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drawings/drawing2.xml" ContentType="application/vnd.openxmlformats-officedocument.drawing+xml"/>
  <Override PartName="/xl/charts/chart1.xml" ContentType="application/vnd.openxmlformats-officedocument.drawingml.chart+xml"/>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drawings/drawing3.xml" ContentType="application/vnd.openxmlformats-officedocument.drawing+xml"/>
  <Override PartName="/xl/charts/chart2.xml" ContentType="application/vnd.openxmlformats-officedocument.drawingml.chart+xml"/>
  <Override PartName="/xl/customProperty28.bin" ContentType="application/vnd.openxmlformats-officedocument.spreadsheetml.customProperty"/>
  <Override PartName="/xl/customProperty29.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8_{B46D99F4-F8DB-42BA-AD22-1AA6F3BD9D72}" xr6:coauthVersionLast="47" xr6:coauthVersionMax="47" xr10:uidLastSave="{00000000-0000-0000-0000-000000000000}"/>
  <bookViews>
    <workbookView xWindow="-120" yWindow="-120" windowWidth="29040" windowHeight="15720" xr2:uid="{518A1670-8D5D-45DC-B344-7C38CCF098B1}"/>
  </bookViews>
  <sheets>
    <sheet name="Table of Contents" sheetId="1" r:id="rId1"/>
    <sheet name="SCH 1" sheetId="2" r:id="rId2"/>
    <sheet name="SCH 2" sheetId="3" r:id="rId3"/>
    <sheet name="SCH 3" sheetId="4" r:id="rId4"/>
    <sheet name="SCH 4" sheetId="5" r:id="rId5"/>
    <sheet name="SCH 5" sheetId="6" r:id="rId6"/>
    <sheet name="SCH 6" sheetId="7" r:id="rId7"/>
    <sheet name="SCH 6 Supplemental" sheetId="8" r:id="rId8"/>
    <sheet name="SCH 7" sheetId="9" r:id="rId9"/>
    <sheet name="SCH 8" sheetId="10" r:id="rId10"/>
    <sheet name="SCH 9" sheetId="11" r:id="rId11"/>
    <sheet name="SCH 10" sheetId="12" r:id="rId12"/>
    <sheet name="SCH 11" sheetId="13" r:id="rId13"/>
    <sheet name="SCH 12" sheetId="14" r:id="rId14"/>
    <sheet name="SCH 13" sheetId="15" r:id="rId15"/>
    <sheet name="SCH 14" sheetId="16" r:id="rId16"/>
    <sheet name="SCH 15" sheetId="17" r:id="rId17"/>
    <sheet name="SCH 16" sheetId="18" r:id="rId18"/>
    <sheet name="SCH 17 pg1" sheetId="19" r:id="rId19"/>
    <sheet name="SCH 17 pg2" sheetId="20" r:id="rId20"/>
    <sheet name="SCH 18" sheetId="21" r:id="rId21"/>
    <sheet name="SCH 19" sheetId="22" r:id="rId22"/>
    <sheet name="SCH 20" sheetId="23" r:id="rId23"/>
    <sheet name="SCH 20a" sheetId="24" r:id="rId24"/>
    <sheet name="SCH 20b" sheetId="25" r:id="rId25"/>
    <sheet name="SCH 20c" sheetId="26" r:id="rId26"/>
    <sheet name="SCH 21" sheetId="27" r:id="rId27"/>
    <sheet name="SCH 22" sheetId="28" r:id="rId28"/>
    <sheet name="SCH 23" sheetId="29" r:id="rId29"/>
    <sheet name="SCH 24" sheetId="30" r:id="rId30"/>
    <sheet name="SCH 25 " sheetId="31" r:id="rId31"/>
    <sheet name="SCH 26" sheetId="32" r:id="rId32"/>
    <sheet name="SCH 27" sheetId="33" r:id="rId33"/>
    <sheet name="SCH 28" sheetId="34" r:id="rId34"/>
    <sheet name="SCH 29" sheetId="35" r:id="rId35"/>
    <sheet name="SCH 30" sheetId="36" r:id="rId36"/>
    <sheet name="SCH 31" sheetId="37" r:id="rId37"/>
    <sheet name="SCH 32" sheetId="38" r:id="rId38"/>
    <sheet name="SCH 33" sheetId="39" r:id="rId39"/>
    <sheet name="Appendix" sheetId="40" r:id="rId40"/>
  </sheets>
  <definedNames>
    <definedName name="_1PAGE_1" localSheetId="12">'SCH 11'!$A$3:$I$29</definedName>
    <definedName name="_1SCHEDULE_18">'SCH 18'!$A$3:$N$9</definedName>
    <definedName name="_xlnm._FilterDatabase" localSheetId="39" hidden="1">Appendix!$A$9:$E$162</definedName>
    <definedName name="_xlnm._FilterDatabase" localSheetId="30" hidden="1">'SCH 25 '!$W$13:$W$61</definedName>
    <definedName name="_xlnm._FilterDatabase" localSheetId="10" hidden="1">'SCH 9'!$A$111:$S$152</definedName>
    <definedName name="_pg1">'SCH 16'!$A$3:$Q$57</definedName>
    <definedName name="_pg2">'SCH 16'!$R$3:$AC$57</definedName>
    <definedName name="_pg3">'SCH 16'!$AD$3:$AS$57</definedName>
    <definedName name="_SCH1">'SCH 1'!$A$3:$I$48</definedName>
    <definedName name="_SCH12" localSheetId="12">'SCH 11'!$A$3:$I$26</definedName>
    <definedName name="_SCH2" localSheetId="2">'SCH 2'!$A$3:$R$166</definedName>
    <definedName name="_SCH2" localSheetId="4">'SCH 4'!$A$3:$AA$51</definedName>
    <definedName name="_SCH2">#REF!</definedName>
    <definedName name="_SCH3">'SCH 3'!$A$3:$Q$56</definedName>
    <definedName name="check">'SCH 18'!$N$3:$Q$9</definedName>
    <definedName name="copyalrs33103" localSheetId="38">#REF!</definedName>
    <definedName name="copyalrs33103">'SCH 11'!$A$3:$I$26</definedName>
    <definedName name="DIFFERENCE">'SCH 23'!$A$3:$AE$72</definedName>
    <definedName name="FINAL" localSheetId="26">'SCH 21'!$A$3:$AE$102</definedName>
    <definedName name="FINAL" localSheetId="27">'SCH 22'!$A$3:$AE$87</definedName>
    <definedName name="FINAL" localSheetId="30">'SCH 25 '!$A$3:$Y$63</definedName>
    <definedName name="FINAL" localSheetId="31">'SCH 26'!$A$3:$Y$29</definedName>
    <definedName name="GF" localSheetId="26">'SCH 21'!$A$3:$AE$103</definedName>
    <definedName name="GF" localSheetId="27">'SCH 22'!$A$3:$AF$89</definedName>
    <definedName name="GF" localSheetId="30">'SCH 25 '!$A$3:$Z$63</definedName>
    <definedName name="GF" localSheetId="31">'SCH 26'!$A$3:$Z$29</definedName>
    <definedName name="Page_1" localSheetId="4">'SCH 4'!$A$3:$T$54</definedName>
    <definedName name="Page_1">#REF!</definedName>
    <definedName name="Page_2" localSheetId="4">'SCH 4'!$V$3:$AI$54</definedName>
    <definedName name="Page_2">#REF!</definedName>
    <definedName name="PAGE1" localSheetId="14">'SCH 13'!$A$3:$J$27</definedName>
    <definedName name="page1" localSheetId="37">'SCH 32'!$A$3:$M$74</definedName>
    <definedName name="page1" localSheetId="0">'Table of Contents'!$A$6:$J$28</definedName>
    <definedName name="PAGE2" localSheetId="14">'SCH 13'!$A$35:$J$49</definedName>
    <definedName name="page2" localSheetId="37">'SCH 32'!$A$76:$M$135</definedName>
    <definedName name="page2" localSheetId="0">'Table of Contents'!$A$29:$J$69</definedName>
    <definedName name="page3">'SCH 32'!$A$136:$M$211</definedName>
    <definedName name="_xlnm.Print_Area" localSheetId="39">Appendix!$A$1:$E$168</definedName>
    <definedName name="_xlnm.Print_Area" localSheetId="1">'SCH 1'!$A$3:$K$50</definedName>
    <definedName name="_xlnm.Print_Area" localSheetId="11">'SCH 10'!$A$3:$I$33</definedName>
    <definedName name="_xlnm.Print_Area" localSheetId="12">'SCH 11'!$A$3:$I$28</definedName>
    <definedName name="_xlnm.Print_Area" localSheetId="13">'SCH 12'!$A$3:$I$34</definedName>
    <definedName name="_xlnm.Print_Area" localSheetId="14">'SCH 13'!$A$2:$I$45</definedName>
    <definedName name="_xlnm.Print_Area" localSheetId="15">'SCH 14'!$A$2:$S$58</definedName>
    <definedName name="_xlnm.Print_Area" localSheetId="16">'SCH 15'!$A$3:$Q$72</definedName>
    <definedName name="_xlnm.Print_Area" localSheetId="17">'SCH 16'!$A$3:$AS$55</definedName>
    <definedName name="_xlnm.Print_Area" localSheetId="18">'SCH 17 pg1'!$A$3:$S$43</definedName>
    <definedName name="_xlnm.Print_Area" localSheetId="19">'SCH 17 pg2'!$A$3:$Y$44</definedName>
    <definedName name="_xlnm.Print_Area" localSheetId="20">'SCH 18'!$A$3:$P$31</definedName>
    <definedName name="_xlnm.Print_Area" localSheetId="21">'SCH 19'!$A$3:$AQ$34</definedName>
    <definedName name="_xlnm.Print_Area" localSheetId="2">'SCH 2'!$A$2:$V$176</definedName>
    <definedName name="_xlnm.Print_Area" localSheetId="22">'SCH 20'!$A$2:$V$40</definedName>
    <definedName name="_xlnm.Print_Area" localSheetId="23">'SCH 20a'!$A$3:$X$39</definedName>
    <definedName name="_xlnm.Print_Area" localSheetId="24">'SCH 20b'!$A$3:$X$62</definedName>
    <definedName name="_xlnm.Print_Area" localSheetId="25">'SCH 20c'!$A$3:$X$50</definedName>
    <definedName name="_xlnm.Print_Area" localSheetId="26">'SCH 21'!$A$3:$AE$107</definedName>
    <definedName name="_xlnm.Print_Area" localSheetId="27">'SCH 22'!$A$3:$AE$89</definedName>
    <definedName name="_xlnm.Print_Area" localSheetId="28">'SCH 23'!$A$3:$AE$68</definedName>
    <definedName name="_xlnm.Print_Area" localSheetId="29">'SCH 24'!$A$3:$I$34</definedName>
    <definedName name="_xlnm.Print_Area" localSheetId="30">'SCH 25 '!$A$3:$Z$64</definedName>
    <definedName name="_xlnm.Print_Area" localSheetId="31">'SCH 26'!$A$3:$Y$30</definedName>
    <definedName name="_xlnm.Print_Area" localSheetId="32">'SCH 27'!$A$2:$I$43</definedName>
    <definedName name="_xlnm.Print_Area" localSheetId="33">'SCH 28'!$A$3:$L$44</definedName>
    <definedName name="_xlnm.Print_Area" localSheetId="34">'SCH 29'!$A$3:$Z$52</definedName>
    <definedName name="_xlnm.Print_Area" localSheetId="3">'SCH 3'!$A$3:$U$58</definedName>
    <definedName name="_xlnm.Print_Area" localSheetId="35">'SCH 30'!$A$3:$S$29</definedName>
    <definedName name="_xlnm.Print_Area" localSheetId="36">'SCH 31'!$A$3:$N$62</definedName>
    <definedName name="_xlnm.Print_Area" localSheetId="37">'SCH 32'!$A$3:$M$193</definedName>
    <definedName name="_xlnm.Print_Area" localSheetId="38">'SCH 33'!$A$3:$K$335</definedName>
    <definedName name="_xlnm.Print_Area" localSheetId="4">'SCH 4'!$A$3:$AI$54</definedName>
    <definedName name="_xlnm.Print_Area" localSheetId="5">'SCH 5'!$A$3:$W$49</definedName>
    <definedName name="_xlnm.Print_Area" localSheetId="6">'SCH 6'!$A$3:$U$58</definedName>
    <definedName name="_xlnm.Print_Area" localSheetId="7">'SCH 6 Supplemental'!$A$3:$U$58</definedName>
    <definedName name="_xlnm.Print_Area" localSheetId="8">'SCH 7'!$A$3:$O$59</definedName>
    <definedName name="_xlnm.Print_Area" localSheetId="9">'SCH 8'!$A$3:$S$41</definedName>
    <definedName name="_xlnm.Print_Area" localSheetId="10">'SCH 9'!$A$3:$S$460</definedName>
    <definedName name="_xlnm.Print_Area" localSheetId="0">'Table of Contents'!$A$1:$J$70</definedName>
    <definedName name="_xlnm.Print_Area">#REF!</definedName>
    <definedName name="_xlnm.Print_Titles" localSheetId="39">Appendix!$2:$9</definedName>
    <definedName name="_xlnm.Print_Titles" localSheetId="14">'SCH 13'!$3:$7</definedName>
    <definedName name="_xlnm.Print_Titles" localSheetId="17">'SCH 16'!$A:$E,'SCH 16'!$3:$11</definedName>
    <definedName name="_xlnm.Print_Titles" localSheetId="21">'SCH 19'!$A:$A</definedName>
    <definedName name="_xlnm.Print_Titles" localSheetId="28">'SCH 23'!$3:$15</definedName>
    <definedName name="_xlnm.Print_Titles" localSheetId="31">'SCH 26'!$3:$14</definedName>
    <definedName name="_xlnm.Print_Titles" localSheetId="4">'SCH 4'!$A:$B</definedName>
    <definedName name="_xlnm.Print_Titles" localSheetId="0">'Table of Contents'!$1:$14</definedName>
    <definedName name="_xlnm.Print_Titles">#N/A</definedName>
    <definedName name="SCH_16_print">'SCH 15'!$A$3:$U$70</definedName>
    <definedName name="Sch_19_print">'SCH 18'!$A$3:$N$9</definedName>
    <definedName name="Sch_5_print">'SCH 5'!$A$3:$D$42</definedName>
    <definedName name="Sch_8_print">'SCH 8'!$A$16:$Q$39</definedName>
    <definedName name="Sch_9_print" localSheetId="10">'SCH 9'!$A$15:$S$32</definedName>
    <definedName name="Sch_9_print">#REF!</definedName>
    <definedName name="Sched30">'SCH 31'!$B$3:$E$26</definedName>
    <definedName name="SCHEDULE_15">'SCH 15'!$A$3:$U$70</definedName>
    <definedName name="SCHEDULE_18">'SCH 18'!$A$3:$N$9</definedName>
    <definedName name="Schedule_25">'SCH 24'!$A$3:$I$36</definedName>
    <definedName name="Schedule12" localSheetId="38">#REF!</definedName>
    <definedName name="Schedule12">'SCH 12'!$A$3:$J$41</definedName>
    <definedName name="schedule2" localSheetId="11">'SCH 10'!$A$3:$I$31</definedName>
    <definedName name="SRFED">'SCH 23'!$A$3:$AE$66</definedName>
    <definedName name="STATE_OF_NEW_YORK" localSheetId="11">'SCH 10'!$A$3:$I$31</definedName>
    <definedName name="TOTALS">'SCH 23'!$A$3:$AE$72</definedName>
    <definedName name="Z_17D9E78F_E50F_4F9C_B2FD_8BC2AE8D1A93_.wvu.Cols" localSheetId="8" hidden="1">'SCH 7'!#REF!</definedName>
    <definedName name="Z_17D9E78F_E50F_4F9C_B2FD_8BC2AE8D1A93_.wvu.PrintArea" localSheetId="6" hidden="1">'SCH 6'!$A$3:$U$58</definedName>
    <definedName name="Z_17D9E78F_E50F_4F9C_B2FD_8BC2AE8D1A93_.wvu.PrintArea" localSheetId="7" hidden="1">'SCH 6 Supplemental'!$A$3:$U$59</definedName>
    <definedName name="Z_17D9E78F_E50F_4F9C_B2FD_8BC2AE8D1A93_.wvu.PrintArea" localSheetId="8" hidden="1">'SCH 7'!$A$3:$O$59</definedName>
    <definedName name="Z_17D9E78F_E50F_4F9C_B2FD_8BC2AE8D1A93_.wvu.Rows" localSheetId="6" hidden="1">'SCH 6'!#REF!</definedName>
    <definedName name="Z_17D9E78F_E50F_4F9C_B2FD_8BC2AE8D1A93_.wvu.Rows" localSheetId="7" hidden="1">'SCH 6 Supplemental'!#REF!,'SCH 6 Supplemental'!$57:$57</definedName>
    <definedName name="Z_21FC0340_6695_42EE_91D1_CBEA664FE154_.wvu.FilterData" localSheetId="10" hidden="1">'SCH 9'!$A$111:$S$152</definedName>
    <definedName name="Z_2305217D_C078_4CF6_9B74_09BF64FE0B02_.wvu.FilterData" localSheetId="10" hidden="1">'SCH 9'!$A$111:$S$152</definedName>
    <definedName name="Z_2F293E0C_46F6_4909_9632_54E30F870621_.wvu.Cols" localSheetId="8" hidden="1">'SCH 7'!#REF!</definedName>
    <definedName name="Z_2F293E0C_46F6_4909_9632_54E30F870621_.wvu.PrintArea" localSheetId="6" hidden="1">'SCH 6'!$A$3:$U$58</definedName>
    <definedName name="Z_2F293E0C_46F6_4909_9632_54E30F870621_.wvu.PrintArea" localSheetId="7" hidden="1">'SCH 6 Supplemental'!$A$3:$U$59</definedName>
    <definedName name="Z_2F293E0C_46F6_4909_9632_54E30F870621_.wvu.PrintArea" localSheetId="8" hidden="1">'SCH 7'!$A$3:$O$59</definedName>
    <definedName name="Z_2F293E0C_46F6_4909_9632_54E30F870621_.wvu.Rows" localSheetId="6" hidden="1">'SCH 6'!#REF!</definedName>
    <definedName name="Z_2F293E0C_46F6_4909_9632_54E30F870621_.wvu.Rows" localSheetId="7" hidden="1">'SCH 6 Supplemental'!#REF!,'SCH 6 Supplemental'!$57:$57</definedName>
    <definedName name="Z_361A7AAB_CC70_464A_B591_67F6D7ED6FBA_.wvu.FilterData" localSheetId="10" hidden="1">'SCH 9'!$A$111:$S$152</definedName>
    <definedName name="Z_361A7AAB_CC70_464A_B591_67F6D7ED6FBA_.wvu.PrintArea" localSheetId="38" hidden="1">'SCH 33'!$A$3:$K$335</definedName>
    <definedName name="Z_361A7AAB_CC70_464A_B591_67F6D7ED6FBA_.wvu.PrintArea" localSheetId="10" hidden="1">'SCH 9'!$A$3:$S$460</definedName>
    <definedName name="Z_3A1FEABB_1463_4BEC_9652_EFF91A972E5E_.wvu.PrintArea" localSheetId="22" hidden="1">'SCH 20'!$A$2:$V$33</definedName>
    <definedName name="Z_3A1FEABB_1463_4BEC_9652_EFF91A972E5E_.wvu.PrintArea" localSheetId="23" hidden="1">'SCH 20a'!$A$3:$X$39</definedName>
    <definedName name="Z_3A1FEABB_1463_4BEC_9652_EFF91A972E5E_.wvu.PrintArea" localSheetId="24" hidden="1">'SCH 20b'!$A$3:$X$62</definedName>
    <definedName name="Z_3A1FEABB_1463_4BEC_9652_EFF91A972E5E_.wvu.PrintArea" localSheetId="25" hidden="1">'SCH 20c'!$A$3:$X$46</definedName>
    <definedName name="Z_41791D2B_8D7C_4D65_8F0D_308A581A0FA1_.wvu.FilterData" localSheetId="10" hidden="1">'SCH 9'!$A$111:$S$152</definedName>
    <definedName name="Z_41791D2B_8D7C_4D65_8F0D_308A581A0FA1_.wvu.PrintArea" localSheetId="38" hidden="1">'SCH 33'!$A$3:$K$335</definedName>
    <definedName name="Z_41791D2B_8D7C_4D65_8F0D_308A581A0FA1_.wvu.PrintArea" localSheetId="10" hidden="1">'SCH 9'!$A$3:$S$460</definedName>
    <definedName name="Z_417A75DC_57EE_4D92_9BD4_F5146FBC801B_.wvu.FilterData" localSheetId="30" hidden="1">'SCH 25 '!$W$13:$W$61</definedName>
    <definedName name="Z_4E6AA37D_D525_42AF_A1A6_9D7633D6AE7C_.wvu.FilterData" localSheetId="39" hidden="1">Appendix!$A$9:$E$162</definedName>
    <definedName name="Z_4FE4C711_D99E_4BDE_830D_C202D77EE41E_.wvu.PrintArea" localSheetId="22" hidden="1">'SCH 20'!$A$2:$V$33</definedName>
    <definedName name="Z_4FE4C711_D99E_4BDE_830D_C202D77EE41E_.wvu.PrintArea" localSheetId="23" hidden="1">'SCH 20a'!$A$3:$X$39</definedName>
    <definedName name="Z_4FE4C711_D99E_4BDE_830D_C202D77EE41E_.wvu.PrintArea" localSheetId="24" hidden="1">'SCH 20b'!$A$3:$X$62</definedName>
    <definedName name="Z_4FE4C711_D99E_4BDE_830D_C202D77EE41E_.wvu.PrintArea" localSheetId="25" hidden="1">'SCH 20c'!$A$3:$X$46</definedName>
    <definedName name="Z_5D7BBA57_EB2D_4ED9_B5B0_B0583A9BAC0D_.wvu.PrintArea" localSheetId="38" hidden="1">'SCH 33'!$A$3:$K$335</definedName>
    <definedName name="Z_5D7BBA57_EB2D_4ED9_B5B0_B0583A9BAC0D_.wvu.PrintArea" localSheetId="4" hidden="1">'SCH 4'!$A$3:$AI$54</definedName>
    <definedName name="Z_5D7BBA57_EB2D_4ED9_B5B0_B0583A9BAC0D_.wvu.PrintTitles" localSheetId="4" hidden="1">'SCH 4'!$A:$A</definedName>
    <definedName name="Z_5FE5AB88_E97C_47BF_BE11_48566B8A8577_.wvu.PrintArea" localSheetId="22" hidden="1">'SCH 20'!$A$2:$V$33</definedName>
    <definedName name="Z_5FE5AB88_E97C_47BF_BE11_48566B8A8577_.wvu.PrintArea" localSheetId="23" hidden="1">'SCH 20a'!$A$3:$X$39</definedName>
    <definedName name="Z_5FE5AB88_E97C_47BF_BE11_48566B8A8577_.wvu.PrintArea" localSheetId="24" hidden="1">'SCH 20b'!$A$3:$X$62</definedName>
    <definedName name="Z_5FE5AB88_E97C_47BF_BE11_48566B8A8577_.wvu.PrintArea" localSheetId="25" hidden="1">'SCH 20c'!$A$3:$X$46</definedName>
    <definedName name="Z_6075FCDB_E6BB_4AB6_B730_4228723D1EF7_.wvu.FilterData" localSheetId="30" hidden="1">'SCH 25 '!$W$13:$W$61</definedName>
    <definedName name="Z_61EEA241_9614_4DAC_8318_DF30B583B1F8_.wvu.PrintArea" localSheetId="22" hidden="1">'SCH 20'!$A$2:$V$33</definedName>
    <definedName name="Z_61EEA241_9614_4DAC_8318_DF30B583B1F8_.wvu.PrintArea" localSheetId="23" hidden="1">'SCH 20a'!$A$3:$X$39</definedName>
    <definedName name="Z_61EEA241_9614_4DAC_8318_DF30B583B1F8_.wvu.PrintArea" localSheetId="24" hidden="1">'SCH 20b'!$A$3:$X$62</definedName>
    <definedName name="Z_61EEA241_9614_4DAC_8318_DF30B583B1F8_.wvu.PrintArea" localSheetId="25" hidden="1">'SCH 20c'!$A$3:$X$46</definedName>
    <definedName name="Z_63690CDE_65AE_4C7B_A29C_2201310F321A_.wvu.Cols" localSheetId="8" hidden="1">'SCH 7'!#REF!</definedName>
    <definedName name="Z_63690CDE_65AE_4C7B_A29C_2201310F321A_.wvu.PrintArea" localSheetId="6" hidden="1">'SCH 6'!$A$3:$U$58</definedName>
    <definedName name="Z_63690CDE_65AE_4C7B_A29C_2201310F321A_.wvu.PrintArea" localSheetId="7" hidden="1">'SCH 6 Supplemental'!$A$3:$U$59</definedName>
    <definedName name="Z_63690CDE_65AE_4C7B_A29C_2201310F321A_.wvu.PrintArea" localSheetId="8" hidden="1">'SCH 7'!$A$3:$O$59</definedName>
    <definedName name="Z_63690CDE_65AE_4C7B_A29C_2201310F321A_.wvu.Rows" localSheetId="6" hidden="1">'SCH 6'!#REF!</definedName>
    <definedName name="Z_63690CDE_65AE_4C7B_A29C_2201310F321A_.wvu.Rows" localSheetId="7" hidden="1">'SCH 6 Supplemental'!#REF!,'SCH 6 Supplemental'!$57:$57</definedName>
    <definedName name="Z_6AAF5A46_D982_48C8_AF82_269B4BFAF622_.wvu.FilterData" localSheetId="30" hidden="1">'SCH 25 '!$W$13:$W$61</definedName>
    <definedName name="Z_6B4403C1_3CA5_4A61_8C3E_03B79A7352E6_.wvu.PrintArea" localSheetId="22" hidden="1">'SCH 20'!$A$2:$V$33</definedName>
    <definedName name="Z_6B4403C1_3CA5_4A61_8C3E_03B79A7352E6_.wvu.PrintArea" localSheetId="23" hidden="1">'SCH 20a'!$A$3:$X$39</definedName>
    <definedName name="Z_6B4403C1_3CA5_4A61_8C3E_03B79A7352E6_.wvu.PrintArea" localSheetId="24" hidden="1">'SCH 20b'!$A$3:$X$62</definedName>
    <definedName name="Z_6B4403C1_3CA5_4A61_8C3E_03B79A7352E6_.wvu.PrintArea" localSheetId="25" hidden="1">'SCH 20c'!$A$3:$X$46</definedName>
    <definedName name="Z_7216CECC_B21C_4986_BE6F_6A6EA2AD5E5C_.wvu.FilterData" localSheetId="10" hidden="1">'SCH 9'!$A$111:$S$152</definedName>
    <definedName name="Z_7216CECC_B21C_4986_BE6F_6A6EA2AD5E5C_.wvu.PrintArea" localSheetId="38" hidden="1">'SCH 33'!$A$3:$K$335</definedName>
    <definedName name="Z_7216CECC_B21C_4986_BE6F_6A6EA2AD5E5C_.wvu.PrintArea" localSheetId="10" hidden="1">'SCH 9'!$A$3:$S$460</definedName>
    <definedName name="Z_85759501_1761_4473_95F5_0AE015CB8E4F_.wvu.FilterData" localSheetId="30" hidden="1">'SCH 25 '!$W$13:$W$61</definedName>
    <definedName name="Z_8664AA56_6329_460B_8F8F_74B28401267C_.wvu.FilterData" localSheetId="10" hidden="1">'SCH 9'!$A$111:$S$152</definedName>
    <definedName name="Z_BFE9355C_D4AE_4B91_AF0E_D28CA3775B17_.wvu.Cols" localSheetId="8" hidden="1">'SCH 7'!#REF!</definedName>
    <definedName name="Z_BFE9355C_D4AE_4B91_AF0E_D28CA3775B17_.wvu.PrintArea" localSheetId="6" hidden="1">'SCH 6'!$A$3:$U$58</definedName>
    <definedName name="Z_BFE9355C_D4AE_4B91_AF0E_D28CA3775B17_.wvu.PrintArea" localSheetId="7" hidden="1">'SCH 6 Supplemental'!$A$3:$U$59</definedName>
    <definedName name="Z_BFE9355C_D4AE_4B91_AF0E_D28CA3775B17_.wvu.PrintArea" localSheetId="8" hidden="1">'SCH 7'!$A$3:$O$59</definedName>
    <definedName name="Z_BFE9355C_D4AE_4B91_AF0E_D28CA3775B17_.wvu.Rows" localSheetId="6" hidden="1">'SCH 6'!#REF!</definedName>
    <definedName name="Z_BFE9355C_D4AE_4B91_AF0E_D28CA3775B17_.wvu.Rows" localSheetId="7" hidden="1">'SCH 6 Supplemental'!#REF!,'SCH 6 Supplemental'!$57:$57</definedName>
    <definedName name="Z_CE82124C_9858_4E74_B907_144CC053B26D_.wvu.Cols" localSheetId="8" hidden="1">'SCH 7'!#REF!</definedName>
    <definedName name="Z_CE82124C_9858_4E74_B907_144CC053B26D_.wvu.PrintArea" localSheetId="6" hidden="1">'SCH 6'!$A$3:$U$58</definedName>
    <definedName name="Z_CE82124C_9858_4E74_B907_144CC053B26D_.wvu.PrintArea" localSheetId="7" hidden="1">'SCH 6 Supplemental'!$A$3:$U$59</definedName>
    <definedName name="Z_CE82124C_9858_4E74_B907_144CC053B26D_.wvu.PrintArea" localSheetId="8" hidden="1">'SCH 7'!$A$3:$O$59</definedName>
    <definedName name="Z_CE82124C_9858_4E74_B907_144CC053B26D_.wvu.Rows" localSheetId="6" hidden="1">'SCH 6'!#REF!</definedName>
    <definedName name="Z_CE82124C_9858_4E74_B907_144CC053B26D_.wvu.Rows" localSheetId="7" hidden="1">'SCH 6 Supplemental'!#REF!,'SCH 6 Supplemental'!$57:$57</definedName>
    <definedName name="Z_CEC73001_58BE_4392_B178_E42B6761B49D_.wvu.FilterData" localSheetId="10" hidden="1">'SCH 9'!$A$111:$S$152</definedName>
    <definedName name="Z_CEC73001_58BE_4392_B178_E42B6761B49D_.wvu.PrintArea" localSheetId="38" hidden="1">'SCH 33'!$A$3:$K$335</definedName>
    <definedName name="Z_CEC73001_58BE_4392_B178_E42B6761B49D_.wvu.PrintArea" localSheetId="10" hidden="1">'SCH 9'!$A$3:$S$460</definedName>
    <definedName name="Z_D89BD60A_ADCB_4349_A74F_44B462530A4A_.wvu.PrintArea" localSheetId="22" hidden="1">'SCH 20'!$A$2:$V$33</definedName>
    <definedName name="Z_D89BD60A_ADCB_4349_A74F_44B462530A4A_.wvu.PrintArea" localSheetId="23" hidden="1">'SCH 20a'!$A$3:$X$39</definedName>
    <definedName name="Z_D89BD60A_ADCB_4349_A74F_44B462530A4A_.wvu.PrintArea" localSheetId="24" hidden="1">'SCH 20b'!$A$3:$X$62</definedName>
    <definedName name="Z_D89BD60A_ADCB_4349_A74F_44B462530A4A_.wvu.PrintArea" localSheetId="25" hidden="1">'SCH 20c'!$A$3:$X$46</definedName>
    <definedName name="Z_DE411307_770D_4236_B4F7_338B427B3093_.wvu.FilterData" localSheetId="30" hidden="1">'SCH 25 '!$W$13:$W$61</definedName>
    <definedName name="Z_E18A0CBD_8249_4A93_832B_5D734670ED6F_.wvu.FilterData" localSheetId="10" hidden="1">'SCH 9'!$A$111:$S$152</definedName>
    <definedName name="Z_E18A0CBD_8249_4A93_832B_5D734670ED6F_.wvu.PrintArea" localSheetId="38" hidden="1">'SCH 33'!$A$3:$K$335</definedName>
    <definedName name="Z_E18A0CBD_8249_4A93_832B_5D734670ED6F_.wvu.PrintArea" localSheetId="10" hidden="1">'SCH 9'!$A$3:$S$460</definedName>
    <definedName name="Z_ED3159C1_C8BB_4E3F_B115_F30B7E0A8348_.wvu.PrintArea" localSheetId="22" hidden="1">'SCH 20'!$A$2:$V$33</definedName>
    <definedName name="Z_ED3159C1_C8BB_4E3F_B115_F30B7E0A8348_.wvu.PrintArea" localSheetId="23" hidden="1">'SCH 20a'!$A$3:$X$39</definedName>
    <definedName name="Z_ED3159C1_C8BB_4E3F_B115_F30B7E0A8348_.wvu.PrintArea" localSheetId="24" hidden="1">'SCH 20b'!$A$3:$X$62</definedName>
    <definedName name="Z_ED3159C1_C8BB_4E3F_B115_F30B7E0A8348_.wvu.PrintArea" localSheetId="25" hidden="1">'SCH 20c'!$A$3:$X$46</definedName>
    <definedName name="Z_EEF5DD1B_6860_4F1E_BB51_C750D1ED7FC3_.wvu.FilterData" localSheetId="30" hidden="1">'SCH 25 '!$W$13:$W$61</definedName>
    <definedName name="Z_FA3AC6D0_8136_459E_A6B4_43F44ECBB466_.wvu.FilterData" localSheetId="10" hidden="1">'SCH 9'!$A$111:$S$152</definedName>
    <definedName name="Z_FA3AC6D0_8136_459E_A6B4_43F44ECBB466_.wvu.PrintArea" localSheetId="38" hidden="1">'SCH 33'!$A$3:$K$335</definedName>
    <definedName name="Z_FA3AC6D0_8136_459E_A6B4_43F44ECBB466_.wvu.PrintArea" localSheetId="10" hidden="1">'SCH 9'!$A$3:$S$460</definedName>
    <definedName name="Z_FD30C435_4331_4D51_9F28_2083D67F73B8_.wvu.Cols" localSheetId="8" hidden="1">'SCH 7'!#REF!</definedName>
    <definedName name="Z_FD30C435_4331_4D51_9F28_2083D67F73B8_.wvu.PrintArea" localSheetId="6" hidden="1">'SCH 6'!$A$3:$U$58</definedName>
    <definedName name="Z_FD30C435_4331_4D51_9F28_2083D67F73B8_.wvu.PrintArea" localSheetId="7" hidden="1">'SCH 6 Supplemental'!$A$3:$U$59</definedName>
    <definedName name="Z_FD30C435_4331_4D51_9F28_2083D67F73B8_.wvu.PrintArea" localSheetId="8" hidden="1">'SCH 7'!$A$3:$O$59</definedName>
    <definedName name="Z_FD30C435_4331_4D51_9F28_2083D67F73B8_.wvu.Rows" localSheetId="6" hidden="1">'SCH 6'!#REF!</definedName>
    <definedName name="Z_FD30C435_4331_4D51_9F28_2083D67F73B8_.wvu.Rows" localSheetId="7" hidden="1">'SCH 6 Supplemental'!#REF!,'SCH 6 Supplemental'!$57:$57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79" i="11" l="1"/>
  <c r="X36" i="26" l="1"/>
  <c r="X31" i="26"/>
  <c r="X26" i="26"/>
  <c r="X51" i="25"/>
  <c r="X46" i="25"/>
  <c r="X41" i="25"/>
  <c r="X36" i="25"/>
  <c r="X31" i="25"/>
  <c r="X26" i="25"/>
  <c r="W25" i="24"/>
  <c r="AO21" i="22"/>
  <c r="AO17" i="22"/>
  <c r="AM21" i="22"/>
  <c r="AM17" i="22"/>
  <c r="AK21" i="22"/>
  <c r="AK17" i="22"/>
  <c r="AE21" i="22"/>
  <c r="AE17" i="22"/>
  <c r="Y21" i="22"/>
  <c r="Y17" i="22"/>
  <c r="S21" i="22"/>
  <c r="S17" i="22"/>
  <c r="M21" i="22"/>
  <c r="M17" i="22"/>
  <c r="G21" i="22"/>
  <c r="G17" i="22"/>
  <c r="G13" i="22"/>
  <c r="G14" i="22"/>
  <c r="G15" i="22"/>
  <c r="C31" i="22"/>
  <c r="Q291" i="11"/>
  <c r="Q221" i="11"/>
  <c r="Q30" i="11"/>
  <c r="Q27" i="10"/>
  <c r="Q35" i="20"/>
  <c r="Q36" i="20"/>
  <c r="Q21" i="20"/>
  <c r="Q29" i="20"/>
  <c r="Q14" i="20"/>
  <c r="O31" i="19"/>
  <c r="O26" i="19"/>
  <c r="Q31" i="20"/>
  <c r="Q30" i="20"/>
  <c r="Q27" i="20"/>
  <c r="Q15" i="20"/>
  <c r="Q25" i="20"/>
  <c r="Q17" i="20"/>
  <c r="K35" i="20"/>
  <c r="E25" i="20"/>
  <c r="E29" i="20"/>
  <c r="Q38" i="19"/>
  <c r="K26" i="19"/>
  <c r="E35" i="19"/>
  <c r="E38" i="19"/>
  <c r="E34" i="19"/>
  <c r="E31" i="19"/>
  <c r="E27" i="19"/>
  <c r="K30" i="20"/>
  <c r="AQ17" i="22" l="1"/>
  <c r="AQ21" i="22"/>
  <c r="I31" i="20"/>
  <c r="O31" i="20"/>
  <c r="O30" i="20"/>
  <c r="I30" i="20"/>
  <c r="O39" i="20"/>
  <c r="I33" i="20"/>
  <c r="O29" i="20"/>
  <c r="O27" i="20"/>
  <c r="O19" i="20"/>
  <c r="K305" i="39"/>
  <c r="K24" i="39"/>
  <c r="K284" i="39"/>
  <c r="N16" i="17"/>
  <c r="W20" i="24"/>
  <c r="I40" i="20" l="1"/>
  <c r="E54" i="16" l="1"/>
  <c r="F54" i="16"/>
  <c r="S27" i="32" l="1"/>
  <c r="W27" i="32" s="1"/>
  <c r="S46" i="31"/>
  <c r="W46" i="31" s="1"/>
  <c r="N21" i="21"/>
  <c r="M22" i="16"/>
  <c r="U29" i="27"/>
  <c r="AC29" i="27" s="1"/>
  <c r="E26" i="33"/>
  <c r="E42" i="33" s="1"/>
  <c r="I21" i="33" s="1"/>
  <c r="I39" i="33" s="1"/>
  <c r="G19" i="30" l="1"/>
  <c r="I10" i="33"/>
  <c r="J36" i="26" l="1"/>
  <c r="H36" i="26"/>
  <c r="F36" i="26"/>
  <c r="H35" i="26"/>
  <c r="N31" i="26"/>
  <c r="L31" i="26"/>
  <c r="J31" i="26"/>
  <c r="H31" i="26"/>
  <c r="F31" i="26"/>
  <c r="N30" i="26"/>
  <c r="L30" i="26"/>
  <c r="J30" i="26"/>
  <c r="H30" i="26"/>
  <c r="J26" i="26"/>
  <c r="H26" i="26"/>
  <c r="F26" i="26"/>
  <c r="J25" i="26"/>
  <c r="H25" i="26"/>
  <c r="V51" i="25"/>
  <c r="T51" i="25"/>
  <c r="R51" i="25"/>
  <c r="P51" i="25"/>
  <c r="N51" i="25"/>
  <c r="L51" i="25"/>
  <c r="J51" i="25"/>
  <c r="H51" i="25"/>
  <c r="F51" i="25"/>
  <c r="V50" i="25"/>
  <c r="T50" i="25"/>
  <c r="R50" i="25"/>
  <c r="P50" i="25"/>
  <c r="N50" i="25"/>
  <c r="L50" i="25"/>
  <c r="J50" i="25"/>
  <c r="H50" i="25"/>
  <c r="V46" i="25"/>
  <c r="T46" i="25"/>
  <c r="R46" i="25"/>
  <c r="P46" i="25"/>
  <c r="N46" i="25"/>
  <c r="L46" i="25"/>
  <c r="J46" i="25"/>
  <c r="H46" i="25"/>
  <c r="F46" i="25"/>
  <c r="V45" i="25"/>
  <c r="T45" i="25"/>
  <c r="R45" i="25"/>
  <c r="P45" i="25"/>
  <c r="N45" i="25"/>
  <c r="L45" i="25"/>
  <c r="J45" i="25"/>
  <c r="H45" i="25"/>
  <c r="P41" i="25"/>
  <c r="N41" i="25"/>
  <c r="L41" i="25"/>
  <c r="J41" i="25"/>
  <c r="H41" i="25"/>
  <c r="F41" i="25"/>
  <c r="P40" i="25"/>
  <c r="N40" i="25"/>
  <c r="L40" i="25"/>
  <c r="J40" i="25"/>
  <c r="H40" i="25"/>
  <c r="P36" i="25"/>
  <c r="N36" i="25"/>
  <c r="L36" i="25"/>
  <c r="J36" i="25"/>
  <c r="H36" i="25"/>
  <c r="F36" i="25"/>
  <c r="P35" i="25"/>
  <c r="N35" i="25"/>
  <c r="L35" i="25"/>
  <c r="J35" i="25"/>
  <c r="H35" i="25"/>
  <c r="R31" i="25"/>
  <c r="P31" i="25"/>
  <c r="N31" i="25"/>
  <c r="L31" i="25"/>
  <c r="J31" i="25"/>
  <c r="H31" i="25"/>
  <c r="F31" i="25"/>
  <c r="R30" i="25"/>
  <c r="P30" i="25"/>
  <c r="N30" i="25"/>
  <c r="L30" i="25"/>
  <c r="J30" i="25"/>
  <c r="H30" i="25"/>
  <c r="F26" i="25"/>
  <c r="O31" i="24"/>
  <c r="E20" i="24"/>
  <c r="U25" i="24"/>
  <c r="S25" i="24"/>
  <c r="Q25" i="24"/>
  <c r="M25" i="24"/>
  <c r="K25" i="24"/>
  <c r="I25" i="24"/>
  <c r="G25" i="24"/>
  <c r="E25" i="24"/>
  <c r="U24" i="24"/>
  <c r="S24" i="24"/>
  <c r="Q24" i="24"/>
  <c r="M24" i="24"/>
  <c r="K24" i="24"/>
  <c r="I24" i="24"/>
  <c r="G24" i="24"/>
  <c r="U20" i="24"/>
  <c r="S20" i="24"/>
  <c r="Q20" i="24"/>
  <c r="M20" i="24"/>
  <c r="K20" i="24"/>
  <c r="I20" i="24"/>
  <c r="G20" i="24"/>
  <c r="U19" i="24"/>
  <c r="S19" i="24"/>
  <c r="Q19" i="24"/>
  <c r="M19" i="24"/>
  <c r="K19" i="24"/>
  <c r="I19" i="24"/>
  <c r="G19" i="24"/>
  <c r="O12" i="19"/>
  <c r="Q31" i="24" l="1"/>
  <c r="U31" i="24"/>
  <c r="S31" i="24"/>
  <c r="E48" i="7"/>
  <c r="U35" i="6"/>
  <c r="U29" i="6"/>
  <c r="U23" i="6"/>
  <c r="U17" i="6"/>
  <c r="I40" i="6"/>
  <c r="G40" i="6"/>
  <c r="S38" i="6"/>
  <c r="S41" i="6" s="1"/>
  <c r="Q38" i="6"/>
  <c r="Q41" i="6" s="1"/>
  <c r="O38" i="6"/>
  <c r="M38" i="6"/>
  <c r="K38" i="6"/>
  <c r="K40" i="6" s="1"/>
  <c r="S35" i="6"/>
  <c r="Q35" i="6"/>
  <c r="O35" i="6"/>
  <c r="M35" i="6"/>
  <c r="K35" i="6"/>
  <c r="I35" i="6"/>
  <c r="G35" i="6"/>
  <c r="E35" i="6"/>
  <c r="S34" i="6"/>
  <c r="Q34" i="6"/>
  <c r="O34" i="6"/>
  <c r="M34" i="6"/>
  <c r="K34" i="6"/>
  <c r="I34" i="6"/>
  <c r="G34" i="6"/>
  <c r="I33" i="6"/>
  <c r="G33" i="6"/>
  <c r="E33" i="6"/>
  <c r="S29" i="6"/>
  <c r="Q29" i="6"/>
  <c r="O29" i="6"/>
  <c r="M29" i="6"/>
  <c r="K29" i="6"/>
  <c r="I29" i="6"/>
  <c r="G29" i="6"/>
  <c r="E29" i="6"/>
  <c r="S28" i="6"/>
  <c r="Q28" i="6"/>
  <c r="O28" i="6"/>
  <c r="M28" i="6"/>
  <c r="K28" i="6"/>
  <c r="I28" i="6"/>
  <c r="G28" i="6"/>
  <c r="I27" i="6"/>
  <c r="G27" i="6"/>
  <c r="E27" i="6"/>
  <c r="S23" i="6"/>
  <c r="Q23" i="6"/>
  <c r="O23" i="6"/>
  <c r="M23" i="6"/>
  <c r="K23" i="6"/>
  <c r="I23" i="6"/>
  <c r="G23" i="6"/>
  <c r="E23" i="6"/>
  <c r="S22" i="6"/>
  <c r="Q22" i="6"/>
  <c r="O22" i="6"/>
  <c r="M22" i="6"/>
  <c r="K22" i="6"/>
  <c r="I22" i="6"/>
  <c r="G22" i="6"/>
  <c r="I21" i="6"/>
  <c r="G21" i="6"/>
  <c r="E21" i="6"/>
  <c r="S17" i="6"/>
  <c r="Q17" i="6"/>
  <c r="O17" i="6"/>
  <c r="M17" i="6"/>
  <c r="K17" i="6"/>
  <c r="I17" i="6"/>
  <c r="G17" i="6"/>
  <c r="E17" i="6"/>
  <c r="S16" i="6"/>
  <c r="Q16" i="6"/>
  <c r="O16" i="6"/>
  <c r="M16" i="6"/>
  <c r="K16" i="6"/>
  <c r="I16" i="6"/>
  <c r="G16" i="6"/>
  <c r="I15" i="6"/>
  <c r="G15" i="6"/>
  <c r="E15" i="6"/>
  <c r="Q18" i="4"/>
  <c r="O18" i="4"/>
  <c r="M18" i="4"/>
  <c r="K18" i="4"/>
  <c r="I18" i="4"/>
  <c r="G18" i="4"/>
  <c r="E18" i="4"/>
  <c r="C18" i="4"/>
  <c r="V37" i="23"/>
  <c r="T37" i="23"/>
  <c r="R37" i="23"/>
  <c r="P37" i="23"/>
  <c r="N37" i="23"/>
  <c r="L37" i="23"/>
  <c r="J37" i="23"/>
  <c r="H37" i="23"/>
  <c r="F37" i="23"/>
  <c r="D37" i="23"/>
  <c r="K21" i="6" l="1"/>
  <c r="K41" i="6"/>
  <c r="K15" i="6"/>
  <c r="K33" i="6"/>
  <c r="O40" i="6"/>
  <c r="E41" i="6"/>
  <c r="G41" i="6"/>
  <c r="K27" i="6"/>
  <c r="M41" i="6"/>
  <c r="M40" i="6"/>
  <c r="I41" i="6"/>
  <c r="O41" i="6"/>
  <c r="E39" i="6"/>
  <c r="G39" i="6"/>
  <c r="I39" i="6"/>
  <c r="Q40" i="6"/>
  <c r="S40" i="6"/>
  <c r="X65" i="24"/>
  <c r="W29" i="24"/>
  <c r="U29" i="24"/>
  <c r="S29" i="24"/>
  <c r="Q29" i="24"/>
  <c r="O29" i="24"/>
  <c r="M29" i="24"/>
  <c r="M31" i="24" s="1"/>
  <c r="K29" i="24"/>
  <c r="K31" i="24" s="1"/>
  <c r="I29" i="24"/>
  <c r="I31" i="24" s="1"/>
  <c r="G29" i="24"/>
  <c r="G31" i="24" s="1"/>
  <c r="E29" i="24"/>
  <c r="E31" i="24" s="1"/>
  <c r="AM13" i="22"/>
  <c r="AO19" i="22"/>
  <c r="AM19" i="22"/>
  <c r="AK19" i="22"/>
  <c r="AE19" i="22"/>
  <c r="Y19" i="22"/>
  <c r="S19" i="22"/>
  <c r="M19" i="22"/>
  <c r="G19" i="22"/>
  <c r="K39" i="6" l="1"/>
  <c r="AQ19" i="22"/>
  <c r="Q37" i="11" l="1"/>
  <c r="Q55" i="11" l="1"/>
  <c r="E31" i="22"/>
  <c r="S283" i="11" l="1"/>
  <c r="O283" i="11"/>
  <c r="M283" i="11"/>
  <c r="K283" i="11"/>
  <c r="I283" i="11"/>
  <c r="G283" i="11"/>
  <c r="E283" i="11"/>
  <c r="Q268" i="11"/>
  <c r="Q322" i="11"/>
  <c r="S363" i="11"/>
  <c r="O363" i="11"/>
  <c r="M363" i="11"/>
  <c r="K363" i="11"/>
  <c r="I363" i="11"/>
  <c r="G363" i="11"/>
  <c r="E363" i="11"/>
  <c r="Q362" i="11"/>
  <c r="E447" i="11"/>
  <c r="U21" i="20"/>
  <c r="Q283" i="11" l="1"/>
  <c r="U16" i="20"/>
  <c r="S29" i="20"/>
  <c r="W16" i="20"/>
  <c r="W21" i="20"/>
  <c r="H60" i="17" l="1"/>
  <c r="K28" i="17"/>
  <c r="K179" i="39"/>
  <c r="K266" i="39"/>
  <c r="N28" i="17" l="1"/>
  <c r="G33" i="19" l="1"/>
  <c r="S18" i="31" l="1"/>
  <c r="W18" i="31" s="1"/>
  <c r="S33" i="20" l="1"/>
  <c r="E40" i="19" l="1"/>
  <c r="W25" i="20"/>
  <c r="U25" i="20"/>
  <c r="S25" i="20"/>
  <c r="S25" i="19"/>
  <c r="M25" i="20"/>
  <c r="M25" i="19"/>
  <c r="G25" i="20"/>
  <c r="G25" i="19"/>
  <c r="U84" i="27" l="1"/>
  <c r="AC84" i="27" s="1"/>
  <c r="S23" i="32"/>
  <c r="W23" i="32" s="1"/>
  <c r="S15" i="32"/>
  <c r="S22" i="32"/>
  <c r="W22" i="32" s="1"/>
  <c r="Y25" i="20"/>
  <c r="M19" i="19"/>
  <c r="M20" i="19"/>
  <c r="M21" i="19"/>
  <c r="W19" i="20"/>
  <c r="U19" i="20"/>
  <c r="U20" i="20"/>
  <c r="W20" i="20"/>
  <c r="S19" i="20"/>
  <c r="S20" i="20"/>
  <c r="S21" i="20"/>
  <c r="M19" i="20"/>
  <c r="M20" i="20"/>
  <c r="M21" i="20"/>
  <c r="G19" i="20"/>
  <c r="G20" i="20"/>
  <c r="G21" i="20"/>
  <c r="S19" i="19"/>
  <c r="S20" i="19"/>
  <c r="S21" i="19"/>
  <c r="G19" i="19"/>
  <c r="G20" i="19"/>
  <c r="G21" i="19"/>
  <c r="AQ21" i="18"/>
  <c r="AS21" i="18"/>
  <c r="AQ22" i="18"/>
  <c r="AS22" i="18"/>
  <c r="AS20" i="18"/>
  <c r="AQ20" i="18"/>
  <c r="V36" i="26"/>
  <c r="T36" i="26"/>
  <c r="R36" i="26"/>
  <c r="P36" i="26"/>
  <c r="N36" i="26"/>
  <c r="L36" i="26"/>
  <c r="V31" i="26"/>
  <c r="T31" i="26"/>
  <c r="R31" i="26"/>
  <c r="P31" i="26"/>
  <c r="V26" i="26"/>
  <c r="T26" i="26"/>
  <c r="R26" i="26"/>
  <c r="P26" i="26"/>
  <c r="N26" i="26"/>
  <c r="L26" i="26"/>
  <c r="V41" i="25"/>
  <c r="T41" i="25"/>
  <c r="R41" i="25"/>
  <c r="V36" i="25"/>
  <c r="T36" i="25"/>
  <c r="R36" i="25"/>
  <c r="V31" i="25"/>
  <c r="T31" i="25"/>
  <c r="V26" i="25"/>
  <c r="T26" i="25"/>
  <c r="R26" i="25"/>
  <c r="P26" i="25"/>
  <c r="N26" i="25"/>
  <c r="L26" i="25"/>
  <c r="J26" i="25"/>
  <c r="H26" i="25"/>
  <c r="H25" i="25"/>
  <c r="U38" i="6"/>
  <c r="U16" i="6"/>
  <c r="Q68" i="11"/>
  <c r="M24" i="16" l="1"/>
  <c r="M23" i="16"/>
  <c r="U15" i="6"/>
  <c r="U41" i="6"/>
  <c r="M15" i="6"/>
  <c r="M33" i="6"/>
  <c r="M27" i="6"/>
  <c r="M21" i="6"/>
  <c r="S21" i="6"/>
  <c r="S27" i="6"/>
  <c r="S33" i="6"/>
  <c r="S15" i="6"/>
  <c r="Q33" i="6"/>
  <c r="Q27" i="6"/>
  <c r="Q15" i="6"/>
  <c r="Q21" i="6"/>
  <c r="O33" i="6"/>
  <c r="O27" i="6"/>
  <c r="O21" i="6"/>
  <c r="O15" i="6"/>
  <c r="W15" i="32"/>
  <c r="Y21" i="20"/>
  <c r="Y20" i="20"/>
  <c r="Y19" i="20"/>
  <c r="U34" i="6"/>
  <c r="U27" i="6"/>
  <c r="U40" i="6"/>
  <c r="U33" i="6"/>
  <c r="U22" i="6"/>
  <c r="U21" i="6"/>
  <c r="U28" i="6"/>
  <c r="O39" i="6" l="1"/>
  <c r="S39" i="6"/>
  <c r="Q39" i="6"/>
  <c r="M39" i="6"/>
  <c r="U39" i="6"/>
  <c r="G25" i="22" l="1"/>
  <c r="M25" i="22"/>
  <c r="S25" i="22"/>
  <c r="Y25" i="22"/>
  <c r="AE25" i="22"/>
  <c r="AK25" i="22"/>
  <c r="AM25" i="22"/>
  <c r="AO25" i="22"/>
  <c r="AQ25" i="22" l="1"/>
  <c r="Q26" i="17"/>
  <c r="Q25" i="17"/>
  <c r="Q24" i="17"/>
  <c r="Q28" i="17" l="1"/>
  <c r="Q296" i="11"/>
  <c r="Q280" i="11"/>
  <c r="Q222" i="11"/>
  <c r="K173" i="39" l="1"/>
  <c r="I40" i="19" l="1"/>
  <c r="K40" i="19"/>
  <c r="G27" i="19" l="1"/>
  <c r="Q17" i="11" l="1"/>
  <c r="O43" i="4" l="1"/>
  <c r="M43" i="4"/>
  <c r="K43" i="4"/>
  <c r="I43" i="4"/>
  <c r="G43" i="4"/>
  <c r="E43" i="4"/>
  <c r="C43" i="4"/>
  <c r="Q43" i="4"/>
  <c r="O34" i="4"/>
  <c r="M34" i="4"/>
  <c r="K34" i="4"/>
  <c r="I34" i="4"/>
  <c r="G34" i="4"/>
  <c r="E34" i="4"/>
  <c r="C34" i="4"/>
  <c r="Q34" i="4"/>
  <c r="Q20" i="4"/>
  <c r="O20" i="4"/>
  <c r="M20" i="4"/>
  <c r="K20" i="4"/>
  <c r="I20" i="4"/>
  <c r="G20" i="4"/>
  <c r="E20" i="4"/>
  <c r="C20" i="4"/>
  <c r="V20" i="3" l="1"/>
  <c r="J21" i="3"/>
  <c r="L21" i="3"/>
  <c r="R21" i="3"/>
  <c r="R25" i="3" s="1"/>
  <c r="P21" i="3"/>
  <c r="P25" i="3" s="1"/>
  <c r="H21" i="3"/>
  <c r="N21" i="3"/>
  <c r="O24" i="10" l="1"/>
  <c r="G24" i="22"/>
  <c r="M24" i="22"/>
  <c r="S24" i="22"/>
  <c r="Y24" i="22"/>
  <c r="AE24" i="22"/>
  <c r="AK24" i="22"/>
  <c r="AM24" i="22"/>
  <c r="AO24" i="22"/>
  <c r="C50" i="9" l="1"/>
  <c r="AQ24" i="22"/>
  <c r="X45" i="25"/>
  <c r="Q20" i="36"/>
  <c r="I357" i="11"/>
  <c r="K107" i="11"/>
  <c r="I107" i="11"/>
  <c r="Q354" i="11"/>
  <c r="Q350" i="11"/>
  <c r="Q344" i="11"/>
  <c r="Q297" i="11"/>
  <c r="Q293" i="11"/>
  <c r="Q282" i="11"/>
  <c r="Q278" i="11"/>
  <c r="Q76" i="11"/>
  <c r="Q73" i="11"/>
  <c r="K18" i="39" l="1"/>
  <c r="E25" i="36" l="1"/>
  <c r="U35" i="20" l="1"/>
  <c r="S35" i="20"/>
  <c r="G27" i="20"/>
  <c r="S12" i="20"/>
  <c r="S396" i="11" l="1"/>
  <c r="Q397" i="11"/>
  <c r="O396" i="11"/>
  <c r="M396" i="11"/>
  <c r="G397" i="11"/>
  <c r="E397" i="11"/>
  <c r="S315" i="11"/>
  <c r="Q316" i="11"/>
  <c r="O315" i="11"/>
  <c r="O357" i="11" s="1"/>
  <c r="M315" i="11"/>
  <c r="G316" i="11"/>
  <c r="G357" i="11" s="1"/>
  <c r="E316" i="11"/>
  <c r="E357" i="11" s="1"/>
  <c r="S237" i="11"/>
  <c r="Q238" i="11"/>
  <c r="O237" i="11"/>
  <c r="M237" i="11"/>
  <c r="G238" i="11"/>
  <c r="E238" i="11"/>
  <c r="S166" i="11"/>
  <c r="Q167" i="11"/>
  <c r="O166" i="11"/>
  <c r="M166" i="11"/>
  <c r="G167" i="11"/>
  <c r="G178" i="11" s="1"/>
  <c r="E167" i="11"/>
  <c r="E178" i="11" s="1"/>
  <c r="S94" i="11"/>
  <c r="S107" i="11" s="1"/>
  <c r="Q95" i="11"/>
  <c r="O94" i="11"/>
  <c r="O107" i="11" s="1"/>
  <c r="M94" i="11"/>
  <c r="M107" i="11" s="1"/>
  <c r="G95" i="11"/>
  <c r="G107" i="11" s="1"/>
  <c r="E95" i="11"/>
  <c r="E107" i="11" s="1"/>
  <c r="Q17" i="10"/>
  <c r="Y30" i="22" l="1"/>
  <c r="S30" i="22"/>
  <c r="M30" i="22"/>
  <c r="G30" i="22"/>
  <c r="Y29" i="22"/>
  <c r="S29" i="22"/>
  <c r="M29" i="22"/>
  <c r="G29" i="22"/>
  <c r="Y28" i="22"/>
  <c r="S28" i="22"/>
  <c r="M28" i="22"/>
  <c r="G28" i="22"/>
  <c r="Y15" i="22"/>
  <c r="S15" i="22"/>
  <c r="M15" i="22"/>
  <c r="Y14" i="22"/>
  <c r="S14" i="22"/>
  <c r="M14" i="22"/>
  <c r="Y13" i="22"/>
  <c r="S13" i="22"/>
  <c r="M13" i="22"/>
  <c r="F20" i="26" l="1"/>
  <c r="E259" i="11"/>
  <c r="S420" i="11"/>
  <c r="O420" i="11"/>
  <c r="M420" i="11"/>
  <c r="K420" i="11"/>
  <c r="I420" i="11"/>
  <c r="G420" i="11"/>
  <c r="E420" i="11"/>
  <c r="E383" i="11"/>
  <c r="S357" i="11"/>
  <c r="M357" i="11"/>
  <c r="K357" i="11"/>
  <c r="S259" i="11"/>
  <c r="O259" i="11"/>
  <c r="M259" i="11"/>
  <c r="K259" i="11"/>
  <c r="I259" i="11"/>
  <c r="G259" i="11"/>
  <c r="Q153" i="11"/>
  <c r="Q186" i="11"/>
  <c r="Q355" i="11"/>
  <c r="Q372" i="11"/>
  <c r="Q420" i="11" l="1"/>
  <c r="S428" i="11"/>
  <c r="O428" i="11"/>
  <c r="M428" i="11"/>
  <c r="K428" i="11"/>
  <c r="I428" i="11"/>
  <c r="G428" i="11"/>
  <c r="E428" i="11"/>
  <c r="Q427" i="11"/>
  <c r="Q443" i="11"/>
  <c r="G447" i="11"/>
  <c r="I447" i="11"/>
  <c r="K447" i="11"/>
  <c r="M447" i="11"/>
  <c r="O447" i="11"/>
  <c r="I321" i="39" l="1"/>
  <c r="G321" i="39"/>
  <c r="E321" i="39"/>
  <c r="K13" i="39" l="1"/>
  <c r="K14" i="39"/>
  <c r="U12" i="20" l="1"/>
  <c r="N18" i="17" l="1"/>
  <c r="K29" i="10" l="1"/>
  <c r="F20" i="25" l="1"/>
  <c r="M53" i="4" l="1"/>
  <c r="K53" i="4"/>
  <c r="I53" i="4"/>
  <c r="G53" i="4"/>
  <c r="E53" i="4"/>
  <c r="C53" i="4"/>
  <c r="M55" i="4" l="1"/>
  <c r="K55" i="4"/>
  <c r="I55" i="4"/>
  <c r="C55" i="4"/>
  <c r="G55" i="4"/>
  <c r="E55" i="4"/>
  <c r="R146" i="3"/>
  <c r="R81" i="3"/>
  <c r="N146" i="3"/>
  <c r="N81" i="3"/>
  <c r="W31" i="24" l="1"/>
  <c r="Q152" i="11" l="1"/>
  <c r="Q119" i="11"/>
  <c r="Q116" i="11"/>
  <c r="Q114" i="11"/>
  <c r="M62" i="38" l="1"/>
  <c r="Q274" i="11"/>
  <c r="Q439" i="11"/>
  <c r="Q48" i="11"/>
  <c r="C40" i="19" l="1"/>
  <c r="K222" i="39" l="1"/>
  <c r="K223" i="39"/>
  <c r="K224" i="39"/>
  <c r="H146" i="3" l="1"/>
  <c r="H13" i="3"/>
  <c r="H81" i="3"/>
  <c r="V146" i="3" l="1"/>
  <c r="T146" i="3"/>
  <c r="P146" i="3"/>
  <c r="L146" i="3"/>
  <c r="J146" i="3"/>
  <c r="V81" i="3"/>
  <c r="T81" i="3"/>
  <c r="P81" i="3"/>
  <c r="L81" i="3"/>
  <c r="J81" i="3"/>
  <c r="K137" i="39" l="1"/>
  <c r="Q381" i="11" l="1"/>
  <c r="Q326" i="11"/>
  <c r="K113" i="39" l="1"/>
  <c r="K112" i="39"/>
  <c r="K111" i="39"/>
  <c r="K110" i="39"/>
  <c r="K109" i="39"/>
  <c r="K108" i="39"/>
  <c r="K107" i="39"/>
  <c r="K106" i="39"/>
  <c r="K93" i="39"/>
  <c r="K92" i="39"/>
  <c r="K91" i="39"/>
  <c r="K90" i="39"/>
  <c r="K89" i="39"/>
  <c r="K88" i="39"/>
  <c r="K87" i="39"/>
  <c r="K86" i="39"/>
  <c r="K85" i="39"/>
  <c r="K84" i="39"/>
  <c r="K83" i="39"/>
  <c r="K82" i="39"/>
  <c r="K81" i="39"/>
  <c r="K80" i="39"/>
  <c r="K79" i="39"/>
  <c r="K78" i="39"/>
  <c r="K77" i="39"/>
  <c r="K76" i="39"/>
  <c r="K75" i="39"/>
  <c r="K74" i="39"/>
  <c r="K73" i="39"/>
  <c r="K72" i="39"/>
  <c r="K71" i="39"/>
  <c r="K70" i="39"/>
  <c r="K69" i="39"/>
  <c r="K68" i="39"/>
  <c r="K67" i="39"/>
  <c r="K66" i="39"/>
  <c r="K65" i="39"/>
  <c r="K64" i="39"/>
  <c r="K63" i="39"/>
  <c r="K62" i="39"/>
  <c r="K61" i="39"/>
  <c r="K60" i="39"/>
  <c r="K59" i="39"/>
  <c r="K58" i="39"/>
  <c r="K45" i="39"/>
  <c r="K43" i="39"/>
  <c r="K41" i="39"/>
  <c r="K39" i="39"/>
  <c r="K38" i="39"/>
  <c r="K37" i="39"/>
  <c r="K36" i="39"/>
  <c r="K35" i="39"/>
  <c r="K34" i="39"/>
  <c r="K33" i="39"/>
  <c r="K32" i="39"/>
  <c r="K31" i="39"/>
  <c r="K28" i="39"/>
  <c r="K27" i="39"/>
  <c r="K22" i="39"/>
  <c r="K20" i="39"/>
  <c r="K16" i="39"/>
  <c r="K156" i="39"/>
  <c r="U23" i="20" l="1"/>
  <c r="W23" i="20"/>
  <c r="G46" i="2" l="1"/>
  <c r="Q47" i="8" l="1"/>
  <c r="O47" i="8"/>
  <c r="M47" i="8"/>
  <c r="K47" i="8"/>
  <c r="I47" i="8"/>
  <c r="G47" i="8"/>
  <c r="E47" i="8"/>
  <c r="C47" i="8"/>
  <c r="Q32" i="8"/>
  <c r="Q40" i="8" s="1"/>
  <c r="O32" i="8"/>
  <c r="O40" i="8" s="1"/>
  <c r="M32" i="8"/>
  <c r="M40" i="8" s="1"/>
  <c r="K32" i="8"/>
  <c r="K40" i="8" s="1"/>
  <c r="I32" i="8"/>
  <c r="I40" i="8" s="1"/>
  <c r="G32" i="8"/>
  <c r="G40" i="8" s="1"/>
  <c r="E32" i="8"/>
  <c r="E40" i="8" s="1"/>
  <c r="C32" i="8"/>
  <c r="C40" i="8" s="1"/>
  <c r="Q18" i="8"/>
  <c r="O18" i="8"/>
  <c r="M18" i="8"/>
  <c r="K18" i="8"/>
  <c r="I18" i="8"/>
  <c r="G18" i="8"/>
  <c r="E18" i="8"/>
  <c r="C18" i="8"/>
  <c r="Q48" i="7"/>
  <c r="O48" i="7"/>
  <c r="M48" i="7"/>
  <c r="K48" i="7"/>
  <c r="I48" i="7"/>
  <c r="G48" i="7"/>
  <c r="C48" i="7"/>
  <c r="Q32" i="7"/>
  <c r="Q40" i="7" s="1"/>
  <c r="O32" i="7"/>
  <c r="O40" i="7" s="1"/>
  <c r="M32" i="7"/>
  <c r="M40" i="7" s="1"/>
  <c r="K32" i="7"/>
  <c r="K40" i="7" s="1"/>
  <c r="I32" i="7"/>
  <c r="I40" i="7" s="1"/>
  <c r="G32" i="7"/>
  <c r="G40" i="7" s="1"/>
  <c r="E32" i="7"/>
  <c r="E40" i="7" s="1"/>
  <c r="C32" i="7"/>
  <c r="C40" i="7" s="1"/>
  <c r="Q18" i="7"/>
  <c r="O18" i="7"/>
  <c r="M18" i="7"/>
  <c r="K18" i="7"/>
  <c r="I18" i="7"/>
  <c r="G18" i="7"/>
  <c r="E18" i="7"/>
  <c r="C18" i="7"/>
  <c r="G42" i="7" l="1"/>
  <c r="G52" i="7" s="1"/>
  <c r="G55" i="7" s="1"/>
  <c r="Q42" i="8"/>
  <c r="Q51" i="8" s="1"/>
  <c r="Q54" i="8" s="1"/>
  <c r="G42" i="8"/>
  <c r="G51" i="8" s="1"/>
  <c r="G54" i="8" s="1"/>
  <c r="O42" i="8"/>
  <c r="O51" i="8" s="1"/>
  <c r="O54" i="8" s="1"/>
  <c r="K42" i="7"/>
  <c r="K52" i="7" s="1"/>
  <c r="K55" i="7" s="1"/>
  <c r="E42" i="8"/>
  <c r="E51" i="8" s="1"/>
  <c r="E54" i="8" s="1"/>
  <c r="M42" i="8"/>
  <c r="M51" i="8" s="1"/>
  <c r="M54" i="8" s="1"/>
  <c r="O42" i="7"/>
  <c r="O52" i="7" s="1"/>
  <c r="O55" i="7" s="1"/>
  <c r="I42" i="8"/>
  <c r="I51" i="8" s="1"/>
  <c r="I54" i="8" s="1"/>
  <c r="M42" i="7"/>
  <c r="M52" i="7" s="1"/>
  <c r="M55" i="7" s="1"/>
  <c r="C42" i="8"/>
  <c r="C51" i="8" s="1"/>
  <c r="C54" i="8" s="1"/>
  <c r="C42" i="7"/>
  <c r="C52" i="7" s="1"/>
  <c r="C55" i="7" s="1"/>
  <c r="K42" i="8"/>
  <c r="K51" i="8" s="1"/>
  <c r="K54" i="8" s="1"/>
  <c r="Q42" i="7"/>
  <c r="Q52" i="7" s="1"/>
  <c r="Q55" i="7" s="1"/>
  <c r="E42" i="7"/>
  <c r="E52" i="7" s="1"/>
  <c r="E55" i="7" s="1"/>
  <c r="I42" i="7"/>
  <c r="I52" i="7" s="1"/>
  <c r="I55" i="7" s="1"/>
  <c r="J13" i="3" l="1"/>
  <c r="S47" i="8" l="1"/>
  <c r="I30" i="24" l="1"/>
  <c r="G30" i="24"/>
  <c r="K30" i="24"/>
  <c r="M30" i="24"/>
  <c r="O30" i="24"/>
  <c r="U14" i="20"/>
  <c r="Q446" i="11" l="1"/>
  <c r="Q445" i="11"/>
  <c r="Q444" i="11"/>
  <c r="Q442" i="11"/>
  <c r="Q441" i="11"/>
  <c r="Q440" i="11"/>
  <c r="Q438" i="11"/>
  <c r="Q437" i="11"/>
  <c r="Q432" i="11"/>
  <c r="Q426" i="11"/>
  <c r="Q428" i="11" s="1"/>
  <c r="Q419" i="11"/>
  <c r="Q418" i="11"/>
  <c r="Q417" i="11"/>
  <c r="Q416" i="11"/>
  <c r="Q415" i="11"/>
  <c r="Q414" i="11"/>
  <c r="Q413" i="11"/>
  <c r="Q412" i="11"/>
  <c r="Q411" i="11"/>
  <c r="Q410" i="11"/>
  <c r="Q409" i="11"/>
  <c r="Q408" i="11"/>
  <c r="Q407" i="11"/>
  <c r="Q406" i="11"/>
  <c r="Q405" i="11"/>
  <c r="Q404" i="11"/>
  <c r="Q403" i="11"/>
  <c r="Q402" i="11"/>
  <c r="Q401" i="11"/>
  <c r="Q382" i="11"/>
  <c r="Q380" i="11"/>
  <c r="Q379" i="11"/>
  <c r="Q378" i="11"/>
  <c r="Q377" i="11"/>
  <c r="Q376" i="11"/>
  <c r="Q375" i="11"/>
  <c r="Q374" i="11"/>
  <c r="Q373" i="11"/>
  <c r="Q371" i="11"/>
  <c r="Q370" i="11"/>
  <c r="Q369" i="11"/>
  <c r="Q356" i="11"/>
  <c r="Q353" i="11"/>
  <c r="Q352" i="11"/>
  <c r="Q351" i="11"/>
  <c r="Q345" i="11"/>
  <c r="Q349" i="11"/>
  <c r="Q348" i="11"/>
  <c r="Q347" i="11"/>
  <c r="Q346" i="11"/>
  <c r="Q343" i="11"/>
  <c r="Q342" i="11"/>
  <c r="Q341" i="11"/>
  <c r="Q340" i="11"/>
  <c r="Q339" i="11"/>
  <c r="Q338" i="11"/>
  <c r="Q337" i="11"/>
  <c r="Q336" i="11"/>
  <c r="Q335" i="11"/>
  <c r="Q334" i="11"/>
  <c r="Q333" i="11"/>
  <c r="Q332" i="11"/>
  <c r="Q331" i="11"/>
  <c r="Q330" i="11"/>
  <c r="Q329" i="11"/>
  <c r="Q328" i="11"/>
  <c r="Q327" i="11"/>
  <c r="Q325" i="11"/>
  <c r="Q324" i="11"/>
  <c r="Q323" i="11"/>
  <c r="Q321" i="11"/>
  <c r="Q320" i="11"/>
  <c r="Q302" i="11"/>
  <c r="Q301" i="11"/>
  <c r="Q300" i="11"/>
  <c r="Q299" i="11"/>
  <c r="Q298" i="11"/>
  <c r="Q295" i="11"/>
  <c r="Q294" i="11"/>
  <c r="Q292" i="11"/>
  <c r="Q290" i="11"/>
  <c r="Q289" i="11"/>
  <c r="Q288" i="11"/>
  <c r="Q287" i="11"/>
  <c r="Q281" i="11"/>
  <c r="Q277" i="11"/>
  <c r="Q276" i="11"/>
  <c r="Q275" i="11"/>
  <c r="Q273" i="11"/>
  <c r="Q272" i="11"/>
  <c r="Q271" i="11"/>
  <c r="Q270" i="11"/>
  <c r="Q269" i="11"/>
  <c r="Q263" i="11"/>
  <c r="Q258" i="11"/>
  <c r="Q257" i="11"/>
  <c r="Q256" i="11"/>
  <c r="Q255" i="11"/>
  <c r="Q254" i="11"/>
  <c r="Q253" i="11"/>
  <c r="Q252" i="11"/>
  <c r="Q251" i="11"/>
  <c r="Q247" i="11"/>
  <c r="Q250" i="11"/>
  <c r="Q249" i="11"/>
  <c r="Q248" i="11"/>
  <c r="Q246" i="11"/>
  <c r="Q245" i="11"/>
  <c r="Q244" i="11"/>
  <c r="Q243" i="11"/>
  <c r="Q242" i="11"/>
  <c r="Q224" i="11"/>
  <c r="Q223" i="11"/>
  <c r="Q220" i="11"/>
  <c r="Q219" i="11"/>
  <c r="Q218" i="11"/>
  <c r="Q217" i="11"/>
  <c r="Q216" i="11"/>
  <c r="Q215" i="11"/>
  <c r="Q214" i="11"/>
  <c r="Q213" i="11"/>
  <c r="Q212" i="11"/>
  <c r="Q211" i="11"/>
  <c r="Q210" i="11"/>
  <c r="Q209" i="11"/>
  <c r="Q208" i="11"/>
  <c r="Q207" i="11"/>
  <c r="Q206" i="11"/>
  <c r="Q205" i="11"/>
  <c r="Q204" i="11"/>
  <c r="Q203" i="11"/>
  <c r="Q202" i="11"/>
  <c r="Q201" i="11"/>
  <c r="Q200" i="11"/>
  <c r="Q199" i="11"/>
  <c r="Q198" i="11"/>
  <c r="Q197" i="11"/>
  <c r="Q196" i="11"/>
  <c r="Q195" i="11"/>
  <c r="Q194" i="11"/>
  <c r="Q193" i="11"/>
  <c r="Q192" i="11"/>
  <c r="Q191" i="11"/>
  <c r="Q190" i="11"/>
  <c r="Q189" i="11"/>
  <c r="Q188" i="11"/>
  <c r="Q187" i="11"/>
  <c r="Q185" i="11"/>
  <c r="Q184" i="11"/>
  <c r="Q183" i="11"/>
  <c r="Q182" i="11"/>
  <c r="Q177" i="11"/>
  <c r="Q176" i="11"/>
  <c r="Q175" i="11"/>
  <c r="Q174" i="11"/>
  <c r="Q173" i="11"/>
  <c r="Q172" i="11"/>
  <c r="Q171" i="11"/>
  <c r="Q149" i="11"/>
  <c r="Q151" i="11"/>
  <c r="Q150" i="11"/>
  <c r="Q148" i="11"/>
  <c r="Q147" i="11"/>
  <c r="Q146" i="11"/>
  <c r="Q145" i="11"/>
  <c r="Q144" i="11"/>
  <c r="Q143" i="11"/>
  <c r="Q142" i="11"/>
  <c r="Q141" i="11"/>
  <c r="Q140" i="11"/>
  <c r="Q139" i="11"/>
  <c r="Q138" i="11"/>
  <c r="Q137" i="11"/>
  <c r="Q136" i="11"/>
  <c r="Q135" i="11"/>
  <c r="Q134" i="11"/>
  <c r="Q133" i="11"/>
  <c r="Q132" i="11"/>
  <c r="Q131" i="11"/>
  <c r="Q130" i="11"/>
  <c r="Q129" i="11"/>
  <c r="Q128" i="11"/>
  <c r="Q127" i="11"/>
  <c r="Q126" i="11"/>
  <c r="Q125" i="11"/>
  <c r="Q124" i="11"/>
  <c r="Q123" i="11"/>
  <c r="Q122" i="11"/>
  <c r="Q121" i="11"/>
  <c r="Q120" i="11"/>
  <c r="Q118" i="11"/>
  <c r="Q117" i="11"/>
  <c r="Q115" i="11"/>
  <c r="Q113" i="11"/>
  <c r="Q112" i="11"/>
  <c r="Q111" i="11"/>
  <c r="Q106" i="11"/>
  <c r="Q105" i="11"/>
  <c r="Q104" i="11"/>
  <c r="Q103" i="11"/>
  <c r="Q102" i="11"/>
  <c r="Q101" i="11"/>
  <c r="Q100" i="11"/>
  <c r="Q99" i="11"/>
  <c r="Q81" i="11"/>
  <c r="Q77" i="11"/>
  <c r="Q80" i="11"/>
  <c r="Q79" i="11"/>
  <c r="Q78" i="11"/>
  <c r="Q75" i="11"/>
  <c r="Q74" i="11"/>
  <c r="Q72" i="11"/>
  <c r="Q71" i="11"/>
  <c r="Q70" i="11"/>
  <c r="Q69" i="11"/>
  <c r="Q67" i="11"/>
  <c r="Q66" i="11"/>
  <c r="Q65" i="11"/>
  <c r="Q64" i="11"/>
  <c r="Q63" i="11"/>
  <c r="Q62" i="11"/>
  <c r="Q61" i="11"/>
  <c r="Q60" i="11"/>
  <c r="Q59" i="11"/>
  <c r="Q58" i="11"/>
  <c r="Q57" i="11"/>
  <c r="Q56" i="11"/>
  <c r="Q53" i="11"/>
  <c r="Q52" i="11"/>
  <c r="Q36" i="11"/>
  <c r="Q51" i="11"/>
  <c r="Q50" i="11"/>
  <c r="Q49" i="11"/>
  <c r="Q47" i="11"/>
  <c r="Q46" i="11"/>
  <c r="Q45" i="11"/>
  <c r="Q44" i="11"/>
  <c r="Q43" i="11"/>
  <c r="Q42" i="11"/>
  <c r="Q41" i="11"/>
  <c r="Q54" i="11"/>
  <c r="Q40" i="11"/>
  <c r="Q39" i="11"/>
  <c r="Q38" i="11"/>
  <c r="Q35" i="11"/>
  <c r="Q34" i="11"/>
  <c r="Q33" i="11"/>
  <c r="Q32" i="11"/>
  <c r="Q31" i="11"/>
  <c r="Q29" i="11"/>
  <c r="Q28" i="11"/>
  <c r="Q27" i="11"/>
  <c r="Q26" i="11"/>
  <c r="Q25" i="11"/>
  <c r="Q24" i="11"/>
  <c r="Q23" i="11"/>
  <c r="Q22" i="11"/>
  <c r="Q21" i="11"/>
  <c r="Q20" i="11"/>
  <c r="Q19" i="11"/>
  <c r="Q18" i="11"/>
  <c r="Q34" i="10"/>
  <c r="Q33" i="10"/>
  <c r="Q32" i="10"/>
  <c r="Q28" i="10"/>
  <c r="Q23" i="10"/>
  <c r="Q22" i="10"/>
  <c r="Q21" i="10"/>
  <c r="Q20" i="10"/>
  <c r="Q19" i="10"/>
  <c r="Q18" i="10"/>
  <c r="Q107" i="11" l="1"/>
  <c r="Q357" i="11"/>
  <c r="Q259" i="11"/>
  <c r="G27" i="12"/>
  <c r="E27" i="12"/>
  <c r="C27" i="12"/>
  <c r="I26" i="12"/>
  <c r="I25" i="12"/>
  <c r="I24" i="12"/>
  <c r="G20" i="12"/>
  <c r="E20" i="12"/>
  <c r="C20" i="12"/>
  <c r="I19" i="12"/>
  <c r="I20" i="12" s="1"/>
  <c r="G15" i="12"/>
  <c r="E15" i="12"/>
  <c r="C15" i="12"/>
  <c r="I14" i="12"/>
  <c r="I15" i="12" s="1"/>
  <c r="G28" i="12" l="1"/>
  <c r="C28" i="12"/>
  <c r="E28" i="12"/>
  <c r="I27" i="12"/>
  <c r="I28" i="12" s="1"/>
  <c r="K309" i="39"/>
  <c r="K310" i="39"/>
  <c r="K311" i="39"/>
  <c r="K312" i="39"/>
  <c r="K313" i="39"/>
  <c r="K314" i="39"/>
  <c r="K316" i="39"/>
  <c r="K318" i="39"/>
  <c r="K301" i="39"/>
  <c r="K283" i="39"/>
  <c r="K262" i="39"/>
  <c r="K263" i="39"/>
  <c r="K286" i="39"/>
  <c r="K288" i="39"/>
  <c r="K298" i="39"/>
  <c r="K274" i="39"/>
  <c r="K275" i="39"/>
  <c r="K276" i="39"/>
  <c r="K277" i="39"/>
  <c r="K278" i="39"/>
  <c r="K279" i="39"/>
  <c r="K280" i="39"/>
  <c r="K254" i="39"/>
  <c r="K255" i="39"/>
  <c r="K257" i="39"/>
  <c r="K219" i="39"/>
  <c r="K226" i="39"/>
  <c r="K215" i="39"/>
  <c r="K216" i="39"/>
  <c r="K217" i="39"/>
  <c r="K192" i="39"/>
  <c r="K177" i="39"/>
  <c r="K171" i="39"/>
  <c r="K172" i="39"/>
  <c r="K166" i="39"/>
  <c r="K144" i="39"/>
  <c r="K135" i="39"/>
  <c r="K132" i="39"/>
  <c r="K119" i="39"/>
  <c r="K115" i="39"/>
  <c r="M20" i="37" l="1"/>
  <c r="L20" i="37"/>
  <c r="K20" i="37"/>
  <c r="J20" i="37"/>
  <c r="I20" i="37"/>
  <c r="H20" i="37"/>
  <c r="G20" i="37"/>
  <c r="F20" i="37"/>
  <c r="E20" i="37"/>
  <c r="S25" i="36" l="1"/>
  <c r="O25" i="36"/>
  <c r="M25" i="36"/>
  <c r="K25" i="36"/>
  <c r="I25" i="36"/>
  <c r="G25" i="36"/>
  <c r="C25" i="36"/>
  <c r="Q24" i="36"/>
  <c r="Q22" i="36"/>
  <c r="Q17" i="36"/>
  <c r="Q15" i="36"/>
  <c r="Q25" i="36" l="1"/>
  <c r="W19" i="24" l="1"/>
  <c r="G39" i="20" l="1"/>
  <c r="G38" i="20"/>
  <c r="G37" i="20"/>
  <c r="G36" i="20"/>
  <c r="G35" i="20"/>
  <c r="G34" i="20"/>
  <c r="G33" i="20"/>
  <c r="G31" i="20"/>
  <c r="G30" i="20"/>
  <c r="G29" i="20"/>
  <c r="G26" i="20"/>
  <c r="G23" i="20"/>
  <c r="G17" i="20"/>
  <c r="G16" i="20"/>
  <c r="G15" i="20"/>
  <c r="G14" i="20"/>
  <c r="G12" i="20"/>
  <c r="S39" i="19"/>
  <c r="S38" i="19"/>
  <c r="S37" i="19"/>
  <c r="S36" i="19"/>
  <c r="S35" i="19"/>
  <c r="S34" i="19"/>
  <c r="S33" i="19"/>
  <c r="S31" i="19"/>
  <c r="S30" i="19"/>
  <c r="S29" i="19"/>
  <c r="S27" i="19"/>
  <c r="S26" i="19"/>
  <c r="S23" i="19"/>
  <c r="S17" i="19"/>
  <c r="S16" i="19"/>
  <c r="S15" i="19"/>
  <c r="S14" i="19"/>
  <c r="S12" i="19"/>
  <c r="M39" i="19"/>
  <c r="M38" i="19"/>
  <c r="M37" i="19"/>
  <c r="M36" i="19"/>
  <c r="M35" i="19"/>
  <c r="M34" i="19"/>
  <c r="M33" i="19"/>
  <c r="M31" i="19"/>
  <c r="M30" i="19"/>
  <c r="M29" i="19"/>
  <c r="M27" i="19"/>
  <c r="M26" i="19"/>
  <c r="M23" i="19"/>
  <c r="M17" i="19"/>
  <c r="M16" i="19"/>
  <c r="M15" i="19"/>
  <c r="M14" i="19"/>
  <c r="M12" i="19"/>
  <c r="G39" i="19"/>
  <c r="G38" i="19"/>
  <c r="G37" i="19"/>
  <c r="G36" i="19"/>
  <c r="G35" i="19"/>
  <c r="G34" i="19"/>
  <c r="G31" i="19"/>
  <c r="G30" i="19"/>
  <c r="G29" i="19"/>
  <c r="G26" i="19"/>
  <c r="G23" i="19"/>
  <c r="G17" i="19"/>
  <c r="G16" i="19"/>
  <c r="G15" i="19"/>
  <c r="G14" i="19"/>
  <c r="G12" i="19"/>
  <c r="AO52" i="18" l="1"/>
  <c r="AM52" i="18"/>
  <c r="V13" i="3" l="1"/>
  <c r="T13" i="3"/>
  <c r="R13" i="3"/>
  <c r="P13" i="3"/>
  <c r="N13" i="3"/>
  <c r="L13" i="3"/>
  <c r="S447" i="11" l="1"/>
  <c r="S433" i="11"/>
  <c r="O433" i="11"/>
  <c r="M433" i="11"/>
  <c r="K433" i="11"/>
  <c r="I433" i="11"/>
  <c r="G433" i="11"/>
  <c r="E433" i="11"/>
  <c r="E449" i="11" s="1"/>
  <c r="S383" i="11"/>
  <c r="P383" i="11"/>
  <c r="O383" i="11"/>
  <c r="M383" i="11"/>
  <c r="K383" i="11"/>
  <c r="I383" i="11"/>
  <c r="G383" i="11"/>
  <c r="Q361" i="11"/>
  <c r="Q363" i="11" s="1"/>
  <c r="S178" i="11"/>
  <c r="O178" i="11"/>
  <c r="M178" i="11"/>
  <c r="K178" i="11"/>
  <c r="I178" i="11"/>
  <c r="K308" i="39"/>
  <c r="K307" i="39"/>
  <c r="K306" i="39"/>
  <c r="K304" i="39"/>
  <c r="K303" i="39"/>
  <c r="K302" i="39"/>
  <c r="I449" i="11" l="1"/>
  <c r="S449" i="11"/>
  <c r="O449" i="11"/>
  <c r="M449" i="11"/>
  <c r="K449" i="11"/>
  <c r="G449" i="11"/>
  <c r="K422" i="11"/>
  <c r="M422" i="11"/>
  <c r="Q433" i="11"/>
  <c r="Q447" i="11"/>
  <c r="Q383" i="11"/>
  <c r="G422" i="11"/>
  <c r="O422" i="11"/>
  <c r="I422" i="11"/>
  <c r="S422" i="11"/>
  <c r="E422" i="11"/>
  <c r="Q178" i="11"/>
  <c r="I32" i="15"/>
  <c r="I31" i="15"/>
  <c r="I30" i="15"/>
  <c r="I29" i="15"/>
  <c r="I28" i="15"/>
  <c r="I27" i="15"/>
  <c r="I26" i="15"/>
  <c r="I25" i="15"/>
  <c r="I23" i="15"/>
  <c r="I22" i="15"/>
  <c r="I21" i="15"/>
  <c r="I19" i="15"/>
  <c r="I16" i="15"/>
  <c r="I15" i="15"/>
  <c r="I13" i="15"/>
  <c r="Q449" i="11" l="1"/>
  <c r="Q422" i="11"/>
  <c r="W24" i="24"/>
  <c r="AI31" i="22"/>
  <c r="AG31" i="22"/>
  <c r="AC31" i="22"/>
  <c r="AA31" i="22"/>
  <c r="W31" i="22"/>
  <c r="U31" i="22"/>
  <c r="Q31" i="22"/>
  <c r="O31" i="22"/>
  <c r="K31" i="22"/>
  <c r="I31" i="22"/>
  <c r="AK52" i="18" l="1"/>
  <c r="AI52" i="18"/>
  <c r="AG52" i="18"/>
  <c r="AE52" i="18"/>
  <c r="AC52" i="18"/>
  <c r="AA52" i="18"/>
  <c r="Y52" i="18"/>
  <c r="W52" i="18"/>
  <c r="U52" i="18"/>
  <c r="S52" i="18"/>
  <c r="Q52" i="18"/>
  <c r="O52" i="18"/>
  <c r="M52" i="18"/>
  <c r="K52" i="18"/>
  <c r="I52" i="18"/>
  <c r="G52" i="18"/>
  <c r="AM15" i="22" l="1"/>
  <c r="AO15" i="22"/>
  <c r="AM28" i="22"/>
  <c r="AO28" i="22"/>
  <c r="AM29" i="22"/>
  <c r="AO29" i="22"/>
  <c r="AM30" i="22"/>
  <c r="AO30" i="22"/>
  <c r="AO13" i="22"/>
  <c r="AO14" i="22"/>
  <c r="AM14" i="22"/>
  <c r="AM31" i="22" l="1"/>
  <c r="AO31" i="22"/>
  <c r="U15" i="20"/>
  <c r="W15" i="20"/>
  <c r="U17" i="20"/>
  <c r="W17" i="20"/>
  <c r="U26" i="20"/>
  <c r="W26" i="20"/>
  <c r="U27" i="20"/>
  <c r="W27" i="20"/>
  <c r="U29" i="20"/>
  <c r="W29" i="20"/>
  <c r="U30" i="20"/>
  <c r="W30" i="20"/>
  <c r="U31" i="20"/>
  <c r="W31" i="20"/>
  <c r="U33" i="20"/>
  <c r="W33" i="20"/>
  <c r="U34" i="20"/>
  <c r="W34" i="20"/>
  <c r="W35" i="20"/>
  <c r="U36" i="20"/>
  <c r="W36" i="20"/>
  <c r="U37" i="20"/>
  <c r="W37" i="20"/>
  <c r="U38" i="20"/>
  <c r="W38" i="20"/>
  <c r="U39" i="20"/>
  <c r="W39" i="20"/>
  <c r="W14" i="20"/>
  <c r="W12" i="20"/>
  <c r="Y15" i="20" l="1"/>
  <c r="Y39" i="20"/>
  <c r="Y12" i="20"/>
  <c r="C69" i="40" l="1"/>
  <c r="K273" i="39" l="1"/>
  <c r="K272" i="39"/>
  <c r="K271" i="39"/>
  <c r="K270" i="39"/>
  <c r="K269" i="39"/>
  <c r="K265" i="39"/>
  <c r="K259" i="39"/>
  <c r="K253" i="39"/>
  <c r="K252" i="39"/>
  <c r="K241" i="39"/>
  <c r="K240" i="39"/>
  <c r="K239" i="39"/>
  <c r="K238" i="39"/>
  <c r="K237" i="39"/>
  <c r="K236" i="39"/>
  <c r="K235" i="39"/>
  <c r="K234" i="39"/>
  <c r="K233" i="39"/>
  <c r="K232" i="39"/>
  <c r="K231" i="39"/>
  <c r="K228" i="39"/>
  <c r="K214" i="39"/>
  <c r="K213" i="39"/>
  <c r="K212" i="39"/>
  <c r="K211" i="39"/>
  <c r="K210" i="39"/>
  <c r="K209" i="39"/>
  <c r="K208" i="39"/>
  <c r="K207" i="39"/>
  <c r="K206" i="39"/>
  <c r="K205" i="39"/>
  <c r="K204" i="39"/>
  <c r="K194" i="39"/>
  <c r="K193" i="39"/>
  <c r="K191" i="39"/>
  <c r="K190" i="39"/>
  <c r="K189" i="39"/>
  <c r="K188" i="39"/>
  <c r="K187" i="39"/>
  <c r="K186" i="39"/>
  <c r="K185" i="39"/>
  <c r="K184" i="39"/>
  <c r="K181" i="39"/>
  <c r="K175" i="39"/>
  <c r="K168" i="39"/>
  <c r="K164" i="39"/>
  <c r="K162" i="39"/>
  <c r="K128" i="39"/>
  <c r="K160" i="39"/>
  <c r="K158" i="39"/>
  <c r="K145" i="39"/>
  <c r="K143" i="39"/>
  <c r="K142" i="39"/>
  <c r="K141" i="39"/>
  <c r="K140" i="39"/>
  <c r="K136" i="39"/>
  <c r="K130" i="39"/>
  <c r="K126" i="39"/>
  <c r="K124" i="39"/>
  <c r="K122" i="39"/>
  <c r="K120" i="39"/>
  <c r="K118" i="39"/>
  <c r="K321" i="39" l="1"/>
  <c r="S264" i="11"/>
  <c r="O264" i="11"/>
  <c r="M264" i="11"/>
  <c r="K264" i="11"/>
  <c r="I264" i="11"/>
  <c r="G264" i="11"/>
  <c r="E264" i="11"/>
  <c r="S35" i="10"/>
  <c r="Q35" i="10"/>
  <c r="O35" i="10"/>
  <c r="M35" i="10"/>
  <c r="K35" i="10"/>
  <c r="I35" i="10"/>
  <c r="G35" i="10"/>
  <c r="E35" i="10"/>
  <c r="S29" i="10"/>
  <c r="Q29" i="10"/>
  <c r="O29" i="10"/>
  <c r="M29" i="10"/>
  <c r="I29" i="10"/>
  <c r="G29" i="10"/>
  <c r="E29" i="10"/>
  <c r="S24" i="10"/>
  <c r="Q24" i="10"/>
  <c r="M24" i="10"/>
  <c r="K24" i="10"/>
  <c r="I24" i="10"/>
  <c r="G24" i="10"/>
  <c r="E24" i="10"/>
  <c r="I37" i="10" l="1"/>
  <c r="Q37" i="10"/>
  <c r="O37" i="10"/>
  <c r="G37" i="10"/>
  <c r="E37" i="10"/>
  <c r="G365" i="11"/>
  <c r="G451" i="11" s="1"/>
  <c r="O365" i="11"/>
  <c r="O451" i="11" s="1"/>
  <c r="E365" i="11"/>
  <c r="E451" i="11" s="1"/>
  <c r="M365" i="11"/>
  <c r="M451" i="11" s="1"/>
  <c r="I365" i="11"/>
  <c r="I451" i="11" s="1"/>
  <c r="S365" i="11"/>
  <c r="S451" i="11" s="1"/>
  <c r="K365" i="11"/>
  <c r="K451" i="11" s="1"/>
  <c r="K37" i="10"/>
  <c r="S37" i="10"/>
  <c r="M37" i="10"/>
  <c r="Q264" i="11"/>
  <c r="Q365" i="11" l="1"/>
  <c r="Q451" i="11" s="1"/>
  <c r="L19" i="25" l="1"/>
  <c r="L56" i="25" s="1"/>
  <c r="K51" i="17"/>
  <c r="K60" i="17" s="1"/>
  <c r="V23" i="23"/>
  <c r="AK30" i="22"/>
  <c r="AE30" i="22"/>
  <c r="AK29" i="22"/>
  <c r="AE29" i="22"/>
  <c r="AK28" i="22"/>
  <c r="AE28" i="22"/>
  <c r="AK15" i="22"/>
  <c r="AE15" i="22"/>
  <c r="AK13" i="22"/>
  <c r="AE13" i="22"/>
  <c r="AK14" i="22"/>
  <c r="AE14" i="22"/>
  <c r="G38" i="15"/>
  <c r="E38" i="15"/>
  <c r="C38" i="15"/>
  <c r="I37" i="15"/>
  <c r="I38" i="15" s="1"/>
  <c r="G33" i="15"/>
  <c r="E33" i="15"/>
  <c r="C33" i="15"/>
  <c r="G26" i="13"/>
  <c r="E26" i="13"/>
  <c r="C26" i="13"/>
  <c r="I25" i="13"/>
  <c r="G19" i="13"/>
  <c r="E19" i="13"/>
  <c r="C19" i="13"/>
  <c r="I17" i="13"/>
  <c r="I18" i="13"/>
  <c r="I15" i="13"/>
  <c r="F23" i="23"/>
  <c r="H23" i="23"/>
  <c r="J23" i="23"/>
  <c r="L23" i="23"/>
  <c r="N23" i="23"/>
  <c r="P23" i="23"/>
  <c r="R23" i="23"/>
  <c r="T23" i="23"/>
  <c r="D23" i="23"/>
  <c r="S32" i="8"/>
  <c r="S40" i="8" s="1"/>
  <c r="S18" i="8"/>
  <c r="S32" i="7"/>
  <c r="S40" i="7" s="1"/>
  <c r="S39" i="20"/>
  <c r="M39" i="20"/>
  <c r="Y58" i="25"/>
  <c r="J21" i="25"/>
  <c r="J58" i="25" s="1"/>
  <c r="D15" i="23"/>
  <c r="F15" i="23"/>
  <c r="H15" i="23"/>
  <c r="J15" i="23"/>
  <c r="L15" i="23"/>
  <c r="N15" i="23"/>
  <c r="P15" i="23"/>
  <c r="R15" i="23"/>
  <c r="T15" i="23"/>
  <c r="D16" i="23"/>
  <c r="F16" i="23"/>
  <c r="H16" i="23"/>
  <c r="J16" i="23"/>
  <c r="L16" i="23"/>
  <c r="N16" i="23"/>
  <c r="P16" i="23"/>
  <c r="R16" i="23"/>
  <c r="T16" i="23"/>
  <c r="D22" i="23"/>
  <c r="F22" i="23"/>
  <c r="H22" i="23"/>
  <c r="J22" i="23"/>
  <c r="L22" i="23"/>
  <c r="N22" i="23"/>
  <c r="P22" i="23"/>
  <c r="R22" i="23"/>
  <c r="T22" i="23"/>
  <c r="V22" i="23"/>
  <c r="D24" i="23"/>
  <c r="F24" i="23"/>
  <c r="H24" i="23"/>
  <c r="J24" i="23"/>
  <c r="L24" i="23"/>
  <c r="N24" i="23"/>
  <c r="P24" i="23"/>
  <c r="R24" i="23"/>
  <c r="T24" i="23"/>
  <c r="V24" i="23"/>
  <c r="D25" i="23"/>
  <c r="F25" i="23"/>
  <c r="H25" i="23"/>
  <c r="J25" i="23"/>
  <c r="L25" i="23"/>
  <c r="N25" i="23"/>
  <c r="P25" i="23"/>
  <c r="R25" i="23"/>
  <c r="T25" i="23"/>
  <c r="D29" i="23"/>
  <c r="F29" i="23"/>
  <c r="H29" i="23"/>
  <c r="J29" i="23"/>
  <c r="L29" i="23"/>
  <c r="N29" i="23"/>
  <c r="P29" i="23"/>
  <c r="R29" i="23"/>
  <c r="T29" i="23"/>
  <c r="V29" i="23"/>
  <c r="D30" i="23"/>
  <c r="F30" i="23"/>
  <c r="H30" i="23"/>
  <c r="J30" i="23"/>
  <c r="L30" i="23"/>
  <c r="N30" i="23"/>
  <c r="P30" i="23"/>
  <c r="R30" i="23"/>
  <c r="T30" i="23"/>
  <c r="V30" i="23"/>
  <c r="D31" i="23"/>
  <c r="F31" i="23"/>
  <c r="H31" i="23"/>
  <c r="J31" i="23"/>
  <c r="L31" i="23"/>
  <c r="N31" i="23"/>
  <c r="P31" i="23"/>
  <c r="R31" i="23"/>
  <c r="T31" i="23"/>
  <c r="V31" i="23"/>
  <c r="S15" i="20"/>
  <c r="S16" i="20"/>
  <c r="S17" i="20"/>
  <c r="S23" i="20"/>
  <c r="S26" i="20"/>
  <c r="S27" i="20"/>
  <c r="S30" i="20"/>
  <c r="S31" i="20"/>
  <c r="S34" i="20"/>
  <c r="S36" i="20"/>
  <c r="S37" i="20"/>
  <c r="S38" i="20"/>
  <c r="S14" i="20"/>
  <c r="M15" i="20"/>
  <c r="M16" i="20"/>
  <c r="M17" i="20"/>
  <c r="M23" i="20"/>
  <c r="M26" i="20"/>
  <c r="M27" i="20"/>
  <c r="M29" i="20"/>
  <c r="M30" i="20"/>
  <c r="M31" i="20"/>
  <c r="M33" i="20"/>
  <c r="M34" i="20"/>
  <c r="M35" i="20"/>
  <c r="M36" i="20"/>
  <c r="M37" i="20"/>
  <c r="M38" i="20"/>
  <c r="M14" i="20"/>
  <c r="M12" i="20"/>
  <c r="Q40" i="20"/>
  <c r="O40" i="20"/>
  <c r="K40" i="20"/>
  <c r="E40" i="20"/>
  <c r="C40" i="20"/>
  <c r="Q40" i="19"/>
  <c r="O40" i="19"/>
  <c r="L21" i="25"/>
  <c r="L58" i="25" s="1"/>
  <c r="N56" i="17"/>
  <c r="G54" i="16"/>
  <c r="G36" i="2"/>
  <c r="G26" i="2"/>
  <c r="A138" i="38"/>
  <c r="A74" i="38"/>
  <c r="N59" i="17"/>
  <c r="N58" i="17"/>
  <c r="N55" i="17"/>
  <c r="N54" i="17"/>
  <c r="N52" i="17"/>
  <c r="N43" i="17"/>
  <c r="N42" i="17"/>
  <c r="N41" i="17"/>
  <c r="N40" i="17"/>
  <c r="N39" i="17"/>
  <c r="N37" i="17"/>
  <c r="N36" i="17"/>
  <c r="N34" i="17"/>
  <c r="N33" i="17"/>
  <c r="N32" i="17"/>
  <c r="N30" i="17"/>
  <c r="N21" i="17"/>
  <c r="N20" i="17"/>
  <c r="N19" i="17"/>
  <c r="C54" i="16"/>
  <c r="G15" i="14"/>
  <c r="G19" i="14" s="1"/>
  <c r="E15" i="14"/>
  <c r="E19" i="14" s="1"/>
  <c r="C15" i="14"/>
  <c r="C19" i="14" s="1"/>
  <c r="I14" i="14"/>
  <c r="J17" i="23" l="1"/>
  <c r="J26" i="23" s="1"/>
  <c r="T17" i="23"/>
  <c r="T26" i="23" s="1"/>
  <c r="T33" i="23" s="1"/>
  <c r="R17" i="23"/>
  <c r="R26" i="23" s="1"/>
  <c r="P17" i="23"/>
  <c r="P26" i="23" s="1"/>
  <c r="P33" i="23" s="1"/>
  <c r="N17" i="23"/>
  <c r="L17" i="23"/>
  <c r="H17" i="23"/>
  <c r="H26" i="23" s="1"/>
  <c r="F17" i="23"/>
  <c r="F26" i="23" s="1"/>
  <c r="D17" i="23"/>
  <c r="N51" i="17"/>
  <c r="N60" i="17" s="1"/>
  <c r="L19" i="26"/>
  <c r="L40" i="26" s="1"/>
  <c r="L21" i="26"/>
  <c r="L42" i="26" s="1"/>
  <c r="Q30" i="24"/>
  <c r="R20" i="25" s="1"/>
  <c r="R21" i="25"/>
  <c r="R58" i="25" s="1"/>
  <c r="C41" i="15"/>
  <c r="E41" i="15"/>
  <c r="G41" i="15"/>
  <c r="H19" i="25"/>
  <c r="H56" i="25" s="1"/>
  <c r="H21" i="25"/>
  <c r="H58" i="25" s="1"/>
  <c r="N19" i="25"/>
  <c r="N21" i="25"/>
  <c r="N58" i="25" s="1"/>
  <c r="S31" i="22"/>
  <c r="Y31" i="22"/>
  <c r="G31" i="22"/>
  <c r="AK31" i="22"/>
  <c r="V19" i="25"/>
  <c r="V21" i="25"/>
  <c r="V58" i="25" s="1"/>
  <c r="R19" i="25"/>
  <c r="R56" i="25" s="1"/>
  <c r="P19" i="25"/>
  <c r="P56" i="25" s="1"/>
  <c r="P21" i="25"/>
  <c r="P58" i="25" s="1"/>
  <c r="F19" i="25"/>
  <c r="F56" i="25" s="1"/>
  <c r="F21" i="25"/>
  <c r="F58" i="25" s="1"/>
  <c r="T19" i="25"/>
  <c r="T56" i="25" s="1"/>
  <c r="T21" i="25"/>
  <c r="T58" i="25" s="1"/>
  <c r="M31" i="22"/>
  <c r="AE31" i="22"/>
  <c r="H23" i="37"/>
  <c r="L20" i="25"/>
  <c r="AQ15" i="22"/>
  <c r="AQ28" i="22"/>
  <c r="AQ30" i="22"/>
  <c r="AQ14" i="22"/>
  <c r="F23" i="37"/>
  <c r="G23" i="37"/>
  <c r="K23" i="37"/>
  <c r="AQ13" i="22"/>
  <c r="AQ29" i="22"/>
  <c r="M40" i="19"/>
  <c r="S40" i="19"/>
  <c r="Y38" i="20"/>
  <c r="Y34" i="20"/>
  <c r="Y27" i="20"/>
  <c r="C28" i="13"/>
  <c r="S42" i="8"/>
  <c r="S51" i="8" s="1"/>
  <c r="S54" i="8" s="1"/>
  <c r="U53" i="8" s="1"/>
  <c r="L23" i="37"/>
  <c r="P20" i="25"/>
  <c r="J20" i="25"/>
  <c r="S40" i="20"/>
  <c r="Y23" i="20"/>
  <c r="G40" i="19"/>
  <c r="Y35" i="20"/>
  <c r="Y31" i="20"/>
  <c r="Y29" i="20"/>
  <c r="Y30" i="20"/>
  <c r="I26" i="13"/>
  <c r="E28" i="13"/>
  <c r="J23" i="37"/>
  <c r="M23" i="37"/>
  <c r="G40" i="20"/>
  <c r="M40" i="20"/>
  <c r="Y36" i="20"/>
  <c r="Y14" i="20"/>
  <c r="Y37" i="20"/>
  <c r="Y33" i="20"/>
  <c r="Y26" i="20"/>
  <c r="Y17" i="20"/>
  <c r="I33" i="15"/>
  <c r="I41" i="15" s="1"/>
  <c r="I19" i="13"/>
  <c r="G28" i="13"/>
  <c r="I23" i="37"/>
  <c r="J19" i="25"/>
  <c r="S30" i="24"/>
  <c r="T20" i="25" s="1"/>
  <c r="N20" i="25"/>
  <c r="U30" i="24"/>
  <c r="V20" i="25" s="1"/>
  <c r="H20" i="25"/>
  <c r="U40" i="20"/>
  <c r="W40" i="20"/>
  <c r="Y16" i="20"/>
  <c r="I15" i="14"/>
  <c r="I19" i="14" s="1"/>
  <c r="D26" i="23" l="1"/>
  <c r="D33" i="23" s="1"/>
  <c r="L26" i="23"/>
  <c r="L33" i="23" s="1"/>
  <c r="N26" i="23"/>
  <c r="N33" i="23" s="1"/>
  <c r="R33" i="23"/>
  <c r="F33" i="23"/>
  <c r="N56" i="25"/>
  <c r="N57" i="25" s="1"/>
  <c r="J56" i="25"/>
  <c r="L57" i="25" s="1"/>
  <c r="L20" i="26" s="1"/>
  <c r="R19" i="26"/>
  <c r="R40" i="26" s="1"/>
  <c r="R57" i="25"/>
  <c r="R20" i="26" s="1"/>
  <c r="T19" i="26"/>
  <c r="T40" i="26" s="1"/>
  <c r="T57" i="25"/>
  <c r="T20" i="26" s="1"/>
  <c r="H57" i="25"/>
  <c r="P19" i="26"/>
  <c r="P40" i="26" s="1"/>
  <c r="H33" i="23"/>
  <c r="J33" i="23"/>
  <c r="R21" i="26"/>
  <c r="R42" i="26" s="1"/>
  <c r="T21" i="26"/>
  <c r="T42" i="26" s="1"/>
  <c r="P21" i="26"/>
  <c r="P42" i="26" s="1"/>
  <c r="H19" i="26"/>
  <c r="H40" i="26" s="1"/>
  <c r="H42" i="26" s="1"/>
  <c r="H21" i="26"/>
  <c r="F21" i="26"/>
  <c r="F19" i="26"/>
  <c r="J21" i="26"/>
  <c r="J42" i="26" s="1"/>
  <c r="N21" i="26"/>
  <c r="N42" i="26" s="1"/>
  <c r="V21" i="26"/>
  <c r="V42" i="26" s="1"/>
  <c r="V56" i="25"/>
  <c r="V57" i="25" s="1"/>
  <c r="AQ31" i="22"/>
  <c r="V16" i="23"/>
  <c r="I28" i="13"/>
  <c r="Y40" i="20"/>
  <c r="J57" i="25" l="1"/>
  <c r="J20" i="26" s="1"/>
  <c r="N19" i="26"/>
  <c r="N40" i="26" s="1"/>
  <c r="P41" i="26" s="1"/>
  <c r="J19" i="26"/>
  <c r="J40" i="26" s="1"/>
  <c r="J41" i="26" s="1"/>
  <c r="P57" i="25"/>
  <c r="P20" i="26" s="1"/>
  <c r="R41" i="26"/>
  <c r="T41" i="26"/>
  <c r="V19" i="26"/>
  <c r="V40" i="26" s="1"/>
  <c r="V41" i="26" s="1"/>
  <c r="F40" i="26"/>
  <c r="F42" i="26" s="1"/>
  <c r="V20" i="26"/>
  <c r="N20" i="26"/>
  <c r="H20" i="26"/>
  <c r="N41" i="26" l="1"/>
  <c r="L41" i="26"/>
  <c r="H41" i="26"/>
  <c r="V15" i="23" l="1"/>
  <c r="V17" i="23" s="1"/>
  <c r="X19" i="25" l="1"/>
  <c r="X56" i="25" s="1"/>
  <c r="X21" i="25"/>
  <c r="W30" i="24"/>
  <c r="X20" i="25" s="1"/>
  <c r="X57" i="25" l="1"/>
  <c r="T16" i="3"/>
  <c r="U12" i="4" s="1"/>
  <c r="P160" i="3"/>
  <c r="S18" i="4" l="1"/>
  <c r="S20" i="4" s="1"/>
  <c r="S43" i="4" l="1"/>
  <c r="S34" i="4"/>
  <c r="N14" i="37" l="1"/>
  <c r="G17" i="30"/>
  <c r="U47" i="8"/>
  <c r="G47" i="2"/>
  <c r="X58" i="25" l="1"/>
  <c r="X20" i="26"/>
  <c r="V25" i="23"/>
  <c r="V26" i="23" s="1"/>
  <c r="X50" i="25"/>
  <c r="V33" i="23" l="1"/>
  <c r="X21" i="26"/>
  <c r="X42" i="26" s="1"/>
  <c r="X19" i="26"/>
  <c r="X40" i="26" l="1"/>
  <c r="X41" i="26" s="1"/>
  <c r="O45" i="9" l="1"/>
  <c r="O53" i="4"/>
  <c r="O55" i="4" s="1"/>
  <c r="S53" i="4" l="1"/>
  <c r="S55" i="4" s="1"/>
  <c r="Q53" i="4"/>
  <c r="Q55" i="4" s="1"/>
  <c r="I12" i="33" l="1"/>
  <c r="AQ26" i="18" l="1"/>
  <c r="AQ24" i="18"/>
  <c r="AQ18" i="18"/>
  <c r="C20" i="9" l="1"/>
  <c r="AQ27" i="18" l="1"/>
  <c r="G25" i="30" l="1"/>
  <c r="G27" i="30"/>
  <c r="C43" i="5" l="1"/>
  <c r="G18" i="30" l="1"/>
  <c r="M48" i="9" l="1"/>
  <c r="E50" i="9"/>
  <c r="U30" i="8" s="1"/>
  <c r="U32" i="29"/>
  <c r="AC32" i="29" s="1"/>
  <c r="N18" i="21"/>
  <c r="U89" i="27"/>
  <c r="AC89" i="27" s="1"/>
  <c r="T122" i="3"/>
  <c r="U42" i="29"/>
  <c r="AC42" i="29" s="1"/>
  <c r="E28" i="21"/>
  <c r="N14" i="21"/>
  <c r="E62" i="31"/>
  <c r="G20" i="30"/>
  <c r="C23" i="30"/>
  <c r="C31" i="30" s="1"/>
  <c r="V108" i="3"/>
  <c r="L97" i="3"/>
  <c r="AQ30" i="18"/>
  <c r="U41" i="27"/>
  <c r="AC41" i="27" s="1"/>
  <c r="AQ43" i="18"/>
  <c r="AE65" i="29"/>
  <c r="U81" i="28"/>
  <c r="AC81" i="28" s="1"/>
  <c r="V126" i="3"/>
  <c r="K20" i="9"/>
  <c r="D38" i="3"/>
  <c r="T28" i="3"/>
  <c r="C20" i="5"/>
  <c r="V148" i="3"/>
  <c r="F21" i="3"/>
  <c r="V16" i="3"/>
  <c r="V84" i="3"/>
  <c r="U26" i="29"/>
  <c r="AC26" i="29" s="1"/>
  <c r="Q87" i="28"/>
  <c r="U60" i="27"/>
  <c r="AC60" i="27" s="1"/>
  <c r="U30" i="29"/>
  <c r="AC30" i="29" s="1"/>
  <c r="AD39" i="5"/>
  <c r="S23" i="31"/>
  <c r="W23" i="31" s="1"/>
  <c r="U36" i="29"/>
  <c r="AC36" i="29" s="1"/>
  <c r="T44" i="3"/>
  <c r="C36" i="5"/>
  <c r="AG36" i="5" s="1"/>
  <c r="C21" i="5"/>
  <c r="AG21" i="5" s="1"/>
  <c r="T29" i="3"/>
  <c r="R106" i="3"/>
  <c r="U33" i="28"/>
  <c r="AC33" i="28" s="1"/>
  <c r="S52" i="31"/>
  <c r="W52" i="31" s="1"/>
  <c r="T55" i="3"/>
  <c r="C47" i="5"/>
  <c r="AG47" i="5" s="1"/>
  <c r="S22" i="31"/>
  <c r="W22" i="31" s="1"/>
  <c r="J22" i="3"/>
  <c r="J25" i="3" s="1"/>
  <c r="U52" i="27"/>
  <c r="AC52" i="27" s="1"/>
  <c r="U68" i="28"/>
  <c r="AC68" i="28" s="1"/>
  <c r="S26" i="32"/>
  <c r="W26" i="32" s="1"/>
  <c r="C33" i="9"/>
  <c r="M29" i="9"/>
  <c r="U26" i="8"/>
  <c r="M32" i="16"/>
  <c r="Q36" i="17" s="1"/>
  <c r="U97" i="27"/>
  <c r="AC97" i="27" s="1"/>
  <c r="N106" i="3"/>
  <c r="T95" i="3"/>
  <c r="U87" i="27"/>
  <c r="AC87" i="27" s="1"/>
  <c r="AB39" i="5"/>
  <c r="H39" i="5"/>
  <c r="AS18" i="18"/>
  <c r="V45" i="3"/>
  <c r="S56" i="31"/>
  <c r="W56" i="31" s="1"/>
  <c r="E20" i="9"/>
  <c r="U23" i="8" s="1"/>
  <c r="M18" i="9"/>
  <c r="S25" i="31"/>
  <c r="W25" i="31" s="1"/>
  <c r="I33" i="9"/>
  <c r="U23" i="29"/>
  <c r="AC23" i="29" s="1"/>
  <c r="U31" i="28"/>
  <c r="AC31" i="28" s="1"/>
  <c r="N97" i="3"/>
  <c r="U84" i="28"/>
  <c r="AC84" i="28" s="1"/>
  <c r="S38" i="31"/>
  <c r="W38" i="31" s="1"/>
  <c r="J39" i="5"/>
  <c r="U93" i="27"/>
  <c r="AC93" i="27" s="1"/>
  <c r="AS35" i="18"/>
  <c r="N87" i="3"/>
  <c r="V35" i="3"/>
  <c r="U49" i="27"/>
  <c r="AC49" i="27" s="1"/>
  <c r="U57" i="27"/>
  <c r="AC57" i="27" s="1"/>
  <c r="P39" i="5"/>
  <c r="H47" i="3"/>
  <c r="S47" i="31"/>
  <c r="W47" i="31" s="1"/>
  <c r="T119" i="3"/>
  <c r="M122" i="38"/>
  <c r="N15" i="37" s="1"/>
  <c r="S26" i="31"/>
  <c r="W26" i="31" s="1"/>
  <c r="M65" i="29"/>
  <c r="AQ41" i="18"/>
  <c r="X48" i="5"/>
  <c r="C87" i="28"/>
  <c r="U15" i="28"/>
  <c r="S20" i="32"/>
  <c r="W20" i="32" s="1"/>
  <c r="S42" i="31"/>
  <c r="W42" i="31" s="1"/>
  <c r="U53" i="29"/>
  <c r="AC53" i="29" s="1"/>
  <c r="G62" i="31"/>
  <c r="AE102" i="27"/>
  <c r="U62" i="27"/>
  <c r="AC62" i="27" s="1"/>
  <c r="E87" i="28"/>
  <c r="U20" i="27"/>
  <c r="AC20" i="27" s="1"/>
  <c r="T159" i="3"/>
  <c r="U46" i="7" s="1"/>
  <c r="H160" i="3"/>
  <c r="M167" i="38"/>
  <c r="N17" i="37" s="1"/>
  <c r="U36" i="27"/>
  <c r="AC36" i="27" s="1"/>
  <c r="AS34" i="18"/>
  <c r="U43" i="28"/>
  <c r="AC43" i="28" s="1"/>
  <c r="AQ16" i="18"/>
  <c r="M18" i="16"/>
  <c r="Q19" i="17" s="1"/>
  <c r="S37" i="31"/>
  <c r="W37" i="31" s="1"/>
  <c r="AQ17" i="18"/>
  <c r="R38" i="3"/>
  <c r="F38" i="3"/>
  <c r="V28" i="3"/>
  <c r="M36" i="16"/>
  <c r="Q40" i="17" s="1"/>
  <c r="AQ34" i="18"/>
  <c r="O55" i="9"/>
  <c r="N38" i="3"/>
  <c r="K33" i="9"/>
  <c r="U17" i="27"/>
  <c r="AC17" i="27" s="1"/>
  <c r="J38" i="3"/>
  <c r="H97" i="3"/>
  <c r="U85" i="28"/>
  <c r="AC85" i="28" s="1"/>
  <c r="K65" i="29"/>
  <c r="S16" i="31"/>
  <c r="W16" i="31" s="1"/>
  <c r="P38" i="3"/>
  <c r="S34" i="31"/>
  <c r="W34" i="31" s="1"/>
  <c r="T94" i="3"/>
  <c r="V129" i="3"/>
  <c r="U86" i="27"/>
  <c r="AC86" i="27" s="1"/>
  <c r="D21" i="3"/>
  <c r="T17" i="3"/>
  <c r="U13" i="4" s="1"/>
  <c r="P106" i="3"/>
  <c r="U18" i="27"/>
  <c r="AC18" i="27" s="1"/>
  <c r="M43" i="9"/>
  <c r="M102" i="27"/>
  <c r="V127" i="3"/>
  <c r="M39" i="16"/>
  <c r="Q43" i="17" s="1"/>
  <c r="AQ37" i="18"/>
  <c r="I23" i="30"/>
  <c r="I31" i="30" s="1"/>
  <c r="S24" i="31"/>
  <c r="W24" i="31" s="1"/>
  <c r="AE87" i="28"/>
  <c r="S49" i="31"/>
  <c r="W49" i="31" s="1"/>
  <c r="M29" i="16"/>
  <c r="Q33" i="17" s="1"/>
  <c r="T91" i="3"/>
  <c r="T20" i="3"/>
  <c r="U16" i="4" s="1"/>
  <c r="V54" i="3"/>
  <c r="U42" i="27"/>
  <c r="AC42" i="27" s="1"/>
  <c r="U50" i="27"/>
  <c r="AC50" i="27" s="1"/>
  <c r="AS15" i="18"/>
  <c r="S15" i="31"/>
  <c r="C62" i="31"/>
  <c r="U80" i="28"/>
  <c r="AC80" i="28" s="1"/>
  <c r="I39" i="9"/>
  <c r="S35" i="31"/>
  <c r="W35" i="31" s="1"/>
  <c r="T129" i="3"/>
  <c r="T85" i="3"/>
  <c r="N47" i="3"/>
  <c r="Y62" i="31"/>
  <c r="U40" i="28"/>
  <c r="AC40" i="28" s="1"/>
  <c r="G102" i="27"/>
  <c r="M43" i="16"/>
  <c r="Q48" i="17" s="1"/>
  <c r="U18" i="29"/>
  <c r="AC18" i="29" s="1"/>
  <c r="U25" i="27"/>
  <c r="AC25" i="27" s="1"/>
  <c r="C35" i="5"/>
  <c r="AG35" i="5" s="1"/>
  <c r="T43" i="3"/>
  <c r="V116" i="3"/>
  <c r="L30" i="5"/>
  <c r="U37" i="29"/>
  <c r="AC37" i="29" s="1"/>
  <c r="U20" i="28"/>
  <c r="AC20" i="28" s="1"/>
  <c r="F48" i="5"/>
  <c r="AQ50" i="18"/>
  <c r="M52" i="16"/>
  <c r="Q58" i="17" s="1"/>
  <c r="AS28" i="18"/>
  <c r="R39" i="5"/>
  <c r="T18" i="3"/>
  <c r="U14" i="4" s="1"/>
  <c r="U16" i="28"/>
  <c r="AC16" i="28" s="1"/>
  <c r="G39" i="9"/>
  <c r="P56" i="3"/>
  <c r="U43" i="27"/>
  <c r="AC43" i="27" s="1"/>
  <c r="U36" i="28"/>
  <c r="AC36" i="28" s="1"/>
  <c r="H38" i="3"/>
  <c r="T158" i="3"/>
  <c r="D160" i="3"/>
  <c r="T63" i="3"/>
  <c r="U59" i="27"/>
  <c r="AC59" i="27" s="1"/>
  <c r="S44" i="31"/>
  <c r="W44" i="31" s="1"/>
  <c r="AQ44" i="18"/>
  <c r="Q54" i="16"/>
  <c r="AS13" i="18"/>
  <c r="AQ13" i="18"/>
  <c r="K54" i="16"/>
  <c r="U31" i="29"/>
  <c r="AC31" i="29" s="1"/>
  <c r="Y87" i="28"/>
  <c r="T45" i="3"/>
  <c r="C37" i="5"/>
  <c r="AG37" i="5" s="1"/>
  <c r="U29" i="29"/>
  <c r="AC29" i="29" s="1"/>
  <c r="T33" i="3"/>
  <c r="C25" i="5"/>
  <c r="AG25" i="5" s="1"/>
  <c r="R87" i="3"/>
  <c r="H48" i="5"/>
  <c r="S19" i="31"/>
  <c r="W19" i="31" s="1"/>
  <c r="AS17" i="18"/>
  <c r="P30" i="5"/>
  <c r="J87" i="3"/>
  <c r="S57" i="31"/>
  <c r="W57" i="31" s="1"/>
  <c r="C65" i="29"/>
  <c r="U16" i="29"/>
  <c r="U54" i="27"/>
  <c r="AC54" i="27" s="1"/>
  <c r="U99" i="27"/>
  <c r="AC99" i="27" s="1"/>
  <c r="I102" i="27"/>
  <c r="V130" i="3"/>
  <c r="M28" i="16"/>
  <c r="Q32" i="17" s="1"/>
  <c r="F30" i="5"/>
  <c r="F50" i="5" s="1"/>
  <c r="L23" i="3"/>
  <c r="L25" i="3" s="1"/>
  <c r="AS30" i="18"/>
  <c r="C28" i="5"/>
  <c r="AG28" i="5" s="1"/>
  <c r="T36" i="3"/>
  <c r="U24" i="27"/>
  <c r="AC24" i="27" s="1"/>
  <c r="F106" i="3"/>
  <c r="V103" i="3"/>
  <c r="H30" i="5"/>
  <c r="U76" i="28"/>
  <c r="AC76" i="28" s="1"/>
  <c r="I50" i="9"/>
  <c r="I20" i="9"/>
  <c r="U48" i="29"/>
  <c r="AC48" i="29" s="1"/>
  <c r="J47" i="3"/>
  <c r="V42" i="3"/>
  <c r="U52" i="28"/>
  <c r="AC52" i="28" s="1"/>
  <c r="J30" i="5"/>
  <c r="T86" i="3"/>
  <c r="S54" i="16"/>
  <c r="M42" i="16"/>
  <c r="Q47" i="17" s="1"/>
  <c r="M49" i="38"/>
  <c r="U48" i="27"/>
  <c r="AC48" i="27" s="1"/>
  <c r="S24" i="32"/>
  <c r="W24" i="32" s="1"/>
  <c r="U32" i="28"/>
  <c r="AC32" i="28" s="1"/>
  <c r="U60" i="29"/>
  <c r="AC60" i="29" s="1"/>
  <c r="V92" i="3"/>
  <c r="S87" i="28"/>
  <c r="M54" i="9"/>
  <c r="U38" i="28"/>
  <c r="AC38" i="28" s="1"/>
  <c r="C24" i="5"/>
  <c r="AG24" i="5" s="1"/>
  <c r="T32" i="3"/>
  <c r="U96" i="27"/>
  <c r="AC96" i="27" s="1"/>
  <c r="J28" i="21"/>
  <c r="N24" i="21"/>
  <c r="AQ36" i="18"/>
  <c r="M38" i="16"/>
  <c r="Q42" i="17" s="1"/>
  <c r="U73" i="28"/>
  <c r="AC73" i="28" s="1"/>
  <c r="U51" i="28"/>
  <c r="AC51" i="28" s="1"/>
  <c r="R117" i="3"/>
  <c r="U94" i="27"/>
  <c r="AC94" i="27" s="1"/>
  <c r="U38" i="27"/>
  <c r="AC38" i="27" s="1"/>
  <c r="V150" i="3"/>
  <c r="M24" i="9"/>
  <c r="V39" i="5"/>
  <c r="V50" i="3"/>
  <c r="F56" i="3"/>
  <c r="AQ42" i="18"/>
  <c r="U28" i="29"/>
  <c r="AC28" i="29" s="1"/>
  <c r="AA65" i="29"/>
  <c r="G28" i="32"/>
  <c r="G45" i="9"/>
  <c r="C34" i="5"/>
  <c r="AG34" i="5" s="1"/>
  <c r="T42" i="3"/>
  <c r="AS44" i="18"/>
  <c r="N26" i="21"/>
  <c r="C28" i="21"/>
  <c r="C39" i="9"/>
  <c r="U28" i="8" s="1"/>
  <c r="M36" i="9"/>
  <c r="AB48" i="5"/>
  <c r="V17" i="3"/>
  <c r="E55" i="9"/>
  <c r="AQ51" i="18"/>
  <c r="M53" i="16"/>
  <c r="Q59" i="17" s="1"/>
  <c r="T46" i="3"/>
  <c r="C38" i="5"/>
  <c r="AG38" i="5" s="1"/>
  <c r="V29" i="3"/>
  <c r="U21" i="29"/>
  <c r="AC21" i="29" s="1"/>
  <c r="U53" i="27"/>
  <c r="AC53" i="27" s="1"/>
  <c r="M48" i="16"/>
  <c r="Q54" i="17" s="1"/>
  <c r="V95" i="3"/>
  <c r="E28" i="32"/>
  <c r="O87" i="28"/>
  <c r="N19" i="21"/>
  <c r="AS24" i="18"/>
  <c r="E65" i="29"/>
  <c r="U78" i="28"/>
  <c r="AC78" i="28" s="1"/>
  <c r="U34" i="29"/>
  <c r="AC34" i="29" s="1"/>
  <c r="T126" i="3"/>
  <c r="T116" i="3"/>
  <c r="U43" i="29"/>
  <c r="AC43" i="29" s="1"/>
  <c r="M28" i="32"/>
  <c r="U19" i="29"/>
  <c r="AC19" i="29" s="1"/>
  <c r="Q28" i="32"/>
  <c r="T54" i="3"/>
  <c r="C46" i="5"/>
  <c r="AG46" i="5" s="1"/>
  <c r="S29" i="31"/>
  <c r="W29" i="31" s="1"/>
  <c r="M49" i="16"/>
  <c r="Q55" i="17" s="1"/>
  <c r="AQ47" i="18"/>
  <c r="T92" i="3"/>
  <c r="U45" i="28"/>
  <c r="AC45" i="28" s="1"/>
  <c r="U62" i="29"/>
  <c r="AC62" i="29" s="1"/>
  <c r="U47" i="29"/>
  <c r="AC47" i="29" s="1"/>
  <c r="U54" i="29"/>
  <c r="AC54" i="29" s="1"/>
  <c r="AB30" i="5"/>
  <c r="Q102" i="27"/>
  <c r="T130" i="3"/>
  <c r="M33" i="16"/>
  <c r="Q37" i="17" s="1"/>
  <c r="AQ31" i="18"/>
  <c r="L48" i="5"/>
  <c r="S28" i="31"/>
  <c r="W28" i="31" s="1"/>
  <c r="R47" i="3"/>
  <c r="AS46" i="18"/>
  <c r="U57" i="29"/>
  <c r="AC57" i="29" s="1"/>
  <c r="U28" i="28"/>
  <c r="AC28" i="28" s="1"/>
  <c r="X39" i="5"/>
  <c r="Q62" i="31"/>
  <c r="T99" i="3"/>
  <c r="O15" i="9"/>
  <c r="U27" i="27"/>
  <c r="AC27" i="27" s="1"/>
  <c r="M31" i="9"/>
  <c r="AS37" i="18"/>
  <c r="P97" i="3"/>
  <c r="M62" i="31"/>
  <c r="U61" i="27"/>
  <c r="AC61" i="27" s="1"/>
  <c r="C26" i="5"/>
  <c r="AG26" i="5" s="1"/>
  <c r="T34" i="3"/>
  <c r="U40" i="29"/>
  <c r="AC40" i="29" s="1"/>
  <c r="P28" i="21"/>
  <c r="U48" i="28"/>
  <c r="AC48" i="28" s="1"/>
  <c r="V119" i="3"/>
  <c r="U22" i="29"/>
  <c r="AC22" i="29" s="1"/>
  <c r="AS40" i="18"/>
  <c r="AS51" i="18"/>
  <c r="J48" i="5"/>
  <c r="U28" i="32"/>
  <c r="U46" i="29"/>
  <c r="AC46" i="29" s="1"/>
  <c r="R97" i="3"/>
  <c r="I55" i="9"/>
  <c r="E45" i="9"/>
  <c r="M44" i="9"/>
  <c r="G55" i="9"/>
  <c r="U72" i="28"/>
  <c r="AC72" i="28" s="1"/>
  <c r="V24" i="3"/>
  <c r="D117" i="3"/>
  <c r="T113" i="3"/>
  <c r="N17" i="21"/>
  <c r="G28" i="21"/>
  <c r="U41" i="29"/>
  <c r="AC41" i="29" s="1"/>
  <c r="M87" i="28"/>
  <c r="J117" i="3"/>
  <c r="K28" i="32"/>
  <c r="K62" i="31"/>
  <c r="V30" i="5"/>
  <c r="U56" i="29"/>
  <c r="AC56" i="29" s="1"/>
  <c r="AD48" i="5"/>
  <c r="K50" i="9"/>
  <c r="AS31" i="18"/>
  <c r="H117" i="3"/>
  <c r="S27" i="31"/>
  <c r="W27" i="31" s="1"/>
  <c r="L38" i="3"/>
  <c r="U58" i="27"/>
  <c r="AC58" i="27" s="1"/>
  <c r="U37" i="27"/>
  <c r="AC37" i="27" s="1"/>
  <c r="N23" i="3"/>
  <c r="N25" i="3" s="1"/>
  <c r="S48" i="31"/>
  <c r="W48" i="31" s="1"/>
  <c r="O20" i="9"/>
  <c r="U32" i="27"/>
  <c r="AC32" i="27" s="1"/>
  <c r="M26" i="16"/>
  <c r="Q30" i="17" s="1"/>
  <c r="V124" i="3"/>
  <c r="L87" i="3"/>
  <c r="M32" i="9"/>
  <c r="G87" i="28"/>
  <c r="U95" i="27"/>
  <c r="AC95" i="27" s="1"/>
  <c r="V30" i="3"/>
  <c r="L47" i="3"/>
  <c r="V83" i="3"/>
  <c r="F87" i="3"/>
  <c r="V91" i="3"/>
  <c r="G33" i="9"/>
  <c r="J160" i="3"/>
  <c r="V159" i="3"/>
  <c r="S48" i="7" s="1"/>
  <c r="U35" i="28"/>
  <c r="AC35" i="28" s="1"/>
  <c r="AS36" i="18"/>
  <c r="T53" i="3"/>
  <c r="C45" i="5"/>
  <c r="AG45" i="5" s="1"/>
  <c r="M46" i="16"/>
  <c r="Q52" i="17" s="1"/>
  <c r="S31" i="31"/>
  <c r="W31" i="31" s="1"/>
  <c r="V155" i="3"/>
  <c r="AQ35" i="18"/>
  <c r="M37" i="16"/>
  <c r="Q41" i="17" s="1"/>
  <c r="N48" i="5"/>
  <c r="U41" i="28"/>
  <c r="AC41" i="28" s="1"/>
  <c r="I15" i="9"/>
  <c r="I65" i="29"/>
  <c r="C44" i="5"/>
  <c r="AG44" i="5" s="1"/>
  <c r="T52" i="3"/>
  <c r="U38" i="29"/>
  <c r="AC38" i="29" s="1"/>
  <c r="U39" i="27"/>
  <c r="AC39" i="27" s="1"/>
  <c r="U40" i="27"/>
  <c r="AC40" i="27" s="1"/>
  <c r="D97" i="3"/>
  <c r="T90" i="3"/>
  <c r="U82" i="28"/>
  <c r="AC82" i="28" s="1"/>
  <c r="W65" i="29"/>
  <c r="K102" i="27"/>
  <c r="O28" i="32"/>
  <c r="U56" i="27"/>
  <c r="AC56" i="27" s="1"/>
  <c r="U86" i="28"/>
  <c r="AC86" i="28" s="1"/>
  <c r="V125" i="3"/>
  <c r="S50" i="31"/>
  <c r="W50" i="31" s="1"/>
  <c r="AS16" i="18"/>
  <c r="U29" i="28"/>
  <c r="AC29" i="28" s="1"/>
  <c r="U37" i="28"/>
  <c r="AC37" i="28" s="1"/>
  <c r="U55" i="27"/>
  <c r="AC55" i="27" s="1"/>
  <c r="T108" i="3"/>
  <c r="H22" i="3"/>
  <c r="H25" i="3" s="1"/>
  <c r="V63" i="3"/>
  <c r="AS50" i="18"/>
  <c r="U45" i="27"/>
  <c r="AC45" i="27" s="1"/>
  <c r="S58" i="31"/>
  <c r="W58" i="31" s="1"/>
  <c r="U27" i="29"/>
  <c r="AC27" i="29" s="1"/>
  <c r="V32" i="3"/>
  <c r="U100" i="27"/>
  <c r="AC100" i="27" s="1"/>
  <c r="S36" i="31"/>
  <c r="W36" i="31" s="1"/>
  <c r="N160" i="3"/>
  <c r="T105" i="3"/>
  <c r="N117" i="3"/>
  <c r="T50" i="3"/>
  <c r="D56" i="3"/>
  <c r="C42" i="5"/>
  <c r="T155" i="3"/>
  <c r="U17" i="7" s="1"/>
  <c r="AQ28" i="18"/>
  <c r="M17" i="16"/>
  <c r="Q18" i="17" s="1"/>
  <c r="S102" i="27"/>
  <c r="E23" i="30"/>
  <c r="E31" i="30" s="1"/>
  <c r="K15" i="9"/>
  <c r="F39" i="5"/>
  <c r="P117" i="3"/>
  <c r="O62" i="31"/>
  <c r="S43" i="31"/>
  <c r="W43" i="31" s="1"/>
  <c r="AA87" i="28"/>
  <c r="V110" i="3"/>
  <c r="M129" i="38"/>
  <c r="N16" i="37" s="1"/>
  <c r="F97" i="3"/>
  <c r="V90" i="3"/>
  <c r="M50" i="16"/>
  <c r="Q56" i="17" s="1"/>
  <c r="S59" i="31"/>
  <c r="W59" i="31" s="1"/>
  <c r="U71" i="28"/>
  <c r="AC71" i="28" s="1"/>
  <c r="M30" i="16"/>
  <c r="Q34" i="17" s="1"/>
  <c r="T30" i="3"/>
  <c r="C22" i="5"/>
  <c r="AG22" i="5" s="1"/>
  <c r="T84" i="3"/>
  <c r="V36" i="3"/>
  <c r="U55" i="29"/>
  <c r="AC55" i="29" s="1"/>
  <c r="AS27" i="18"/>
  <c r="AS43" i="18"/>
  <c r="M15" i="16"/>
  <c r="I54" i="16"/>
  <c r="T24" i="3"/>
  <c r="U19" i="4" s="1"/>
  <c r="AQ39" i="18"/>
  <c r="O50" i="9"/>
  <c r="P87" i="3"/>
  <c r="AQ40" i="18"/>
  <c r="S40" i="31"/>
  <c r="W40" i="31" s="1"/>
  <c r="V55" i="3"/>
  <c r="T114" i="3"/>
  <c r="U49" i="29"/>
  <c r="AC49" i="29" s="1"/>
  <c r="U35" i="29"/>
  <c r="AC35" i="29" s="1"/>
  <c r="V105" i="3"/>
  <c r="U49" i="28"/>
  <c r="AC49" i="28" s="1"/>
  <c r="U61" i="29"/>
  <c r="AC61" i="29" s="1"/>
  <c r="S20" i="31"/>
  <c r="W20" i="31" s="1"/>
  <c r="M14" i="9"/>
  <c r="G29" i="30"/>
  <c r="R160" i="3"/>
  <c r="U22" i="28"/>
  <c r="AC22" i="28" s="1"/>
  <c r="V31" i="3"/>
  <c r="I45" i="9"/>
  <c r="G65" i="29"/>
  <c r="U31" i="27"/>
  <c r="AC31" i="27" s="1"/>
  <c r="U25" i="28"/>
  <c r="AC25" i="28" s="1"/>
  <c r="AQ46" i="18"/>
  <c r="S45" i="31"/>
  <c r="W45" i="31" s="1"/>
  <c r="S60" i="31"/>
  <c r="W60" i="31" s="1"/>
  <c r="S25" i="32"/>
  <c r="W25" i="32" s="1"/>
  <c r="M42" i="9"/>
  <c r="C45" i="9"/>
  <c r="U70" i="28"/>
  <c r="AC70" i="28" s="1"/>
  <c r="V18" i="3"/>
  <c r="T93" i="3"/>
  <c r="E33" i="9"/>
  <c r="AS39" i="18"/>
  <c r="L39" i="5"/>
  <c r="P47" i="3"/>
  <c r="I28" i="32"/>
  <c r="O33" i="9"/>
  <c r="U83" i="28"/>
  <c r="AC83" i="28" s="1"/>
  <c r="V44" i="3"/>
  <c r="J97" i="3"/>
  <c r="U33" i="27"/>
  <c r="AC33" i="27" s="1"/>
  <c r="AS41" i="18"/>
  <c r="U23" i="28"/>
  <c r="AC23" i="28" s="1"/>
  <c r="S53" i="31"/>
  <c r="W53" i="31" s="1"/>
  <c r="U39" i="29"/>
  <c r="AC39" i="29" s="1"/>
  <c r="T127" i="3"/>
  <c r="U21" i="27"/>
  <c r="AC21" i="27" s="1"/>
  <c r="C55" i="9"/>
  <c r="U31" i="8" s="1"/>
  <c r="M53" i="9"/>
  <c r="V104" i="3"/>
  <c r="T125" i="3"/>
  <c r="T19" i="3"/>
  <c r="U15" i="4" s="1"/>
  <c r="AQ15" i="18"/>
  <c r="K39" i="9"/>
  <c r="R48" i="5"/>
  <c r="M19" i="16"/>
  <c r="Q20" i="17" s="1"/>
  <c r="AQ48" i="18"/>
  <c r="U30" i="27"/>
  <c r="AC30" i="27" s="1"/>
  <c r="H56" i="3"/>
  <c r="U79" i="27"/>
  <c r="AC79" i="27" s="1"/>
  <c r="N27" i="21"/>
  <c r="M45" i="16"/>
  <c r="Q50" i="17" s="1"/>
  <c r="U91" i="27"/>
  <c r="AC91" i="27" s="1"/>
  <c r="G50" i="9"/>
  <c r="S16" i="32"/>
  <c r="C28" i="32"/>
  <c r="L28" i="21"/>
  <c r="N16" i="21"/>
  <c r="J56" i="3"/>
  <c r="AS26" i="18"/>
  <c r="U58" i="29"/>
  <c r="AC58" i="29" s="1"/>
  <c r="V94" i="3"/>
  <c r="V128" i="3"/>
  <c r="V114" i="3"/>
  <c r="V34" i="3"/>
  <c r="AS48" i="18"/>
  <c r="M44" i="16"/>
  <c r="Q49" i="17" s="1"/>
  <c r="S17" i="31"/>
  <c r="W17" i="31" s="1"/>
  <c r="L56" i="3"/>
  <c r="U79" i="28"/>
  <c r="AC79" i="28" s="1"/>
  <c r="V43" i="3"/>
  <c r="T35" i="3"/>
  <c r="C27" i="5"/>
  <c r="AG27" i="5" s="1"/>
  <c r="U42" i="28"/>
  <c r="AC42" i="28" s="1"/>
  <c r="U23" i="27"/>
  <c r="AC23" i="27" s="1"/>
  <c r="F117" i="3"/>
  <c r="V113" i="3"/>
  <c r="U62" i="31"/>
  <c r="U88" i="27"/>
  <c r="AC88" i="27" s="1"/>
  <c r="O65" i="29"/>
  <c r="M20" i="16"/>
  <c r="Q21" i="17" s="1"/>
  <c r="U18" i="28"/>
  <c r="AC18" i="28" s="1"/>
  <c r="M38" i="9"/>
  <c r="X30" i="5"/>
  <c r="M12" i="9"/>
  <c r="C15" i="9"/>
  <c r="U19" i="28"/>
  <c r="AC19" i="28" s="1"/>
  <c r="E39" i="9"/>
  <c r="M37" i="9"/>
  <c r="U28" i="27"/>
  <c r="AC28" i="27" s="1"/>
  <c r="S65" i="29"/>
  <c r="G21" i="30"/>
  <c r="U25" i="29"/>
  <c r="AC25" i="29" s="1"/>
  <c r="V85" i="3"/>
  <c r="M49" i="9"/>
  <c r="U24" i="28"/>
  <c r="AC24" i="28" s="1"/>
  <c r="E102" i="27"/>
  <c r="U92" i="27"/>
  <c r="AC92" i="27" s="1"/>
  <c r="T31" i="3"/>
  <c r="C23" i="5"/>
  <c r="AG23" i="5" s="1"/>
  <c r="U20" i="29"/>
  <c r="AC20" i="29" s="1"/>
  <c r="U90" i="27"/>
  <c r="AC90" i="27" s="1"/>
  <c r="P48" i="5"/>
  <c r="U46" i="28"/>
  <c r="AC46" i="28" s="1"/>
  <c r="S19" i="32"/>
  <c r="W19" i="32" s="1"/>
  <c r="V33" i="3"/>
  <c r="V53" i="3"/>
  <c r="T110" i="3"/>
  <c r="U83" i="27"/>
  <c r="AC83" i="27" s="1"/>
  <c r="U27" i="28"/>
  <c r="AC27" i="28" s="1"/>
  <c r="N39" i="5"/>
  <c r="U50" i="29"/>
  <c r="AC50" i="29" s="1"/>
  <c r="S21" i="31"/>
  <c r="W21" i="31" s="1"/>
  <c r="M41" i="16"/>
  <c r="Q46" i="17" s="1"/>
  <c r="N30" i="5"/>
  <c r="N50" i="5" s="1"/>
  <c r="F47" i="3"/>
  <c r="V41" i="3"/>
  <c r="V99" i="3"/>
  <c r="L117" i="3"/>
  <c r="U21" i="28"/>
  <c r="AC21" i="28" s="1"/>
  <c r="V96" i="3"/>
  <c r="U81" i="27"/>
  <c r="AC81" i="27" s="1"/>
  <c r="O39" i="9"/>
  <c r="D47" i="3"/>
  <c r="T41" i="3"/>
  <c r="C33" i="5"/>
  <c r="U34" i="27"/>
  <c r="AC34" i="27" s="1"/>
  <c r="AQ33" i="18"/>
  <c r="M35" i="16"/>
  <c r="Q39" i="17" s="1"/>
  <c r="S54" i="31"/>
  <c r="W54" i="31" s="1"/>
  <c r="V46" i="3"/>
  <c r="AS47" i="18"/>
  <c r="U22" i="27"/>
  <c r="AC22" i="27" s="1"/>
  <c r="U34" i="28"/>
  <c r="AC34" i="28" s="1"/>
  <c r="K87" i="28"/>
  <c r="S33" i="31"/>
  <c r="W33" i="31" s="1"/>
  <c r="S17" i="32"/>
  <c r="W17" i="32" s="1"/>
  <c r="U52" i="29"/>
  <c r="AC52" i="29" s="1"/>
  <c r="U47" i="28"/>
  <c r="AC47" i="28" s="1"/>
  <c r="W87" i="28"/>
  <c r="K55" i="9"/>
  <c r="U24" i="29"/>
  <c r="AC24" i="29" s="1"/>
  <c r="T148" i="3"/>
  <c r="S55" i="31"/>
  <c r="W55" i="31" s="1"/>
  <c r="U74" i="28"/>
  <c r="AC74" i="28" s="1"/>
  <c r="T96" i="3"/>
  <c r="U46" i="27"/>
  <c r="AC46" i="27" s="1"/>
  <c r="M23" i="9"/>
  <c r="L106" i="3"/>
  <c r="U17" i="29"/>
  <c r="AC17" i="29" s="1"/>
  <c r="U26" i="28"/>
  <c r="AC26" i="28" s="1"/>
  <c r="G20" i="9"/>
  <c r="T128" i="3"/>
  <c r="D87" i="3"/>
  <c r="T83" i="3"/>
  <c r="V52" i="3"/>
  <c r="V122" i="3"/>
  <c r="V115" i="3"/>
  <c r="N56" i="3"/>
  <c r="T103" i="3"/>
  <c r="D106" i="3"/>
  <c r="U64" i="29"/>
  <c r="AC64" i="29" s="1"/>
  <c r="Y28" i="32"/>
  <c r="U50" i="28"/>
  <c r="AC50" i="28" s="1"/>
  <c r="M13" i="9"/>
  <c r="U30" i="28"/>
  <c r="AC30" i="28" s="1"/>
  <c r="AS42" i="18"/>
  <c r="M19" i="9"/>
  <c r="U19" i="27"/>
  <c r="AC19" i="27" s="1"/>
  <c r="N20" i="21"/>
  <c r="AS33" i="18"/>
  <c r="U44" i="29"/>
  <c r="AC44" i="29" s="1"/>
  <c r="U16" i="27"/>
  <c r="C102" i="27"/>
  <c r="R30" i="5"/>
  <c r="S30" i="31"/>
  <c r="W30" i="31" s="1"/>
  <c r="L160" i="3"/>
  <c r="U35" i="27"/>
  <c r="AC35" i="27" s="1"/>
  <c r="W102" i="27"/>
  <c r="R56" i="3"/>
  <c r="H87" i="3"/>
  <c r="U85" i="27"/>
  <c r="AC85" i="27" s="1"/>
  <c r="U39" i="28"/>
  <c r="AC39" i="28" s="1"/>
  <c r="I87" i="28"/>
  <c r="V51" i="3"/>
  <c r="U77" i="28"/>
  <c r="AC77" i="28" s="1"/>
  <c r="T124" i="3"/>
  <c r="U44" i="28"/>
  <c r="AC44" i="28" s="1"/>
  <c r="E15" i="9"/>
  <c r="S51" i="31"/>
  <c r="W51" i="31" s="1"/>
  <c r="N23" i="21"/>
  <c r="U59" i="29"/>
  <c r="AC59" i="29" s="1"/>
  <c r="Q65" i="29"/>
  <c r="U26" i="27"/>
  <c r="AC26" i="27" s="1"/>
  <c r="M30" i="9"/>
  <c r="U27" i="7" s="1"/>
  <c r="U27" i="8"/>
  <c r="S18" i="32"/>
  <c r="W18" i="32" s="1"/>
  <c r="AG43" i="5"/>
  <c r="M173" i="38"/>
  <c r="N18" i="37" s="1"/>
  <c r="U63" i="29"/>
  <c r="AC63" i="29" s="1"/>
  <c r="V93" i="3"/>
  <c r="U75" i="28"/>
  <c r="AC75" i="28" s="1"/>
  <c r="S32" i="31"/>
  <c r="W32" i="31" s="1"/>
  <c r="T115" i="3"/>
  <c r="M11" i="9"/>
  <c r="G15" i="9"/>
  <c r="Y102" i="27"/>
  <c r="T51" i="3"/>
  <c r="U98" i="27"/>
  <c r="AC98" i="27" s="1"/>
  <c r="V48" i="5"/>
  <c r="V158" i="3"/>
  <c r="F160" i="3"/>
  <c r="T104" i="3"/>
  <c r="S41" i="31"/>
  <c r="W41" i="31" s="1"/>
  <c r="U45" i="29"/>
  <c r="AC45" i="29" s="1"/>
  <c r="T150" i="3"/>
  <c r="U80" i="27"/>
  <c r="AC80" i="27" s="1"/>
  <c r="U33" i="29"/>
  <c r="AC33" i="29" s="1"/>
  <c r="U51" i="27"/>
  <c r="AC51" i="27" s="1"/>
  <c r="U17" i="28"/>
  <c r="AC17" i="28" s="1"/>
  <c r="V37" i="3"/>
  <c r="AD30" i="5"/>
  <c r="K45" i="9"/>
  <c r="U47" i="27"/>
  <c r="AC47" i="27" s="1"/>
  <c r="U44" i="27"/>
  <c r="AC44" i="27" s="1"/>
  <c r="Y65" i="29"/>
  <c r="V19" i="3"/>
  <c r="V86" i="3"/>
  <c r="T37" i="3"/>
  <c r="C29" i="5"/>
  <c r="AG29" i="5" s="1"/>
  <c r="X50" i="5" l="1"/>
  <c r="P50" i="5"/>
  <c r="H58" i="3"/>
  <c r="Q51" i="17"/>
  <c r="M15" i="9"/>
  <c r="U22" i="7" s="1"/>
  <c r="M45" i="9"/>
  <c r="U29" i="7" s="1"/>
  <c r="M55" i="9"/>
  <c r="U31" i="7" s="1"/>
  <c r="L50" i="5"/>
  <c r="J50" i="5"/>
  <c r="R50" i="5"/>
  <c r="AD50" i="5"/>
  <c r="H50" i="5"/>
  <c r="V50" i="5"/>
  <c r="U18" i="4"/>
  <c r="U20" i="4" s="1"/>
  <c r="N131" i="3"/>
  <c r="L64" i="3"/>
  <c r="E26" i="9"/>
  <c r="E58" i="9" s="1"/>
  <c r="I26" i="9"/>
  <c r="I58" i="9" s="1"/>
  <c r="D131" i="3"/>
  <c r="D152" i="3" s="1"/>
  <c r="N64" i="3"/>
  <c r="P131" i="3"/>
  <c r="R64" i="3"/>
  <c r="R131" i="3"/>
  <c r="F131" i="3"/>
  <c r="H64" i="3"/>
  <c r="V62" i="3"/>
  <c r="V64" i="3" s="1"/>
  <c r="F64" i="3"/>
  <c r="H106" i="3"/>
  <c r="T102" i="3"/>
  <c r="T106" i="3" s="1"/>
  <c r="AA102" i="27"/>
  <c r="K26" i="9"/>
  <c r="K58" i="9" s="1"/>
  <c r="J106" i="3"/>
  <c r="V102" i="3"/>
  <c r="V106" i="3" s="1"/>
  <c r="P64" i="3"/>
  <c r="O102" i="27"/>
  <c r="U101" i="27"/>
  <c r="AC101" i="27" s="1"/>
  <c r="L131" i="3"/>
  <c r="D64" i="3"/>
  <c r="T62" i="3"/>
  <c r="T64" i="3" s="1"/>
  <c r="O26" i="9"/>
  <c r="O58" i="9" s="1"/>
  <c r="J64" i="3"/>
  <c r="G26" i="9"/>
  <c r="G58" i="9" s="1"/>
  <c r="M25" i="9"/>
  <c r="M26" i="9" s="1"/>
  <c r="C26" i="9"/>
  <c r="S61" i="31"/>
  <c r="W61" i="31" s="1"/>
  <c r="I62" i="31"/>
  <c r="T97" i="3"/>
  <c r="AI27" i="5"/>
  <c r="K23" i="2"/>
  <c r="K25" i="2"/>
  <c r="AI29" i="5"/>
  <c r="V87" i="3"/>
  <c r="AS52" i="18"/>
  <c r="R58" i="3"/>
  <c r="M20" i="9"/>
  <c r="U23" i="7" s="1"/>
  <c r="N28" i="21"/>
  <c r="U87" i="28"/>
  <c r="AC15" i="28"/>
  <c r="AC87" i="28" s="1"/>
  <c r="P58" i="3"/>
  <c r="M50" i="9"/>
  <c r="U30" i="7" s="1"/>
  <c r="K35" i="2"/>
  <c r="AI38" i="5"/>
  <c r="AI45" i="5"/>
  <c r="K43" i="2"/>
  <c r="U22" i="8"/>
  <c r="K19" i="2"/>
  <c r="AI23" i="5"/>
  <c r="U27" i="4"/>
  <c r="I20" i="2"/>
  <c r="E20" i="2" s="1"/>
  <c r="V160" i="3"/>
  <c r="T87" i="3"/>
  <c r="U39" i="7"/>
  <c r="S28" i="32"/>
  <c r="W16" i="32"/>
  <c r="W28" i="32" s="1"/>
  <c r="K16" i="2"/>
  <c r="AI20" i="5"/>
  <c r="V38" i="3"/>
  <c r="U47" i="4"/>
  <c r="I41" i="2"/>
  <c r="E41" i="2" s="1"/>
  <c r="AI43" i="5"/>
  <c r="K41" i="2"/>
  <c r="AC16" i="27"/>
  <c r="AI25" i="5"/>
  <c r="K21" i="2"/>
  <c r="U29" i="8"/>
  <c r="AI47" i="5"/>
  <c r="K45" i="2"/>
  <c r="AI22" i="5"/>
  <c r="K18" i="2"/>
  <c r="V23" i="3"/>
  <c r="U26" i="7"/>
  <c r="M33" i="9"/>
  <c r="U32" i="4"/>
  <c r="I25" i="2"/>
  <c r="E25" i="2" s="1"/>
  <c r="U50" i="4"/>
  <c r="I44" i="2"/>
  <c r="E44" i="2" s="1"/>
  <c r="K34" i="2"/>
  <c r="AI37" i="5"/>
  <c r="AI36" i="5"/>
  <c r="K33" i="2"/>
  <c r="K24" i="2"/>
  <c r="AI28" i="5"/>
  <c r="C48" i="5"/>
  <c r="U15" i="8" s="1"/>
  <c r="AG42" i="5"/>
  <c r="AG48" i="5" s="1"/>
  <c r="U48" i="4"/>
  <c r="I42" i="2"/>
  <c r="E42" i="2" s="1"/>
  <c r="I43" i="2"/>
  <c r="E43" i="2" s="1"/>
  <c r="U49" i="4"/>
  <c r="N58" i="3"/>
  <c r="U30" i="4"/>
  <c r="I23" i="2"/>
  <c r="E23" i="2" s="1"/>
  <c r="I22" i="2"/>
  <c r="E22" i="2" s="1"/>
  <c r="U29" i="4"/>
  <c r="I21" i="2"/>
  <c r="E21" i="2" s="1"/>
  <c r="U28" i="4"/>
  <c r="I32" i="2"/>
  <c r="E32" i="2" s="1"/>
  <c r="U39" i="4"/>
  <c r="D25" i="3"/>
  <c r="T21" i="3"/>
  <c r="I17" i="2"/>
  <c r="E17" i="2" s="1"/>
  <c r="U24" i="4"/>
  <c r="AI33" i="5"/>
  <c r="K30" i="2"/>
  <c r="V47" i="3"/>
  <c r="K32" i="2"/>
  <c r="AI35" i="5"/>
  <c r="T56" i="3"/>
  <c r="U46" i="4"/>
  <c r="I40" i="2"/>
  <c r="I24" i="2"/>
  <c r="E24" i="2" s="1"/>
  <c r="U31" i="4"/>
  <c r="C39" i="5"/>
  <c r="U14" i="8" s="1"/>
  <c r="AG33" i="5"/>
  <c r="AG39" i="5" s="1"/>
  <c r="I18" i="2"/>
  <c r="E18" i="2" s="1"/>
  <c r="U25" i="4"/>
  <c r="T22" i="3"/>
  <c r="M39" i="9"/>
  <c r="U28" i="7" s="1"/>
  <c r="U65" i="29"/>
  <c r="AC16" i="29"/>
  <c r="AC65" i="29" s="1"/>
  <c r="AB50" i="5"/>
  <c r="F25" i="3"/>
  <c r="V21" i="3"/>
  <c r="V22" i="3"/>
  <c r="I33" i="2"/>
  <c r="E33" i="2" s="1"/>
  <c r="U40" i="4"/>
  <c r="U37" i="4"/>
  <c r="I30" i="2"/>
  <c r="T47" i="3"/>
  <c r="AI42" i="5"/>
  <c r="K40" i="2"/>
  <c r="V56" i="3"/>
  <c r="J58" i="3"/>
  <c r="AG20" i="5"/>
  <c r="AG30" i="5" s="1"/>
  <c r="C30" i="5"/>
  <c r="U13" i="8" s="1"/>
  <c r="U36" i="7"/>
  <c r="U36" i="8"/>
  <c r="I34" i="2"/>
  <c r="E34" i="2" s="1"/>
  <c r="U41" i="4"/>
  <c r="W15" i="31"/>
  <c r="U35" i="8"/>
  <c r="U35" i="7"/>
  <c r="L58" i="3"/>
  <c r="K31" i="2"/>
  <c r="AI34" i="5"/>
  <c r="T117" i="3"/>
  <c r="AI21" i="5"/>
  <c r="K17" i="2"/>
  <c r="T23" i="3"/>
  <c r="K42" i="2"/>
  <c r="AI44" i="5"/>
  <c r="U38" i="8"/>
  <c r="U38" i="7"/>
  <c r="T160" i="3"/>
  <c r="U45" i="7"/>
  <c r="U48" i="7" s="1"/>
  <c r="T38" i="3"/>
  <c r="I16" i="2"/>
  <c r="U23" i="4"/>
  <c r="G23" i="30"/>
  <c r="G31" i="30" s="1"/>
  <c r="U26" i="4"/>
  <c r="I19" i="2"/>
  <c r="E19" i="2" s="1"/>
  <c r="V117" i="3"/>
  <c r="AI26" i="5"/>
  <c r="K22" i="2"/>
  <c r="Q16" i="17"/>
  <c r="Q60" i="17" s="1"/>
  <c r="M54" i="16"/>
  <c r="V97" i="3"/>
  <c r="K20" i="2"/>
  <c r="AI24" i="5"/>
  <c r="I35" i="2"/>
  <c r="E35" i="2" s="1"/>
  <c r="U42" i="4"/>
  <c r="I31" i="2"/>
  <c r="E31" i="2" s="1"/>
  <c r="U38" i="4"/>
  <c r="N13" i="37"/>
  <c r="N20" i="37" s="1"/>
  <c r="M176" i="38"/>
  <c r="AQ52" i="18"/>
  <c r="K44" i="2"/>
  <c r="AI46" i="5"/>
  <c r="I45" i="2"/>
  <c r="E45" i="2" s="1"/>
  <c r="U52" i="4"/>
  <c r="S62" i="31" l="1"/>
  <c r="W62" i="31"/>
  <c r="U102" i="27"/>
  <c r="AC102" i="27"/>
  <c r="U43" i="4"/>
  <c r="P152" i="3"/>
  <c r="P163" i="3" s="1"/>
  <c r="L152" i="3"/>
  <c r="L163" i="3"/>
  <c r="K46" i="2"/>
  <c r="H131" i="3"/>
  <c r="H152" i="3" s="1"/>
  <c r="H163" i="3" s="1"/>
  <c r="T123" i="3"/>
  <c r="T131" i="3" s="1"/>
  <c r="T152" i="3" s="1"/>
  <c r="U16" i="7" s="1"/>
  <c r="J131" i="3"/>
  <c r="J152" i="3" s="1"/>
  <c r="J163" i="3" s="1"/>
  <c r="V123" i="3"/>
  <c r="V131" i="3" s="1"/>
  <c r="V152" i="3" s="1"/>
  <c r="S18" i="7" s="1"/>
  <c r="S42" i="7" s="1"/>
  <c r="S52" i="7" s="1"/>
  <c r="S55" i="7" s="1"/>
  <c r="AI48" i="5"/>
  <c r="U37" i="8"/>
  <c r="U37" i="7"/>
  <c r="K26" i="2"/>
  <c r="N152" i="3"/>
  <c r="N163" i="3" s="1"/>
  <c r="I26" i="2"/>
  <c r="E16" i="2"/>
  <c r="E26" i="2" s="1"/>
  <c r="F58" i="3"/>
  <c r="V25" i="3"/>
  <c r="V58" i="3" s="1"/>
  <c r="E40" i="2"/>
  <c r="E46" i="2" s="1"/>
  <c r="I46" i="2"/>
  <c r="F152" i="3"/>
  <c r="M58" i="9"/>
  <c r="U24" i="7"/>
  <c r="U32" i="7" s="1"/>
  <c r="AI30" i="5"/>
  <c r="U34" i="4"/>
  <c r="U53" i="4"/>
  <c r="U55" i="4" s="1"/>
  <c r="I36" i="2"/>
  <c r="E30" i="2"/>
  <c r="E36" i="2" s="1"/>
  <c r="N23" i="37"/>
  <c r="N25" i="37"/>
  <c r="AI39" i="5"/>
  <c r="T25" i="3"/>
  <c r="I12" i="2" s="1"/>
  <c r="D58" i="3"/>
  <c r="C17" i="5"/>
  <c r="C58" i="9"/>
  <c r="U24" i="8"/>
  <c r="U32" i="8" s="1"/>
  <c r="R152" i="3"/>
  <c r="R163" i="3" s="1"/>
  <c r="K36" i="2"/>
  <c r="U40" i="7" l="1"/>
  <c r="V163" i="3"/>
  <c r="D163" i="3"/>
  <c r="T58" i="3"/>
  <c r="T163" i="3" s="1"/>
  <c r="U12" i="7"/>
  <c r="W14" i="6"/>
  <c r="E12" i="2"/>
  <c r="E47" i="2" s="1"/>
  <c r="I47" i="2"/>
  <c r="U14" i="7"/>
  <c r="W26" i="6"/>
  <c r="U13" i="7"/>
  <c r="W20" i="6"/>
  <c r="U40" i="8"/>
  <c r="C50" i="5"/>
  <c r="AG50" i="5" s="1"/>
  <c r="AG17" i="5"/>
  <c r="U12" i="8"/>
  <c r="U18" i="8" s="1"/>
  <c r="W32" i="6"/>
  <c r="U15" i="7"/>
  <c r="AI17" i="5"/>
  <c r="AI50" i="5" s="1"/>
  <c r="K12" i="2"/>
  <c r="K47" i="2" s="1"/>
  <c r="F163" i="3"/>
  <c r="W23" i="6" l="1"/>
  <c r="W22" i="6"/>
  <c r="W28" i="6"/>
  <c r="W29" i="6"/>
  <c r="W16" i="6"/>
  <c r="W17" i="6"/>
  <c r="W38" i="6"/>
  <c r="W15" i="6" s="1"/>
  <c r="W35" i="6"/>
  <c r="W34" i="6"/>
  <c r="U18" i="7"/>
  <c r="U42" i="7" s="1"/>
  <c r="U52" i="7" s="1"/>
  <c r="U55" i="7" s="1"/>
  <c r="U42" i="8"/>
  <c r="U51" i="8" s="1"/>
  <c r="U54" i="8" s="1"/>
  <c r="W41" i="6" l="1"/>
  <c r="W40" i="6"/>
  <c r="W27" i="6"/>
  <c r="W21" i="6"/>
  <c r="W33" i="6"/>
  <c r="W39" i="6" l="1"/>
</calcChain>
</file>

<file path=xl/sharedStrings.xml><?xml version="1.0" encoding="utf-8"?>
<sst xmlns="http://schemas.openxmlformats.org/spreadsheetml/2006/main" count="6537" uniqueCount="2418">
  <si>
    <t xml:space="preserve">                             STATE OF NEW YORK</t>
  </si>
  <si>
    <t>THOMAS P. DiNAPOLI</t>
  </si>
  <si>
    <t xml:space="preserve">                               OFFICE OF OPERATIONS  </t>
  </si>
  <si>
    <t>STATE COMPTROLLER</t>
  </si>
  <si>
    <t xml:space="preserve">DIVISION OF PAYROLL, ACCOUNTING AND REVENUE SERVICES    </t>
  </si>
  <si>
    <t xml:space="preserve">BUREAU OF FINANCIAL REPORTING AND OIL SPILL REMEDIATION   </t>
  </si>
  <si>
    <t>COMPTROLLER'S ANNUAL REPORT TO THE LEGISLATURE ON STATE FUNDS - CASH BASIS OF ACCOUNTING</t>
  </si>
  <si>
    <t xml:space="preserve">TABLE OF CONTENTS   </t>
  </si>
  <si>
    <t>Supplementary Schedules</t>
  </si>
  <si>
    <t>Schedule 1</t>
  </si>
  <si>
    <t>Governmental Funds - Schedule of Net Tax Receipts</t>
  </si>
  <si>
    <t>Schedule 2</t>
  </si>
  <si>
    <t xml:space="preserve">Governmental Funds - Combined Statement of Receipts and Other Financing Sources </t>
  </si>
  <si>
    <t>Schedule 3</t>
  </si>
  <si>
    <t>Schedule 4</t>
  </si>
  <si>
    <t xml:space="preserve">Governmental Funds - Combining Schedule of Tax Receipts </t>
  </si>
  <si>
    <t>Schedule 5</t>
  </si>
  <si>
    <t>Schedule 6</t>
  </si>
  <si>
    <t>Schedule 6 Supplemental</t>
  </si>
  <si>
    <t>Schedule 7</t>
  </si>
  <si>
    <t>Governmental Funds - Local Assistance Disbursements by Program</t>
  </si>
  <si>
    <t>Statement of Appropriation Transactions (in Force):</t>
  </si>
  <si>
    <t>Schedule 8</t>
  </si>
  <si>
    <t>All Funds by Fund Type</t>
  </si>
  <si>
    <t>Schedule 9</t>
  </si>
  <si>
    <t>All Funds by Business Unit</t>
  </si>
  <si>
    <t>Appropriated Loans Receivable:</t>
  </si>
  <si>
    <t>Schedule 10</t>
  </si>
  <si>
    <t>Summary of Appropriated Loans Receivable Transactions By Fund and Business Unit - Governmental Funds</t>
  </si>
  <si>
    <t>Schedule 11</t>
  </si>
  <si>
    <t>Summary of Appropriated Loans Receivable Transactions By Fund, Business Unit and Department - General Fund</t>
  </si>
  <si>
    <t>Schedule 12</t>
  </si>
  <si>
    <t>Summary of Appropriated Loans Receivable Transactions By Fund, Business Unit and Department - Special Revenue Funds</t>
  </si>
  <si>
    <t>Schedule 13</t>
  </si>
  <si>
    <t>Summary of Appropriated Loans Receivable Transactions By Fund, Business Unit and Department - Capital Projects Funds</t>
  </si>
  <si>
    <t xml:space="preserve">Supplementary Schedules (continued)  </t>
  </si>
  <si>
    <t>State Debt Activity:</t>
  </si>
  <si>
    <t>Schedule 14</t>
  </si>
  <si>
    <t>Statement of State General Obligation Debt Activity</t>
  </si>
  <si>
    <t>Schedule 15</t>
  </si>
  <si>
    <t>General Obligation Debt - Authorized, Issued and Outstanding</t>
  </si>
  <si>
    <t>Schedule 16</t>
  </si>
  <si>
    <t>Schedule 17</t>
  </si>
  <si>
    <t>Future General Obligation Debt Service Requirements Payable from Debt Service Funds</t>
  </si>
  <si>
    <t>Schedule 18</t>
  </si>
  <si>
    <t>Schedule 19</t>
  </si>
  <si>
    <t>Schedule 20</t>
  </si>
  <si>
    <t>Schedule 20a</t>
  </si>
  <si>
    <t>Schedule 20b</t>
  </si>
  <si>
    <t>Schedule 20c</t>
  </si>
  <si>
    <t>Combining Statements of Selected Departmental Disbursements:</t>
  </si>
  <si>
    <t>Schedule 21</t>
  </si>
  <si>
    <t>General Fund</t>
  </si>
  <si>
    <t>Schedule 22</t>
  </si>
  <si>
    <t>Special Revenue Funds - State</t>
  </si>
  <si>
    <t>Schedule 23</t>
  </si>
  <si>
    <t>Special Revenue Funds - Federal</t>
  </si>
  <si>
    <t>Schedule 24</t>
  </si>
  <si>
    <t>Debt Service Funds</t>
  </si>
  <si>
    <t>Schedule 25</t>
  </si>
  <si>
    <t>Capital Projects Funds - State</t>
  </si>
  <si>
    <t>Schedule 26</t>
  </si>
  <si>
    <t>Capital Projects Funds - Federal</t>
  </si>
  <si>
    <t>Other Supplementary Schedules:</t>
  </si>
  <si>
    <t>Schedule 27</t>
  </si>
  <si>
    <t>Schedule 28</t>
  </si>
  <si>
    <t>Schedule 29</t>
  </si>
  <si>
    <t>Investment Yields, Portfolio Balances and Interest Earnings</t>
  </si>
  <si>
    <t>Schedule 30</t>
  </si>
  <si>
    <t>Investment Portfolio Balances</t>
  </si>
  <si>
    <t>Schedule 31</t>
  </si>
  <si>
    <t>Schedule 32</t>
  </si>
  <si>
    <t>Schedule 33</t>
  </si>
  <si>
    <t>Summary of Cash Advance Accounts by Business Unit and Department</t>
  </si>
  <si>
    <t>Appendix</t>
  </si>
  <si>
    <t>Fund Structure and List of Joint Custody Funds</t>
  </si>
  <si>
    <t>Note to users: This Excel file contains formulas and links.</t>
  </si>
  <si>
    <t>STATE OF NEW YORK</t>
  </si>
  <si>
    <t>GOVERNMENTAL FUNDS</t>
  </si>
  <si>
    <t>SCHEDULE OF NET TAX RECEIPTS</t>
  </si>
  <si>
    <t>SCHEDULE 1</t>
  </si>
  <si>
    <t>(amounts in thousands)</t>
  </si>
  <si>
    <t>NET TAX RECEIPTS</t>
  </si>
  <si>
    <t xml:space="preserve"> </t>
  </si>
  <si>
    <t>GROSS RECEIPTS</t>
  </si>
  <si>
    <t>REFUNDS</t>
  </si>
  <si>
    <t>2022-23</t>
  </si>
  <si>
    <t>2021-22</t>
  </si>
  <si>
    <t>PERSONAL INCOME TAX..……...................................</t>
  </si>
  <si>
    <t xml:space="preserve">  </t>
  </si>
  <si>
    <t>CONSUMPTION/USE TAXES:</t>
  </si>
  <si>
    <t xml:space="preserve"> Sales and Use……………….......................................................................</t>
  </si>
  <si>
    <t xml:space="preserve"> Auto Rental............................................................................</t>
  </si>
  <si>
    <t xml:space="preserve"> Cigarette and Tobacco Products.....................................</t>
  </si>
  <si>
    <t xml:space="preserve"> Cannabis..................................................................................</t>
  </si>
  <si>
    <t xml:space="preserve"> Motor Fuel..................................................................................</t>
  </si>
  <si>
    <t xml:space="preserve"> Peer-to-Peer Car Sharing..................................................................................</t>
  </si>
  <si>
    <t xml:space="preserve"> Alcoholic Beverage..............................................................</t>
  </si>
  <si>
    <t xml:space="preserve"> Highway Use………………………………………. ..</t>
  </si>
  <si>
    <t xml:space="preserve"> Vapor Excise………………………………………. ..</t>
  </si>
  <si>
    <t xml:space="preserve"> Opioid Excise………………………………………. ..</t>
  </si>
  <si>
    <t xml:space="preserve">  Total Consumption/Use Taxes..............................</t>
  </si>
  <si>
    <t>BUSINESS TAXES:</t>
  </si>
  <si>
    <t xml:space="preserve"> Corporation Franchise...................................................</t>
  </si>
  <si>
    <t xml:space="preserve"> Corporation and Utilities..................................................</t>
  </si>
  <si>
    <t xml:space="preserve"> Insurance.......................................................................</t>
  </si>
  <si>
    <t xml:space="preserve"> Bank....................................................................................</t>
  </si>
  <si>
    <t xml:space="preserve"> Pass-Through Entity....................................................................................</t>
  </si>
  <si>
    <t xml:space="preserve"> Petroleum Business......................................................</t>
  </si>
  <si>
    <t xml:space="preserve">  Total Business Taxes...........................................................</t>
  </si>
  <si>
    <t>OTHER TAXES:</t>
  </si>
  <si>
    <t xml:space="preserve"> Real Property Gains............................................................</t>
  </si>
  <si>
    <t xml:space="preserve"> Estate and Gift...........................................................</t>
  </si>
  <si>
    <t xml:space="preserve"> Pari-Mutuel...................................................................</t>
  </si>
  <si>
    <t xml:space="preserve"> Real Estate Transfer………………………………..</t>
  </si>
  <si>
    <t xml:space="preserve"> Racing and Combative Sports..........................................</t>
  </si>
  <si>
    <t xml:space="preserve"> Employer Compensation Expense Tax....................................................................................</t>
  </si>
  <si>
    <t xml:space="preserve">  Total Other Taxes................................................................</t>
  </si>
  <si>
    <t>TOTAL TAX RECEIPTS...........................................</t>
  </si>
  <si>
    <t>SCHEDULE 2</t>
  </si>
  <si>
    <t xml:space="preserve">COMBINED STATEMENT OF RECEIPTS AND OTHER FINANCING SOURCES </t>
  </si>
  <si>
    <t>TOTAL GOVERNMENTAL FUNDS</t>
  </si>
  <si>
    <t>TAXES:</t>
  </si>
  <si>
    <t xml:space="preserve">  PERSONAL INCOME TAX:</t>
  </si>
  <si>
    <t xml:space="preserve">       Withholdings..............................................................................................</t>
  </si>
  <si>
    <t xml:space="preserve">        Estimated Payments……….............................................................................</t>
  </si>
  <si>
    <t xml:space="preserve">        Returns……….....................................................................................</t>
  </si>
  <si>
    <t xml:space="preserve">        State/City Offsets……….................................................................................</t>
  </si>
  <si>
    <t xml:space="preserve">        Other (Assessments/LLC)………............................................................</t>
  </si>
  <si>
    <t xml:space="preserve">          Gross Receipts………................................................................................</t>
  </si>
  <si>
    <t xml:space="preserve">        Transfers to School Tax Relief Fund………............................................................</t>
  </si>
  <si>
    <t xml:space="preserve">        Transfers to Revenue Bond Tax Fund………............................................................</t>
  </si>
  <si>
    <t xml:space="preserve">        Less: Refunds Issued………............................................................</t>
  </si>
  <si>
    <t xml:space="preserve">          Total Personal Income Tax............................................</t>
  </si>
  <si>
    <t xml:space="preserve">  CONSUMPTION/USE TAXES:</t>
  </si>
  <si>
    <t xml:space="preserve">        Sales and Use.....................................................................</t>
  </si>
  <si>
    <t xml:space="preserve">        Auto Rental............................................................................</t>
  </si>
  <si>
    <t xml:space="preserve">        Highway Use.........................................................................</t>
  </si>
  <si>
    <t xml:space="preserve">        Vapor Excise.........................................................................</t>
  </si>
  <si>
    <t xml:space="preserve">        Opioid Excise.........................................................................</t>
  </si>
  <si>
    <t xml:space="preserve">          Total Consumption/Use Taxes……...............................</t>
  </si>
  <si>
    <t xml:space="preserve">  BUSINESS TAXES:</t>
  </si>
  <si>
    <t xml:space="preserve">        Corporation Franchise...................................................</t>
  </si>
  <si>
    <t xml:space="preserve">        Corporation and Utilities......................................................</t>
  </si>
  <si>
    <t xml:space="preserve">        Insurance...........................................................................</t>
  </si>
  <si>
    <t xml:space="preserve">        Bank...........................................................................................</t>
  </si>
  <si>
    <t xml:space="preserve">        Pass-Through Entity...........................................................................................</t>
  </si>
  <si>
    <t xml:space="preserve">        Petroleum Business..............................................................................…</t>
  </si>
  <si>
    <t xml:space="preserve">          Total Business Taxes.....................................................</t>
  </si>
  <si>
    <t xml:space="preserve">  OTHER TAXES:</t>
  </si>
  <si>
    <t xml:space="preserve">        Real Property Gains..........................................................</t>
  </si>
  <si>
    <t xml:space="preserve">        Estate and Gift..................................................................</t>
  </si>
  <si>
    <t xml:space="preserve">        Pari-Mutuel........................................................................</t>
  </si>
  <si>
    <t xml:space="preserve">        Real Estate Transfer...........................................................</t>
  </si>
  <si>
    <t xml:space="preserve">        Racing and Combative Sports....................................................</t>
  </si>
  <si>
    <t xml:space="preserve">        Employer Compensation Expense Tax....................................................................................</t>
  </si>
  <si>
    <t xml:space="preserve">          Total Other Taxes............................................................</t>
  </si>
  <si>
    <t xml:space="preserve">  TOTAL TAX RECEIPTS.....................................................................</t>
  </si>
  <si>
    <t>MISCELLANEOUS RECEIPTS:</t>
  </si>
  <si>
    <t>Abandoned Property:</t>
  </si>
  <si>
    <t xml:space="preserve">        Abandoned Property…………….........................................................</t>
  </si>
  <si>
    <t xml:space="preserve">        Bottle Bill………………...........................................................................</t>
  </si>
  <si>
    <t xml:space="preserve">          Total Abandoned Property…...……………………..………..… </t>
  </si>
  <si>
    <t xml:space="preserve">COMBINED STATEMENT OF RECEIPTS AND OTHER FINANCING RESOURCES    </t>
  </si>
  <si>
    <t>(continued)</t>
  </si>
  <si>
    <t xml:space="preserve">(amounts in thousands) </t>
  </si>
  <si>
    <t>Assessments:</t>
  </si>
  <si>
    <t xml:space="preserve">        Business.....................................................................................</t>
  </si>
  <si>
    <t xml:space="preserve">        Medical Care..................................................................................</t>
  </si>
  <si>
    <t xml:space="preserve">        Public Utilities...........................................................................</t>
  </si>
  <si>
    <t xml:space="preserve">        All Other.......................................................................................................</t>
  </si>
  <si>
    <t xml:space="preserve">          Total Assessments…………………………………..………….............</t>
  </si>
  <si>
    <t>Fees, Licenses and Permits:</t>
  </si>
  <si>
    <t xml:space="preserve">        Audit.........................................................................................</t>
  </si>
  <si>
    <t xml:space="preserve">        Business/Professional..........................................................................</t>
  </si>
  <si>
    <t xml:space="preserve">        Civil.............................................................................................................</t>
  </si>
  <si>
    <t xml:space="preserve">        Criminal..........................................................................................................</t>
  </si>
  <si>
    <t xml:space="preserve">        Recreational/Consumer…………….................…....…….....……...........</t>
  </si>
  <si>
    <t xml:space="preserve">          Total Fees, Licenses and Permits……………….....................................................</t>
  </si>
  <si>
    <t>Fines, Penalties and Forfeitures…………………………………………………….</t>
  </si>
  <si>
    <t>Gaming:</t>
  </si>
  <si>
    <t xml:space="preserve">        Casino..............................................................................................................</t>
  </si>
  <si>
    <t xml:space="preserve">        Lottery.....................................................................................................</t>
  </si>
  <si>
    <t xml:space="preserve">        Mobile Sports.....................................................................................................</t>
  </si>
  <si>
    <t xml:space="preserve">        Video Lottery.....................................................................................</t>
  </si>
  <si>
    <t xml:space="preserve">          Total Gaming……………….....................................................</t>
  </si>
  <si>
    <t>Interest Earnings…………………………………………………….</t>
  </si>
  <si>
    <t>Receipts from Public Authorities:</t>
  </si>
  <si>
    <t xml:space="preserve">        Bond Proceeds...........................................................................................</t>
  </si>
  <si>
    <t xml:space="preserve">        Cost Recovery Assessments.......................................................................</t>
  </si>
  <si>
    <t xml:space="preserve">        Issuance Fees.......................................................................................</t>
  </si>
  <si>
    <t xml:space="preserve">        Non Bond Related...............................................................................</t>
  </si>
  <si>
    <t xml:space="preserve">          Total Receipts from Public Authorities……………….....................................................</t>
  </si>
  <si>
    <t>Receipts from Municipalities…………………………………………………….</t>
  </si>
  <si>
    <t>Rentals…………………………………………………………………………..………….</t>
  </si>
  <si>
    <t>Revenues of State Departments:</t>
  </si>
  <si>
    <t xml:space="preserve">        Administrative Recoveries.................................................................................</t>
  </si>
  <si>
    <t xml:space="preserve">        Commissions.....................................................................................................</t>
  </si>
  <si>
    <t xml:space="preserve">        Gifts, Grants and Donations.................................................................................</t>
  </si>
  <si>
    <t xml:space="preserve">        Indirect Cost Recoveries...............................................................................</t>
  </si>
  <si>
    <t xml:space="preserve">        Patient/Client Care Reimbursement....................................................</t>
  </si>
  <si>
    <t xml:space="preserve">        Rebates....................................................................................................</t>
  </si>
  <si>
    <t xml:space="preserve">        Restitution and Settlements....................................................</t>
  </si>
  <si>
    <t xml:space="preserve">        Student Loans..........................................................................................</t>
  </si>
  <si>
    <t xml:space="preserve">        All Other..........................................................................................</t>
  </si>
  <si>
    <t xml:space="preserve">          Total Revenues of State Departments……………….....................................................</t>
  </si>
  <si>
    <t>Sales…………………………………………………………………….………….</t>
  </si>
  <si>
    <t>Tuition……………………………………………………………..…………….</t>
  </si>
  <si>
    <t>TOTAL MISCELLANEOUS RECEIPTS………………………….</t>
  </si>
  <si>
    <t>FEDERAL RECEIPTS………………………………</t>
  </si>
  <si>
    <t>OTHER FINANCING SOURCES:</t>
  </si>
  <si>
    <t xml:space="preserve">        Bond and Note Proceeds, net...............................................…</t>
  </si>
  <si>
    <t xml:space="preserve">        Transfers from Other Funds.......................................................................</t>
  </si>
  <si>
    <t xml:space="preserve">          Total Other Financing Sources.........................................</t>
  </si>
  <si>
    <t>TOTAL.................................................................</t>
  </si>
  <si>
    <t xml:space="preserve">SCHEDULE OF TAX RECEIPTS </t>
  </si>
  <si>
    <t>SCHEDULE 3</t>
  </si>
  <si>
    <t>2016-17</t>
  </si>
  <si>
    <t>2017-18</t>
  </si>
  <si>
    <t>2018-19</t>
  </si>
  <si>
    <t>2019-20</t>
  </si>
  <si>
    <t>2020-21</t>
  </si>
  <si>
    <t>PERSONAL INCOME TAX:</t>
  </si>
  <si>
    <t xml:space="preserve">    Withholdings................................................................</t>
  </si>
  <si>
    <t xml:space="preserve">     Returns..............................................................................</t>
  </si>
  <si>
    <t xml:space="preserve">     State/City Offsets............................................................</t>
  </si>
  <si>
    <t xml:space="preserve">     Other (Assessments/LLC).........................................................</t>
  </si>
  <si>
    <t xml:space="preserve">     Employer Compensation Expense Tax.........................................................</t>
  </si>
  <si>
    <t xml:space="preserve">          Gross Total..................................................................</t>
  </si>
  <si>
    <t xml:space="preserve">     Less:  Refunds Issued...................................................</t>
  </si>
  <si>
    <t xml:space="preserve">          Net Personal Income Tax............................................</t>
  </si>
  <si>
    <t xml:space="preserve">     Opioid Excise…........................................................................</t>
  </si>
  <si>
    <t xml:space="preserve">     MCTD Taxicab Trip....................................................................................</t>
  </si>
  <si>
    <t xml:space="preserve">          Total Consumption/Use Taxes….................................</t>
  </si>
  <si>
    <t xml:space="preserve">          Total Business Taxes.......................................................</t>
  </si>
  <si>
    <t xml:space="preserve">     MCTD Mobility Tax..............................................................................</t>
  </si>
  <si>
    <t xml:space="preserve">     Employer Compensation Expense Tax..............................................................................</t>
  </si>
  <si>
    <t xml:space="preserve">          Total Other Taxes................................................................</t>
  </si>
  <si>
    <r>
      <t>TOTAL TAX RECEIPTS</t>
    </r>
    <r>
      <rPr>
        <b/>
        <sz val="10"/>
        <rFont val="Arial"/>
        <family val="2"/>
      </rPr>
      <t>........................................................</t>
    </r>
  </si>
  <si>
    <t xml:space="preserve">STATE OF NEW YORK </t>
  </si>
  <si>
    <t xml:space="preserve">GOVERNMENTAL FUNDS </t>
  </si>
  <si>
    <t>COMBINING SCHEDULE OF TAX RECEIPTS</t>
  </si>
  <si>
    <t>SCHEDULE 4</t>
  </si>
  <si>
    <t>GENERAL</t>
  </si>
  <si>
    <t>SPECIAL REVENUE</t>
  </si>
  <si>
    <t>DEBT SERVICE</t>
  </si>
  <si>
    <t>CAPITAL PROJECTS</t>
  </si>
  <si>
    <t>DEDICATED</t>
  </si>
  <si>
    <t>MASS</t>
  </si>
  <si>
    <t xml:space="preserve">DEDICATED </t>
  </si>
  <si>
    <t>STATE</t>
  </si>
  <si>
    <t>HEALTH CARE</t>
  </si>
  <si>
    <t>HIGHWAY</t>
  </si>
  <si>
    <t>TRANSPORTATION</t>
  </si>
  <si>
    <t>MEDICAL</t>
  </si>
  <si>
    <t>NEW YORK STATE</t>
  </si>
  <si>
    <t>SCHOOL</t>
  </si>
  <si>
    <t xml:space="preserve">HIGHWAY AND </t>
  </si>
  <si>
    <t xml:space="preserve">OPERATIONS </t>
  </si>
  <si>
    <t xml:space="preserve">TRANSPORTATION </t>
  </si>
  <si>
    <t>REFORM ACT</t>
  </si>
  <si>
    <t>USE</t>
  </si>
  <si>
    <t>OPERATING</t>
  </si>
  <si>
    <t>CANNABIS</t>
  </si>
  <si>
    <t>TAX</t>
  </si>
  <si>
    <t>CLEAN WATER /</t>
  </si>
  <si>
    <t>DEBT</t>
  </si>
  <si>
    <t xml:space="preserve">BRIDGE  </t>
  </si>
  <si>
    <t xml:space="preserve">ENVIRONMENTAL </t>
  </si>
  <si>
    <t xml:space="preserve">TOTAL </t>
  </si>
  <si>
    <t>ACCOUNT</t>
  </si>
  <si>
    <t xml:space="preserve">TRUST </t>
  </si>
  <si>
    <t>RESOURCES</t>
  </si>
  <si>
    <t>TAX ADMIN.</t>
  </si>
  <si>
    <t xml:space="preserve">ASSISTANCE </t>
  </si>
  <si>
    <t>TRUST</t>
  </si>
  <si>
    <t>REVENUE</t>
  </si>
  <si>
    <t>RELIEF</t>
  </si>
  <si>
    <t xml:space="preserve">CLEAN AIR </t>
  </si>
  <si>
    <t xml:space="preserve"> SERVICE</t>
  </si>
  <si>
    <t xml:space="preserve">PROTECTION </t>
  </si>
  <si>
    <t xml:space="preserve"> GOVERNMENTAL FUNDS </t>
  </si>
  <si>
    <t>(10050-10099)</t>
  </si>
  <si>
    <t>(20850-20899)</t>
  </si>
  <si>
    <t>(20800-20849)</t>
  </si>
  <si>
    <t>(23801)</t>
  </si>
  <si>
    <t>(21400-21449)</t>
  </si>
  <si>
    <t>(23750-23799)</t>
  </si>
  <si>
    <t>(24800-24849)</t>
  </si>
  <si>
    <t>(20550-20599)</t>
  </si>
  <si>
    <t>(40400-40449)</t>
  </si>
  <si>
    <t>(40150-40199)</t>
  </si>
  <si>
    <t>(30050-30099)</t>
  </si>
  <si>
    <t>(30450-30499)</t>
  </si>
  <si>
    <t>PERSONAL INCOME TAX……........................................</t>
  </si>
  <si>
    <t xml:space="preserve">        Sales and Use........................................................................</t>
  </si>
  <si>
    <t xml:space="preserve">        Auto Rental...............................................................................</t>
  </si>
  <si>
    <t xml:space="preserve">        Cigarette and Tobacco Products…….......................................</t>
  </si>
  <si>
    <t xml:space="preserve">        Cannabis……...................................................................</t>
  </si>
  <si>
    <t xml:space="preserve">        Motor Fuel.................................................................................</t>
  </si>
  <si>
    <t xml:space="preserve">        Peer-to-Peer Car Sharing.................................................................................</t>
  </si>
  <si>
    <t xml:space="preserve">        Alcoholic Beverage..............................................................</t>
  </si>
  <si>
    <t xml:space="preserve">        Highway Use............................................................................</t>
  </si>
  <si>
    <t xml:space="preserve">        Vapor Excise............................................................................</t>
  </si>
  <si>
    <t xml:space="preserve">        Opioid Excise............................................................................</t>
  </si>
  <si>
    <t xml:space="preserve">          Total Consumption/Use Taxes………...............................</t>
  </si>
  <si>
    <t xml:space="preserve">        Corporation Franchise……….............................................</t>
  </si>
  <si>
    <t xml:space="preserve">        Corporation and Utilities…...................................................</t>
  </si>
  <si>
    <t xml:space="preserve">        Insurance….............................................................................</t>
  </si>
  <si>
    <t xml:space="preserve">        Bank….....................................................................................</t>
  </si>
  <si>
    <t xml:space="preserve">        Pass-Through Entity….....................................................................................</t>
  </si>
  <si>
    <t xml:space="preserve">        Petroleum Business…................................................................................…</t>
  </si>
  <si>
    <t xml:space="preserve">        Real Property Gains.............................................................</t>
  </si>
  <si>
    <t xml:space="preserve">        Estate and Gift……..................................................................</t>
  </si>
  <si>
    <t xml:space="preserve">        Pari-Mutuel………......................................................................</t>
  </si>
  <si>
    <t xml:space="preserve">        Real Estate Transfer……............................................................</t>
  </si>
  <si>
    <t xml:space="preserve">        Racing and Combative Sports……….........................................</t>
  </si>
  <si>
    <t>TOTAL TAX RECEIPTS....................................................................</t>
  </si>
  <si>
    <t>SCHEDULE 5</t>
  </si>
  <si>
    <t xml:space="preserve">STATE TAX RECEIPTS PER CAPITA (*)   </t>
  </si>
  <si>
    <t xml:space="preserve">PERSONAL INCOME TAX </t>
  </si>
  <si>
    <t xml:space="preserve">   Millions of Dollars…………………………………………………………</t>
  </si>
  <si>
    <t xml:space="preserve">   Percentage of Total Taxes…………………………………..</t>
  </si>
  <si>
    <t xml:space="preserve">   Change from Prior Year………………………………………</t>
  </si>
  <si>
    <t xml:space="preserve">   Per Capita……………………………………………….</t>
  </si>
  <si>
    <t>CONSUMPTION/USE TAXES</t>
  </si>
  <si>
    <t xml:space="preserve">   Millions of Dollars………………………………………..</t>
  </si>
  <si>
    <t xml:space="preserve">   Percentage of Total Taxes…………………………………………….</t>
  </si>
  <si>
    <t xml:space="preserve">   Change from Prior Year…………………………………</t>
  </si>
  <si>
    <t xml:space="preserve">   Per Capita……………………………………………………..</t>
  </si>
  <si>
    <t>BUSINESS TAXES</t>
  </si>
  <si>
    <t xml:space="preserve">   Millions of Dollars………………………………. ………….</t>
  </si>
  <si>
    <t xml:space="preserve">   Percentage of Total Taxes………………………………………….</t>
  </si>
  <si>
    <t xml:space="preserve">   Change from Prior Year………………………………………..</t>
  </si>
  <si>
    <t xml:space="preserve">   Per Capita…………………………………………………</t>
  </si>
  <si>
    <t>OTHER TAXES</t>
  </si>
  <si>
    <t xml:space="preserve">   Millions of Dollars……………………………..</t>
  </si>
  <si>
    <t xml:space="preserve">   Percentage of Total Taxes……………………………….</t>
  </si>
  <si>
    <t xml:space="preserve">   Change from Prior Year…………………………..</t>
  </si>
  <si>
    <t xml:space="preserve">   Per Capita………………………………………..</t>
  </si>
  <si>
    <t>TOTAL TAXES</t>
  </si>
  <si>
    <t xml:space="preserve">   Millions of Dollars……………………………….</t>
  </si>
  <si>
    <t xml:space="preserve">   Change from Prior Year………………………….</t>
  </si>
  <si>
    <t xml:space="preserve">   Per Capita…………………………………………</t>
  </si>
  <si>
    <t xml:space="preserve">(*)     Population estimates are based on current information published by the U.S. Census Bureau. </t>
  </si>
  <si>
    <t>SCHEDULE OF RECEIPTS, DISBURSEMENTS</t>
  </si>
  <si>
    <t>SCHEDULE 6</t>
  </si>
  <si>
    <t xml:space="preserve">AND OTHER FINANCING SOURCES (USES) </t>
  </si>
  <si>
    <t>RECEIPTS:</t>
  </si>
  <si>
    <t xml:space="preserve">  Personal Income Tax....................................................................................</t>
  </si>
  <si>
    <t xml:space="preserve">  Consumption/Use Taxes…....................................................................</t>
  </si>
  <si>
    <t xml:space="preserve">  Business Taxes...........................................................................................</t>
  </si>
  <si>
    <t xml:space="preserve">  Other Taxes..................................................................................................</t>
  </si>
  <si>
    <t xml:space="preserve">  Miscellaneous Receipts..........................................................................</t>
  </si>
  <si>
    <t xml:space="preserve">  Federal Receipts.............................................................................................</t>
  </si>
  <si>
    <t xml:space="preserve">       Total Receipts...............................................................…………….</t>
  </si>
  <si>
    <t>DISBURSEMENTS:</t>
  </si>
  <si>
    <t xml:space="preserve">  Local Assistance Grants:</t>
  </si>
  <si>
    <t xml:space="preserve">       Education........................................................................................................</t>
  </si>
  <si>
    <t xml:space="preserve">       Environment and Recreation............................................................................................</t>
  </si>
  <si>
    <t xml:space="preserve">       General Government.............................................................................................</t>
  </si>
  <si>
    <t xml:space="preserve">       Public Health:</t>
  </si>
  <si>
    <t xml:space="preserve">         Medicaid............................................................................................</t>
  </si>
  <si>
    <t xml:space="preserve">         Other Public Health...............................................................................................</t>
  </si>
  <si>
    <t xml:space="preserve">       Public Safety.......................................................................................</t>
  </si>
  <si>
    <t xml:space="preserve">       Public Welfare..............................................................................................</t>
  </si>
  <si>
    <t xml:space="preserve">       Support and Regulate Business.......................................................</t>
  </si>
  <si>
    <t xml:space="preserve">       Transportation......................................................................................</t>
  </si>
  <si>
    <t xml:space="preserve">       Total Local Assistance Grants…………..…………………………</t>
  </si>
  <si>
    <t xml:space="preserve">  Departmental Operations:</t>
  </si>
  <si>
    <t xml:space="preserve">     Non-Personal Service...................................................................................</t>
  </si>
  <si>
    <t xml:space="preserve">  General State Charges............................................................................</t>
  </si>
  <si>
    <t xml:space="preserve">  Capital Projects.............................................................................................</t>
  </si>
  <si>
    <t xml:space="preserve">       Total Disbursements........……………………………………………</t>
  </si>
  <si>
    <t>Excess (Deficiency) of Receipts over Disbursements.......................</t>
  </si>
  <si>
    <t>OTHER FINANCING SOURCES (USES):</t>
  </si>
  <si>
    <t xml:space="preserve">  Bond and Note Proceeds, net..........................................................................</t>
  </si>
  <si>
    <t xml:space="preserve">  Transfers from Other Funds......................................................................</t>
  </si>
  <si>
    <t xml:space="preserve">  Transfers to Other Funds..........................................................................</t>
  </si>
  <si>
    <t xml:space="preserve">       Total Other Financing Sources (Uses)................................................</t>
  </si>
  <si>
    <t xml:space="preserve">Excess (Deficiency) of Receipts and Other    </t>
  </si>
  <si>
    <t xml:space="preserve"> Financing Sources over Disbursements </t>
  </si>
  <si>
    <t xml:space="preserve"> and Other Financing Uses............................................................……..</t>
  </si>
  <si>
    <t>Beginning Fund Balances (*)............................................................................</t>
  </si>
  <si>
    <t>Ending Fund Balances............................................................................</t>
  </si>
  <si>
    <t>SUPPLEMENTAL</t>
  </si>
  <si>
    <t xml:space="preserve">  Consumption/Use Taxes.........................................................................................</t>
  </si>
  <si>
    <t xml:space="preserve">  Miscellaneous Receipts.............................................................................................................   </t>
  </si>
  <si>
    <t xml:space="preserve">   </t>
  </si>
  <si>
    <t xml:space="preserve">  Federal Receipts..........................................................................................…   ..</t>
  </si>
  <si>
    <t xml:space="preserve">       Total Receipts...............................................................………………………………..</t>
  </si>
  <si>
    <t xml:space="preserve">         Medicaid.............................................................................................</t>
  </si>
  <si>
    <t xml:space="preserve">       Public Safety...............................................................................................</t>
  </si>
  <si>
    <t xml:space="preserve">       Support and Regulate Business...............................................................................................</t>
  </si>
  <si>
    <t xml:space="preserve">       Transportation.................................................................................................</t>
  </si>
  <si>
    <t xml:space="preserve">       Total Local Assistance Grants…………..………………………………</t>
  </si>
  <si>
    <t xml:space="preserve">     Non-Personal Service...........................................................................</t>
  </si>
  <si>
    <t>Excess (Deficiency) of Receipts over Disbursements...........................................</t>
  </si>
  <si>
    <t xml:space="preserve">       Total Other Financing Sources (Uses)............................................................</t>
  </si>
  <si>
    <t>Beginning Fund Balances (*).........................................................................</t>
  </si>
  <si>
    <t>STATE  OF NEW YORK</t>
  </si>
  <si>
    <t>SCHEDULE 7</t>
  </si>
  <si>
    <t>LOCAL ASSISTANCE DISBURSEMENTS BY PROGRAM</t>
  </si>
  <si>
    <t>FEDERAL</t>
  </si>
  <si>
    <t>Education:</t>
  </si>
  <si>
    <t xml:space="preserve">  Public School Aid…………………………………………………………………..</t>
  </si>
  <si>
    <t xml:space="preserve">  Higher Education……………………………………………………………………..</t>
  </si>
  <si>
    <t xml:space="preserve">  School Tax Relief (STAR)…………………………………………</t>
  </si>
  <si>
    <t xml:space="preserve">  Other Education………………………………………………………..</t>
  </si>
  <si>
    <t xml:space="preserve">  Total Education………………………………………………….</t>
  </si>
  <si>
    <t>Environment and Recreation:</t>
  </si>
  <si>
    <t xml:space="preserve">  Environmental Protection………………………………………..</t>
  </si>
  <si>
    <t xml:space="preserve">  Parks, Recreation and Historic Preservation…..</t>
  </si>
  <si>
    <t xml:space="preserve">  Total Environment and Recreation……………………….</t>
  </si>
  <si>
    <t>General Government:</t>
  </si>
  <si>
    <t xml:space="preserve">  Local Government Aid…………………………..</t>
  </si>
  <si>
    <t xml:space="preserve">  Judicial…………………………………………………………..</t>
  </si>
  <si>
    <t xml:space="preserve">  All Other………………………………………….</t>
  </si>
  <si>
    <t xml:space="preserve">  Total General Government………………………………..</t>
  </si>
  <si>
    <t>Public Health:</t>
  </si>
  <si>
    <t xml:space="preserve">  Medicaid……………………………………………………….</t>
  </si>
  <si>
    <t xml:space="preserve">  Mental Hygiene…………………………………………….</t>
  </si>
  <si>
    <t xml:space="preserve">  Health…………………………………………………………….</t>
  </si>
  <si>
    <t xml:space="preserve">  Aging……………………………………………………..</t>
  </si>
  <si>
    <t xml:space="preserve">  Total Public Health……………………………………</t>
  </si>
  <si>
    <t>Public Safety:</t>
  </si>
  <si>
    <t xml:space="preserve">  Criminal Justice……………………………………………………..</t>
  </si>
  <si>
    <t xml:space="preserve">  Emergency Management Service…………………………………………..</t>
  </si>
  <si>
    <t xml:space="preserve">  Prisons and Reformatories………………………………………….</t>
  </si>
  <si>
    <t xml:space="preserve">  Total Public Safety……………………………………………</t>
  </si>
  <si>
    <t>Public Welfare:</t>
  </si>
  <si>
    <t xml:space="preserve">  Welfare…………………………………………………………</t>
  </si>
  <si>
    <t xml:space="preserve">  Public Housing……………………………………………….</t>
  </si>
  <si>
    <t xml:space="preserve">  Employment Services…………………………………………</t>
  </si>
  <si>
    <t xml:space="preserve">  Total Public Welfare………………………………………….</t>
  </si>
  <si>
    <t>Support and Regulate Business:</t>
  </si>
  <si>
    <t xml:space="preserve">  Commerce, Industry &amp; Agriculture……………………………</t>
  </si>
  <si>
    <t xml:space="preserve">  Regulate Businesses………………………………………………</t>
  </si>
  <si>
    <t xml:space="preserve">  Total Support and Regulate Business……………………</t>
  </si>
  <si>
    <t>Transportation:</t>
  </si>
  <si>
    <t xml:space="preserve">  Traffic Safety……………………………………………………</t>
  </si>
  <si>
    <t xml:space="preserve">  Transportation…………………………………………………</t>
  </si>
  <si>
    <t xml:space="preserve">  Total Transportation……………………………………..</t>
  </si>
  <si>
    <t>Total…….……...............................................................................……….</t>
  </si>
  <si>
    <t>SCHEDULE 8</t>
  </si>
  <si>
    <t>ALL FUNDS BY FUND TYPE</t>
  </si>
  <si>
    <t>STATEMENT OF APPROPRIATION TRANSACTIONS (IN FORCE)</t>
  </si>
  <si>
    <t xml:space="preserve">                </t>
  </si>
  <si>
    <t>BALANCE OF</t>
  </si>
  <si>
    <t>APPROPRIATIONS</t>
  </si>
  <si>
    <t>ADD:</t>
  </si>
  <si>
    <t xml:space="preserve">LESS: </t>
  </si>
  <si>
    <t xml:space="preserve">AUTHORIZED </t>
  </si>
  <si>
    <t xml:space="preserve">OTHER  </t>
  </si>
  <si>
    <t>BUDGET PERIOD</t>
  </si>
  <si>
    <t>IN FORCE</t>
  </si>
  <si>
    <t>APPROPRIATIONS BY</t>
  </si>
  <si>
    <t xml:space="preserve">BUDGET </t>
  </si>
  <si>
    <t xml:space="preserve">LAPSED </t>
  </si>
  <si>
    <t>TRANSFERS (*)</t>
  </si>
  <si>
    <t>ACTIONS (**)</t>
  </si>
  <si>
    <t>EXPENDITURES</t>
  </si>
  <si>
    <t>DISBURSEMENTS</t>
  </si>
  <si>
    <t>GOVERNMENTAL FUNDS:</t>
  </si>
  <si>
    <t xml:space="preserve">    General Fund.....................................................................................</t>
  </si>
  <si>
    <t xml:space="preserve">    Special Revenue - Federal..............................................................</t>
  </si>
  <si>
    <t xml:space="preserve">    Special Revenue - State.......................................................................</t>
  </si>
  <si>
    <t xml:space="preserve">    Debt Service......................................................................................</t>
  </si>
  <si>
    <t xml:space="preserve">    Capital Projects - Federal..............................................................</t>
  </si>
  <si>
    <t xml:space="preserve">    Capital Projects - State.........................................................................</t>
  </si>
  <si>
    <t xml:space="preserve">    Special Emergency......................................................................................</t>
  </si>
  <si>
    <t>TOTAL GOVERNMENTAL FUNDS.................................................................</t>
  </si>
  <si>
    <t>PROPRIETARY FUNDS:</t>
  </si>
  <si>
    <t xml:space="preserve">    Enterprise..........................................................................................</t>
  </si>
  <si>
    <t xml:space="preserve">    Internal Service..................................................................................</t>
  </si>
  <si>
    <t>TOTAL PROPRIETARY FUNDS....................................................................</t>
  </si>
  <si>
    <t>FIDUCIARY FUNDS:</t>
  </si>
  <si>
    <t xml:space="preserve">    Private Purpose Trust............................................................................................</t>
  </si>
  <si>
    <t xml:space="preserve">    Trust.................................................……………………………..</t>
  </si>
  <si>
    <t xml:space="preserve">    Agency..................................................................................................</t>
  </si>
  <si>
    <t>TOTAL FIDUCIARY FUNDS....................................................................</t>
  </si>
  <si>
    <t>GRAND TOTAL - ALL FUNDS...................................................................................</t>
  </si>
  <si>
    <t>(*)</t>
  </si>
  <si>
    <t>Authorized budget transfers represent those movements of appropriation authority provided in appropriation acts between different funds/agencies.</t>
  </si>
  <si>
    <t>(**)</t>
  </si>
  <si>
    <t>Other legislative actions represent additional appropriations enacted outside of the Executive budget process (i.e., deficiency and supplemental appropriation bills) and increases or reductions by the Legislature to a prior year appropriation.</t>
  </si>
  <si>
    <t>SCHEDULE 9</t>
  </si>
  <si>
    <t>ALL FUNDS BY BUSINESS UNIT</t>
  </si>
  <si>
    <t>GENERAL:</t>
  </si>
  <si>
    <t>Addiction Services and Supports, Office of…………………………………………………………………………………………………………………………..</t>
  </si>
  <si>
    <t>Adirondack Park Agency……………………………………………………………………………………………………………………..</t>
  </si>
  <si>
    <t>Aging, State Office for the……………………………………………………………………………………………………………………..</t>
  </si>
  <si>
    <t>Agriculture and Markets, Department of………………………………………………………………………………………………………………………..</t>
  </si>
  <si>
    <t>Alcoholic Beverage Control, Division of…………………………………………………………………………………</t>
  </si>
  <si>
    <t>Arts, Council on the…………………………………………………………………………………………………………………………………………..</t>
  </si>
  <si>
    <t>Budget, Division of the……………………………………………………………………………………………………………………………………………………..…..</t>
  </si>
  <si>
    <t>Children and Family Services, Office of…………………………………………………………………………………………………………………………………..</t>
  </si>
  <si>
    <t>City University of New York……………………………………………………………………………………………………………………………………..……………………………………………………</t>
  </si>
  <si>
    <t>Civil Service, Department of………………………………………………………………………………………………………………………………………………………..………………………………………..</t>
  </si>
  <si>
    <t>Correction, State Commission of……………………………………………………………………………………………………………………………………………..……………………………………………</t>
  </si>
  <si>
    <t>Corrections and Community Supervision, Department of……………………………………………………………………………………………………..</t>
  </si>
  <si>
    <t>Criminal Justice Services, Division of…………………………………………………………………………………………………………………………………………..…………………………….</t>
  </si>
  <si>
    <t>Economic Development, Department of……………………………………………………………………………………………………………………………………..…………………………………</t>
  </si>
  <si>
    <t>Education, State Department of…………………………………………………………………………………………………………………………………………………………..………………………………….</t>
  </si>
  <si>
    <t>Elections, Board of……………………………………………………………………………………………………………………………………..………………………………………………………..</t>
  </si>
  <si>
    <t>Employee Relations, Office of……………………………………………………………………………………………………………………………………..……………………………………………….</t>
  </si>
  <si>
    <t>Environmental Conservation, Department of…………………………………………………………………………………………………………………………………..……………………………</t>
  </si>
  <si>
    <t>Executive Chamber…………………………………………………………………………………………………………………………………………………………………..……………………………………..</t>
  </si>
  <si>
    <t>Financial Services, Department of……………………………………………………………………………………………………………………………………………………..…………………………….</t>
  </si>
  <si>
    <t>Franchise Oversight Board…………………………………………………………………………………………………………..</t>
  </si>
  <si>
    <t>General Services, Office of…………………………………………………………………………………………………………………………………………………..…………………………………………………</t>
  </si>
  <si>
    <t>Greenway Heritage Conservancy………………………………………………………………………………………………………………………………..……</t>
  </si>
  <si>
    <t>Health, Department of………………………………………………………………………………………………………………………………………………………………..………………………………………</t>
  </si>
  <si>
    <t>Higher Education Services Corporation………………………………………………………………………………………………………………………………………..……………………………………………………………</t>
  </si>
  <si>
    <t>Homeland Security and Emergency Services, Division of…………………………………………………………………………………………………………………………..……………………………………………………………………</t>
  </si>
  <si>
    <t>Housing and Community Renewal, Division of…………………………………………………………………………………………………………………………..…………………………………………………………………………</t>
  </si>
  <si>
    <t>Hudson River Valley Greenways……………………………………………………………………………………………………………………………………..…………</t>
  </si>
  <si>
    <t>Human Rights, Division of…………………………………………………………………………………………………………………………………..…………………………………………………………………</t>
  </si>
  <si>
    <t>Indigent Legal Services, Office of…………………………………………………………………………………………………………………………………..…………………………………………………………………</t>
  </si>
  <si>
    <t>Information Technology Services, Office of……………………………………….…………………………………………</t>
  </si>
  <si>
    <t>Inspector General, Office of the State…………………………………………………………………………………………………………………………………..…………………………………………………………………</t>
  </si>
  <si>
    <t>Interest on Lawyer Account (IOLA)………………………………………………………………………………………………………………………………………..………………………………………………………………</t>
  </si>
  <si>
    <t>Judicial Conduct………………………………………………………………………………………………………………………………………………………………………………..………….</t>
  </si>
  <si>
    <t>Judicial Nomination……………………………………………………………………………………………………………………………………………………..………………………………………………………</t>
  </si>
  <si>
    <t>Justice Center for the Protection of People with Special Needs……………………………………………..</t>
  </si>
  <si>
    <t>Labor, Department of……………………………………………………………………………………………………………………………………………..………………………………………………………</t>
  </si>
  <si>
    <t>Law, Department of…………………………………………………………………………………………………………………………………………………..</t>
  </si>
  <si>
    <t>Legislative Bill Drafting Commission…………………………………………………………………………………………………………………………………………………………………..…………………….</t>
  </si>
  <si>
    <t>Legislature - Assembly……………………………………………………………………….……………………………………………………………….</t>
  </si>
  <si>
    <t>Legislature - Senate…………………………………………………………………………………….…………………………………………………….</t>
  </si>
  <si>
    <t>Lieutenant Governor……………………………………………………………………………….………………………………………………………….</t>
  </si>
  <si>
    <t>Medicaid Inspector General, Office of………………………………………………………………….……………………………………………………………………</t>
  </si>
  <si>
    <t>Mental Health, Office of………………………………………………………………………………….……………………………………………………</t>
  </si>
  <si>
    <t>Military and Naval Affairs, Division of………………………………………………………………………….……………………………………………………………</t>
  </si>
  <si>
    <t>Miscellaneous State Agencies and Public Authorities………………………………………………………………….……………………………………………………………………</t>
  </si>
  <si>
    <t>Motor Vehicles, Department of………………………………………………………………………………</t>
  </si>
  <si>
    <t>National and Community Service………………………………………………………………………………</t>
  </si>
  <si>
    <t>NYS Gaming Commission……………………………………………………………………………………..</t>
  </si>
  <si>
    <t>Parks, Recreation and Historic Preservation, Office of………………………………………………………………………………</t>
  </si>
  <si>
    <t>People With Developmental Disabilities, Office for………………………………………………………………………………</t>
  </si>
  <si>
    <t>Prevention of Domestic Violence, Office for the………………………………………………………………………………</t>
  </si>
  <si>
    <t>Public Benefit Corporations…………………………………………………………………………………………………………………..</t>
  </si>
  <si>
    <t>Public Employment Relations Board………………………………………………………………………………</t>
  </si>
  <si>
    <t>Public Service, Department of………………………………………………………………………………</t>
  </si>
  <si>
    <t>State Comptroller, Office of the………………………………………………………………………………..</t>
  </si>
  <si>
    <t>State Police, Division of………………………………………………………………………………………………………….……………………………</t>
  </si>
  <si>
    <t>State University of New York……………………………………………………………………………………………………</t>
  </si>
  <si>
    <t>State, Department of……………………………………………………………………………………………………….………………………………</t>
  </si>
  <si>
    <t>Statewide Financial System………………………………………………………………………………………………………………………………………………</t>
  </si>
  <si>
    <t>Tax Appeals, Division of……………………………………………………………………………………….………………………………………………</t>
  </si>
  <si>
    <t>Taxation and Finance, Department of………………………………………………………………………………</t>
  </si>
  <si>
    <t>GENERAL (continued):</t>
  </si>
  <si>
    <t>Temporary and Disability Assistance, Office of………………………………………………………………………………</t>
  </si>
  <si>
    <t>Transportation, Department of………………………………………………………………………………</t>
  </si>
  <si>
    <t>Unified Court System………………………………………………………………………………………………………………………………………………………………………..…………………………………………………..</t>
  </si>
  <si>
    <t>Victim Services, Office of…………………………………………………………………………………………………………………………………………………………..</t>
  </si>
  <si>
    <t>Welfare Inspector General, Office of………………………………………………………………………………</t>
  </si>
  <si>
    <t xml:space="preserve">    TOTAL GENERAL...................................................……………………………………………………………………………………………………………………………........................</t>
  </si>
  <si>
    <t>SPECIAL REVENUE - FEDERAL:</t>
  </si>
  <si>
    <t>Addiction Services and Supports, Office of……………………………………………………………….…………………………</t>
  </si>
  <si>
    <t>Aging, State Office for the………………………………………………………………….………………………………………………………………………..</t>
  </si>
  <si>
    <t>Agriculture and Markets, Department of………………………………………………………………………………</t>
  </si>
  <si>
    <t>Alcoholic Beverage Control, Division of………………………………………………………………………………</t>
  </si>
  <si>
    <t>Arts, Council on the………………………………………………………………………….………………………………………………………………..</t>
  </si>
  <si>
    <t>Budget, Division of the………………………………………………………………………….………………………………………………………………..</t>
  </si>
  <si>
    <t>Children and Family Services, Office of…………………………………………………………………….………………………………………</t>
  </si>
  <si>
    <t>Correction, State Commission of……………………………………………………………………………………………………………………………………..……………………………………………………</t>
  </si>
  <si>
    <t>Criminal Justice Services, Division of…………………………………………………………………………………….…………………………………………………</t>
  </si>
  <si>
    <t>Economic Development, Department of……………………………………………………………….………………………………………………………………………</t>
  </si>
  <si>
    <t>Education, State Department of…………………………………………………………………………….…………………………………………………………</t>
  </si>
  <si>
    <t>Elections, Board of……………………………………………………………………….………………………………………………………………</t>
  </si>
  <si>
    <t>Environmental Conservation, Department of………………………………………………………………….……………………………………………………………………</t>
  </si>
  <si>
    <t>General Services, Office of…………………………………………………………………….…………………………………………………………………</t>
  </si>
  <si>
    <t>Health, Department of………………………………………………………………………….……………………………………………………………</t>
  </si>
  <si>
    <t>Higher Education Services Corporation…………………………………………………………………………….…………………………………………………………</t>
  </si>
  <si>
    <t>Homeland Security and Emergency Services, Division of…………………………………………………………………………</t>
  </si>
  <si>
    <t>Housing and Community Renewal, Division of………………………………………………………………………………</t>
  </si>
  <si>
    <t>Human Rights, Division of…………………………………………………………………………………….…………………………………………………</t>
  </si>
  <si>
    <t>Inspector General, Office of the State………………………………………………………………………………</t>
  </si>
  <si>
    <t>Justice Center for the Protection of People with Special Needs………………………………………………</t>
  </si>
  <si>
    <t>Labor, Department of…………………………………………………………………………………………………………………………………………………………</t>
  </si>
  <si>
    <t>Lake George Park Commission…………………………………………………………………………….</t>
  </si>
  <si>
    <t>Law, Department of……………………………………………………………………………………………………………………………………………………………..…………………………………………………..</t>
  </si>
  <si>
    <t>Medicaid Inspector General, Office of…………………………………………………………………………………………………………………………………………………………</t>
  </si>
  <si>
    <t>Mental Health, Office of…………………………………………………………………………………………………………………………………………………………</t>
  </si>
  <si>
    <t>Military and Naval Affairs, Division of…………………………………………………………………………………………………………………………………………………………</t>
  </si>
  <si>
    <t>Miscellaneous State Agencies and Public Authorities………………………………………………………………………………</t>
  </si>
  <si>
    <t>Motor Vehicles, Department of……………………………………………………………………………………..</t>
  </si>
  <si>
    <t>Public Benefit Corporations………………………………………………………</t>
  </si>
  <si>
    <t>State Police, Division of…………………………………………………………………………………………………………………………………………………………</t>
  </si>
  <si>
    <t>State University of New York……………………………………………………………………………………………………………</t>
  </si>
  <si>
    <t>State, Department of…………………………………………………………………………………………………………………………………………………………………</t>
  </si>
  <si>
    <t>Statewide Financial System…………………………………………………………………………………………………………………………………………………………………</t>
  </si>
  <si>
    <t>Tax Appeals, Division of…………………………………………………………………………………………………………………………………………………………………</t>
  </si>
  <si>
    <t xml:space="preserve">Other legislative actions represent additional appropriations enacted outside of the Executive budget process (i.e., deficiency and supplemental appropriation bills) and increases or reductions by the Legislature to a prior year appropriation.         </t>
  </si>
  <si>
    <t>SPECIAL REVENUE - FEDERAL (continued):</t>
  </si>
  <si>
    <t>Unified Court System…………………………………………………………………………………………………………………….…………………………………………</t>
  </si>
  <si>
    <t>Workers' Compensation Board………………………………………………………………………………</t>
  </si>
  <si>
    <t xml:space="preserve">    TOTAL SPECIAL REVENUE - FEDERAL.........................................................</t>
  </si>
  <si>
    <t>SPECIAL REVENUE - STATE:</t>
  </si>
  <si>
    <t>Addiction Services and Supports, Office of……………………………………………………………………………………………………………</t>
  </si>
  <si>
    <t>Adirondack Park Agency……………………………………………………………………………………………………………………………………………………………..</t>
  </si>
  <si>
    <t>Aging, State Office for the……………………………………………………………………………………………………………………………………………………………..</t>
  </si>
  <si>
    <t>Arts, Council on the…………………………………………………………………………………………………………………………………………………………</t>
  </si>
  <si>
    <t>Budget, Division of the……………………………………………………………………………………………………………………………………………………………..</t>
  </si>
  <si>
    <t>Children and Family Services, Office of………………………………………………………………………………………………………………………………</t>
  </si>
  <si>
    <t>Civil Service, Department of……………………………………………………………………………………………………………………………………………………………</t>
  </si>
  <si>
    <t>Criminal Justice Services, Division of…………………………………………………………………………………</t>
  </si>
  <si>
    <t>Economic Development, Department of…………………………………………………………………………………</t>
  </si>
  <si>
    <t>Education, State Department of……………………………………………………………………………………………………………………………………………………………</t>
  </si>
  <si>
    <t>Elections, Board of…………………………………………………………………………………………………………………………………………………………………………..</t>
  </si>
  <si>
    <t>Employee Relations, Office of…………………………………………………………………………………</t>
  </si>
  <si>
    <t>Environmental Conservation, Department of…………………………………………………………………………………</t>
  </si>
  <si>
    <t>Financial Control Board for New York City…………………………………………………………………………………</t>
  </si>
  <si>
    <t>Financial Services, Department of……………………………………………………………………………………………………………………………………….</t>
  </si>
  <si>
    <t>General Services, Office of…………………………………………………………………………………</t>
  </si>
  <si>
    <t>Health, Department of……………………………………………………………………………………………………………………………………………………………</t>
  </si>
  <si>
    <t>Higher Education Services Corporation…………………………………………………………………………………</t>
  </si>
  <si>
    <t>Indigent Legal Services, Office of………………………………………………………………………………………………………………………………………</t>
  </si>
  <si>
    <t>Interest on Lawyer Account (IOLA)…………………………………………………………………………………</t>
  </si>
  <si>
    <t>Justice Center for the Protection of People with Special Needs………………</t>
  </si>
  <si>
    <t>Labor, Department of……………………………………………………………………………………………………………………………………………………………</t>
  </si>
  <si>
    <t>Lake George Park Commission…………………………………………………………………………………………………………………………………………………………….</t>
  </si>
  <si>
    <t>Law, Department of…………………………………………………………………………………………………………………………………………………………………………………..……………………………..</t>
  </si>
  <si>
    <t>Legislature - Assembly……………………………………………………………………………………………………………………………………………………………</t>
  </si>
  <si>
    <t>Legislature - Senate………………………………………………………………………………………………………………………………………………………………</t>
  </si>
  <si>
    <t>Mental Health, Office of……………………………………………………………………………………………………………………………………………………………</t>
  </si>
  <si>
    <t>Military and Naval Affairs, Division of………………………………………………………………………………</t>
  </si>
  <si>
    <t>Motor Vehicles, Department of…………………………………………………………………………………</t>
  </si>
  <si>
    <t>NYS Gaming Commission………………………………………………………………………………………………..</t>
  </si>
  <si>
    <t>Oil Spill Fund (ENCON)……………………………………………………………………………………………………………………………………………………………………..………………………………………….</t>
  </si>
  <si>
    <t>SPECIAL REVENUE - STATE (continued):</t>
  </si>
  <si>
    <t>Public Benefit Corporations…………………………………………………………………………………………………</t>
  </si>
  <si>
    <t>State Police, Division of……………………………………………………………………………………………………………………………………………………………</t>
  </si>
  <si>
    <t>State University of New York…………………………………………………………………………………</t>
  </si>
  <si>
    <t>State, Department of……………………………………………………………………………………………………………………………………………………………</t>
  </si>
  <si>
    <t>Transportation, Department of…………………………………………………………………………………</t>
  </si>
  <si>
    <t>Unified Court System…………………………………………………………………………………………………………………………………………………………………………………………………………………………………..</t>
  </si>
  <si>
    <t>Welfare Inspector General, Office of…………………………………………………………………………………………………………………………………………………………..</t>
  </si>
  <si>
    <t xml:space="preserve">    TOTAL SPECIAL REVENUE - STATE.................................................................</t>
  </si>
  <si>
    <t>DEBT SERVICE:</t>
  </si>
  <si>
    <t>Miscellaneous State Agencies and Public Authorities.................................................................</t>
  </si>
  <si>
    <t xml:space="preserve">    TOTAL DEBT SERVICE..............................................................................................</t>
  </si>
  <si>
    <t>CAPITAL PROJECTS - FEDERAL:</t>
  </si>
  <si>
    <t>Environmental Conservation, Department of…………………………………………………………………………………………………………………..</t>
  </si>
  <si>
    <t>General Services, Office of…………………………………………………………………………………………………………………………………………………..</t>
  </si>
  <si>
    <t>Health, Department of………………………………………………………………………………………………………………………………………………………….</t>
  </si>
  <si>
    <t>Information Technology Services, Office of………………………………………………………………………………</t>
  </si>
  <si>
    <t>Public Benefit Corporations………………………………………………………………………………</t>
  </si>
  <si>
    <t>Transportation, Department of…………………………………………………………………………………………………………………………………………</t>
  </si>
  <si>
    <t xml:space="preserve">    TOTAL CAPITAL PROJECTS - FEDERAL..........................................................</t>
  </si>
  <si>
    <t>CAPITAL PROJECTS - STATE:</t>
  </si>
  <si>
    <t>Adirondack Park Agency………………………………………………………………………………………………………………………………………………………….</t>
  </si>
  <si>
    <t>Aging, State Office for the………………………………………………………………………………………………………………………………………………………….</t>
  </si>
  <si>
    <t>Arts, Council on the……………………………………………………………………………………………………………</t>
  </si>
  <si>
    <t>City University Construction Fund………………………………………………………………………………</t>
  </si>
  <si>
    <t>Civil Service, Department of………………………………………………………………………………</t>
  </si>
  <si>
    <t>Corrections and Community Supervision (Corcraft), Department of……………………………………….</t>
  </si>
  <si>
    <t>Criminal Justice Services, Division of………………………………………………………</t>
  </si>
  <si>
    <t>Economic Development, Department of……………………………………………………………………………….</t>
  </si>
  <si>
    <t>Education, State Department of………………………………………………………………………………………………………………………………………………………….</t>
  </si>
  <si>
    <t>CAPITAL PROJECTS - STATE (continued):</t>
  </si>
  <si>
    <t>Environmental Conservation, Department of……………………………………………………………………………….</t>
  </si>
  <si>
    <t>General Services, Office of………………………………………………………………………………………………………………………………………………………….</t>
  </si>
  <si>
    <t>Higher Education Services Corporation……………………………………………………….</t>
  </si>
  <si>
    <t>Labor, Department of……………………………………………………………….</t>
  </si>
  <si>
    <t>Lake George Park Commission……………………………………………………………………..</t>
  </si>
  <si>
    <t>Mental Health, Office of………………………………………………………………………………………………………………………………………………………….</t>
  </si>
  <si>
    <t>Public Employment Relations Board…………………………………………………………………………………………………</t>
  </si>
  <si>
    <t>State University of New York Construction Fund………………………………………………………………………………</t>
  </si>
  <si>
    <t>State University of New York…………………………………………………………………………………………</t>
  </si>
  <si>
    <t>State, Department of…………………………………………………………………………………………………………………………………………………………</t>
  </si>
  <si>
    <t>Statewide Financial System…………………………………………………………………………………………………………………………………………………………</t>
  </si>
  <si>
    <t>Unified Court System…………………………………………………………………………………………………………………………………………………………………………………</t>
  </si>
  <si>
    <t>Victim Services, Office of…………………………………………………………………………………………………………………………………………………………………………………</t>
  </si>
  <si>
    <t xml:space="preserve">    TOTAL CAPITAL PROJECTS - STATE.........................................................................</t>
  </si>
  <si>
    <t>SPECIAL EMERGENCY:</t>
  </si>
  <si>
    <t xml:space="preserve">    TOTAL SPECIAL EMERGENCY......................................................................</t>
  </si>
  <si>
    <t xml:space="preserve">    TOTAL GOVERNMENTAL FUNDS.................................................................</t>
  </si>
  <si>
    <t>ENTERPRISE:</t>
  </si>
  <si>
    <t>City University of New York………………………………………………………………………………………………………………………………</t>
  </si>
  <si>
    <t>General Services, Office of……………………………………………………………………………………..</t>
  </si>
  <si>
    <t>Labor, Department of………………………………………………………………………………………………………………………………………………………………..</t>
  </si>
  <si>
    <t>Mental Health, Office of……………………………………………………………………………………………………………………………………………………………..</t>
  </si>
  <si>
    <t>Parks, Recreation and Historic Preservation, Office of………………………………….</t>
  </si>
  <si>
    <t xml:space="preserve">    TOTAL ENTERPRISE......................................................................................</t>
  </si>
  <si>
    <t>INTERNAL SERVICE:</t>
  </si>
  <si>
    <t>Civil Service, Department of……………………………………………………………………………………..</t>
  </si>
  <si>
    <t>Education, State Department of……………………………………………………………………………………..</t>
  </si>
  <si>
    <t>Employee Relations, Office of……………………………………………………………………………………..</t>
  </si>
  <si>
    <t>Environmental Conservation, Department of……………………………………………………………………………………..</t>
  </si>
  <si>
    <t>Labor, Department of…………………………………………………………………………………………………………………………………………………………………………………………………………………………..</t>
  </si>
  <si>
    <t>Mental Health, Office of…………………………………………………………………………………………………………………………………………………………………………………………………………………………..</t>
  </si>
  <si>
    <t>State University of New York……………………………………………………………………………………..</t>
  </si>
  <si>
    <t xml:space="preserve">    TOTAL INTERNAL SERVICE.........................................................................</t>
  </si>
  <si>
    <t xml:space="preserve">    TOTAL PROPRIETARY FUNDS....................................................................</t>
  </si>
  <si>
    <t>PRIVATE PURPOSE TRUST:</t>
  </si>
  <si>
    <t>Agriculture and Markets, Department of……………………………………………………………………………………..</t>
  </si>
  <si>
    <t>State Comptroller, Office of the…………………………………………………...</t>
  </si>
  <si>
    <t xml:space="preserve">    TOTAL PRIVATE PURPOSE TRUST..........................................................................................</t>
  </si>
  <si>
    <t>TRUST:</t>
  </si>
  <si>
    <t xml:space="preserve">    TOTAL TRUST.............................................................................…….....................</t>
  </si>
  <si>
    <t>AGENCY:</t>
  </si>
  <si>
    <t>Addiction Services and Supports, Office of……………………………………………………………………………………..</t>
  </si>
  <si>
    <t>Health, Department of……………………………………………………………………………………..</t>
  </si>
  <si>
    <t>Transportation, Department of……………………………………………………………………………………..</t>
  </si>
  <si>
    <t xml:space="preserve">    TOTAL AGENCY..................................................................................................</t>
  </si>
  <si>
    <t xml:space="preserve">    TOTAL FIDUCIARY FUNDS..................................................................................</t>
  </si>
  <si>
    <t>SCHEDULE 10</t>
  </si>
  <si>
    <t xml:space="preserve">SUMMARY OF APPROPRIATED LOANS RECEIVABLE TRANSACTIONS BY FUND AND BUSINESS UNIT </t>
  </si>
  <si>
    <t>BALANCE</t>
  </si>
  <si>
    <t>ADVANCES</t>
  </si>
  <si>
    <t>REIMBURSEMENTS</t>
  </si>
  <si>
    <t xml:space="preserve">   Public Benefit Corporations.........................................................................................................................</t>
  </si>
  <si>
    <t>Total General..........................................................................................................................................…</t>
  </si>
  <si>
    <t>SPECIAL REVENUE:</t>
  </si>
  <si>
    <t xml:space="preserve">   NYS Gaming Commission.......................................................................................................................................................................</t>
  </si>
  <si>
    <t/>
  </si>
  <si>
    <t>Total Special Revenue............................................................................................................................</t>
  </si>
  <si>
    <t>CAPITAL PROJECTS:</t>
  </si>
  <si>
    <t xml:space="preserve">   Transportation...................................................................................................................................................</t>
  </si>
  <si>
    <t>Total Capital Projects........................................................................................................................................</t>
  </si>
  <si>
    <t>GENERAL FUND</t>
  </si>
  <si>
    <t>SCHEDULE 11</t>
  </si>
  <si>
    <t xml:space="preserve">SUMMARY OF APPROPRIATED LOANS RECEIVABLE TRANSACTIONS BY FUND, BUSINESS UNIT AND DEPARTMENT      </t>
  </si>
  <si>
    <t>LOCAL ASSISTANCE ACCOUNT:</t>
  </si>
  <si>
    <t>PUBLIC BENEFIT CORPORATIONS:</t>
  </si>
  <si>
    <t>Development Authority of the North Country:</t>
  </si>
  <si>
    <t>Expansion of U.S. Army Fort Drum……………………………………………………….</t>
  </si>
  <si>
    <t>Urban Development Corporation:</t>
  </si>
  <si>
    <t>New York Racing Association - Economic Development…………………….............</t>
  </si>
  <si>
    <t>Regional Economic Development Program……………………………………………….</t>
  </si>
  <si>
    <t>TOTAL LOCAL ASSISTANCE ACCOUNT.................................................................................................................</t>
  </si>
  <si>
    <t>STATE OPERATIONS ACCOUNT:</t>
  </si>
  <si>
    <t>High Risk Targeted Investment Program………………………………………</t>
  </si>
  <si>
    <t>TOTAL STATE OPERATIONS ACCOUNT.................................................................................................................................................</t>
  </si>
  <si>
    <t>TOTAL GENERAL FUND.....................................................................................................................................................</t>
  </si>
  <si>
    <t>SPECIAL REVENUE FUNDS</t>
  </si>
  <si>
    <t>SCHEDULE 12</t>
  </si>
  <si>
    <t xml:space="preserve">SUMMARY OF APPROPRIATED LOANS RECEIVABLE TRANSACTIONS BY FUND, BUSINESS UNIT AND DEPARTMENT    </t>
  </si>
  <si>
    <t>STATE LOTTERY FUND:</t>
  </si>
  <si>
    <t xml:space="preserve">     NYS GAMING COMMISSION:</t>
  </si>
  <si>
    <t xml:space="preserve"> New York Racing Association……………………………………….…</t>
  </si>
  <si>
    <t>TOTAL STATE LOTTERY FUND………………………………….…</t>
  </si>
  <si>
    <t>TOTAL SPECIAL REVENUE FUNDS.....................................................................................................................................................</t>
  </si>
  <si>
    <t>Note to users: This Excel file contains formulas.</t>
  </si>
  <si>
    <t xml:space="preserve">CAPITAL PROJECTS FUNDS </t>
  </si>
  <si>
    <t>SCHEDULE 13</t>
  </si>
  <si>
    <t xml:space="preserve">SUMMARY OF APPROPRIATED LOANS RECEIVABLE TRANSACTIONS BY FUND, BUSINESS UNIT AND DEPARTMENT </t>
  </si>
  <si>
    <t xml:space="preserve">REIMBURSEMENTS </t>
  </si>
  <si>
    <t>STATE CAPITAL PROJECTS FUND:</t>
  </si>
  <si>
    <t xml:space="preserve"> ENVIRONMENTAL CONSERVATION:</t>
  </si>
  <si>
    <t xml:space="preserve">       Municipal Share of Flood Control Projects..............................................................................</t>
  </si>
  <si>
    <t xml:space="preserve"> TRANSPORTATION:</t>
  </si>
  <si>
    <t xml:space="preserve">       Railroad Crossing Improvement Projects - Municipal Share………...………………………..................................................</t>
  </si>
  <si>
    <t xml:space="preserve">       South Bronx Oak Point Link Project - New York............................................................................................................</t>
  </si>
  <si>
    <t xml:space="preserve"> PUBLIC BENEFIT CORPORATIONS:</t>
  </si>
  <si>
    <t xml:space="preserve">       Niagara Frontier Transportation Authority:</t>
  </si>
  <si>
    <t xml:space="preserve">       Ogdensburg Bridge and Port Authority:</t>
  </si>
  <si>
    <t xml:space="preserve">         Construction and Development of Port Facilities……………………………………………...…………………………...............................................................</t>
  </si>
  <si>
    <t xml:space="preserve">         Port Authority of New York and New Jersey - South Bronx Oak Point Link...................................................................</t>
  </si>
  <si>
    <t xml:space="preserve">         Port of Oswego Authority - Construction and Development of Port Facilities...............................</t>
  </si>
  <si>
    <t xml:space="preserve">       Urban Development Corporation:</t>
  </si>
  <si>
    <t xml:space="preserve">         Construction of Rochester Convention Center.................................................................................</t>
  </si>
  <si>
    <t xml:space="preserve">         Economic Development Program………………………...................................................................................................</t>
  </si>
  <si>
    <t xml:space="preserve">         High Risk Targeted Investment Program................................................................................................................................</t>
  </si>
  <si>
    <t xml:space="preserve">         Minority and Women Business Assistance…………………………………………………………………</t>
  </si>
  <si>
    <t xml:space="preserve">         South Street Seaport Development Project…………………………………………………………</t>
  </si>
  <si>
    <t xml:space="preserve">         Urban Community Development………………………................................................................................................</t>
  </si>
  <si>
    <t>DEDICATED HIGHWAY AND BRIDGE TRUST FUND:</t>
  </si>
  <si>
    <t xml:space="preserve">       Industrial Access Program...........................................................................................................................................</t>
  </si>
  <si>
    <t xml:space="preserve">                TOTAL DEDICATED HIGHWAY AND BRIDGE TRUST FUND.................................................................................................................</t>
  </si>
  <si>
    <t>SCHEDULE 14</t>
  </si>
  <si>
    <t xml:space="preserve">STATEMENT OF STATE GENERAL OBLIGATION DEBT ACTIVITY    </t>
  </si>
  <si>
    <t>PRINCIPAL</t>
  </si>
  <si>
    <t xml:space="preserve">INTEREST </t>
  </si>
  <si>
    <t>OUTSTANDING</t>
  </si>
  <si>
    <t>ISSUED</t>
  </si>
  <si>
    <t>PURPOSE</t>
  </si>
  <si>
    <t>ISSUANCE</t>
  </si>
  <si>
    <t>REDEEMED</t>
  </si>
  <si>
    <t>Accelerated Capacity and Transportation</t>
  </si>
  <si>
    <t xml:space="preserve">          Air Quality....................................................................................................................................</t>
  </si>
  <si>
    <t xml:space="preserve">          Clean Water....................................................................................................................................</t>
  </si>
  <si>
    <t xml:space="preserve">          Solid Waste....................................................................................................................................</t>
  </si>
  <si>
    <t xml:space="preserve">          Environmental Restoration....................................................................................................................................</t>
  </si>
  <si>
    <t xml:space="preserve">          Rapid Transit and Rail Freight....................................................................................................................................</t>
  </si>
  <si>
    <t>Environmental Quality (1972):</t>
  </si>
  <si>
    <t xml:space="preserve">          Air....................................................................................................................................</t>
  </si>
  <si>
    <t xml:space="preserve">          Land and Wetlands....................................................................................................................................</t>
  </si>
  <si>
    <t xml:space="preserve">          Water....................................................................................................................................</t>
  </si>
  <si>
    <t>Environmental Quality (1986):</t>
  </si>
  <si>
    <t xml:space="preserve">          Land Acquisition/Development/Restoration/Forests....................................................................................................................................</t>
  </si>
  <si>
    <t xml:space="preserve">          Solid Waste Management....................................................................................................................................</t>
  </si>
  <si>
    <t xml:space="preserve">          Low Income....................................................................................................................................</t>
  </si>
  <si>
    <t xml:space="preserve">          Middle Income....................................................................................................................................</t>
  </si>
  <si>
    <r>
      <t>Pure Waters</t>
    </r>
    <r>
      <rPr>
        <sz val="10"/>
        <rFont val="Arial"/>
        <family val="2"/>
      </rPr>
      <t>....................................................................................................................................</t>
    </r>
  </si>
  <si>
    <t>Rebuild and Renew New York Transportation:</t>
  </si>
  <si>
    <t xml:space="preserve">          Highway Facilities....................................................................................................................................</t>
  </si>
  <si>
    <t xml:space="preserve">          Canals and Waterways....................................................................................................................................</t>
  </si>
  <si>
    <t xml:space="preserve">          Aviation....................................................................................................................................</t>
  </si>
  <si>
    <t xml:space="preserve">          Rail and Port....................................................................................................................................</t>
  </si>
  <si>
    <t xml:space="preserve">          Mass Transit - Dept. of Transportation...............................................................................................................................</t>
  </si>
  <si>
    <t xml:space="preserve">          Mass Transit - Metropolitan Transportation Authority....................................................................................................................................</t>
  </si>
  <si>
    <t xml:space="preserve">          Highways, Parkways and Bridges...................................................................................................................................</t>
  </si>
  <si>
    <t xml:space="preserve">          Rapid Transit, Rail and Aviation............................................................................................</t>
  </si>
  <si>
    <r>
      <t>Smart Schools Bond Act</t>
    </r>
    <r>
      <rPr>
        <sz val="10"/>
        <rFont val="Arial"/>
        <family val="2"/>
      </rPr>
      <t xml:space="preserve">…………………………….………………………………………………. </t>
    </r>
  </si>
  <si>
    <t xml:space="preserve">          Mass Transportation....................................................................................................................</t>
  </si>
  <si>
    <t>TOTAL GENERAL OBLIGATION DEBT.........................................................................</t>
  </si>
  <si>
    <t>GENERAL OBLIGATION DEBT</t>
  </si>
  <si>
    <t>SCHEDULE 15</t>
  </si>
  <si>
    <t>AUTHORIZED, ISSUED AND OUTSTANDING</t>
  </si>
  <si>
    <t>YEAR OF</t>
  </si>
  <si>
    <t>BONDS</t>
  </si>
  <si>
    <t>AUTHORIZED</t>
  </si>
  <si>
    <t>TOTAL</t>
  </si>
  <si>
    <t>FIRST</t>
  </si>
  <si>
    <t>LAST</t>
  </si>
  <si>
    <t>AND NOTES</t>
  </si>
  <si>
    <t>BUT</t>
  </si>
  <si>
    <t>MATURITY</t>
  </si>
  <si>
    <t>UNISSUED</t>
  </si>
  <si>
    <t>Clean Water, Clean Air and Green Jobs Environmental Bonds:</t>
  </si>
  <si>
    <t xml:space="preserve">          Flood Restoration and Risk Reduction....................................................................................................................................</t>
  </si>
  <si>
    <t xml:space="preserve">          Open Space Land Conservation and Recreation....................................................................................................................................</t>
  </si>
  <si>
    <t xml:space="preserve">          Climate Change Mitigation....................................................................................................................................</t>
  </si>
  <si>
    <t xml:space="preserve">          Water Quality Improvement and Resilient Infrastructure....................................................................................................................................</t>
  </si>
  <si>
    <t xml:space="preserve">          NY Natural Resources....................................................................................................................................</t>
  </si>
  <si>
    <t xml:space="preserve">              Total Clean Water/Clean Air and Green Jobs….......................................</t>
  </si>
  <si>
    <t xml:space="preserve">          Solid Waste Management..................................................................................................</t>
  </si>
  <si>
    <r>
      <t>Pure Waters</t>
    </r>
    <r>
      <rPr>
        <sz val="12"/>
        <rFont val="Arial"/>
        <family val="2"/>
      </rPr>
      <t>....................................................................................................................................</t>
    </r>
  </si>
  <si>
    <r>
      <t>Rail Preservation</t>
    </r>
    <r>
      <rPr>
        <sz val="12"/>
        <rFont val="Arial"/>
        <family val="2"/>
      </rPr>
      <t>....................................................................................................................................</t>
    </r>
  </si>
  <si>
    <t xml:space="preserve">          Transportation Purposes (excluding MTA):</t>
  </si>
  <si>
    <t xml:space="preserve">               Highway Facilities....................................................................................................................................</t>
  </si>
  <si>
    <t xml:space="preserve">               Canals and Waterways....................................................................................................................................</t>
  </si>
  <si>
    <t xml:space="preserve">               Aviation....................................................................................................................................</t>
  </si>
  <si>
    <t xml:space="preserve">               Rail and Port....................................................................................................................................</t>
  </si>
  <si>
    <t xml:space="preserve">               Mass Transit - Department of Transportation....................................................................................................................................</t>
  </si>
  <si>
    <t xml:space="preserve">                   Total Transportation Purposes (excluding MTA)...............................................................................................................................</t>
  </si>
  <si>
    <t xml:space="preserve">          Highways, Parkways and Bridges....................................................................................................................................</t>
  </si>
  <si>
    <t xml:space="preserve">          Rapid Transit, Rail and Aviation...................................................................................................</t>
  </si>
  <si>
    <r>
      <t>Smart Schools Bond Act</t>
    </r>
    <r>
      <rPr>
        <sz val="12"/>
        <rFont val="Arial"/>
        <family val="2"/>
      </rPr>
      <t>……………………………………….…………….................</t>
    </r>
  </si>
  <si>
    <t xml:space="preserve">          Mass Transportation.....................................................................................................................</t>
  </si>
  <si>
    <r>
      <t>TOTAL GENERAL OBLIGATION DEBT</t>
    </r>
    <r>
      <rPr>
        <sz val="12"/>
        <rFont val="Arial"/>
        <family val="2"/>
      </rPr>
      <t>................................................................................................................</t>
    </r>
  </si>
  <si>
    <t>SCHEDULE 16</t>
  </si>
  <si>
    <t xml:space="preserve">PRINCIPAL AND INTEREST PAYMENTS </t>
  </si>
  <si>
    <t>INTEREST</t>
  </si>
  <si>
    <r>
      <t xml:space="preserve">     Improvements of the Nineties (ACTION)</t>
    </r>
    <r>
      <rPr>
        <sz val="12"/>
        <rFont val="Arial"/>
        <family val="2"/>
      </rPr>
      <t>.......................................................................................................................................</t>
    </r>
  </si>
  <si>
    <t xml:space="preserve">          Air Quality........................................................................................................................................</t>
  </si>
  <si>
    <t xml:space="preserve">          Clean Water.......................................................................................................................................</t>
  </si>
  <si>
    <t xml:space="preserve">          Solid Waste.......................................................................................................................................</t>
  </si>
  <si>
    <t xml:space="preserve">          Environmental Restoration.......................................................................................................................................</t>
  </si>
  <si>
    <t xml:space="preserve">          Rapid Transit and Rail Freight.......................................................................................................................................</t>
  </si>
  <si>
    <t xml:space="preserve">          Air.......................................................................................................................................</t>
  </si>
  <si>
    <t xml:space="preserve">          Land and Wetlands.......................................................................................................................................</t>
  </si>
  <si>
    <t xml:space="preserve">          Water.......................................................................................................................................</t>
  </si>
  <si>
    <t xml:space="preserve">          Land Acquisition/Development/Restoration/Forests......................................................................................................................................</t>
  </si>
  <si>
    <t xml:space="preserve">          Solid Waste Management.......................................................................................................................................</t>
  </si>
  <si>
    <t xml:space="preserve">          Low Income.......................................................................................................................................</t>
  </si>
  <si>
    <t xml:space="preserve">          Middle Income.......................................................................................................................................</t>
  </si>
  <si>
    <r>
      <t>Park and Recreation Land Acquisition</t>
    </r>
    <r>
      <rPr>
        <sz val="12"/>
        <rFont val="Arial"/>
        <family val="2"/>
      </rPr>
      <t>.......................................................................................................................................</t>
    </r>
  </si>
  <si>
    <r>
      <t>Pure Waters</t>
    </r>
    <r>
      <rPr>
        <sz val="12"/>
        <rFont val="Arial"/>
        <family val="2"/>
      </rPr>
      <t>.......................................................................................................................................</t>
    </r>
  </si>
  <si>
    <r>
      <t>Rail Preservation</t>
    </r>
    <r>
      <rPr>
        <sz val="12"/>
        <rFont val="Arial"/>
        <family val="2"/>
      </rPr>
      <t>.......................................................................................................................................</t>
    </r>
  </si>
  <si>
    <t xml:space="preserve">          Highway Facilities.......................................................................................................................................</t>
  </si>
  <si>
    <t xml:space="preserve">          Canals and Waterways......................................................................................</t>
  </si>
  <si>
    <t xml:space="preserve">          Aviation...............................................................................................................</t>
  </si>
  <si>
    <t xml:space="preserve">          Rail and Port................................................................................................................................................</t>
  </si>
  <si>
    <t xml:space="preserve">          Mass Transit - Department of Transportation....................................................................................................................................</t>
  </si>
  <si>
    <t xml:space="preserve">          Highways, Parkways and Bridges...........................................................................................................................................</t>
  </si>
  <si>
    <t xml:space="preserve">          Rapid Transit, Rail and Aviation............................................................................................................</t>
  </si>
  <si>
    <r>
      <t>Smart Schools Bond Act</t>
    </r>
    <r>
      <rPr>
        <sz val="12"/>
        <rFont val="Arial"/>
        <family val="2"/>
      </rPr>
      <t>......................................................................................................................................</t>
    </r>
  </si>
  <si>
    <t xml:space="preserve">          Aviation......................................................................................................................</t>
  </si>
  <si>
    <r>
      <t>TOTALS</t>
    </r>
    <r>
      <rPr>
        <sz val="12"/>
        <rFont val="Arial"/>
        <family val="2"/>
      </rPr>
      <t>................................................................................................................................................</t>
    </r>
  </si>
  <si>
    <t>(*) Schedule omits general obligation purposes for which no debt was outstanding at March 31</t>
  </si>
  <si>
    <t>FUTURE GENERAL OBLIGATION DEBT SERVICE</t>
  </si>
  <si>
    <t>SCHEDULE 17</t>
  </si>
  <si>
    <t xml:space="preserve">REQUIREMENTS PAYABLE FROM DEBT SERVICE FUNDS (*)           </t>
  </si>
  <si>
    <r>
      <t xml:space="preserve">     Improvements of the Nineties (ACTION)</t>
    </r>
    <r>
      <rPr>
        <sz val="12"/>
        <rFont val="Arial"/>
        <family val="2"/>
      </rPr>
      <t>.............................................</t>
    </r>
  </si>
  <si>
    <t xml:space="preserve">     Rapid Transit and Rail Freight....................................................................................................................................</t>
  </si>
  <si>
    <r>
      <t>Smart Schools Bond Act</t>
    </r>
    <r>
      <rPr>
        <sz val="12"/>
        <rFont val="Arial"/>
        <family val="2"/>
      </rPr>
      <t>……………………………………….……………………..</t>
    </r>
  </si>
  <si>
    <r>
      <t>TOTAL FUTURE DEBT SERVICE REQUIREMENTS</t>
    </r>
    <r>
      <rPr>
        <sz val="12"/>
        <rFont val="Arial"/>
        <family val="2"/>
      </rPr>
      <t>...........................................</t>
    </r>
  </si>
  <si>
    <t>(*) See Accompanying Footnotes</t>
  </si>
  <si>
    <t>(**) Schedule omits general obligation purposes for which there are no future debt service requirements.</t>
  </si>
  <si>
    <t xml:space="preserve">REQUIREMENTS PAYABLE FROM DEBT SERVICE FUNDS (*)        </t>
  </si>
  <si>
    <t>THEREAFTER</t>
  </si>
  <si>
    <t>TOTAL FUTURE DEBT SERVICE</t>
  </si>
  <si>
    <r>
      <t xml:space="preserve">     Improvements of the Nineties (ACTION)</t>
    </r>
    <r>
      <rPr>
        <sz val="12"/>
        <rFont val="Arial"/>
        <family val="2"/>
      </rPr>
      <t>...................................................................................................................................</t>
    </r>
  </si>
  <si>
    <r>
      <t>Smart Schools Bond Act</t>
    </r>
    <r>
      <rPr>
        <sz val="12"/>
        <rFont val="Arial"/>
        <family val="2"/>
      </rPr>
      <t>……………………………………….…………</t>
    </r>
  </si>
  <si>
    <r>
      <t>TOTAL FUTURE DEBT SERVICE REQUIREMENTS</t>
    </r>
    <r>
      <rPr>
        <sz val="12"/>
        <rFont val="Arial"/>
        <family val="2"/>
      </rPr>
      <t>................................................................................................................</t>
    </r>
  </si>
  <si>
    <t>DEBT SERVICE FUNDS</t>
  </si>
  <si>
    <t>SCHEDULE 18</t>
  </si>
  <si>
    <t>DEPARTMENT</t>
  </si>
  <si>
    <t>SALES TAX</t>
  </si>
  <si>
    <t>REDUCTION</t>
  </si>
  <si>
    <t>OF HEALTH</t>
  </si>
  <si>
    <t>BOND</t>
  </si>
  <si>
    <t>REVENUE BOND</t>
  </si>
  <si>
    <t>COMBINED TOTALS</t>
  </si>
  <si>
    <t>RESERVE</t>
  </si>
  <si>
    <t>SERVICE</t>
  </si>
  <si>
    <t>INCOME</t>
  </si>
  <si>
    <t>FISCAL YEAR ENDED</t>
  </si>
  <si>
    <t>(40000-40049)</t>
  </si>
  <si>
    <t>(40151)</t>
  </si>
  <si>
    <t>(40300-40349)</t>
  </si>
  <si>
    <t>(40152)</t>
  </si>
  <si>
    <t>(40154)</t>
  </si>
  <si>
    <t>Payments to Public Authorities:</t>
  </si>
  <si>
    <t xml:space="preserve">     City University Construction................................................................................................................................ </t>
  </si>
  <si>
    <t xml:space="preserve">     Dormitory Authority: </t>
  </si>
  <si>
    <t xml:space="preserve">         DASNY Revenue Bond……………………................................................................</t>
  </si>
  <si>
    <t xml:space="preserve">         Department of Health Facilities................................................................................................................................</t>
  </si>
  <si>
    <t xml:space="preserve">         Secured Hospital Program................................................................................................................................</t>
  </si>
  <si>
    <t xml:space="preserve">         SUNY Community Colleges................................................................................................................................</t>
  </si>
  <si>
    <t xml:space="preserve">         SUNY Educational Facilities................................................................................................................................</t>
  </si>
  <si>
    <t xml:space="preserve">     New York State Thruway Authority:</t>
  </si>
  <si>
    <t xml:space="preserve">         Dedicated Highway and Bridge................................................................................................................................ </t>
  </si>
  <si>
    <t xml:space="preserve">         Transportation................................................................................................................................ </t>
  </si>
  <si>
    <t xml:space="preserve">     Urban Development Corporation:</t>
  </si>
  <si>
    <t xml:space="preserve">         Debt Reduction Reserve................................................................................................................................</t>
  </si>
  <si>
    <t xml:space="preserve">         UDC Revenue Bond…………………………...................................</t>
  </si>
  <si>
    <t>TOTAL...............................................................................................................................</t>
  </si>
  <si>
    <t>SCHEDULE 19</t>
  </si>
  <si>
    <t>PAYABLE FROM DEBT SERVICE FUNDS</t>
  </si>
  <si>
    <t>March 31, 2027</t>
  </si>
  <si>
    <t>March 31, 2028</t>
  </si>
  <si>
    <t>Dormitory Authority:</t>
  </si>
  <si>
    <t xml:space="preserve">     All purposes excluding SUNY and CUNY Senior Colleges....................................................................................................................................</t>
  </si>
  <si>
    <t xml:space="preserve">     City University of New York....................................................................................................................................</t>
  </si>
  <si>
    <t xml:space="preserve">     State University of New York...................................................................................................................................</t>
  </si>
  <si>
    <t>New York State Thruway Authority:</t>
  </si>
  <si>
    <t>TOTALS................................................................................................................................................</t>
  </si>
  <si>
    <t>SCHEDULE 20</t>
  </si>
  <si>
    <t>(amounts in millions)</t>
  </si>
  <si>
    <t>STATE - SUPPORTED DEBT</t>
  </si>
  <si>
    <t>General Obligation Debt………………………………………….</t>
  </si>
  <si>
    <t xml:space="preserve">SUBTOTAL - STATE - SUPPORTED DEBT………...  </t>
  </si>
  <si>
    <t>STATE - FUNDED DEBT</t>
  </si>
  <si>
    <t xml:space="preserve">Sales Tax Asset Receivable Corporation (STARC)………..  </t>
  </si>
  <si>
    <t>Secured Hospital Debt……………………………………....................</t>
  </si>
  <si>
    <t>SUNY Dormitory Facilities Revenue Bonds………………</t>
  </si>
  <si>
    <t>Transitional Finance Agency (TFA)…………………………..</t>
  </si>
  <si>
    <t>SUBTOTAL - STATE - FUNDED DEBT…………………</t>
  </si>
  <si>
    <t>STATE - RELATED DEBT</t>
  </si>
  <si>
    <t xml:space="preserve">Moral Obligation Debt…………………………………………..  </t>
  </si>
  <si>
    <t xml:space="preserve">Secured Hospital Debt - Contingent…………………………………….. </t>
  </si>
  <si>
    <t>State Guaranteed Authority Debt…………………………………..</t>
  </si>
  <si>
    <t>TOTAL DEBT OUTSTANDING………………………..</t>
  </si>
  <si>
    <t>SCHEDULE 20a</t>
  </si>
  <si>
    <t xml:space="preserve">STATE - SUPPORTED DEBT: </t>
  </si>
  <si>
    <t>General Obligation Debt</t>
  </si>
  <si>
    <t xml:space="preserve">   Millions of Dollars……………………..</t>
  </si>
  <si>
    <t xml:space="preserve">   Change from Prior Year……………...   </t>
  </si>
  <si>
    <t xml:space="preserve">   Per Capita…………………………….  </t>
  </si>
  <si>
    <t xml:space="preserve">TOTAL STATE - SUPPORTED DEBT:  </t>
  </si>
  <si>
    <t>SCHEDULE 20b</t>
  </si>
  <si>
    <t xml:space="preserve">   Millions of Dollars…………………………………. </t>
  </si>
  <si>
    <t xml:space="preserve">   Change from Prior Year……………………………….   </t>
  </si>
  <si>
    <t xml:space="preserve">   Per Capita……………………………………………             </t>
  </si>
  <si>
    <t xml:space="preserve">Tobacco Settlement Financing Corporation     </t>
  </si>
  <si>
    <t xml:space="preserve">   Change from Prior Year……………………………….</t>
  </si>
  <si>
    <t xml:space="preserve">   Per Capita……………………………………………        </t>
  </si>
  <si>
    <t xml:space="preserve">Municipal Bond Bank Agency (MBBA)   </t>
  </si>
  <si>
    <t xml:space="preserve">   Millions of Dollars…………………………………..  </t>
  </si>
  <si>
    <t xml:space="preserve">   Change from Prior Year………………………………..   </t>
  </si>
  <si>
    <t xml:space="preserve">   Per Capita……………………………………………            </t>
  </si>
  <si>
    <t xml:space="preserve">Sales Tax Asset Receivable Corporation (STARC)       </t>
  </si>
  <si>
    <t xml:space="preserve">   Change from Prior Year………………………………….   </t>
  </si>
  <si>
    <t>Secured Hospital Debt</t>
  </si>
  <si>
    <t>SUNY Dormitory Facilities Revenue Bonds</t>
  </si>
  <si>
    <t xml:space="preserve">   Per Capita……………………………………………           </t>
  </si>
  <si>
    <t xml:space="preserve">Transitional Finance Authority (TFA)  </t>
  </si>
  <si>
    <t>TOTAL STATE - FUNDED DEBT:</t>
  </si>
  <si>
    <t xml:space="preserve">   Change from Prior Year………………………………..</t>
  </si>
  <si>
    <t xml:space="preserve">   Per Capita……………………………………………          </t>
  </si>
  <si>
    <t xml:space="preserve">STATE OF NEW YORK  </t>
  </si>
  <si>
    <t>SCHEDULE 20c</t>
  </si>
  <si>
    <t xml:space="preserve">State related debt obligations include all State funded debt from Schedule 20b, plus certain other debt issued by various authorities that may be supported by contingent State obligations to make payments. Such moral obligation, contingent obligation (secured hospital debt where the State has not been called on to pay debt service) and State guaranteed authority debt carries a pledge by the State to finance deficiencies in the authority's debt service or debt service reserve funds, if necessary. </t>
  </si>
  <si>
    <t xml:space="preserve">   Millions of Dollars…………………………..       </t>
  </si>
  <si>
    <t xml:space="preserve">   Change from Prior Year…………..                         </t>
  </si>
  <si>
    <t xml:space="preserve">   Per Capita………………………...……                     </t>
  </si>
  <si>
    <t xml:space="preserve">Moral Obligation Debt  </t>
  </si>
  <si>
    <t xml:space="preserve">   Millions of Dollars…………………..                    </t>
  </si>
  <si>
    <t xml:space="preserve">   Change from Prior Year…………..                                     </t>
  </si>
  <si>
    <t xml:space="preserve">   Per Capita………………...……………..                               </t>
  </si>
  <si>
    <t xml:space="preserve">Secured Hospital Debt - Contingent </t>
  </si>
  <si>
    <t xml:space="preserve">   Millions of Dollars…………………..                           </t>
  </si>
  <si>
    <t xml:space="preserve">   Change from Prior Year…………..                              </t>
  </si>
  <si>
    <t xml:space="preserve">   Per Capita…………………………...…….                                </t>
  </si>
  <si>
    <t>State Guaranteed Authority Debt</t>
  </si>
  <si>
    <t xml:space="preserve">   Millions of Dollars……………………………………………                                   </t>
  </si>
  <si>
    <t xml:space="preserve">   Change from Prior Year………………………………                                           </t>
  </si>
  <si>
    <t xml:space="preserve">   Per Capita……………………………………………                                  </t>
  </si>
  <si>
    <t>TOTAL STATE - RELATED DEBT:</t>
  </si>
  <si>
    <t xml:space="preserve">   Millions of Dollars……………………….                              </t>
  </si>
  <si>
    <t xml:space="preserve">   Change from Prior Year……………..…                                  </t>
  </si>
  <si>
    <t xml:space="preserve">   Per Capita………………………………..…..…..                                                                      </t>
  </si>
  <si>
    <t xml:space="preserve">COMBINING STATEMENT OF SELECTED DEPARTMENTAL DISBURSEMENTS  </t>
  </si>
  <si>
    <t>SCHEDULE 21</t>
  </si>
  <si>
    <t>LOCAL ASSISTANCE GRANTS</t>
  </si>
  <si>
    <t>OPERATIONS</t>
  </si>
  <si>
    <t>Environment</t>
  </si>
  <si>
    <t>General</t>
  </si>
  <si>
    <t>and</t>
  </si>
  <si>
    <t xml:space="preserve">General </t>
  </si>
  <si>
    <t>Other</t>
  </si>
  <si>
    <t xml:space="preserve">Public </t>
  </si>
  <si>
    <t>Support and</t>
  </si>
  <si>
    <t>Total</t>
  </si>
  <si>
    <t>Personal</t>
  </si>
  <si>
    <t>Non-Personal</t>
  </si>
  <si>
    <t>State</t>
  </si>
  <si>
    <t>Department/Division</t>
  </si>
  <si>
    <t>Education</t>
  </si>
  <si>
    <t>Recreation</t>
  </si>
  <si>
    <t xml:space="preserve">Government </t>
  </si>
  <si>
    <t>Medicaid</t>
  </si>
  <si>
    <t>Public Health</t>
  </si>
  <si>
    <t xml:space="preserve">Safety </t>
  </si>
  <si>
    <t>Welfare</t>
  </si>
  <si>
    <t>Regulate Business</t>
  </si>
  <si>
    <t>Transportation</t>
  </si>
  <si>
    <t>Grants</t>
  </si>
  <si>
    <t>Service</t>
  </si>
  <si>
    <t>Charges</t>
  </si>
  <si>
    <t>Addiction Services and Supports, Office of................................................</t>
  </si>
  <si>
    <t>Adirondack Park Agency.………………………………………………….</t>
  </si>
  <si>
    <t>Aging, State Office for the.............................................................................................................</t>
  </si>
  <si>
    <t>Agriculture and Markets, Department of.............................................................................</t>
  </si>
  <si>
    <t>Alcoholic Beverage Control, Division of.......................................................................................................................</t>
  </si>
  <si>
    <t>Arts, Council on the....................................................................................................</t>
  </si>
  <si>
    <t>Budget, Division of the...........................................................................................................</t>
  </si>
  <si>
    <t>Children and Family Services, Office of............................................................……….</t>
  </si>
  <si>
    <t>City University of New York...................................................................................</t>
  </si>
  <si>
    <t>Civil Service, Department of...........................................................................................................</t>
  </si>
  <si>
    <t>Correction, State Commission of………...…………………………………</t>
  </si>
  <si>
    <t>Corrections and Community Supervision, Department of...............................................................................................</t>
  </si>
  <si>
    <t>Criminal Justice Services, Division of..........................................................................................</t>
  </si>
  <si>
    <t>Economic Development, Department of.....................................................................................................</t>
  </si>
  <si>
    <t>Education, State Department of................................................................................................................................</t>
  </si>
  <si>
    <t>Elections, Board of................................................................................................................................</t>
  </si>
  <si>
    <t>Employee Relations, Office of................................................................................................................................</t>
  </si>
  <si>
    <t>Environmental Conservation, Department of............................................................................................</t>
  </si>
  <si>
    <t>Executive Chamber............................................................................................................</t>
  </si>
  <si>
    <t>General Services, Office of................................................................................................</t>
  </si>
  <si>
    <t>Greenway Heritage Conservancy………………………………………………………..</t>
  </si>
  <si>
    <t>Health, Department of........................................................................................................................................</t>
  </si>
  <si>
    <t>Homeland Security and Emergency Services, Division of........................................................................................................................................</t>
  </si>
  <si>
    <t>Housing and Community Renewal, Division of................................................................................</t>
  </si>
  <si>
    <t>Hudson River Valley Greenways….………..………………………………..</t>
  </si>
  <si>
    <t>Human Rights, Division of…………………………………………………………..</t>
  </si>
  <si>
    <t>Information Technology Services, Office of...........................................................................................................</t>
  </si>
  <si>
    <t>Inspector General, Office of the State…………………………………………………….</t>
  </si>
  <si>
    <t>Interest on Lawyer Account (IOLA)….………..………………………………………………..</t>
  </si>
  <si>
    <t>Judicial Nomination………………………………………………………………</t>
  </si>
  <si>
    <t>Justice Center for the Protection of People with Special Needs………………………………………………………………</t>
  </si>
  <si>
    <t>Labor, Department of...........................................................................................................................................</t>
  </si>
  <si>
    <t>Law, Department of................................................................................................................................................</t>
  </si>
  <si>
    <t>Legislature...................................................................................................................................</t>
  </si>
  <si>
    <t>Lieutenant Governor……………………………...…...…………………………..</t>
  </si>
  <si>
    <t>Medicaid Inspector General, Office of..................................................................................................................................</t>
  </si>
  <si>
    <t>Mental Health, Office of............................................................................................................................</t>
  </si>
  <si>
    <t>Military and Naval Affairs, Division of...................................................................................................</t>
  </si>
  <si>
    <t>Motor Vehicles, Department of................................................................................................................................................</t>
  </si>
  <si>
    <t>National and Community Service……………………………...…...…………………</t>
  </si>
  <si>
    <t>NYS Gaming Commission……………………………...…...…………………………………</t>
  </si>
  <si>
    <t>Parks, Recreation and Historic Preservation, Office of.........................................................................................................</t>
  </si>
  <si>
    <t>People With Developmental Disabilities, Office for..............................................................................................................</t>
  </si>
  <si>
    <t>Prevention of Domestic Violence, Office for the………………………………..</t>
  </si>
  <si>
    <t xml:space="preserve">        Dormitory Authority….............................................................................</t>
  </si>
  <si>
    <t xml:space="preserve">        Energy Research and Development Authority……………………..….</t>
  </si>
  <si>
    <t xml:space="preserve">        Olympic Regional Development Authority……………………...…….........</t>
  </si>
  <si>
    <t xml:space="preserve">        Urban Development Corporation (Empire State Dev Corp)......................................................................................</t>
  </si>
  <si>
    <t>Public Employment Relations Board………………………………………..</t>
  </si>
  <si>
    <t>State Comptroller, Office of the.....................................................................................</t>
  </si>
  <si>
    <t>State Police, Division of.....................................................................................................</t>
  </si>
  <si>
    <t>State University of New York...........................................................................................</t>
  </si>
  <si>
    <t>State, Department of............................................................................................................................................</t>
  </si>
  <si>
    <t>Statewide Financial System...........................................................................................</t>
  </si>
  <si>
    <t>Tax Appeals, Division of………………………………………………………………………</t>
  </si>
  <si>
    <t>Taxation and Finance, Department of........................................................................................................</t>
  </si>
  <si>
    <t>Temporary and Disability Assistance, Office of...........................................................................................................</t>
  </si>
  <si>
    <t>Transportation, Department of.......................................................................................................................</t>
  </si>
  <si>
    <t>Unified Court System.........................................................................................</t>
  </si>
  <si>
    <t>Victim Services, Office of.....................................................................................</t>
  </si>
  <si>
    <t>Welfare Inspector General, Office of……………………………………..</t>
  </si>
  <si>
    <t>All Other..................................................................................................</t>
  </si>
  <si>
    <t>Total.............................................................................................................................................</t>
  </si>
  <si>
    <t>SPECIAL REVENUE FUNDS - STATE</t>
  </si>
  <si>
    <t>SCHEDULE 22</t>
  </si>
  <si>
    <t xml:space="preserve">(amounts in thousands)  </t>
  </si>
  <si>
    <t>Government</t>
  </si>
  <si>
    <t>Safety</t>
  </si>
  <si>
    <t>Arts, Council on the...........................................................................................................................</t>
  </si>
  <si>
    <t>Elections, Board of......................................................................................................................................................</t>
  </si>
  <si>
    <t>Financial Control Board for New York City .........................................................................</t>
  </si>
  <si>
    <t>Financial Services, Department of…………………………………………</t>
  </si>
  <si>
    <t>Indigent Legal Services, Office of….……………………………………</t>
  </si>
  <si>
    <t>Justice Center for the Protection of People with Special Needs………………………………….</t>
  </si>
  <si>
    <t>Labor, Department of..........................................................................................................................................</t>
  </si>
  <si>
    <t>Lake George Park Commission…………………………………………………..</t>
  </si>
  <si>
    <t>NYS Gaming Commission…................................................................................</t>
  </si>
  <si>
    <t>Prevention of Domestic Violence, Office for the……………………..……………..</t>
  </si>
  <si>
    <t xml:space="preserve">        Energy Research and Development Authority……………………..…..….</t>
  </si>
  <si>
    <t>Public Employment Relations Board…........................................................</t>
  </si>
  <si>
    <t>Temporary and Disability Assistance, Office of ...........................................................................................................</t>
  </si>
  <si>
    <t>Workers' Compensation Board...............................................................................................................</t>
  </si>
  <si>
    <t xml:space="preserve">SPECIAL REVENUE FUNDS - FEDERAL  </t>
  </si>
  <si>
    <t>SCHEDULE 23</t>
  </si>
  <si>
    <t xml:space="preserve">COMBINING STATEMENT OF SELECTED DEPARTMENTAL DISBURSEMENTS   </t>
  </si>
  <si>
    <t xml:space="preserve">(amounts in thousands)   </t>
  </si>
  <si>
    <t xml:space="preserve">       LOCAL ASSISTANCE GRANTS</t>
  </si>
  <si>
    <t>City University of New York.........................................................................................................</t>
  </si>
  <si>
    <t>Elections, Board of…………………………………………………………………………………………………………………….</t>
  </si>
  <si>
    <t>Justice Center for the Protection of People with Special Needs…………..</t>
  </si>
  <si>
    <t>Miscellaneous Agencies…...........................................................................</t>
  </si>
  <si>
    <t>National and Community Service……………………………………</t>
  </si>
  <si>
    <t xml:space="preserve">    Energy Research and Development Authority......................................................................</t>
  </si>
  <si>
    <t xml:space="preserve">    Urban Development Corporation (Empire State Dev Corp)......................................................................................</t>
  </si>
  <si>
    <t>Public Service, Department of..........................................................................................................</t>
  </si>
  <si>
    <t>State University of New York............................................................................................</t>
  </si>
  <si>
    <t>Unified Court System.............................................................................................</t>
  </si>
  <si>
    <t>Workers' Compensation Board..................................................................................................</t>
  </si>
  <si>
    <t>Total....................................................................................................</t>
  </si>
  <si>
    <t xml:space="preserve">STATE OF NEW YORK   </t>
  </si>
  <si>
    <t xml:space="preserve">DEBT SERVICE FUNDS   </t>
  </si>
  <si>
    <t xml:space="preserve">COMBINING STATEMENT OF SELECTED DEPARTMENTAL DISBURSEMENTS        </t>
  </si>
  <si>
    <t xml:space="preserve">SCHEDULE 24         </t>
  </si>
  <si>
    <t>Related</t>
  </si>
  <si>
    <t xml:space="preserve">Total </t>
  </si>
  <si>
    <t>Description</t>
  </si>
  <si>
    <t>Expenses (*)</t>
  </si>
  <si>
    <t>Debt Service</t>
  </si>
  <si>
    <t>To Public Benefit Corporations:</t>
  </si>
  <si>
    <t xml:space="preserve">    City University of New York.……………………………………………………………………………………</t>
  </si>
  <si>
    <t xml:space="preserve">    Dormitory Authority.………………………………………………………………………………………………………………………..</t>
  </si>
  <si>
    <t xml:space="preserve">    New York State Thruway Authority………………………………………………………………….</t>
  </si>
  <si>
    <t xml:space="preserve">    Urban Development Corporation (Empire State Dev Corp)………………………………………………………………………………..   </t>
  </si>
  <si>
    <t xml:space="preserve"> Subtotal.............................................................................................………………</t>
  </si>
  <si>
    <r>
      <t>Interest on General Obligation Bonds</t>
    </r>
    <r>
      <rPr>
        <sz val="11"/>
        <rFont val="Arial"/>
        <family val="2"/>
      </rPr>
      <t>..........................................……………..</t>
    </r>
  </si>
  <si>
    <r>
      <t>Principal on General Obligation Bonds</t>
    </r>
    <r>
      <rPr>
        <sz val="11"/>
        <rFont val="Arial"/>
        <family val="2"/>
      </rPr>
      <t>.........................................……………..</t>
    </r>
  </si>
  <si>
    <t>Total Debt Service Funds Disbursements.......................................................</t>
  </si>
  <si>
    <t xml:space="preserve">    </t>
  </si>
  <si>
    <t xml:space="preserve">(*)  Related expenses include remarketing fees, cost of issuance expenses, administrative fees, capital expenses and other expenses paid to the bank and/or the  </t>
  </si>
  <si>
    <t xml:space="preserve">      public benefit corporations issuing the bonds.    </t>
  </si>
  <si>
    <t xml:space="preserve">CAPITAL PROJECTS FUNDS - STATE </t>
  </si>
  <si>
    <t>SCHEDULE 25</t>
  </si>
  <si>
    <t>Capital</t>
  </si>
  <si>
    <t>Construction</t>
  </si>
  <si>
    <t>Adirondack Park Agency……………………………………………………..</t>
  </si>
  <si>
    <t>City University of New York………………………………………….</t>
  </si>
  <si>
    <t xml:space="preserve">Information Technology Services, Office of……………………………………………………….. </t>
  </si>
  <si>
    <t xml:space="preserve">   Dormitory Authority………………………………………………….</t>
  </si>
  <si>
    <t xml:space="preserve">   Energy Research and Development Authority……………………..</t>
  </si>
  <si>
    <t xml:space="preserve">   Environmental Facilities Corporation………………………………………………….</t>
  </si>
  <si>
    <t xml:space="preserve">   Higher Education Capital Matching Grant Board………..………</t>
  </si>
  <si>
    <t xml:space="preserve">   Hudson River Park Trust…………………………………………..</t>
  </si>
  <si>
    <t xml:space="preserve">   Metropolitan Transportation Authority…………………………………………..</t>
  </si>
  <si>
    <t xml:space="preserve">   Olympic Regional Development Authority…………………………</t>
  </si>
  <si>
    <t xml:space="preserve">State University of New York Construction Fund……………….. </t>
  </si>
  <si>
    <t>Unified Court System………………………………………………..</t>
  </si>
  <si>
    <t>All Other……………………………………………………………….......................</t>
  </si>
  <si>
    <t>Total..............................................................................................................................................</t>
  </si>
  <si>
    <t xml:space="preserve">CAPITAL PROJECTS FUNDS - FEDERAL </t>
  </si>
  <si>
    <t>SCHEDULE 26</t>
  </si>
  <si>
    <t>Information Technology Services, Office of…...............................................</t>
  </si>
  <si>
    <t>SCHEDULE 27</t>
  </si>
  <si>
    <t xml:space="preserve">STATEMENT OF NET CASH TRANSACTIONS  </t>
  </si>
  <si>
    <t>Fund Balance</t>
  </si>
  <si>
    <t>Interest Earned on Temporary Investment of Surpluses (1947 - 1963)……………………………………………………………………………………………………………………………</t>
  </si>
  <si>
    <t xml:space="preserve">   Total Fund (Cash) Balance…………………………………………………………………………………………………………………………………………………………</t>
  </si>
  <si>
    <t>Footnotes:</t>
  </si>
  <si>
    <t xml:space="preserve">            SCHEDULE 28</t>
  </si>
  <si>
    <t>SHORT-TERM INVESTMENT POOL</t>
  </si>
  <si>
    <t xml:space="preserve">SCHEDULE </t>
  </si>
  <si>
    <t xml:space="preserve">(amounts in millions) </t>
  </si>
  <si>
    <t>Average Yields</t>
  </si>
  <si>
    <t>Average Portfolio Balance</t>
  </si>
  <si>
    <r>
      <t>Total Interest Income Earned</t>
    </r>
    <r>
      <rPr>
        <vertAlign val="superscript"/>
        <sz val="11"/>
        <rFont val="Arial"/>
        <family val="2"/>
      </rPr>
      <t xml:space="preserve"> (*)</t>
    </r>
  </si>
  <si>
    <t>SCHEDULE 29</t>
  </si>
  <si>
    <t xml:space="preserve">INVESTMENT YIELDS, PORTFOLIO BALANCES AND INTEREST EARNINGS     </t>
  </si>
  <si>
    <t>AVERAGE</t>
  </si>
  <si>
    <t>AVERAGE-PORTFOLIO</t>
  </si>
  <si>
    <t>TOTAL INTEREST</t>
  </si>
  <si>
    <t>YIELDS</t>
  </si>
  <si>
    <t>INCOME EARNED</t>
  </si>
  <si>
    <t>Short-Term Investment Pool (STIP)</t>
  </si>
  <si>
    <t>NYC General Debt Service Funds</t>
  </si>
  <si>
    <t>Other Funds:</t>
  </si>
  <si>
    <t xml:space="preserve">    Fish and Game</t>
  </si>
  <si>
    <t xml:space="preserve">    Roswell Park - Cancer Institute</t>
  </si>
  <si>
    <t xml:space="preserve">    GO Bond Proceeds/SLGS</t>
  </si>
  <si>
    <t>April</t>
  </si>
  <si>
    <t>May</t>
  </si>
  <si>
    <t>June</t>
  </si>
  <si>
    <t>July</t>
  </si>
  <si>
    <t>August</t>
  </si>
  <si>
    <t>September</t>
  </si>
  <si>
    <t>October</t>
  </si>
  <si>
    <t>November</t>
  </si>
  <si>
    <t>December</t>
  </si>
  <si>
    <t>January</t>
  </si>
  <si>
    <t>February</t>
  </si>
  <si>
    <t>March</t>
  </si>
  <si>
    <t>Short-Term Investment Pool</t>
  </si>
  <si>
    <t xml:space="preserve">  Yield</t>
  </si>
  <si>
    <t xml:space="preserve">  Average Portfolio</t>
  </si>
  <si>
    <t xml:space="preserve">Other Funds </t>
  </si>
  <si>
    <t xml:space="preserve">INVESTMENT PORTFOLIO BALANCES   </t>
  </si>
  <si>
    <t>SCHEDULE 30</t>
  </si>
  <si>
    <t xml:space="preserve">State and </t>
  </si>
  <si>
    <t>Local</t>
  </si>
  <si>
    <t>Treasury</t>
  </si>
  <si>
    <t>Sponsored</t>
  </si>
  <si>
    <t>Repurchase</t>
  </si>
  <si>
    <t>Commercial</t>
  </si>
  <si>
    <t xml:space="preserve">Savings </t>
  </si>
  <si>
    <t>Certificates</t>
  </si>
  <si>
    <t>Totals</t>
  </si>
  <si>
    <t>Bills</t>
  </si>
  <si>
    <t>Series</t>
  </si>
  <si>
    <t>Agencies</t>
  </si>
  <si>
    <r>
      <t xml:space="preserve">Agreements </t>
    </r>
    <r>
      <rPr>
        <b/>
        <vertAlign val="superscript"/>
        <sz val="12"/>
        <rFont val="Arial"/>
        <family val="2"/>
      </rPr>
      <t>(*)</t>
    </r>
  </si>
  <si>
    <t>Paper</t>
  </si>
  <si>
    <t>Account</t>
  </si>
  <si>
    <t>of Deposit</t>
  </si>
  <si>
    <t>Short-Term Investment Pool (STIP).............................................</t>
  </si>
  <si>
    <t>NYC General Debt Service Funds...................................……………………</t>
  </si>
  <si>
    <r>
      <t>Other Funds</t>
    </r>
    <r>
      <rPr>
        <sz val="12"/>
        <rFont val="Arial"/>
        <family val="2"/>
      </rPr>
      <t>:</t>
    </r>
  </si>
  <si>
    <t xml:space="preserve">   GO Bond Proceeds/SLGS..........................................……………………..</t>
  </si>
  <si>
    <t xml:space="preserve">   Fish and Game..........................................……………………..</t>
  </si>
  <si>
    <t xml:space="preserve">   Roswell Park Cancer Institute………………………………………………..</t>
  </si>
  <si>
    <t>TOTAL INVESTMENT PORTFOLIO......................................</t>
  </si>
  <si>
    <t xml:space="preserve">(*) Par value of collateral held </t>
  </si>
  <si>
    <t>SCHEDULE 31</t>
  </si>
  <si>
    <t>DESCRIPTION</t>
  </si>
  <si>
    <t>STATE SPECIAL REVENUE FUNDS………………………………………………………………………………………………………………………</t>
  </si>
  <si>
    <t>FEDERAL FUNDS……………………………………………………………………………………………………………</t>
  </si>
  <si>
    <t>ENTERPRISE FUNDS……………………………………………………………………………………………………………</t>
  </si>
  <si>
    <t>INTERNAL SERVICE FUNDS……………………………………………………………………………………………………………</t>
  </si>
  <si>
    <t>CAPITAL AND BOND REIMBURSABLE FUNDS……………………………………………………………………………………………………………</t>
  </si>
  <si>
    <t>AGENCY FUNDS....................................................................</t>
  </si>
  <si>
    <t>CHANGE FROM PRIOR YEAR</t>
  </si>
  <si>
    <t>SCHEDULE 32</t>
  </si>
  <si>
    <t>AMOUNT</t>
  </si>
  <si>
    <t xml:space="preserve"> FUND</t>
  </si>
  <si>
    <t>FUND DESCRIPTION</t>
  </si>
  <si>
    <t>OF LOAN</t>
  </si>
  <si>
    <t>STATE SPECIAL REVENUE FUNDS</t>
  </si>
  <si>
    <t>STATE SPECIAL REVENUE FUNDS (continued)</t>
  </si>
  <si>
    <t>DOL- CHILD PERFORMER PROTECTION ACCOUNT………………………………………………..</t>
  </si>
  <si>
    <t>FINANCIAL OVERSIGHT ACCOUNT………………………………………………………………………………………….</t>
  </si>
  <si>
    <t>LOCAL GOVERNMENT RECORDS MANAGEMENT………………………………………………………………………………………….</t>
  </si>
  <si>
    <t>REGULATION INDIAN GAMING………………………………………………………………………………………….</t>
  </si>
  <si>
    <t>CHILD HEALTH INSURANCE…………………………………………………………………………………………….</t>
  </si>
  <si>
    <t>ROME SCHOOL FOR THE DEAF………………………………………………………………………………………….</t>
  </si>
  <si>
    <t>EPIC PREMIUM ACCOUNT………………………………………………………………………………………….</t>
  </si>
  <si>
    <t>SEIZED ASSETS ACCOUNT………………………………………………………………………………………….</t>
  </si>
  <si>
    <t>LOTTERY-EDUCATION………………………………………………………………………………………….</t>
  </si>
  <si>
    <t>ADMINISTRATIVE ADJUDICATION ACCOUNT………………………………………………………………………………………….</t>
  </si>
  <si>
    <t>VLT EDUCATION………………………………………………………………………………………….</t>
  </si>
  <si>
    <t>NYC ASSESSMENT ACCOUNT………………………………………………………………………………………….</t>
  </si>
  <si>
    <t>ENVIR FACILITIES CORPORATE ADMINISTRATION ACCOUNT………………………………………………………………………………………….</t>
  </si>
  <si>
    <t>CULTURAL EDUCATION ACCOUNT…………………………………………………………………………………………..</t>
  </si>
  <si>
    <t>ENCON ADMINISTRATION ACCOUNT………………………………………………………………………………………….</t>
  </si>
  <si>
    <t>LOCAL SERVICES ACCOUNT………………………………………………………………………………………….</t>
  </si>
  <si>
    <t>HAZARDOUS BULK STORAGE ACCOUNT………………………………………………………………………………………….</t>
  </si>
  <si>
    <t>HCR - MORTGAGE SERVICING………………………………………………………………………………………….</t>
  </si>
  <si>
    <t>HOUSING INDIRECT COST RECOVERY………………………………………………………………………………………….</t>
  </si>
  <si>
    <t>FEDERAL GRANTS INDIRECT COST RECOVERY ACCOUNT………………………………………………………………………………………….</t>
  </si>
  <si>
    <t>HCR - HOUSING CREDIT AGENCY APPLY FEE………………………………………………………………………………………….</t>
  </si>
  <si>
    <t>ENCON -  LOW LEVEL RADIOACTIVE WASTE SITING………………………………………………………………………………………….</t>
  </si>
  <si>
    <t>LOW INCOME HOUSING CREDIT MONITORING………………………………………………………………………………………….</t>
  </si>
  <si>
    <t>ENCON -  RECREATION ACCOUNT………………………………………………………………………………………….</t>
  </si>
  <si>
    <t>EFC - CORPORATION ADMINISTRATION ACCOUNT………………………………………………………………………………………….</t>
  </si>
  <si>
    <t>PUBLIC SAFETY RECOVERY ACCOUNT………………………………………………………………………………………….</t>
  </si>
  <si>
    <t>MONTROSE VETERAN'S HOME………………………………………………………………………………………….</t>
  </si>
  <si>
    <t>ENVIRONMENTAL REGULATORY ACCOUNT………………………………………………………………………………………….</t>
  </si>
  <si>
    <t>DEFERRED COMPENSATION BOARD ADMIN ACCOUNT………………………………………………………………………………………….</t>
  </si>
  <si>
    <t>NATURAL RESOURCES ACCOUNT………………………………………………………………………………………….</t>
  </si>
  <si>
    <t>RENT REVENUE OTHER - NYC………………………………………………………………………………………….</t>
  </si>
  <si>
    <t>MINED LAND RECLAMATION ACCOUNT………………………………………………………………………………………….</t>
  </si>
  <si>
    <t>RENT REVENUE ACCOUNT………………………………………………………………………………………….</t>
  </si>
  <si>
    <t>GREAT LAKES RESTORATION INITIATIVE………………………………………………………………………………………….</t>
  </si>
  <si>
    <t>TRANSPORTATION AVIATION ACCOUNT………………………………………………………………………………………….</t>
  </si>
  <si>
    <t>AUDIT AND CONTROL OIL SPILL………………………………………………………………………………………….</t>
  </si>
  <si>
    <t>TAX REVENUE ARREARAGE ACCOUNT………………………………………………………………………………………….</t>
  </si>
  <si>
    <t>HEALTH DEPARTMENT OIL SPILL………………………………………………………………………………………….</t>
  </si>
  <si>
    <t>DEPT OF ENVIRONMENTAL CONSERVATION OIL SPILL………………………………………………………………………………………….</t>
  </si>
  <si>
    <t>OIL SPILL COMPENSATION………………………………………………………………………………………….</t>
  </si>
  <si>
    <t>STATE UNIVERSITY INCOME OFFSET………………………………………………………………………………………….</t>
  </si>
  <si>
    <t>LICENSE FEE SURCHARGES………………………………………………………………………………………….</t>
  </si>
  <si>
    <t>LAKE GEORGE PARK TRUST FUND…………………………………………….</t>
  </si>
  <si>
    <t>DEPT OF LAW OIL SPILL………………………………………………………………………………………….</t>
  </si>
  <si>
    <t>PUBLIC TRANSPORTATION SYSTEMS………………………………………………………………………………………….</t>
  </si>
  <si>
    <t>DOT - HIGHWAY SAFETY PROGRAM………………………………………………………………………………………….</t>
  </si>
  <si>
    <t>METROPOLITAN MASS TRANSPORTATION………………………………………………………………………………………….</t>
  </si>
  <si>
    <t>DOH DRINKING WATER PROGRAM………………………………………………………………………………………….</t>
  </si>
  <si>
    <t>OPERATING PERMIT PROGRAM………………………………………………………………………………………….</t>
  </si>
  <si>
    <t>NYCCC OPERATING OFFSET………………………………………………………………………………………….</t>
  </si>
  <si>
    <t>MOBILE SOURCE ACCOUNT………………………………………………………………………………………….</t>
  </si>
  <si>
    <t>COMMERCIAL GAMING REGULATION………………………………………………………………………………………….</t>
  </si>
  <si>
    <t>HEALTH -  SPARCS ACCOUNT………………………………………………………………………………………….</t>
  </si>
  <si>
    <t>HIGHWAY USE TAX ADMIN………………………………………………………….</t>
  </si>
  <si>
    <t>THRUWAY AUTHORITY ACCOUNT…………………………………………………………………………..</t>
  </si>
  <si>
    <t>NEW YORK STATE CANNABIS REVENUE FUND................................................................</t>
  </si>
  <si>
    <t>FINANCIAL CONTROL BOARD ACCOUNT………………………………………………………………………………………….</t>
  </si>
  <si>
    <t>RACING REGULATION ACCOUNT………………………………………………………………………………………….</t>
  </si>
  <si>
    <t>STATE UNIVERSITY DORMITORY INCOME REIMBURSEMENTS ACCT………………………………………………………………………………………….</t>
  </si>
  <si>
    <t>TOTAL STATE SPECIAL REVENUE FUNDS………………………………………………………………………………………….</t>
  </si>
  <si>
    <t>CRIMINAL JUSTICE IMPROVEMENT………………………………………………………………………………………….</t>
  </si>
  <si>
    <t>ENVIRONMENTAL LABORATORY REFERENCE FEE ACCOUNT………………………………………………………………………………………….</t>
  </si>
  <si>
    <t>FEDERAL FUNDS</t>
  </si>
  <si>
    <t>CLINICAL LABORATORY FEE REFERENCE ACCOUNT………………………………………………………………………………………….</t>
  </si>
  <si>
    <t>25000-25099</t>
  </si>
  <si>
    <t>FEDERAL USDA/FOOD AND NUTRITION SERVICES………………………………………………………………………………………….</t>
  </si>
  <si>
    <t>INDIRECT COST RECOVERY………………………………………………………………………………………….</t>
  </si>
  <si>
    <t>25100-25199</t>
  </si>
  <si>
    <t>FEDERAL HEALTH AND HUMAN SERVICES………………………………………………………………………………………….</t>
  </si>
  <si>
    <t>MULTI -  AGENCY TRAINING ACCOUNT ………………………………………………………………………………………….</t>
  </si>
  <si>
    <t>25200-25249</t>
  </si>
  <si>
    <t>FEDERAL EDUCATION GRANTS………………………………………………………………………………………….</t>
  </si>
  <si>
    <t>BELL JAR COLLECTION ACCOUNT………………………………………………………………………………………….</t>
  </si>
  <si>
    <t>25300-25899</t>
  </si>
  <si>
    <t>FEDERAL MISCELLANEOUS OPERATING GRANTS………………………………………………………………………………………….</t>
  </si>
  <si>
    <t>INDUSTRY AND UTILITY SERVICE………………………………………………………………………………………….</t>
  </si>
  <si>
    <t>25900-25949</t>
  </si>
  <si>
    <t>UNEMPLOYMENT INSURANCE ADMINISTRATION………………………………………………………………………………………….</t>
  </si>
  <si>
    <t>REAL PROPERTY DISPOSITION………………………………………………………………………………………….</t>
  </si>
  <si>
    <t>FEDERAL UNEMPLOYMENT INS OCCUPATIONAL TRAINING………………………………………………………………………………………….</t>
  </si>
  <si>
    <t>PARKING ACCOUNT………………………………………………………………………………………….</t>
  </si>
  <si>
    <t>26000-26049</t>
  </si>
  <si>
    <t>FEDERAL EMPLOYMENT AND TRAINING GRANTS………………………………………………………………………………………….</t>
  </si>
  <si>
    <t>ASBESTOS SAFETY TRAINING………………………………………………………………………………………….</t>
  </si>
  <si>
    <t>DEPARTMENT OF TRANSPORTATION………………………………………………………………………………………….</t>
  </si>
  <si>
    <t>31350-31449</t>
  </si>
  <si>
    <t>FEDERAL CAPITAL PROJECTS FUND (ALL OTHER)………………………………………………………………………………………….</t>
  </si>
  <si>
    <t>BATAVIA SCHOOL FOR THE BLIND………………………………………………………………………………………….</t>
  </si>
  <si>
    <t>INVESTMENT SERVICES………………………………………………………………………………………….</t>
  </si>
  <si>
    <t>TOTAL FEDERAL FUNDS ………………………………………………………………………………………….</t>
  </si>
  <si>
    <t>SURPLUS PROPERTY ACCOUNT………………………………………………………………………………………….</t>
  </si>
  <si>
    <t>CAPITAL AND BOND REIMBURSABLE FUNDS</t>
  </si>
  <si>
    <t>CAPITAL AND BOND REIMBURSABLE FUNDS (continued)</t>
  </si>
  <si>
    <t>HIGHWAY AND BRIDGE CAPITAL………………………………………………………………………………………….</t>
  </si>
  <si>
    <t>D24RVE - COBLESKILL………………………………………………………………………………………….</t>
  </si>
  <si>
    <t>REHAB/REPAIR DELHI………………………………………………………………………………………….</t>
  </si>
  <si>
    <t>REHAB/REPAIR MARITIME………………………………………………………………………………………….</t>
  </si>
  <si>
    <t>D25RVE - DELHI………………………………………………………………………………………….</t>
  </si>
  <si>
    <t>D21RVE - MARITIME………………………………………………………………………………………….</t>
  </si>
  <si>
    <t>REHAB/REPAIR FARMINGDALE………………………………………………………………………………………….</t>
  </si>
  <si>
    <t>D36RVE - CENTRAL ADMIN………………………………………………………………………………………….</t>
  </si>
  <si>
    <t>D26RVE - FARMINGDALE………………………………………………………………………………………….</t>
  </si>
  <si>
    <t>RESIDENCE HALL CAMPUS LET BOND PROCEEDS………………………………………………………………………………………….</t>
  </si>
  <si>
    <t>REHAB/REPAIR MORRISVILLE………………………………………………………………………………………….</t>
  </si>
  <si>
    <t>REHAB/REPAIR ALBANY………………………………………………………………………………………….</t>
  </si>
  <si>
    <t>D27RVE - MORRISVILLE………………………………………………………………………………………….</t>
  </si>
  <si>
    <t>D01RVE - ALBANY………………………………………………………………………………………….</t>
  </si>
  <si>
    <t>STATE PARK INFRASTRUCTURE………………………………………………………………………………………….</t>
  </si>
  <si>
    <t>REHAB/REPAIR BINGHAMTON………………………………………………………………………………………….</t>
  </si>
  <si>
    <t>CW/CA IMPLEMENTATION DEC………………………………………………………………………………………….</t>
  </si>
  <si>
    <t>D07RVE - BINGHAMTON………………………………………………………………………………………….</t>
  </si>
  <si>
    <t>CW/CA IMPLEMENTATION STATE………………………………………………………………………………………….</t>
  </si>
  <si>
    <t>REHAB/REPAIR BUFFALO UNIVERSITY………………………………………………………………………………………….</t>
  </si>
  <si>
    <t>CW/CA IMPLEMENTATION ERDA………………………………………………………………………………………….</t>
  </si>
  <si>
    <t>D28RVE - SUNY BUFFALO………………………………………………………………………………………….</t>
  </si>
  <si>
    <t>CW/CA IMPLEMENTATION EFC………………………………………………………………………………………….</t>
  </si>
  <si>
    <t>REHAB/REPAIR STONYBROOK………………………………………………………………………………………….</t>
  </si>
  <si>
    <t>HAZARDOUS WASTE CLEANUP ACCOUNT………………………………………………………………………………………….</t>
  </si>
  <si>
    <t>D13RVE - STONYBROOK………………………………………………………………………………………….</t>
  </si>
  <si>
    <t>YOUTH FACILITIES IMPROVEMENT………………………………………………………………………………………….</t>
  </si>
  <si>
    <t>REHAB/REPAIR BROOKLYN………………………………………………………………………………………….</t>
  </si>
  <si>
    <t>HOUSING ASSISTANCE………………………………………………………………………………………….</t>
  </si>
  <si>
    <t>D14RVE - HSC BROOKLYN………………………………………………………………………………………….</t>
  </si>
  <si>
    <t>HOUSING PROG FUND - HOUSING TRUST FUND CORPORATION………………………………………………………………………………………….</t>
  </si>
  <si>
    <t>REHAB/REPAIR SYRACUSE………………………………………………………………………………………….</t>
  </si>
  <si>
    <t>D15RVE - HSC SYRACUSE………………………………………………………………………………………….</t>
  </si>
  <si>
    <t>HOUSING PROG FUND - DEPT OF SOCIAL SERVICES………………………………………………………………………………………….</t>
  </si>
  <si>
    <t>REHAB/REPAIR BROCKPORT………………………………………………………………………………………….</t>
  </si>
  <si>
    <t>HOUSING PROG FUND - HFA………………………………………………………………………………………….</t>
  </si>
  <si>
    <t>D02RVE - BROCKPORT………………………………………………………………………………………….</t>
  </si>
  <si>
    <t>HIGHWAY FACILITY PURPOSE………………………………………………………………………………………….</t>
  </si>
  <si>
    <t>REHAB/REPAIR BUFFALO COLLEGE………………………………………………………………………………………….</t>
  </si>
  <si>
    <t>NY RACING ACCOUNT………………………………………………………………………………………….</t>
  </si>
  <si>
    <t>D03RVE - SUB BUFFALO………………………………………………………………………………………….</t>
  </si>
  <si>
    <t>CAPITAL PROJECTS MISCELLANEOUS GIFTS…………………………………..</t>
  </si>
  <si>
    <t>REHAB/REPAIR CORTLAND………………………………………………………………………………………….</t>
  </si>
  <si>
    <t>IT CAPITAL FINANCING ACCT…………………………………………………….</t>
  </si>
  <si>
    <t>D04RVE - CORTLAND………………………………………………………………………………………….</t>
  </si>
  <si>
    <t>REHAB/REPAIR FREDONIA………………………………………………………………………………………….</t>
  </si>
  <si>
    <t>OPWDD - STATE FACILITIES PRE 12/99………………………………………………………………………………………….</t>
  </si>
  <si>
    <t>D05RVE - FREDONIA………………………………………………………………………………………….</t>
  </si>
  <si>
    <t>DSAS - COMMUNITY FACILITIES………………………………………………………………………………………….</t>
  </si>
  <si>
    <t>REHAB/REPAIR GENESEO………………………………………………………………………………………….</t>
  </si>
  <si>
    <t>OMH - COMMUNITY FACILITIES………………………………………………………………………………………….</t>
  </si>
  <si>
    <t>D06RVE - GENESEO………………………………………………………………………………………….</t>
  </si>
  <si>
    <t>OPWDD - COMMUNITY FACILITIES………………………………………………………………………………………….</t>
  </si>
  <si>
    <t>REHAB/REPAIR OLD WESTBURY………………………………………………………………………………………….</t>
  </si>
  <si>
    <t>OASAS - COMMUNITY FACILITIES………………………………………………………………………………………….</t>
  </si>
  <si>
    <t>D31RVE - OLD WESTBURY………………………………………………………………………………………….</t>
  </si>
  <si>
    <t>DASNY - OMH ADMIN………………………………………………………………………………………….</t>
  </si>
  <si>
    <t>REHAB/REPAIR NEW PALTZ………………………………………………………………………………………….</t>
  </si>
  <si>
    <t>DASNY - OPWDD ADMIN………………………………………………………………………………………….</t>
  </si>
  <si>
    <t>D08RVE - NEW PALTZ………………………………………………………………………………………….</t>
  </si>
  <si>
    <t>DASNY - OASAS ADMIN………………………………………………………………………………………….</t>
  </si>
  <si>
    <t>REHAB/REPAIR ONEONTA………………………………………………………………………………………….</t>
  </si>
  <si>
    <t>OMH - STATE FACILITIES………………………………………………………………………………………….</t>
  </si>
  <si>
    <t>D09RVE - ONEONTA………………………………………………………………………………………….</t>
  </si>
  <si>
    <t>OPWDD - STATE FACILITIES………………………………………………………………………………………….</t>
  </si>
  <si>
    <t>REHAB/REPAIR OSWEGO………………………………………………………………………………………….</t>
  </si>
  <si>
    <t>OASAS - STATE FACILITIES………………………………………………………………………………………….</t>
  </si>
  <si>
    <t>D10RVE - OSWEGO………………………………………………………………………………………….</t>
  </si>
  <si>
    <t>CORRECTIONAL FACILITY CAPITAL IMPROVEMENT………………………………………………………………………………………….</t>
  </si>
  <si>
    <t>REHAB/REPAIR PLATTSBURGH………………………………………………………………………………………….</t>
  </si>
  <si>
    <t>DOCCS - REHABILITATION PROJECTS………………………………………………………………………………………….</t>
  </si>
  <si>
    <t>D11RVE - PLATTSBURGH………………………………………………………………………………………….</t>
  </si>
  <si>
    <t>REHAB/REPAIR POTSDAM………………………………………………………………………………………….</t>
  </si>
  <si>
    <t>D12RVE - POTSDAM………………………………………………………………………………………….</t>
  </si>
  <si>
    <t>REHAB/REPAIR PURCHASE………………………………………………………………………………………….</t>
  </si>
  <si>
    <t>TOTAL CAPITAL AND BOND REIMBURSABLE FUNDS………………………………………………………………………………………….</t>
  </si>
  <si>
    <t>D29RVE - PURCHASE………………………………………………………………………………………….</t>
  </si>
  <si>
    <t>REHAB/REPAIR FOR UTICA/ROME………………………………………………………………………………………….</t>
  </si>
  <si>
    <t>D27RVE - CAMPUS RESERVE………………………………………………………………………………………….</t>
  </si>
  <si>
    <t>REHAB/REPAIR ALFRED………………………………………………………………………………………….</t>
  </si>
  <si>
    <t>ENTERPRISE FUNDS</t>
  </si>
  <si>
    <t>D22RVE - ALFRED………………………………………………………………………………………….</t>
  </si>
  <si>
    <t>OGS CONVENTION CENTER ACCOUNT………………………………………………………………………………………….</t>
  </si>
  <si>
    <t>REHAB/REPAIR CANTON………………………………………………………………………………………….</t>
  </si>
  <si>
    <t>EMPIRE STATE PLAZA GIFT SHOP………………………………………………</t>
  </si>
  <si>
    <t>D23RVE - CANTON………………………………………………………………………………………….</t>
  </si>
  <si>
    <t>REHAB/REPAIR COBLESKILL………………………………………………………………………………………….</t>
  </si>
  <si>
    <t>TOTAL ENTERPRISE FUNDS………………………………………………………………………………………….</t>
  </si>
  <si>
    <t xml:space="preserve">INTERNAL SERVICE FUNDS </t>
  </si>
  <si>
    <t>INTERNAL SERVICE FUNDS (continued)</t>
  </si>
  <si>
    <t>CENTRALIZED SERVICES - FLEET MANAGEMENT………………………………………………………………………………………….</t>
  </si>
  <si>
    <t>ARCHIVES RECORD MANAGEMENT………………………………………………………………………………………….</t>
  </si>
  <si>
    <t>CENTRALIZED SERVICES - INFORMATION RESOURCE MANAGEMENT………………………………………………………………………………………….</t>
  </si>
  <si>
    <t>FEDERAL SINGLE AUDIT………………………………………………………………………………………….</t>
  </si>
  <si>
    <t>CENTRALIZED SERVICES - PRINTING………………………………………………………………………………………….</t>
  </si>
  <si>
    <t>CENTRALIZED SERVICES - REAL PROPERTY LABOR………………………………………………………………………………………….</t>
  </si>
  <si>
    <t>CIVIL SERVICE EHS OCCUPATIONAL HEALTH PROGRAM………………………………………………………………………………………….</t>
  </si>
  <si>
    <t>CENTRALIZED SERVICES - DONATED FOODS………………………………………………………………………………………….</t>
  </si>
  <si>
    <t>BANKING SERVICES ACCOUNT………………………………………………………………………………………….</t>
  </si>
  <si>
    <t>CENTRALIZED SERVICES - FEDERAL PERSONAL PROPERTY………………………………………………………………………………………….</t>
  </si>
  <si>
    <t>CULTURAL RESOURCE SURVEY………………………………………………………………………………………….</t>
  </si>
  <si>
    <t>CENTRALIZED SERVICES - CONSTRUCTION SERVICES………………………………………………………………………………………….</t>
  </si>
  <si>
    <t>NEIGHBOR WORK PROJECT………………………………………………………………………………………….</t>
  </si>
  <si>
    <t>CENTRALIZED SERVICES - PASNY………………………………………………………………………………………….</t>
  </si>
  <si>
    <t>AUTOMATIC / PRINT CHARGEBACKS………………………………………………………………………………………….</t>
  </si>
  <si>
    <t>CENTRALIZED SERVICES - ADMINISTRATIVE SUPPORT………………………………………………………………………………………….</t>
  </si>
  <si>
    <t>OFFICE OF INFORMATION TECHNOLOGY SERVICES/ NYT………………………………………………………………………………………….</t>
  </si>
  <si>
    <t>CENTRALIZED SERVICES - DESIGN AND CONSTRUCTION………………………………………………………………………………………….</t>
  </si>
  <si>
    <t>DATA CENTER ACCOUNT………………………………………………………………………………………….</t>
  </si>
  <si>
    <t>CENTRALIZED SERVICES - INSURANCE SERVICE………………………………………………………………………………………….</t>
  </si>
  <si>
    <t>CYBER SECURITY INTRUSION ACCOUNT………………………………………………………………………………………….</t>
  </si>
  <si>
    <t>CENTRALIZED SERVICES - SECURITY CARD ACCESS………………………………………………………………………………………….</t>
  </si>
  <si>
    <t>DOMESTIC VIOLENCE GRANT………………………………………………………………………………………….</t>
  </si>
  <si>
    <t>CENTRALIZED SERVICES - COPS………………………………………………………………………………………….</t>
  </si>
  <si>
    <t>CENTRALIZED TECHNOLOGY SERVICES………………………………………………………………………………………….</t>
  </si>
  <si>
    <t>CENTRALIZED SERVICES - FOOD SERVICES………………………………………………………………………………………….</t>
  </si>
  <si>
    <t>LABOR CONTACT CENTER………………………………………………………………………………………….</t>
  </si>
  <si>
    <t>CENTRALIZED SERVICES - HOMER FOLKS………………………………………………………………………………………….</t>
  </si>
  <si>
    <t>HUMAN SERVICES CONTACT CENTER………………………………………………………………………………………….</t>
  </si>
  <si>
    <t>CENTRALIZED SERVICES - INTERAGENCY MAIL &amp; MESSENGER COURIER SERVICE………………………………………………………………………………………….</t>
  </si>
  <si>
    <t>TAX CONTACT CENTER………………………………………………………………………………………….</t>
  </si>
  <si>
    <t>DOWNSTATE WAREHOUSE………………………………………………………………………………………….</t>
  </si>
  <si>
    <t>CIVIL RECOVERIES ACCOUNT……………………………………………………</t>
  </si>
  <si>
    <t>BUILDING ADMINISTRATION ACCOUNT………………………………………………………………………………………….</t>
  </si>
  <si>
    <t>EXECUTIVE DIRECTION INTERNAL AUDIT………………………………………………………………………………………….</t>
  </si>
  <si>
    <t>LEASE SPACE INITIATIVE………………………………………………………………………………………….</t>
  </si>
  <si>
    <t>CIO INFORMATION TECHNOLOGY CENTRALIZED SERVICES………………………………………………………………………………………….</t>
  </si>
  <si>
    <t>OGS ENTERPRISE CONTRACTING………………………………………………………………………………………….</t>
  </si>
  <si>
    <t>HEALTH INSURANCE INTERNAL SERVICE………………………………………………………………………………………….</t>
  </si>
  <si>
    <t>NYS MEDIA CENTER………………………………………………………………………………………….</t>
  </si>
  <si>
    <t>CIVIL SERVICE EMPLOYEE BENEFITS DIV ADM ACCOUNT………………………………………………………………………………………….</t>
  </si>
  <si>
    <t>BUSINESS SERVICES CENTER………………………………………………………………………………………….</t>
  </si>
  <si>
    <t>CORRECTIONAL INDUSTRIES INTERNAL SERVICE………………………………………………………………………………………….</t>
  </si>
  <si>
    <t>TOTAL INTERNAL SERVICE FUNDS………………………………………………………………………………………….</t>
  </si>
  <si>
    <t xml:space="preserve">AGENCY FUNDS </t>
  </si>
  <si>
    <t>EMPLOYEES HEALTH INSURANCE ACCT......................................................................................</t>
  </si>
  <si>
    <t>MMIS - STATE AND FEDERAL.................................................................................................................................................</t>
  </si>
  <si>
    <t>TOTAL AGENCY FUNDS………………………………………………………………………………………….................</t>
  </si>
  <si>
    <t>GRAND TOTAL………………………………………………………………………………………….</t>
  </si>
  <si>
    <t>SCHEDULE 33</t>
  </si>
  <si>
    <t xml:space="preserve">SUMMARY OF CASH ADVANCE ACCOUNTS BY BUSINESS UNIT AND DEPARTMENT </t>
  </si>
  <si>
    <t>This schedule presents balances of petty cash, travel, and other cash advances (i.e., confidential, patient, and inmate work release) issued to State business units pursuant to Section 115 of the State Finance Law.  Advances are issued from business unit appropriations and cash is transferred from the State Treasury to a local bank account for appropriate use. Cash advance accounts are reimbursed periodically by vouchers audited and approved by the State Comptroller for payment out of the State Treasury.</t>
  </si>
  <si>
    <t xml:space="preserve">PETTY </t>
  </si>
  <si>
    <t>BUSINESS UNIT</t>
  </si>
  <si>
    <t>CASH</t>
  </si>
  <si>
    <t>TRAVEL</t>
  </si>
  <si>
    <t>OTHER</t>
  </si>
  <si>
    <t>Addiction Services and Supports, Office of:</t>
  </si>
  <si>
    <t>Addiction Services and Supports, Office of……………………………………...…..……………...…….</t>
  </si>
  <si>
    <t>Kingsboro Addiction Treatment Center………………………………..………….………………...…………………...….</t>
  </si>
  <si>
    <t>Adirondack Park Agency………………………………………………………………………………………………………….…….</t>
  </si>
  <si>
    <t>Agriculture and Markets, Department of:</t>
  </si>
  <si>
    <t>Alcoholic Beverage Control, Division of………………….…………………………..…..………………….………………………....</t>
  </si>
  <si>
    <t>Budget, Division of the………………………………….………………….……..……………………………………….….…..……</t>
  </si>
  <si>
    <t>Children and Family Services, Office of:</t>
  </si>
  <si>
    <t>Children and Family Services, Office of………………………………………………………………….…………………………………..……..</t>
  </si>
  <si>
    <t>Harriet Tubman Residential Center………………………………………………………………….………………..</t>
  </si>
  <si>
    <t>City University of New York:</t>
  </si>
  <si>
    <t>College of Staten Island……………………………………...……………………………….…………………………………….….</t>
  </si>
  <si>
    <t>Hunter College………………………..……………………………..…….………………………………………………………….……..</t>
  </si>
  <si>
    <t>John Jay College……………………………………………………..…………………………….………………………………...……</t>
  </si>
  <si>
    <t>Lehman College…………………………………………………..………………………..………………………………………….…….</t>
  </si>
  <si>
    <t>New York City College of Technology………………………….………………...………...…………………………….…..</t>
  </si>
  <si>
    <t>School of Journalism…………………..……………………..…………...………...……………………………………...………...</t>
  </si>
  <si>
    <t>School of Law………………………………………………………...………………………………………..…………………..……..</t>
  </si>
  <si>
    <t>University Accounting Office - Accounts Payable………………………………………….....……………………….…..</t>
  </si>
  <si>
    <t>York College………………………………………………...……………………………………………………………………………......</t>
  </si>
  <si>
    <t>Civil Service, Department of………………………………………………………….……………………………...………..………</t>
  </si>
  <si>
    <t>Correction, State Commission of…………………………………………………………………..………………………….…..</t>
  </si>
  <si>
    <t>Corrections and Community Supervision (Corcraft), Department of…………………………………………………………………………..……………………………..……</t>
  </si>
  <si>
    <t>Corrections and Community Supervision, Department of:</t>
  </si>
  <si>
    <t>Adirondack Correctional Facility……………………………………..…………………………..……………………….…….…</t>
  </si>
  <si>
    <t>Albion Correctional Facility………………………………………………………………………………………..…….…….....…</t>
  </si>
  <si>
    <t>Altona Correctional Facility……………………………………………………………………………..……………...…………</t>
  </si>
  <si>
    <t>Attica Correctional Facility…………………………………………………………………….………………………………..…....</t>
  </si>
  <si>
    <t>Auburn Correctional Facility………………………………………………..……………………………………………………..…..</t>
  </si>
  <si>
    <t>Bare Hill Correctional Facility…………………………………………..…………………………………………………...…….</t>
  </si>
  <si>
    <t>Bedford Hills Correctional Facility……………………………………...………………………………………...……...…...….</t>
  </si>
  <si>
    <t>Cape Vincent Correctional Facility………………………………….…………………………….…………………………...….</t>
  </si>
  <si>
    <t>Cayuga Correctional Facility……………………………………………………………………..................................…..</t>
  </si>
  <si>
    <t>Central Pharmacy…………………………………………………..………………………………………………………………....…..</t>
  </si>
  <si>
    <t>Clinton Correctional Facility………………………………………………………………………………………………………...…</t>
  </si>
  <si>
    <t>Collins Correctional Facility……………………………………………………………………...…………………………………..…</t>
  </si>
  <si>
    <t>Coxsackie Correctional Facility…………………………………………..……………………………………………………..….</t>
  </si>
  <si>
    <t>Eastern Correctional Facility…………………………………………………………..…………………………………………..…</t>
  </si>
  <si>
    <t>Edgecombe Correctional Facility……………………………………………………………….…………………………...……</t>
  </si>
  <si>
    <t>Elmira Correctional Facility……………………………………………………………………………………………………….....</t>
  </si>
  <si>
    <t>Fishkill Correctional Facility…………………………………………………………………………………………………….....…</t>
  </si>
  <si>
    <t>Five Points Correctional Facility…………………………………...………………………………………………………..…….</t>
  </si>
  <si>
    <t>Franklin Correctional Facility………………………………………….……………………………………………….…...…...</t>
  </si>
  <si>
    <t>Gouverneur Correctional Facility……………………………………...…………………………...….</t>
  </si>
  <si>
    <t>Green Haven Correctional Facility………………………………………………………...…………………………..…….….</t>
  </si>
  <si>
    <t>Greene Correctional Facility……………………………………………………………………………………………...….…….</t>
  </si>
  <si>
    <t>Groveland Correctional Facility……………………………………….…………………………………………...………...…..</t>
  </si>
  <si>
    <t>Hale Creek Alcohol and Substance Abuse Correctional Treatment Center …………………………………………...………………………</t>
  </si>
  <si>
    <t>Hudson Correctional Facility………………………………………………………………...….……………………………….…..</t>
  </si>
  <si>
    <t>Lakeview Shock Incarceration Correctional Facility……………………………………………..…………………..…</t>
  </si>
  <si>
    <t>Marcy Correctional Facility………………………………………..………………………………………………………...………</t>
  </si>
  <si>
    <t>Mid-State Correctional Facility……………………………………..……………………………..……………………………....</t>
  </si>
  <si>
    <t>Mohawk Correctional Facility………………………………………...…………………………………………..…………….….</t>
  </si>
  <si>
    <t>Operations - Central Office……………………………………………………………..…………………………………..………….</t>
  </si>
  <si>
    <t>Orleans Correctional Facility……………………………………….………………………………………………………...……..</t>
  </si>
  <si>
    <t>Otisville Correctional Facility……………………………………………………………..…………………………………..……….</t>
  </si>
  <si>
    <t>Queensboro Correctional Facility………………………………………...…………………………………………………......…</t>
  </si>
  <si>
    <t>Riverview Correctional Facility……………………………………………………………….…………………………………...…..</t>
  </si>
  <si>
    <t>Shawangunk Correctional Facility…………………………………...………………………………………………………..…..</t>
  </si>
  <si>
    <t>Sing Sing Correctional Facility………………………………………………………………..………………………………..……</t>
  </si>
  <si>
    <t>Taconic Correctional Facility……………………………………………………………………………………………….……..….</t>
  </si>
  <si>
    <t>Ulster Correctional Facility…………………………………………..………………………………………………………....…….</t>
  </si>
  <si>
    <t>Upstate Correctional Facility………………………………………………………………………………………………….....…..</t>
  </si>
  <si>
    <t>Wallkill Correctional Facility……………………………………………………………………………………………………….…</t>
  </si>
  <si>
    <t>Washington Correctional Facility……………………………………………………………………………………….…..…….</t>
  </si>
  <si>
    <t>Wende Correctional Facility……………………………………………………………………………………………………...…..</t>
  </si>
  <si>
    <t>Woodbourne Correctional Facility………………………………………………………………......……………………..….</t>
  </si>
  <si>
    <t>Wyoming Correctional Facility………………………………………...…………………………..…………………………..…</t>
  </si>
  <si>
    <t>Criminal Justice Services, Division of………………….…………………..………………….……………………………...…..</t>
  </si>
  <si>
    <t>Education, State Department of:</t>
  </si>
  <si>
    <t>Batavia School for the Blind……………………………………………………………...….…...…………………………….….</t>
  </si>
  <si>
    <t>Education, State Department of…………………………………….……………….………………………………….…....</t>
  </si>
  <si>
    <t>Rome School for the Deaf…………………………………………...…………………………..……………………………….....</t>
  </si>
  <si>
    <t>Elections, Board of………………………………….………………….……..………………..</t>
  </si>
  <si>
    <t>Employee Relations, Office of………………………………………….………………………………………..……………..…......................................</t>
  </si>
  <si>
    <t>Environmental Conservation, Department of…………………………………………….……………………………..……</t>
  </si>
  <si>
    <t>Financial Control Board for New York City…………………………………………………………..….….………………...…</t>
  </si>
  <si>
    <t>Financial Services, Department of……………………………………………………………………………...………………….</t>
  </si>
  <si>
    <t>General Services, Office of:</t>
  </si>
  <si>
    <t>Business Service Center - General………………………………………………………………….…………………………………..……..</t>
  </si>
  <si>
    <t>General Services, Office of………………………………………………………………….…………………………….</t>
  </si>
  <si>
    <t>General Services New York Power Authority Miscellaneous, Office of…………………………………….</t>
  </si>
  <si>
    <t>Health, Department of:</t>
  </si>
  <si>
    <t>Health, Department of……………………………………………………………...……...………………………………………....</t>
  </si>
  <si>
    <t>Helen Hayes Hospital……………………………………………….…………………………………………………………...….….</t>
  </si>
  <si>
    <t>New York State Veterans' Home at Montrose……………………………………………………………………..…..….</t>
  </si>
  <si>
    <t>New York State Veterans' Home at Oxford…………………………………………………………………………..….…..</t>
  </si>
  <si>
    <t>New York State Veterans' Home at St Albans…………………………………………………....…………………...……</t>
  </si>
  <si>
    <t>Western New York Veterans' Home at Batavia……………………...……………………………………………...…..</t>
  </si>
  <si>
    <t>Human Rights, Division of………………………………………………………………………....….…..………………..……..</t>
  </si>
  <si>
    <t>Inspector General, Office of the State………………………………………………………………………………….....….</t>
  </si>
  <si>
    <t>Judicial Conduct………………………………….……………………………………..……….……</t>
  </si>
  <si>
    <t>Justice Center for the Protection of People with Special Needs………...…...…………..………………..…</t>
  </si>
  <si>
    <t>Labor, Department of…………………………………………………..………………………………………………………....….</t>
  </si>
  <si>
    <t>Lake George Park Commission……………………………………...………………………….…….………………………....</t>
  </si>
  <si>
    <t>Law, Department of:</t>
  </si>
  <si>
    <t>Attorney General, Office of the………………………………………………..………………………………………………..….</t>
  </si>
  <si>
    <t>Medicaid Fraud Control……………………………………………………..…….…………………………………………….……</t>
  </si>
  <si>
    <t>Legislative Bill Drafting Commission…………………………………………………….….……………………………………………..</t>
  </si>
  <si>
    <t>New York State Assembly……………………………………………………………….……………………………...……....……</t>
  </si>
  <si>
    <t>Medicaid Inspector General, Office of……………………………………………………………………………………...….</t>
  </si>
  <si>
    <t>Mental Health, Office of:</t>
  </si>
  <si>
    <t>Bronx Children's Psychiatric Center…………………………………...…………………….…………………………...……</t>
  </si>
  <si>
    <t>Bronx Psychiatric Center………………………………………..………………………….………………….……………………...……</t>
  </si>
  <si>
    <t>Buffalo Psychiatric Center…………………………………………………...……………………...……………………………….....</t>
  </si>
  <si>
    <t>Capital District Psychiatric Center………………………………………...…….………………………………….…………..</t>
  </si>
  <si>
    <t>Central New York Psychiatric Center……………………..…………………………..……………………………….……….</t>
  </si>
  <si>
    <t>Creedmoor Psychiatric Center…………………………………………...……………….………………………………..……</t>
  </si>
  <si>
    <t>Elmira Psychiatric Center…………………………………………………..…………...………………………………………..……</t>
  </si>
  <si>
    <t>Greater Binghamton Health Center…………………………………………...……………………………..…………...….</t>
  </si>
  <si>
    <t>Kingsboro Psychiatric Center……………………………………………………..……….…………………………………….….</t>
  </si>
  <si>
    <t>Kirby Forensic Psychiatric Center……………………………….……………………………………………………...………..</t>
  </si>
  <si>
    <t>Manhattan Psychiatric Center……………………………………………….…………………..……………………………...….</t>
  </si>
  <si>
    <t>Mental Health, Office of………………………………………………….…………………...………………………………….….</t>
  </si>
  <si>
    <t>Mid-Hudson Forensic Psychiatric Center……………………………………..……………..…………………………..…</t>
  </si>
  <si>
    <t>Mohawk Valley Psychiatric Center…………………………………………...………………………………………..……….</t>
  </si>
  <si>
    <t>New York State Psychiatric Institute…………………………………...………………………………………...…….……..</t>
  </si>
  <si>
    <t>Pilgrim Psychiatric Center………………………………………….…………………………….……</t>
  </si>
  <si>
    <t>Queens Facility Wide………………………………………….…………………………..</t>
  </si>
  <si>
    <t>Richard H. Hutchins Psychiatric Center………………………………….………………………..…</t>
  </si>
  <si>
    <t>Rochester Psychiatric Center……………………………………………..……………………..……….</t>
  </si>
  <si>
    <t>Rockland Children's Psychiatric Center………………………………….……………………….…..</t>
  </si>
  <si>
    <t>Rockland Psychiatric Center………………………………………….………………………….…..</t>
  </si>
  <si>
    <t>Sagamore Children's Psychiatric Center…………………………………………....………………………...…….……….</t>
  </si>
  <si>
    <t>South Beach Psychiatric Center………………………………………..………………………………...…….</t>
  </si>
  <si>
    <t>St. Lawrence Psychiatric Center…………………………………...…………………..……………….</t>
  </si>
  <si>
    <t>Western New York Children's Psychiatric Center……………………...……………….…………………….....…….</t>
  </si>
  <si>
    <t>Military and Naval Affairs, Division of………………………………………………………………………………………</t>
  </si>
  <si>
    <t>Motor Vehicles, Department of:</t>
  </si>
  <si>
    <t>Expenditures………...................……………………………………………………………</t>
  </si>
  <si>
    <t>Field Operations……………………………………………………......……………........</t>
  </si>
  <si>
    <t>Statewide…………………………………………………………………..………………………….…..</t>
  </si>
  <si>
    <t>NYS Gaming Commission………………………………………...……….…...……………………………..………………………</t>
  </si>
  <si>
    <t>Parks, Recreation and Historic Preservation, Office of………………………………….……………………………………………</t>
  </si>
  <si>
    <t>People With Developmental Disabilities, Office for:</t>
  </si>
  <si>
    <t>Bernard M Fineson DDSO……………………………………...…………………..…………...…….</t>
  </si>
  <si>
    <t>Brooklyn DDSO…………………………………………………..……………….………...……….…</t>
  </si>
  <si>
    <t>Broome DDSO…………………………………………………..…………………....………………....</t>
  </si>
  <si>
    <t>Capital District DDSO…………………...……………………………..………………………...……</t>
  </si>
  <si>
    <t>Central New York DDSO………………………………………………….……….……………..…….</t>
  </si>
  <si>
    <t>Finger Lakes DDSO………………………………………………………..……………….……….…...</t>
  </si>
  <si>
    <t>Hudson Valley DDSO……………………………………………………..…………...…………...……</t>
  </si>
  <si>
    <t>Institute for Basic Research in Development Disabilities…………………………….…………….…....…..</t>
  </si>
  <si>
    <t>Long Island DDSO…………………………………………………..………………..…………..…</t>
  </si>
  <si>
    <t>Metro New York DDSO……………………………………………………….….…………………………………………....……..</t>
  </si>
  <si>
    <t>People With Developmental Disabilities, Office for………………………………………..………………..…………..</t>
  </si>
  <si>
    <t>Staten Island DDSO…………………………………………………..………………..………..……..</t>
  </si>
  <si>
    <t>Sunmount DDSO………………………………………………….…………………...……..………..</t>
  </si>
  <si>
    <t>Taconic DDSO………………………………………………………………….…...…..………...…….</t>
  </si>
  <si>
    <t>Western New York DDSO………………………………………….………………….………….…</t>
  </si>
  <si>
    <t>Public Employment Relations Board…………………………………………………………………..…..</t>
  </si>
  <si>
    <t>Public Service, Department of……………………………………………...……………………………..………………………..….</t>
  </si>
  <si>
    <t>State Comptroller, Office of the……………………………………………………………….….…….…</t>
  </si>
  <si>
    <t>State Police, Division of:</t>
  </si>
  <si>
    <t>New York State Police - Troop A……………………...……………………...….………………...……</t>
  </si>
  <si>
    <t>New York State Police - Troop B……………………………………..………...……………………...…………..</t>
  </si>
  <si>
    <t>New York State Police - Troop C…………………………………………...……………………..………………….</t>
  </si>
  <si>
    <t>New York State Police - Troop D………………………………….………………………………..……………………</t>
  </si>
  <si>
    <t>New York State Police - Troop E……………………………………………………………….………………………</t>
  </si>
  <si>
    <t>New York State Police - Troop F…………………………………………………………………………………….</t>
  </si>
  <si>
    <t>New York State Police - Troop G……………………………………………...…………………….……………………..</t>
  </si>
  <si>
    <t>New York State Police - Troop K…………………………………………………………….…………………………….</t>
  </si>
  <si>
    <t>New York State Police - Troop L………………………………………………………………….………...………………...…….</t>
  </si>
  <si>
    <t>New York State Police - Troop New York City………………………………………….…………………………………………</t>
  </si>
  <si>
    <t>OCT-Response &amp; Training Sect/HQ…...……………………………….……….……</t>
  </si>
  <si>
    <t>State Police, Division of…………………………………………….……..…………………………….....</t>
  </si>
  <si>
    <t>State University of New York:</t>
  </si>
  <si>
    <t>Central Administration…………………………………………………………………...…...………</t>
  </si>
  <si>
    <t>State, Department of:</t>
  </si>
  <si>
    <t>State, Department of………………………………………………………………………….….……..</t>
  </si>
  <si>
    <t>Tug Hill Commission……………………………………………..…………………………………...…..</t>
  </si>
  <si>
    <t>Taxation and Finance, Department of…………………………………………………………………………..….……………</t>
  </si>
  <si>
    <t>Temporary and Disability Assistance, Office of………………………..………………………….…</t>
  </si>
  <si>
    <t>Transportation, Department of……………………………………………………………….….…….…</t>
  </si>
  <si>
    <t>Unified Court System:</t>
  </si>
  <si>
    <t>Appellate Division - 1st Judicial Department………………………...……………………………...……</t>
  </si>
  <si>
    <t>Court Administration Budget and Finance, Office of…………………………………...……</t>
  </si>
  <si>
    <t>Court of Appeals……………………………………………………………………………….………….…</t>
  </si>
  <si>
    <t>Lawyers' Fund for Client Protection………………………………...……………………………….….</t>
  </si>
  <si>
    <t>2nd Judicial District Kings County………………………………………………………..</t>
  </si>
  <si>
    <t>4th District Administration……………………………………………………………………...…….</t>
  </si>
  <si>
    <t>5th District Administration……………………………………..……………………………..……….</t>
  </si>
  <si>
    <t>6th District Administration………………………..…………………………………………..……….</t>
  </si>
  <si>
    <t>7th District Administration………………………………………….……………………………..….</t>
  </si>
  <si>
    <t>8th District Administration…………………….…………………………………………..…..………….</t>
  </si>
  <si>
    <t>9th District Administration………………………...…………………………………………..….….</t>
  </si>
  <si>
    <t>10th Judicial District Nassau County…………………………………………………….………………………………...……..</t>
  </si>
  <si>
    <t>10th Judicial District Suffolk County………………………………..……………………………..…</t>
  </si>
  <si>
    <t>Victim Services, Office of………………………………………...………………………………….……………………………….</t>
  </si>
  <si>
    <t>Welfare Inspector General, Office of………………………………………...……………………………..……..</t>
  </si>
  <si>
    <t xml:space="preserve">Total of Cash Advance Accounts by Business Unit and Department…………………………………………………….  </t>
  </si>
  <si>
    <t>APPENDIX</t>
  </si>
  <si>
    <t>FUND STRUCTURE AND LIST OF JOINT CUSTODY FUNDS</t>
  </si>
  <si>
    <t>FUND</t>
  </si>
  <si>
    <t>YEAR</t>
  </si>
  <si>
    <t>NUMBER</t>
  </si>
  <si>
    <t>FUND NAME</t>
  </si>
  <si>
    <t>CLASSIFICATION</t>
  </si>
  <si>
    <t>ESTABLISHED</t>
  </si>
  <si>
    <t>AUTHORIZATION</t>
  </si>
  <si>
    <t>10000-10049</t>
  </si>
  <si>
    <t>Local Assistance Account</t>
  </si>
  <si>
    <t>State Finance Law, §72 (2a)</t>
  </si>
  <si>
    <t>10050-10099</t>
  </si>
  <si>
    <t>State Operations Account</t>
  </si>
  <si>
    <t>State Finance Law, §72 (2b)</t>
  </si>
  <si>
    <t>10100-10149</t>
  </si>
  <si>
    <t xml:space="preserve">Tax Stabilization Reserve </t>
  </si>
  <si>
    <t>State Finance Law, §92</t>
  </si>
  <si>
    <t>10150-10199</t>
  </si>
  <si>
    <t>Contingency Reserve</t>
  </si>
  <si>
    <t xml:space="preserve">Laws of 1993, Chapter 60, §41 </t>
  </si>
  <si>
    <t>10200-10249</t>
  </si>
  <si>
    <t>Universal Pre-Kindergarten Reserve</t>
  </si>
  <si>
    <t>State Finance Law, §97-vvv</t>
  </si>
  <si>
    <t>10250-10299</t>
  </si>
  <si>
    <t>Community Projects</t>
  </si>
  <si>
    <t>State Finance Law, §99-d</t>
  </si>
  <si>
    <t>10300-10349</t>
  </si>
  <si>
    <t xml:space="preserve">Rainy Day Reserve </t>
  </si>
  <si>
    <t>State Finance Law, §92-cc</t>
  </si>
  <si>
    <t>10400-10449</t>
  </si>
  <si>
    <t>Refund Reserve Account</t>
  </si>
  <si>
    <t>State Finance Law, §71 and Tax Law, §171-a</t>
  </si>
  <si>
    <t>10550-10599</t>
  </si>
  <si>
    <t>Tobacco Revenue Guarantee</t>
  </si>
  <si>
    <t>State Finance Law, §97-cccc</t>
  </si>
  <si>
    <t>20000-20099</t>
  </si>
  <si>
    <t>Mental Health Gifts and Donations</t>
  </si>
  <si>
    <t>Special Revenue - State</t>
  </si>
  <si>
    <t>Mental Hygiene Law, §7.29 and §13.29</t>
  </si>
  <si>
    <t>20100-20299</t>
  </si>
  <si>
    <t>Combined Expendable Trust</t>
  </si>
  <si>
    <t>State Finance Law, §71 and State Finance Law, §11</t>
  </si>
  <si>
    <t>20300-20349</t>
  </si>
  <si>
    <t>New York Interest on Lawyer Account (IOLA)</t>
  </si>
  <si>
    <t>State Finance Law, §97-v</t>
  </si>
  <si>
    <t>20350-20399</t>
  </si>
  <si>
    <t xml:space="preserve">New York State Archives Partnership Trust </t>
  </si>
  <si>
    <t>Laws of 1992, Chapter 758, §7</t>
  </si>
  <si>
    <t>20400-20449</t>
  </si>
  <si>
    <t>Child Performer's Protection</t>
  </si>
  <si>
    <t>State Finance Law, §99-j</t>
  </si>
  <si>
    <t>20450-20499</t>
  </si>
  <si>
    <t xml:space="preserve">Tuition Reimbursement  </t>
  </si>
  <si>
    <t>State Finance Law, §97-hh</t>
  </si>
  <si>
    <t>20500-20549</t>
  </si>
  <si>
    <t>Local Government Records Management Improvement</t>
  </si>
  <si>
    <t>State Finance Law, §97-i</t>
  </si>
  <si>
    <t>20550-20599</t>
  </si>
  <si>
    <t>School Tax Relief</t>
  </si>
  <si>
    <t>State Finance Law, §97-rrr</t>
  </si>
  <si>
    <t>20600-20649</t>
  </si>
  <si>
    <t>Charter Schools Stimulus</t>
  </si>
  <si>
    <t>State Finance Law, §97-sss</t>
  </si>
  <si>
    <t>20650-20699</t>
  </si>
  <si>
    <t>Not-For-Profit Short-Term Revolving Loan</t>
  </si>
  <si>
    <t>State Finance Law, §97-jj</t>
  </si>
  <si>
    <t>20800-20849</t>
  </si>
  <si>
    <t>Health Care Reform Act Resources</t>
  </si>
  <si>
    <t>State Finance Law, §92-dd</t>
  </si>
  <si>
    <t>20850-20899</t>
  </si>
  <si>
    <t>Dedicated Mass Transportation Trust</t>
  </si>
  <si>
    <t>State Finance Law, §89-c</t>
  </si>
  <si>
    <t>20900-20949</t>
  </si>
  <si>
    <t>State Lottery</t>
  </si>
  <si>
    <t>State Finance Law, §92-c</t>
  </si>
  <si>
    <t>20950-20999</t>
  </si>
  <si>
    <t xml:space="preserve">Combined Student Loan </t>
  </si>
  <si>
    <t>State Finance Law, §71</t>
  </si>
  <si>
    <t>21000-21049</t>
  </si>
  <si>
    <t>Sewage Treatment Program Management and Administration</t>
  </si>
  <si>
    <t>State Finance Law, §97-l</t>
  </si>
  <si>
    <t>21050-21149</t>
  </si>
  <si>
    <t>ENCON Special Revenue</t>
  </si>
  <si>
    <t>21150-21199</t>
  </si>
  <si>
    <t xml:space="preserve">Conservation </t>
  </si>
  <si>
    <t>State Finance Law, §83</t>
  </si>
  <si>
    <t>21200-21249</t>
  </si>
  <si>
    <t>Environmental Protection and Oil Spill Compensation</t>
  </si>
  <si>
    <t>Navigation Law, §179</t>
  </si>
  <si>
    <t>21250-21299</t>
  </si>
  <si>
    <t>Training and Education Program on Occupational Safety and Health</t>
  </si>
  <si>
    <r>
      <t xml:space="preserve">State Finance Law, §97-c and Labor Law, </t>
    </r>
    <r>
      <rPr>
        <sz val="9"/>
        <rFont val="Times New Roman"/>
        <family val="1"/>
      </rPr>
      <t>§</t>
    </r>
    <r>
      <rPr>
        <sz val="9"/>
        <rFont val="Arial"/>
        <family val="2"/>
      </rPr>
      <t>887</t>
    </r>
  </si>
  <si>
    <t>21300-21349</t>
  </si>
  <si>
    <t>Lawyers' Fund For Client Protection</t>
  </si>
  <si>
    <t>State Finance Law, §97-t</t>
  </si>
  <si>
    <t>21350-21399</t>
  </si>
  <si>
    <t>Equipment Loan Fund for the Disabled</t>
  </si>
  <si>
    <t>Social Services Law, §326-b</t>
  </si>
  <si>
    <t>21400-21449</t>
  </si>
  <si>
    <t>Mass Transportation Operating Assistance</t>
  </si>
  <si>
    <t>State Finance Law, §88-a</t>
  </si>
  <si>
    <t>21450-21499</t>
  </si>
  <si>
    <t>Clean Air</t>
  </si>
  <si>
    <t>State Finance Law, §97-oo</t>
  </si>
  <si>
    <t>21500-21549</t>
  </si>
  <si>
    <t xml:space="preserve">New York State Infrastructure Trust </t>
  </si>
  <si>
    <t>State Finance Law, §88</t>
  </si>
  <si>
    <t>21550-21599</t>
  </si>
  <si>
    <t>Legislative Computer Services</t>
  </si>
  <si>
    <t>State Finance Law, §97-uu</t>
  </si>
  <si>
    <t>21600-21649</t>
  </si>
  <si>
    <t>Biodiversity Stewardship and Research</t>
  </si>
  <si>
    <t>21650-21699</t>
  </si>
  <si>
    <t>Combined Non-Expendable Trust</t>
  </si>
  <si>
    <t>21700-21749</t>
  </si>
  <si>
    <t>Winter Sports Education Trust</t>
  </si>
  <si>
    <t>Education Law, §495-a</t>
  </si>
  <si>
    <t>21750-21799</t>
  </si>
  <si>
    <t>Musical Instrument Revolving</t>
  </si>
  <si>
    <t>21850-21899</t>
  </si>
  <si>
    <t>Arts Capital Grants</t>
  </si>
  <si>
    <t>State Finance Law, §97-z</t>
  </si>
  <si>
    <t xml:space="preserve">21900-22499 </t>
  </si>
  <si>
    <t>Miscellaneous State Special Revenue</t>
  </si>
  <si>
    <t>22500-22549</t>
  </si>
  <si>
    <t>Court Facilities Incentive Aid</t>
  </si>
  <si>
    <t>State Finance Law, §94</t>
  </si>
  <si>
    <t>22550-22599</t>
  </si>
  <si>
    <t>Employment Training</t>
  </si>
  <si>
    <t>22650-22699</t>
  </si>
  <si>
    <t>State University Income</t>
  </si>
  <si>
    <t>Education Law, §355 (4)</t>
  </si>
  <si>
    <t>22700-22749</t>
  </si>
  <si>
    <t>Chemical Dependence Service</t>
  </si>
  <si>
    <t>State Finance Law, §97-w</t>
  </si>
  <si>
    <t>22750-22799</t>
  </si>
  <si>
    <t>Lake George Park Trust</t>
  </si>
  <si>
    <t>State Finance Law, §97-h</t>
  </si>
  <si>
    <t>22800-22849</t>
  </si>
  <si>
    <t>State Police Motor Vehicle Law Enforcement and Motor Vehicle Theft</t>
  </si>
  <si>
    <t xml:space="preserve">and Insurance Fraud Prevention </t>
  </si>
  <si>
    <t>State Finance Law, §89-d and §97-mm</t>
  </si>
  <si>
    <t>22850-22899</t>
  </si>
  <si>
    <t xml:space="preserve">New York Great Lakes Protection </t>
  </si>
  <si>
    <t>State Finance Law, §97-ee</t>
  </si>
  <si>
    <t>22900-22949</t>
  </si>
  <si>
    <t>Federal Revenue Maximization Contract</t>
  </si>
  <si>
    <t>State Finance Law, §97-ttt</t>
  </si>
  <si>
    <t>22950-22999</t>
  </si>
  <si>
    <t>Housing Development</t>
  </si>
  <si>
    <t xml:space="preserve">Private Housing Finance Law, §574 </t>
  </si>
  <si>
    <t>23000-23049</t>
  </si>
  <si>
    <t>NYS DOT Highway Safety Program</t>
  </si>
  <si>
    <t>State Finance Law, §90</t>
  </si>
  <si>
    <t>23050-23099</t>
  </si>
  <si>
    <t>Vocational Rehabilitation</t>
  </si>
  <si>
    <t>State Finance Law, §97-lll</t>
  </si>
  <si>
    <t>23100-23149</t>
  </si>
  <si>
    <t>Drinking Water Program Management and Administration</t>
  </si>
  <si>
    <t>State Finance Law, §97-ddd</t>
  </si>
  <si>
    <t>23150-23199</t>
  </si>
  <si>
    <t>New York City County Clerks' Operations Offset</t>
  </si>
  <si>
    <t>State Finance Law, §94-a</t>
  </si>
  <si>
    <t>23200-23249</t>
  </si>
  <si>
    <t>Judiciary Data Processing Offset</t>
  </si>
  <si>
    <t>State Finance Law, §94-b</t>
  </si>
  <si>
    <t>23500-23549</t>
  </si>
  <si>
    <t>US Olympic Committee/Lake Placid Olympic Training</t>
  </si>
  <si>
    <t>State Finance Law, §84</t>
  </si>
  <si>
    <t>23550-23599</t>
  </si>
  <si>
    <t xml:space="preserve">Indigent Legal Services </t>
  </si>
  <si>
    <t>State Finance Law, §98-b</t>
  </si>
  <si>
    <t>23600-23649</t>
  </si>
  <si>
    <t>Unemployment Insurance Interest and Penalty</t>
  </si>
  <si>
    <t>Labor Law, §552</t>
  </si>
  <si>
    <t>23650-23699</t>
  </si>
  <si>
    <t>MTA Financial Assistance</t>
  </si>
  <si>
    <t>State Finance Law, §92-ff</t>
  </si>
  <si>
    <t>23700-23749</t>
  </si>
  <si>
    <t>Commercial Gaming Revenue</t>
  </si>
  <si>
    <t>State Finance Law, §97-nnnn</t>
  </si>
  <si>
    <t>23750-23799</t>
  </si>
  <si>
    <t xml:space="preserve">Medical Cannabis Trust </t>
  </si>
  <si>
    <t>State Finance Law, §89-h</t>
  </si>
  <si>
    <t>23800-23899</t>
  </si>
  <si>
    <t>Dedicated Miscellaneous State Special Revenue</t>
  </si>
  <si>
    <t>24800-24849</t>
  </si>
  <si>
    <t>State Finance Law, §99-ii</t>
  </si>
  <si>
    <t>24850-24899</t>
  </si>
  <si>
    <t>Health Care Transformation</t>
  </si>
  <si>
    <t>State Finance Law, §92-hh</t>
  </si>
  <si>
    <t>24900-24949</t>
  </si>
  <si>
    <t>Charitable Gifts Trust</t>
  </si>
  <si>
    <t>State Finance Law, §92-gg</t>
  </si>
  <si>
    <t>24950-24954</t>
  </si>
  <si>
    <t>Interactive Fantasy Sports</t>
  </si>
  <si>
    <t>Racing, Pari-Mutuel Wagering and Breeding Law, Article 14</t>
  </si>
  <si>
    <t>24955-24959</t>
  </si>
  <si>
    <t>Mobile Sports Wagering</t>
  </si>
  <si>
    <t>Racing, Pari-Mutuel Wagering and Breeding Law, §1367 and §1367-a</t>
  </si>
  <si>
    <t>40350-40399</t>
  </si>
  <si>
    <t>State University Dormitory Income</t>
  </si>
  <si>
    <t>Education Law, §355 (8)</t>
  </si>
  <si>
    <t>Federal USDA/Food and Nutrition Services</t>
  </si>
  <si>
    <t>Special Revenue - Federal</t>
  </si>
  <si>
    <t>Federal Health and Human Services</t>
  </si>
  <si>
    <t xml:space="preserve">Federal Education </t>
  </si>
  <si>
    <t>25300-25899, 25951</t>
  </si>
  <si>
    <t>Federal Miscellaneous Operating Grants</t>
  </si>
  <si>
    <t>Unemployment Insurance Administration</t>
  </si>
  <si>
    <t>Labor Law, §551, §552-a, §552-b and §530</t>
  </si>
  <si>
    <t>25950, 25952-25999</t>
  </si>
  <si>
    <t>Unemployment Insurance Occupational Training</t>
  </si>
  <si>
    <t>Federal Employment and Training Grants</t>
  </si>
  <si>
    <t>30000-30049</t>
  </si>
  <si>
    <t xml:space="preserve">State Capital Projects </t>
  </si>
  <si>
    <t>Capital Projects - State</t>
  </si>
  <si>
    <t>State Finance Law, §93</t>
  </si>
  <si>
    <t>30050-30099</t>
  </si>
  <si>
    <t>Dedicated Highway and Bridge Trust</t>
  </si>
  <si>
    <t>State Finance Law, §89-b</t>
  </si>
  <si>
    <t>30100-30299</t>
  </si>
  <si>
    <t>State University Residence Halls Rehabilitation and Repair</t>
  </si>
  <si>
    <t>30300-30349</t>
  </si>
  <si>
    <t>New York State Canal System Development</t>
  </si>
  <si>
    <t>State Finance Law, §92-u</t>
  </si>
  <si>
    <t>30350-30399</t>
  </si>
  <si>
    <t>State Park Infrastructure</t>
  </si>
  <si>
    <t>State Finance Law, §97-mm</t>
  </si>
  <si>
    <t>30400-30449</t>
  </si>
  <si>
    <t>Passenger Facility Charge</t>
  </si>
  <si>
    <t>State Finance Law, §90-a</t>
  </si>
  <si>
    <t>30450-30499</t>
  </si>
  <si>
    <t>Environmental Protection</t>
  </si>
  <si>
    <t>State Finance Law, §92-s</t>
  </si>
  <si>
    <t>30500-30549</t>
  </si>
  <si>
    <t>Clean Water/Clean Air Implementation</t>
  </si>
  <si>
    <t>State Finance Law, §97-eee</t>
  </si>
  <si>
    <t>30600-30609</t>
  </si>
  <si>
    <t>Energy Conservation Through Improved Transportation Bond</t>
  </si>
  <si>
    <t>State Finance Law, §57 (5), §76 (2) and §76 (3)</t>
  </si>
  <si>
    <t>30610-30619</t>
  </si>
  <si>
    <t>Park and Recreation Land Acquisition Bond</t>
  </si>
  <si>
    <t>State Finance Law, §57 (5)</t>
  </si>
  <si>
    <t>30620-30629</t>
  </si>
  <si>
    <t>Pure Waters Bond</t>
  </si>
  <si>
    <t>30630-30639</t>
  </si>
  <si>
    <t>Transportation Capital Facilities Bond</t>
  </si>
  <si>
    <t>30640-30649</t>
  </si>
  <si>
    <t>Environmental Quality Protection Bond Act (1972)</t>
  </si>
  <si>
    <t>State Finance Law, §97-a</t>
  </si>
  <si>
    <t>30650-30659</t>
  </si>
  <si>
    <t>Rebuild and Renew New York Transportation Bond</t>
  </si>
  <si>
    <t>State Finance Law, §97-eeee</t>
  </si>
  <si>
    <t>30660-30669</t>
  </si>
  <si>
    <t>Transportation Infrastructure Renewal Bond</t>
  </si>
  <si>
    <t>State Finance Law, §74</t>
  </si>
  <si>
    <t>30670-30679</t>
  </si>
  <si>
    <t>Environmental Quality Bond Act (1986)</t>
  </si>
  <si>
    <t>State Finance Law, §97-d</t>
  </si>
  <si>
    <t>30680-30689</t>
  </si>
  <si>
    <t>Accelerated Capacity and Transportation Improvements Bond</t>
  </si>
  <si>
    <t>State Finance Law, §77</t>
  </si>
  <si>
    <t>30690-30699</t>
  </si>
  <si>
    <t>Clean Water/Clean Air Bond</t>
  </si>
  <si>
    <t>State Finance Law, §97-aaa</t>
  </si>
  <si>
    <t>30700-30709</t>
  </si>
  <si>
    <t>State Housing Bond</t>
  </si>
  <si>
    <t>State Finance Law, §60 (5)</t>
  </si>
  <si>
    <t>30710-30719</t>
  </si>
  <si>
    <t>Smart Schools Bond</t>
  </si>
  <si>
    <t>State Finance Law, §97-oooo</t>
  </si>
  <si>
    <t>30720-30729</t>
  </si>
  <si>
    <t>State Finance Law, §97-tttt</t>
  </si>
  <si>
    <t>30750-30799</t>
  </si>
  <si>
    <t>Outdoor Recreation Development Bond</t>
  </si>
  <si>
    <t>30900-30949</t>
  </si>
  <si>
    <t>Rail Preservation and Development Bond</t>
  </si>
  <si>
    <t>State Finance Law, §76</t>
  </si>
  <si>
    <t>Federal Capital Projects</t>
  </si>
  <si>
    <t>Capital Projects - Federal</t>
  </si>
  <si>
    <t>31450-31499</t>
  </si>
  <si>
    <t>Forest Preserve Expansion</t>
  </si>
  <si>
    <t>State Finance Law, §97-e</t>
  </si>
  <si>
    <t>31500-31549</t>
  </si>
  <si>
    <t>Hazardous Waste Remedial</t>
  </si>
  <si>
    <t>State Finance Law, §97-b</t>
  </si>
  <si>
    <t>31650-31699</t>
  </si>
  <si>
    <t>Suburban Transportation</t>
  </si>
  <si>
    <t>State Finance Law, §88-b</t>
  </si>
  <si>
    <t>31700-31749</t>
  </si>
  <si>
    <t xml:space="preserve">Division For Youth Facilities Improvement </t>
  </si>
  <si>
    <t>State Finance Law, §97-gg</t>
  </si>
  <si>
    <t>31800-31849</t>
  </si>
  <si>
    <t xml:space="preserve">Housing Assistance </t>
  </si>
  <si>
    <t>State Finance Law, §92-q</t>
  </si>
  <si>
    <t>31850-31899</t>
  </si>
  <si>
    <t xml:space="preserve">Housing Program </t>
  </si>
  <si>
    <t>31900-31949</t>
  </si>
  <si>
    <t>Natural Resource Damages</t>
  </si>
  <si>
    <t xml:space="preserve">State Finance Law, §71 </t>
  </si>
  <si>
    <t>31950-31999</t>
  </si>
  <si>
    <t>Department of Transportation Engineering Services</t>
  </si>
  <si>
    <t>32200-32249</t>
  </si>
  <si>
    <t>Miscellaneous Capital Projects</t>
  </si>
  <si>
    <t>32250-32299</t>
  </si>
  <si>
    <t>City University of New York Capital Projects</t>
  </si>
  <si>
    <t>State Finance Law, §71 and Education Law, §377</t>
  </si>
  <si>
    <t>32300-32349</t>
  </si>
  <si>
    <t xml:space="preserve">Mental Hygiene Facilities Capital Improvement </t>
  </si>
  <si>
    <t>32350-32399</t>
  </si>
  <si>
    <t xml:space="preserve">Correctional Facilities Capital Improvement </t>
  </si>
  <si>
    <t>32400-32999</t>
  </si>
  <si>
    <t>State University Capital Projects</t>
  </si>
  <si>
    <t>33050-33099</t>
  </si>
  <si>
    <t>State Finance Law, §93-b</t>
  </si>
  <si>
    <t>40000-40049</t>
  </si>
  <si>
    <t>Debt Reduction Reserve</t>
  </si>
  <si>
    <t>40100-40149</t>
  </si>
  <si>
    <t>Mental Health Services</t>
  </si>
  <si>
    <t>State Finance Law, §97-f</t>
  </si>
  <si>
    <t>40150-40199</t>
  </si>
  <si>
    <t>General Debt Service</t>
  </si>
  <si>
    <t>State Finance Law, §71, §72, §73, §92-h  and §92-z</t>
  </si>
  <si>
    <t>40250-40299</t>
  </si>
  <si>
    <t xml:space="preserve">Housing Debt </t>
  </si>
  <si>
    <t>State Finance Law, §97</t>
  </si>
  <si>
    <t>40300-40349</t>
  </si>
  <si>
    <t>Department of Health Income</t>
  </si>
  <si>
    <t>Public Health Law, §409</t>
  </si>
  <si>
    <t>40400-40449</t>
  </si>
  <si>
    <t>Clean Water/Clean Air</t>
  </si>
  <si>
    <t>State Finance Law, §97-bbb</t>
  </si>
  <si>
    <t>23250-23449</t>
  </si>
  <si>
    <t>CUNY Senior College Program</t>
  </si>
  <si>
    <t>Enterprise</t>
  </si>
  <si>
    <t>50000-50049</t>
  </si>
  <si>
    <t>Youth Commissary</t>
  </si>
  <si>
    <t>Executive Law, §517</t>
  </si>
  <si>
    <t>50050-50099</t>
  </si>
  <si>
    <t>State Exposition Special</t>
  </si>
  <si>
    <t>Agriculture and Markets Law, §31-c</t>
  </si>
  <si>
    <t>50100-50299</t>
  </si>
  <si>
    <t>Correctional Services Commissary</t>
  </si>
  <si>
    <t>Correction Law, §26</t>
  </si>
  <si>
    <t>50300-50399</t>
  </si>
  <si>
    <t>Agencies Enterprise</t>
  </si>
  <si>
    <t>50400-50449</t>
  </si>
  <si>
    <t>Sheltered Workshop</t>
  </si>
  <si>
    <t>50450-50499</t>
  </si>
  <si>
    <t xml:space="preserve">Patient Workshop </t>
  </si>
  <si>
    <t>50500-50599</t>
  </si>
  <si>
    <t>Mental Hygiene Community Stores</t>
  </si>
  <si>
    <t>Mental Hygiene Law, §7.27(c) and §13.27(c)</t>
  </si>
  <si>
    <t>50650-50699</t>
  </si>
  <si>
    <t>Labor Law, §550</t>
  </si>
  <si>
    <t>60850-60899</t>
  </si>
  <si>
    <t>CUNY Senior College Operating</t>
  </si>
  <si>
    <t>Education Law, §6221</t>
  </si>
  <si>
    <t>55000-55049</t>
  </si>
  <si>
    <t>Centralized Services</t>
  </si>
  <si>
    <t>Internal Service</t>
  </si>
  <si>
    <t>State Finance Law, §97-g</t>
  </si>
  <si>
    <t>55050-55099</t>
  </si>
  <si>
    <t xml:space="preserve">Agencies Internal Service </t>
  </si>
  <si>
    <t>55100-55149</t>
  </si>
  <si>
    <t>Mental Hygiene Revolving</t>
  </si>
  <si>
    <t>55150-55199</t>
  </si>
  <si>
    <t>Youth Vocational Education</t>
  </si>
  <si>
    <t>Executive Law, §513</t>
  </si>
  <si>
    <t>55200-55249</t>
  </si>
  <si>
    <t>Joint Labor and Management Administration</t>
  </si>
  <si>
    <t>55250-55299</t>
  </si>
  <si>
    <t>Audit and Control Revolving</t>
  </si>
  <si>
    <t>55300-55349</t>
  </si>
  <si>
    <t>Health Insurance Revolving</t>
  </si>
  <si>
    <t>55350-55399</t>
  </si>
  <si>
    <t>Correctional Industries Revolving</t>
  </si>
  <si>
    <t>60050-60149</t>
  </si>
  <si>
    <t>School Capital Facilities Financing Reserve</t>
  </si>
  <si>
    <t>Agency</t>
  </si>
  <si>
    <t>Education Law, §407-a and §407-b</t>
  </si>
  <si>
    <t>60150-60199</t>
  </si>
  <si>
    <t>Child Performer's Holding</t>
  </si>
  <si>
    <t>State Finance Law, §99-k</t>
  </si>
  <si>
    <t>60200-60249</t>
  </si>
  <si>
    <t>Employees Health Insurance</t>
  </si>
  <si>
    <t>Civil Service Law, §167 (6)</t>
  </si>
  <si>
    <t>60250-60299</t>
  </si>
  <si>
    <t>Social Security Contribution</t>
  </si>
  <si>
    <t>Retirement and Social Security Law, §134 and §141</t>
  </si>
  <si>
    <t>60300-60399</t>
  </si>
  <si>
    <t xml:space="preserve">Employee Payroll Withholding </t>
  </si>
  <si>
    <t>60400-60449</t>
  </si>
  <si>
    <t>Employees Dental Insurance</t>
  </si>
  <si>
    <t>60450-60499</t>
  </si>
  <si>
    <t>Management Confidential Group Insurance</t>
  </si>
  <si>
    <t>60500-60549</t>
  </si>
  <si>
    <t xml:space="preserve">Lottery Prize </t>
  </si>
  <si>
    <t>Tax Law, §1612</t>
  </si>
  <si>
    <t>60550-60599</t>
  </si>
  <si>
    <t>Health Insurance Reserve Receipts</t>
  </si>
  <si>
    <t>State Finance Law, §99-c (3)</t>
  </si>
  <si>
    <t>60600-60799</t>
  </si>
  <si>
    <t>Miscellaneous New York State Agency</t>
  </si>
  <si>
    <t>60800-60849</t>
  </si>
  <si>
    <t>Elderly Pharmaceutical Insurance Coverage (EPIC) Escrow</t>
  </si>
  <si>
    <t>60900-60949</t>
  </si>
  <si>
    <t>Medicaid Management Information System (MMIS) Escrow</t>
  </si>
  <si>
    <t>Social Services Law, §367-b</t>
  </si>
  <si>
    <t>60950-60999</t>
  </si>
  <si>
    <t>Special Education</t>
  </si>
  <si>
    <t>Civil Service Law, §154-b, §154-c, and Executive Law, §227-a (3)</t>
  </si>
  <si>
    <t>61000-61099</t>
  </si>
  <si>
    <t>State University of New York Revenue Collection</t>
  </si>
  <si>
    <t>61100-61999</t>
  </si>
  <si>
    <t>State University Federal Direct Lending Program</t>
  </si>
  <si>
    <t>62000-62049</t>
  </si>
  <si>
    <t>SSI SSP Payment</t>
  </si>
  <si>
    <t>65000-65049</t>
  </si>
  <si>
    <t>Common Retirement Administration</t>
  </si>
  <si>
    <t>Trust</t>
  </si>
  <si>
    <t>Retirement and Social Security Law, §422</t>
  </si>
  <si>
    <t>65050-65099</t>
  </si>
  <si>
    <t>Retiree Health Benefit Trust</t>
  </si>
  <si>
    <t xml:space="preserve">State Finance Law, §99-aa                   </t>
  </si>
  <si>
    <t>College Savings Account</t>
  </si>
  <si>
    <t>Private Purpose Trust</t>
  </si>
  <si>
    <t xml:space="preserve">State Finance Law, §78                      </t>
  </si>
  <si>
    <t>66000-66049</t>
  </si>
  <si>
    <t xml:space="preserve">Agriculture Producers' Security </t>
  </si>
  <si>
    <t>Agriculture and Markets Law, §250</t>
  </si>
  <si>
    <t>66050-66099</t>
  </si>
  <si>
    <t>Milk Producers' Security</t>
  </si>
  <si>
    <t>Agriculture and Markets Law, §258-b (4)(a)</t>
  </si>
  <si>
    <t>2023-24</t>
  </si>
  <si>
    <t>March 31, 2029</t>
  </si>
  <si>
    <t>Veterans' Services, Department of………………………………………………………</t>
  </si>
  <si>
    <t>Developmental Disabilities, State Council on..................................................................................................</t>
  </si>
  <si>
    <t xml:space="preserve">  Yield </t>
  </si>
  <si>
    <t>New York Waterfront Commission………………………………………………………………………………</t>
  </si>
  <si>
    <t>New York Waterfront Commission…………………………………………………………………………………</t>
  </si>
  <si>
    <t>State University of New York………………………………………………………………………………</t>
  </si>
  <si>
    <t>City University of New York………………………………………………………………………………</t>
  </si>
  <si>
    <t>Clean Water/Clean Air and Green Jobs:</t>
  </si>
  <si>
    <t xml:space="preserve">         Open Space Land Conservation and Recreation…........................................................</t>
  </si>
  <si>
    <t xml:space="preserve">         Climate Change Mitigation…...........................................................................................</t>
  </si>
  <si>
    <t xml:space="preserve">         Water Quality Improvement and Resilient Infrastructure…......................................................................................................</t>
  </si>
  <si>
    <t>Budget, Division of the…................................................................</t>
  </si>
  <si>
    <t>Labor, Department of…..................................................................</t>
  </si>
  <si>
    <t xml:space="preserve">   Urban Development Corporation (Empire State Dev Corp)………..</t>
  </si>
  <si>
    <t>Veterans' Services, Department of…............................................</t>
  </si>
  <si>
    <t>Workers' Compensation Board…...................................................</t>
  </si>
  <si>
    <t>NYS MEDICAL INDEMNITY FUND ACCOUNT.……………………………...............</t>
  </si>
  <si>
    <t>NEW YORK STATE CAMPAIGN FINANCE FUND ACCOUNT…........................................</t>
  </si>
  <si>
    <t xml:space="preserve">     Estimated Payments....................................................................…..</t>
  </si>
  <si>
    <t xml:space="preserve">   Environmental Conservation.................................................................................................................................</t>
  </si>
  <si>
    <t xml:space="preserve">   Public Benefit Corporations..........................................................................................................................................</t>
  </si>
  <si>
    <t xml:space="preserve">                TOTAL STATE CAPITAL PROJECTS FUND.................................................................................................................</t>
  </si>
  <si>
    <t>TOTAL CAPITAL PROJECTS FUNDS.....................................................................................................................................................</t>
  </si>
  <si>
    <t xml:space="preserve">     Personal Service........................................................................................................</t>
  </si>
  <si>
    <t xml:space="preserve">     Personal Service..............................................................................................</t>
  </si>
  <si>
    <t xml:space="preserve">     Cannabis....................................................…….........</t>
  </si>
  <si>
    <t xml:space="preserve">     Peer-to-Peer Car Sharing..............................................................................</t>
  </si>
  <si>
    <t xml:space="preserve">     Highway Use.......................................................................</t>
  </si>
  <si>
    <t xml:space="preserve">        Cigarette and Tobacco Products........................................</t>
  </si>
  <si>
    <t xml:space="preserve">        Cannabis................................................................................</t>
  </si>
  <si>
    <t xml:space="preserve">        Motor Fuel..............................................................................</t>
  </si>
  <si>
    <t xml:space="preserve">        Peer-to-Peer Car Sharing..............................................................................</t>
  </si>
  <si>
    <t xml:space="preserve">        Alcoholic Beverage...........................................................</t>
  </si>
  <si>
    <t xml:space="preserve">        Motor Vehicle............................................................................................................</t>
  </si>
  <si>
    <t>Judicial Screening Committee………………………………………………………………………………………………………………………………………………………..…………………..</t>
  </si>
  <si>
    <t>Other Financing Arrangements:</t>
  </si>
  <si>
    <t xml:space="preserve">Other Financing Obligations: </t>
  </si>
  <si>
    <t>Other Financing Arrangements……………………………………………..</t>
  </si>
  <si>
    <r>
      <t xml:space="preserve">State supported debt includes other financing arrangements for State facilities, and debt as defined in State Finance Law </t>
    </r>
    <r>
      <rPr>
        <sz val="12"/>
        <rFont val="Times New Roman"/>
        <family val="1"/>
      </rPr>
      <t>§</t>
    </r>
    <r>
      <rPr>
        <sz val="12"/>
        <rFont val="Arial"/>
        <family val="2"/>
      </rPr>
      <t>67-a, where the State is constitutionally obligated to pay debt service to bondholders or where it is contractually obligated to pay money to public authorities to enable it to make payments on its outstanding bonds.</t>
    </r>
  </si>
  <si>
    <t>Other Financing Arrangements</t>
  </si>
  <si>
    <t>FUTURE OTHER FINANCING ARRANGEMENTS (*)</t>
  </si>
  <si>
    <t xml:space="preserve">OTHER FINANCING ARRANGEMENTS </t>
  </si>
  <si>
    <t xml:space="preserve">     Sales and Use.................................................................</t>
  </si>
  <si>
    <t xml:space="preserve">     Auto Rental............................................................................</t>
  </si>
  <si>
    <t xml:space="preserve">     Cigarette and Tobacco Products....................................................…</t>
  </si>
  <si>
    <t xml:space="preserve">     Corporation Franchise...................................................</t>
  </si>
  <si>
    <t xml:space="preserve">     Corporation and Utilities....................................................</t>
  </si>
  <si>
    <t xml:space="preserve">     Insurance............................................................…………</t>
  </si>
  <si>
    <t xml:space="preserve">     Bank......................................................................................</t>
  </si>
  <si>
    <t xml:space="preserve">     Pass-Through Entity......................................................................................</t>
  </si>
  <si>
    <t xml:space="preserve">     Petroleum Business........................................................</t>
  </si>
  <si>
    <t xml:space="preserve">       Public Welfare...............................................................................................</t>
  </si>
  <si>
    <t xml:space="preserve">         Strategic Resurgence................................................................................................................</t>
  </si>
  <si>
    <t xml:space="preserve">        Alcohol Beverage Control Licensing.........................................................................................</t>
  </si>
  <si>
    <t>TOTAL GOVERNMENTAL FUNDS.........................................................................................................................</t>
  </si>
  <si>
    <r>
      <t xml:space="preserve">     Improvements of the Nineties (ACTION)</t>
    </r>
    <r>
      <rPr>
        <sz val="10"/>
        <rFont val="Arial"/>
        <family val="2"/>
      </rPr>
      <t>.....................................................................</t>
    </r>
  </si>
  <si>
    <r>
      <t xml:space="preserve">     Improvements of the Nineties (ACTION)</t>
    </r>
    <r>
      <rPr>
        <sz val="12"/>
        <rFont val="Arial"/>
        <family val="2"/>
      </rPr>
      <t>....................................................................................................................................</t>
    </r>
  </si>
  <si>
    <t>New York State Cannabis Revenue</t>
  </si>
  <si>
    <t xml:space="preserve">Dedicated Infrastructure Investment </t>
  </si>
  <si>
    <t xml:space="preserve">Unemployment Insurance </t>
  </si>
  <si>
    <t xml:space="preserve">  Debt Service, Including Payments on Financing Arrangements……………………………</t>
  </si>
  <si>
    <t>Debt Service Funds - Other Financing Arrangements</t>
  </si>
  <si>
    <t>Future Other Financing Arrangements Payable from Debt Service Funds</t>
  </si>
  <si>
    <t xml:space="preserve">GENERAL   </t>
  </si>
  <si>
    <t xml:space="preserve">SPECIAL REVENUE </t>
  </si>
  <si>
    <t xml:space="preserve">DEBT SERVICE </t>
  </si>
  <si>
    <t xml:space="preserve">CAPITAL PROJECTS </t>
  </si>
  <si>
    <t>Governmental Funds - Schedule of Tax Receipts: Fiscal Years 2015-16 through 2024-25</t>
  </si>
  <si>
    <t>2024-25</t>
  </si>
  <si>
    <t xml:space="preserve"> MARCH 31, 2025</t>
  </si>
  <si>
    <t>MARCH 31, 2025</t>
  </si>
  <si>
    <t xml:space="preserve"> 2024-25</t>
  </si>
  <si>
    <t xml:space="preserve">          Open Space Land Conservation and Recreation........................................................................................................................................</t>
  </si>
  <si>
    <t xml:space="preserve">          Climate Change Mitigation........................................................................................................................................</t>
  </si>
  <si>
    <t xml:space="preserve">          Water Quality Improvement and Resilient Infrastructure.......................................................................................................................................</t>
  </si>
  <si>
    <t xml:space="preserve">        Environmental Facilities Corporation……………………..……...............</t>
  </si>
  <si>
    <t>26001-26049</t>
  </si>
  <si>
    <t>Arts, Council on the.............................................................................</t>
  </si>
  <si>
    <t>OCTF Confidential……………………………………………………..…….…………………………………………….……</t>
  </si>
  <si>
    <t>Financial Administration……………………………………………..…………………………………...…..</t>
  </si>
  <si>
    <t>(1) For the purpose of calculating bonds issued, par values of the bonds sold are adjusted for any premium/discount that was applied at the time of issuance.</t>
  </si>
  <si>
    <t xml:space="preserve">(2) Legislation authorizing the issuance of Rebuild and Renew New York Transportation Bonds only specified the total amount of bonds authorized to be issued for transportation purposes (excluding MTA).   </t>
  </si>
  <si>
    <t xml:space="preserve">      As bonds are issued, this report will categorize the issuance under its designated purpose. </t>
  </si>
  <si>
    <t>(3) Authorizations have been adjusted to reflect reallocations made by Chapter 54 of the Laws of 1990.</t>
  </si>
  <si>
    <t>(4) Bond proceeds from Series 2003D were reallocated from EQ72-Air to Clean Water/Clean Air - Water and Solid Waste purposes.</t>
  </si>
  <si>
    <t>(5) The Legislature provided the following limitations on bonds to be issued for specific project categories or programs authorized within the Clean Water, Clean Air and Green Jobs Environmental Bond Act:</t>
  </si>
  <si>
    <t xml:space="preserve">      Flood Restoration and Risk Reduction (Not less than $1.1 billion), Open Space Land Conservation and Recreation Projects (Up to $650 million), Climate Change Mitigation (Up to $1.5 billion),</t>
  </si>
  <si>
    <t xml:space="preserve">      and Water Quality Improvement and Resilient Infrastructure (Not less than $650 million).</t>
  </si>
  <si>
    <t>(4)</t>
  </si>
  <si>
    <t>(5)</t>
  </si>
  <si>
    <t>(2)</t>
  </si>
  <si>
    <t>(3)</t>
  </si>
  <si>
    <t>Financial Services, Department of……………………………………………………………………………….</t>
  </si>
  <si>
    <t>Agriculture and Markets, Department of…………………………………………………………………………………………………………………..</t>
  </si>
  <si>
    <t>State University of New York............................................................................</t>
  </si>
  <si>
    <r>
      <t>Park and Recreation Land Acquisition</t>
    </r>
    <r>
      <rPr>
        <sz val="10"/>
        <rFont val="Arial"/>
        <family val="2"/>
      </rPr>
      <t>....................................................................................................................................</t>
    </r>
  </si>
  <si>
    <r>
      <t>Rail Preservation</t>
    </r>
    <r>
      <rPr>
        <sz val="10"/>
        <rFont val="Arial"/>
        <family val="2"/>
      </rPr>
      <t>....................................................................................................................................</t>
    </r>
  </si>
  <si>
    <r>
      <t xml:space="preserve">Clean Water/Clean Air </t>
    </r>
    <r>
      <rPr>
        <b/>
        <sz val="10"/>
        <rFont val="Arial"/>
        <family val="2"/>
      </rPr>
      <t>(6)</t>
    </r>
    <r>
      <rPr>
        <b/>
        <sz val="12"/>
        <rFont val="Arial"/>
        <family val="2"/>
      </rPr>
      <t>:</t>
    </r>
  </si>
  <si>
    <r>
      <t xml:space="preserve">Energy Conservation Through Improved Transportation </t>
    </r>
    <r>
      <rPr>
        <b/>
        <sz val="10"/>
        <rFont val="Arial"/>
        <family val="2"/>
      </rPr>
      <t>(6)</t>
    </r>
    <r>
      <rPr>
        <b/>
        <sz val="12"/>
        <rFont val="Arial"/>
        <family val="2"/>
      </rPr>
      <t xml:space="preserve">: </t>
    </r>
  </si>
  <si>
    <r>
      <t xml:space="preserve">Housing </t>
    </r>
    <r>
      <rPr>
        <b/>
        <sz val="10"/>
        <rFont val="Arial"/>
        <family val="2"/>
      </rPr>
      <t>(6)</t>
    </r>
    <r>
      <rPr>
        <b/>
        <sz val="12"/>
        <rFont val="Arial"/>
        <family val="2"/>
      </rPr>
      <t>:</t>
    </r>
  </si>
  <si>
    <r>
      <t xml:space="preserve">Rebuild New York - Transportation Infrastructure Renewal </t>
    </r>
    <r>
      <rPr>
        <b/>
        <sz val="10"/>
        <rFont val="Arial"/>
        <family val="2"/>
      </rPr>
      <t>(6)</t>
    </r>
    <r>
      <rPr>
        <b/>
        <sz val="12"/>
        <rFont val="Arial"/>
        <family val="2"/>
      </rPr>
      <t>:</t>
    </r>
  </si>
  <si>
    <r>
      <t xml:space="preserve">Transportation Capital Facilities </t>
    </r>
    <r>
      <rPr>
        <b/>
        <sz val="10"/>
        <rFont val="Arial"/>
        <family val="2"/>
      </rPr>
      <t>(6)</t>
    </r>
    <r>
      <rPr>
        <b/>
        <sz val="12"/>
        <rFont val="Arial"/>
        <family val="2"/>
      </rPr>
      <t>:</t>
    </r>
  </si>
  <si>
    <r>
      <t xml:space="preserve">ISSUED </t>
    </r>
    <r>
      <rPr>
        <b/>
        <sz val="10"/>
        <rFont val="Arial"/>
        <family val="2"/>
      </rPr>
      <t>(1)</t>
    </r>
  </si>
  <si>
    <t xml:space="preserve">     Alcoholic Beverage...........................................................</t>
  </si>
  <si>
    <t xml:space="preserve">     Real Property Gains........................................................</t>
  </si>
  <si>
    <t xml:space="preserve">     Estate and Gift..................................................................</t>
  </si>
  <si>
    <t xml:space="preserve">     Pari-Mutuel.........................................................................</t>
  </si>
  <si>
    <t xml:space="preserve">     Real Estate Transfer........................................................</t>
  </si>
  <si>
    <t>GOVERNMENTAL FUNDS - STATE OPERATING</t>
  </si>
  <si>
    <t>Governmental Funds - State Operating - Schedule of Receipts, Disbursements and Other Financing Sources (Uses):</t>
  </si>
  <si>
    <t>Veterans' Services, Department of………………………………………………………………………………</t>
  </si>
  <si>
    <t>Veterans' Services, Department of………………………………………………………………………………………………………………..</t>
  </si>
  <si>
    <t>Developmental Disabilities, State Council on………………………………………………………………………….……………………………………………………………</t>
  </si>
  <si>
    <t>Developmental Disabilities, State Council on……………………………………………………………………………………..</t>
  </si>
  <si>
    <t>Veterans' Services, Department of…………………………………………………………………………………………………………………………………………………………………………………</t>
  </si>
  <si>
    <t>Veterans' Services, Department of…………………………………………………………………………………………………………………………………………</t>
  </si>
  <si>
    <t>Budget, Division of the……………………………………………………………………………………………………………</t>
  </si>
  <si>
    <r>
      <t>Park and Recreation Land Acquisition</t>
    </r>
    <r>
      <rPr>
        <sz val="12"/>
        <rFont val="Arial"/>
        <family val="2"/>
      </rPr>
      <t>....................................................................................................................................</t>
    </r>
  </si>
  <si>
    <t>Public Benefit Corporations:</t>
  </si>
  <si>
    <t>Higher Education Services Corporation........................................................................................................................................</t>
  </si>
  <si>
    <t>Public Service, Department of........................................................................................................</t>
  </si>
  <si>
    <t>Judicial Conduct...........................................................................................................</t>
  </si>
  <si>
    <t>Judicial Screening Committee………………………………………………………………..</t>
  </si>
  <si>
    <t>New York Waterfront Commission.........................................................................................................</t>
  </si>
  <si>
    <t>HOUSING PROG FUND - AFFORD HOUSING CORPORATION………………………………………………………………………………………….</t>
  </si>
  <si>
    <t>Clean Water, Clean Air and Green Jobs Bond</t>
  </si>
  <si>
    <t>Veterans' Services, Department of…................................................</t>
  </si>
  <si>
    <t>New York Waterfront Commission…..........................................................</t>
  </si>
  <si>
    <t>Ethics and Lobbying in Government, Commission on………………………………………………………………………………………………………………………………………………………………………..……………………………</t>
  </si>
  <si>
    <t>Ethics and Lobbying in Government, Commission on.........................................................................................................</t>
  </si>
  <si>
    <t>Ethics and Lobbying in Government, Commission on……………………………………...………………………….…….…..</t>
  </si>
  <si>
    <t>March 31, 2030</t>
  </si>
  <si>
    <r>
      <t xml:space="preserve">Housing Finance Agency </t>
    </r>
    <r>
      <rPr>
        <sz val="12"/>
        <color indexed="8"/>
        <rFont val="Arial"/>
        <family val="2"/>
      </rPr>
      <t>...................................................................................................................................</t>
    </r>
  </si>
  <si>
    <t>Tobacco Settlement Financing Corporation….............................</t>
  </si>
  <si>
    <t>Municipal Bond Bank Agency (MBBA)…....................................</t>
  </si>
  <si>
    <t>Higher Education Services Corporation…………………………………………………………………………….</t>
  </si>
  <si>
    <t xml:space="preserve">     Vapor Excise.......................................................................</t>
  </si>
  <si>
    <t xml:space="preserve">     Racing and Combative Sports.....................................................</t>
  </si>
  <si>
    <t xml:space="preserve">         Construction/Rehabilitation of Buffalo International Airport……………………….................................................</t>
  </si>
  <si>
    <t>State funded debt obligations include all State-supported debt from Schedule 20a, plus certain other debt where the State has agreed to allow certain other entities to pledge or assign State resources to pay debt service on debt issued for State purposes or to finance State assistance payments to another entity.  These obligations include those associated with the sale of the State’s share of Tobacco Settlement proceeds, prior year school aid claims, debt issued by the Sales Tax Asset Receivable Corporation (STARC) for NYC debt relief, debt issued by the Transitional Finance Authority (TFA) for NYC school building aid, portions of the secured hospital program and obligations issued to finance certain State University of New York (SUNY) dormitory facilities.  Debt service on these obligations is secured by future State local assistance payments (financed with available General Fund resources or taxes), tobacco settlement payments, contingent debt service appropriations or SUNY dormitory rental income.</t>
  </si>
  <si>
    <r>
      <t xml:space="preserve">OTHER LONG-TERM OBLIGATIONS </t>
    </r>
    <r>
      <rPr>
        <b/>
        <u/>
        <vertAlign val="superscript"/>
        <sz val="14"/>
        <rFont val="Arial"/>
        <family val="2"/>
      </rPr>
      <t>(*)</t>
    </r>
  </si>
  <si>
    <t xml:space="preserve">Gateway Development Commission…………………………………………..  </t>
  </si>
  <si>
    <t>TOTAL OTHER LONG-TERM OBLIGATIONS………………………..</t>
  </si>
  <si>
    <t xml:space="preserve">DEBT OUTSTANDING AND OTHER LONG-TERM OBLIGATIONS AS OF MARCH 31 </t>
  </si>
  <si>
    <t xml:space="preserve">FISCAL YEAR ENDED MARCH 31, 2026   </t>
  </si>
  <si>
    <t>FISCAL YEAR ENDED MARCH 31, 2026</t>
  </si>
  <si>
    <t>2025-26</t>
  </si>
  <si>
    <t xml:space="preserve">FISCAL YEAR ENDED MARCH 31, 2026 </t>
  </si>
  <si>
    <t xml:space="preserve"> MARCH 31, 2026</t>
  </si>
  <si>
    <t xml:space="preserve">FISCAL YEARS 2016-17 THROUGH 2025-26    </t>
  </si>
  <si>
    <t>BUDGET PERIOD ENDED MARCH 31, 2026</t>
  </si>
  <si>
    <t>APRIL 1, 2025</t>
  </si>
  <si>
    <t>2025 LEGISLATURE</t>
  </si>
  <si>
    <t>2025 LEGISLATIVE</t>
  </si>
  <si>
    <t>MARCH 31, 2026</t>
  </si>
  <si>
    <t>AS OF MARCH 31, 2026</t>
  </si>
  <si>
    <t xml:space="preserve">FISCAL YEARS 2016-17 THROUGH 2025-26 </t>
  </si>
  <si>
    <t xml:space="preserve"> 2025-26</t>
  </si>
  <si>
    <t>FISCAL YEARS 1945-46 THROUGH 2025-26</t>
  </si>
  <si>
    <t xml:space="preserve">FISCAL YEAR ENDED MARCH 31, 2026  </t>
  </si>
  <si>
    <t xml:space="preserve">FISCAL YEARS 2016-17 THROUGH 2025-26     </t>
  </si>
  <si>
    <t>FISCAL YEARS 2016-17 THROUGH 2025-26</t>
  </si>
  <si>
    <t xml:space="preserve"> (*) The April 1, 2021 balance has been adjusted by $197,531 thousand for the reclassification of Special Revenue Funds.                   </t>
  </si>
  <si>
    <t>(*)  The April 1, 2021 balance has been adjusted by $197,531 thousand for the reclassification of Special Revenue Funds.</t>
  </si>
  <si>
    <t>Governmental Funds - State Tax Receipts per Capita: Fiscal Years 2016-17 through 2025-26</t>
  </si>
  <si>
    <t>Governmental Funds - Schedule of Receipts, Disbursements and Other Financing Sources (Uses):  Fiscal Years 2016-17 through 2025-26</t>
  </si>
  <si>
    <t>Fiscal Years 2016-17 through 2025-26</t>
  </si>
  <si>
    <t>General Obligation Debt - Principal and Interest Payments: Fiscal Years 2016-17 through 2025-26</t>
  </si>
  <si>
    <t>State Debt Outstanding and Other Long-Term Obligations as of March 31: Fiscal Years 2016-17 through 2025-26</t>
  </si>
  <si>
    <t>State Supported Debt Outstanding as of March 31 Per Capita: Fiscal Years 2016-17 through 2025-26</t>
  </si>
  <si>
    <t>State Funded Debt Obligations Outstanding as of March 31 Per Capita: Fiscal Years 2016-17 through 2025-26</t>
  </si>
  <si>
    <t>State Related Debt Obligations Outstanding as of March 31 Per Capita: Fiscal Years 2016-17 through 2025-26</t>
  </si>
  <si>
    <t>Tax Stabilization Reserve Account - Statement of Net Cash Transactions: Fiscal Years 1945-46 through 2025-26</t>
  </si>
  <si>
    <t>Short-Term Investment Pool: Fiscal Years 2016-17 through 2025-26</t>
  </si>
  <si>
    <t>Temporary Loans Outstanding: Fiscal Years 2016-17 through 2025-26</t>
  </si>
  <si>
    <t>Temporary Loans Outstanding as of March 31, 2026</t>
  </si>
  <si>
    <t>March 31, 2031</t>
  </si>
  <si>
    <t>2025-2026 MONTHLY RESULTS</t>
  </si>
  <si>
    <t>FISCAL YEARS 2016-17 THROUGH 2025-2026</t>
  </si>
  <si>
    <t xml:space="preserve">         Subtotal (carry forward)……………………………………………………..</t>
  </si>
  <si>
    <t>Subtotal (carry forward)………………………………………………………………</t>
  </si>
  <si>
    <t xml:space="preserve">      1996……………………………………………………………………</t>
  </si>
  <si>
    <t xml:space="preserve">      1997……………………………………………………………………..</t>
  </si>
  <si>
    <t xml:space="preserve">      1998…………………………………………………………………..</t>
  </si>
  <si>
    <t xml:space="preserve">      1999…………………………………………………………………</t>
  </si>
  <si>
    <t xml:space="preserve">      2000…………………………………………………………………….</t>
  </si>
  <si>
    <t xml:space="preserve">      2001…………………………………………………………………….'</t>
  </si>
  <si>
    <t xml:space="preserve">      2002……………………………………………………………………</t>
  </si>
  <si>
    <t xml:space="preserve">      2004………………………………………………………………….</t>
  </si>
  <si>
    <t xml:space="preserve">      2005…………………………………………………………………….</t>
  </si>
  <si>
    <t xml:space="preserve">      2006…………………………………………………………………….</t>
  </si>
  <si>
    <t xml:space="preserve">      2007…………………………………………………………………….</t>
  </si>
  <si>
    <t xml:space="preserve">      2012…………………………………………………………………….</t>
  </si>
  <si>
    <t xml:space="preserve">      2015…………………………………………………………………….</t>
  </si>
  <si>
    <t xml:space="preserve">      2022…………………………………………………………………….</t>
  </si>
  <si>
    <t xml:space="preserve">      2023…………………………………………………………………….</t>
  </si>
  <si>
    <t xml:space="preserve">      2024…………………………………………………………………….</t>
  </si>
  <si>
    <t xml:space="preserve">            Total Transfers from the General Fund  </t>
  </si>
  <si>
    <t xml:space="preserve">    Housing Finance Agency................................................................…………….                                           </t>
  </si>
  <si>
    <t>Temporary Loans are authorized pursuant to Subdivision 5 of Section 4 of the State Finance Law and Chapter 56, Part MM, Section 1, of the Laws of 2025-26. The loans represent authorizations made by the Legislature to allow certain funds/accounts to make appropriated payments regardless of the fund (cash) balance. Such loans are made from the State's Short-Term Investment Pool (STIP) and are intended to satisfy temporary cash shortfalls whenever scheduled disbursements exceed available revenues during the fiscal year. Generally, temporary loans are repaid from the first cash receipts of the fund or account; however, in some cases actual revenues are not sufficient to repay all loans made to the fund or account and a transfer from the General Fund "Repayment of Receivables" appropriation is approved by the Budget Director.</t>
  </si>
  <si>
    <t>Temporary Loans are authorized pursuant to Subdivision 5 of Section 4 of the State Finance Law and Chapter 56, Part MM, Section 1, of the Laws of 2025-26. These loans represent authorizations made by the Legislature to allow certain funds/accounts to make appropriated payments regardless of the fund (cash) balance. Such loans are made from the State's Short-Term Investment Pool (STIP) and are intended to satisfy temporary cash shortfalls whenever scheduled disbursements exceed available revenues during the fiscal year. Generally, temporary loans are repaid from the first cash receipts of the fund or account.  In some cases, actual revenues are not sufficient to repay all loans made to the fund or account and a transfer from the General Fund "Repayment of Receivables" appropriation is approved by the Budget Director.</t>
  </si>
  <si>
    <t xml:space="preserve">   New York State Thruway Authority………………………………………….…..…..</t>
  </si>
  <si>
    <t>UTILITY ENVIRONMENTAL REGULATORY ACCOUNT………………………………………………....................</t>
  </si>
  <si>
    <t>PHARMACY BENEFIT MANAGER REGULATORY FUND…..............................................</t>
  </si>
  <si>
    <t>BEHAVIORAL HEALTH PARITY COMPLIANCE FUND…............................................</t>
  </si>
  <si>
    <t>TRAINING, MANAGEMENT AND EVALUATION ACCOUNT.………………………………………..................</t>
  </si>
  <si>
    <t>COURTS SPECIAL GRANTS………………………………………………………………………....................</t>
  </si>
  <si>
    <t>NY ENVIRONMENTAL PROTECTION &amp; SPILL REMEDIATION...............................</t>
  </si>
  <si>
    <t>NY RACING CAPITAL IMPROVEMENT……………………………………….................</t>
  </si>
  <si>
    <t>DFS IT MODERNIZATION CAP ACCOUNT…......................................................................</t>
  </si>
  <si>
    <t>CIVIL SERVICE ADMINISTRATION ACCOUNT…........................................................</t>
  </si>
  <si>
    <t xml:space="preserve">     Housing Finance Agency...............................................................                 </t>
  </si>
  <si>
    <t>CHANGE FROM 2016-17 TO 2025-26</t>
  </si>
  <si>
    <t>Economic Development, Department of........................................................................................</t>
  </si>
  <si>
    <t xml:space="preserve">      and no debt service was paid during fiscal years 2016-17 through 2025-26.</t>
  </si>
  <si>
    <t xml:space="preserve">REFUNDING </t>
  </si>
  <si>
    <t>Developmental Disabilities, State Council on...........................................................</t>
  </si>
  <si>
    <t>Cannabis Management, Office of………………………………….………………….……..………………………</t>
  </si>
  <si>
    <t>2nd District Supreme Combined………………………………………………………..</t>
  </si>
  <si>
    <t>(**) Schedule omits general obligation purposes for which no debt was outstanding at March 31 and no debt service was paid during fiscal years 2016-17 through 2025-26.</t>
  </si>
  <si>
    <t>DEFEASANCE (*)</t>
  </si>
  <si>
    <t>Developmental Disabilities, State Council on….................................................</t>
  </si>
  <si>
    <t>National and Community Service….......................................................................</t>
  </si>
  <si>
    <t xml:space="preserve">          Aviation..............................................................................................................</t>
  </si>
  <si>
    <r>
      <t xml:space="preserve">Environmental Facilities Corporation </t>
    </r>
    <r>
      <rPr>
        <sz val="12"/>
        <color indexed="8"/>
        <rFont val="Arial"/>
        <family val="2"/>
      </rPr>
      <t>..............................................................</t>
    </r>
    <r>
      <rPr>
        <sz val="12"/>
        <color rgb="FF000000"/>
        <rFont val="Arial"/>
        <family val="2"/>
      </rPr>
      <t>...</t>
    </r>
  </si>
  <si>
    <r>
      <rPr>
        <b/>
        <sz val="12"/>
        <color rgb="FF000000"/>
        <rFont val="Arial"/>
        <family val="2"/>
      </rPr>
      <t>Metropolitan Transportation Authority Service Contract Bonds</t>
    </r>
    <r>
      <rPr>
        <sz val="12"/>
        <color indexed="8"/>
        <rFont val="Arial"/>
        <family val="2"/>
      </rPr>
      <t xml:space="preserve"> .....................</t>
    </r>
  </si>
  <si>
    <t xml:space="preserve">         Construction of Binghamton Multi-Use Stadium……………………….....................................................................</t>
  </si>
  <si>
    <t>SUC Maritime…..............................................................................................................</t>
  </si>
  <si>
    <t>Prosecutorial Conduct, Commission on…..............................................................................</t>
  </si>
  <si>
    <t>Homeland Security and Emergency Services, Division of………………………………………………………………………....….…..………………..……..</t>
  </si>
  <si>
    <t>New York State Waterfront Commission………………………………………...………………………………….……………………………….</t>
  </si>
  <si>
    <t>NY WATERFRONT COMMISSON EMPLOYER ASSESSMENT ACCOUNT….......................................................................</t>
  </si>
  <si>
    <t xml:space="preserve">  Debt Service, Including Payments on Financing Arrangements……...................  </t>
  </si>
  <si>
    <t>(*) A total of $26,155,000 in outstanding debt principal payments were defeased August 2025.</t>
  </si>
  <si>
    <t>RESTITUTION ACCOUNT…...........................................................................................</t>
  </si>
  <si>
    <t>VOTING MACHINE EXAMINATIONS ACCOUNT ….......................................................................</t>
  </si>
  <si>
    <t>VIRTUAL CURRENCY FUND….......................................................................................</t>
  </si>
  <si>
    <t>CORRECTIONAL FACILITY CAPITAL CLOSURE............................................................</t>
  </si>
  <si>
    <t>COMMERCIAL GAMING REVENUE ACCOUNT….......................................................................</t>
  </si>
  <si>
    <t>NYS SECURE CHOICE ADMIN.................................................................................................</t>
  </si>
  <si>
    <t>CANNABIS EDUCATION ACCOUNT.................................................................................................</t>
  </si>
  <si>
    <t>FANTASY SPORTS ADMINISTRATION...............................................................................................</t>
  </si>
  <si>
    <t>MOBILE SPORTS WAGERING FUND…..................................................................................</t>
  </si>
  <si>
    <t>INTEREST ASSESSMENT ACCOUNT….............................................................................</t>
  </si>
  <si>
    <t>(6) Schedule omits general obligation purposes for which no debt was outstanding at March 31 and no debt service was paid during fiscal years 2016-17 through 2025-26.</t>
  </si>
  <si>
    <t xml:space="preserve">Pursuant to Article VII of the State Constitution and Section 92 of the State Finance Law, receipts in excess of General Fund requirements not otherwise   </t>
  </si>
  <si>
    <t xml:space="preserve">appropriated are required to be transferred to the Tax Stabilization Reserve Fund at the end of each fiscal year.  Loans to finance cash deficits must   </t>
  </si>
  <si>
    <t xml:space="preserve">be repaid within six years in at least three equal annual installments.  As of March 31, 2026, there are no loans outstanding.   </t>
  </si>
  <si>
    <t xml:space="preserve">Transfers of Surplus from the General Fund to the Reserve Fund:  </t>
  </si>
  <si>
    <t xml:space="preserve">TAX STABILIZATION RESERVE FUND  </t>
  </si>
  <si>
    <t>Cumulative Transfers of General Fund Cash Basis Surplus…………………………………………………………………………………………………………..</t>
  </si>
  <si>
    <t>1955………………………………………………………………………………………</t>
  </si>
  <si>
    <t>1987…………………………………………………………………………………………………….......................</t>
  </si>
  <si>
    <t>1946……………………………………………………………………………………............</t>
  </si>
  <si>
    <t>1947………………………………………………………………………………………............</t>
  </si>
  <si>
    <t>1948……………………………………………………………………………………...............</t>
  </si>
  <si>
    <t>1949………………………………………………………………………………………...........</t>
  </si>
  <si>
    <t>1950……………………………………………………………………………………….............</t>
  </si>
  <si>
    <t>1951………………………………………………………………………………………..............</t>
  </si>
  <si>
    <t>1952………………………………………………………………………………………..........</t>
  </si>
  <si>
    <t>1953……………………………………………………………………………………….................</t>
  </si>
  <si>
    <t>1954……………………………………………………………………………………….........</t>
  </si>
  <si>
    <t>1956……………………………………………………………………………………….........</t>
  </si>
  <si>
    <t>1957………………………………………………………………………………………......................</t>
  </si>
  <si>
    <t>1958……………………………………………………………………………………….............</t>
  </si>
  <si>
    <t>1959……………………………………………………………………………………….........</t>
  </si>
  <si>
    <t>1960………………………………………………………………………………………............</t>
  </si>
  <si>
    <t>1979…………………………………………………………………………………….................</t>
  </si>
  <si>
    <t>1985……………………………………………………………………………………...........</t>
  </si>
  <si>
    <t>1986……………………………………………………………………………………………………............</t>
  </si>
  <si>
    <t>March 31:</t>
  </si>
  <si>
    <t>TEMPORARY LOANS OUTSTANDING</t>
  </si>
  <si>
    <t>(*)  The Excelsior Linked Deposit Program authorizes the Comptroller to deposit State funds with participating lenders at a reduced rate of return when such lenders make lower cost loans, on the basis of such linked deposits, to qualifying businesses to improve productivity, competitiveness, access to new markets and exporting capabilities. The Banking Development District Program authorizes the Comptroller to deposit State funds at a reduced rate of return to encourage the establishment of commercial bank branches in areas where there is a demonstrated need for banking services.  Actual earnings in STIP are lower by $20,509,238.26 due to the effect of the Linked Deposit and Banking Development District Programs.</t>
  </si>
  <si>
    <t xml:space="preserve">STATE RELATED DEBT OBLIGATIONS OUTSTANDING AS OF MARCH 31 PER CAPITA      </t>
  </si>
  <si>
    <t xml:space="preserve">    Population estimates are based on current information published by the U.S. Census Bureau.  </t>
  </si>
  <si>
    <t xml:space="preserve">STATE FUNDED DEBT OBLIGATIONS OUTSTANDING AS OF MARCH 31 PER CAPITA          </t>
  </si>
  <si>
    <t xml:space="preserve">STATE SUPPORTED DEBT OUTSTANDING AS OF MARCH 31 PER CAPITA         </t>
  </si>
  <si>
    <t xml:space="preserve"> This is not inclusive of all Other Long-Term Obligations of the State.</t>
  </si>
  <si>
    <t>Veterans' Services, Department of…...................................................................</t>
  </si>
  <si>
    <t>State University of New York…………………………………………...........</t>
  </si>
  <si>
    <t>Statewide Financial System…..................................................................</t>
  </si>
  <si>
    <t>Public Employment Relations Board…....................................................</t>
  </si>
  <si>
    <t xml:space="preserve">   Power Authority……………………………………………………….........</t>
  </si>
  <si>
    <t xml:space="preserve">   Urban Development Corporation (Empire State Dev Corp)……….....</t>
  </si>
  <si>
    <t xml:space="preserve">   Power Authority……………………...…………………………………….</t>
  </si>
  <si>
    <t>State University of New York….................................................................</t>
  </si>
  <si>
    <t xml:space="preserve">     Motor Fuel..............................................................................</t>
  </si>
  <si>
    <r>
      <t>Administrative Expenses for General Obligation Bonds</t>
    </r>
    <r>
      <rPr>
        <sz val="11"/>
        <rFont val="Arial"/>
        <family val="2"/>
      </rPr>
      <t>.............................................................................................…………..</t>
    </r>
  </si>
  <si>
    <t>PURPOSE (**)</t>
  </si>
  <si>
    <t>Clean Water/Clean Air:</t>
  </si>
  <si>
    <t xml:space="preserve">Energy Conservation Through Improved Transportation: </t>
  </si>
  <si>
    <t>Housing:</t>
  </si>
  <si>
    <t>Rebuild New York - Transportation Infrastructure Renewal:</t>
  </si>
  <si>
    <t>Transportation Capital Facilities:</t>
  </si>
  <si>
    <t xml:space="preserve">    $24,305,037 was defeased using unspent bond proceeds.  The remaining outstanding debt of $1,849,963 will be paid by the escrow agent from earnings on the escrow fund.</t>
  </si>
  <si>
    <t>PURPOSE (*)</t>
  </si>
  <si>
    <t>Energy Conservation Through Improved Transportation:</t>
  </si>
  <si>
    <t xml:space="preserve">          Air...........................................................................................................</t>
  </si>
  <si>
    <t xml:space="preserve">          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</si>
</sst>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409]mmmm\ d\,\ yyyy;@"/>
    <numFmt numFmtId="166" formatCode="[$$-409]#,##0"/>
    <numFmt numFmtId="167" formatCode="0.000%"/>
    <numFmt numFmtId="168" formatCode="&quot;$&quot;#,##0"/>
    <numFmt numFmtId="169" formatCode="#,##0.0_);\(#,##0.0\)"/>
    <numFmt numFmtId="170" formatCode="0_);\(0\)"/>
    <numFmt numFmtId="171" formatCode="_(&quot;$&quot;* #,##0_);_(&quot;$&quot;* \(#,##0\);_(&quot;$&quot;* &quot;-&quot;??_);_(@_)"/>
    <numFmt numFmtId="172" formatCode="_(* #,##0_);_(* \(#,##0\);_(* &quot;-&quot;??_);_(@_)"/>
    <numFmt numFmtId="173" formatCode="0.000"/>
    <numFmt numFmtId="174" formatCode="&quot;$&quot;#,##0.00"/>
    <numFmt numFmtId="175" formatCode="#,##0.000"/>
    <numFmt numFmtId="176" formatCode="&quot;$&quot;#,##0.0"/>
    <numFmt numFmtId="177" formatCode="_(&quot;$&quot;* #,##0.000_);_(&quot;$&quot;* \(#,##0.000\);_(&quot;$&quot;* &quot;-&quot;???_);_(@_)"/>
    <numFmt numFmtId="178" formatCode="#,##0.000_);\(#,##0.000\)"/>
    <numFmt numFmtId="179" formatCode="&quot;$&quot;#,##0.000_);\(&quot;$&quot;#,##0.000\)"/>
    <numFmt numFmtId="180" formatCode="_(* #,##0.000_);_(* \(#,##0.000\);_(* &quot;-&quot;???_);_(@_)"/>
    <numFmt numFmtId="181" formatCode="&quot;$&quot;#,##0.000"/>
    <numFmt numFmtId="182" formatCode="_(&quot;$&quot;* #,##0.0_);_(&quot;$&quot;* \(#,##0.0\);_(&quot;$&quot;* &quot;-&quot;?_);_(@_)"/>
    <numFmt numFmtId="183" formatCode="[$$-409]#,##0.00"/>
    <numFmt numFmtId="184" formatCode="_([$$-409]* #,##0.00_);_([$$-409]* \(#,##0.00\);_([$$-409]* &quot;-&quot;??_);_(@_)"/>
    <numFmt numFmtId="185" formatCode="mm/dd/yy;@"/>
    <numFmt numFmtId="186" formatCode="0.0%"/>
  </numFmts>
  <fonts count="154">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b/>
      <sz val="16"/>
      <name val="Arial"/>
      <family val="2"/>
    </font>
    <font>
      <b/>
      <sz val="10"/>
      <name val="Arial"/>
      <family val="2"/>
    </font>
    <font>
      <sz val="10"/>
      <name val="Arial"/>
      <family val="2"/>
    </font>
    <font>
      <sz val="10"/>
      <name val="SWISS"/>
    </font>
    <font>
      <b/>
      <sz val="14"/>
      <name val="Arial"/>
      <family val="2"/>
    </font>
    <font>
      <sz val="14"/>
      <name val="Arial"/>
      <family val="2"/>
    </font>
    <font>
      <sz val="14"/>
      <name val="SWISS"/>
    </font>
    <font>
      <sz val="12"/>
      <color rgb="FFFF0000"/>
      <name val="Arial"/>
      <family val="2"/>
    </font>
    <font>
      <sz val="14"/>
      <color rgb="FFFF0000"/>
      <name val="SWISS"/>
    </font>
    <font>
      <sz val="10"/>
      <color rgb="FFFF0000"/>
      <name val="SWISS"/>
    </font>
    <font>
      <b/>
      <sz val="18"/>
      <name val="Arial"/>
      <family val="2"/>
    </font>
    <font>
      <b/>
      <sz val="10"/>
      <name val="SWISS"/>
    </font>
    <font>
      <b/>
      <sz val="17"/>
      <name val="Arial"/>
      <family val="2"/>
    </font>
    <font>
      <b/>
      <sz val="12"/>
      <name val="Arial"/>
      <family val="2"/>
    </font>
    <font>
      <b/>
      <sz val="12"/>
      <color indexed="8"/>
      <name val="Arial"/>
      <family val="2"/>
    </font>
    <font>
      <sz val="12"/>
      <color indexed="8"/>
      <name val="Arial"/>
      <family val="2"/>
    </font>
    <font>
      <sz val="12"/>
      <name val="SWISS"/>
    </font>
    <font>
      <sz val="8"/>
      <name val="Arial"/>
      <family val="2"/>
    </font>
    <font>
      <sz val="9.5"/>
      <name val="Arial"/>
      <family val="2"/>
    </font>
    <font>
      <sz val="14"/>
      <color indexed="8"/>
      <name val="Arial"/>
      <family val="2"/>
    </font>
    <font>
      <b/>
      <sz val="14"/>
      <color indexed="8"/>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1"/>
      <name val="Arial"/>
      <family val="2"/>
    </font>
    <font>
      <sz val="12"/>
      <name val="Times New Roman"/>
      <family val="1"/>
    </font>
    <font>
      <sz val="11"/>
      <color theme="1"/>
      <name val="Calibri"/>
      <family val="2"/>
      <scheme val="minor"/>
    </font>
    <font>
      <sz val="15"/>
      <name val="Arial"/>
      <family val="2"/>
    </font>
    <font>
      <sz val="16"/>
      <name val="Arial"/>
      <family val="2"/>
    </font>
    <font>
      <b/>
      <sz val="15"/>
      <name val="Arial"/>
      <family val="2"/>
    </font>
    <font>
      <b/>
      <sz val="8"/>
      <name val="Arial"/>
      <family val="2"/>
    </font>
    <font>
      <b/>
      <sz val="13"/>
      <name val="Arial"/>
      <family val="2"/>
    </font>
    <font>
      <b/>
      <u/>
      <sz val="13"/>
      <name val="Arial"/>
      <family val="2"/>
    </font>
    <font>
      <sz val="13"/>
      <name val="Arial"/>
      <family val="2"/>
    </font>
    <font>
      <sz val="10"/>
      <name val="Tahoma"/>
      <family val="2"/>
    </font>
    <font>
      <sz val="10"/>
      <color theme="1"/>
      <name val="Arial"/>
      <family val="2"/>
    </font>
    <font>
      <sz val="10"/>
      <color indexed="8"/>
      <name val="Arial"/>
      <family val="2"/>
    </font>
    <font>
      <sz val="10"/>
      <name val="Arial Unicode MS"/>
      <family val="2"/>
    </font>
    <font>
      <sz val="12"/>
      <color theme="1"/>
      <name val="Arial"/>
      <family val="2"/>
    </font>
    <font>
      <sz val="11"/>
      <color theme="1"/>
      <name val="Calibri"/>
      <family val="2"/>
    </font>
    <font>
      <sz val="11"/>
      <color indexed="8"/>
      <name val="Calibri"/>
      <family val="2"/>
    </font>
    <font>
      <sz val="12"/>
      <color indexed="10"/>
      <name val="Arial"/>
      <family val="2"/>
    </font>
    <font>
      <sz val="10"/>
      <name val="Arial MT"/>
    </font>
    <font>
      <sz val="12"/>
      <name val="Arial MT"/>
    </font>
    <font>
      <b/>
      <sz val="12"/>
      <name val="Arial MT"/>
    </font>
    <font>
      <b/>
      <sz val="12"/>
      <color indexed="10"/>
      <name val="Arial"/>
      <family val="2"/>
    </font>
    <font>
      <sz val="12.5"/>
      <name val="Arial"/>
      <family val="2"/>
    </font>
    <font>
      <b/>
      <sz val="12.5"/>
      <name val="Arial"/>
      <family val="2"/>
    </font>
    <font>
      <sz val="12.5"/>
      <color indexed="8"/>
      <name val="Arial"/>
      <family val="2"/>
    </font>
    <font>
      <b/>
      <u/>
      <sz val="12"/>
      <name val="Arial"/>
      <family val="2"/>
    </font>
    <font>
      <u/>
      <sz val="10.45"/>
      <color indexed="12"/>
      <name val="Arial"/>
      <family val="2"/>
    </font>
    <font>
      <sz val="8"/>
      <name val="Times New Roman"/>
      <family val="1"/>
    </font>
    <font>
      <sz val="7"/>
      <name val="Times New Roman"/>
      <family val="1"/>
    </font>
    <font>
      <sz val="12"/>
      <color indexed="8"/>
      <name val="HLV"/>
    </font>
    <font>
      <b/>
      <sz val="12"/>
      <name val="SWISS"/>
    </font>
    <font>
      <b/>
      <i/>
      <sz val="14"/>
      <name val="Arial"/>
      <family val="2"/>
    </font>
    <font>
      <b/>
      <sz val="11"/>
      <name val="Arial"/>
      <family val="2"/>
    </font>
    <font>
      <b/>
      <sz val="24"/>
      <name val="Arial Narrow"/>
      <family val="2"/>
    </font>
    <font>
      <b/>
      <i/>
      <sz val="12"/>
      <name val="Arial"/>
      <family val="2"/>
    </font>
    <font>
      <i/>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8"/>
      <color indexed="38"/>
      <name val="Arial"/>
      <family val="2"/>
    </font>
    <font>
      <b/>
      <sz val="9"/>
      <name val="Arial"/>
      <family val="2"/>
    </font>
    <font>
      <b/>
      <i/>
      <sz val="16"/>
      <name val="Arial"/>
      <family val="2"/>
    </font>
    <font>
      <b/>
      <sz val="12"/>
      <color indexed="32"/>
      <name val="Arial"/>
      <family val="2"/>
    </font>
    <font>
      <i/>
      <sz val="11"/>
      <name val="Arial"/>
      <family val="2"/>
    </font>
    <font>
      <b/>
      <u/>
      <sz val="11"/>
      <name val="Arial"/>
      <family val="2"/>
    </font>
    <font>
      <sz val="11"/>
      <color indexed="8"/>
      <name val="Arial"/>
      <family val="2"/>
    </font>
    <font>
      <sz val="11"/>
      <name val="SWISS"/>
    </font>
    <font>
      <b/>
      <sz val="10"/>
      <color indexed="8"/>
      <name val="Arial"/>
      <family val="2"/>
    </font>
    <font>
      <vertAlign val="superscript"/>
      <sz val="11"/>
      <name val="Arial"/>
      <family val="2"/>
    </font>
    <font>
      <u/>
      <sz val="12"/>
      <name val="Arial"/>
      <family val="2"/>
    </font>
    <font>
      <b/>
      <sz val="12"/>
      <name val="Times New Roman"/>
      <family val="1"/>
    </font>
    <font>
      <b/>
      <u/>
      <sz val="12"/>
      <name val="Times New Roman"/>
      <family val="1"/>
    </font>
    <font>
      <sz val="12"/>
      <name val="Arial"/>
      <family val="2"/>
    </font>
    <font>
      <b/>
      <sz val="20"/>
      <name val="Arial"/>
      <family val="2"/>
    </font>
    <font>
      <b/>
      <sz val="20"/>
      <name val="SWISS"/>
    </font>
    <font>
      <b/>
      <sz val="10"/>
      <color indexed="10"/>
      <name val="Arial"/>
      <family val="2"/>
    </font>
    <font>
      <b/>
      <sz val="18"/>
      <color indexed="8"/>
      <name val="Arial"/>
      <family val="2"/>
    </font>
    <font>
      <sz val="18"/>
      <name val="SWISS"/>
    </font>
    <font>
      <sz val="12"/>
      <name val="Arial"/>
      <family val="2"/>
    </font>
    <font>
      <b/>
      <u val="singleAccounting"/>
      <sz val="11"/>
      <name val="Arial"/>
      <family val="2"/>
    </font>
    <font>
      <b/>
      <u val="doubleAccounting"/>
      <sz val="11"/>
      <name val="Arial"/>
      <family val="2"/>
    </font>
    <font>
      <sz val="12"/>
      <name val="Arial"/>
      <family val="2"/>
    </font>
    <font>
      <sz val="12"/>
      <name val="Arial"/>
      <family val="2"/>
    </font>
    <font>
      <u/>
      <sz val="8"/>
      <color indexed="12"/>
      <name val="Arial"/>
      <family val="2"/>
    </font>
    <font>
      <sz val="12"/>
      <name val="Arial"/>
      <family val="2"/>
    </font>
    <font>
      <sz val="9"/>
      <name val="SWISS"/>
    </font>
    <font>
      <sz val="12"/>
      <name val="Arial"/>
      <family val="2"/>
    </font>
    <font>
      <sz val="10"/>
      <name val="Arial"/>
      <family val="2"/>
    </font>
    <font>
      <sz val="12"/>
      <name val="Arial"/>
      <family val="2"/>
    </font>
    <font>
      <sz val="12"/>
      <name val="Arial"/>
      <family val="2"/>
    </font>
    <font>
      <sz val="12"/>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Times New Roman"/>
      <family val="1"/>
    </font>
    <font>
      <b/>
      <u/>
      <sz val="14"/>
      <name val="Arial"/>
      <family val="2"/>
    </font>
    <font>
      <b/>
      <sz val="12"/>
      <color theme="1"/>
      <name val="Arial"/>
      <family val="2"/>
    </font>
    <font>
      <b/>
      <vertAlign val="superscript"/>
      <sz val="12"/>
      <name val="Arial"/>
      <family val="2"/>
    </font>
    <font>
      <sz val="8"/>
      <color indexed="8"/>
      <name val="Arial"/>
      <family val="2"/>
    </font>
    <font>
      <sz val="13"/>
      <color indexed="8"/>
      <name val="Arial"/>
      <family val="2"/>
    </font>
    <font>
      <sz val="10"/>
      <color indexed="10"/>
      <name val="Arial"/>
      <family val="2"/>
    </font>
    <font>
      <sz val="9"/>
      <name val="Times New Roman"/>
      <family val="1"/>
    </font>
    <font>
      <sz val="10.5"/>
      <name val="Arial"/>
      <family val="2"/>
    </font>
    <font>
      <b/>
      <sz val="17"/>
      <color theme="1"/>
      <name val="Arial"/>
      <family val="2"/>
    </font>
    <font>
      <b/>
      <sz val="12"/>
      <color rgb="FF00B0F0"/>
      <name val="Arial"/>
      <family val="2"/>
    </font>
    <font>
      <b/>
      <u/>
      <sz val="12"/>
      <color theme="1"/>
      <name val="Arial"/>
      <family val="2"/>
    </font>
    <font>
      <sz val="8"/>
      <color theme="1"/>
      <name val="Arial"/>
      <family val="2"/>
    </font>
    <font>
      <sz val="14"/>
      <color theme="1"/>
      <name val="Arial"/>
      <family val="2"/>
    </font>
    <font>
      <b/>
      <sz val="14"/>
      <color theme="1"/>
      <name val="Arial"/>
      <family val="2"/>
    </font>
    <font>
      <sz val="12"/>
      <color theme="1"/>
      <name val="SWISS"/>
    </font>
    <font>
      <b/>
      <sz val="8"/>
      <color theme="1"/>
      <name val="Arial"/>
      <family val="2"/>
    </font>
    <font>
      <sz val="8"/>
      <color rgb="FFFF0000"/>
      <name val="Arial"/>
      <family val="2"/>
    </font>
    <font>
      <sz val="12"/>
      <color rgb="FFFF0000"/>
      <name val="SWISS"/>
    </font>
    <font>
      <sz val="9"/>
      <color rgb="FFFF0000"/>
      <name val="Arial"/>
      <family val="2"/>
    </font>
    <font>
      <sz val="10"/>
      <color rgb="FFFF0000"/>
      <name val="Arial"/>
      <family val="2"/>
    </font>
    <font>
      <sz val="9"/>
      <color rgb="FFFF0000"/>
      <name val="SWISS"/>
    </font>
    <font>
      <b/>
      <sz val="10"/>
      <color rgb="FFFF0000"/>
      <name val="Arial"/>
      <family val="2"/>
    </font>
    <font>
      <sz val="8"/>
      <color rgb="FFFF0000"/>
      <name val="Times New Roman"/>
      <family val="1"/>
    </font>
    <font>
      <sz val="8"/>
      <name val="SWISS"/>
    </font>
    <font>
      <b/>
      <u/>
      <vertAlign val="superscript"/>
      <sz val="14"/>
      <name val="Arial"/>
      <family val="2"/>
    </font>
    <font>
      <sz val="8"/>
      <color theme="1"/>
      <name val="SWISS"/>
    </font>
    <font>
      <sz val="12"/>
      <color rgb="FFFF0000"/>
      <name val="Times New Roman"/>
      <family val="1"/>
    </font>
    <font>
      <sz val="12"/>
      <color rgb="FF000000"/>
      <name val="Arial"/>
      <family val="2"/>
    </font>
    <font>
      <b/>
      <sz val="12"/>
      <color rgb="FF000000"/>
      <name val="Arial"/>
      <family val="2"/>
    </font>
  </fonts>
  <fills count="38">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9"/>
        <bgColor indexed="64"/>
      </patternFill>
    </fill>
    <fill>
      <patternFill patternType="solid">
        <fgColor theme="0"/>
        <bgColor indexed="64"/>
      </patternFill>
    </fill>
    <fill>
      <patternFill patternType="solid">
        <fgColor indexed="9"/>
        <bgColor indexed="9"/>
      </patternFill>
    </fill>
    <fill>
      <patternFill patternType="solid">
        <fgColor indexed="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theme="1"/>
        <bgColor indexed="64"/>
      </patternFill>
    </fill>
  </fills>
  <borders count="41">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style="thin">
        <color indexed="64"/>
      </top>
      <bottom style="thin">
        <color indexed="64"/>
      </bottom>
      <diagonal/>
    </border>
    <border>
      <left/>
      <right/>
      <top style="thin">
        <color indexed="8"/>
      </top>
      <bottom/>
      <diagonal/>
    </border>
    <border>
      <left/>
      <right/>
      <top/>
      <bottom style="thin">
        <color indexed="8"/>
      </bottom>
      <diagonal/>
    </border>
    <border>
      <left/>
      <right/>
      <top style="double">
        <color indexed="8"/>
      </top>
      <bottom/>
      <diagonal/>
    </border>
    <border>
      <left/>
      <right/>
      <top style="thin">
        <color indexed="8"/>
      </top>
      <bottom style="thin">
        <color indexed="8"/>
      </bottom>
      <diagonal/>
    </border>
    <border>
      <left/>
      <right/>
      <top style="thin">
        <color indexed="8"/>
      </top>
      <bottom style="thin">
        <color indexed="64"/>
      </bottom>
      <diagonal/>
    </border>
    <border>
      <left/>
      <right/>
      <top/>
      <bottom style="double">
        <color indexed="64"/>
      </bottom>
      <diagonal/>
    </border>
    <border>
      <left/>
      <right/>
      <top style="thin">
        <color indexed="64"/>
      </top>
      <bottom style="double">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top style="thin">
        <color indexed="8"/>
      </top>
      <bottom style="double">
        <color indexed="64"/>
      </bottom>
      <diagonal/>
    </border>
    <border>
      <left/>
      <right/>
      <top/>
      <bottom style="medium">
        <color indexed="64"/>
      </bottom>
      <diagonal/>
    </border>
    <border>
      <left style="thin">
        <color indexed="64"/>
      </left>
      <right style="thin">
        <color indexed="64"/>
      </right>
      <top/>
      <bottom/>
      <diagonal/>
    </border>
    <border>
      <left/>
      <right/>
      <top style="thin">
        <color auto="1"/>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top style="thin">
        <color indexed="8"/>
      </top>
      <bottom style="double">
        <color indexed="8"/>
      </bottom>
      <diagonal/>
    </border>
    <border>
      <left/>
      <right/>
      <top style="thin">
        <color indexed="64"/>
      </top>
      <bottom style="double">
        <color indexed="8"/>
      </bottom>
      <diagonal/>
    </border>
    <border>
      <left/>
      <right/>
      <top/>
      <bottom style="thin">
        <color auto="1"/>
      </bottom>
      <diagonal/>
    </border>
    <border>
      <left style="double">
        <color indexed="8"/>
      </left>
      <right/>
      <top style="double">
        <color indexed="8"/>
      </top>
      <bottom/>
      <diagonal/>
    </border>
    <border>
      <left style="double">
        <color indexed="8"/>
      </left>
      <right/>
      <top/>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60923">
    <xf numFmtId="0" fontId="0" fillId="0" borderId="0"/>
    <xf numFmtId="9" fontId="6" fillId="0" borderId="0" applyFont="0" applyFill="0" applyBorder="0" applyAlignment="0" applyProtection="0"/>
    <xf numFmtId="40" fontId="28" fillId="15" borderId="0">
      <alignment horizontal="right"/>
    </xf>
    <xf numFmtId="0" fontId="29" fillId="15" borderId="0">
      <alignment horizontal="right"/>
    </xf>
    <xf numFmtId="0" fontId="30" fillId="15" borderId="11"/>
    <xf numFmtId="0" fontId="30" fillId="0" borderId="0" applyBorder="0">
      <alignment horizontal="centerContinuous"/>
    </xf>
    <xf numFmtId="0" fontId="31" fillId="0" borderId="0" applyBorder="0">
      <alignment horizontal="centerContinuous"/>
    </xf>
    <xf numFmtId="0" fontId="6" fillId="0" borderId="0"/>
    <xf numFmtId="0" fontId="6" fillId="0" borderId="0"/>
    <xf numFmtId="0" fontId="9" fillId="0" borderId="0"/>
    <xf numFmtId="0" fontId="33" fillId="0" borderId="0"/>
    <xf numFmtId="0" fontId="6" fillId="0" borderId="0"/>
    <xf numFmtId="0" fontId="34" fillId="0" borderId="0"/>
    <xf numFmtId="0" fontId="9" fillId="0" borderId="0"/>
    <xf numFmtId="0" fontId="6" fillId="0" borderId="0"/>
    <xf numFmtId="0" fontId="6" fillId="0" borderId="0"/>
    <xf numFmtId="0" fontId="6" fillId="0" borderId="0"/>
    <xf numFmtId="0" fontId="6" fillId="0" borderId="0"/>
    <xf numFmtId="44" fontId="42" fillId="0" borderId="0" applyFont="0" applyFill="0" applyBorder="0" applyAlignment="0" applyProtection="0"/>
    <xf numFmtId="0" fontId="6" fillId="0" borderId="0"/>
    <xf numFmtId="44" fontId="33" fillId="0" borderId="0" applyFont="0" applyFill="0" applyBorder="0" applyAlignment="0" applyProtection="0"/>
    <xf numFmtId="44" fontId="34" fillId="0" borderId="0" applyFont="0" applyFill="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4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4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42"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45" fillId="0" borderId="0"/>
    <xf numFmtId="0" fontId="6" fillId="0" borderId="0"/>
    <xf numFmtId="0" fontId="6" fillId="0" borderId="0"/>
    <xf numFmtId="0" fontId="6" fillId="0" borderId="0"/>
    <xf numFmtId="0" fontId="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6" fillId="0" borderId="0"/>
    <xf numFmtId="0" fontId="6"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 fillId="0" borderId="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44" fontId="34" fillId="0" borderId="0" applyFont="0" applyFill="0" applyBorder="0" applyAlignment="0" applyProtection="0"/>
    <xf numFmtId="0" fontId="43" fillId="0" borderId="0"/>
    <xf numFmtId="44" fontId="34" fillId="0" borderId="0" applyFont="0" applyFill="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5"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7"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9"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13"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0"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0" fontId="34" fillId="14"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45"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3" fillId="0" borderId="0"/>
    <xf numFmtId="0" fontId="3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 fillId="0" borderId="0"/>
    <xf numFmtId="0" fontId="6" fillId="0" borderId="0"/>
    <xf numFmtId="0" fontId="6" fillId="0" borderId="0"/>
    <xf numFmtId="0" fontId="45" fillId="0" borderId="0"/>
    <xf numFmtId="0" fontId="45" fillId="0" borderId="0"/>
    <xf numFmtId="0" fontId="45" fillId="0" borderId="0"/>
    <xf numFmtId="0" fontId="6" fillId="0" borderId="0"/>
    <xf numFmtId="0" fontId="6" fillId="0" borderId="0"/>
    <xf numFmtId="0" fontId="6"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47" fillId="0" borderId="0"/>
    <xf numFmtId="43" fontId="48" fillId="0" borderId="0" applyFont="0" applyFill="0" applyBorder="0" applyAlignment="0" applyProtection="0"/>
    <xf numFmtId="44" fontId="47"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34" fillId="2" borderId="1" applyNumberFormat="0" applyFont="0" applyAlignment="0" applyProtection="0"/>
    <xf numFmtId="0" fontId="6" fillId="0" borderId="0"/>
    <xf numFmtId="0" fontId="6" fillId="0" borderId="0"/>
    <xf numFmtId="43" fontId="33" fillId="0" borderId="0" applyFont="0" applyFill="0" applyBorder="0" applyAlignment="0" applyProtection="0"/>
    <xf numFmtId="0" fontId="58" fillId="0" borderId="0" applyNumberFormat="0" applyFill="0" applyBorder="0" applyAlignment="0" applyProtection="0">
      <alignment vertical="top"/>
      <protection locked="0"/>
    </xf>
    <xf numFmtId="9" fontId="33" fillId="0" borderId="0" applyFont="0" applyFill="0" applyBorder="0" applyAlignment="0" applyProtection="0"/>
    <xf numFmtId="3" fontId="59" fillId="0" borderId="0">
      <alignment horizontal="right"/>
      <protection locked="0"/>
    </xf>
    <xf numFmtId="0" fontId="60" fillId="0" borderId="0">
      <alignment horizontal="left"/>
      <protection locked="0"/>
    </xf>
    <xf numFmtId="3" fontId="59" fillId="0" borderId="5">
      <alignment horizontal="right"/>
      <protection locked="0"/>
    </xf>
    <xf numFmtId="0" fontId="59" fillId="0" borderId="0">
      <alignment horizontal="left"/>
    </xf>
    <xf numFmtId="0" fontId="61" fillId="17" borderId="0"/>
    <xf numFmtId="0" fontId="61" fillId="17" borderId="0"/>
    <xf numFmtId="0" fontId="61" fillId="17" borderId="0"/>
    <xf numFmtId="0" fontId="61" fillId="17" borderId="0"/>
    <xf numFmtId="0" fontId="61" fillId="17" borderId="0"/>
    <xf numFmtId="0" fontId="61" fillId="17" borderId="0"/>
    <xf numFmtId="0" fontId="61" fillId="17" borderId="0"/>
    <xf numFmtId="0" fontId="61" fillId="17" borderId="0"/>
    <xf numFmtId="174" fontId="24" fillId="0" borderId="0" applyFill="0"/>
    <xf numFmtId="174" fontId="24" fillId="0" borderId="0">
      <alignment horizontal="center"/>
    </xf>
    <xf numFmtId="0" fontId="24" fillId="0" borderId="0" applyFill="0">
      <alignment horizontal="center"/>
    </xf>
    <xf numFmtId="174" fontId="11" fillId="0" borderId="18" applyFill="0"/>
    <xf numFmtId="0" fontId="9" fillId="0" borderId="0" applyFont="0" applyAlignment="0"/>
    <xf numFmtId="0" fontId="63" fillId="0" borderId="0" applyFill="0">
      <alignment vertical="top"/>
    </xf>
    <xf numFmtId="0" fontId="11" fillId="0" borderId="0" applyFill="0">
      <alignment horizontal="left" vertical="top"/>
    </xf>
    <xf numFmtId="174" fontId="20" fillId="0" borderId="17" applyFill="0"/>
    <xf numFmtId="0" fontId="9" fillId="0" borderId="0" applyNumberFormat="0" applyFont="0" applyAlignment="0"/>
    <xf numFmtId="0" fontId="63" fillId="0" borderId="0" applyFill="0">
      <alignment wrapText="1"/>
    </xf>
    <xf numFmtId="0" fontId="11" fillId="0" borderId="0" applyFill="0">
      <alignment horizontal="left" vertical="top" wrapText="1"/>
    </xf>
    <xf numFmtId="174" fontId="64" fillId="0" borderId="0" applyFill="0"/>
    <xf numFmtId="0" fontId="65" fillId="0" borderId="0" applyNumberFormat="0" applyFont="0" applyAlignment="0">
      <alignment horizontal="center"/>
    </xf>
    <xf numFmtId="0" fontId="66" fillId="0" borderId="0" applyFill="0">
      <alignment vertical="top" wrapText="1"/>
    </xf>
    <xf numFmtId="0" fontId="20" fillId="0" borderId="0" applyFill="0">
      <alignment horizontal="left" vertical="top" wrapText="1"/>
    </xf>
    <xf numFmtId="174" fontId="9" fillId="0" borderId="0" applyFill="0"/>
    <xf numFmtId="0" fontId="65" fillId="0" borderId="0" applyNumberFormat="0" applyFont="0" applyAlignment="0">
      <alignment horizontal="center"/>
    </xf>
    <xf numFmtId="0" fontId="67" fillId="0" borderId="0" applyFill="0">
      <alignment vertical="center" wrapText="1"/>
    </xf>
    <xf numFmtId="0" fontId="6" fillId="0" borderId="0">
      <alignment horizontal="left" vertical="center" wrapText="1"/>
    </xf>
    <xf numFmtId="174" fontId="68" fillId="0" borderId="0" applyFill="0"/>
    <xf numFmtId="0" fontId="65" fillId="0" borderId="0" applyNumberFormat="0" applyFont="0" applyAlignment="0">
      <alignment horizontal="center"/>
    </xf>
    <xf numFmtId="0" fontId="69" fillId="0" borderId="0" applyFill="0">
      <alignment horizontal="center" vertical="center" wrapText="1"/>
    </xf>
    <xf numFmtId="0" fontId="9" fillId="0" borderId="0" applyFill="0">
      <alignment horizontal="center" vertical="center" wrapText="1"/>
    </xf>
    <xf numFmtId="174" fontId="70" fillId="0" borderId="0" applyFill="0"/>
    <xf numFmtId="0" fontId="65" fillId="0" borderId="0" applyNumberFormat="0" applyFont="0" applyAlignment="0">
      <alignment horizontal="center"/>
    </xf>
    <xf numFmtId="0" fontId="71" fillId="0" borderId="0" applyFill="0">
      <alignment horizontal="center" vertical="center" wrapText="1"/>
    </xf>
    <xf numFmtId="0" fontId="72" fillId="0" borderId="0" applyFill="0">
      <alignment horizontal="center" vertical="center" wrapText="1"/>
    </xf>
    <xf numFmtId="174" fontId="73" fillId="0" borderId="0" applyFill="0"/>
    <xf numFmtId="0" fontId="65" fillId="0" borderId="0" applyNumberFormat="0" applyFont="0" applyAlignment="0">
      <alignment horizontal="center"/>
    </xf>
    <xf numFmtId="0" fontId="74" fillId="0" borderId="0">
      <alignment horizontal="center" wrapText="1"/>
    </xf>
    <xf numFmtId="0" fontId="70" fillId="0" borderId="0" applyFill="0">
      <alignment horizontal="center" wrapText="1"/>
    </xf>
    <xf numFmtId="4" fontId="24" fillId="18" borderId="0" applyFill="0"/>
    <xf numFmtId="0" fontId="75" fillId="0" borderId="0">
      <alignment horizontal="left" indent="7"/>
    </xf>
    <xf numFmtId="0" fontId="24" fillId="0" borderId="0" applyFill="0">
      <alignment horizontal="left" indent="7"/>
    </xf>
    <xf numFmtId="174" fontId="76" fillId="0" borderId="2" applyFill="0">
      <alignment horizontal="right"/>
    </xf>
    <xf numFmtId="0" fontId="8" fillId="0" borderId="19" applyNumberFormat="0" applyFont="0" applyBorder="0">
      <alignment horizontal="right"/>
    </xf>
    <xf numFmtId="0" fontId="77" fillId="0" borderId="0" applyFill="0"/>
    <xf numFmtId="0" fontId="20" fillId="0" borderId="0" applyFill="0"/>
    <xf numFmtId="4" fontId="76" fillId="0" borderId="2" applyFill="0"/>
    <xf numFmtId="0" fontId="9" fillId="0" borderId="0" applyNumberFormat="0" applyFont="0" applyBorder="0" applyAlignment="0"/>
    <xf numFmtId="0" fontId="9" fillId="0" borderId="0" applyNumberFormat="0" applyFont="0" applyBorder="0" applyAlignment="0"/>
    <xf numFmtId="0" fontId="9" fillId="0" borderId="0" applyNumberFormat="0" applyFont="0" applyBorder="0" applyAlignment="0"/>
    <xf numFmtId="0" fontId="66" fillId="0" borderId="0" applyFill="0">
      <alignment horizontal="left" indent="1"/>
    </xf>
    <xf numFmtId="0" fontId="78" fillId="0" borderId="0" applyFill="0">
      <alignment horizontal="left" indent="1"/>
    </xf>
    <xf numFmtId="4" fontId="68" fillId="0" borderId="0" applyFill="0"/>
    <xf numFmtId="0" fontId="9" fillId="0" borderId="0" applyNumberFormat="0" applyFont="0" applyFill="0" applyBorder="0" applyAlignment="0"/>
    <xf numFmtId="0" fontId="66" fillId="0" borderId="0" applyFill="0">
      <alignment horizontal="left" indent="2"/>
    </xf>
    <xf numFmtId="0" fontId="20" fillId="0" borderId="0" applyFill="0">
      <alignment horizontal="left" indent="2"/>
    </xf>
    <xf numFmtId="4" fontId="68" fillId="0" borderId="0" applyFill="0"/>
    <xf numFmtId="0" fontId="9" fillId="0" borderId="0" applyNumberFormat="0" applyFont="0" applyBorder="0" applyAlignment="0"/>
    <xf numFmtId="0" fontId="79" fillId="0" borderId="0">
      <alignment horizontal="left" indent="3"/>
    </xf>
    <xf numFmtId="0" fontId="32" fillId="0" borderId="0" applyFill="0">
      <alignment horizontal="left" indent="3"/>
    </xf>
    <xf numFmtId="4" fontId="68" fillId="0" borderId="0" applyFill="0"/>
    <xf numFmtId="0" fontId="9" fillId="0" borderId="0" applyNumberFormat="0" applyFont="0" applyBorder="0" applyAlignment="0"/>
    <xf numFmtId="0" fontId="69" fillId="0" borderId="0">
      <alignment horizontal="left" indent="4"/>
    </xf>
    <xf numFmtId="0" fontId="9" fillId="0" borderId="0" applyFill="0">
      <alignment horizontal="left" indent="4"/>
    </xf>
    <xf numFmtId="4" fontId="70" fillId="0" borderId="0" applyFill="0"/>
    <xf numFmtId="0" fontId="9" fillId="0" borderId="0" applyNumberFormat="0" applyFont="0" applyBorder="0" applyAlignment="0"/>
    <xf numFmtId="0" fontId="71" fillId="0" borderId="0">
      <alignment horizontal="left" indent="5"/>
    </xf>
    <xf numFmtId="0" fontId="72" fillId="0" borderId="0" applyFill="0">
      <alignment horizontal="left" indent="5"/>
    </xf>
    <xf numFmtId="4" fontId="73" fillId="0" borderId="0" applyFill="0"/>
    <xf numFmtId="0" fontId="9" fillId="0" borderId="0" applyNumberFormat="0" applyFont="0" applyFill="0" applyBorder="0" applyAlignment="0"/>
    <xf numFmtId="0" fontId="74" fillId="0" borderId="0" applyFill="0">
      <alignment horizontal="left" indent="6"/>
    </xf>
    <xf numFmtId="0" fontId="70" fillId="0" borderId="0" applyFill="0">
      <alignment horizontal="left" indent="6"/>
    </xf>
    <xf numFmtId="0" fontId="6" fillId="0" borderId="0"/>
    <xf numFmtId="43" fontId="9" fillId="0" borderId="0" applyFont="0" applyFill="0" applyBorder="0" applyAlignment="0" applyProtection="0"/>
    <xf numFmtId="0" fontId="6" fillId="0" borderId="0"/>
    <xf numFmtId="176" fontId="6" fillId="0" borderId="0"/>
    <xf numFmtId="3" fontId="10" fillId="0" borderId="0"/>
    <xf numFmtId="0" fontId="88" fillId="0" borderId="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94" fillId="0" borderId="0"/>
    <xf numFmtId="186" fontId="6" fillId="0" borderId="0"/>
    <xf numFmtId="0" fontId="97" fillId="0" borderId="0"/>
    <xf numFmtId="0" fontId="98" fillId="0" borderId="0"/>
    <xf numFmtId="0" fontId="100" fillId="0" borderId="0"/>
    <xf numFmtId="0" fontId="102" fillId="0" borderId="0"/>
    <xf numFmtId="0" fontId="103" fillId="0" borderId="0"/>
    <xf numFmtId="0" fontId="5" fillId="0" borderId="0"/>
    <xf numFmtId="0" fontId="5" fillId="0" borderId="0"/>
    <xf numFmtId="43" fontId="9" fillId="0" borderId="0" applyFont="0" applyFill="0" applyBorder="0" applyAlignment="0" applyProtection="0"/>
    <xf numFmtId="0" fontId="5" fillId="0" borderId="0"/>
    <xf numFmtId="0" fontId="5" fillId="0" borderId="0"/>
    <xf numFmtId="0" fontId="4" fillId="0" borderId="0"/>
    <xf numFmtId="0" fontId="102" fillId="0" borderId="0"/>
    <xf numFmtId="0" fontId="104" fillId="0" borderId="0"/>
    <xf numFmtId="0" fontId="3" fillId="0" borderId="0"/>
    <xf numFmtId="0" fontId="104" fillId="0" borderId="0"/>
    <xf numFmtId="176" fontId="105" fillId="0" borderId="0"/>
    <xf numFmtId="0" fontId="106" fillId="0" borderId="0"/>
    <xf numFmtId="0" fontId="2" fillId="0" borderId="0"/>
    <xf numFmtId="0" fontId="106" fillId="0" borderId="0"/>
    <xf numFmtId="0" fontId="107" fillId="0" borderId="0"/>
    <xf numFmtId="0" fontId="108" fillId="0" borderId="0" applyNumberFormat="0" applyFill="0" applyBorder="0" applyAlignment="0" applyProtection="0"/>
    <xf numFmtId="0" fontId="109" fillId="0" borderId="26" applyNumberFormat="0" applyFill="0" applyAlignment="0" applyProtection="0"/>
    <xf numFmtId="0" fontId="110" fillId="0" borderId="27" applyNumberFormat="0" applyFill="0" applyAlignment="0" applyProtection="0"/>
    <xf numFmtId="0" fontId="111" fillId="0" borderId="28" applyNumberFormat="0" applyFill="0" applyAlignment="0" applyProtection="0"/>
    <xf numFmtId="0" fontId="111" fillId="0" borderId="0" applyNumberFormat="0" applyFill="0" applyBorder="0" applyAlignment="0" applyProtection="0"/>
    <xf numFmtId="0" fontId="112" fillId="19" borderId="0" applyNumberFormat="0" applyBorder="0" applyAlignment="0" applyProtection="0"/>
    <xf numFmtId="0" fontId="113" fillId="20" borderId="0" applyNumberFormat="0" applyBorder="0" applyAlignment="0" applyProtection="0"/>
    <xf numFmtId="0" fontId="114" fillId="21" borderId="0" applyNumberFormat="0" applyBorder="0" applyAlignment="0" applyProtection="0"/>
    <xf numFmtId="0" fontId="115" fillId="22" borderId="29" applyNumberFormat="0" applyAlignment="0" applyProtection="0"/>
    <xf numFmtId="0" fontId="116" fillId="23" borderId="30" applyNumberFormat="0" applyAlignment="0" applyProtection="0"/>
    <xf numFmtId="0" fontId="117" fillId="23" borderId="29" applyNumberFormat="0" applyAlignment="0" applyProtection="0"/>
    <xf numFmtId="0" fontId="118" fillId="0" borderId="31" applyNumberFormat="0" applyFill="0" applyAlignment="0" applyProtection="0"/>
    <xf numFmtId="0" fontId="119" fillId="24" borderId="32" applyNumberFormat="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2" fillId="0" borderId="33" applyNumberFormat="0" applyFill="0" applyAlignment="0" applyProtection="0"/>
    <xf numFmtId="0" fontId="123" fillId="25"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123" fillId="26" borderId="0" applyNumberFormat="0" applyBorder="0" applyAlignment="0" applyProtection="0"/>
    <xf numFmtId="0" fontId="123" fillId="27"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123" fillId="28" borderId="0" applyNumberFormat="0" applyBorder="0" applyAlignment="0" applyProtection="0"/>
    <xf numFmtId="0" fontId="123" fillId="29"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123" fillId="30" borderId="0" applyNumberFormat="0" applyBorder="0" applyAlignment="0" applyProtection="0"/>
    <xf numFmtId="0" fontId="123" fillId="31"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123" fillId="32" borderId="0" applyNumberFormat="0" applyBorder="0" applyAlignment="0" applyProtection="0"/>
    <xf numFmtId="0" fontId="123" fillId="33"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23" fillId="34" borderId="0" applyNumberFormat="0" applyBorder="0" applyAlignment="0" applyProtection="0"/>
    <xf numFmtId="0" fontId="123" fillId="35"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123" fillId="36" borderId="0" applyNumberFormat="0" applyBorder="0" applyAlignment="0" applyProtection="0"/>
    <xf numFmtId="0" fontId="2" fillId="0" borderId="0"/>
    <xf numFmtId="0" fontId="2" fillId="2" borderId="1" applyNumberFormat="0" applyFont="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9" fillId="0" borderId="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0" borderId="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0" borderId="0"/>
    <xf numFmtId="0" fontId="2" fillId="2" borderId="1"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6" fillId="0" borderId="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6" fillId="0" borderId="0"/>
    <xf numFmtId="0" fontId="45" fillId="0" borderId="0"/>
    <xf numFmtId="0" fontId="1" fillId="0" borderId="0"/>
    <xf numFmtId="43" fontId="1" fillId="0" borderId="0" applyFont="0" applyFill="0" applyBorder="0" applyAlignment="0" applyProtection="0"/>
    <xf numFmtId="0" fontId="9" fillId="0" borderId="0"/>
  </cellStyleXfs>
  <cellXfs count="1614">
    <xf numFmtId="0" fontId="0" fillId="0" borderId="0" xfId="0"/>
    <xf numFmtId="0" fontId="7" fillId="0" borderId="0" xfId="0" applyFont="1"/>
    <xf numFmtId="0" fontId="8" fillId="0" borderId="0" xfId="0" applyFont="1"/>
    <xf numFmtId="0" fontId="9" fillId="0" borderId="0" xfId="0" applyFont="1"/>
    <xf numFmtId="0" fontId="10" fillId="0" borderId="0" xfId="0" applyFont="1"/>
    <xf numFmtId="0" fontId="7" fillId="0" borderId="0" xfId="0" quotePrefix="1" applyFont="1" applyAlignment="1">
      <alignment horizontal="left"/>
    </xf>
    <xf numFmtId="0" fontId="11" fillId="0" borderId="0" xfId="0" applyFont="1" applyAlignment="1">
      <alignment horizontal="right"/>
    </xf>
    <xf numFmtId="164" fontId="11" fillId="0" borderId="0" xfId="0" applyNumberFormat="1" applyFont="1"/>
    <xf numFmtId="0" fontId="11" fillId="0" borderId="0" xfId="0" applyFont="1"/>
    <xf numFmtId="0" fontId="10" fillId="0" borderId="0" xfId="0" applyFont="1" applyAlignment="1">
      <alignment horizontal="center"/>
    </xf>
    <xf numFmtId="0" fontId="12" fillId="0" borderId="0" xfId="0" applyFont="1"/>
    <xf numFmtId="42" fontId="12" fillId="0" borderId="0" xfId="0" applyNumberFormat="1" applyFont="1"/>
    <xf numFmtId="42" fontId="11" fillId="0" borderId="0" xfId="0" applyNumberFormat="1" applyFont="1" applyAlignment="1">
      <alignment horizontal="fill"/>
    </xf>
    <xf numFmtId="42" fontId="11" fillId="0" borderId="0" xfId="0" applyNumberFormat="1" applyFont="1" applyAlignment="1">
      <alignment horizontal="right"/>
    </xf>
    <xf numFmtId="42" fontId="10" fillId="0" borderId="0" xfId="0" applyNumberFormat="1" applyFont="1"/>
    <xf numFmtId="3" fontId="12" fillId="0" borderId="0" xfId="0" applyNumberFormat="1" applyFont="1"/>
    <xf numFmtId="3" fontId="11" fillId="0" borderId="0" xfId="0" applyNumberFormat="1" applyFont="1"/>
    <xf numFmtId="3" fontId="12" fillId="0" borderId="0" xfId="0" applyNumberFormat="1" applyFont="1" applyAlignment="1">
      <alignment horizontal="fill"/>
    </xf>
    <xf numFmtId="3" fontId="12" fillId="0" borderId="0" xfId="0" quotePrefix="1" applyNumberFormat="1" applyFont="1" applyAlignment="1">
      <alignment horizontal="left"/>
    </xf>
    <xf numFmtId="3" fontId="11" fillId="0" borderId="0" xfId="0" applyNumberFormat="1" applyFont="1" applyAlignment="1">
      <alignment horizontal="fill"/>
    </xf>
    <xf numFmtId="37" fontId="11" fillId="0" borderId="0" xfId="0" applyNumberFormat="1" applyFont="1"/>
    <xf numFmtId="44" fontId="10" fillId="0" borderId="0" xfId="0" applyNumberFormat="1" applyFont="1"/>
    <xf numFmtId="44" fontId="11" fillId="0" borderId="0" xfId="0" applyNumberFormat="1" applyFont="1" applyAlignment="1">
      <alignment horizontal="fill"/>
    </xf>
    <xf numFmtId="44" fontId="11" fillId="0" borderId="0" xfId="0" applyNumberFormat="1" applyFont="1" applyAlignment="1">
      <alignment horizontal="right"/>
    </xf>
    <xf numFmtId="0" fontId="13" fillId="0" borderId="0" xfId="0" applyFont="1"/>
    <xf numFmtId="3" fontId="13" fillId="0" borderId="0" xfId="0" applyNumberFormat="1" applyFont="1"/>
    <xf numFmtId="0" fontId="14" fillId="0" borderId="0" xfId="0" quotePrefix="1" applyFont="1"/>
    <xf numFmtId="3" fontId="14" fillId="0" borderId="0" xfId="0" applyNumberFormat="1" applyFont="1"/>
    <xf numFmtId="3" fontId="15" fillId="0" borderId="0" xfId="0" applyNumberFormat="1" applyFont="1"/>
    <xf numFmtId="0" fontId="16" fillId="0" borderId="0" xfId="0" applyFont="1"/>
    <xf numFmtId="164" fontId="14" fillId="0" borderId="0" xfId="0" applyNumberFormat="1" applyFont="1"/>
    <xf numFmtId="3" fontId="10" fillId="0" borderId="0" xfId="0" applyNumberFormat="1" applyFont="1"/>
    <xf numFmtId="4" fontId="10" fillId="0" borderId="0" xfId="0" applyNumberFormat="1" applyFont="1"/>
    <xf numFmtId="164" fontId="9" fillId="0" borderId="0" xfId="0" applyNumberFormat="1" applyFont="1"/>
    <xf numFmtId="164" fontId="6" fillId="0" borderId="0" xfId="0" applyNumberFormat="1" applyFont="1"/>
    <xf numFmtId="164" fontId="20" fillId="0" borderId="0" xfId="0" applyNumberFormat="1" applyFont="1"/>
    <xf numFmtId="42" fontId="6" fillId="0" borderId="0" xfId="0" applyNumberFormat="1" applyFont="1"/>
    <xf numFmtId="37" fontId="6" fillId="0" borderId="0" xfId="0" applyNumberFormat="1" applyFont="1"/>
    <xf numFmtId="37" fontId="6" fillId="0" borderId="4" xfId="0" applyNumberFormat="1" applyFont="1" applyBorder="1"/>
    <xf numFmtId="3" fontId="9" fillId="0" borderId="0" xfId="0" applyNumberFormat="1" applyFont="1"/>
    <xf numFmtId="37" fontId="20" fillId="0" borderId="0" xfId="0" applyNumberFormat="1" applyFont="1"/>
    <xf numFmtId="37" fontId="20" fillId="0" borderId="4" xfId="0" applyNumberFormat="1" applyFont="1" applyBorder="1"/>
    <xf numFmtId="42" fontId="20" fillId="0" borderId="0" xfId="0" applyNumberFormat="1" applyFont="1"/>
    <xf numFmtId="0" fontId="18" fillId="0" borderId="0" xfId="0" applyFont="1"/>
    <xf numFmtId="41" fontId="6" fillId="0" borderId="0" xfId="0" applyNumberFormat="1" applyFont="1" applyAlignment="1">
      <alignment horizontal="center"/>
    </xf>
    <xf numFmtId="0" fontId="6" fillId="0" borderId="0" xfId="0" quotePrefix="1" applyFont="1"/>
    <xf numFmtId="0" fontId="20" fillId="0" borderId="0" xfId="0" applyFont="1"/>
    <xf numFmtId="0" fontId="20" fillId="0" borderId="0" xfId="0" quotePrefix="1" applyFont="1" applyAlignment="1">
      <alignment horizontal="left"/>
    </xf>
    <xf numFmtId="0" fontId="21" fillId="0" borderId="0" xfId="0" applyFont="1"/>
    <xf numFmtId="0" fontId="22" fillId="0" borderId="0" xfId="0" applyFont="1"/>
    <xf numFmtId="10" fontId="9" fillId="0" borderId="0" xfId="1" applyNumberFormat="1" applyFont="1" applyAlignment="1"/>
    <xf numFmtId="0" fontId="22" fillId="0" borderId="0" xfId="0" applyFont="1" applyAlignment="1">
      <alignment horizontal="center"/>
    </xf>
    <xf numFmtId="0" fontId="22" fillId="0" borderId="0" xfId="0" quotePrefix="1" applyFont="1" applyAlignment="1">
      <alignment horizontal="left"/>
    </xf>
    <xf numFmtId="10" fontId="22" fillId="0" borderId="0" xfId="1" applyNumberFormat="1" applyFont="1" applyFill="1" applyAlignment="1"/>
    <xf numFmtId="41" fontId="9" fillId="0" borderId="0" xfId="0" applyNumberFormat="1" applyFont="1"/>
    <xf numFmtId="41" fontId="22" fillId="0" borderId="0" xfId="0" applyNumberFormat="1" applyFont="1"/>
    <xf numFmtId="0" fontId="9" fillId="0" borderId="13" xfId="0" applyFont="1" applyBorder="1"/>
    <xf numFmtId="0" fontId="21" fillId="0" borderId="0" xfId="0" quotePrefix="1" applyFont="1" applyAlignment="1">
      <alignment horizontal="left"/>
    </xf>
    <xf numFmtId="3" fontId="21" fillId="0" borderId="0" xfId="0" applyNumberFormat="1" applyFont="1"/>
    <xf numFmtId="42" fontId="21" fillId="0" borderId="0" xfId="0" applyNumberFormat="1" applyFont="1"/>
    <xf numFmtId="10" fontId="21" fillId="0" borderId="0" xfId="0" applyNumberFormat="1" applyFont="1"/>
    <xf numFmtId="0" fontId="6" fillId="0" borderId="0" xfId="0" applyFont="1"/>
    <xf numFmtId="0" fontId="9" fillId="0" borderId="9" xfId="0" applyFont="1" applyBorder="1"/>
    <xf numFmtId="0" fontId="9" fillId="0" borderId="6" xfId="0" applyFont="1" applyBorder="1"/>
    <xf numFmtId="0" fontId="9" fillId="0" borderId="0" xfId="0" applyFont="1" applyAlignment="1">
      <alignment horizontal="left"/>
    </xf>
    <xf numFmtId="0" fontId="9" fillId="0" borderId="0" xfId="0" quotePrefix="1" applyFont="1"/>
    <xf numFmtId="164" fontId="11" fillId="0" borderId="0" xfId="7" applyNumberFormat="1" applyFont="1"/>
    <xf numFmtId="164" fontId="7" fillId="0" borderId="0" xfId="7" applyNumberFormat="1" applyFont="1"/>
    <xf numFmtId="164" fontId="9" fillId="0" borderId="0" xfId="7" applyNumberFormat="1" applyFont="1"/>
    <xf numFmtId="164" fontId="11" fillId="0" borderId="0" xfId="7" applyNumberFormat="1" applyFont="1" applyAlignment="1">
      <alignment horizontal="right"/>
    </xf>
    <xf numFmtId="164" fontId="7" fillId="0" borderId="0" xfId="7" applyNumberFormat="1" applyFont="1" applyAlignment="1">
      <alignment horizontal="right"/>
    </xf>
    <xf numFmtId="164" fontId="11" fillId="0" borderId="0" xfId="7" quotePrefix="1" applyNumberFormat="1" applyFont="1" applyAlignment="1">
      <alignment horizontal="left"/>
    </xf>
    <xf numFmtId="164" fontId="7" fillId="0" borderId="0" xfId="7" quotePrefix="1" applyNumberFormat="1" applyFont="1" applyAlignment="1">
      <alignment horizontal="left"/>
    </xf>
    <xf numFmtId="164" fontId="9" fillId="0" borderId="0" xfId="7" quotePrefix="1" applyNumberFormat="1" applyFont="1"/>
    <xf numFmtId="164" fontId="20" fillId="0" borderId="0" xfId="7" applyNumberFormat="1" applyFont="1"/>
    <xf numFmtId="164" fontId="6" fillId="0" borderId="0" xfId="7" applyNumberFormat="1"/>
    <xf numFmtId="164" fontId="8" fillId="0" borderId="0" xfId="7" applyNumberFormat="1" applyFont="1" applyAlignment="1">
      <alignment horizontal="center"/>
    </xf>
    <xf numFmtId="164" fontId="6" fillId="0" borderId="0" xfId="0" applyNumberFormat="1" applyFont="1" applyAlignment="1">
      <alignment horizontal="fill"/>
    </xf>
    <xf numFmtId="42" fontId="6" fillId="0" borderId="0" xfId="7" applyNumberFormat="1"/>
    <xf numFmtId="42" fontId="6" fillId="0" borderId="0" xfId="7" applyNumberFormat="1" applyAlignment="1">
      <alignment horizontal="right"/>
    </xf>
    <xf numFmtId="49" fontId="6" fillId="0" borderId="0" xfId="7" applyNumberFormat="1"/>
    <xf numFmtId="164" fontId="0" fillId="0" borderId="0" xfId="0" applyNumberFormat="1" applyAlignment="1">
      <alignment horizontal="fill"/>
    </xf>
    <xf numFmtId="41" fontId="6" fillId="0" borderId="0" xfId="7" applyNumberFormat="1"/>
    <xf numFmtId="37" fontId="6" fillId="0" borderId="0" xfId="7" applyNumberFormat="1"/>
    <xf numFmtId="49" fontId="20" fillId="0" borderId="0" xfId="7" applyNumberFormat="1" applyFont="1"/>
    <xf numFmtId="164" fontId="20" fillId="0" borderId="0" xfId="0" applyNumberFormat="1" applyFont="1" applyAlignment="1">
      <alignment horizontal="fill"/>
    </xf>
    <xf numFmtId="41" fontId="20" fillId="0" borderId="4" xfId="7" applyNumberFormat="1" applyFont="1" applyBorder="1"/>
    <xf numFmtId="37" fontId="20" fillId="0" borderId="0" xfId="7" applyNumberFormat="1" applyFont="1"/>
    <xf numFmtId="41" fontId="9" fillId="0" borderId="4" xfId="7" applyNumberFormat="1" applyFont="1" applyBorder="1"/>
    <xf numFmtId="37" fontId="9" fillId="0" borderId="0" xfId="7" applyNumberFormat="1" applyFont="1"/>
    <xf numFmtId="41" fontId="9" fillId="0" borderId="0" xfId="7" applyNumberFormat="1" applyFont="1"/>
    <xf numFmtId="3" fontId="6" fillId="0" borderId="0" xfId="7" applyNumberFormat="1" applyAlignment="1">
      <alignment vertical="center"/>
    </xf>
    <xf numFmtId="3" fontId="6" fillId="0" borderId="0" xfId="7" applyNumberFormat="1" applyAlignment="1">
      <alignment horizontal="left" vertical="center"/>
    </xf>
    <xf numFmtId="41" fontId="20" fillId="0" borderId="0" xfId="7" applyNumberFormat="1" applyFont="1"/>
    <xf numFmtId="49" fontId="20" fillId="0" borderId="0" xfId="7" quotePrefix="1" applyNumberFormat="1" applyFont="1" applyAlignment="1">
      <alignment horizontal="left"/>
    </xf>
    <xf numFmtId="42" fontId="20" fillId="0" borderId="14" xfId="7" applyNumberFormat="1" applyFont="1" applyBorder="1"/>
    <xf numFmtId="37" fontId="20" fillId="0" borderId="0" xfId="7" applyNumberFormat="1" applyFont="1" applyAlignment="1">
      <alignment horizontal="right"/>
    </xf>
    <xf numFmtId="168" fontId="20" fillId="0" borderId="0" xfId="7" applyNumberFormat="1" applyFont="1" applyAlignment="1">
      <alignment horizontal="right"/>
    </xf>
    <xf numFmtId="42" fontId="20" fillId="0" borderId="0" xfId="7" applyNumberFormat="1" applyFont="1" applyAlignment="1">
      <alignment horizontal="right"/>
    </xf>
    <xf numFmtId="164" fontId="32" fillId="0" borderId="0" xfId="8" applyNumberFormat="1" applyFont="1"/>
    <xf numFmtId="0" fontId="32" fillId="0" borderId="0" xfId="7" applyFont="1"/>
    <xf numFmtId="0" fontId="6" fillId="0" borderId="0" xfId="11"/>
    <xf numFmtId="3" fontId="7" fillId="0" borderId="0" xfId="14" applyNumberFormat="1" applyFont="1" applyAlignment="1">
      <alignment horizontal="right"/>
    </xf>
    <xf numFmtId="3" fontId="7" fillId="0" borderId="0" xfId="14" applyNumberFormat="1" applyFont="1" applyAlignment="1">
      <alignment horizontal="left"/>
    </xf>
    <xf numFmtId="3" fontId="36" fillId="0" borderId="0" xfId="14" applyNumberFormat="1" applyFont="1"/>
    <xf numFmtId="37" fontId="36" fillId="0" borderId="0" xfId="14" applyNumberFormat="1" applyFont="1" applyAlignment="1">
      <alignment horizontal="right"/>
    </xf>
    <xf numFmtId="3" fontId="7" fillId="0" borderId="0" xfId="14" quotePrefix="1" applyNumberFormat="1" applyFont="1" applyAlignment="1">
      <alignment horizontal="left"/>
    </xf>
    <xf numFmtId="3" fontId="20" fillId="0" borderId="0" xfId="14" applyNumberFormat="1" applyFont="1"/>
    <xf numFmtId="3" fontId="6" fillId="0" borderId="0" xfId="14" applyNumberFormat="1" applyAlignment="1">
      <alignment horizontal="right"/>
    </xf>
    <xf numFmtId="3" fontId="6" fillId="0" borderId="0" xfId="14" applyNumberFormat="1"/>
    <xf numFmtId="37" fontId="6" fillId="0" borderId="0" xfId="14" applyNumberFormat="1" applyAlignment="1">
      <alignment horizontal="right"/>
    </xf>
    <xf numFmtId="41" fontId="6" fillId="0" borderId="0" xfId="18" applyNumberFormat="1" applyFont="1" applyFill="1" applyBorder="1" applyAlignment="1"/>
    <xf numFmtId="3" fontId="6" fillId="0" borderId="0" xfId="10" applyNumberFormat="1" applyFont="1"/>
    <xf numFmtId="3" fontId="12" fillId="0" borderId="0" xfId="14" applyNumberFormat="1" applyFont="1"/>
    <xf numFmtId="3" fontId="12" fillId="0" borderId="0" xfId="14" applyNumberFormat="1" applyFont="1" applyAlignment="1">
      <alignment horizontal="right"/>
    </xf>
    <xf numFmtId="3" fontId="7" fillId="0" borderId="0" xfId="0" applyNumberFormat="1" applyFont="1" applyAlignment="1">
      <alignment horizontal="right"/>
    </xf>
    <xf numFmtId="0" fontId="7" fillId="0" borderId="0" xfId="0" applyFont="1" applyAlignment="1">
      <alignment horizontal="right"/>
    </xf>
    <xf numFmtId="3" fontId="36" fillId="0" borderId="0" xfId="0" applyNumberFormat="1" applyFont="1"/>
    <xf numFmtId="3" fontId="20" fillId="0" borderId="0" xfId="0" applyNumberFormat="1" applyFont="1"/>
    <xf numFmtId="3" fontId="6" fillId="0" borderId="0" xfId="0" applyNumberFormat="1" applyFont="1" applyAlignment="1">
      <alignment horizontal="right"/>
    </xf>
    <xf numFmtId="3" fontId="6" fillId="0" borderId="0" xfId="0" applyNumberFormat="1" applyFont="1"/>
    <xf numFmtId="3" fontId="20" fillId="0" borderId="0" xfId="0" applyNumberFormat="1" applyFont="1" applyAlignment="1">
      <alignment horizontal="left"/>
    </xf>
    <xf numFmtId="3" fontId="6" fillId="0" borderId="0" xfId="0" applyNumberFormat="1" applyFont="1" applyAlignment="1">
      <alignment horizontal="center"/>
    </xf>
    <xf numFmtId="3" fontId="20" fillId="0" borderId="0" xfId="0" applyNumberFormat="1" applyFont="1" applyAlignment="1">
      <alignment horizontal="center"/>
    </xf>
    <xf numFmtId="3" fontId="20" fillId="0" borderId="0" xfId="0" applyNumberFormat="1" applyFont="1" applyAlignment="1">
      <alignment horizontal="right"/>
    </xf>
    <xf numFmtId="43" fontId="20" fillId="0" borderId="0" xfId="0" applyNumberFormat="1" applyFont="1" applyAlignment="1">
      <alignment horizontal="center"/>
    </xf>
    <xf numFmtId="3" fontId="20" fillId="0" borderId="0" xfId="0" quotePrefix="1" applyNumberFormat="1" applyFont="1" applyAlignment="1">
      <alignment horizontal="center"/>
    </xf>
    <xf numFmtId="3" fontId="6" fillId="0" borderId="4" xfId="0" applyNumberFormat="1" applyFont="1" applyBorder="1"/>
    <xf numFmtId="0" fontId="11" fillId="0" borderId="0" xfId="0" applyFont="1" applyAlignment="1">
      <alignment horizontal="left"/>
    </xf>
    <xf numFmtId="37" fontId="6" fillId="0" borderId="0" xfId="0" applyNumberFormat="1" applyFont="1" applyAlignment="1">
      <alignment horizontal="right"/>
    </xf>
    <xf numFmtId="37" fontId="6" fillId="0" borderId="0" xfId="0" applyNumberFormat="1" applyFont="1" applyAlignment="1">
      <alignment horizontal="left"/>
    </xf>
    <xf numFmtId="3" fontId="6" fillId="0" borderId="0" xfId="0" applyNumberFormat="1" applyFont="1" applyAlignment="1">
      <alignment horizontal="left"/>
    </xf>
    <xf numFmtId="3" fontId="6" fillId="0" borderId="0" xfId="0" quotePrefix="1" applyNumberFormat="1" applyFont="1" applyAlignment="1">
      <alignment horizontal="right"/>
    </xf>
    <xf numFmtId="0" fontId="22" fillId="0" borderId="0" xfId="0" applyFont="1" applyAlignment="1">
      <alignment horizontal="left" vertical="top"/>
    </xf>
    <xf numFmtId="42" fontId="6" fillId="0" borderId="0" xfId="0" quotePrefix="1" applyNumberFormat="1" applyFont="1" applyAlignment="1">
      <alignment horizontal="right"/>
    </xf>
    <xf numFmtId="41" fontId="6" fillId="0" borderId="0" xfId="0" applyNumberFormat="1" applyFont="1" applyAlignment="1">
      <alignment horizontal="right"/>
    </xf>
    <xf numFmtId="41" fontId="6" fillId="0" borderId="0" xfId="0" quotePrefix="1" applyNumberFormat="1" applyFont="1" applyAlignment="1">
      <alignment horizontal="right"/>
    </xf>
    <xf numFmtId="42" fontId="20" fillId="0" borderId="0" xfId="0" quotePrefix="1" applyNumberFormat="1" applyFont="1" applyAlignment="1">
      <alignment horizontal="right"/>
    </xf>
    <xf numFmtId="42" fontId="6" fillId="0" borderId="0" xfId="0" quotePrefix="1" applyNumberFormat="1" applyFont="1"/>
    <xf numFmtId="41" fontId="6" fillId="0" borderId="0" xfId="18" applyNumberFormat="1" applyFont="1" applyFill="1" applyBorder="1" applyAlignment="1">
      <alignment horizontal="center"/>
    </xf>
    <xf numFmtId="41" fontId="6" fillId="0" borderId="0" xfId="0" quotePrefix="1" applyNumberFormat="1" applyFont="1"/>
    <xf numFmtId="0" fontId="20" fillId="0" borderId="0" xfId="0" applyFont="1" applyAlignment="1">
      <alignment horizontal="left"/>
    </xf>
    <xf numFmtId="37" fontId="20" fillId="0" borderId="0" xfId="0" applyNumberFormat="1" applyFont="1" applyProtection="1">
      <protection locked="0"/>
    </xf>
    <xf numFmtId="41" fontId="20" fillId="0" borderId="0" xfId="0" applyNumberFormat="1" applyFont="1" applyProtection="1">
      <protection locked="0"/>
    </xf>
    <xf numFmtId="43" fontId="6" fillId="0" borderId="0" xfId="0" applyNumberFormat="1" applyFont="1"/>
    <xf numFmtId="43" fontId="20" fillId="0" borderId="0" xfId="0" applyNumberFormat="1" applyFont="1" applyAlignment="1">
      <alignment horizontal="left"/>
    </xf>
    <xf numFmtId="41" fontId="6" fillId="0" borderId="0" xfId="18" applyNumberFormat="1" applyFont="1" applyFill="1" applyAlignment="1"/>
    <xf numFmtId="41" fontId="0" fillId="0" borderId="0" xfId="0" quotePrefix="1" applyNumberFormat="1" applyAlignment="1" applyProtection="1">
      <alignment horizontal="right"/>
      <protection locked="0"/>
    </xf>
    <xf numFmtId="3" fontId="12" fillId="0" borderId="0" xfId="0" applyNumberFormat="1" applyFont="1" applyAlignment="1">
      <alignment horizontal="right"/>
    </xf>
    <xf numFmtId="41" fontId="12" fillId="0" borderId="0" xfId="0" applyNumberFormat="1" applyFont="1" applyAlignment="1">
      <alignment horizontal="right"/>
    </xf>
    <xf numFmtId="41" fontId="20" fillId="0" borderId="0" xfId="0" applyNumberFormat="1" applyFont="1"/>
    <xf numFmtId="41" fontId="6" fillId="0" borderId="0" xfId="0" applyNumberFormat="1" applyFont="1" applyAlignment="1">
      <alignment horizontal="left"/>
    </xf>
    <xf numFmtId="41" fontId="20" fillId="0" borderId="0" xfId="17" applyNumberFormat="1" applyFont="1" applyAlignment="1">
      <alignment wrapText="1"/>
    </xf>
    <xf numFmtId="41" fontId="46" fillId="0" borderId="0" xfId="36111" applyNumberFormat="1" applyFont="1"/>
    <xf numFmtId="41" fontId="20" fillId="0" borderId="0" xfId="0" quotePrefix="1" applyNumberFormat="1" applyFont="1"/>
    <xf numFmtId="41" fontId="6" fillId="0" borderId="0" xfId="0" quotePrefix="1" applyNumberFormat="1" applyFont="1" applyAlignment="1">
      <alignment horizontal="center"/>
    </xf>
    <xf numFmtId="41" fontId="20" fillId="0" borderId="0" xfId="17" applyNumberFormat="1" applyFont="1"/>
    <xf numFmtId="41" fontId="6" fillId="0" borderId="0" xfId="0" quotePrefix="1" applyNumberFormat="1" applyFont="1" applyAlignment="1" applyProtection="1">
      <alignment horizontal="right"/>
      <protection locked="0"/>
    </xf>
    <xf numFmtId="41" fontId="6" fillId="0" borderId="0" xfId="0" quotePrefix="1" applyNumberFormat="1" applyFont="1" applyAlignment="1" applyProtection="1">
      <alignment horizontal="center"/>
      <protection locked="0"/>
    </xf>
    <xf numFmtId="41" fontId="12" fillId="0" borderId="0" xfId="0" applyNumberFormat="1" applyFont="1"/>
    <xf numFmtId="42" fontId="20" fillId="0" borderId="9" xfId="0" applyNumberFormat="1" applyFont="1" applyBorder="1"/>
    <xf numFmtId="42" fontId="20" fillId="0" borderId="9" xfId="0" applyNumberFormat="1" applyFont="1" applyBorder="1" applyAlignment="1">
      <alignment horizontal="right"/>
    </xf>
    <xf numFmtId="3" fontId="20" fillId="0" borderId="0" xfId="0" quotePrefix="1" applyNumberFormat="1" applyFont="1" applyAlignment="1">
      <alignment horizontal="left"/>
    </xf>
    <xf numFmtId="0" fontId="11" fillId="0" borderId="0" xfId="0" quotePrefix="1" applyFont="1" applyAlignment="1">
      <alignment horizontal="left"/>
    </xf>
    <xf numFmtId="42" fontId="20" fillId="0" borderId="9" xfId="18" applyNumberFormat="1" applyFont="1" applyFill="1" applyBorder="1" applyAlignment="1">
      <alignment horizontal="right"/>
    </xf>
    <xf numFmtId="37" fontId="11" fillId="0" borderId="0" xfId="0" applyNumberFormat="1" applyFont="1" applyAlignment="1">
      <alignment horizontal="right"/>
    </xf>
    <xf numFmtId="37" fontId="11" fillId="0" borderId="0" xfId="0" quotePrefix="1" applyNumberFormat="1" applyFont="1" applyAlignment="1">
      <alignment horizontal="left"/>
    </xf>
    <xf numFmtId="37" fontId="20" fillId="0" borderId="0" xfId="0" applyNumberFormat="1" applyFont="1" applyAlignment="1">
      <alignment horizontal="center"/>
    </xf>
    <xf numFmtId="37" fontId="20" fillId="0" borderId="0" xfId="0" quotePrefix="1" applyNumberFormat="1" applyFont="1" applyAlignment="1">
      <alignment horizontal="center"/>
    </xf>
    <xf numFmtId="49" fontId="20" fillId="0" borderId="0" xfId="0" applyNumberFormat="1" applyFont="1" applyAlignment="1">
      <alignment horizontal="center"/>
    </xf>
    <xf numFmtId="37" fontId="6" fillId="0" borderId="0" xfId="0" quotePrefix="1" applyNumberFormat="1" applyFont="1" applyAlignment="1">
      <alignment horizontal="left"/>
    </xf>
    <xf numFmtId="42" fontId="6" fillId="0" borderId="0" xfId="0" applyNumberFormat="1" applyFont="1" applyAlignment="1">
      <alignment horizontal="center"/>
    </xf>
    <xf numFmtId="0" fontId="20" fillId="0" borderId="0" xfId="0" applyFont="1" applyAlignment="1">
      <alignment horizontal="center"/>
    </xf>
    <xf numFmtId="37" fontId="20" fillId="0" borderId="0" xfId="0" quotePrefix="1" applyNumberFormat="1" applyFont="1" applyAlignment="1">
      <alignment horizontal="left"/>
    </xf>
    <xf numFmtId="41" fontId="20" fillId="0" borderId="4" xfId="0" applyNumberFormat="1" applyFont="1" applyBorder="1"/>
    <xf numFmtId="41" fontId="20" fillId="0" borderId="3" xfId="0" applyNumberFormat="1" applyFont="1" applyBorder="1"/>
    <xf numFmtId="37" fontId="6" fillId="0" borderId="0" xfId="0" quotePrefix="1" applyNumberFormat="1" applyFont="1" applyAlignment="1">
      <alignment horizontal="center"/>
    </xf>
    <xf numFmtId="0" fontId="6" fillId="0" borderId="0" xfId="59989"/>
    <xf numFmtId="37" fontId="6" fillId="0" borderId="0" xfId="0" quotePrefix="1" applyNumberFormat="1" applyFont="1"/>
    <xf numFmtId="42" fontId="20" fillId="0" borderId="14" xfId="0" applyNumberFormat="1" applyFont="1" applyBorder="1"/>
    <xf numFmtId="37" fontId="20" fillId="0" borderId="0" xfId="0" applyNumberFormat="1" applyFont="1" applyAlignment="1">
      <alignment horizontal="right"/>
    </xf>
    <xf numFmtId="0" fontId="50" fillId="0" borderId="0" xfId="59989" applyFont="1"/>
    <xf numFmtId="4" fontId="6" fillId="0" borderId="0" xfId="0" applyNumberFormat="1" applyFont="1"/>
    <xf numFmtId="0" fontId="11" fillId="0" borderId="0" xfId="59989" applyFont="1"/>
    <xf numFmtId="0" fontId="51" fillId="0" borderId="0" xfId="59989" applyFont="1"/>
    <xf numFmtId="0" fontId="11" fillId="0" borderId="0" xfId="59989" applyFont="1" applyAlignment="1">
      <alignment horizontal="right"/>
    </xf>
    <xf numFmtId="0" fontId="11" fillId="0" borderId="0" xfId="59989" quotePrefix="1" applyFont="1" applyAlignment="1">
      <alignment horizontal="left"/>
    </xf>
    <xf numFmtId="164" fontId="11" fillId="0" borderId="0" xfId="59989" applyNumberFormat="1" applyFont="1"/>
    <xf numFmtId="0" fontId="20" fillId="0" borderId="0" xfId="59989" applyFont="1" applyAlignment="1">
      <alignment horizontal="center"/>
    </xf>
    <xf numFmtId="0" fontId="20" fillId="0" borderId="0" xfId="59989" applyFont="1"/>
    <xf numFmtId="3" fontId="6" fillId="0" borderId="0" xfId="59989" applyNumberFormat="1"/>
    <xf numFmtId="37" fontId="6" fillId="0" borderId="0" xfId="59989" applyNumberFormat="1"/>
    <xf numFmtId="37" fontId="51" fillId="0" borderId="0" xfId="59989" applyNumberFormat="1" applyFont="1"/>
    <xf numFmtId="37" fontId="6" fillId="0" borderId="0" xfId="59989" applyNumberFormat="1" applyAlignment="1">
      <alignment horizontal="right"/>
    </xf>
    <xf numFmtId="0" fontId="6" fillId="0" borderId="0" xfId="59989" applyAlignment="1">
      <alignment horizontal="left" indent="3"/>
    </xf>
    <xf numFmtId="42" fontId="6" fillId="0" borderId="0" xfId="59989" applyNumberFormat="1"/>
    <xf numFmtId="42" fontId="6" fillId="0" borderId="0" xfId="59989" applyNumberFormat="1" applyAlignment="1">
      <alignment horizontal="right"/>
    </xf>
    <xf numFmtId="0" fontId="20" fillId="0" borderId="0" xfId="59989" quotePrefix="1" applyFont="1" applyAlignment="1">
      <alignment horizontal="left"/>
    </xf>
    <xf numFmtId="0" fontId="20" fillId="0" borderId="0" xfId="59989" applyFont="1" applyAlignment="1">
      <alignment horizontal="left"/>
    </xf>
    <xf numFmtId="41" fontId="20" fillId="0" borderId="8" xfId="59989" applyNumberFormat="1" applyFont="1" applyBorder="1"/>
    <xf numFmtId="37" fontId="20" fillId="0" borderId="0" xfId="59989" applyNumberFormat="1" applyFont="1"/>
    <xf numFmtId="42" fontId="20" fillId="0" borderId="9" xfId="59989" applyNumberFormat="1" applyFont="1" applyBorder="1"/>
    <xf numFmtId="0" fontId="20" fillId="0" borderId="0" xfId="59989" applyFont="1" applyAlignment="1">
      <alignment horizontal="right"/>
    </xf>
    <xf numFmtId="3" fontId="51" fillId="0" borderId="0" xfId="59989" applyNumberFormat="1" applyFont="1"/>
    <xf numFmtId="3" fontId="6" fillId="0" borderId="0" xfId="59990" applyNumberFormat="1" applyAlignment="1">
      <alignment horizontal="center"/>
    </xf>
    <xf numFmtId="41" fontId="6" fillId="0" borderId="0" xfId="25233" applyNumberFormat="1" applyFont="1" applyBorder="1" applyAlignment="1">
      <alignment horizontal="right"/>
    </xf>
    <xf numFmtId="170" fontId="6" fillId="0" borderId="0" xfId="59989" quotePrefix="1" applyNumberFormat="1" applyAlignment="1">
      <alignment horizontal="right"/>
    </xf>
    <xf numFmtId="170" fontId="6" fillId="0" borderId="0" xfId="59989" applyNumberFormat="1" applyAlignment="1">
      <alignment horizontal="right"/>
    </xf>
    <xf numFmtId="0" fontId="52" fillId="0" borderId="0" xfId="59989" applyFont="1" applyAlignment="1">
      <alignment horizontal="left" indent="5"/>
    </xf>
    <xf numFmtId="0" fontId="6" fillId="0" borderId="0" xfId="59989" quotePrefix="1"/>
    <xf numFmtId="41" fontId="20" fillId="0" borderId="3" xfId="59989" applyNumberFormat="1" applyFont="1" applyBorder="1" applyAlignment="1">
      <alignment horizontal="right"/>
    </xf>
    <xf numFmtId="42" fontId="20" fillId="0" borderId="0" xfId="59989" applyNumberFormat="1" applyFont="1" applyAlignment="1">
      <alignment horizontal="right"/>
    </xf>
    <xf numFmtId="170" fontId="20" fillId="0" borderId="0" xfId="59989" applyNumberFormat="1" applyFont="1" applyAlignment="1">
      <alignment horizontal="right"/>
    </xf>
    <xf numFmtId="170" fontId="6" fillId="0" borderId="0" xfId="59989" applyNumberFormat="1"/>
    <xf numFmtId="170" fontId="6" fillId="0" borderId="6" xfId="59989" applyNumberFormat="1" applyBorder="1"/>
    <xf numFmtId="37" fontId="20" fillId="0" borderId="0" xfId="59989" applyNumberFormat="1" applyFont="1" applyAlignment="1">
      <alignment horizontal="right"/>
    </xf>
    <xf numFmtId="0" fontId="11" fillId="0" borderId="0" xfId="59990" quotePrefix="1" applyFont="1" applyAlignment="1">
      <alignment horizontal="left"/>
    </xf>
    <xf numFmtId="0" fontId="6" fillId="0" borderId="0" xfId="59990"/>
    <xf numFmtId="164" fontId="11" fillId="0" borderId="0" xfId="59990" quotePrefix="1" applyNumberFormat="1" applyFont="1" applyAlignment="1">
      <alignment horizontal="left"/>
    </xf>
    <xf numFmtId="0" fontId="20" fillId="0" borderId="0" xfId="59990" applyFont="1" applyAlignment="1">
      <alignment horizontal="center"/>
    </xf>
    <xf numFmtId="0" fontId="20" fillId="0" borderId="0" xfId="59990" applyFont="1" applyAlignment="1">
      <alignment horizontal="right"/>
    </xf>
    <xf numFmtId="0" fontId="20" fillId="0" borderId="0" xfId="59990" quotePrefix="1" applyFont="1" applyAlignment="1">
      <alignment horizontal="center"/>
    </xf>
    <xf numFmtId="49" fontId="20" fillId="0" borderId="0" xfId="59990" applyNumberFormat="1" applyFont="1" applyAlignment="1">
      <alignment horizontal="center"/>
    </xf>
    <xf numFmtId="0" fontId="20" fillId="0" borderId="0" xfId="59990" applyFont="1"/>
    <xf numFmtId="37" fontId="6" fillId="0" borderId="0" xfId="59990" applyNumberFormat="1"/>
    <xf numFmtId="3" fontId="6" fillId="0" borderId="0" xfId="59990" applyNumberFormat="1"/>
    <xf numFmtId="0" fontId="6" fillId="0" borderId="0" xfId="59990" quotePrefix="1"/>
    <xf numFmtId="42" fontId="6" fillId="0" borderId="0" xfId="59990" applyNumberFormat="1"/>
    <xf numFmtId="42" fontId="6" fillId="0" borderId="0" xfId="59990" applyNumberFormat="1" applyAlignment="1">
      <alignment horizontal="center"/>
    </xf>
    <xf numFmtId="0" fontId="51" fillId="0" borderId="0" xfId="59989" quotePrefix="1" applyFont="1"/>
    <xf numFmtId="41" fontId="6" fillId="0" borderId="0" xfId="59990" applyNumberFormat="1" applyAlignment="1">
      <alignment horizontal="center"/>
    </xf>
    <xf numFmtId="0" fontId="6" fillId="0" borderId="0" xfId="59990" quotePrefix="1" applyAlignment="1">
      <alignment horizontal="left"/>
    </xf>
    <xf numFmtId="0" fontId="51" fillId="0" borderId="0" xfId="59989" applyFont="1" applyAlignment="1">
      <alignment horizontal="center"/>
    </xf>
    <xf numFmtId="37" fontId="20" fillId="0" borderId="8" xfId="59990" applyNumberFormat="1" applyFont="1" applyBorder="1"/>
    <xf numFmtId="0" fontId="20" fillId="0" borderId="0" xfId="59990" quotePrefix="1" applyFont="1" applyAlignment="1">
      <alignment horizontal="left"/>
    </xf>
    <xf numFmtId="0" fontId="6" fillId="0" borderId="0" xfId="59990" applyAlignment="1">
      <alignment horizontal="right"/>
    </xf>
    <xf numFmtId="41" fontId="20" fillId="0" borderId="8" xfId="59990" applyNumberFormat="1" applyFont="1" applyBorder="1"/>
    <xf numFmtId="37" fontId="20" fillId="0" borderId="0" xfId="59990" applyNumberFormat="1" applyFont="1"/>
    <xf numFmtId="0" fontId="51" fillId="0" borderId="0" xfId="59989" applyFont="1" applyAlignment="1">
      <alignment horizontal="right"/>
    </xf>
    <xf numFmtId="39" fontId="51" fillId="0" borderId="0" xfId="59989" applyNumberFormat="1" applyFont="1"/>
    <xf numFmtId="0" fontId="6" fillId="0" borderId="0" xfId="36083" applyFont="1"/>
    <xf numFmtId="0" fontId="49" fillId="0" borderId="0" xfId="0" applyFont="1"/>
    <xf numFmtId="0" fontId="20" fillId="0" borderId="2" xfId="0" applyFont="1" applyBorder="1" applyAlignment="1">
      <alignment horizontal="center"/>
    </xf>
    <xf numFmtId="172" fontId="49" fillId="0" borderId="0" xfId="59991" applyNumberFormat="1" applyFont="1" applyFill="1"/>
    <xf numFmtId="172" fontId="49" fillId="0" borderId="0" xfId="59991" applyNumberFormat="1" applyFont="1" applyFill="1" applyAlignment="1">
      <alignment horizontal="left"/>
    </xf>
    <xf numFmtId="172" fontId="6" fillId="0" borderId="0" xfId="59991" applyNumberFormat="1" applyFont="1" applyFill="1" applyBorder="1"/>
    <xf numFmtId="0" fontId="6" fillId="0" borderId="0" xfId="0" quotePrefix="1" applyFont="1" applyAlignment="1">
      <alignment horizontal="left"/>
    </xf>
    <xf numFmtId="0" fontId="9" fillId="0" borderId="0" xfId="0" applyFont="1" applyAlignment="1">
      <alignment horizontal="right"/>
    </xf>
    <xf numFmtId="0" fontId="9" fillId="0" borderId="4" xfId="0" applyFont="1" applyBorder="1"/>
    <xf numFmtId="0" fontId="8" fillId="0" borderId="0" xfId="0" applyFont="1" applyAlignment="1">
      <alignment horizontal="right"/>
    </xf>
    <xf numFmtId="0" fontId="20" fillId="0" borderId="0" xfId="0" applyFont="1" applyAlignment="1">
      <alignment horizontal="centerContinuous"/>
    </xf>
    <xf numFmtId="0" fontId="64" fillId="0" borderId="0" xfId="0" applyFont="1"/>
    <xf numFmtId="0" fontId="32" fillId="0" borderId="0" xfId="0" applyFont="1"/>
    <xf numFmtId="0" fontId="32" fillId="0" borderId="0" xfId="0" quotePrefix="1" applyFont="1" applyAlignment="1">
      <alignment horizontal="left"/>
    </xf>
    <xf numFmtId="0" fontId="32" fillId="0" borderId="0" xfId="0" applyFont="1" applyAlignment="1">
      <alignment horizontal="right"/>
    </xf>
    <xf numFmtId="3" fontId="21" fillId="0" borderId="0" xfId="0" quotePrefix="1" applyNumberFormat="1" applyFont="1" applyAlignment="1">
      <alignment horizontal="left"/>
    </xf>
    <xf numFmtId="3" fontId="21" fillId="0" borderId="0" xfId="0" applyNumberFormat="1" applyFont="1" applyAlignment="1">
      <alignment horizontal="right"/>
    </xf>
    <xf numFmtId="41" fontId="6" fillId="0" borderId="2" xfId="0" applyNumberFormat="1" applyFont="1" applyBorder="1"/>
    <xf numFmtId="42" fontId="20" fillId="0" borderId="10" xfId="0" applyNumberFormat="1" applyFont="1" applyBorder="1"/>
    <xf numFmtId="3" fontId="0" fillId="0" borderId="0" xfId="0" applyNumberFormat="1"/>
    <xf numFmtId="41" fontId="0" fillId="0" borderId="0" xfId="0" applyNumberFormat="1"/>
    <xf numFmtId="42" fontId="0" fillId="0" borderId="0" xfId="0" applyNumberFormat="1"/>
    <xf numFmtId="3" fontId="83" fillId="0" borderId="0" xfId="0" quotePrefix="1" applyNumberFormat="1" applyFont="1" applyAlignment="1">
      <alignment horizontal="left"/>
    </xf>
    <xf numFmtId="3" fontId="83" fillId="0" borderId="0" xfId="0" applyNumberFormat="1" applyFont="1"/>
    <xf numFmtId="3" fontId="44" fillId="0" borderId="0" xfId="0" applyNumberFormat="1" applyFont="1" applyAlignment="1">
      <alignment horizontal="right"/>
    </xf>
    <xf numFmtId="41" fontId="8" fillId="0" borderId="0" xfId="0" applyNumberFormat="1" applyFont="1"/>
    <xf numFmtId="49" fontId="83" fillId="0" borderId="0" xfId="0" applyNumberFormat="1" applyFont="1"/>
    <xf numFmtId="3" fontId="44" fillId="0" borderId="0" xfId="0" quotePrefix="1" applyNumberFormat="1" applyFont="1" applyAlignment="1">
      <alignment horizontal="left"/>
    </xf>
    <xf numFmtId="41" fontId="44" fillId="0" borderId="0" xfId="0" applyNumberFormat="1" applyFont="1"/>
    <xf numFmtId="0" fontId="9" fillId="0" borderId="0" xfId="0" quotePrefix="1" applyFont="1" applyAlignment="1">
      <alignment horizontal="left"/>
    </xf>
    <xf numFmtId="3" fontId="44" fillId="0" borderId="0" xfId="0" applyNumberFormat="1" applyFont="1"/>
    <xf numFmtId="42" fontId="44" fillId="0" borderId="0" xfId="0" applyNumberFormat="1" applyFont="1"/>
    <xf numFmtId="41" fontId="9" fillId="0" borderId="0" xfId="0" quotePrefix="1" applyNumberFormat="1" applyFont="1"/>
    <xf numFmtId="3" fontId="83" fillId="0" borderId="0" xfId="0" applyNumberFormat="1" applyFont="1" applyAlignment="1">
      <alignment horizontal="left"/>
    </xf>
    <xf numFmtId="3" fontId="83" fillId="0" borderId="0" xfId="0" applyNumberFormat="1" applyFont="1" applyAlignment="1">
      <alignment horizontal="right"/>
    </xf>
    <xf numFmtId="42" fontId="9" fillId="0" borderId="0" xfId="0" applyNumberFormat="1" applyFont="1"/>
    <xf numFmtId="167" fontId="6" fillId="0" borderId="0" xfId="0" applyNumberFormat="1" applyFont="1"/>
    <xf numFmtId="176" fontId="6" fillId="0" borderId="0" xfId="0" applyNumberFormat="1" applyFont="1"/>
    <xf numFmtId="167" fontId="0" fillId="0" borderId="0" xfId="0" applyNumberFormat="1"/>
    <xf numFmtId="176" fontId="0" fillId="0" borderId="0" xfId="0" applyNumberFormat="1"/>
    <xf numFmtId="0" fontId="37" fillId="0" borderId="0" xfId="60074" applyNumberFormat="1" applyFont="1"/>
    <xf numFmtId="0" fontId="6" fillId="0" borderId="0" xfId="60074" applyNumberFormat="1" applyFont="1"/>
    <xf numFmtId="4" fontId="6" fillId="0" borderId="0" xfId="60074" applyNumberFormat="1" applyFont="1"/>
    <xf numFmtId="4" fontId="10" fillId="0" borderId="0" xfId="60074" applyNumberFormat="1"/>
    <xf numFmtId="4" fontId="10" fillId="0" borderId="0" xfId="60074" applyNumberFormat="1" applyProtection="1">
      <protection locked="0"/>
    </xf>
    <xf numFmtId="0" fontId="11" fillId="0" borderId="0" xfId="60074" applyNumberFormat="1" applyFont="1" applyAlignment="1">
      <alignment horizontal="right"/>
    </xf>
    <xf numFmtId="0" fontId="37" fillId="0" borderId="0" xfId="60074" quotePrefix="1" applyNumberFormat="1" applyFont="1" applyAlignment="1">
      <alignment horizontal="left"/>
    </xf>
    <xf numFmtId="4" fontId="20" fillId="0" borderId="0" xfId="60074" applyNumberFormat="1" applyFont="1"/>
    <xf numFmtId="4" fontId="20" fillId="0" borderId="0" xfId="60074" applyNumberFormat="1" applyFont="1" applyAlignment="1">
      <alignment horizontal="center"/>
    </xf>
    <xf numFmtId="4" fontId="20" fillId="0" borderId="0" xfId="60074" quotePrefix="1" applyNumberFormat="1" applyFont="1" applyAlignment="1">
      <alignment horizontal="center"/>
    </xf>
    <xf numFmtId="0" fontId="10" fillId="0" borderId="0" xfId="60074" applyNumberFormat="1"/>
    <xf numFmtId="4" fontId="57" fillId="0" borderId="0" xfId="60074" applyNumberFormat="1" applyFont="1" applyAlignment="1">
      <alignment horizontal="center"/>
    </xf>
    <xf numFmtId="4" fontId="20" fillId="0" borderId="0" xfId="60074" applyNumberFormat="1" applyFont="1" applyAlignment="1" applyProtection="1">
      <alignment horizontal="center"/>
      <protection locked="0"/>
    </xf>
    <xf numFmtId="0" fontId="6" fillId="0" borderId="4" xfId="60074" applyNumberFormat="1" applyFont="1" applyBorder="1"/>
    <xf numFmtId="3" fontId="10" fillId="0" borderId="0" xfId="60074"/>
    <xf numFmtId="4" fontId="20" fillId="0" borderId="0" xfId="60074" applyNumberFormat="1" applyFont="1" applyAlignment="1">
      <alignment horizontal="right"/>
    </xf>
    <xf numFmtId="3" fontId="6" fillId="0" borderId="0" xfId="60074" applyFont="1"/>
    <xf numFmtId="4" fontId="9" fillId="0" borderId="0" xfId="0" applyNumberFormat="1" applyFont="1"/>
    <xf numFmtId="4" fontId="11" fillId="0" borderId="0" xfId="0" quotePrefix="1" applyNumberFormat="1" applyFont="1" applyAlignment="1">
      <alignment horizontal="right"/>
    </xf>
    <xf numFmtId="43" fontId="10" fillId="0" borderId="0" xfId="0" applyNumberFormat="1" applyFont="1"/>
    <xf numFmtId="10" fontId="64" fillId="0" borderId="0" xfId="0" applyNumberFormat="1" applyFont="1"/>
    <xf numFmtId="0" fontId="64" fillId="0" borderId="0" xfId="0" quotePrefix="1" applyFont="1" applyAlignment="1">
      <alignment horizontal="left"/>
    </xf>
    <xf numFmtId="0" fontId="6" fillId="0" borderId="0" xfId="0" quotePrefix="1" applyFont="1" applyAlignment="1">
      <alignment horizontal="justify" vertical="top"/>
    </xf>
    <xf numFmtId="0" fontId="23" fillId="0" borderId="0" xfId="0" applyFont="1" applyAlignment="1">
      <alignment vertical="top"/>
    </xf>
    <xf numFmtId="0" fontId="33" fillId="0" borderId="0" xfId="36083"/>
    <xf numFmtId="0" fontId="86" fillId="0" borderId="0" xfId="36083" applyFont="1" applyAlignment="1">
      <alignment horizontal="center"/>
    </xf>
    <xf numFmtId="0" fontId="33" fillId="0" borderId="0" xfId="36083" applyAlignment="1">
      <alignment horizontal="center"/>
    </xf>
    <xf numFmtId="42" fontId="21" fillId="0" borderId="0" xfId="0" applyNumberFormat="1" applyFont="1" applyAlignment="1">
      <alignment horizontal="right"/>
    </xf>
    <xf numFmtId="42" fontId="20" fillId="0" borderId="0" xfId="0" applyNumberFormat="1" applyFont="1" applyAlignment="1">
      <alignment horizontal="right"/>
    </xf>
    <xf numFmtId="41" fontId="20" fillId="0" borderId="0" xfId="0" applyNumberFormat="1" applyFont="1" applyAlignment="1">
      <alignment horizontal="center"/>
    </xf>
    <xf numFmtId="0" fontId="11" fillId="0" borderId="0" xfId="9" applyFont="1"/>
    <xf numFmtId="0" fontId="6" fillId="0" borderId="0" xfId="9" applyFont="1"/>
    <xf numFmtId="0" fontId="11" fillId="0" borderId="0" xfId="9" applyFont="1" applyAlignment="1">
      <alignment horizontal="right"/>
    </xf>
    <xf numFmtId="0" fontId="20" fillId="0" borderId="0" xfId="9" applyFont="1" applyAlignment="1">
      <alignment horizontal="center"/>
    </xf>
    <xf numFmtId="0" fontId="20" fillId="0" borderId="0" xfId="9" applyFont="1"/>
    <xf numFmtId="0" fontId="20" fillId="0" borderId="0" xfId="9" applyFont="1" applyAlignment="1">
      <alignment horizontal="right"/>
    </xf>
    <xf numFmtId="41" fontId="20" fillId="0" borderId="0" xfId="9" applyNumberFormat="1" applyFont="1" applyAlignment="1">
      <alignment horizontal="right"/>
    </xf>
    <xf numFmtId="42" fontId="20" fillId="0" borderId="10" xfId="9" applyNumberFormat="1" applyFont="1" applyBorder="1"/>
    <xf numFmtId="0" fontId="11" fillId="0" borderId="0" xfId="60086" applyFont="1"/>
    <xf numFmtId="0" fontId="6" fillId="0" borderId="0" xfId="60086" applyFont="1"/>
    <xf numFmtId="0" fontId="11" fillId="0" borderId="0" xfId="60086" applyFont="1" applyAlignment="1">
      <alignment horizontal="right"/>
    </xf>
    <xf numFmtId="0" fontId="20" fillId="0" borderId="0" xfId="60086" applyFont="1"/>
    <xf numFmtId="0" fontId="20" fillId="0" borderId="22" xfId="60086" applyFont="1" applyBorder="1"/>
    <xf numFmtId="0" fontId="20" fillId="0" borderId="3" xfId="60086" applyFont="1" applyBorder="1" applyAlignment="1">
      <alignment horizontal="center"/>
    </xf>
    <xf numFmtId="0" fontId="20" fillId="0" borderId="0" xfId="60086" applyFont="1" applyAlignment="1">
      <alignment horizontal="center"/>
    </xf>
    <xf numFmtId="0" fontId="6" fillId="0" borderId="0" xfId="60086" applyFont="1" applyAlignment="1">
      <alignment horizontal="center"/>
    </xf>
    <xf numFmtId="0" fontId="22" fillId="0" borderId="0" xfId="60086" applyFont="1"/>
    <xf numFmtId="0" fontId="22" fillId="0" borderId="0" xfId="60086" applyFont="1" applyAlignment="1">
      <alignment horizontal="right"/>
    </xf>
    <xf numFmtId="42" fontId="22" fillId="0" borderId="0" xfId="60076" applyNumberFormat="1" applyFont="1" applyFill="1"/>
    <xf numFmtId="41" fontId="22" fillId="0" borderId="0" xfId="60076" applyNumberFormat="1" applyFont="1" applyFill="1"/>
    <xf numFmtId="0" fontId="21" fillId="0" borderId="0" xfId="60086" applyFont="1"/>
    <xf numFmtId="0" fontId="21" fillId="0" borderId="0" xfId="60086" quotePrefix="1" applyFont="1" applyAlignment="1">
      <alignment horizontal="left"/>
    </xf>
    <xf numFmtId="42" fontId="21" fillId="0" borderId="10" xfId="60076" applyNumberFormat="1" applyFont="1" applyFill="1" applyBorder="1"/>
    <xf numFmtId="42" fontId="21" fillId="0" borderId="0" xfId="60086" applyNumberFormat="1" applyFont="1" applyAlignment="1">
      <alignment horizontal="right"/>
    </xf>
    <xf numFmtId="0" fontId="32" fillId="0" borderId="0" xfId="60086" applyFont="1"/>
    <xf numFmtId="172" fontId="22" fillId="0" borderId="0" xfId="60076" applyNumberFormat="1" applyFont="1" applyFill="1"/>
    <xf numFmtId="0" fontId="20" fillId="0" borderId="3" xfId="0" applyFont="1" applyBorder="1" applyAlignment="1">
      <alignment horizontal="center"/>
    </xf>
    <xf numFmtId="42" fontId="22" fillId="0" borderId="0" xfId="0" applyNumberFormat="1" applyFont="1" applyAlignment="1">
      <alignment horizontal="right"/>
    </xf>
    <xf numFmtId="0" fontId="22" fillId="0" borderId="0" xfId="0" applyFont="1" applyAlignment="1">
      <alignment horizontal="right"/>
    </xf>
    <xf numFmtId="0" fontId="95" fillId="0" borderId="0" xfId="0" quotePrefix="1" applyFont="1" applyAlignment="1">
      <alignment horizontal="center"/>
    </xf>
    <xf numFmtId="10" fontId="80" fillId="0" borderId="0" xfId="0" applyNumberFormat="1" applyFont="1"/>
    <xf numFmtId="0" fontId="0" fillId="0" borderId="0" xfId="60086" applyFont="1"/>
    <xf numFmtId="164" fontId="6" fillId="0" borderId="0" xfId="60087" applyNumberFormat="1" applyProtection="1">
      <protection locked="0"/>
    </xf>
    <xf numFmtId="0" fontId="19" fillId="0" borderId="0" xfId="60088" applyFont="1"/>
    <xf numFmtId="0" fontId="6" fillId="0" borderId="0" xfId="60088" applyFont="1"/>
    <xf numFmtId="0" fontId="19" fillId="0" borderId="0" xfId="60088" applyFont="1" applyAlignment="1">
      <alignment horizontal="right"/>
    </xf>
    <xf numFmtId="0" fontId="20" fillId="0" borderId="0" xfId="60088" applyFont="1"/>
    <xf numFmtId="0" fontId="22" fillId="0" borderId="0" xfId="60088" applyFont="1"/>
    <xf numFmtId="37" fontId="22" fillId="0" borderId="0" xfId="60088" applyNumberFormat="1" applyFont="1"/>
    <xf numFmtId="5" fontId="6" fillId="0" borderId="0" xfId="60088" applyNumberFormat="1" applyFont="1"/>
    <xf numFmtId="0" fontId="17" fillId="0" borderId="0" xfId="60088" applyFont="1" applyAlignment="1">
      <alignment horizontal="right"/>
    </xf>
    <xf numFmtId="0" fontId="7" fillId="0" borderId="0" xfId="60088" applyFont="1" applyAlignment="1">
      <alignment horizontal="right"/>
    </xf>
    <xf numFmtId="37" fontId="6" fillId="0" borderId="0" xfId="60088" applyNumberFormat="1" applyFont="1"/>
    <xf numFmtId="3" fontId="0" fillId="0" borderId="0" xfId="7" applyNumberFormat="1" applyFont="1" applyAlignment="1">
      <alignment vertical="center"/>
    </xf>
    <xf numFmtId="0" fontId="9" fillId="0" borderId="0" xfId="60089" applyFont="1" applyAlignment="1">
      <alignment horizontal="centerContinuous"/>
    </xf>
    <xf numFmtId="0" fontId="8" fillId="0" borderId="0" xfId="60089" applyFont="1" applyAlignment="1">
      <alignment horizontal="centerContinuous"/>
    </xf>
    <xf numFmtId="37" fontId="9" fillId="0" borderId="0" xfId="60089" applyNumberFormat="1" applyFont="1" applyAlignment="1">
      <alignment horizontal="centerContinuous"/>
    </xf>
    <xf numFmtId="0" fontId="9" fillId="0" borderId="0" xfId="60089" applyFont="1"/>
    <xf numFmtId="37" fontId="11" fillId="0" borderId="0" xfId="60089" applyNumberFormat="1" applyFont="1" applyAlignment="1">
      <alignment horizontal="centerContinuous"/>
    </xf>
    <xf numFmtId="0" fontId="8" fillId="0" borderId="23" xfId="60089" applyFont="1" applyBorder="1" applyAlignment="1">
      <alignment horizontal="centerContinuous"/>
    </xf>
    <xf numFmtId="0" fontId="9" fillId="0" borderId="6" xfId="60089" applyFont="1" applyBorder="1" applyAlignment="1">
      <alignment horizontal="centerContinuous"/>
    </xf>
    <xf numFmtId="37" fontId="11" fillId="0" borderId="24" xfId="60089" applyNumberFormat="1" applyFont="1" applyBorder="1"/>
    <xf numFmtId="0" fontId="8" fillId="0" borderId="24" xfId="60089" applyFont="1" applyBorder="1" applyAlignment="1">
      <alignment horizontal="centerContinuous"/>
    </xf>
    <xf numFmtId="0" fontId="8" fillId="0" borderId="6" xfId="60089" applyFont="1" applyBorder="1"/>
    <xf numFmtId="0" fontId="9" fillId="0" borderId="6" xfId="60089" applyFont="1" applyBorder="1"/>
    <xf numFmtId="37" fontId="11" fillId="0" borderId="0" xfId="60089" applyNumberFormat="1" applyFont="1"/>
    <xf numFmtId="37" fontId="9" fillId="0" borderId="0" xfId="60089" applyNumberFormat="1" applyFont="1"/>
    <xf numFmtId="0" fontId="8" fillId="0" borderId="0" xfId="60089" applyFont="1"/>
    <xf numFmtId="0" fontId="24" fillId="0" borderId="0" xfId="60089" applyFont="1"/>
    <xf numFmtId="0" fontId="24" fillId="0" borderId="22" xfId="60089" applyFont="1" applyBorder="1"/>
    <xf numFmtId="37" fontId="9" fillId="0" borderId="0" xfId="60089" applyNumberFormat="1" applyFont="1" applyAlignment="1">
      <alignment horizontal="left"/>
    </xf>
    <xf numFmtId="0" fontId="24" fillId="0" borderId="3" xfId="60089" applyFont="1" applyBorder="1"/>
    <xf numFmtId="0" fontId="24" fillId="0" borderId="4" xfId="60089" applyFont="1" applyBorder="1"/>
    <xf numFmtId="0" fontId="24" fillId="0" borderId="8" xfId="60089" quotePrefix="1" applyFont="1" applyBorder="1" applyAlignment="1">
      <alignment horizontal="left"/>
    </xf>
    <xf numFmtId="0" fontId="24" fillId="0" borderId="8" xfId="60089" applyFont="1" applyBorder="1"/>
    <xf numFmtId="0" fontId="24" fillId="0" borderId="4" xfId="60089" quotePrefix="1" applyFont="1" applyBorder="1" applyAlignment="1">
      <alignment horizontal="left"/>
    </xf>
    <xf numFmtId="0" fontId="24" fillId="0" borderId="0" xfId="60089" quotePrefix="1" applyFont="1" applyAlignment="1">
      <alignment horizontal="left"/>
    </xf>
    <xf numFmtId="0" fontId="24" fillId="0" borderId="3" xfId="60089" quotePrefix="1" applyFont="1" applyBorder="1" applyAlignment="1">
      <alignment horizontal="left"/>
    </xf>
    <xf numFmtId="0" fontId="24" fillId="0" borderId="0" xfId="60089" applyFont="1" applyAlignment="1">
      <alignment horizontal="left"/>
    </xf>
    <xf numFmtId="0" fontId="24" fillId="0" borderId="22" xfId="60089" applyFont="1" applyBorder="1" applyAlignment="1">
      <alignment horizontal="left"/>
    </xf>
    <xf numFmtId="0" fontId="38" fillId="0" borderId="0" xfId="60089" applyFont="1"/>
    <xf numFmtId="0" fontId="24" fillId="0" borderId="5" xfId="60089" applyFont="1" applyBorder="1"/>
    <xf numFmtId="0" fontId="38" fillId="0" borderId="4" xfId="60089" applyFont="1" applyBorder="1"/>
    <xf numFmtId="0" fontId="9" fillId="0" borderId="5" xfId="60089" applyFont="1" applyBorder="1"/>
    <xf numFmtId="0" fontId="99" fillId="0" borderId="0" xfId="59992" applyNumberFormat="1" applyFont="1" applyAlignment="1" applyProtection="1"/>
    <xf numFmtId="0" fontId="68" fillId="0" borderId="0" xfId="60090" applyFont="1"/>
    <xf numFmtId="0" fontId="10" fillId="0" borderId="0" xfId="60090" applyFont="1"/>
    <xf numFmtId="0" fontId="101" fillId="0" borderId="0" xfId="60090" applyFont="1"/>
    <xf numFmtId="0" fontId="76" fillId="0" borderId="0" xfId="60090" applyFont="1" applyAlignment="1">
      <alignment horizontal="right"/>
    </xf>
    <xf numFmtId="0" fontId="76" fillId="0" borderId="0" xfId="60090" applyFont="1" applyAlignment="1">
      <alignment horizontal="center"/>
    </xf>
    <xf numFmtId="0" fontId="8" fillId="0" borderId="0" xfId="60088" applyFont="1" applyAlignment="1">
      <alignment horizontal="centerContinuous"/>
    </xf>
    <xf numFmtId="0" fontId="8" fillId="0" borderId="0" xfId="60088" applyFont="1" applyAlignment="1">
      <alignment horizontal="right"/>
    </xf>
    <xf numFmtId="0" fontId="9" fillId="0" borderId="0" xfId="60088" applyFont="1" applyAlignment="1">
      <alignment horizontal="centerContinuous"/>
    </xf>
    <xf numFmtId="41" fontId="9" fillId="0" borderId="0" xfId="0" quotePrefix="1" applyNumberFormat="1" applyFont="1" applyAlignment="1">
      <alignment horizontal="center"/>
    </xf>
    <xf numFmtId="41" fontId="6" fillId="0" borderId="22" xfId="59991" applyNumberFormat="1" applyFont="1" applyFill="1" applyBorder="1"/>
    <xf numFmtId="41" fontId="6" fillId="0" borderId="0" xfId="59991" applyNumberFormat="1" applyFont="1" applyFill="1"/>
    <xf numFmtId="41" fontId="49" fillId="0" borderId="0" xfId="59991" applyNumberFormat="1" applyFont="1" applyFill="1"/>
    <xf numFmtId="41" fontId="49" fillId="0" borderId="0" xfId="60091" applyNumberFormat="1" applyFont="1"/>
    <xf numFmtId="42" fontId="22" fillId="0" borderId="0" xfId="59991" applyNumberFormat="1" applyFont="1" applyFill="1"/>
    <xf numFmtId="42" fontId="20" fillId="0" borderId="10" xfId="59991" applyNumberFormat="1" applyFont="1" applyFill="1" applyBorder="1"/>
    <xf numFmtId="0" fontId="6" fillId="0" borderId="4" xfId="0" applyFont="1" applyBorder="1"/>
    <xf numFmtId="0" fontId="85" fillId="0" borderId="0" xfId="0" applyFont="1"/>
    <xf numFmtId="42" fontId="6" fillId="0" borderId="0" xfId="60074" quotePrefix="1" applyNumberFormat="1" applyFont="1" applyAlignment="1">
      <alignment horizontal="center"/>
    </xf>
    <xf numFmtId="42" fontId="6" fillId="0" borderId="0" xfId="60074" applyNumberFormat="1" applyFont="1" applyAlignment="1">
      <alignment horizontal="right"/>
    </xf>
    <xf numFmtId="41" fontId="6" fillId="0" borderId="0" xfId="60074" applyNumberFormat="1" applyFont="1"/>
    <xf numFmtId="41" fontId="6" fillId="0" borderId="0" xfId="60074" quotePrefix="1" applyNumberFormat="1" applyFont="1" applyAlignment="1">
      <alignment horizontal="center"/>
    </xf>
    <xf numFmtId="41" fontId="6" fillId="0" borderId="0" xfId="60074" applyNumberFormat="1" applyFont="1" applyAlignment="1">
      <alignment horizontal="right"/>
    </xf>
    <xf numFmtId="0" fontId="102" fillId="0" borderId="0" xfId="60091"/>
    <xf numFmtId="0" fontId="6" fillId="0" borderId="0" xfId="60091" applyFont="1"/>
    <xf numFmtId="0" fontId="20" fillId="0" borderId="22" xfId="60091" applyFont="1" applyBorder="1" applyAlignment="1">
      <alignment horizontal="center"/>
    </xf>
    <xf numFmtId="0" fontId="20" fillId="0" borderId="0" xfId="60091" applyFont="1"/>
    <xf numFmtId="0" fontId="20" fillId="0" borderId="0" xfId="60091" applyFont="1" applyAlignment="1">
      <alignment horizontal="center"/>
    </xf>
    <xf numFmtId="0" fontId="22" fillId="0" borderId="0" xfId="60091" applyFont="1"/>
    <xf numFmtId="165" fontId="20" fillId="0" borderId="0" xfId="60091" applyNumberFormat="1" applyFont="1" applyAlignment="1">
      <alignment horizontal="center"/>
    </xf>
    <xf numFmtId="0" fontId="102" fillId="0" borderId="0" xfId="60099"/>
    <xf numFmtId="0" fontId="6" fillId="0" borderId="0" xfId="60099" applyFont="1"/>
    <xf numFmtId="0" fontId="20" fillId="0" borderId="22" xfId="60099" applyFont="1" applyBorder="1" applyAlignment="1">
      <alignment horizontal="center"/>
    </xf>
    <xf numFmtId="0" fontId="20" fillId="0" borderId="0" xfId="60099" applyFont="1"/>
    <xf numFmtId="0" fontId="20" fillId="0" borderId="0" xfId="60099" applyFont="1" applyAlignment="1">
      <alignment horizontal="center"/>
    </xf>
    <xf numFmtId="0" fontId="22" fillId="0" borderId="0" xfId="60099" applyFont="1"/>
    <xf numFmtId="165" fontId="20" fillId="0" borderId="0" xfId="60099" applyNumberFormat="1" applyFont="1" applyAlignment="1">
      <alignment horizontal="center"/>
    </xf>
    <xf numFmtId="41" fontId="0" fillId="0" borderId="0" xfId="0" applyNumberFormat="1" applyAlignment="1">
      <alignment horizontal="center"/>
    </xf>
    <xf numFmtId="164" fontId="11" fillId="0" borderId="0" xfId="60103" applyNumberFormat="1" applyFont="1"/>
    <xf numFmtId="164" fontId="6" fillId="0" borderId="0" xfId="60103" applyNumberFormat="1" applyFont="1"/>
    <xf numFmtId="0" fontId="11" fillId="0" borderId="0" xfId="60103" applyNumberFormat="1" applyFont="1" applyAlignment="1">
      <alignment horizontal="left"/>
    </xf>
    <xf numFmtId="176" fontId="105" fillId="0" borderId="0" xfId="60103" applyAlignment="1">
      <alignment horizontal="left"/>
    </xf>
    <xf numFmtId="0" fontId="11" fillId="0" borderId="0" xfId="60103" applyNumberFormat="1" applyFont="1" applyAlignment="1">
      <alignment horizontal="right"/>
    </xf>
    <xf numFmtId="164" fontId="9" fillId="0" borderId="0" xfId="60103" applyNumberFormat="1" applyFont="1"/>
    <xf numFmtId="0" fontId="6" fillId="0" borderId="0" xfId="60103" applyNumberFormat="1" applyFont="1" applyProtection="1">
      <protection locked="0"/>
    </xf>
    <xf numFmtId="164" fontId="11" fillId="0" borderId="0" xfId="60103" applyNumberFormat="1" applyFont="1" applyAlignment="1">
      <alignment horizontal="right"/>
    </xf>
    <xf numFmtId="164" fontId="7" fillId="0" borderId="0" xfId="60103" applyNumberFormat="1" applyFont="1" applyAlignment="1">
      <alignment horizontal="right"/>
    </xf>
    <xf numFmtId="164" fontId="11" fillId="0" borderId="0" xfId="60103" quotePrefix="1" applyNumberFormat="1" applyFont="1" applyAlignment="1">
      <alignment horizontal="left"/>
    </xf>
    <xf numFmtId="164" fontId="9" fillId="0" borderId="0" xfId="60103" quotePrefix="1" applyNumberFormat="1" applyFont="1"/>
    <xf numFmtId="164" fontId="12" fillId="0" borderId="0" xfId="60103" applyNumberFormat="1" applyFont="1"/>
    <xf numFmtId="164" fontId="32" fillId="0" borderId="0" xfId="60103" applyNumberFormat="1" applyFont="1"/>
    <xf numFmtId="164" fontId="64" fillId="0" borderId="0" xfId="60103" applyNumberFormat="1" applyFont="1" applyAlignment="1">
      <alignment horizontal="center"/>
    </xf>
    <xf numFmtId="0" fontId="80" fillId="0" borderId="0" xfId="60103" applyNumberFormat="1" applyFont="1" applyAlignment="1" applyProtection="1">
      <alignment horizontal="right"/>
      <protection locked="0"/>
    </xf>
    <xf numFmtId="0" fontId="32" fillId="0" borderId="0" xfId="60103" applyNumberFormat="1" applyFont="1" applyProtection="1">
      <protection locked="0"/>
    </xf>
    <xf numFmtId="164" fontId="64" fillId="0" borderId="0" xfId="60103" applyNumberFormat="1" applyFont="1"/>
    <xf numFmtId="167" fontId="32" fillId="0" borderId="0" xfId="60103" applyNumberFormat="1" applyFont="1" applyAlignment="1" applyProtection="1">
      <alignment horizontal="center" vertical="center"/>
      <protection locked="0"/>
    </xf>
    <xf numFmtId="167" fontId="32" fillId="0" borderId="0" xfId="60103" applyNumberFormat="1" applyFont="1" applyAlignment="1" applyProtection="1">
      <alignment vertical="center"/>
      <protection locked="0"/>
    </xf>
    <xf numFmtId="167" fontId="32" fillId="0" borderId="0" xfId="60103" applyNumberFormat="1" applyFont="1" applyAlignment="1" applyProtection="1">
      <alignment horizontal="center"/>
      <protection locked="0"/>
    </xf>
    <xf numFmtId="167" fontId="6" fillId="0" borderId="0" xfId="60103" applyNumberFormat="1" applyFont="1" applyProtection="1">
      <protection locked="0"/>
    </xf>
    <xf numFmtId="0" fontId="32" fillId="0" borderId="0" xfId="60103" applyNumberFormat="1" applyFont="1" applyAlignment="1" applyProtection="1">
      <alignment horizontal="center"/>
      <protection locked="0"/>
    </xf>
    <xf numFmtId="177" fontId="32" fillId="0" borderId="0" xfId="60103" applyNumberFormat="1" applyFont="1" applyAlignment="1" applyProtection="1">
      <alignment vertical="center"/>
      <protection locked="0"/>
    </xf>
    <xf numFmtId="7" fontId="32" fillId="0" borderId="0" xfId="60103" applyNumberFormat="1" applyFont="1" applyAlignment="1" applyProtection="1">
      <alignment horizontal="center"/>
      <protection locked="0"/>
    </xf>
    <xf numFmtId="178" fontId="32" fillId="0" borderId="0" xfId="60103" applyNumberFormat="1" applyFont="1" applyAlignment="1" applyProtection="1">
      <alignment horizontal="center" vertical="center"/>
      <protection locked="0"/>
    </xf>
    <xf numFmtId="179" fontId="32" fillId="0" borderId="0" xfId="60103" applyNumberFormat="1" applyFont="1" applyAlignment="1" applyProtection="1">
      <alignment horizontal="center"/>
      <protection locked="0"/>
    </xf>
    <xf numFmtId="179" fontId="32" fillId="0" borderId="0" xfId="60103" applyNumberFormat="1" applyFont="1" applyProtection="1">
      <protection locked="0"/>
    </xf>
    <xf numFmtId="179" fontId="6" fillId="0" borderId="0" xfId="60103" applyNumberFormat="1" applyFont="1" applyProtection="1">
      <protection locked="0"/>
    </xf>
    <xf numFmtId="0" fontId="32" fillId="0" borderId="0" xfId="60103" quotePrefix="1" applyNumberFormat="1" applyFont="1" applyAlignment="1">
      <alignment horizontal="left"/>
    </xf>
    <xf numFmtId="0" fontId="6" fillId="0" borderId="0" xfId="60103" applyNumberFormat="1" applyFont="1"/>
    <xf numFmtId="176" fontId="105" fillId="0" borderId="0" xfId="60103"/>
    <xf numFmtId="176" fontId="32" fillId="0" borderId="0" xfId="60103" quotePrefix="1" applyFont="1" applyAlignment="1">
      <alignment horizontal="left"/>
    </xf>
    <xf numFmtId="37" fontId="22" fillId="0" borderId="0" xfId="60104" applyNumberFormat="1" applyFont="1"/>
    <xf numFmtId="0" fontId="20" fillId="0" borderId="0" xfId="60104" applyFont="1" applyAlignment="1">
      <alignment horizontal="right"/>
    </xf>
    <xf numFmtId="42" fontId="21" fillId="0" borderId="10" xfId="60104" applyNumberFormat="1" applyFont="1" applyBorder="1"/>
    <xf numFmtId="42" fontId="22" fillId="0" borderId="0" xfId="60104" applyNumberFormat="1" applyFont="1"/>
    <xf numFmtId="0" fontId="20" fillId="0" borderId="0" xfId="60106" applyFont="1" applyAlignment="1">
      <alignment horizontal="right"/>
    </xf>
    <xf numFmtId="42" fontId="21" fillId="0" borderId="10" xfId="60106" applyNumberFormat="1" applyFont="1" applyBorder="1"/>
    <xf numFmtId="0" fontId="21" fillId="0" borderId="0" xfId="60106" applyFont="1" applyAlignment="1">
      <alignment horizontal="right"/>
    </xf>
    <xf numFmtId="41" fontId="9" fillId="0" borderId="4" xfId="0" applyNumberFormat="1" applyFont="1" applyBorder="1"/>
    <xf numFmtId="49" fontId="0" fillId="0" borderId="0" xfId="7" quotePrefix="1" applyNumberFormat="1" applyFont="1" applyAlignment="1">
      <alignment horizontal="left"/>
    </xf>
    <xf numFmtId="3" fontId="20" fillId="0" borderId="22" xfId="0" quotePrefix="1" applyNumberFormat="1" applyFont="1" applyBorder="1" applyAlignment="1">
      <alignment horizontal="center"/>
    </xf>
    <xf numFmtId="37" fontId="0" fillId="0" borderId="0" xfId="0" applyNumberFormat="1"/>
    <xf numFmtId="41" fontId="6" fillId="0" borderId="0" xfId="59990" applyNumberFormat="1" applyAlignment="1">
      <alignment horizontal="right"/>
    </xf>
    <xf numFmtId="165" fontId="20" fillId="0" borderId="0" xfId="0" applyNumberFormat="1" applyFont="1"/>
    <xf numFmtId="0" fontId="86" fillId="0" borderId="0" xfId="0" applyFont="1" applyAlignment="1">
      <alignment horizontal="center"/>
    </xf>
    <xf numFmtId="0" fontId="86" fillId="0" borderId="0" xfId="0" applyFont="1"/>
    <xf numFmtId="14" fontId="20" fillId="0" borderId="0" xfId="0" applyNumberFormat="1" applyFont="1" applyAlignment="1">
      <alignment horizontal="center"/>
    </xf>
    <xf numFmtId="0" fontId="124" fillId="0" borderId="0" xfId="0" applyFont="1"/>
    <xf numFmtId="41" fontId="33" fillId="0" borderId="0" xfId="0" applyNumberFormat="1" applyFont="1"/>
    <xf numFmtId="44" fontId="20" fillId="0" borderId="0" xfId="0" applyNumberFormat="1" applyFont="1" applyAlignment="1">
      <alignment horizontal="right"/>
    </xf>
    <xf numFmtId="37" fontId="11" fillId="0" borderId="0" xfId="11" applyNumberFormat="1" applyFont="1"/>
    <xf numFmtId="0" fontId="20" fillId="0" borderId="22" xfId="59989" quotePrefix="1" applyFont="1" applyBorder="1" applyAlignment="1">
      <alignment horizontal="center"/>
    </xf>
    <xf numFmtId="0" fontId="20" fillId="0" borderId="22" xfId="59989" applyFont="1" applyBorder="1" applyAlignment="1">
      <alignment horizontal="center"/>
    </xf>
    <xf numFmtId="0" fontId="6" fillId="0" borderId="0" xfId="59989" applyAlignment="1">
      <alignment horizontal="left" indent="1"/>
    </xf>
    <xf numFmtId="37" fontId="14" fillId="0" borderId="0" xfId="59989" applyNumberFormat="1" applyFont="1" applyAlignment="1">
      <alignment horizontal="right"/>
    </xf>
    <xf numFmtId="0" fontId="6" fillId="0" borderId="0" xfId="59989" applyAlignment="1">
      <alignment horizontal="left" indent="2"/>
    </xf>
    <xf numFmtId="41" fontId="6" fillId="0" borderId="0" xfId="59989" applyNumberFormat="1"/>
    <xf numFmtId="41" fontId="6" fillId="0" borderId="0" xfId="59989" applyNumberFormat="1" applyAlignment="1">
      <alignment horizontal="right"/>
    </xf>
    <xf numFmtId="0" fontId="20" fillId="0" borderId="0" xfId="59989" quotePrefix="1" applyFont="1" applyAlignment="1">
      <alignment horizontal="left" indent="4"/>
    </xf>
    <xf numFmtId="41" fontId="20" fillId="0" borderId="4" xfId="59989" applyNumberFormat="1" applyFont="1" applyBorder="1"/>
    <xf numFmtId="41" fontId="6" fillId="0" borderId="4" xfId="59989" applyNumberFormat="1" applyBorder="1"/>
    <xf numFmtId="3" fontId="20" fillId="0" borderId="0" xfId="59989" quotePrefix="1" applyNumberFormat="1" applyFont="1" applyAlignment="1">
      <alignment horizontal="center"/>
    </xf>
    <xf numFmtId="0" fontId="20" fillId="0" borderId="0" xfId="59989" quotePrefix="1" applyFont="1" applyAlignment="1">
      <alignment horizontal="right"/>
    </xf>
    <xf numFmtId="41" fontId="22" fillId="0" borderId="0" xfId="60104" applyNumberFormat="1" applyFont="1"/>
    <xf numFmtId="41" fontId="6" fillId="0" borderId="0" xfId="60104" applyNumberFormat="1" applyFont="1"/>
    <xf numFmtId="2" fontId="11" fillId="0" borderId="0" xfId="0" quotePrefix="1" applyNumberFormat="1" applyFont="1" applyAlignment="1">
      <alignment horizontal="left"/>
    </xf>
    <xf numFmtId="0" fontId="12" fillId="0" borderId="0" xfId="60912" applyFont="1"/>
    <xf numFmtId="0" fontId="20" fillId="0" borderId="0" xfId="60912" applyFont="1"/>
    <xf numFmtId="42" fontId="20" fillId="0" borderId="0" xfId="60912" applyNumberFormat="1" applyFont="1"/>
    <xf numFmtId="42" fontId="11" fillId="0" borderId="0" xfId="60912" applyNumberFormat="1" applyFont="1"/>
    <xf numFmtId="0" fontId="11" fillId="0" borderId="0" xfId="60912" applyFont="1" applyAlignment="1">
      <alignment horizontal="left"/>
    </xf>
    <xf numFmtId="0" fontId="11" fillId="0" borderId="0" xfId="60912" applyFont="1"/>
    <xf numFmtId="0" fontId="6" fillId="0" borderId="0" xfId="60912"/>
    <xf numFmtId="41" fontId="12" fillId="0" borderId="22" xfId="60076" applyNumberFormat="1" applyFont="1" applyFill="1" applyBorder="1" applyAlignment="1"/>
    <xf numFmtId="41" fontId="6" fillId="0" borderId="0" xfId="60912" applyNumberFormat="1"/>
    <xf numFmtId="41" fontId="12" fillId="0" borderId="0" xfId="60076" applyNumberFormat="1" applyFont="1" applyFill="1"/>
    <xf numFmtId="41" fontId="12" fillId="0" borderId="0" xfId="60076" applyNumberFormat="1" applyFont="1" applyFill="1" applyAlignment="1"/>
    <xf numFmtId="0" fontId="125" fillId="0" borderId="0" xfId="60912" applyFont="1"/>
    <xf numFmtId="41" fontId="11" fillId="0" borderId="0" xfId="60912" applyNumberFormat="1" applyFont="1"/>
    <xf numFmtId="41" fontId="12" fillId="0" borderId="0" xfId="60912" applyNumberFormat="1" applyFont="1"/>
    <xf numFmtId="41" fontId="12" fillId="0" borderId="0" xfId="60912" quotePrefix="1" applyNumberFormat="1" applyFont="1"/>
    <xf numFmtId="41" fontId="12" fillId="0" borderId="22" xfId="60912" applyNumberFormat="1" applyFont="1" applyBorder="1"/>
    <xf numFmtId="42" fontId="12" fillId="0" borderId="0" xfId="60912" applyNumberFormat="1" applyFont="1"/>
    <xf numFmtId="0" fontId="12" fillId="0" borderId="0" xfId="60912" quotePrefix="1" applyFont="1" applyAlignment="1">
      <alignment horizontal="left"/>
    </xf>
    <xf numFmtId="0" fontId="125" fillId="0" borderId="0" xfId="60912" applyFont="1" applyAlignment="1">
      <alignment horizontal="left"/>
    </xf>
    <xf numFmtId="0" fontId="11" fillId="0" borderId="0" xfId="60912" quotePrefix="1" applyFont="1" applyAlignment="1">
      <alignment horizontal="left"/>
    </xf>
    <xf numFmtId="0" fontId="20" fillId="0" borderId="0" xfId="60912" applyFont="1" applyAlignment="1">
      <alignment horizontal="centerContinuous"/>
    </xf>
    <xf numFmtId="0" fontId="6" fillId="0" borderId="0" xfId="60912" applyAlignment="1">
      <alignment horizontal="centerContinuous"/>
    </xf>
    <xf numFmtId="0" fontId="6" fillId="0" borderId="6" xfId="60912" applyBorder="1"/>
    <xf numFmtId="0" fontId="20" fillId="0" borderId="6" xfId="60912" applyFont="1" applyBorder="1"/>
    <xf numFmtId="0" fontId="6" fillId="0" borderId="0" xfId="60912" quotePrefix="1" applyAlignment="1">
      <alignment horizontal="left"/>
    </xf>
    <xf numFmtId="0" fontId="6" fillId="0" borderId="9" xfId="60912" applyBorder="1"/>
    <xf numFmtId="0" fontId="20" fillId="0" borderId="9" xfId="60912" applyFont="1" applyBorder="1"/>
    <xf numFmtId="0" fontId="6" fillId="0" borderId="9" xfId="60912" quotePrefix="1" applyBorder="1" applyAlignment="1">
      <alignment horizontal="left"/>
    </xf>
    <xf numFmtId="42" fontId="20" fillId="0" borderId="0" xfId="19" applyNumberFormat="1" applyFont="1"/>
    <xf numFmtId="0" fontId="20" fillId="0" borderId="0" xfId="60912" quotePrefix="1" applyFont="1" applyAlignment="1">
      <alignment horizontal="left"/>
    </xf>
    <xf numFmtId="10" fontId="20" fillId="0" borderId="0" xfId="19" applyNumberFormat="1" applyFont="1"/>
    <xf numFmtId="0" fontId="20" fillId="0" borderId="0" xfId="19" applyFont="1"/>
    <xf numFmtId="10" fontId="20" fillId="0" borderId="0" xfId="60912" applyNumberFormat="1" applyFont="1"/>
    <xf numFmtId="41" fontId="20" fillId="0" borderId="0" xfId="19" applyNumberFormat="1" applyFont="1"/>
    <xf numFmtId="0" fontId="57" fillId="0" borderId="0" xfId="60912" applyFont="1"/>
    <xf numFmtId="0" fontId="6" fillId="0" borderId="4" xfId="60912" applyBorder="1"/>
    <xf numFmtId="41" fontId="6" fillId="0" borderId="0" xfId="19" applyNumberFormat="1"/>
    <xf numFmtId="42" fontId="6" fillId="0" borderId="0" xfId="19" applyNumberFormat="1"/>
    <xf numFmtId="10" fontId="6" fillId="0" borderId="0" xfId="19" applyNumberFormat="1"/>
    <xf numFmtId="0" fontId="6" fillId="0" borderId="0" xfId="19"/>
    <xf numFmtId="166" fontId="6" fillId="0" borderId="0" xfId="60912" applyNumberFormat="1"/>
    <xf numFmtId="42" fontId="6" fillId="0" borderId="0" xfId="60912" applyNumberFormat="1"/>
    <xf numFmtId="42" fontId="6" fillId="0" borderId="0" xfId="59992" applyNumberFormat="1" applyFont="1" applyFill="1" applyAlignment="1" applyProtection="1"/>
    <xf numFmtId="0" fontId="6" fillId="0" borderId="0" xfId="60912" quotePrefix="1" applyAlignment="1">
      <alignment horizontal="center"/>
    </xf>
    <xf numFmtId="41" fontId="0" fillId="0" borderId="0" xfId="60912" applyNumberFormat="1" applyFont="1"/>
    <xf numFmtId="10" fontId="6" fillId="0" borderId="0" xfId="60912" applyNumberFormat="1"/>
    <xf numFmtId="10" fontId="0" fillId="0" borderId="0" xfId="60912" applyNumberFormat="1" applyFont="1"/>
    <xf numFmtId="42" fontId="0" fillId="0" borderId="0" xfId="60912" applyNumberFormat="1" applyFont="1"/>
    <xf numFmtId="0" fontId="6" fillId="0" borderId="17" xfId="60912" applyBorder="1"/>
    <xf numFmtId="10" fontId="6" fillId="0" borderId="0" xfId="59993" applyNumberFormat="1" applyFont="1" applyFill="1" applyAlignment="1"/>
    <xf numFmtId="0" fontId="24" fillId="0" borderId="7" xfId="60089" quotePrefix="1" applyFont="1" applyBorder="1" applyAlignment="1">
      <alignment horizontal="left"/>
    </xf>
    <xf numFmtId="0" fontId="24" fillId="0" borderId="7" xfId="60089" applyFont="1" applyBorder="1"/>
    <xf numFmtId="0" fontId="24" fillId="0" borderId="4" xfId="60089" applyFont="1" applyBorder="1" applyAlignment="1">
      <alignment horizontal="left"/>
    </xf>
    <xf numFmtId="0" fontId="0" fillId="0" borderId="0" xfId="60912" applyFont="1"/>
    <xf numFmtId="0" fontId="0" fillId="0" borderId="0" xfId="9" applyFont="1"/>
    <xf numFmtId="0" fontId="0" fillId="0" borderId="0" xfId="60099" applyFont="1"/>
    <xf numFmtId="0" fontId="0" fillId="0" borderId="0" xfId="60091" applyFont="1"/>
    <xf numFmtId="3" fontId="36" fillId="0" borderId="0" xfId="14" applyNumberFormat="1" applyFont="1" applyAlignment="1">
      <alignment horizontal="right"/>
    </xf>
    <xf numFmtId="0" fontId="36" fillId="0" borderId="0" xfId="14" applyFont="1"/>
    <xf numFmtId="3" fontId="6" fillId="37" borderId="0" xfId="0" applyNumberFormat="1" applyFont="1" applyFill="1" applyAlignment="1">
      <alignment horizontal="right"/>
    </xf>
    <xf numFmtId="0" fontId="126" fillId="0" borderId="0" xfId="0" applyFont="1" applyAlignment="1">
      <alignment horizontal="center"/>
    </xf>
    <xf numFmtId="3" fontId="20" fillId="0" borderId="22" xfId="0" applyNumberFormat="1" applyFont="1" applyBorder="1" applyAlignment="1">
      <alignment horizontal="center"/>
    </xf>
    <xf numFmtId="42" fontId="6" fillId="37" borderId="0" xfId="0" quotePrefix="1" applyNumberFormat="1" applyFont="1" applyFill="1" applyAlignment="1">
      <alignment horizontal="right"/>
    </xf>
    <xf numFmtId="43" fontId="20" fillId="0" borderId="22" xfId="0" applyNumberFormat="1" applyFont="1" applyBorder="1" applyAlignment="1">
      <alignment horizontal="center"/>
    </xf>
    <xf numFmtId="41" fontId="6" fillId="37" borderId="0" xfId="0" applyNumberFormat="1" applyFont="1" applyFill="1" applyAlignment="1">
      <alignment horizontal="right"/>
    </xf>
    <xf numFmtId="41" fontId="20" fillId="37" borderId="0" xfId="0" applyNumberFormat="1" applyFont="1" applyFill="1" applyAlignment="1">
      <alignment horizontal="right"/>
    </xf>
    <xf numFmtId="41" fontId="6" fillId="37" borderId="0" xfId="0" quotePrefix="1" applyNumberFormat="1" applyFont="1" applyFill="1"/>
    <xf numFmtId="41" fontId="20" fillId="37" borderId="0" xfId="0" applyNumberFormat="1" applyFont="1" applyFill="1" applyProtection="1">
      <protection locked="0"/>
    </xf>
    <xf numFmtId="41" fontId="6" fillId="37" borderId="0" xfId="0" applyNumberFormat="1" applyFont="1" applyFill="1"/>
    <xf numFmtId="41" fontId="6" fillId="37" borderId="0" xfId="0" quotePrefix="1" applyNumberFormat="1" applyFont="1" applyFill="1" applyAlignment="1">
      <alignment horizontal="right"/>
    </xf>
    <xf numFmtId="41" fontId="12" fillId="37" borderId="0" xfId="0" applyNumberFormat="1" applyFont="1" applyFill="1" applyAlignment="1">
      <alignment horizontal="right"/>
    </xf>
    <xf numFmtId="41" fontId="20" fillId="37" borderId="0" xfId="0" quotePrefix="1" applyNumberFormat="1" applyFont="1" applyFill="1"/>
    <xf numFmtId="49" fontId="0" fillId="0" borderId="0" xfId="7" applyNumberFormat="1" applyFont="1"/>
    <xf numFmtId="42" fontId="20" fillId="0" borderId="0" xfId="59991" applyNumberFormat="1" applyFont="1" applyFill="1" applyBorder="1"/>
    <xf numFmtId="42" fontId="21" fillId="0" borderId="0" xfId="60104" applyNumberFormat="1" applyFont="1"/>
    <xf numFmtId="0" fontId="11" fillId="0" borderId="0" xfId="14" applyFont="1" applyAlignment="1">
      <alignment horizontal="right"/>
    </xf>
    <xf numFmtId="0" fontId="0" fillId="0" borderId="0" xfId="0" applyAlignment="1">
      <alignment horizontal="center"/>
    </xf>
    <xf numFmtId="0" fontId="0" fillId="0" borderId="0" xfId="0" quotePrefix="1"/>
    <xf numFmtId="41" fontId="0" fillId="0" borderId="0" xfId="0" quotePrefix="1" applyNumberFormat="1" applyAlignment="1">
      <alignment horizontal="center"/>
    </xf>
    <xf numFmtId="0" fontId="0" fillId="0" borderId="0" xfId="0" quotePrefix="1" applyAlignment="1">
      <alignment horizontal="center"/>
    </xf>
    <xf numFmtId="41" fontId="0" fillId="0" borderId="0" xfId="20" quotePrefix="1" applyNumberFormat="1" applyFont="1" applyFill="1" applyBorder="1" applyAlignment="1">
      <alignment horizontal="center"/>
    </xf>
    <xf numFmtId="172" fontId="20" fillId="0" borderId="0" xfId="60076" applyNumberFormat="1" applyFont="1" applyAlignment="1"/>
    <xf numFmtId="172" fontId="20" fillId="0" borderId="0" xfId="60076" applyNumberFormat="1" applyFont="1" applyAlignment="1">
      <alignment horizontal="center"/>
    </xf>
    <xf numFmtId="172" fontId="6" fillId="0" borderId="4" xfId="60076" applyNumberFormat="1" applyFont="1" applyBorder="1" applyAlignment="1"/>
    <xf numFmtId="172" fontId="6" fillId="0" borderId="0" xfId="60076" applyNumberFormat="1" applyFont="1"/>
    <xf numFmtId="42" fontId="6" fillId="0" borderId="22" xfId="60076" applyNumberFormat="1" applyFont="1" applyBorder="1" applyAlignment="1">
      <alignment horizontal="right"/>
    </xf>
    <xf numFmtId="41" fontId="6" fillId="0" borderId="22" xfId="0" applyNumberFormat="1" applyFont="1" applyBorder="1" applyAlignment="1">
      <alignment horizontal="right"/>
    </xf>
    <xf numFmtId="41" fontId="6" fillId="0" borderId="0" xfId="60076" applyNumberFormat="1" applyFont="1" applyAlignment="1">
      <alignment horizontal="center"/>
    </xf>
    <xf numFmtId="172" fontId="6" fillId="0" borderId="0" xfId="60076" applyNumberFormat="1" applyFont="1" applyBorder="1" applyAlignment="1"/>
    <xf numFmtId="172" fontId="6" fillId="0" borderId="0" xfId="60076" applyNumberFormat="1" applyFont="1" applyAlignment="1">
      <alignment horizontal="right"/>
    </xf>
    <xf numFmtId="41" fontId="0" fillId="0" borderId="22" xfId="60076" applyNumberFormat="1" applyFont="1" applyFill="1" applyBorder="1" applyAlignment="1">
      <alignment horizontal="right"/>
    </xf>
    <xf numFmtId="42" fontId="20" fillId="0" borderId="14" xfId="60076" applyNumberFormat="1" applyFont="1" applyBorder="1" applyAlignment="1"/>
    <xf numFmtId="164" fontId="0" fillId="0" borderId="0" xfId="60087" applyNumberFormat="1" applyFont="1" applyProtection="1">
      <protection locked="0"/>
    </xf>
    <xf numFmtId="43" fontId="6" fillId="0" borderId="0" xfId="60076" applyFont="1" applyAlignment="1">
      <alignment horizontal="right"/>
    </xf>
    <xf numFmtId="164" fontId="20" fillId="0" borderId="0" xfId="59990" quotePrefix="1" applyNumberFormat="1" applyFont="1" applyAlignment="1">
      <alignment horizontal="left"/>
    </xf>
    <xf numFmtId="43" fontId="20" fillId="0" borderId="0" xfId="60076" applyFont="1" applyAlignment="1">
      <alignment horizontal="right"/>
    </xf>
    <xf numFmtId="43" fontId="20" fillId="0" borderId="0" xfId="60076" quotePrefix="1" applyFont="1" applyAlignment="1">
      <alignment horizontal="center"/>
    </xf>
    <xf numFmtId="0" fontId="6" fillId="0" borderId="4" xfId="59990" applyBorder="1"/>
    <xf numFmtId="43" fontId="6" fillId="0" borderId="4" xfId="60076" applyFont="1" applyBorder="1" applyAlignment="1">
      <alignment horizontal="right"/>
    </xf>
    <xf numFmtId="43" fontId="6" fillId="0" borderId="0" xfId="60076" applyFont="1" applyBorder="1" applyAlignment="1">
      <alignment horizontal="right"/>
    </xf>
    <xf numFmtId="42" fontId="6" fillId="0" borderId="0" xfId="60076" applyNumberFormat="1" applyFont="1" applyFill="1" applyAlignment="1">
      <alignment horizontal="center"/>
    </xf>
    <xf numFmtId="41" fontId="6" fillId="0" borderId="0" xfId="60076" applyNumberFormat="1" applyFont="1" applyFill="1" applyAlignment="1">
      <alignment horizontal="center"/>
    </xf>
    <xf numFmtId="41" fontId="6" fillId="0" borderId="0" xfId="60076" applyNumberFormat="1" applyFont="1" applyAlignment="1">
      <alignment horizontal="right"/>
    </xf>
    <xf numFmtId="41" fontId="20" fillId="0" borderId="8" xfId="60076" applyNumberFormat="1" applyFont="1" applyBorder="1" applyAlignment="1"/>
    <xf numFmtId="43" fontId="6" fillId="0" borderId="0" xfId="60076" applyFont="1" applyFill="1" applyAlignment="1">
      <alignment horizontal="center"/>
    </xf>
    <xf numFmtId="41" fontId="6" fillId="0" borderId="22" xfId="59990" applyNumberFormat="1" applyBorder="1"/>
    <xf numFmtId="43" fontId="20" fillId="0" borderId="0" xfId="60076" applyFont="1" applyBorder="1" applyAlignment="1">
      <alignment horizontal="right"/>
    </xf>
    <xf numFmtId="42" fontId="20" fillId="0" borderId="9" xfId="59990" applyNumberFormat="1" applyFont="1" applyBorder="1"/>
    <xf numFmtId="0" fontId="6" fillId="16" borderId="0" xfId="14" applyFill="1"/>
    <xf numFmtId="3" fontId="6" fillId="16" borderId="0" xfId="14" applyNumberFormat="1" applyFill="1" applyAlignment="1">
      <alignment horizontal="right"/>
    </xf>
    <xf numFmtId="3" fontId="6" fillId="16" borderId="4" xfId="14" applyNumberFormat="1" applyFill="1" applyBorder="1"/>
    <xf numFmtId="3" fontId="6" fillId="16" borderId="0" xfId="14" applyNumberFormat="1" applyFill="1"/>
    <xf numFmtId="0" fontId="20" fillId="16" borderId="0" xfId="14" applyFont="1" applyFill="1" applyAlignment="1">
      <alignment horizontal="left"/>
    </xf>
    <xf numFmtId="0" fontId="11" fillId="16" borderId="0" xfId="14" applyFont="1" applyFill="1" applyAlignment="1">
      <alignment horizontal="left"/>
    </xf>
    <xf numFmtId="41" fontId="6" fillId="16" borderId="0" xfId="14" applyNumberFormat="1" applyFill="1" applyAlignment="1">
      <alignment horizontal="right"/>
    </xf>
    <xf numFmtId="41" fontId="6" fillId="16" borderId="0" xfId="14" applyNumberFormat="1" applyFill="1"/>
    <xf numFmtId="0" fontId="20" fillId="16" borderId="0" xfId="14" applyFont="1" applyFill="1"/>
    <xf numFmtId="41" fontId="20" fillId="16" borderId="0" xfId="14" applyNumberFormat="1" applyFont="1" applyFill="1"/>
    <xf numFmtId="171" fontId="6" fillId="16" borderId="0" xfId="14" applyNumberFormat="1" applyFill="1"/>
    <xf numFmtId="42" fontId="20" fillId="16" borderId="10" xfId="14" applyNumberFormat="1" applyFont="1" applyFill="1" applyBorder="1"/>
    <xf numFmtId="42" fontId="6" fillId="16" borderId="0" xfId="14" applyNumberFormat="1" applyFill="1" applyAlignment="1">
      <alignment horizontal="right"/>
    </xf>
    <xf numFmtId="42" fontId="20" fillId="16" borderId="0" xfId="14" applyNumberFormat="1" applyFont="1" applyFill="1"/>
    <xf numFmtId="43" fontId="0" fillId="0" borderId="0" xfId="0" applyNumberFormat="1"/>
    <xf numFmtId="41" fontId="20" fillId="0" borderId="25" xfId="0" applyNumberFormat="1" applyFont="1" applyBorder="1"/>
    <xf numFmtId="0" fontId="0" fillId="0" borderId="0" xfId="0" quotePrefix="1" applyAlignment="1">
      <alignment horizontal="left"/>
    </xf>
    <xf numFmtId="173" fontId="6" fillId="0" borderId="0" xfId="0" applyNumberFormat="1" applyFont="1"/>
    <xf numFmtId="181" fontId="6" fillId="0" borderId="0" xfId="0" applyNumberFormat="1" applyFont="1"/>
    <xf numFmtId="0" fontId="20" fillId="0" borderId="0" xfId="0" applyFont="1" applyAlignment="1" applyProtection="1">
      <alignment horizontal="centerContinuous"/>
      <protection locked="0"/>
    </xf>
    <xf numFmtId="0" fontId="6" fillId="0" borderId="0" xfId="0" applyFont="1" applyAlignment="1">
      <alignment horizontal="centerContinuous"/>
    </xf>
    <xf numFmtId="0" fontId="20" fillId="0" borderId="22" xfId="0" applyFont="1" applyBorder="1" applyAlignment="1">
      <alignment horizontal="center"/>
    </xf>
    <xf numFmtId="0" fontId="0" fillId="0" borderId="0" xfId="0" applyAlignment="1">
      <alignment horizontal="left"/>
    </xf>
    <xf numFmtId="4" fontId="0" fillId="0" borderId="0" xfId="60074" applyNumberFormat="1" applyFont="1"/>
    <xf numFmtId="3" fontId="9" fillId="0" borderId="0" xfId="60074" applyFont="1"/>
    <xf numFmtId="3" fontId="0" fillId="0" borderId="0" xfId="0" applyNumberFormat="1" applyAlignment="1">
      <alignment horizontal="right"/>
    </xf>
    <xf numFmtId="165" fontId="57" fillId="0" borderId="0" xfId="0" applyNumberFormat="1" applyFont="1" applyAlignment="1">
      <alignment horizontal="centerContinuous"/>
    </xf>
    <xf numFmtId="3" fontId="11" fillId="0" borderId="0" xfId="14" quotePrefix="1" applyNumberFormat="1" applyFont="1" applyAlignment="1">
      <alignment horizontal="left"/>
    </xf>
    <xf numFmtId="3" fontId="11" fillId="0" borderId="0" xfId="14" applyNumberFormat="1" applyFont="1" applyAlignment="1">
      <alignment horizontal="left"/>
    </xf>
    <xf numFmtId="3" fontId="11" fillId="0" borderId="0" xfId="0" quotePrefix="1" applyNumberFormat="1" applyFont="1" applyAlignment="1">
      <alignment horizontal="left"/>
    </xf>
    <xf numFmtId="3" fontId="7" fillId="0" borderId="0" xfId="10" quotePrefix="1" applyNumberFormat="1" applyFont="1" applyAlignment="1">
      <alignment horizontal="left"/>
    </xf>
    <xf numFmtId="3" fontId="6" fillId="16" borderId="0" xfId="36083" applyNumberFormat="1" applyFont="1" applyFill="1"/>
    <xf numFmtId="3" fontId="6" fillId="16" borderId="0" xfId="36083" applyNumberFormat="1" applyFont="1" applyFill="1" applyAlignment="1">
      <alignment horizontal="right"/>
    </xf>
    <xf numFmtId="0" fontId="33" fillId="16" borderId="0" xfId="36083" applyFill="1"/>
    <xf numFmtId="3" fontId="20" fillId="16" borderId="0" xfId="36083" applyNumberFormat="1" applyFont="1" applyFill="1" applyAlignment="1">
      <alignment horizontal="center"/>
    </xf>
    <xf numFmtId="41" fontId="6" fillId="37" borderId="0" xfId="36083" quotePrefix="1" applyNumberFormat="1" applyFont="1" applyFill="1" applyAlignment="1">
      <alignment horizontal="right"/>
    </xf>
    <xf numFmtId="0" fontId="6" fillId="16" borderId="0" xfId="36083" applyFont="1" applyFill="1"/>
    <xf numFmtId="3" fontId="20" fillId="16" borderId="0" xfId="36083" applyNumberFormat="1" applyFont="1" applyFill="1" applyAlignment="1">
      <alignment horizontal="right"/>
    </xf>
    <xf numFmtId="43" fontId="20" fillId="16" borderId="0" xfId="36083" applyNumberFormat="1" applyFont="1" applyFill="1" applyAlignment="1">
      <alignment horizontal="center"/>
    </xf>
    <xf numFmtId="43" fontId="20" fillId="0" borderId="0" xfId="36083" applyNumberFormat="1" applyFont="1" applyAlignment="1">
      <alignment horizontal="center"/>
    </xf>
    <xf numFmtId="0" fontId="126" fillId="0" borderId="0" xfId="36083" applyFont="1" applyAlignment="1">
      <alignment horizontal="center"/>
    </xf>
    <xf numFmtId="0" fontId="20" fillId="16" borderId="0" xfId="36083" applyFont="1" applyFill="1"/>
    <xf numFmtId="3" fontId="20" fillId="0" borderId="22" xfId="36083" quotePrefix="1" applyNumberFormat="1" applyFont="1" applyBorder="1" applyAlignment="1">
      <alignment horizontal="center"/>
    </xf>
    <xf numFmtId="3" fontId="20" fillId="16" borderId="22" xfId="36083" applyNumberFormat="1" applyFont="1" applyFill="1" applyBorder="1" applyAlignment="1">
      <alignment horizontal="center"/>
    </xf>
    <xf numFmtId="43" fontId="20" fillId="16" borderId="22" xfId="36083" applyNumberFormat="1" applyFont="1" applyFill="1" applyBorder="1" applyAlignment="1">
      <alignment horizontal="center"/>
    </xf>
    <xf numFmtId="3" fontId="20" fillId="16" borderId="0" xfId="36083" quotePrefix="1" applyNumberFormat="1" applyFont="1" applyFill="1" applyAlignment="1">
      <alignment horizontal="center"/>
    </xf>
    <xf numFmtId="3" fontId="20" fillId="16" borderId="22" xfId="36083" quotePrefix="1" applyNumberFormat="1" applyFont="1" applyFill="1" applyBorder="1" applyAlignment="1">
      <alignment horizontal="center"/>
    </xf>
    <xf numFmtId="42" fontId="6" fillId="16" borderId="0" xfId="36083" quotePrefix="1" applyNumberFormat="1" applyFont="1" applyFill="1" applyAlignment="1">
      <alignment horizontal="right"/>
    </xf>
    <xf numFmtId="42" fontId="6" fillId="16" borderId="0" xfId="36083" applyNumberFormat="1" applyFont="1" applyFill="1" applyAlignment="1">
      <alignment horizontal="right"/>
    </xf>
    <xf numFmtId="41" fontId="6" fillId="16" borderId="0" xfId="33521" applyNumberFormat="1" applyFont="1" applyFill="1" applyAlignment="1">
      <alignment horizontal="center"/>
    </xf>
    <xf numFmtId="41" fontId="6" fillId="16" borderId="0" xfId="36083" applyNumberFormat="1" applyFont="1" applyFill="1" applyAlignment="1">
      <alignment horizontal="right"/>
    </xf>
    <xf numFmtId="41" fontId="6" fillId="16" borderId="0" xfId="33521" applyNumberFormat="1" applyFont="1" applyFill="1" applyBorder="1" applyAlignment="1"/>
    <xf numFmtId="41" fontId="20" fillId="16" borderId="25" xfId="14" applyNumberFormat="1" applyFont="1" applyFill="1" applyBorder="1"/>
    <xf numFmtId="171" fontId="20" fillId="16" borderId="0" xfId="14" applyNumberFormat="1" applyFont="1" applyFill="1"/>
    <xf numFmtId="43" fontId="6" fillId="16" borderId="0" xfId="36083" applyNumberFormat="1" applyFont="1" applyFill="1"/>
    <xf numFmtId="41" fontId="2" fillId="0" borderId="0" xfId="60914" applyNumberFormat="1" applyFont="1" applyFill="1"/>
    <xf numFmtId="41" fontId="22" fillId="0" borderId="0" xfId="0" applyNumberFormat="1" applyFont="1" applyAlignment="1">
      <alignment horizontal="left" vertical="top"/>
    </xf>
    <xf numFmtId="41" fontId="2" fillId="0" borderId="0" xfId="60915" applyNumberFormat="1" applyFont="1" applyFill="1"/>
    <xf numFmtId="41" fontId="2" fillId="0" borderId="0" xfId="60916" applyNumberFormat="1" applyFont="1" applyFill="1"/>
    <xf numFmtId="41" fontId="20" fillId="0" borderId="25" xfId="18" applyNumberFormat="1" applyFont="1" applyFill="1" applyBorder="1" applyAlignment="1"/>
    <xf numFmtId="41" fontId="20" fillId="0" borderId="25" xfId="0" applyNumberFormat="1" applyFont="1" applyBorder="1" applyAlignment="1">
      <alignment horizontal="right"/>
    </xf>
    <xf numFmtId="41" fontId="2" fillId="0" borderId="0" xfId="60917" applyNumberFormat="1" applyFont="1" applyFill="1"/>
    <xf numFmtId="42" fontId="8" fillId="0" borderId="0" xfId="0" applyNumberFormat="1" applyFont="1"/>
    <xf numFmtId="41" fontId="0" fillId="0" borderId="0" xfId="0" applyNumberFormat="1" applyAlignment="1">
      <alignment horizontal="center" vertical="top"/>
    </xf>
    <xf numFmtId="41" fontId="0" fillId="0" borderId="0" xfId="0" quotePrefix="1" applyNumberFormat="1"/>
    <xf numFmtId="41" fontId="0" fillId="0" borderId="0" xfId="0" applyNumberFormat="1" applyAlignment="1">
      <alignment horizontal="right" vertical="top"/>
    </xf>
    <xf numFmtId="0" fontId="20" fillId="0" borderId="0" xfId="0" applyFont="1" applyAlignment="1">
      <alignment horizontal="right" vertical="top"/>
    </xf>
    <xf numFmtId="0" fontId="20" fillId="0" borderId="0" xfId="0" applyFont="1" applyAlignment="1">
      <alignment horizontal="centerContinuous" vertical="top"/>
    </xf>
    <xf numFmtId="0" fontId="20" fillId="0" borderId="0" xfId="0" quotePrefix="1" applyFont="1" applyAlignment="1">
      <alignment horizontal="center" vertical="top"/>
    </xf>
    <xf numFmtId="0" fontId="20" fillId="0" borderId="0" xfId="0" applyFont="1" applyAlignment="1">
      <alignment horizontal="center" vertical="top"/>
    </xf>
    <xf numFmtId="14" fontId="20" fillId="0" borderId="0" xfId="0" applyNumberFormat="1" applyFont="1" applyAlignment="1">
      <alignment horizontal="center" vertical="top"/>
    </xf>
    <xf numFmtId="41" fontId="0" fillId="0" borderId="0" xfId="20" quotePrefix="1" applyNumberFormat="1" applyFont="1" applyFill="1" applyAlignment="1"/>
    <xf numFmtId="0" fontId="86" fillId="0" borderId="0" xfId="0" quotePrefix="1" applyFont="1"/>
    <xf numFmtId="0" fontId="20" fillId="0" borderId="0" xfId="0" quotePrefix="1" applyFont="1" applyAlignment="1">
      <alignment horizontal="centerContinuous"/>
    </xf>
    <xf numFmtId="0" fontId="86" fillId="0" borderId="0" xfId="0" applyFont="1" applyAlignment="1">
      <alignment horizontal="center" vertical="top"/>
    </xf>
    <xf numFmtId="0" fontId="67" fillId="0" borderId="0" xfId="0" applyFont="1" applyAlignment="1">
      <alignment horizontal="center" vertical="top"/>
    </xf>
    <xf numFmtId="0" fontId="124" fillId="0" borderId="0" xfId="0" quotePrefix="1" applyFont="1"/>
    <xf numFmtId="0" fontId="20" fillId="0" borderId="0" xfId="0" quotePrefix="1" applyFont="1"/>
    <xf numFmtId="165" fontId="20" fillId="0" borderId="0" xfId="0" quotePrefix="1" applyNumberFormat="1" applyFont="1"/>
    <xf numFmtId="0" fontId="86" fillId="0" borderId="0" xfId="0" quotePrefix="1" applyFont="1" applyAlignment="1">
      <alignment horizontal="center"/>
    </xf>
    <xf numFmtId="0" fontId="20" fillId="0" borderId="0" xfId="0" applyFont="1" applyAlignment="1">
      <alignment horizontal="left" vertical="top"/>
    </xf>
    <xf numFmtId="0" fontId="101" fillId="0" borderId="0" xfId="60090" applyFont="1" applyAlignment="1">
      <alignment horizontal="center"/>
    </xf>
    <xf numFmtId="0" fontId="68" fillId="0" borderId="0" xfId="60090" applyFont="1" applyAlignment="1">
      <alignment horizontal="center"/>
    </xf>
    <xf numFmtId="0" fontId="10" fillId="0" borderId="0" xfId="60090" applyFont="1" applyAlignment="1">
      <alignment horizontal="center"/>
    </xf>
    <xf numFmtId="0" fontId="68" fillId="0" borderId="0" xfId="0" applyFont="1" applyAlignment="1">
      <alignment horizontal="center"/>
    </xf>
    <xf numFmtId="0" fontId="68" fillId="0" borderId="0" xfId="0" applyFont="1"/>
    <xf numFmtId="10" fontId="22" fillId="0" borderId="0" xfId="1" applyNumberFormat="1" applyFont="1" applyFill="1" applyBorder="1" applyAlignment="1"/>
    <xf numFmtId="10" fontId="9" fillId="0" borderId="0" xfId="1" applyNumberFormat="1" applyFont="1" applyFill="1" applyAlignment="1"/>
    <xf numFmtId="0" fontId="0" fillId="0" borderId="0" xfId="59990" quotePrefix="1" applyFont="1" applyAlignment="1">
      <alignment horizontal="left"/>
    </xf>
    <xf numFmtId="0" fontId="0" fillId="0" borderId="0" xfId="59990" applyFont="1"/>
    <xf numFmtId="0" fontId="49" fillId="0" borderId="0" xfId="0" applyFont="1" applyAlignment="1">
      <alignment horizontal="center"/>
    </xf>
    <xf numFmtId="41" fontId="22" fillId="0" borderId="0" xfId="59991" applyNumberFormat="1" applyFont="1" applyFill="1"/>
    <xf numFmtId="41" fontId="22" fillId="0" borderId="0" xfId="59991" quotePrefix="1" applyNumberFormat="1" applyFont="1" applyFill="1" applyAlignment="1">
      <alignment horizontal="center"/>
    </xf>
    <xf numFmtId="0" fontId="6" fillId="0" borderId="0" xfId="0" quotePrefix="1" applyFont="1" applyAlignment="1">
      <alignment horizontal="center"/>
    </xf>
    <xf numFmtId="0" fontId="22" fillId="0" borderId="0" xfId="0" quotePrefix="1" applyFont="1" applyAlignment="1">
      <alignment horizontal="center"/>
    </xf>
    <xf numFmtId="0" fontId="6" fillId="0" borderId="0" xfId="9" applyFont="1" applyAlignment="1">
      <alignment horizontal="center"/>
    </xf>
    <xf numFmtId="0" fontId="6" fillId="0" borderId="0" xfId="9" quotePrefix="1" applyFont="1" applyAlignment="1">
      <alignment horizontal="center"/>
    </xf>
    <xf numFmtId="0" fontId="0" fillId="0" borderId="0" xfId="9" applyFont="1" applyAlignment="1">
      <alignment horizontal="center"/>
    </xf>
    <xf numFmtId="41" fontId="12" fillId="0" borderId="0" xfId="60076" applyNumberFormat="1" applyFont="1" applyAlignment="1"/>
    <xf numFmtId="0" fontId="6" fillId="0" borderId="0" xfId="0" applyFont="1" applyAlignment="1">
      <alignment horizontal="left"/>
    </xf>
    <xf numFmtId="0" fontId="6" fillId="0" borderId="0" xfId="59991" applyNumberFormat="1" applyFont="1" applyFill="1" applyAlignment="1">
      <alignment horizontal="left"/>
    </xf>
    <xf numFmtId="0" fontId="49" fillId="0" borderId="0" xfId="59991" applyNumberFormat="1" applyFont="1" applyFill="1" applyAlignment="1">
      <alignment horizontal="left"/>
    </xf>
    <xf numFmtId="0" fontId="49" fillId="0" borderId="0" xfId="0" applyFont="1" applyAlignment="1">
      <alignment horizontal="left"/>
    </xf>
    <xf numFmtId="0" fontId="53" fillId="0" borderId="0" xfId="0" applyFont="1" applyAlignment="1">
      <alignment horizontal="left"/>
    </xf>
    <xf numFmtId="42" fontId="6" fillId="0" borderId="0" xfId="9" applyNumberFormat="1" applyFont="1"/>
    <xf numFmtId="42" fontId="6" fillId="0" borderId="0" xfId="60088" applyNumberFormat="1" applyFont="1"/>
    <xf numFmtId="15" fontId="20" fillId="0" borderId="22" xfId="0" quotePrefix="1" applyNumberFormat="1" applyFont="1" applyBorder="1" applyAlignment="1">
      <alignment horizontal="centerContinuous"/>
    </xf>
    <xf numFmtId="15" fontId="20" fillId="0" borderId="22" xfId="0" applyNumberFormat="1" applyFont="1" applyBorder="1" applyAlignment="1">
      <alignment horizontal="centerContinuous"/>
    </xf>
    <xf numFmtId="10" fontId="6" fillId="0" borderId="0" xfId="19" quotePrefix="1" applyNumberFormat="1"/>
    <xf numFmtId="41" fontId="6" fillId="0" borderId="0" xfId="59990" applyNumberFormat="1"/>
    <xf numFmtId="0" fontId="32" fillId="0" borderId="0" xfId="59989" applyFont="1" applyAlignment="1">
      <alignment wrapText="1"/>
    </xf>
    <xf numFmtId="0" fontId="32" fillId="0" borderId="0" xfId="0" applyFont="1" applyAlignment="1">
      <alignment wrapText="1"/>
    </xf>
    <xf numFmtId="42" fontId="20" fillId="0" borderId="0" xfId="0" quotePrefix="1" applyNumberFormat="1" applyFont="1"/>
    <xf numFmtId="42" fontId="6" fillId="0" borderId="0" xfId="0" applyNumberFormat="1" applyFont="1" applyAlignment="1">
      <alignment horizontal="right"/>
    </xf>
    <xf numFmtId="41" fontId="20" fillId="0" borderId="0" xfId="0" applyNumberFormat="1" applyFont="1" applyAlignment="1">
      <alignment horizontal="left"/>
    </xf>
    <xf numFmtId="41" fontId="20" fillId="37" borderId="0" xfId="0" applyNumberFormat="1" applyFont="1" applyFill="1" applyAlignment="1">
      <alignment horizontal="left"/>
    </xf>
    <xf numFmtId="3" fontId="2" fillId="0" borderId="0" xfId="60915" applyNumberFormat="1" applyFont="1" applyFill="1"/>
    <xf numFmtId="0" fontId="32" fillId="0" borderId="0" xfId="9" applyFont="1"/>
    <xf numFmtId="0" fontId="22" fillId="0" borderId="0" xfId="60912" applyFont="1"/>
    <xf numFmtId="0" fontId="22" fillId="0" borderId="0" xfId="60075" applyFont="1"/>
    <xf numFmtId="0" fontId="0" fillId="0" borderId="0" xfId="59989" applyFont="1" applyAlignment="1">
      <alignment horizontal="left" indent="3"/>
    </xf>
    <xf numFmtId="0" fontId="0" fillId="0" borderId="0" xfId="60912" applyFont="1" applyAlignment="1">
      <alignment horizontal="left"/>
    </xf>
    <xf numFmtId="41" fontId="20" fillId="0" borderId="4" xfId="60076" applyNumberFormat="1" applyFont="1" applyBorder="1"/>
    <xf numFmtId="172" fontId="6" fillId="0" borderId="0" xfId="19" applyNumberFormat="1"/>
    <xf numFmtId="0" fontId="133" fillId="0" borderId="0" xfId="0" applyFont="1" applyAlignment="1">
      <alignment horizontal="right"/>
    </xf>
    <xf numFmtId="37" fontId="6" fillId="0" borderId="0" xfId="60106" applyNumberFormat="1" applyFont="1"/>
    <xf numFmtId="164" fontId="11" fillId="0" borderId="0" xfId="0" quotePrefix="1" applyNumberFormat="1" applyFont="1"/>
    <xf numFmtId="0" fontId="134" fillId="0" borderId="0" xfId="0" applyFont="1"/>
    <xf numFmtId="4" fontId="20" fillId="0" borderId="3" xfId="60074" applyNumberFormat="1" applyFont="1" applyBorder="1" applyAlignment="1" applyProtection="1">
      <alignment horizontal="center"/>
      <protection locked="0"/>
    </xf>
    <xf numFmtId="4" fontId="6" fillId="0" borderId="0" xfId="60074" quotePrefix="1" applyNumberFormat="1" applyFont="1" applyAlignment="1">
      <alignment horizontal="left"/>
    </xf>
    <xf numFmtId="3" fontId="6" fillId="0" borderId="0" xfId="60074" applyFont="1" applyAlignment="1">
      <alignment horizontal="right"/>
    </xf>
    <xf numFmtId="41" fontId="10" fillId="0" borderId="0" xfId="60074" applyNumberFormat="1"/>
    <xf numFmtId="41" fontId="10" fillId="0" borderId="0" xfId="60074" applyNumberFormat="1" applyAlignment="1">
      <alignment horizontal="right"/>
    </xf>
    <xf numFmtId="4" fontId="0" fillId="0" borderId="0" xfId="60074" quotePrefix="1" applyNumberFormat="1" applyFont="1" applyAlignment="1">
      <alignment horizontal="left"/>
    </xf>
    <xf numFmtId="42" fontId="62" fillId="0" borderId="14" xfId="60074" applyNumberFormat="1" applyFont="1" applyBorder="1"/>
    <xf numFmtId="42" fontId="20" fillId="0" borderId="0" xfId="60074" applyNumberFormat="1" applyFont="1" applyAlignment="1">
      <alignment horizontal="right"/>
    </xf>
    <xf numFmtId="171" fontId="6" fillId="0" borderId="0" xfId="20" quotePrefix="1" applyNumberFormat="1" applyFont="1" applyFill="1" applyAlignment="1">
      <alignment horizontal="center"/>
    </xf>
    <xf numFmtId="171" fontId="6" fillId="0" borderId="0" xfId="0" applyNumberFormat="1" applyFont="1"/>
    <xf numFmtId="171" fontId="6" fillId="0" borderId="0" xfId="0" applyNumberFormat="1" applyFont="1" applyAlignment="1">
      <alignment horizontal="center"/>
    </xf>
    <xf numFmtId="171" fontId="6" fillId="0" borderId="0" xfId="0" quotePrefix="1" applyNumberFormat="1" applyFont="1" applyAlignment="1">
      <alignment horizontal="center"/>
    </xf>
    <xf numFmtId="41" fontId="6" fillId="0" borderId="0" xfId="20" quotePrefix="1" applyNumberFormat="1" applyFont="1" applyFill="1" applyAlignment="1">
      <alignment horizontal="center"/>
    </xf>
    <xf numFmtId="41" fontId="6" fillId="0" borderId="0" xfId="20" applyNumberFormat="1" applyFont="1" applyFill="1"/>
    <xf numFmtId="42" fontId="0" fillId="0" borderId="0" xfId="60078" applyNumberFormat="1" applyFont="1" applyFill="1"/>
    <xf numFmtId="41" fontId="0" fillId="0" borderId="0" xfId="60078" applyNumberFormat="1" applyFont="1" applyFill="1"/>
    <xf numFmtId="41" fontId="6" fillId="0" borderId="0" xfId="33521" applyNumberFormat="1" applyFont="1" applyFill="1" applyBorder="1" applyAlignment="1">
      <alignment horizontal="center"/>
    </xf>
    <xf numFmtId="41" fontId="6" fillId="0" borderId="0" xfId="60913" applyNumberFormat="1" applyFont="1" applyFill="1" applyBorder="1" applyAlignment="1">
      <alignment horizontal="right"/>
    </xf>
    <xf numFmtId="41" fontId="0" fillId="0" borderId="0" xfId="60078" applyNumberFormat="1" applyFont="1"/>
    <xf numFmtId="41" fontId="6" fillId="0" borderId="0" xfId="33521" applyNumberFormat="1" applyFont="1" applyFill="1" applyBorder="1" applyAlignment="1">
      <alignment horizontal="right"/>
    </xf>
    <xf numFmtId="41" fontId="6" fillId="0" borderId="0" xfId="33521" applyNumberFormat="1" applyFont="1" applyFill="1" applyAlignment="1">
      <alignment horizontal="center"/>
    </xf>
    <xf numFmtId="41" fontId="6" fillId="0" borderId="0" xfId="33521" applyNumberFormat="1" applyFont="1" applyFill="1" applyBorder="1" applyAlignment="1" applyProtection="1">
      <alignment horizontal="right"/>
      <protection locked="0"/>
    </xf>
    <xf numFmtId="41" fontId="6" fillId="0" borderId="0" xfId="33521" applyNumberFormat="1" applyFont="1" applyFill="1" applyAlignment="1">
      <alignment horizontal="right"/>
    </xf>
    <xf numFmtId="41" fontId="6" fillId="0" borderId="0" xfId="33521" applyNumberFormat="1" applyFont="1" applyFill="1" applyAlignment="1"/>
    <xf numFmtId="41" fontId="6" fillId="0" borderId="0" xfId="33521" quotePrefix="1" applyNumberFormat="1" applyFont="1" applyFill="1" applyBorder="1" applyAlignment="1">
      <alignment horizontal="right"/>
    </xf>
    <xf numFmtId="41" fontId="6" fillId="0" borderId="22" xfId="33521" applyNumberFormat="1" applyFont="1" applyFill="1" applyBorder="1" applyAlignment="1"/>
    <xf numFmtId="41" fontId="22" fillId="0" borderId="0" xfId="60078" applyNumberFormat="1" applyFont="1" applyFill="1"/>
    <xf numFmtId="41" fontId="6" fillId="0" borderId="0" xfId="33521" applyNumberFormat="1" applyFont="1" applyFill="1" applyBorder="1" applyAlignment="1" applyProtection="1">
      <alignment horizontal="right"/>
    </xf>
    <xf numFmtId="41" fontId="6" fillId="0" borderId="0" xfId="33521" applyNumberFormat="1" applyFont="1" applyFill="1" applyBorder="1" applyAlignment="1"/>
    <xf numFmtId="0" fontId="11" fillId="0" borderId="0" xfId="59990" applyFont="1" applyAlignment="1">
      <alignment horizontal="right"/>
    </xf>
    <xf numFmtId="0" fontId="0" fillId="0" borderId="0" xfId="59989" applyFont="1" applyAlignment="1">
      <alignment horizontal="left"/>
    </xf>
    <xf numFmtId="42" fontId="20" fillId="0" borderId="10" xfId="60104" applyNumberFormat="1" applyFont="1" applyBorder="1"/>
    <xf numFmtId="42" fontId="20" fillId="0" borderId="10" xfId="60106" applyNumberFormat="1" applyFont="1" applyBorder="1"/>
    <xf numFmtId="42" fontId="6" fillId="0" borderId="0" xfId="60106" applyNumberFormat="1" applyFont="1"/>
    <xf numFmtId="0" fontId="6" fillId="0" borderId="0" xfId="60106" applyFont="1"/>
    <xf numFmtId="41" fontId="6" fillId="0" borderId="0" xfId="60106" applyNumberFormat="1" applyFont="1"/>
    <xf numFmtId="41" fontId="6" fillId="0" borderId="0" xfId="60106" quotePrefix="1" applyNumberFormat="1" applyFont="1" applyAlignment="1">
      <alignment horizontal="center"/>
    </xf>
    <xf numFmtId="41" fontId="6" fillId="0" borderId="0" xfId="60106" quotePrefix="1" applyNumberFormat="1" applyFont="1"/>
    <xf numFmtId="41" fontId="6" fillId="0" borderId="0" xfId="60106" quotePrefix="1" applyNumberFormat="1" applyFont="1" applyAlignment="1">
      <alignment horizontal="right"/>
    </xf>
    <xf numFmtId="41" fontId="6" fillId="0" borderId="0" xfId="60106" applyNumberFormat="1" applyFont="1" applyAlignment="1">
      <alignment horizontal="right"/>
    </xf>
    <xf numFmtId="42" fontId="6" fillId="0" borderId="0" xfId="60104" applyNumberFormat="1" applyFont="1"/>
    <xf numFmtId="37" fontId="6" fillId="0" borderId="0" xfId="60104" applyNumberFormat="1" applyFont="1"/>
    <xf numFmtId="0" fontId="6" fillId="0" borderId="0" xfId="60104" applyFont="1"/>
    <xf numFmtId="41" fontId="6" fillId="0" borderId="0" xfId="60104" quotePrefix="1" applyNumberFormat="1" applyFont="1" applyAlignment="1">
      <alignment horizontal="center"/>
    </xf>
    <xf numFmtId="41" fontId="6" fillId="0" borderId="0" xfId="60104" quotePrefix="1" applyNumberFormat="1" applyFont="1" applyAlignment="1">
      <alignment horizontal="right"/>
    </xf>
    <xf numFmtId="164" fontId="20" fillId="0" borderId="0" xfId="7" quotePrefix="1" applyNumberFormat="1" applyFont="1" applyAlignment="1">
      <alignment horizontal="center"/>
    </xf>
    <xf numFmtId="0" fontId="11" fillId="0" borderId="22" xfId="60912" applyFont="1" applyBorder="1" applyAlignment="1">
      <alignment horizontal="center"/>
    </xf>
    <xf numFmtId="3" fontId="20" fillId="16" borderId="0" xfId="59955" applyNumberFormat="1" applyFont="1" applyFill="1" applyAlignment="1">
      <alignment horizontal="center"/>
    </xf>
    <xf numFmtId="41" fontId="6" fillId="37" borderId="0" xfId="59955" quotePrefix="1" applyNumberFormat="1" applyFont="1" applyFill="1" applyAlignment="1">
      <alignment horizontal="right"/>
    </xf>
    <xf numFmtId="41" fontId="22" fillId="0" borderId="0" xfId="60106" applyNumberFormat="1" applyFont="1"/>
    <xf numFmtId="41" fontId="6" fillId="0" borderId="0" xfId="0" applyNumberFormat="1" applyFont="1" applyAlignment="1">
      <alignment horizontal="right" vertical="top"/>
    </xf>
    <xf numFmtId="43" fontId="6" fillId="0" borderId="0" xfId="0" applyNumberFormat="1" applyFont="1" applyAlignment="1">
      <alignment horizontal="center"/>
    </xf>
    <xf numFmtId="43" fontId="6" fillId="0" borderId="0" xfId="0" applyNumberFormat="1" applyFont="1" applyAlignment="1">
      <alignment horizontal="right"/>
    </xf>
    <xf numFmtId="41" fontId="20" fillId="0" borderId="0" xfId="0" quotePrefix="1" applyNumberFormat="1" applyFont="1" applyAlignment="1">
      <alignment horizontal="center"/>
    </xf>
    <xf numFmtId="41" fontId="20" fillId="0" borderId="0" xfId="0" applyNumberFormat="1" applyFont="1" applyAlignment="1">
      <alignment horizontal="center" vertical="top"/>
    </xf>
    <xf numFmtId="41" fontId="20" fillId="0" borderId="0" xfId="20" applyNumberFormat="1" applyFont="1" applyFill="1" applyAlignment="1">
      <alignment horizontal="center"/>
    </xf>
    <xf numFmtId="41" fontId="86" fillId="0" borderId="0" xfId="0" applyNumberFormat="1" applyFont="1" applyAlignment="1">
      <alignment horizontal="center" vertical="top"/>
    </xf>
    <xf numFmtId="41" fontId="124" fillId="0" borderId="0" xfId="0" quotePrefix="1" applyNumberFormat="1" applyFont="1"/>
    <xf numFmtId="41" fontId="124" fillId="0" borderId="0" xfId="0" applyNumberFormat="1" applyFont="1"/>
    <xf numFmtId="41" fontId="20" fillId="0" borderId="0" xfId="20" applyNumberFormat="1" applyFont="1" applyFill="1"/>
    <xf numFmtId="0" fontId="14" fillId="0" borderId="0" xfId="0" applyFont="1" applyAlignment="1">
      <alignment horizontal="centerContinuous"/>
    </xf>
    <xf numFmtId="41" fontId="0" fillId="0" borderId="0" xfId="0" applyNumberFormat="1" applyAlignment="1" applyProtection="1">
      <alignment horizontal="right"/>
      <protection locked="0"/>
    </xf>
    <xf numFmtId="41" fontId="20" fillId="0" borderId="0" xfId="60912" applyNumberFormat="1" applyFont="1"/>
    <xf numFmtId="41" fontId="0" fillId="0" borderId="0" xfId="60074" applyNumberFormat="1" applyFont="1"/>
    <xf numFmtId="180" fontId="6" fillId="0" borderId="0" xfId="0" applyNumberFormat="1" applyFont="1"/>
    <xf numFmtId="182" fontId="6" fillId="0" borderId="0" xfId="0" applyNumberFormat="1" applyFont="1"/>
    <xf numFmtId="182" fontId="0" fillId="0" borderId="0" xfId="0" applyNumberFormat="1"/>
    <xf numFmtId="173" fontId="0" fillId="0" borderId="0" xfId="0" applyNumberFormat="1"/>
    <xf numFmtId="41" fontId="0" fillId="0" borderId="0" xfId="20" applyNumberFormat="1" applyFont="1" applyFill="1"/>
    <xf numFmtId="41" fontId="0" fillId="0" borderId="0" xfId="20" quotePrefix="1" applyNumberFormat="1" applyFont="1" applyFill="1" applyAlignment="1">
      <alignment horizontal="center"/>
    </xf>
    <xf numFmtId="41" fontId="0" fillId="0" borderId="0" xfId="7" applyNumberFormat="1" applyFont="1"/>
    <xf numFmtId="0" fontId="22" fillId="0" borderId="0" xfId="0" applyFont="1" applyAlignment="1">
      <alignment horizontal="left"/>
    </xf>
    <xf numFmtId="41" fontId="22" fillId="0" borderId="0" xfId="0" applyNumberFormat="1" applyFont="1" applyAlignment="1">
      <alignment horizontal="left"/>
    </xf>
    <xf numFmtId="41" fontId="12" fillId="37" borderId="0" xfId="0" applyNumberFormat="1" applyFont="1" applyFill="1"/>
    <xf numFmtId="42" fontId="6" fillId="37" borderId="0" xfId="0" applyNumberFormat="1" applyFont="1" applyFill="1" applyAlignment="1">
      <alignment horizontal="right"/>
    </xf>
    <xf numFmtId="41" fontId="0" fillId="0" borderId="0" xfId="0" applyNumberFormat="1" applyAlignment="1">
      <alignment horizontal="left"/>
    </xf>
    <xf numFmtId="42" fontId="0" fillId="0" borderId="0" xfId="0" quotePrefix="1" applyNumberFormat="1" applyAlignment="1">
      <alignment horizontal="right"/>
    </xf>
    <xf numFmtId="41" fontId="0" fillId="0" borderId="0" xfId="33521" applyNumberFormat="1" applyFont="1" applyFill="1" applyBorder="1" applyAlignment="1">
      <alignment horizontal="right"/>
    </xf>
    <xf numFmtId="41" fontId="0" fillId="0" borderId="0" xfId="0" quotePrefix="1" applyNumberFormat="1" applyAlignment="1">
      <alignment horizontal="right"/>
    </xf>
    <xf numFmtId="42" fontId="0" fillId="0" borderId="0" xfId="0" quotePrefix="1" applyNumberFormat="1"/>
    <xf numFmtId="41" fontId="0" fillId="0" borderId="0" xfId="33521" applyNumberFormat="1" applyFont="1" applyFill="1" applyBorder="1" applyAlignment="1" applyProtection="1">
      <alignment horizontal="right"/>
      <protection locked="0"/>
    </xf>
    <xf numFmtId="41" fontId="0" fillId="0" borderId="0" xfId="33521" applyNumberFormat="1" applyFont="1" applyFill="1" applyAlignment="1"/>
    <xf numFmtId="41" fontId="0" fillId="0" borderId="0" xfId="33521" applyNumberFormat="1" applyFont="1" applyFill="1" applyBorder="1" applyAlignment="1">
      <alignment horizontal="center"/>
    </xf>
    <xf numFmtId="41" fontId="0" fillId="0" borderId="0" xfId="33521" applyNumberFormat="1" applyFont="1" applyFill="1" applyAlignment="1">
      <alignment horizontal="right"/>
    </xf>
    <xf numFmtId="41" fontId="0" fillId="0" borderId="0" xfId="33521" quotePrefix="1" applyNumberFormat="1" applyFont="1" applyFill="1" applyBorder="1" applyAlignment="1">
      <alignment horizontal="right"/>
    </xf>
    <xf numFmtId="0" fontId="68" fillId="0" borderId="0" xfId="0" applyFont="1" applyAlignment="1">
      <alignment horizontal="left"/>
    </xf>
    <xf numFmtId="0" fontId="10" fillId="0" borderId="0" xfId="60090" applyFont="1" applyAlignment="1">
      <alignment horizontal="left"/>
    </xf>
    <xf numFmtId="0" fontId="76" fillId="0" borderId="0" xfId="60090" applyFont="1" applyAlignment="1">
      <alignment horizontal="left"/>
    </xf>
    <xf numFmtId="42" fontId="9" fillId="0" borderId="0" xfId="60913" applyNumberFormat="1" applyFont="1" applyFill="1" applyAlignment="1">
      <alignment horizontal="right"/>
    </xf>
    <xf numFmtId="41" fontId="9" fillId="0" borderId="0" xfId="0" applyNumberFormat="1" applyFont="1" applyAlignment="1">
      <alignment horizontal="center" vertical="top"/>
    </xf>
    <xf numFmtId="3" fontId="44" fillId="0" borderId="0" xfId="0" quotePrefix="1" applyNumberFormat="1" applyFont="1" applyAlignment="1">
      <alignment horizontal="left" vertical="top"/>
    </xf>
    <xf numFmtId="0" fontId="0" fillId="0" borderId="0" xfId="60088" applyFont="1"/>
    <xf numFmtId="0" fontId="0" fillId="0" borderId="0" xfId="60088" quotePrefix="1" applyFont="1"/>
    <xf numFmtId="177" fontId="105" fillId="0" borderId="0" xfId="60103" applyNumberFormat="1" applyProtection="1">
      <protection locked="0"/>
    </xf>
    <xf numFmtId="177" fontId="6" fillId="0" borderId="0" xfId="0" applyNumberFormat="1" applyFont="1"/>
    <xf numFmtId="42" fontId="6" fillId="0" borderId="0" xfId="0" quotePrefix="1" applyNumberFormat="1" applyFont="1" applyAlignment="1">
      <alignment horizontal="center"/>
    </xf>
    <xf numFmtId="0" fontId="132" fillId="0" borderId="0" xfId="7" applyFont="1"/>
    <xf numFmtId="42" fontId="6" fillId="16" borderId="0" xfId="36083" applyNumberFormat="1" applyFont="1" applyFill="1"/>
    <xf numFmtId="42" fontId="6" fillId="0" borderId="0" xfId="17" applyNumberFormat="1"/>
    <xf numFmtId="42" fontId="6" fillId="0" borderId="0" xfId="44020" applyNumberFormat="1"/>
    <xf numFmtId="42" fontId="6" fillId="16" borderId="0" xfId="44020" applyNumberFormat="1" applyFill="1"/>
    <xf numFmtId="41" fontId="6" fillId="16" borderId="0" xfId="44020" applyNumberFormat="1" applyFill="1"/>
    <xf numFmtId="41" fontId="6" fillId="0" borderId="0" xfId="17" applyNumberFormat="1"/>
    <xf numFmtId="41" fontId="6" fillId="16" borderId="0" xfId="14" applyNumberFormat="1" applyFill="1" applyAlignment="1">
      <alignment horizontal="center"/>
    </xf>
    <xf numFmtId="41" fontId="6" fillId="0" borderId="0" xfId="14" applyNumberFormat="1" applyAlignment="1">
      <alignment horizontal="right"/>
    </xf>
    <xf numFmtId="41" fontId="6" fillId="0" borderId="0" xfId="44020" applyNumberFormat="1"/>
    <xf numFmtId="3" fontId="0" fillId="0" borderId="0" xfId="0" applyNumberFormat="1" applyAlignment="1">
      <alignment vertical="top"/>
    </xf>
    <xf numFmtId="0" fontId="0" fillId="16" borderId="0" xfId="14" applyFont="1" applyFill="1"/>
    <xf numFmtId="41" fontId="0" fillId="16" borderId="0" xfId="14" applyNumberFormat="1" applyFont="1" applyFill="1" applyAlignment="1">
      <alignment horizontal="right"/>
    </xf>
    <xf numFmtId="41" fontId="6" fillId="0" borderId="0" xfId="0" applyNumberFormat="1" applyFont="1" applyProtection="1">
      <protection locked="0"/>
    </xf>
    <xf numFmtId="41" fontId="6" fillId="0" borderId="0" xfId="0" quotePrefix="1" applyNumberFormat="1" applyFont="1" applyAlignment="1">
      <alignment horizontal="left"/>
    </xf>
    <xf numFmtId="42" fontId="0" fillId="0" borderId="0" xfId="60088" applyNumberFormat="1" applyFont="1"/>
    <xf numFmtId="42" fontId="22" fillId="0" borderId="0" xfId="60086" applyNumberFormat="1" applyFont="1" applyAlignment="1">
      <alignment horizontal="right"/>
    </xf>
    <xf numFmtId="42" fontId="0" fillId="0" borderId="0" xfId="60913" applyNumberFormat="1" applyFont="1" applyFill="1"/>
    <xf numFmtId="42" fontId="62" fillId="0" borderId="0" xfId="60074" applyNumberFormat="1" applyFont="1"/>
    <xf numFmtId="41" fontId="0" fillId="0" borderId="0" xfId="60074" applyNumberFormat="1" applyFont="1" applyAlignment="1">
      <alignment horizontal="right"/>
    </xf>
    <xf numFmtId="0" fontId="87" fillId="0" borderId="0" xfId="0" applyFont="1" applyAlignment="1">
      <alignment horizontal="centerContinuous" vertical="top"/>
    </xf>
    <xf numFmtId="0" fontId="67" fillId="0" borderId="0" xfId="0" applyFont="1"/>
    <xf numFmtId="171" fontId="20" fillId="0" borderId="10" xfId="0" applyNumberFormat="1" applyFont="1" applyBorder="1"/>
    <xf numFmtId="171" fontId="20" fillId="0" borderId="0" xfId="0" applyNumberFormat="1" applyFont="1" applyAlignment="1">
      <alignment horizontal="right"/>
    </xf>
    <xf numFmtId="41" fontId="22" fillId="0" borderId="17" xfId="59991" applyNumberFormat="1" applyFont="1" applyFill="1" applyBorder="1"/>
    <xf numFmtId="41" fontId="6" fillId="0" borderId="17" xfId="59991" applyNumberFormat="1" applyFont="1" applyFill="1" applyBorder="1"/>
    <xf numFmtId="41" fontId="22" fillId="0" borderId="0" xfId="60086" applyNumberFormat="1" applyFont="1"/>
    <xf numFmtId="41" fontId="6" fillId="0" borderId="0" xfId="0" applyNumberFormat="1" applyFont="1"/>
    <xf numFmtId="0" fontId="9" fillId="0" borderId="22" xfId="0" applyFont="1" applyBorder="1"/>
    <xf numFmtId="164" fontId="20" fillId="0" borderId="22" xfId="7" quotePrefix="1" applyNumberFormat="1" applyFont="1" applyBorder="1" applyAlignment="1">
      <alignment horizontal="center"/>
    </xf>
    <xf numFmtId="41" fontId="20" fillId="0" borderId="25" xfId="60076" applyNumberFormat="1" applyFont="1" applyBorder="1"/>
    <xf numFmtId="49" fontId="20" fillId="0" borderId="22" xfId="59989" quotePrefix="1" applyNumberFormat="1" applyFont="1" applyBorder="1" applyAlignment="1">
      <alignment horizontal="center"/>
    </xf>
    <xf numFmtId="42" fontId="6" fillId="0" borderId="22" xfId="59990" applyNumberFormat="1" applyBorder="1" applyAlignment="1">
      <alignment horizontal="right"/>
    </xf>
    <xf numFmtId="42" fontId="6" fillId="0" borderId="22" xfId="59990" applyNumberFormat="1" applyBorder="1" applyAlignment="1">
      <alignment horizontal="center"/>
    </xf>
    <xf numFmtId="42" fontId="6" fillId="0" borderId="22" xfId="59989" applyNumberFormat="1" applyBorder="1" applyAlignment="1">
      <alignment horizontal="right"/>
    </xf>
    <xf numFmtId="41" fontId="22" fillId="0" borderId="22" xfId="59991" quotePrefix="1" applyNumberFormat="1" applyFont="1" applyFill="1" applyBorder="1" applyAlignment="1">
      <alignment horizontal="center"/>
    </xf>
    <xf numFmtId="0" fontId="20" fillId="0" borderId="22" xfId="9" applyFont="1" applyBorder="1" applyAlignment="1">
      <alignment horizontal="center"/>
    </xf>
    <xf numFmtId="0" fontId="20" fillId="0" borderId="2" xfId="19" applyFont="1" applyBorder="1" applyAlignment="1">
      <alignment horizontal="center"/>
    </xf>
    <xf numFmtId="0" fontId="6" fillId="0" borderId="2" xfId="60912" applyBorder="1"/>
    <xf numFmtId="0" fontId="20" fillId="0" borderId="2" xfId="60912" applyFont="1" applyBorder="1"/>
    <xf numFmtId="0" fontId="6" fillId="0" borderId="2" xfId="60912" quotePrefix="1" applyBorder="1" applyAlignment="1">
      <alignment horizontal="left"/>
    </xf>
    <xf numFmtId="166" fontId="6" fillId="0" borderId="2" xfId="60912" applyNumberFormat="1" applyBorder="1"/>
    <xf numFmtId="41" fontId="20" fillId="0" borderId="2" xfId="0" applyNumberFormat="1" applyFont="1" applyBorder="1" applyAlignment="1">
      <alignment horizontal="center"/>
    </xf>
    <xf numFmtId="0" fontId="20" fillId="0" borderId="2" xfId="0" applyFont="1" applyBorder="1"/>
    <xf numFmtId="4" fontId="57" fillId="0" borderId="2" xfId="60074" applyNumberFormat="1" applyFont="1" applyBorder="1"/>
    <xf numFmtId="4" fontId="20" fillId="0" borderId="2" xfId="60074" quotePrefix="1" applyNumberFormat="1" applyFont="1" applyBorder="1" applyAlignment="1">
      <alignment horizontal="center"/>
    </xf>
    <xf numFmtId="0" fontId="6" fillId="0" borderId="2" xfId="60074" applyNumberFormat="1" applyFont="1" applyBorder="1"/>
    <xf numFmtId="4" fontId="20" fillId="0" borderId="2" xfId="60074" applyNumberFormat="1" applyFont="1" applyBorder="1" applyAlignment="1">
      <alignment horizontal="center"/>
    </xf>
    <xf numFmtId="0" fontId="20" fillId="0" borderId="2" xfId="0" applyFont="1" applyBorder="1" applyAlignment="1">
      <alignment horizontal="centerContinuous"/>
    </xf>
    <xf numFmtId="0" fontId="57" fillId="0" borderId="2" xfId="0" applyFont="1" applyBorder="1" applyAlignment="1">
      <alignment horizontal="centerContinuous"/>
    </xf>
    <xf numFmtId="14" fontId="20" fillId="0" borderId="2" xfId="0" applyNumberFormat="1" applyFont="1" applyBorder="1" applyAlignment="1">
      <alignment horizontal="center"/>
    </xf>
    <xf numFmtId="0" fontId="87" fillId="0" borderId="2" xfId="0" applyFont="1" applyBorder="1" applyAlignment="1">
      <alignment horizontal="centerContinuous"/>
    </xf>
    <xf numFmtId="43" fontId="6" fillId="0" borderId="0" xfId="0" applyNumberFormat="1" applyFont="1" applyAlignment="1">
      <alignment horizontal="right" vertical="top"/>
    </xf>
    <xf numFmtId="43" fontId="6" fillId="0" borderId="0" xfId="0" applyNumberFormat="1" applyFont="1" applyAlignment="1">
      <alignment horizontal="center" vertical="top"/>
    </xf>
    <xf numFmtId="0" fontId="20" fillId="0" borderId="2" xfId="0" quotePrefix="1" applyFont="1" applyBorder="1" applyAlignment="1">
      <alignment horizontal="centerContinuous"/>
    </xf>
    <xf numFmtId="0" fontId="57" fillId="0" borderId="2" xfId="0" applyFont="1" applyBorder="1" applyAlignment="1">
      <alignment horizontal="centerContinuous" vertical="top"/>
    </xf>
    <xf numFmtId="41" fontId="20" fillId="0" borderId="2" xfId="0" applyNumberFormat="1" applyFont="1" applyBorder="1" applyAlignment="1">
      <alignment horizontal="center" vertical="top"/>
    </xf>
    <xf numFmtId="41" fontId="20" fillId="0" borderId="2" xfId="0" quotePrefix="1" applyNumberFormat="1" applyFont="1" applyBorder="1" applyAlignment="1">
      <alignment horizontal="center"/>
    </xf>
    <xf numFmtId="0" fontId="20" fillId="0" borderId="2" xfId="0" applyFont="1" applyBorder="1" applyAlignment="1">
      <alignment horizontal="center" vertical="top"/>
    </xf>
    <xf numFmtId="0" fontId="20" fillId="0" borderId="2" xfId="0" applyFont="1" applyBorder="1" applyAlignment="1">
      <alignment horizontal="centerContinuous" vertical="top"/>
    </xf>
    <xf numFmtId="41" fontId="20" fillId="0" borderId="2" xfId="20" applyNumberFormat="1" applyFont="1" applyFill="1" applyBorder="1" applyAlignment="1">
      <alignment horizontal="center"/>
    </xf>
    <xf numFmtId="0" fontId="76" fillId="0" borderId="2" xfId="60090" applyFont="1" applyBorder="1" applyAlignment="1">
      <alignment horizontal="left"/>
    </xf>
    <xf numFmtId="0" fontId="76" fillId="0" borderId="2" xfId="60090" applyFont="1" applyBorder="1" applyAlignment="1">
      <alignment horizontal="center"/>
    </xf>
    <xf numFmtId="0" fontId="6" fillId="0" borderId="0" xfId="0" applyFont="1" applyAlignment="1">
      <alignment horizontal="center"/>
    </xf>
    <xf numFmtId="0" fontId="6" fillId="0" borderId="0" xfId="0" applyFont="1" applyAlignment="1">
      <alignment horizontal="right"/>
    </xf>
    <xf numFmtId="41" fontId="20" fillId="0" borderId="0" xfId="0" quotePrefix="1" applyNumberFormat="1" applyFont="1" applyAlignment="1">
      <alignment horizontal="right"/>
    </xf>
    <xf numFmtId="41" fontId="20" fillId="0" borderId="0" xfId="0" applyNumberFormat="1" applyFont="1" applyAlignment="1">
      <alignment horizontal="right"/>
    </xf>
    <xf numFmtId="41" fontId="0" fillId="0" borderId="0" xfId="0" applyNumberFormat="1" applyAlignment="1">
      <alignment horizontal="right"/>
    </xf>
    <xf numFmtId="3" fontId="7" fillId="0" borderId="0" xfId="0" applyNumberFormat="1" applyFont="1" applyAlignment="1">
      <alignment horizontal="left"/>
    </xf>
    <xf numFmtId="37" fontId="11" fillId="0" borderId="0" xfId="0" applyNumberFormat="1" applyFont="1" applyAlignment="1">
      <alignment horizontal="left"/>
    </xf>
    <xf numFmtId="0" fontId="6" fillId="0" borderId="0" xfId="60912" applyAlignment="1">
      <alignment horizontal="center"/>
    </xf>
    <xf numFmtId="0" fontId="6" fillId="0" borderId="0" xfId="60912" applyAlignment="1">
      <alignment horizontal="left"/>
    </xf>
    <xf numFmtId="0" fontId="20" fillId="0" borderId="0" xfId="0" applyFont="1" applyAlignment="1">
      <alignment horizontal="right"/>
    </xf>
    <xf numFmtId="0" fontId="0" fillId="0" borderId="0" xfId="0" applyAlignment="1">
      <alignment horizontal="right"/>
    </xf>
    <xf numFmtId="171" fontId="8" fillId="0" borderId="0" xfId="60913" applyNumberFormat="1" applyFont="1" applyFill="1" applyAlignment="1">
      <alignment horizontal="right"/>
    </xf>
    <xf numFmtId="44" fontId="8" fillId="0" borderId="0" xfId="60913" applyFont="1" applyFill="1" applyAlignment="1">
      <alignment horizontal="right"/>
    </xf>
    <xf numFmtId="44" fontId="9" fillId="0" borderId="0" xfId="60913" applyFont="1" applyFill="1" applyBorder="1"/>
    <xf numFmtId="44" fontId="9" fillId="0" borderId="16" xfId="60913" applyFont="1" applyFill="1" applyBorder="1"/>
    <xf numFmtId="44" fontId="9" fillId="0" borderId="0" xfId="60913" applyFont="1" applyFill="1"/>
    <xf numFmtId="171" fontId="8" fillId="0" borderId="10" xfId="60913" applyNumberFormat="1" applyFont="1" applyFill="1" applyBorder="1" applyAlignment="1">
      <alignment horizontal="right"/>
    </xf>
    <xf numFmtId="42" fontId="8" fillId="0" borderId="10" xfId="60913" applyNumberFormat="1" applyFont="1" applyFill="1" applyBorder="1" applyAlignment="1">
      <alignment horizontal="right"/>
    </xf>
    <xf numFmtId="44" fontId="8" fillId="0" borderId="0" xfId="60913" applyFont="1" applyFill="1" applyBorder="1"/>
    <xf numFmtId="44" fontId="8" fillId="0" borderId="16" xfId="60913" applyFont="1" applyFill="1" applyBorder="1"/>
    <xf numFmtId="172" fontId="6" fillId="0" borderId="0" xfId="0" applyNumberFormat="1" applyFont="1"/>
    <xf numFmtId="42" fontId="6" fillId="0" borderId="0" xfId="60074" applyNumberFormat="1" applyFont="1"/>
    <xf numFmtId="41" fontId="0" fillId="0" borderId="0" xfId="60074" quotePrefix="1" applyNumberFormat="1" applyFont="1"/>
    <xf numFmtId="41" fontId="6" fillId="0" borderId="0" xfId="60074" quotePrefix="1" applyNumberFormat="1" applyFont="1" applyAlignment="1">
      <alignment horizontal="right"/>
    </xf>
    <xf numFmtId="41" fontId="6" fillId="0" borderId="0" xfId="60074" applyNumberFormat="1" applyFont="1" applyAlignment="1">
      <alignment horizontal="center"/>
    </xf>
    <xf numFmtId="41" fontId="6" fillId="0" borderId="2" xfId="60074" quotePrefix="1" applyNumberFormat="1" applyFont="1" applyBorder="1" applyAlignment="1">
      <alignment horizontal="center"/>
    </xf>
    <xf numFmtId="41" fontId="0" fillId="0" borderId="0" xfId="60106" applyNumberFormat="1" applyFont="1"/>
    <xf numFmtId="41" fontId="6" fillId="0" borderId="0" xfId="60921" applyNumberFormat="1" applyFont="1" applyFill="1"/>
    <xf numFmtId="42" fontId="6" fillId="0" borderId="0" xfId="60076" applyNumberFormat="1" applyFont="1" applyFill="1"/>
    <xf numFmtId="0" fontId="46" fillId="0" borderId="0" xfId="0" applyFont="1"/>
    <xf numFmtId="0" fontId="11" fillId="0" borderId="0" xfId="0" applyFont="1" applyAlignment="1">
      <alignment horizontal="center"/>
    </xf>
    <xf numFmtId="0" fontId="11" fillId="0" borderId="3" xfId="0" quotePrefix="1" applyFont="1" applyBorder="1" applyAlignment="1">
      <alignment horizontal="center"/>
    </xf>
    <xf numFmtId="0" fontId="12" fillId="0" borderId="4" xfId="0" applyFont="1" applyBorder="1"/>
    <xf numFmtId="42" fontId="11" fillId="0" borderId="0" xfId="0" applyNumberFormat="1" applyFont="1"/>
    <xf numFmtId="42" fontId="11" fillId="0" borderId="5" xfId="0" applyNumberFormat="1" applyFont="1" applyBorder="1"/>
    <xf numFmtId="37" fontId="12" fillId="0" borderId="4" xfId="0" applyNumberFormat="1" applyFont="1" applyBorder="1"/>
    <xf numFmtId="37" fontId="12" fillId="0" borderId="0" xfId="0" applyNumberFormat="1" applyFont="1"/>
    <xf numFmtId="41" fontId="12" fillId="0" borderId="0" xfId="0" applyNumberFormat="1" applyFont="1" applyProtection="1">
      <protection locked="0"/>
    </xf>
    <xf numFmtId="37" fontId="12" fillId="0" borderId="0" xfId="0" applyNumberFormat="1" applyFont="1" applyProtection="1">
      <protection locked="0"/>
    </xf>
    <xf numFmtId="41" fontId="12" fillId="0" borderId="0" xfId="0" quotePrefix="1" applyNumberFormat="1" applyFont="1" applyAlignment="1">
      <alignment horizontal="center"/>
    </xf>
    <xf numFmtId="41" fontId="12" fillId="0" borderId="0" xfId="0" applyNumberFormat="1" applyFont="1" applyAlignment="1" applyProtection="1">
      <alignment horizontal="right"/>
      <protection locked="0"/>
    </xf>
    <xf numFmtId="41" fontId="11" fillId="0" borderId="4" xfId="0" applyNumberFormat="1" applyFont="1" applyBorder="1"/>
    <xf numFmtId="41" fontId="11" fillId="0" borderId="0" xfId="0" applyNumberFormat="1" applyFont="1"/>
    <xf numFmtId="41" fontId="12" fillId="0" borderId="4" xfId="0" applyNumberFormat="1" applyFont="1" applyBorder="1"/>
    <xf numFmtId="42" fontId="11" fillId="0" borderId="4" xfId="0" applyNumberFormat="1" applyFont="1" applyBorder="1"/>
    <xf numFmtId="3" fontId="13" fillId="0" borderId="6" xfId="0" applyNumberFormat="1" applyFont="1" applyBorder="1"/>
    <xf numFmtId="41" fontId="32" fillId="0" borderId="0" xfId="0" applyNumberFormat="1" applyFont="1"/>
    <xf numFmtId="3" fontId="23" fillId="0" borderId="0" xfId="0" applyNumberFormat="1" applyFont="1"/>
    <xf numFmtId="0" fontId="23" fillId="0" borderId="0" xfId="0" applyFont="1"/>
    <xf numFmtId="49" fontId="6" fillId="0" borderId="0" xfId="0" applyNumberFormat="1" applyFont="1" applyAlignment="1">
      <alignment horizontal="center"/>
    </xf>
    <xf numFmtId="164" fontId="9" fillId="0" borderId="0" xfId="11" applyNumberFormat="1" applyFont="1"/>
    <xf numFmtId="164" fontId="11" fillId="0" borderId="0" xfId="11" applyNumberFormat="1" applyFont="1"/>
    <xf numFmtId="164" fontId="6" fillId="0" borderId="0" xfId="11" applyNumberFormat="1"/>
    <xf numFmtId="164" fontId="11" fillId="0" borderId="0" xfId="11" applyNumberFormat="1" applyFont="1" applyAlignment="1">
      <alignment horizontal="right"/>
    </xf>
    <xf numFmtId="164" fontId="7" fillId="0" borderId="0" xfId="11" applyNumberFormat="1" applyFont="1" applyAlignment="1">
      <alignment horizontal="right"/>
    </xf>
    <xf numFmtId="169" fontId="7" fillId="0" borderId="0" xfId="11" applyNumberFormat="1" applyFont="1" applyAlignment="1">
      <alignment horizontal="right"/>
    </xf>
    <xf numFmtId="169" fontId="11" fillId="0" borderId="0" xfId="11" applyNumberFormat="1" applyFont="1" applyAlignment="1">
      <alignment horizontal="right"/>
    </xf>
    <xf numFmtId="164" fontId="11" fillId="0" borderId="0" xfId="11" quotePrefix="1" applyNumberFormat="1" applyFont="1" applyAlignment="1">
      <alignment horizontal="left"/>
    </xf>
    <xf numFmtId="164" fontId="9" fillId="0" borderId="0" xfId="11" quotePrefix="1" applyNumberFormat="1" applyFont="1"/>
    <xf numFmtId="164" fontId="20" fillId="0" borderId="0" xfId="11" applyNumberFormat="1" applyFont="1"/>
    <xf numFmtId="164" fontId="8" fillId="0" borderId="0" xfId="11" applyNumberFormat="1" applyFont="1" applyAlignment="1">
      <alignment horizontal="center"/>
    </xf>
    <xf numFmtId="164" fontId="20" fillId="0" borderId="22" xfId="11" quotePrefix="1" applyNumberFormat="1" applyFont="1" applyBorder="1" applyAlignment="1">
      <alignment horizontal="center"/>
    </xf>
    <xf numFmtId="164" fontId="6" fillId="0" borderId="0" xfId="11" quotePrefix="1" applyNumberFormat="1" applyAlignment="1">
      <alignment horizontal="center"/>
    </xf>
    <xf numFmtId="49" fontId="6" fillId="0" borderId="0" xfId="11" quotePrefix="1" applyNumberFormat="1" applyAlignment="1">
      <alignment horizontal="left"/>
    </xf>
    <xf numFmtId="164" fontId="6" fillId="0" borderId="0" xfId="11" applyNumberFormat="1" applyAlignment="1">
      <alignment horizontal="fill"/>
    </xf>
    <xf numFmtId="42" fontId="6" fillId="0" borderId="0" xfId="11" applyNumberFormat="1"/>
    <xf numFmtId="37" fontId="6" fillId="0" borderId="0" xfId="11" applyNumberFormat="1" applyAlignment="1">
      <alignment horizontal="right"/>
    </xf>
    <xf numFmtId="49" fontId="6" fillId="0" borderId="0" xfId="11" applyNumberFormat="1"/>
    <xf numFmtId="41" fontId="6" fillId="0" borderId="0" xfId="11" applyNumberFormat="1"/>
    <xf numFmtId="37" fontId="6" fillId="0" borderId="0" xfId="11" applyNumberFormat="1"/>
    <xf numFmtId="49" fontId="0" fillId="0" borderId="0" xfId="11" applyNumberFormat="1" applyFont="1"/>
    <xf numFmtId="164" fontId="0" fillId="0" borderId="0" xfId="11" applyNumberFormat="1" applyFont="1" applyAlignment="1">
      <alignment horizontal="fill"/>
    </xf>
    <xf numFmtId="49" fontId="20" fillId="0" borderId="0" xfId="11" applyNumberFormat="1" applyFont="1"/>
    <xf numFmtId="164" fontId="20" fillId="0" borderId="0" xfId="11" applyNumberFormat="1" applyFont="1" applyAlignment="1">
      <alignment horizontal="fill"/>
    </xf>
    <xf numFmtId="41" fontId="20" fillId="0" borderId="4" xfId="11" applyNumberFormat="1" applyFont="1" applyBorder="1"/>
    <xf numFmtId="37" fontId="20" fillId="0" borderId="0" xfId="11" applyNumberFormat="1" applyFont="1"/>
    <xf numFmtId="41" fontId="9" fillId="0" borderId="4" xfId="11" applyNumberFormat="1" applyFont="1" applyBorder="1"/>
    <xf numFmtId="37" fontId="9" fillId="0" borderId="0" xfId="11" applyNumberFormat="1" applyFont="1"/>
    <xf numFmtId="41" fontId="9" fillId="0" borderId="0" xfId="11" applyNumberFormat="1" applyFont="1"/>
    <xf numFmtId="3" fontId="6" fillId="0" borderId="0" xfId="11" applyNumberFormat="1" applyAlignment="1">
      <alignment vertical="center"/>
    </xf>
    <xf numFmtId="41" fontId="6" fillId="0" borderId="0" xfId="11" quotePrefix="1" applyNumberFormat="1" applyAlignment="1">
      <alignment horizontal="right"/>
    </xf>
    <xf numFmtId="3" fontId="0" fillId="0" borderId="0" xfId="11" applyNumberFormat="1" applyFont="1" applyAlignment="1">
      <alignment horizontal="left" vertical="center"/>
    </xf>
    <xf numFmtId="3" fontId="0" fillId="0" borderId="0" xfId="11" applyNumberFormat="1" applyFont="1" applyAlignment="1">
      <alignment vertical="center"/>
    </xf>
    <xf numFmtId="41" fontId="20" fillId="0" borderId="8" xfId="11" applyNumberFormat="1" applyFont="1" applyBorder="1"/>
    <xf numFmtId="49" fontId="0" fillId="0" borderId="0" xfId="11" quotePrefix="1" applyNumberFormat="1" applyFont="1" applyAlignment="1">
      <alignment horizontal="left"/>
    </xf>
    <xf numFmtId="41" fontId="20" fillId="0" borderId="0" xfId="11" applyNumberFormat="1" applyFont="1"/>
    <xf numFmtId="49" fontId="20" fillId="0" borderId="0" xfId="11" quotePrefix="1" applyNumberFormat="1" applyFont="1" applyAlignment="1">
      <alignment horizontal="left"/>
    </xf>
    <xf numFmtId="42" fontId="20" fillId="0" borderId="14" xfId="11" applyNumberFormat="1" applyFont="1" applyBorder="1"/>
    <xf numFmtId="37" fontId="20" fillId="0" borderId="0" xfId="11" applyNumberFormat="1" applyFont="1" applyAlignment="1">
      <alignment horizontal="right"/>
    </xf>
    <xf numFmtId="164" fontId="20" fillId="0" borderId="0" xfId="11" quotePrefix="1" applyNumberFormat="1" applyFont="1" applyAlignment="1">
      <alignment horizontal="fill"/>
    </xf>
    <xf numFmtId="3" fontId="6" fillId="0" borderId="0" xfId="11" applyNumberFormat="1"/>
    <xf numFmtId="164" fontId="32" fillId="0" borderId="0" xfId="11" applyNumberFormat="1" applyFont="1"/>
    <xf numFmtId="0" fontId="9" fillId="0" borderId="0" xfId="13"/>
    <xf numFmtId="0" fontId="9" fillId="0" borderId="0" xfId="13" applyAlignment="1">
      <alignment horizontal="center"/>
    </xf>
    <xf numFmtId="0" fontId="24" fillId="0" borderId="0" xfId="13" applyFont="1"/>
    <xf numFmtId="0" fontId="6" fillId="0" borderId="0" xfId="13" applyFont="1"/>
    <xf numFmtId="170" fontId="11" fillId="0" borderId="0" xfId="13" quotePrefix="1" applyNumberFormat="1" applyFont="1" applyAlignment="1">
      <alignment horizontal="left" vertical="justify"/>
    </xf>
    <xf numFmtId="170" fontId="35" fillId="0" borderId="0" xfId="13" applyNumberFormat="1" applyFont="1" applyAlignment="1">
      <alignment horizontal="center" vertical="justify"/>
    </xf>
    <xf numFmtId="170" fontId="36" fillId="0" borderId="0" xfId="13" applyNumberFormat="1" applyFont="1" applyAlignment="1">
      <alignment horizontal="center" vertical="justify"/>
    </xf>
    <xf numFmtId="170" fontId="11" fillId="0" borderId="0" xfId="13" applyNumberFormat="1" applyFont="1" applyAlignment="1">
      <alignment horizontal="center" vertical="top"/>
    </xf>
    <xf numFmtId="170" fontId="24" fillId="0" borderId="0" xfId="13" applyNumberFormat="1" applyFont="1" applyAlignment="1">
      <alignment horizontal="center" vertical="justify"/>
    </xf>
    <xf numFmtId="170" fontId="9" fillId="0" borderId="0" xfId="13" applyNumberFormat="1" applyAlignment="1">
      <alignment horizontal="center" vertical="justify"/>
    </xf>
    <xf numFmtId="170" fontId="6" fillId="0" borderId="0" xfId="13" applyNumberFormat="1" applyFont="1"/>
    <xf numFmtId="4" fontId="11" fillId="0" borderId="0" xfId="13" quotePrefix="1" applyNumberFormat="1" applyFont="1" applyAlignment="1">
      <alignment horizontal="left" vertical="center" readingOrder="1"/>
    </xf>
    <xf numFmtId="0" fontId="35" fillId="0" borderId="0" xfId="13" applyFont="1" applyAlignment="1">
      <alignment vertical="justify" wrapText="1" readingOrder="1"/>
    </xf>
    <xf numFmtId="0" fontId="36" fillId="0" borderId="0" xfId="13" applyFont="1" applyAlignment="1">
      <alignment horizontal="center" vertical="justify"/>
    </xf>
    <xf numFmtId="0" fontId="24" fillId="0" borderId="0" xfId="13" applyFont="1" applyAlignment="1">
      <alignment horizontal="center" vertical="justify"/>
    </xf>
    <xf numFmtId="4" fontId="11" fillId="0" borderId="0" xfId="13" quotePrefix="1" applyNumberFormat="1" applyFont="1" applyAlignment="1">
      <alignment horizontal="left" vertical="center"/>
    </xf>
    <xf numFmtId="4" fontId="37" fillId="0" borderId="0" xfId="13" applyNumberFormat="1" applyFont="1" applyAlignment="1">
      <alignment horizontal="center" vertical="justify"/>
    </xf>
    <xf numFmtId="4" fontId="7" fillId="0" borderId="0" xfId="13" applyNumberFormat="1" applyFont="1" applyAlignment="1">
      <alignment horizontal="center" vertical="justify"/>
    </xf>
    <xf numFmtId="4" fontId="38" fillId="0" borderId="0" xfId="13" applyNumberFormat="1" applyFont="1" applyAlignment="1">
      <alignment horizontal="center" vertical="justify"/>
    </xf>
    <xf numFmtId="4" fontId="6" fillId="0" borderId="0" xfId="13" applyNumberFormat="1" applyFont="1"/>
    <xf numFmtId="4" fontId="20" fillId="0" borderId="0" xfId="13" quotePrefix="1" applyNumberFormat="1" applyFont="1" applyAlignment="1">
      <alignment horizontal="left" vertical="justify"/>
    </xf>
    <xf numFmtId="0" fontId="35" fillId="0" borderId="0" xfId="13" applyFont="1" applyAlignment="1">
      <alignment horizontal="center" vertical="justify"/>
    </xf>
    <xf numFmtId="4" fontId="39" fillId="0" borderId="0" xfId="13" applyNumberFormat="1" applyFont="1"/>
    <xf numFmtId="4" fontId="39" fillId="0" borderId="0" xfId="13" applyNumberFormat="1" applyFont="1" applyAlignment="1">
      <alignment horizontal="center"/>
    </xf>
    <xf numFmtId="4" fontId="39" fillId="0" borderId="22" xfId="13" applyNumberFormat="1" applyFont="1" applyBorder="1" applyAlignment="1">
      <alignment horizontal="center"/>
    </xf>
    <xf numFmtId="3" fontId="39" fillId="0" borderId="22" xfId="13" applyNumberFormat="1" applyFont="1" applyBorder="1" applyAlignment="1">
      <alignment horizontal="center"/>
    </xf>
    <xf numFmtId="3" fontId="39" fillId="0" borderId="0" xfId="13" applyNumberFormat="1" applyFont="1" applyAlignment="1">
      <alignment horizontal="center"/>
    </xf>
    <xf numFmtId="4" fontId="39" fillId="0" borderId="22" xfId="13" quotePrefix="1" applyNumberFormat="1" applyFont="1" applyBorder="1" applyAlignment="1">
      <alignment horizontal="center"/>
    </xf>
    <xf numFmtId="4" fontId="38" fillId="0" borderId="0" xfId="13" quotePrefix="1" applyNumberFormat="1" applyFont="1" applyAlignment="1">
      <alignment horizontal="center"/>
    </xf>
    <xf numFmtId="4" fontId="41" fillId="0" borderId="0" xfId="13" applyNumberFormat="1" applyFont="1" applyAlignment="1">
      <alignment horizontal="right"/>
    </xf>
    <xf numFmtId="4" fontId="41" fillId="0" borderId="0" xfId="13" applyNumberFormat="1" applyFont="1"/>
    <xf numFmtId="4" fontId="41" fillId="0" borderId="0" xfId="13" applyNumberFormat="1" applyFont="1" applyAlignment="1">
      <alignment horizontal="left"/>
    </xf>
    <xf numFmtId="4" fontId="41" fillId="0" borderId="0" xfId="13" applyNumberFormat="1" applyFont="1" applyAlignment="1">
      <alignment horizontal="center"/>
    </xf>
    <xf numFmtId="171" fontId="129" fillId="0" borderId="0" xfId="60913" quotePrefix="1" applyNumberFormat="1" applyFont="1" applyFill="1" applyAlignment="1">
      <alignment horizontal="center"/>
    </xf>
    <xf numFmtId="37" fontId="41" fillId="0" borderId="0" xfId="13" applyNumberFormat="1" applyFont="1"/>
    <xf numFmtId="37" fontId="39" fillId="0" borderId="0" xfId="13" applyNumberFormat="1" applyFont="1" applyAlignment="1">
      <alignment horizontal="center"/>
    </xf>
    <xf numFmtId="37" fontId="39" fillId="0" borderId="0" xfId="13" applyNumberFormat="1" applyFont="1"/>
    <xf numFmtId="4" fontId="39" fillId="0" borderId="0" xfId="13" applyNumberFormat="1" applyFont="1" applyAlignment="1">
      <alignment horizontal="left"/>
    </xf>
    <xf numFmtId="4" fontId="39" fillId="0" borderId="0" xfId="13" quotePrefix="1" applyNumberFormat="1" applyFont="1" applyAlignment="1">
      <alignment horizontal="left"/>
    </xf>
    <xf numFmtId="41" fontId="39" fillId="0" borderId="0" xfId="13" quotePrefix="1" applyNumberFormat="1" applyFont="1" applyAlignment="1">
      <alignment horizontal="right"/>
    </xf>
    <xf numFmtId="41" fontId="39" fillId="0" borderId="0" xfId="13" applyNumberFormat="1" applyFont="1"/>
    <xf numFmtId="42" fontId="39" fillId="0" borderId="9" xfId="13" applyNumberFormat="1" applyFont="1" applyBorder="1" applyAlignment="1">
      <alignment horizontal="right"/>
    </xf>
    <xf numFmtId="37" fontId="39" fillId="0" borderId="0" xfId="13" applyNumberFormat="1" applyFont="1" applyAlignment="1">
      <alignment horizontal="right"/>
    </xf>
    <xf numFmtId="3" fontId="41" fillId="0" borderId="0" xfId="13" applyNumberFormat="1" applyFont="1"/>
    <xf numFmtId="4" fontId="40" fillId="0" borderId="0" xfId="13" applyNumberFormat="1" applyFont="1" applyAlignment="1">
      <alignment horizontal="center"/>
    </xf>
    <xf numFmtId="0" fontId="6" fillId="0" borderId="0" xfId="13" applyFont="1" applyAlignment="1">
      <alignment horizontal="center"/>
    </xf>
    <xf numFmtId="172" fontId="6" fillId="0" borderId="0" xfId="36083" applyNumberFormat="1" applyFont="1"/>
    <xf numFmtId="43" fontId="6" fillId="0" borderId="0" xfId="36083" applyNumberFormat="1" applyFont="1"/>
    <xf numFmtId="0" fontId="11" fillId="0" borderId="0" xfId="36083" applyFont="1"/>
    <xf numFmtId="172" fontId="11" fillId="0" borderId="0" xfId="36083" applyNumberFormat="1" applyFont="1" applyAlignment="1">
      <alignment horizontal="right"/>
    </xf>
    <xf numFmtId="0" fontId="8" fillId="0" borderId="0" xfId="36083" applyFont="1"/>
    <xf numFmtId="0" fontId="9" fillId="0" borderId="0" xfId="36083" applyFont="1"/>
    <xf numFmtId="172" fontId="9" fillId="0" borderId="0" xfId="36083" applyNumberFormat="1" applyFont="1"/>
    <xf numFmtId="43" fontId="9" fillId="0" borderId="0" xfId="36083" applyNumberFormat="1" applyFont="1"/>
    <xf numFmtId="43" fontId="8" fillId="0" borderId="22" xfId="36083" applyNumberFormat="1" applyFont="1" applyBorder="1" applyAlignment="1">
      <alignment horizontal="center"/>
    </xf>
    <xf numFmtId="0" fontId="9" fillId="0" borderId="16" xfId="36083" applyFont="1" applyBorder="1"/>
    <xf numFmtId="172" fontId="8" fillId="0" borderId="0" xfId="36083" applyNumberFormat="1" applyFont="1" applyAlignment="1">
      <alignment horizontal="center"/>
    </xf>
    <xf numFmtId="43" fontId="8" fillId="0" borderId="0" xfId="36083" applyNumberFormat="1" applyFont="1" applyAlignment="1">
      <alignment horizontal="center"/>
    </xf>
    <xf numFmtId="0" fontId="8" fillId="0" borderId="22" xfId="36083" applyFont="1" applyBorder="1" applyAlignment="1">
      <alignment horizontal="center"/>
    </xf>
    <xf numFmtId="172" fontId="8" fillId="0" borderId="22" xfId="36083" quotePrefix="1" applyNumberFormat="1" applyFont="1" applyBorder="1" applyAlignment="1">
      <alignment horizontal="center"/>
    </xf>
    <xf numFmtId="43" fontId="8" fillId="0" borderId="22" xfId="36083" quotePrefix="1" applyNumberFormat="1" applyFont="1" applyBorder="1" applyAlignment="1">
      <alignment horizontal="center"/>
    </xf>
    <xf numFmtId="0" fontId="130" fillId="0" borderId="0" xfId="36083" applyFont="1"/>
    <xf numFmtId="172" fontId="130" fillId="0" borderId="0" xfId="36083" applyNumberFormat="1" applyFont="1"/>
    <xf numFmtId="43" fontId="130" fillId="0" borderId="0" xfId="36083" applyNumberFormat="1" applyFont="1"/>
    <xf numFmtId="0" fontId="130" fillId="0" borderId="16" xfId="36083" applyFont="1" applyBorder="1"/>
    <xf numFmtId="172" fontId="130" fillId="0" borderId="0" xfId="36083" applyNumberFormat="1" applyFont="1" applyAlignment="1">
      <alignment horizontal="right"/>
    </xf>
    <xf numFmtId="43" fontId="130" fillId="0" borderId="0" xfId="36083" applyNumberFormat="1" applyFont="1" applyAlignment="1">
      <alignment horizontal="right"/>
    </xf>
    <xf numFmtId="172" fontId="9" fillId="0" borderId="0" xfId="36083" quotePrefix="1" applyNumberFormat="1" applyFont="1" applyAlignment="1">
      <alignment horizontal="right"/>
    </xf>
    <xf numFmtId="41" fontId="9" fillId="0" borderId="0" xfId="36083" applyNumberFormat="1" applyFont="1" applyAlignment="1">
      <alignment horizontal="right"/>
    </xf>
    <xf numFmtId="41" fontId="9" fillId="0" borderId="0" xfId="36083" quotePrefix="1" applyNumberFormat="1" applyFont="1" applyAlignment="1">
      <alignment horizontal="right"/>
    </xf>
    <xf numFmtId="43" fontId="9" fillId="0" borderId="0" xfId="36083" quotePrefix="1" applyNumberFormat="1" applyFont="1" applyAlignment="1">
      <alignment horizontal="right"/>
    </xf>
    <xf numFmtId="41" fontId="9" fillId="0" borderId="0" xfId="0" applyNumberFormat="1" applyFont="1" applyAlignment="1">
      <alignment horizontal="right"/>
    </xf>
    <xf numFmtId="172" fontId="9" fillId="0" borderId="0" xfId="36083" applyNumberFormat="1" applyFont="1" applyAlignment="1">
      <alignment horizontal="right"/>
    </xf>
    <xf numFmtId="43" fontId="9" fillId="0" borderId="0" xfId="0" applyNumberFormat="1" applyFont="1" applyAlignment="1">
      <alignment horizontal="right"/>
    </xf>
    <xf numFmtId="43" fontId="9" fillId="0" borderId="0" xfId="36083" quotePrefix="1" applyNumberFormat="1" applyFont="1" applyAlignment="1">
      <alignment horizontal="center"/>
    </xf>
    <xf numFmtId="41" fontId="130" fillId="0" borderId="0" xfId="36083" applyNumberFormat="1" applyFont="1"/>
    <xf numFmtId="41" fontId="130" fillId="0" borderId="0" xfId="36083" applyNumberFormat="1" applyFont="1" applyAlignment="1">
      <alignment horizontal="right" vertical="top"/>
    </xf>
    <xf numFmtId="41" fontId="9" fillId="0" borderId="0" xfId="36083" applyNumberFormat="1" applyFont="1"/>
    <xf numFmtId="43" fontId="9" fillId="0" borderId="0" xfId="36083" quotePrefix="1" applyNumberFormat="1" applyFont="1"/>
    <xf numFmtId="43" fontId="9" fillId="0" borderId="0" xfId="36083" applyNumberFormat="1" applyFont="1" applyAlignment="1">
      <alignment horizontal="right"/>
    </xf>
    <xf numFmtId="41" fontId="9" fillId="0" borderId="0" xfId="36083" quotePrefix="1" applyNumberFormat="1" applyFont="1" applyAlignment="1">
      <alignment horizontal="center"/>
    </xf>
    <xf numFmtId="43" fontId="9" fillId="0" borderId="0" xfId="0" applyNumberFormat="1" applyFont="1"/>
    <xf numFmtId="0" fontId="54" fillId="0" borderId="0" xfId="0" applyFont="1"/>
    <xf numFmtId="0" fontId="55" fillId="0" borderId="0" xfId="0" applyFont="1" applyAlignment="1">
      <alignment horizontal="center"/>
    </xf>
    <xf numFmtId="0" fontId="55" fillId="0" borderId="0" xfId="0" quotePrefix="1" applyFont="1" applyAlignment="1">
      <alignment horizontal="center"/>
    </xf>
    <xf numFmtId="0" fontId="55" fillId="0" borderId="0" xfId="0" applyFont="1" applyAlignment="1">
      <alignment horizontal="centerContinuous"/>
    </xf>
    <xf numFmtId="0" fontId="55" fillId="0" borderId="22" xfId="0" applyFont="1" applyBorder="1" applyAlignment="1">
      <alignment horizontal="centerContinuous"/>
    </xf>
    <xf numFmtId="0" fontId="55" fillId="0" borderId="22" xfId="0" applyFont="1" applyBorder="1"/>
    <xf numFmtId="0" fontId="55" fillId="0" borderId="0" xfId="0" applyFont="1"/>
    <xf numFmtId="0" fontId="55" fillId="0" borderId="22" xfId="0" quotePrefix="1" applyFont="1" applyBorder="1" applyAlignment="1">
      <alignment horizontal="center"/>
    </xf>
    <xf numFmtId="49" fontId="55" fillId="0" borderId="22" xfId="0" applyNumberFormat="1" applyFont="1" applyBorder="1" applyAlignment="1">
      <alignment horizontal="center"/>
    </xf>
    <xf numFmtId="49" fontId="55" fillId="0" borderId="22" xfId="0" quotePrefix="1" applyNumberFormat="1" applyFont="1" applyBorder="1" applyAlignment="1">
      <alignment horizontal="center"/>
    </xf>
    <xf numFmtId="0" fontId="55" fillId="0" borderId="3" xfId="0" applyFont="1" applyBorder="1" applyAlignment="1">
      <alignment horizontal="center"/>
    </xf>
    <xf numFmtId="39" fontId="54" fillId="0" borderId="0" xfId="0" applyNumberFormat="1" applyFont="1"/>
    <xf numFmtId="39" fontId="56" fillId="0" borderId="0" xfId="0" applyNumberFormat="1" applyFont="1"/>
    <xf numFmtId="0" fontId="56" fillId="0" borderId="0" xfId="0" applyFont="1"/>
    <xf numFmtId="42" fontId="56" fillId="0" borderId="0" xfId="0" applyNumberFormat="1" applyFont="1" applyAlignment="1">
      <alignment horizontal="right"/>
    </xf>
    <xf numFmtId="42" fontId="22" fillId="0" borderId="0" xfId="60091" applyNumberFormat="1" applyFont="1" applyAlignment="1">
      <alignment horizontal="right"/>
    </xf>
    <xf numFmtId="41" fontId="56" fillId="0" borderId="0" xfId="0" applyNumberFormat="1" applyFont="1" applyAlignment="1">
      <alignment horizontal="center"/>
    </xf>
    <xf numFmtId="41" fontId="22" fillId="0" borderId="0" xfId="60091" applyNumberFormat="1" applyFont="1" applyAlignment="1">
      <alignment horizontal="center"/>
    </xf>
    <xf numFmtId="41" fontId="56" fillId="0" borderId="0" xfId="0" applyNumberFormat="1" applyFont="1" applyAlignment="1">
      <alignment horizontal="right"/>
    </xf>
    <xf numFmtId="42" fontId="102" fillId="0" borderId="0" xfId="60091" applyNumberFormat="1" applyAlignment="1">
      <alignment horizontal="right"/>
    </xf>
    <xf numFmtId="41" fontId="54" fillId="0" borderId="0" xfId="0" applyNumberFormat="1" applyFont="1" applyAlignment="1">
      <alignment horizontal="right"/>
    </xf>
    <xf numFmtId="41" fontId="22" fillId="0" borderId="0" xfId="60091" applyNumberFormat="1" applyFont="1" applyAlignment="1">
      <alignment horizontal="right"/>
    </xf>
    <xf numFmtId="41" fontId="22" fillId="0" borderId="0" xfId="60922" applyNumberFormat="1" applyFont="1" applyAlignment="1">
      <alignment horizontal="right"/>
    </xf>
    <xf numFmtId="41" fontId="56" fillId="0" borderId="0" xfId="0" quotePrefix="1" applyNumberFormat="1" applyFont="1" applyAlignment="1">
      <alignment horizontal="right"/>
    </xf>
    <xf numFmtId="0" fontId="54" fillId="0" borderId="0" xfId="0" quotePrefix="1" applyFont="1" applyAlignment="1">
      <alignment horizontal="left"/>
    </xf>
    <xf numFmtId="41" fontId="54" fillId="0" borderId="0" xfId="0" applyNumberFormat="1" applyFont="1" applyAlignment="1">
      <alignment horizontal="center"/>
    </xf>
    <xf numFmtId="39" fontId="54" fillId="0" borderId="0" xfId="0" applyNumberFormat="1" applyFont="1" applyAlignment="1">
      <alignment horizontal="right"/>
    </xf>
    <xf numFmtId="0" fontId="55" fillId="0" borderId="0" xfId="0" quotePrefix="1" applyFont="1" applyAlignment="1">
      <alignment horizontal="left"/>
    </xf>
    <xf numFmtId="42" fontId="55" fillId="0" borderId="10" xfId="0" applyNumberFormat="1" applyFont="1" applyBorder="1" applyAlignment="1">
      <alignment horizontal="right"/>
    </xf>
    <xf numFmtId="42" fontId="54" fillId="0" borderId="0" xfId="0" applyNumberFormat="1" applyFont="1" applyAlignment="1">
      <alignment horizontal="right"/>
    </xf>
    <xf numFmtId="164" fontId="0" fillId="0" borderId="0" xfId="8" applyNumberFormat="1" applyFont="1"/>
    <xf numFmtId="0" fontId="0" fillId="0" borderId="0" xfId="60919" applyFont="1"/>
    <xf numFmtId="164" fontId="68" fillId="0" borderId="0" xfId="60087" applyNumberFormat="1" applyFont="1" applyProtection="1">
      <protection locked="0"/>
    </xf>
    <xf numFmtId="0" fontId="23" fillId="0" borderId="0" xfId="0" applyFont="1" applyAlignment="1">
      <alignment horizontal="right"/>
    </xf>
    <xf numFmtId="0" fontId="59" fillId="0" borderId="0" xfId="0" applyFont="1"/>
    <xf numFmtId="0" fontId="142" fillId="0" borderId="0" xfId="0" applyFont="1"/>
    <xf numFmtId="0" fontId="38" fillId="0" borderId="0" xfId="0" applyFont="1"/>
    <xf numFmtId="0" fontId="38" fillId="0" borderId="0" xfId="0" applyFont="1" applyAlignment="1">
      <alignment horizontal="centerContinuous"/>
    </xf>
    <xf numFmtId="0" fontId="62" fillId="0" borderId="0" xfId="0" applyFont="1" applyAlignment="1">
      <alignment horizontal="centerContinuous"/>
    </xf>
    <xf numFmtId="0" fontId="38" fillId="0" borderId="2" xfId="0" applyFont="1" applyBorder="1" applyAlignment="1">
      <alignment horizontal="centerContinuous"/>
    </xf>
    <xf numFmtId="0" fontId="38" fillId="0" borderId="0" xfId="0" applyFont="1" applyAlignment="1">
      <alignment horizontal="center"/>
    </xf>
    <xf numFmtId="0" fontId="8" fillId="0" borderId="4" xfId="0" applyFont="1" applyBorder="1"/>
    <xf numFmtId="0" fontId="8" fillId="0" borderId="4" xfId="0" applyFont="1" applyBorder="1" applyAlignment="1">
      <alignment horizontal="right"/>
    </xf>
    <xf numFmtId="0" fontId="38" fillId="0" borderId="0" xfId="0" applyFont="1" applyAlignment="1">
      <alignment horizontal="right"/>
    </xf>
    <xf numFmtId="0" fontId="62" fillId="0" borderId="0" xfId="0" applyFont="1"/>
    <xf numFmtId="0" fontId="38" fillId="0" borderId="2" xfId="0" applyFont="1" applyBorder="1" applyAlignment="1">
      <alignment horizontal="center"/>
    </xf>
    <xf numFmtId="0" fontId="38" fillId="0" borderId="0" xfId="0" quotePrefix="1" applyFont="1" applyAlignment="1">
      <alignment horizontal="center"/>
    </xf>
    <xf numFmtId="0" fontId="9" fillId="0" borderId="4" xfId="0" applyFont="1" applyBorder="1" applyAlignment="1">
      <alignment horizontal="right"/>
    </xf>
    <xf numFmtId="0" fontId="24" fillId="0" borderId="0" xfId="0" applyFont="1"/>
    <xf numFmtId="42" fontId="128" fillId="0" borderId="0" xfId="0" quotePrefix="1" applyNumberFormat="1" applyFont="1" applyAlignment="1">
      <alignment horizontal="center"/>
    </xf>
    <xf numFmtId="42" fontId="24" fillId="0" borderId="0" xfId="0" quotePrefix="1" applyNumberFormat="1" applyFont="1" applyAlignment="1">
      <alignment horizontal="center"/>
    </xf>
    <xf numFmtId="42" fontId="24" fillId="0" borderId="0" xfId="0" applyNumberFormat="1" applyFont="1" applyAlignment="1">
      <alignment horizontal="right"/>
    </xf>
    <xf numFmtId="42" fontId="24" fillId="0" borderId="0" xfId="0" applyNumberFormat="1" applyFont="1"/>
    <xf numFmtId="43" fontId="147" fillId="0" borderId="0" xfId="0" applyNumberFormat="1" applyFont="1"/>
    <xf numFmtId="0" fontId="24" fillId="0" borderId="0" xfId="0" applyFont="1" applyAlignment="1">
      <alignment horizontal="right"/>
    </xf>
    <xf numFmtId="41" fontId="128" fillId="0" borderId="0" xfId="0" quotePrefix="1" applyNumberFormat="1" applyFont="1" applyAlignment="1">
      <alignment horizontal="center"/>
    </xf>
    <xf numFmtId="41" fontId="24" fillId="0" borderId="0" xfId="0" quotePrefix="1" applyNumberFormat="1" applyFont="1" applyAlignment="1">
      <alignment horizontal="center"/>
    </xf>
    <xf numFmtId="41" fontId="24" fillId="0" borderId="0" xfId="0" applyNumberFormat="1" applyFont="1" applyAlignment="1">
      <alignment horizontal="right"/>
    </xf>
    <xf numFmtId="0" fontId="24" fillId="0" borderId="0" xfId="0" applyFont="1" applyAlignment="1">
      <alignment horizontal="center"/>
    </xf>
    <xf numFmtId="41" fontId="24" fillId="0" borderId="0" xfId="0" applyNumberFormat="1" applyFont="1"/>
    <xf numFmtId="0" fontId="38" fillId="0" borderId="2" xfId="0" quotePrefix="1" applyFont="1" applyBorder="1" applyAlignment="1">
      <alignment horizontal="center"/>
    </xf>
    <xf numFmtId="0" fontId="38" fillId="0" borderId="17" xfId="0" applyFont="1" applyBorder="1" applyAlignment="1">
      <alignment horizontal="center"/>
    </xf>
    <xf numFmtId="0" fontId="38" fillId="0" borderId="17" xfId="0" applyFont="1" applyBorder="1"/>
    <xf numFmtId="41" fontId="24" fillId="0" borderId="0" xfId="0" applyNumberFormat="1" applyFont="1" applyAlignment="1">
      <alignment horizontal="center"/>
    </xf>
    <xf numFmtId="42" fontId="38" fillId="0" borderId="10" xfId="0" applyNumberFormat="1" applyFont="1" applyBorder="1"/>
    <xf numFmtId="42" fontId="38" fillId="0" borderId="0" xfId="0" applyNumberFormat="1" applyFont="1" applyAlignment="1">
      <alignment horizontal="right"/>
    </xf>
    <xf numFmtId="3" fontId="24" fillId="0" borderId="0" xfId="0" applyNumberFormat="1" applyFont="1" applyAlignment="1">
      <alignment horizontal="right"/>
    </xf>
    <xf numFmtId="3" fontId="24" fillId="0" borderId="0" xfId="0" applyNumberFormat="1" applyFont="1" applyAlignment="1">
      <alignment horizontal="center"/>
    </xf>
    <xf numFmtId="3" fontId="24" fillId="0" borderId="0" xfId="0" applyNumberFormat="1" applyFont="1"/>
    <xf numFmtId="172" fontId="142" fillId="0" borderId="0" xfId="0" applyNumberFormat="1" applyFont="1"/>
    <xf numFmtId="172" fontId="141" fillId="0" borderId="0" xfId="0" applyNumberFormat="1" applyFont="1"/>
    <xf numFmtId="172" fontId="14" fillId="0" borderId="0" xfId="0" applyNumberFormat="1" applyFont="1"/>
    <xf numFmtId="172" fontId="14" fillId="0" borderId="0" xfId="0" applyNumberFormat="1" applyFont="1" applyAlignment="1">
      <alignment horizontal="right"/>
    </xf>
    <xf numFmtId="172" fontId="143" fillId="0" borderId="0" xfId="0" applyNumberFormat="1" applyFont="1"/>
    <xf numFmtId="172" fontId="143" fillId="0" borderId="0" xfId="0" applyNumberFormat="1" applyFont="1" applyAlignment="1">
      <alignment horizontal="right"/>
    </xf>
    <xf numFmtId="172" fontId="145" fillId="0" borderId="0" xfId="0" applyNumberFormat="1" applyFont="1"/>
    <xf numFmtId="43" fontId="6" fillId="0" borderId="0" xfId="60087" applyNumberFormat="1" applyProtection="1">
      <protection locked="0"/>
    </xf>
    <xf numFmtId="0" fontId="143" fillId="0" borderId="0" xfId="0" applyFont="1"/>
    <xf numFmtId="43" fontId="23" fillId="0" borderId="0" xfId="0" applyNumberFormat="1" applyFont="1"/>
    <xf numFmtId="43" fontId="20" fillId="0" borderId="0" xfId="0" applyNumberFormat="1" applyFont="1"/>
    <xf numFmtId="43" fontId="20" fillId="0" borderId="0" xfId="0" quotePrefix="1" applyNumberFormat="1" applyFont="1" applyAlignment="1">
      <alignment horizontal="left"/>
    </xf>
    <xf numFmtId="0" fontId="64" fillId="0" borderId="0" xfId="0" applyFont="1" applyAlignment="1">
      <alignment horizontal="right"/>
    </xf>
    <xf numFmtId="43" fontId="38" fillId="0" borderId="0" xfId="0" applyNumberFormat="1" applyFont="1"/>
    <xf numFmtId="43" fontId="8" fillId="0" borderId="0" xfId="0" applyNumberFormat="1" applyFont="1"/>
    <xf numFmtId="0" fontId="38" fillId="0" borderId="0" xfId="60070" applyFont="1" applyAlignment="1">
      <alignment horizontal="center"/>
    </xf>
    <xf numFmtId="0" fontId="38" fillId="0" borderId="0" xfId="60070" applyFont="1"/>
    <xf numFmtId="43" fontId="38" fillId="0" borderId="0" xfId="0" applyNumberFormat="1" applyFont="1" applyAlignment="1">
      <alignment horizontal="center"/>
    </xf>
    <xf numFmtId="0" fontId="38" fillId="0" borderId="2" xfId="60070" applyFont="1" applyBorder="1" applyAlignment="1">
      <alignment horizontal="center"/>
    </xf>
    <xf numFmtId="43" fontId="9" fillId="0" borderId="4" xfId="0" applyNumberFormat="1" applyFont="1" applyBorder="1"/>
    <xf numFmtId="43" fontId="24" fillId="0" borderId="0" xfId="0" applyNumberFormat="1" applyFont="1"/>
    <xf numFmtId="43" fontId="38" fillId="0" borderId="2" xfId="0" applyNumberFormat="1" applyFont="1" applyBorder="1" applyAlignment="1">
      <alignment horizontal="center"/>
    </xf>
    <xf numFmtId="3" fontId="38" fillId="0" borderId="0" xfId="0" applyNumberFormat="1" applyFont="1"/>
    <xf numFmtId="41" fontId="68" fillId="0" borderId="0" xfId="60087" applyNumberFormat="1" applyFont="1" applyProtection="1">
      <protection locked="0"/>
    </xf>
    <xf numFmtId="41" fontId="144" fillId="0" borderId="0" xfId="0" applyNumberFormat="1" applyFont="1"/>
    <xf numFmtId="41" fontId="14" fillId="0" borderId="0" xfId="0" applyNumberFormat="1" applyFont="1"/>
    <xf numFmtId="41" fontId="20" fillId="0" borderId="0" xfId="0" quotePrefix="1" applyNumberFormat="1" applyFont="1" applyAlignment="1">
      <alignment horizontal="left"/>
    </xf>
    <xf numFmtId="41" fontId="20" fillId="0" borderId="0" xfId="0" applyNumberFormat="1" applyFont="1" applyAlignment="1">
      <alignment horizontal="centerContinuous"/>
    </xf>
    <xf numFmtId="41" fontId="141" fillId="0" borderId="0" xfId="0" applyNumberFormat="1" applyFont="1"/>
    <xf numFmtId="41" fontId="38" fillId="0" borderId="0" xfId="0" applyNumberFormat="1" applyFont="1"/>
    <xf numFmtId="41" fontId="38" fillId="0" borderId="2" xfId="0" applyNumberFormat="1" applyFont="1" applyBorder="1"/>
    <xf numFmtId="41" fontId="38" fillId="0" borderId="2" xfId="0" applyNumberFormat="1" applyFont="1" applyBorder="1" applyAlignment="1">
      <alignment horizontal="centerContinuous"/>
    </xf>
    <xf numFmtId="41" fontId="24" fillId="0" borderId="2" xfId="0" applyNumberFormat="1" applyFont="1" applyBorder="1" applyAlignment="1">
      <alignment horizontal="centerContinuous"/>
    </xf>
    <xf numFmtId="41" fontId="38" fillId="0" borderId="0" xfId="0" applyNumberFormat="1" applyFont="1" applyAlignment="1">
      <alignment horizontal="center"/>
    </xf>
    <xf numFmtId="41" fontId="38" fillId="0" borderId="0" xfId="0" applyNumberFormat="1" applyFont="1" applyAlignment="1">
      <alignment horizontal="centerContinuous"/>
    </xf>
    <xf numFmtId="41" fontId="24" fillId="0" borderId="0" xfId="0" applyNumberFormat="1" applyFont="1" applyAlignment="1">
      <alignment horizontal="centerContinuous"/>
    </xf>
    <xf numFmtId="41" fontId="38" fillId="0" borderId="0" xfId="60070" applyNumberFormat="1" applyFont="1" applyAlignment="1">
      <alignment horizontal="center"/>
    </xf>
    <xf numFmtId="41" fontId="38" fillId="0" borderId="0" xfId="60070" applyNumberFormat="1" applyFont="1"/>
    <xf numFmtId="41" fontId="38" fillId="0" borderId="2" xfId="60070" applyNumberFormat="1" applyFont="1" applyBorder="1" applyAlignment="1">
      <alignment horizontal="center"/>
    </xf>
    <xf numFmtId="41" fontId="24" fillId="0" borderId="4" xfId="0" applyNumberFormat="1" applyFont="1" applyBorder="1"/>
    <xf numFmtId="41" fontId="24" fillId="0" borderId="6" xfId="0" applyNumberFormat="1" applyFont="1" applyBorder="1"/>
    <xf numFmtId="0" fontId="64" fillId="0" borderId="0" xfId="0" quotePrefix="1" applyFont="1" applyAlignment="1" applyProtection="1">
      <alignment horizontal="left"/>
      <protection locked="0"/>
    </xf>
    <xf numFmtId="0" fontId="64" fillId="0" borderId="0" xfId="0" applyFont="1" applyAlignment="1">
      <alignment horizontal="center"/>
    </xf>
    <xf numFmtId="0" fontId="64" fillId="0" borderId="0" xfId="0" applyFont="1" applyAlignment="1">
      <alignment horizontal="centerContinuous"/>
    </xf>
    <xf numFmtId="0" fontId="32" fillId="0" borderId="0" xfId="0" applyFont="1" applyAlignment="1">
      <alignment horizontal="centerContinuous"/>
    </xf>
    <xf numFmtId="0" fontId="64" fillId="0" borderId="4" xfId="0" applyFont="1" applyBorder="1" applyAlignment="1">
      <alignment horizontal="center"/>
    </xf>
    <xf numFmtId="0" fontId="32" fillId="0" borderId="4" xfId="0" applyFont="1" applyBorder="1"/>
    <xf numFmtId="0" fontId="80" fillId="0" borderId="0" xfId="0" applyFont="1"/>
    <xf numFmtId="0" fontId="32" fillId="0" borderId="0" xfId="0" applyFont="1" applyProtection="1">
      <protection locked="0"/>
    </xf>
    <xf numFmtId="175" fontId="32" fillId="0" borderId="0" xfId="0" applyNumberFormat="1" applyFont="1" applyProtection="1">
      <protection locked="0"/>
    </xf>
    <xf numFmtId="175" fontId="32" fillId="0" borderId="0" xfId="0" applyNumberFormat="1" applyFont="1"/>
    <xf numFmtId="3" fontId="32" fillId="0" borderId="0" xfId="0" applyNumberFormat="1" applyFont="1"/>
    <xf numFmtId="3" fontId="81" fillId="0" borderId="0" xfId="0" applyNumberFormat="1" applyFont="1" applyProtection="1">
      <protection locked="0"/>
    </xf>
    <xf numFmtId="0" fontId="6" fillId="0" borderId="0" xfId="0" applyFont="1" applyProtection="1">
      <protection locked="0"/>
    </xf>
    <xf numFmtId="175" fontId="6" fillId="0" borderId="0" xfId="0" applyNumberFormat="1" applyFont="1" applyProtection="1">
      <protection locked="0"/>
    </xf>
    <xf numFmtId="175" fontId="6" fillId="0" borderId="0" xfId="0" applyNumberFormat="1" applyFont="1"/>
    <xf numFmtId="3" fontId="22" fillId="0" borderId="0" xfId="0" applyNumberFormat="1" applyFont="1" applyProtection="1">
      <protection locked="0"/>
    </xf>
    <xf numFmtId="41" fontId="81" fillId="0" borderId="0" xfId="0" quotePrefix="1" applyNumberFormat="1" applyFont="1" applyAlignment="1">
      <alignment horizontal="center"/>
    </xf>
    <xf numFmtId="41" fontId="82" fillId="0" borderId="0" xfId="0" applyNumberFormat="1" applyFont="1"/>
    <xf numFmtId="37" fontId="82" fillId="0" borderId="0" xfId="0" applyNumberFormat="1" applyFont="1"/>
    <xf numFmtId="42" fontId="32" fillId="0" borderId="0" xfId="0" applyNumberFormat="1" applyFont="1" applyAlignment="1">
      <alignment horizontal="right"/>
    </xf>
    <xf numFmtId="37" fontId="32" fillId="0" borderId="0" xfId="0" applyNumberFormat="1" applyFont="1"/>
    <xf numFmtId="41" fontId="32" fillId="0" borderId="4" xfId="0" applyNumberFormat="1" applyFont="1" applyBorder="1"/>
    <xf numFmtId="41" fontId="64" fillId="0" borderId="0" xfId="0" applyNumberFormat="1" applyFont="1"/>
    <xf numFmtId="37" fontId="64" fillId="0" borderId="0" xfId="0" applyNumberFormat="1" applyFont="1"/>
    <xf numFmtId="175" fontId="62" fillId="0" borderId="0" xfId="0" applyNumberFormat="1" applyFont="1"/>
    <xf numFmtId="175" fontId="23" fillId="0" borderId="0" xfId="0" applyNumberFormat="1" applyFont="1"/>
    <xf numFmtId="41" fontId="32" fillId="0" borderId="0" xfId="0" applyNumberFormat="1" applyFont="1" applyAlignment="1" applyProtection="1">
      <alignment horizontal="center"/>
      <protection locked="0"/>
    </xf>
    <xf numFmtId="41" fontId="32" fillId="0" borderId="0" xfId="0" applyNumberFormat="1" applyFont="1" applyProtection="1">
      <protection locked="0"/>
    </xf>
    <xf numFmtId="3" fontId="62" fillId="0" borderId="0" xfId="0" applyNumberFormat="1" applyFont="1"/>
    <xf numFmtId="42" fontId="64" fillId="0" borderId="0" xfId="0" applyNumberFormat="1" applyFont="1"/>
    <xf numFmtId="0" fontId="6" fillId="0" borderId="6" xfId="0" applyFont="1" applyBorder="1"/>
    <xf numFmtId="3" fontId="6" fillId="0" borderId="0" xfId="0" applyNumberFormat="1" applyFont="1" applyAlignment="1" applyProtection="1">
      <alignment horizontal="center"/>
      <protection locked="0"/>
    </xf>
    <xf numFmtId="175" fontId="6" fillId="0" borderId="0" xfId="0" applyNumberFormat="1" applyFont="1" applyAlignment="1">
      <alignment horizontal="right"/>
    </xf>
    <xf numFmtId="3" fontId="6" fillId="0" borderId="0" xfId="0" applyNumberFormat="1" applyFont="1" applyProtection="1">
      <protection locked="0"/>
    </xf>
    <xf numFmtId="175" fontId="20" fillId="0" borderId="0" xfId="0" applyNumberFormat="1" applyFont="1" applyAlignment="1">
      <alignment horizontal="right"/>
    </xf>
    <xf numFmtId="41" fontId="23" fillId="0" borderId="0" xfId="0" applyNumberFormat="1" applyFont="1"/>
    <xf numFmtId="41" fontId="62" fillId="0" borderId="0" xfId="0" applyNumberFormat="1" applyFont="1"/>
    <xf numFmtId="41" fontId="38" fillId="0" borderId="0" xfId="0" quotePrefix="1" applyNumberFormat="1" applyFont="1" applyAlignment="1">
      <alignment horizontal="center"/>
    </xf>
    <xf numFmtId="49" fontId="24" fillId="0" borderId="0" xfId="0" applyNumberFormat="1" applyFont="1"/>
    <xf numFmtId="42" fontId="136" fillId="0" borderId="0" xfId="0" applyNumberFormat="1" applyFont="1"/>
    <xf numFmtId="49" fontId="24" fillId="0" borderId="0" xfId="0" quotePrefix="1" applyNumberFormat="1" applyFont="1"/>
    <xf numFmtId="41" fontId="136" fillId="0" borderId="0" xfId="0" applyNumberFormat="1" applyFont="1" applyAlignment="1">
      <alignment horizontal="center"/>
    </xf>
    <xf numFmtId="41" fontId="136" fillId="0" borderId="0" xfId="0" applyNumberFormat="1" applyFont="1"/>
    <xf numFmtId="41" fontId="139" fillId="0" borderId="0" xfId="0" applyNumberFormat="1" applyFont="1"/>
    <xf numFmtId="49" fontId="136" fillId="0" borderId="0" xfId="0" applyNumberFormat="1" applyFont="1"/>
    <xf numFmtId="0" fontId="136" fillId="0" borderId="0" xfId="0" applyFont="1"/>
    <xf numFmtId="0" fontId="139" fillId="0" borderId="0" xfId="0" applyFont="1"/>
    <xf numFmtId="41" fontId="136" fillId="0" borderId="0" xfId="0" quotePrefix="1" applyNumberFormat="1" applyFont="1" applyAlignment="1">
      <alignment horizontal="center"/>
    </xf>
    <xf numFmtId="41" fontId="128" fillId="0" borderId="22" xfId="0" quotePrefix="1" applyNumberFormat="1" applyFont="1" applyBorder="1" applyAlignment="1">
      <alignment horizontal="center"/>
    </xf>
    <xf numFmtId="42" fontId="140" fillId="0" borderId="0" xfId="0" applyNumberFormat="1" applyFont="1" applyAlignment="1">
      <alignment horizontal="right"/>
    </xf>
    <xf numFmtId="41" fontId="140" fillId="0" borderId="0" xfId="0" applyNumberFormat="1" applyFont="1" applyAlignment="1">
      <alignment horizontal="center"/>
    </xf>
    <xf numFmtId="42" fontId="140" fillId="0" borderId="10" xfId="0" applyNumberFormat="1" applyFont="1" applyBorder="1" applyAlignment="1">
      <alignment horizontal="right"/>
    </xf>
    <xf numFmtId="42" fontId="140" fillId="0" borderId="20" xfId="0" applyNumberFormat="1" applyFont="1" applyBorder="1" applyAlignment="1">
      <alignment horizontal="right"/>
    </xf>
    <xf numFmtId="41" fontId="38" fillId="0" borderId="0" xfId="0" applyNumberFormat="1" applyFont="1" applyAlignment="1">
      <alignment horizontal="right"/>
    </xf>
    <xf numFmtId="41" fontId="38" fillId="0" borderId="6" xfId="0" applyNumberFormat="1" applyFont="1" applyBorder="1"/>
    <xf numFmtId="172" fontId="141" fillId="0" borderId="0" xfId="60072" applyNumberFormat="1" applyFont="1"/>
    <xf numFmtId="42" fontId="38" fillId="0" borderId="10" xfId="0" applyNumberFormat="1" applyFont="1" applyBorder="1" applyAlignment="1">
      <alignment horizontal="right"/>
    </xf>
    <xf numFmtId="42" fontId="38" fillId="0" borderId="21" xfId="0" applyNumberFormat="1" applyFont="1" applyBorder="1" applyAlignment="1">
      <alignment horizontal="right"/>
    </xf>
    <xf numFmtId="0" fontId="24" fillId="0" borderId="6" xfId="0" applyFont="1" applyBorder="1"/>
    <xf numFmtId="3" fontId="24" fillId="0" borderId="6" xfId="0" applyNumberFormat="1" applyFont="1" applyBorder="1"/>
    <xf numFmtId="3" fontId="24" fillId="0" borderId="0" xfId="0" quotePrefix="1" applyNumberFormat="1" applyFont="1" applyAlignment="1">
      <alignment horizontal="center"/>
    </xf>
    <xf numFmtId="4" fontId="11" fillId="0" borderId="0" xfId="0" applyNumberFormat="1" applyFont="1" applyAlignment="1">
      <alignment horizontal="left"/>
    </xf>
    <xf numFmtId="4" fontId="12" fillId="0" borderId="0" xfId="0" applyNumberFormat="1" applyFont="1"/>
    <xf numFmtId="4" fontId="11" fillId="0" borderId="0" xfId="0" applyNumberFormat="1" applyFont="1" applyAlignment="1">
      <alignment horizontal="right"/>
    </xf>
    <xf numFmtId="4" fontId="11" fillId="0" borderId="0" xfId="0" quotePrefix="1" applyNumberFormat="1" applyFont="1" applyAlignment="1">
      <alignment horizontal="left"/>
    </xf>
    <xf numFmtId="4" fontId="17" fillId="0" borderId="0" xfId="0" applyNumberFormat="1" applyFont="1" applyAlignment="1">
      <alignment horizontal="center"/>
    </xf>
    <xf numFmtId="4" fontId="6" fillId="0" borderId="0" xfId="0" applyNumberFormat="1" applyFont="1" applyAlignment="1">
      <alignment horizontal="left"/>
    </xf>
    <xf numFmtId="4" fontId="20" fillId="0" borderId="0" xfId="0" applyNumberFormat="1" applyFont="1" applyAlignment="1">
      <alignment horizontal="right"/>
    </xf>
    <xf numFmtId="4" fontId="135" fillId="0" borderId="0" xfId="0" applyNumberFormat="1" applyFont="1" applyAlignment="1">
      <alignment horizontal="center"/>
    </xf>
    <xf numFmtId="4" fontId="46" fillId="0" borderId="0" xfId="0" applyNumberFormat="1" applyFont="1"/>
    <xf numFmtId="4" fontId="135" fillId="0" borderId="0" xfId="0" applyNumberFormat="1" applyFont="1" applyAlignment="1">
      <alignment horizontal="right"/>
    </xf>
    <xf numFmtId="4" fontId="6" fillId="0" borderId="0" xfId="0" applyNumberFormat="1" applyFont="1" applyAlignment="1">
      <alignment horizontal="center"/>
    </xf>
    <xf numFmtId="4" fontId="46" fillId="0" borderId="0" xfId="0" applyNumberFormat="1" applyFont="1" applyAlignment="1">
      <alignment horizontal="center"/>
    </xf>
    <xf numFmtId="4" fontId="126" fillId="0" borderId="0" xfId="0" quotePrefix="1" applyNumberFormat="1" applyFont="1" applyAlignment="1">
      <alignment horizontal="left"/>
    </xf>
    <xf numFmtId="4" fontId="126" fillId="0" borderId="0" xfId="0" applyNumberFormat="1" applyFont="1" applyAlignment="1">
      <alignment horizontal="left"/>
    </xf>
    <xf numFmtId="183" fontId="126" fillId="0" borderId="0" xfId="0" applyNumberFormat="1" applyFont="1"/>
    <xf numFmtId="0" fontId="46" fillId="0" borderId="0" xfId="0" applyFont="1" applyAlignment="1">
      <alignment horizontal="center"/>
    </xf>
    <xf numFmtId="44" fontId="46" fillId="0" borderId="0" xfId="0" applyNumberFormat="1" applyFont="1"/>
    <xf numFmtId="43" fontId="46" fillId="0" borderId="0" xfId="0" applyNumberFormat="1" applyFont="1"/>
    <xf numFmtId="4" fontId="6" fillId="0" borderId="0" xfId="0" quotePrefix="1" applyNumberFormat="1" applyFont="1" applyAlignment="1">
      <alignment horizontal="center"/>
    </xf>
    <xf numFmtId="4" fontId="46" fillId="0" borderId="0" xfId="0" quotePrefix="1" applyNumberFormat="1" applyFont="1" applyAlignment="1">
      <alignment horizontal="left"/>
    </xf>
    <xf numFmtId="4" fontId="46" fillId="0" borderId="0" xfId="0" applyNumberFormat="1" applyFont="1" applyAlignment="1">
      <alignment horizontal="left"/>
    </xf>
    <xf numFmtId="4" fontId="0" fillId="0" borderId="0" xfId="0" applyNumberFormat="1"/>
    <xf numFmtId="49" fontId="46" fillId="0" borderId="0" xfId="0" applyNumberFormat="1" applyFont="1" applyAlignment="1">
      <alignment horizontal="center"/>
    </xf>
    <xf numFmtId="4" fontId="6" fillId="0" borderId="0" xfId="60918" applyNumberFormat="1"/>
    <xf numFmtId="49" fontId="6" fillId="0" borderId="0" xfId="0" quotePrefix="1" applyNumberFormat="1" applyFont="1" applyAlignment="1">
      <alignment horizontal="center"/>
    </xf>
    <xf numFmtId="49" fontId="46" fillId="0" borderId="0" xfId="0" applyNumberFormat="1" applyFont="1"/>
    <xf numFmtId="4" fontId="46" fillId="0" borderId="0" xfId="60918" applyNumberFormat="1" applyFont="1" applyAlignment="1">
      <alignment horizontal="left"/>
    </xf>
    <xf numFmtId="4" fontId="46" fillId="0" borderId="17" xfId="0" applyNumberFormat="1" applyFont="1" applyBorder="1"/>
    <xf numFmtId="4" fontId="137" fillId="0" borderId="0" xfId="0" applyNumberFormat="1" applyFont="1"/>
    <xf numFmtId="4" fontId="138" fillId="0" borderId="0" xfId="0" applyNumberFormat="1" applyFont="1" applyAlignment="1">
      <alignment horizontal="left"/>
    </xf>
    <xf numFmtId="4" fontId="138" fillId="0" borderId="0" xfId="0" applyNumberFormat="1" applyFont="1" applyAlignment="1">
      <alignment horizontal="right"/>
    </xf>
    <xf numFmtId="4" fontId="138" fillId="0" borderId="0" xfId="0" quotePrefix="1" applyNumberFormat="1" applyFont="1" applyAlignment="1">
      <alignment horizontal="left"/>
    </xf>
    <xf numFmtId="4" fontId="126" fillId="0" borderId="0" xfId="0" applyNumberFormat="1" applyFont="1" applyAlignment="1">
      <alignment horizontal="right"/>
    </xf>
    <xf numFmtId="4" fontId="126" fillId="0" borderId="0" xfId="0" applyNumberFormat="1" applyFont="1"/>
    <xf numFmtId="49" fontId="126" fillId="0" borderId="0" xfId="0" applyNumberFormat="1" applyFont="1" applyAlignment="1">
      <alignment horizontal="left"/>
    </xf>
    <xf numFmtId="3" fontId="46" fillId="0" borderId="0" xfId="0" applyNumberFormat="1" applyFont="1"/>
    <xf numFmtId="4" fontId="46" fillId="0" borderId="0" xfId="0" quotePrefix="1" applyNumberFormat="1" applyFont="1" applyAlignment="1">
      <alignment horizontal="center"/>
    </xf>
    <xf numFmtId="4" fontId="46" fillId="0" borderId="0" xfId="0" applyNumberFormat="1" applyFont="1" applyAlignment="1">
      <alignment horizontal="center" vertical="top"/>
    </xf>
    <xf numFmtId="4" fontId="46" fillId="0" borderId="0" xfId="0" applyNumberFormat="1" applyFont="1" applyAlignment="1">
      <alignment vertical="center"/>
    </xf>
    <xf numFmtId="183" fontId="46" fillId="0" borderId="0" xfId="0" applyNumberFormat="1" applyFont="1" applyAlignment="1">
      <alignment horizontal="right"/>
    </xf>
    <xf numFmtId="4" fontId="126" fillId="0" borderId="0" xfId="0" quotePrefix="1" applyNumberFormat="1" applyFont="1" applyAlignment="1">
      <alignment horizontal="right"/>
    </xf>
    <xf numFmtId="184" fontId="126" fillId="0" borderId="0" xfId="0" applyNumberFormat="1" applyFont="1" applyAlignment="1">
      <alignment horizontal="right"/>
    </xf>
    <xf numFmtId="43" fontId="137" fillId="0" borderId="0" xfId="0" applyNumberFormat="1" applyFont="1"/>
    <xf numFmtId="4" fontId="20" fillId="0" borderId="0" xfId="0" applyNumberFormat="1" applyFont="1"/>
    <xf numFmtId="4" fontId="6" fillId="0" borderId="0" xfId="0" applyNumberFormat="1" applyFont="1" applyAlignment="1">
      <alignment horizontal="center" vertical="center"/>
    </xf>
    <xf numFmtId="4" fontId="46" fillId="0" borderId="0" xfId="0" applyNumberFormat="1" applyFont="1" applyAlignment="1">
      <alignment vertical="top"/>
    </xf>
    <xf numFmtId="184" fontId="126" fillId="0" borderId="0" xfId="0" applyNumberFormat="1" applyFont="1"/>
    <xf numFmtId="3" fontId="6" fillId="0" borderId="0" xfId="0" quotePrefix="1" applyNumberFormat="1" applyFont="1" applyAlignment="1">
      <alignment horizontal="center"/>
    </xf>
    <xf numFmtId="41" fontId="0" fillId="0" borderId="0" xfId="60104" applyNumberFormat="1" applyFont="1"/>
    <xf numFmtId="0" fontId="0" fillId="0" borderId="0" xfId="13" applyFont="1"/>
    <xf numFmtId="42" fontId="38" fillId="0" borderId="4" xfId="0" applyNumberFormat="1" applyFont="1" applyBorder="1"/>
    <xf numFmtId="42" fontId="38" fillId="0" borderId="0" xfId="0" applyNumberFormat="1" applyFont="1"/>
    <xf numFmtId="42" fontId="23" fillId="0" borderId="0" xfId="0" applyNumberFormat="1" applyFont="1"/>
    <xf numFmtId="0" fontId="46" fillId="0" borderId="0" xfId="0" quotePrefix="1" applyFont="1" applyAlignment="1">
      <alignment horizontal="center"/>
    </xf>
    <xf numFmtId="0" fontId="6" fillId="0" borderId="0" xfId="60918" quotePrefix="1" applyAlignment="1">
      <alignment horizontal="center"/>
    </xf>
    <xf numFmtId="0" fontId="46" fillId="0" borderId="0" xfId="0" applyFont="1" applyAlignment="1">
      <alignment horizontal="center" vertical="center"/>
    </xf>
    <xf numFmtId="183" fontId="46" fillId="0" borderId="4" xfId="0" applyNumberFormat="1" applyFont="1" applyBorder="1" applyAlignment="1">
      <alignment horizontal="right"/>
    </xf>
    <xf numFmtId="0" fontId="46" fillId="0" borderId="0" xfId="0" applyFont="1" applyAlignment="1">
      <alignment horizontal="center" vertical="top"/>
    </xf>
    <xf numFmtId="171" fontId="33" fillId="0" borderId="0" xfId="36083" applyNumberFormat="1"/>
    <xf numFmtId="164" fontId="10" fillId="0" borderId="0" xfId="0" applyNumberFormat="1" applyFont="1"/>
    <xf numFmtId="164" fontId="8" fillId="0" borderId="0" xfId="0" applyNumberFormat="1" applyFont="1"/>
    <xf numFmtId="164" fontId="18" fillId="0" borderId="0" xfId="0" applyNumberFormat="1" applyFont="1"/>
    <xf numFmtId="164" fontId="7" fillId="0" borderId="0" xfId="0" applyNumberFormat="1" applyFont="1"/>
    <xf numFmtId="164" fontId="6" fillId="0" borderId="0" xfId="0" applyNumberFormat="1" applyFont="1" applyProtection="1">
      <protection locked="0"/>
    </xf>
    <xf numFmtId="164" fontId="24" fillId="0" borderId="0" xfId="0" applyNumberFormat="1" applyFont="1"/>
    <xf numFmtId="164" fontId="7" fillId="0" borderId="0" xfId="0" quotePrefix="1" applyNumberFormat="1" applyFont="1" applyAlignment="1">
      <alignment horizontal="left"/>
    </xf>
    <xf numFmtId="164" fontId="12" fillId="0" borderId="0" xfId="0" applyNumberFormat="1" applyFont="1" applyAlignment="1">
      <alignment horizontal="centerContinuous"/>
    </xf>
    <xf numFmtId="164" fontId="11" fillId="0" borderId="0" xfId="0" applyNumberFormat="1" applyFont="1" applyAlignment="1">
      <alignment horizontal="right"/>
    </xf>
    <xf numFmtId="164" fontId="9" fillId="0" borderId="0" xfId="0" applyNumberFormat="1" applyFont="1" applyProtection="1">
      <protection locked="0"/>
    </xf>
    <xf numFmtId="164" fontId="8" fillId="0" borderId="22" xfId="0" quotePrefix="1" applyNumberFormat="1" applyFont="1" applyBorder="1" applyAlignment="1" applyProtection="1">
      <alignment horizontal="center"/>
      <protection locked="0"/>
    </xf>
    <xf numFmtId="42" fontId="9" fillId="0" borderId="0" xfId="0" quotePrefix="1" applyNumberFormat="1" applyFont="1" applyAlignment="1">
      <alignment horizontal="left"/>
    </xf>
    <xf numFmtId="42" fontId="9" fillId="0" borderId="0" xfId="0" applyNumberFormat="1" applyFont="1" applyAlignment="1">
      <alignment horizontal="right"/>
    </xf>
    <xf numFmtId="164" fontId="9" fillId="0" borderId="0" xfId="0" quotePrefix="1" applyNumberFormat="1" applyFont="1" applyAlignment="1">
      <alignment horizontal="left"/>
    </xf>
    <xf numFmtId="37" fontId="9" fillId="0" borderId="0" xfId="0" applyNumberFormat="1" applyFont="1"/>
    <xf numFmtId="41" fontId="10" fillId="0" borderId="0" xfId="0" applyNumberFormat="1" applyFont="1"/>
    <xf numFmtId="41" fontId="8" fillId="0" borderId="4" xfId="0" applyNumberFormat="1" applyFont="1" applyBorder="1"/>
    <xf numFmtId="37" fontId="9" fillId="0" borderId="0" xfId="0" applyNumberFormat="1" applyFont="1" applyProtection="1">
      <protection locked="0"/>
    </xf>
    <xf numFmtId="37" fontId="8" fillId="0" borderId="4" xfId="0" applyNumberFormat="1" applyFont="1" applyBorder="1"/>
    <xf numFmtId="42" fontId="8" fillId="0" borderId="0" xfId="0" applyNumberFormat="1" applyFont="1" applyAlignment="1">
      <alignment horizontal="right"/>
    </xf>
    <xf numFmtId="42" fontId="8" fillId="0" borderId="9" xfId="0" applyNumberFormat="1" applyFont="1" applyBorder="1"/>
    <xf numFmtId="37" fontId="9" fillId="0" borderId="6" xfId="0" applyNumberFormat="1" applyFont="1" applyBorder="1" applyProtection="1">
      <protection locked="0"/>
    </xf>
    <xf numFmtId="37" fontId="10" fillId="0" borderId="0" xfId="0" applyNumberFormat="1" applyFont="1"/>
    <xf numFmtId="164" fontId="25" fillId="0" borderId="0" xfId="0" applyNumberFormat="1" applyFont="1" applyAlignment="1">
      <alignment horizontal="left"/>
    </xf>
    <xf numFmtId="37" fontId="9" fillId="0" borderId="0" xfId="0" applyNumberFormat="1" applyFont="1" applyAlignment="1">
      <alignment horizontal="right"/>
    </xf>
    <xf numFmtId="164" fontId="25" fillId="0" borderId="0" xfId="0" applyNumberFormat="1" applyFont="1"/>
    <xf numFmtId="0" fontId="25" fillId="0" borderId="0" xfId="0" quotePrefix="1" applyFont="1"/>
    <xf numFmtId="164" fontId="9" fillId="0" borderId="0" xfId="0" applyNumberFormat="1" applyFont="1" applyAlignment="1">
      <alignment horizontal="left"/>
    </xf>
    <xf numFmtId="164" fontId="19" fillId="0" borderId="0" xfId="0" quotePrefix="1" applyNumberFormat="1" applyFont="1" applyAlignment="1">
      <alignment horizontal="right"/>
    </xf>
    <xf numFmtId="164" fontId="11" fillId="0" borderId="22" xfId="0" applyNumberFormat="1" applyFont="1" applyBorder="1" applyAlignment="1">
      <alignment horizontal="center"/>
    </xf>
    <xf numFmtId="164" fontId="20" fillId="0" borderId="0" xfId="0" applyNumberFormat="1" applyFont="1" applyAlignment="1">
      <alignment horizontal="center"/>
    </xf>
    <xf numFmtId="164" fontId="11" fillId="0" borderId="0" xfId="0" applyNumberFormat="1" applyFont="1" applyAlignment="1">
      <alignment horizontal="center"/>
    </xf>
    <xf numFmtId="164" fontId="20" fillId="0" borderId="11" xfId="0" applyNumberFormat="1" applyFont="1" applyBorder="1" applyAlignment="1">
      <alignment horizontal="center"/>
    </xf>
    <xf numFmtId="49" fontId="6" fillId="0" borderId="11" xfId="0" applyNumberFormat="1" applyFont="1" applyBorder="1" applyAlignment="1">
      <alignment horizontal="center" wrapText="1"/>
    </xf>
    <xf numFmtId="164" fontId="20" fillId="0" borderId="12" xfId="0" applyNumberFormat="1" applyFont="1" applyBorder="1"/>
    <xf numFmtId="164" fontId="23" fillId="0" borderId="12" xfId="0" applyNumberFormat="1" applyFont="1" applyBorder="1"/>
    <xf numFmtId="164" fontId="20" fillId="0" borderId="0" xfId="0" applyNumberFormat="1" applyFont="1" applyAlignment="1">
      <alignment horizontal="center" wrapText="1"/>
    </xf>
    <xf numFmtId="37" fontId="26" fillId="0" borderId="11" xfId="0" quotePrefix="1" applyNumberFormat="1" applyFont="1" applyBorder="1" applyAlignment="1" applyProtection="1">
      <alignment horizontal="center"/>
      <protection locked="0"/>
    </xf>
    <xf numFmtId="164" fontId="20" fillId="0" borderId="0" xfId="0" quotePrefix="1" applyNumberFormat="1" applyFont="1" applyAlignment="1">
      <alignment horizontal="center" wrapText="1"/>
    </xf>
    <xf numFmtId="164" fontId="6" fillId="0" borderId="11" xfId="0" applyNumberFormat="1" applyFont="1" applyBorder="1" applyAlignment="1">
      <alignment horizontal="center" wrapText="1"/>
    </xf>
    <xf numFmtId="164" fontId="6" fillId="0" borderId="0" xfId="0" applyNumberFormat="1" applyFont="1" applyAlignment="1">
      <alignment horizontal="center"/>
    </xf>
    <xf numFmtId="37" fontId="26" fillId="0" borderId="11" xfId="0" applyNumberFormat="1" applyFont="1" applyBorder="1" applyProtection="1">
      <protection locked="0"/>
    </xf>
    <xf numFmtId="164" fontId="6" fillId="0" borderId="12" xfId="0" applyNumberFormat="1" applyFont="1" applyBorder="1" applyAlignment="1">
      <alignment horizontal="center"/>
    </xf>
    <xf numFmtId="164" fontId="23" fillId="0" borderId="0" xfId="0" applyNumberFormat="1" applyFont="1" applyAlignment="1">
      <alignment horizontal="center"/>
    </xf>
    <xf numFmtId="49" fontId="6" fillId="0" borderId="0" xfId="0" applyNumberFormat="1" applyFont="1"/>
    <xf numFmtId="49" fontId="20" fillId="0" borderId="22" xfId="0" applyNumberFormat="1" applyFont="1" applyBorder="1" applyAlignment="1">
      <alignment horizontal="center" wrapText="1"/>
    </xf>
    <xf numFmtId="49" fontId="20" fillId="0" borderId="0" xfId="0" applyNumberFormat="1" applyFont="1" applyAlignment="1">
      <alignment horizontal="center" wrapText="1"/>
    </xf>
    <xf numFmtId="49" fontId="6" fillId="0" borderId="12" xfId="0" applyNumberFormat="1" applyFont="1" applyBorder="1" applyAlignment="1">
      <alignment horizontal="center"/>
    </xf>
    <xf numFmtId="49" fontId="23" fillId="0" borderId="0" xfId="0" applyNumberFormat="1" applyFont="1" applyAlignment="1">
      <alignment horizontal="center"/>
    </xf>
    <xf numFmtId="49" fontId="23" fillId="0" borderId="12" xfId="0" applyNumberFormat="1" applyFont="1" applyBorder="1"/>
    <xf numFmtId="165" fontId="11" fillId="0" borderId="22" xfId="0" applyNumberFormat="1" applyFont="1" applyBorder="1" applyAlignment="1">
      <alignment horizontal="center" wrapText="1"/>
    </xf>
    <xf numFmtId="164" fontId="6" fillId="0" borderId="0" xfId="0" applyNumberFormat="1" applyFont="1" applyAlignment="1">
      <alignment horizontal="center" wrapText="1"/>
    </xf>
    <xf numFmtId="42" fontId="11" fillId="0" borderId="0" xfId="0" applyNumberFormat="1" applyFont="1" applyProtection="1">
      <protection locked="0"/>
    </xf>
    <xf numFmtId="42" fontId="27" fillId="0" borderId="0" xfId="0" quotePrefix="1" applyNumberFormat="1" applyFont="1" applyAlignment="1">
      <alignment horizontal="center"/>
    </xf>
    <xf numFmtId="42" fontId="26" fillId="0" borderId="11" xfId="0" applyNumberFormat="1" applyFont="1" applyBorder="1"/>
    <xf numFmtId="42" fontId="27" fillId="0" borderId="0" xfId="0" applyNumberFormat="1" applyFont="1"/>
    <xf numFmtId="42" fontId="26" fillId="0" borderId="11" xfId="0" applyNumberFormat="1" applyFont="1" applyBorder="1" applyProtection="1">
      <protection locked="0"/>
    </xf>
    <xf numFmtId="42" fontId="27" fillId="0" borderId="0" xfId="0" applyNumberFormat="1" applyFont="1" applyProtection="1">
      <protection locked="0"/>
    </xf>
    <xf numFmtId="42" fontId="27" fillId="0" borderId="12" xfId="0" applyNumberFormat="1" applyFont="1" applyBorder="1"/>
    <xf numFmtId="42" fontId="27" fillId="0" borderId="22" xfId="0" applyNumberFormat="1" applyFont="1" applyBorder="1"/>
    <xf numFmtId="164" fontId="12" fillId="0" borderId="0" xfId="0" applyNumberFormat="1" applyFont="1" applyProtection="1">
      <protection locked="0"/>
    </xf>
    <xf numFmtId="37" fontId="26" fillId="0" borderId="4" xfId="0" applyNumberFormat="1" applyFont="1" applyBorder="1"/>
    <xf numFmtId="37" fontId="26" fillId="0" borderId="11" xfId="0" applyNumberFormat="1" applyFont="1" applyBorder="1"/>
    <xf numFmtId="37" fontId="26" fillId="0" borderId="0" xfId="0" applyNumberFormat="1" applyFont="1"/>
    <xf numFmtId="37" fontId="26" fillId="0" borderId="0" xfId="0" applyNumberFormat="1" applyFont="1" applyProtection="1">
      <protection locked="0"/>
    </xf>
    <xf numFmtId="37" fontId="26" fillId="0" borderId="12" xfId="0" applyNumberFormat="1" applyFont="1" applyBorder="1"/>
    <xf numFmtId="164" fontId="12" fillId="0" borderId="0" xfId="0" applyNumberFormat="1" applyFont="1"/>
    <xf numFmtId="164" fontId="13" fillId="0" borderId="0" xfId="0" applyNumberFormat="1" applyFont="1"/>
    <xf numFmtId="164" fontId="13" fillId="0" borderId="12" xfId="0" applyNumberFormat="1" applyFont="1" applyBorder="1"/>
    <xf numFmtId="41" fontId="26" fillId="0" borderId="0" xfId="0" applyNumberFormat="1" applyFont="1"/>
    <xf numFmtId="41" fontId="26" fillId="0" borderId="11" xfId="0" applyNumberFormat="1" applyFont="1" applyBorder="1"/>
    <xf numFmtId="41" fontId="26" fillId="0" borderId="0" xfId="0" quotePrefix="1" applyNumberFormat="1" applyFont="1" applyAlignment="1">
      <alignment horizontal="center"/>
    </xf>
    <xf numFmtId="41" fontId="26" fillId="0" borderId="12" xfId="0" applyNumberFormat="1" applyFont="1" applyBorder="1"/>
    <xf numFmtId="41" fontId="26" fillId="0" borderId="11" xfId="0" quotePrefix="1" applyNumberFormat="1" applyFont="1" applyBorder="1" applyAlignment="1">
      <alignment horizontal="center"/>
    </xf>
    <xf numFmtId="37" fontId="26" fillId="0" borderId="0" xfId="0" quotePrefix="1" applyNumberFormat="1" applyFont="1" applyAlignment="1" applyProtection="1">
      <alignment horizontal="center"/>
      <protection locked="0"/>
    </xf>
    <xf numFmtId="164" fontId="12" fillId="0" borderId="0" xfId="0" quotePrefix="1" applyNumberFormat="1" applyFont="1" applyAlignment="1">
      <alignment horizontal="left"/>
    </xf>
    <xf numFmtId="41" fontId="27" fillId="0" borderId="4" xfId="0" applyNumberFormat="1" applyFont="1" applyBorder="1"/>
    <xf numFmtId="41" fontId="27" fillId="0" borderId="0" xfId="0" applyNumberFormat="1" applyFont="1"/>
    <xf numFmtId="37" fontId="27" fillId="0" borderId="0" xfId="0" applyNumberFormat="1" applyFont="1" applyProtection="1">
      <protection locked="0"/>
    </xf>
    <xf numFmtId="41" fontId="27" fillId="0" borderId="0" xfId="0" quotePrefix="1" applyNumberFormat="1" applyFont="1" applyAlignment="1">
      <alignment horizontal="center"/>
    </xf>
    <xf numFmtId="41" fontId="27" fillId="0" borderId="8" xfId="0" applyNumberFormat="1" applyFont="1" applyBorder="1"/>
    <xf numFmtId="41" fontId="26" fillId="0" borderId="4" xfId="0" applyNumberFormat="1" applyFont="1" applyBorder="1"/>
    <xf numFmtId="41" fontId="13" fillId="0" borderId="0" xfId="0" applyNumberFormat="1" applyFont="1"/>
    <xf numFmtId="41" fontId="13" fillId="0" borderId="12" xfId="0" applyNumberFormat="1" applyFont="1" applyBorder="1"/>
    <xf numFmtId="41" fontId="26" fillId="0" borderId="12" xfId="0" applyNumberFormat="1" applyFont="1" applyBorder="1" applyAlignment="1">
      <alignment horizontal="center"/>
    </xf>
    <xf numFmtId="41" fontId="26" fillId="0" borderId="0" xfId="0" applyNumberFormat="1" applyFont="1" applyAlignment="1">
      <alignment horizontal="center"/>
    </xf>
    <xf numFmtId="164" fontId="12" fillId="0" borderId="0" xfId="0" applyNumberFormat="1" applyFont="1" applyAlignment="1">
      <alignment horizontal="left"/>
    </xf>
    <xf numFmtId="164" fontId="12" fillId="0" borderId="0" xfId="0" applyNumberFormat="1" applyFont="1" applyAlignment="1" applyProtection="1">
      <alignment horizontal="left"/>
      <protection locked="0"/>
    </xf>
    <xf numFmtId="41" fontId="27" fillId="0" borderId="25" xfId="0" applyNumberFormat="1" applyFont="1" applyBorder="1"/>
    <xf numFmtId="37" fontId="27" fillId="0" borderId="0" xfId="0" quotePrefix="1" applyNumberFormat="1" applyFont="1" applyAlignment="1" applyProtection="1">
      <alignment horizontal="center"/>
      <protection locked="0"/>
    </xf>
    <xf numFmtId="37" fontId="26" fillId="0" borderId="0" xfId="0" quotePrefix="1" applyNumberFormat="1" applyFont="1" applyAlignment="1">
      <alignment horizontal="center"/>
    </xf>
    <xf numFmtId="42" fontId="11" fillId="0" borderId="0" xfId="0" applyNumberFormat="1" applyFont="1" applyAlignment="1">
      <alignment horizontal="left"/>
    </xf>
    <xf numFmtId="42" fontId="11" fillId="0" borderId="0" xfId="0" applyNumberFormat="1" applyFont="1" applyAlignment="1" applyProtection="1">
      <alignment horizontal="right"/>
      <protection locked="0"/>
    </xf>
    <xf numFmtId="42" fontId="27" fillId="0" borderId="9" xfId="0" applyNumberFormat="1" applyFont="1" applyBorder="1"/>
    <xf numFmtId="42" fontId="27" fillId="0" borderId="11" xfId="0" applyNumberFormat="1" applyFont="1" applyBorder="1"/>
    <xf numFmtId="42" fontId="27" fillId="0" borderId="11" xfId="0" applyNumberFormat="1" applyFont="1" applyBorder="1" applyProtection="1">
      <protection locked="0"/>
    </xf>
    <xf numFmtId="42" fontId="11" fillId="0" borderId="12" xfId="0" applyNumberFormat="1" applyFont="1" applyBorder="1"/>
    <xf numFmtId="37" fontId="22" fillId="0" borderId="4" xfId="0" applyNumberFormat="1" applyFont="1" applyBorder="1" applyProtection="1">
      <protection locked="0"/>
    </xf>
    <xf numFmtId="37" fontId="22" fillId="0" borderId="0" xfId="0" applyNumberFormat="1" applyFont="1" applyProtection="1">
      <protection locked="0"/>
    </xf>
    <xf numFmtId="9" fontId="9" fillId="0" borderId="0" xfId="1" applyFont="1" applyFill="1" applyAlignment="1"/>
    <xf numFmtId="0" fontId="21" fillId="0" borderId="22" xfId="0" applyFont="1" applyBorder="1" applyAlignment="1">
      <alignment horizontal="center"/>
    </xf>
    <xf numFmtId="42" fontId="22" fillId="0" borderId="0" xfId="0" applyNumberFormat="1" applyFont="1"/>
    <xf numFmtId="164" fontId="9" fillId="0" borderId="4" xfId="7" applyNumberFormat="1" applyFont="1" applyBorder="1"/>
    <xf numFmtId="164" fontId="20" fillId="0" borderId="0" xfId="11" quotePrefix="1" applyNumberFormat="1" applyFont="1" applyAlignment="1">
      <alignment horizontal="center"/>
    </xf>
    <xf numFmtId="164" fontId="9" fillId="0" borderId="4" xfId="11" applyNumberFormat="1" applyFont="1" applyBorder="1"/>
    <xf numFmtId="42" fontId="148" fillId="0" borderId="0" xfId="0" applyNumberFormat="1" applyFont="1"/>
    <xf numFmtId="41" fontId="20" fillId="0" borderId="25" xfId="14" applyNumberFormat="1" applyFont="1" applyBorder="1"/>
    <xf numFmtId="41" fontId="6" fillId="0" borderId="0" xfId="14" applyNumberFormat="1"/>
    <xf numFmtId="42" fontId="6" fillId="0" borderId="0" xfId="59956" applyNumberFormat="1" applyFont="1" applyFill="1" applyBorder="1" applyAlignment="1">
      <alignment horizontal="right"/>
    </xf>
    <xf numFmtId="41" fontId="6" fillId="0" borderId="0" xfId="59956" applyNumberFormat="1" applyFont="1" applyFill="1" applyBorder="1" applyAlignment="1">
      <alignment horizontal="right"/>
    </xf>
    <xf numFmtId="41" fontId="6" fillId="0" borderId="0" xfId="36083" applyNumberFormat="1" applyFont="1" applyAlignment="1">
      <alignment horizontal="right"/>
    </xf>
    <xf numFmtId="0" fontId="46" fillId="0" borderId="0" xfId="0" quotePrefix="1" applyFont="1" applyAlignment="1">
      <alignment horizontal="left" vertical="top" wrapText="1"/>
    </xf>
    <xf numFmtId="3" fontId="6" fillId="0" borderId="0" xfId="36083" applyNumberFormat="1" applyFont="1"/>
    <xf numFmtId="3" fontId="20" fillId="0" borderId="0" xfId="36083" applyNumberFormat="1" applyFont="1" applyAlignment="1">
      <alignment horizontal="center"/>
    </xf>
    <xf numFmtId="172" fontId="20" fillId="0" borderId="0" xfId="59956" applyNumberFormat="1" applyFont="1" applyFill="1" applyBorder="1" applyAlignment="1">
      <alignment horizontal="center"/>
    </xf>
    <xf numFmtId="3" fontId="20" fillId="0" borderId="22" xfId="36083" applyNumberFormat="1" applyFont="1" applyBorder="1" applyAlignment="1">
      <alignment horizontal="center"/>
    </xf>
    <xf numFmtId="3" fontId="6" fillId="0" borderId="4" xfId="14" applyNumberFormat="1" applyBorder="1"/>
    <xf numFmtId="41" fontId="20" fillId="0" borderId="25" xfId="36083" applyNumberFormat="1" applyFont="1" applyBorder="1" applyAlignment="1">
      <alignment horizontal="right"/>
    </xf>
    <xf numFmtId="42" fontId="20" fillId="0" borderId="10" xfId="14" applyNumberFormat="1" applyFont="1" applyBorder="1"/>
    <xf numFmtId="44" fontId="9" fillId="0" borderId="0" xfId="0" applyNumberFormat="1" applyFont="1"/>
    <xf numFmtId="49" fontId="9" fillId="0" borderId="0" xfId="59991" applyNumberFormat="1" applyFont="1" applyFill="1" applyAlignment="1">
      <alignment horizontal="left"/>
    </xf>
    <xf numFmtId="0" fontId="9" fillId="0" borderId="0" xfId="59991" quotePrefix="1" applyNumberFormat="1" applyFont="1" applyFill="1" applyAlignment="1">
      <alignment horizontal="left"/>
    </xf>
    <xf numFmtId="0" fontId="9" fillId="0" borderId="0" xfId="59991" applyNumberFormat="1" applyFont="1" applyFill="1" applyAlignment="1">
      <alignment horizontal="left"/>
    </xf>
    <xf numFmtId="0" fontId="130" fillId="0" borderId="0" xfId="59991" applyNumberFormat="1" applyFont="1" applyFill="1" applyAlignment="1">
      <alignment horizontal="left"/>
    </xf>
    <xf numFmtId="43" fontId="46" fillId="0" borderId="22" xfId="0" applyNumberFormat="1" applyFont="1" applyBorder="1"/>
    <xf numFmtId="44" fontId="6" fillId="0" borderId="0" xfId="60912" applyNumberFormat="1"/>
    <xf numFmtId="41" fontId="12" fillId="0" borderId="0" xfId="60076" applyNumberFormat="1" applyFont="1" applyFill="1" applyBorder="1" applyAlignment="1"/>
    <xf numFmtId="41" fontId="12" fillId="0" borderId="0" xfId="19" applyNumberFormat="1" applyFont="1"/>
    <xf numFmtId="0" fontId="12" fillId="0" borderId="0" xfId="0" applyFont="1" applyAlignment="1">
      <alignment horizontal="left" vertical="center"/>
    </xf>
    <xf numFmtId="0" fontId="0" fillId="0" borderId="0" xfId="60912" applyFont="1" applyAlignment="1">
      <alignment horizontal="center"/>
    </xf>
    <xf numFmtId="42" fontId="11" fillId="0" borderId="9" xfId="60912" applyNumberFormat="1" applyFont="1" applyBorder="1"/>
    <xf numFmtId="0" fontId="12" fillId="0" borderId="0" xfId="60912" applyFont="1" applyAlignment="1">
      <alignment horizontal="left" indent="1"/>
    </xf>
    <xf numFmtId="0" fontId="0" fillId="0" borderId="0" xfId="60912" applyFont="1" applyAlignment="1">
      <alignment horizontal="left" indent="1"/>
    </xf>
    <xf numFmtId="41" fontId="12" fillId="0" borderId="0" xfId="60076" applyNumberFormat="1" applyFont="1" applyFill="1" applyAlignment="1">
      <alignment horizontal="left" indent="1"/>
    </xf>
    <xf numFmtId="0" fontId="0" fillId="0" borderId="0" xfId="0" applyAlignment="1">
      <alignment horizontal="centerContinuous"/>
    </xf>
    <xf numFmtId="41" fontId="8" fillId="0" borderId="25" xfId="0" applyNumberFormat="1" applyFont="1" applyBorder="1" applyAlignment="1">
      <alignment vertical="center"/>
    </xf>
    <xf numFmtId="42" fontId="8" fillId="0" borderId="10" xfId="0" applyNumberFormat="1" applyFont="1" applyBorder="1" applyAlignment="1">
      <alignment vertical="center"/>
    </xf>
    <xf numFmtId="172" fontId="8" fillId="0" borderId="0" xfId="36083" quotePrefix="1" applyNumberFormat="1" applyFont="1" applyAlignment="1">
      <alignment horizontal="center"/>
    </xf>
    <xf numFmtId="171" fontId="8" fillId="0" borderId="0" xfId="60913" applyNumberFormat="1" applyFont="1" applyFill="1" applyBorder="1" applyAlignment="1">
      <alignment horizontal="right"/>
    </xf>
    <xf numFmtId="171" fontId="9" fillId="0" borderId="0" xfId="60913" applyNumberFormat="1" applyFont="1" applyAlignment="1">
      <alignment horizontal="right"/>
    </xf>
    <xf numFmtId="184" fontId="126" fillId="0" borderId="9" xfId="0" applyNumberFormat="1" applyFont="1" applyBorder="1"/>
    <xf numFmtId="44" fontId="126" fillId="0" borderId="9" xfId="0" applyNumberFormat="1" applyFont="1" applyBorder="1"/>
    <xf numFmtId="44" fontId="126" fillId="0" borderId="9" xfId="0" applyNumberFormat="1" applyFont="1" applyBorder="1" applyAlignment="1">
      <alignment horizontal="right"/>
    </xf>
    <xf numFmtId="44" fontId="32" fillId="0" borderId="0" xfId="0" applyNumberFormat="1" applyFont="1"/>
    <xf numFmtId="43" fontId="32" fillId="0" borderId="0" xfId="0" applyNumberFormat="1" applyFont="1"/>
    <xf numFmtId="43" fontId="32" fillId="0" borderId="0" xfId="0" applyNumberFormat="1" applyFont="1" applyAlignment="1">
      <alignment horizontal="center"/>
    </xf>
    <xf numFmtId="43" fontId="32" fillId="0" borderId="2" xfId="0" applyNumberFormat="1" applyFont="1" applyBorder="1" applyAlignment="1">
      <alignment horizontal="center"/>
    </xf>
    <xf numFmtId="43" fontId="32" fillId="0" borderId="2" xfId="0" applyNumberFormat="1" applyFont="1" applyBorder="1"/>
    <xf numFmtId="44" fontId="96" fillId="0" borderId="0" xfId="0" applyNumberFormat="1" applyFont="1"/>
    <xf numFmtId="41" fontId="150" fillId="0" borderId="0" xfId="0" applyNumberFormat="1" applyFont="1"/>
    <xf numFmtId="42" fontId="46" fillId="0" borderId="0" xfId="0" applyNumberFormat="1" applyFont="1"/>
    <xf numFmtId="4" fontId="0" fillId="0" borderId="0" xfId="60918" applyNumberFormat="1" applyFont="1" applyAlignment="1">
      <alignment horizontal="left"/>
    </xf>
    <xf numFmtId="172" fontId="8" fillId="0" borderId="22" xfId="36083" applyNumberFormat="1" applyFont="1" applyBorder="1" applyAlignment="1">
      <alignment horizontal="center"/>
    </xf>
    <xf numFmtId="0" fontId="0" fillId="0" borderId="0" xfId="0" applyAlignment="1">
      <alignment vertical="top" wrapText="1"/>
    </xf>
    <xf numFmtId="0" fontId="6" fillId="0" borderId="0" xfId="0" applyFont="1" applyAlignment="1">
      <alignment vertical="top" wrapText="1"/>
    </xf>
    <xf numFmtId="41" fontId="9" fillId="0" borderId="0" xfId="36083" applyNumberFormat="1" applyFont="1" applyAlignment="1">
      <alignment horizontal="right" vertical="top"/>
    </xf>
    <xf numFmtId="172" fontId="0" fillId="0" borderId="0" xfId="59991" applyNumberFormat="1" applyFont="1" applyFill="1"/>
    <xf numFmtId="0" fontId="6" fillId="0" borderId="0" xfId="60086" applyFont="1" applyAlignment="1">
      <alignment horizontal="right"/>
    </xf>
    <xf numFmtId="0" fontId="20" fillId="0" borderId="0" xfId="60086" applyFont="1" applyAlignment="1">
      <alignment horizontal="right"/>
    </xf>
    <xf numFmtId="172" fontId="6" fillId="0" borderId="0" xfId="60091" applyNumberFormat="1" applyFont="1"/>
    <xf numFmtId="41" fontId="6" fillId="0" borderId="0" xfId="59991" applyNumberFormat="1" applyFont="1" applyFill="1" applyBorder="1"/>
    <xf numFmtId="41" fontId="49" fillId="0" borderId="0" xfId="0" applyNumberFormat="1" applyFont="1"/>
    <xf numFmtId="41" fontId="6" fillId="0" borderId="22" xfId="0" applyNumberFormat="1" applyFont="1" applyBorder="1" applyAlignment="1">
      <alignment horizontal="center"/>
    </xf>
    <xf numFmtId="43" fontId="0" fillId="0" borderId="0" xfId="60088" applyNumberFormat="1" applyFont="1"/>
    <xf numFmtId="43" fontId="6" fillId="0" borderId="0" xfId="60088" applyNumberFormat="1" applyFont="1"/>
    <xf numFmtId="0" fontId="151" fillId="0" borderId="0" xfId="36083" applyFont="1"/>
    <xf numFmtId="0" fontId="14" fillId="0" borderId="0" xfId="0" quotePrefix="1" applyFont="1" applyAlignment="1">
      <alignment horizontal="center"/>
    </xf>
    <xf numFmtId="41" fontId="21" fillId="0" borderId="4" xfId="0" applyNumberFormat="1" applyFont="1" applyBorder="1"/>
    <xf numFmtId="164" fontId="17" fillId="0" borderId="0" xfId="0" applyNumberFormat="1" applyFont="1"/>
    <xf numFmtId="164" fontId="19" fillId="0" borderId="0" xfId="0" applyNumberFormat="1" applyFont="1" applyAlignment="1">
      <alignment horizontal="right"/>
    </xf>
    <xf numFmtId="164" fontId="17" fillId="0" borderId="0" xfId="0" quotePrefix="1" applyNumberFormat="1" applyFont="1" applyAlignment="1">
      <alignment horizontal="left"/>
    </xf>
    <xf numFmtId="164" fontId="146" fillId="0" borderId="0" xfId="8" applyNumberFormat="1" applyFont="1"/>
    <xf numFmtId="164" fontId="20" fillId="0" borderId="0" xfId="0" applyNumberFormat="1" applyFont="1" applyAlignment="1">
      <alignment horizontal="centerContinuous"/>
    </xf>
    <xf numFmtId="164" fontId="20" fillId="0" borderId="0" xfId="0" quotePrefix="1" applyNumberFormat="1" applyFont="1" applyAlignment="1">
      <alignment horizontal="centerContinuous"/>
    </xf>
    <xf numFmtId="164" fontId="20" fillId="0" borderId="4" xfId="0" applyNumberFormat="1" applyFont="1" applyBorder="1"/>
    <xf numFmtId="164" fontId="21" fillId="0" borderId="0" xfId="0" quotePrefix="1" applyNumberFormat="1" applyFont="1" applyAlignment="1" applyProtection="1">
      <alignment horizontal="center"/>
      <protection locked="0"/>
    </xf>
    <xf numFmtId="164" fontId="21" fillId="0" borderId="0" xfId="0" applyNumberFormat="1" applyFont="1" applyProtection="1">
      <protection locked="0"/>
    </xf>
    <xf numFmtId="164" fontId="21" fillId="0" borderId="0" xfId="0" quotePrefix="1" applyNumberFormat="1" applyFont="1" applyAlignment="1">
      <alignment horizontal="center"/>
    </xf>
    <xf numFmtId="164" fontId="21" fillId="0" borderId="0" xfId="0" applyNumberFormat="1" applyFont="1"/>
    <xf numFmtId="164" fontId="6" fillId="0" borderId="4" xfId="0" applyNumberFormat="1" applyFont="1" applyBorder="1" applyProtection="1">
      <protection locked="0"/>
    </xf>
    <xf numFmtId="164" fontId="6" fillId="0" borderId="4" xfId="0" applyNumberFormat="1" applyFont="1" applyBorder="1"/>
    <xf numFmtId="44" fontId="0" fillId="0" borderId="0" xfId="0" applyNumberFormat="1"/>
    <xf numFmtId="44" fontId="6" fillId="0" borderId="0" xfId="0" applyNumberFormat="1" applyFont="1"/>
    <xf numFmtId="42" fontId="22" fillId="0" borderId="0" xfId="0" quotePrefix="1" applyNumberFormat="1" applyFont="1" applyAlignment="1">
      <alignment horizontal="center"/>
    </xf>
    <xf numFmtId="41" fontId="22" fillId="0" borderId="0" xfId="0" quotePrefix="1" applyNumberFormat="1" applyFont="1" applyAlignment="1">
      <alignment horizontal="center"/>
    </xf>
    <xf numFmtId="41" fontId="21" fillId="0" borderId="0" xfId="0" applyNumberFormat="1" applyFont="1" applyAlignment="1">
      <alignment horizontal="right"/>
    </xf>
    <xf numFmtId="164" fontId="0" fillId="0" borderId="0" xfId="0" applyNumberFormat="1"/>
    <xf numFmtId="41" fontId="22" fillId="0" borderId="3" xfId="0" applyNumberFormat="1" applyFont="1" applyBorder="1"/>
    <xf numFmtId="41" fontId="6" fillId="0" borderId="3" xfId="0" applyNumberFormat="1" applyFont="1" applyBorder="1"/>
    <xf numFmtId="164" fontId="6" fillId="0" borderId="0" xfId="0" applyNumberFormat="1" applyFont="1" applyAlignment="1" applyProtection="1">
      <alignment horizontal="right"/>
      <protection locked="0"/>
    </xf>
    <xf numFmtId="41" fontId="20" fillId="0" borderId="7" xfId="0" applyNumberFormat="1" applyFont="1" applyBorder="1" applyAlignment="1">
      <alignment horizontal="right"/>
    </xf>
    <xf numFmtId="41" fontId="20" fillId="0" borderId="7" xfId="0" applyNumberFormat="1" applyFont="1" applyBorder="1"/>
    <xf numFmtId="41" fontId="22" fillId="0" borderId="4" xfId="0" applyNumberFormat="1" applyFont="1" applyBorder="1"/>
    <xf numFmtId="41" fontId="6" fillId="0" borderId="4" xfId="0" applyNumberFormat="1" applyFont="1" applyBorder="1"/>
    <xf numFmtId="164" fontId="0" fillId="0" borderId="0" xfId="0" applyNumberFormat="1" applyProtection="1">
      <protection locked="0"/>
    </xf>
    <xf numFmtId="164" fontId="0" fillId="0" borderId="0" xfId="0" quotePrefix="1" applyNumberFormat="1" applyAlignment="1">
      <alignment horizontal="left"/>
    </xf>
    <xf numFmtId="41" fontId="21" fillId="0" borderId="0" xfId="0" applyNumberFormat="1" applyFont="1"/>
    <xf numFmtId="164" fontId="6" fillId="0" borderId="0" xfId="0" applyNumberFormat="1" applyFont="1" applyAlignment="1">
      <alignment horizontal="left"/>
    </xf>
    <xf numFmtId="164" fontId="6" fillId="0" borderId="0" xfId="0" applyNumberFormat="1" applyFont="1" applyAlignment="1" applyProtection="1">
      <alignment horizontal="left"/>
      <protection locked="0"/>
    </xf>
    <xf numFmtId="164" fontId="6" fillId="0" borderId="0" xfId="0" quotePrefix="1" applyNumberFormat="1" applyFont="1" applyAlignment="1">
      <alignment horizontal="left"/>
    </xf>
    <xf numFmtId="41" fontId="21" fillId="0" borderId="8" xfId="0" applyNumberFormat="1" applyFont="1" applyBorder="1"/>
    <xf numFmtId="41" fontId="20" fillId="0" borderId="8" xfId="0" applyNumberFormat="1" applyFont="1" applyBorder="1"/>
    <xf numFmtId="164" fontId="20" fillId="0" borderId="0" xfId="0" applyNumberFormat="1" applyFont="1" applyProtection="1">
      <protection locked="0"/>
    </xf>
    <xf numFmtId="37" fontId="92" fillId="0" borderId="0" xfId="0" applyNumberFormat="1" applyFont="1" applyProtection="1">
      <protection locked="0"/>
    </xf>
    <xf numFmtId="164" fontId="93" fillId="0" borderId="0" xfId="0" applyNumberFormat="1" applyFont="1"/>
    <xf numFmtId="37" fontId="92" fillId="0" borderId="0" xfId="0" applyNumberFormat="1" applyFont="1" applyAlignment="1" applyProtection="1">
      <alignment horizontal="right"/>
      <protection locked="0"/>
    </xf>
    <xf numFmtId="37" fontId="17" fillId="0" borderId="0" xfId="0" applyNumberFormat="1" applyFont="1" applyAlignment="1">
      <alignment horizontal="right"/>
    </xf>
    <xf numFmtId="37" fontId="17" fillId="0" borderId="0" xfId="0" applyNumberFormat="1" applyFont="1"/>
    <xf numFmtId="4" fontId="0" fillId="0" borderId="0" xfId="0" applyNumberFormat="1" applyAlignment="1">
      <alignment horizontal="left"/>
    </xf>
    <xf numFmtId="41" fontId="22" fillId="0" borderId="0" xfId="0" applyNumberFormat="1" applyFont="1" applyAlignment="1" applyProtection="1">
      <alignment horizontal="right"/>
      <protection locked="0"/>
    </xf>
    <xf numFmtId="41" fontId="22" fillId="0" borderId="0" xfId="0" applyNumberFormat="1" applyFont="1" applyProtection="1">
      <protection locked="0"/>
    </xf>
    <xf numFmtId="41" fontId="21" fillId="0" borderId="3" xfId="0" applyNumberFormat="1" applyFont="1" applyBorder="1" applyAlignment="1">
      <alignment horizontal="right"/>
    </xf>
    <xf numFmtId="164" fontId="64" fillId="0" borderId="0" xfId="0" applyNumberFormat="1" applyFont="1"/>
    <xf numFmtId="164" fontId="32" fillId="0" borderId="0" xfId="0" applyNumberFormat="1" applyFont="1"/>
    <xf numFmtId="41" fontId="81" fillId="0" borderId="0" xfId="0" applyNumberFormat="1" applyFont="1"/>
    <xf numFmtId="164" fontId="89" fillId="0" borderId="0" xfId="0" applyNumberFormat="1" applyFont="1"/>
    <xf numFmtId="164" fontId="90" fillId="0" borderId="0" xfId="0" applyNumberFormat="1" applyFont="1"/>
    <xf numFmtId="164" fontId="7" fillId="0" borderId="0" xfId="0" applyNumberFormat="1" applyFont="1" applyAlignment="1">
      <alignment horizontal="right"/>
    </xf>
    <xf numFmtId="164" fontId="17" fillId="0" borderId="0" xfId="0" applyNumberFormat="1" applyFont="1" applyAlignment="1">
      <alignment horizontal="left"/>
    </xf>
    <xf numFmtId="164" fontId="89" fillId="0" borderId="0" xfId="0" applyNumberFormat="1" applyFont="1" applyAlignment="1">
      <alignment horizontal="right"/>
    </xf>
    <xf numFmtId="164" fontId="23" fillId="0" borderId="0" xfId="0" applyNumberFormat="1" applyFont="1"/>
    <xf numFmtId="185" fontId="91" fillId="0" borderId="0" xfId="0" applyNumberFormat="1" applyFont="1"/>
    <xf numFmtId="164" fontId="21" fillId="0" borderId="22" xfId="0" quotePrefix="1" applyNumberFormat="1" applyFont="1" applyBorder="1" applyAlignment="1" applyProtection="1">
      <alignment horizontal="center"/>
      <protection locked="0"/>
    </xf>
    <xf numFmtId="164" fontId="21" fillId="0" borderId="22" xfId="0" quotePrefix="1" applyNumberFormat="1" applyFont="1" applyBorder="1" applyAlignment="1">
      <alignment horizontal="center"/>
    </xf>
    <xf numFmtId="41" fontId="21" fillId="0" borderId="22" xfId="0" quotePrefix="1" applyNumberFormat="1" applyFont="1" applyBorder="1" applyAlignment="1">
      <alignment horizontal="center"/>
    </xf>
    <xf numFmtId="41" fontId="20" fillId="0" borderId="22" xfId="0" applyNumberFormat="1" applyFont="1" applyBorder="1" applyAlignment="1">
      <alignment horizontal="right"/>
    </xf>
    <xf numFmtId="41" fontId="20" fillId="0" borderId="22" xfId="0" applyNumberFormat="1" applyFont="1" applyBorder="1"/>
    <xf numFmtId="41" fontId="21" fillId="0" borderId="25" xfId="0" applyNumberFormat="1" applyFont="1" applyBorder="1"/>
    <xf numFmtId="164" fontId="11" fillId="0" borderId="0" xfId="0" applyNumberFormat="1" applyFont="1" applyAlignment="1">
      <alignment horizontal="left"/>
    </xf>
    <xf numFmtId="41" fontId="21" fillId="0" borderId="22" xfId="0" applyNumberFormat="1" applyFont="1" applyBorder="1"/>
    <xf numFmtId="41" fontId="21" fillId="0" borderId="0" xfId="0" quotePrefix="1" applyNumberFormat="1" applyFont="1" applyAlignment="1">
      <alignment horizontal="right"/>
    </xf>
    <xf numFmtId="41" fontId="21" fillId="0" borderId="4" xfId="0" quotePrefix="1" applyNumberFormat="1" applyFont="1" applyBorder="1" applyAlignment="1">
      <alignment horizontal="right"/>
    </xf>
    <xf numFmtId="41" fontId="20" fillId="0" borderId="4" xfId="0" quotePrefix="1" applyNumberFormat="1" applyFont="1" applyBorder="1" applyAlignment="1">
      <alignment horizontal="right"/>
    </xf>
    <xf numFmtId="37" fontId="21" fillId="0" borderId="4" xfId="0" applyNumberFormat="1" applyFont="1" applyBorder="1"/>
    <xf numFmtId="37" fontId="21" fillId="0" borderId="0" xfId="0" applyNumberFormat="1" applyFont="1"/>
    <xf numFmtId="164" fontId="11" fillId="0" borderId="0" xfId="0" quotePrefix="1" applyNumberFormat="1" applyFont="1" applyAlignment="1">
      <alignment horizontal="left"/>
    </xf>
    <xf numFmtId="44" fontId="11" fillId="0" borderId="0" xfId="0" applyNumberFormat="1" applyFont="1" applyAlignment="1">
      <alignment horizontal="left"/>
    </xf>
    <xf numFmtId="44" fontId="11" fillId="0" borderId="0" xfId="0" applyNumberFormat="1" applyFont="1"/>
    <xf numFmtId="44" fontId="21" fillId="0" borderId="0" xfId="0" applyNumberFormat="1" applyFont="1" applyAlignment="1">
      <alignment horizontal="right"/>
    </xf>
    <xf numFmtId="42" fontId="21" fillId="0" borderId="9" xfId="0" applyNumberFormat="1" applyFont="1" applyBorder="1"/>
    <xf numFmtId="164" fontId="6" fillId="0" borderId="6" xfId="0" applyNumberFormat="1" applyFont="1" applyBorder="1" applyProtection="1">
      <protection locked="0"/>
    </xf>
    <xf numFmtId="164" fontId="6" fillId="0" borderId="6" xfId="0" applyNumberFormat="1" applyFont="1" applyBorder="1"/>
    <xf numFmtId="0" fontId="0" fillId="0" borderId="0" xfId="0" applyAlignment="1">
      <alignment horizontal="center" vertical="top"/>
    </xf>
    <xf numFmtId="42" fontId="13" fillId="0" borderId="0" xfId="0" applyNumberFormat="1" applyFont="1"/>
    <xf numFmtId="41" fontId="39" fillId="0" borderId="7" xfId="13" applyNumberFormat="1" applyFont="1" applyBorder="1" applyAlignment="1">
      <alignment horizontal="right"/>
    </xf>
    <xf numFmtId="41" fontId="39" fillId="0" borderId="3" xfId="13" applyNumberFormat="1" applyFont="1" applyBorder="1" applyAlignment="1">
      <alignment horizontal="right"/>
    </xf>
    <xf numFmtId="41" fontId="41" fillId="0" borderId="0" xfId="13" applyNumberFormat="1" applyFont="1"/>
    <xf numFmtId="4" fontId="24" fillId="0" borderId="0" xfId="13" applyNumberFormat="1" applyFont="1"/>
    <xf numFmtId="42" fontId="129" fillId="0" borderId="0" xfId="0" quotePrefix="1" applyNumberFormat="1" applyFont="1" applyAlignment="1">
      <alignment horizontal="center"/>
    </xf>
    <xf numFmtId="42" fontId="41" fillId="0" borderId="0" xfId="13" applyNumberFormat="1" applyFont="1"/>
    <xf numFmtId="172" fontId="129" fillId="0" borderId="0" xfId="0" quotePrefix="1" applyNumberFormat="1" applyFont="1" applyAlignment="1">
      <alignment horizontal="center"/>
    </xf>
    <xf numFmtId="37" fontId="41" fillId="0" borderId="0" xfId="13" quotePrefix="1" applyNumberFormat="1" applyFont="1" applyAlignment="1">
      <alignment horizontal="center"/>
    </xf>
    <xf numFmtId="172" fontId="39" fillId="0" borderId="3" xfId="13" applyNumberFormat="1" applyFont="1" applyBorder="1" applyAlignment="1">
      <alignment horizontal="right"/>
    </xf>
    <xf numFmtId="172" fontId="41" fillId="0" borderId="0" xfId="13" applyNumberFormat="1" applyFont="1" applyAlignment="1">
      <alignment horizontal="right"/>
    </xf>
    <xf numFmtId="37" fontId="41" fillId="0" borderId="0" xfId="13" applyNumberFormat="1" applyFont="1" applyAlignment="1">
      <alignment horizontal="center"/>
    </xf>
    <xf numFmtId="0" fontId="41" fillId="0" borderId="0" xfId="13" applyFont="1"/>
    <xf numFmtId="172" fontId="39" fillId="0" borderId="7" xfId="13" applyNumberFormat="1" applyFont="1" applyBorder="1" applyAlignment="1">
      <alignment horizontal="right"/>
    </xf>
    <xf numFmtId="172" fontId="41" fillId="0" borderId="0" xfId="13" applyNumberFormat="1" applyFont="1" applyAlignment="1">
      <alignment horizontal="center"/>
    </xf>
    <xf numFmtId="172" fontId="39" fillId="0" borderId="3" xfId="13" quotePrefix="1" applyNumberFormat="1" applyFont="1" applyBorder="1" applyAlignment="1">
      <alignment horizontal="right"/>
    </xf>
    <xf numFmtId="41" fontId="39" fillId="0" borderId="3" xfId="13" quotePrefix="1" applyNumberFormat="1" applyFont="1" applyBorder="1" applyAlignment="1">
      <alignment horizontal="right"/>
    </xf>
    <xf numFmtId="172" fontId="41" fillId="0" borderId="0" xfId="13" applyNumberFormat="1" applyFont="1"/>
    <xf numFmtId="172" fontId="41" fillId="0" borderId="0" xfId="13" quotePrefix="1" applyNumberFormat="1" applyFont="1" applyAlignment="1">
      <alignment horizontal="center"/>
    </xf>
    <xf numFmtId="41" fontId="41" fillId="0" borderId="0" xfId="13" quotePrefix="1" applyNumberFormat="1" applyFont="1" applyAlignment="1">
      <alignment horizontal="center"/>
    </xf>
    <xf numFmtId="172" fontId="41" fillId="0" borderId="0" xfId="13" quotePrefix="1" applyNumberFormat="1" applyFont="1" applyAlignment="1">
      <alignment horizontal="right"/>
    </xf>
    <xf numFmtId="41" fontId="41" fillId="0" borderId="0" xfId="13" quotePrefix="1" applyNumberFormat="1" applyFont="1" applyAlignment="1">
      <alignment horizontal="right"/>
    </xf>
    <xf numFmtId="42" fontId="22" fillId="0" borderId="0" xfId="60106" applyNumberFormat="1" applyFont="1"/>
    <xf numFmtId="0" fontId="20" fillId="0" borderId="0" xfId="0" quotePrefix="1" applyFont="1" applyAlignment="1">
      <alignment horizontal="right"/>
    </xf>
    <xf numFmtId="3" fontId="7" fillId="0" borderId="0" xfId="0" quotePrefix="1" applyNumberFormat="1" applyFont="1"/>
    <xf numFmtId="3" fontId="7" fillId="0" borderId="0" xfId="0" applyNumberFormat="1" applyFont="1"/>
    <xf numFmtId="0" fontId="0" fillId="0" borderId="0" xfId="0" applyAlignment="1">
      <alignment horizontal="left" vertical="top"/>
    </xf>
    <xf numFmtId="0" fontId="11" fillId="0" borderId="2" xfId="0" applyFont="1" applyBorder="1" applyAlignment="1">
      <alignment horizontal="center"/>
    </xf>
    <xf numFmtId="164" fontId="11" fillId="0" borderId="22" xfId="0" applyNumberFormat="1" applyFont="1" applyBorder="1" applyAlignment="1">
      <alignment horizontal="center"/>
    </xf>
    <xf numFmtId="164" fontId="11" fillId="0" borderId="0" xfId="0" applyNumberFormat="1" applyFont="1" applyAlignment="1">
      <alignment horizontal="center"/>
    </xf>
    <xf numFmtId="0" fontId="6" fillId="0" borderId="0" xfId="0" applyFont="1"/>
    <xf numFmtId="3" fontId="7" fillId="0" borderId="0" xfId="0" quotePrefix="1" applyNumberFormat="1" applyFont="1" applyAlignment="1">
      <alignment horizontal="left"/>
    </xf>
    <xf numFmtId="3" fontId="7" fillId="0" borderId="0" xfId="0" applyNumberFormat="1" applyFont="1" applyAlignment="1">
      <alignment horizontal="left"/>
    </xf>
    <xf numFmtId="0" fontId="0" fillId="0" borderId="0" xfId="0"/>
    <xf numFmtId="49" fontId="0" fillId="0" borderId="0" xfId="0" applyNumberFormat="1"/>
    <xf numFmtId="0" fontId="51" fillId="0" borderId="0" xfId="59989" applyFont="1" applyAlignment="1">
      <alignment wrapText="1"/>
    </xf>
    <xf numFmtId="0" fontId="0" fillId="0" borderId="0" xfId="0" applyAlignment="1">
      <alignment wrapText="1"/>
    </xf>
    <xf numFmtId="43" fontId="8" fillId="0" borderId="22" xfId="36083" applyNumberFormat="1" applyFont="1" applyBorder="1" applyAlignment="1">
      <alignment horizontal="center"/>
    </xf>
    <xf numFmtId="43" fontId="9" fillId="0" borderId="22" xfId="36083" applyNumberFormat="1" applyFont="1" applyBorder="1" applyAlignment="1">
      <alignment horizontal="center"/>
    </xf>
    <xf numFmtId="165" fontId="20" fillId="0" borderId="22" xfId="60091" applyNumberFormat="1" applyFont="1" applyBorder="1" applyAlignment="1">
      <alignment horizontal="center"/>
    </xf>
    <xf numFmtId="165" fontId="20" fillId="0" borderId="22" xfId="60099" applyNumberFormat="1" applyFont="1" applyBorder="1" applyAlignment="1">
      <alignment horizontal="center"/>
    </xf>
    <xf numFmtId="0" fontId="11" fillId="0" borderId="0" xfId="60912" applyFont="1" applyAlignment="1">
      <alignment horizontal="center"/>
    </xf>
    <xf numFmtId="0" fontId="12" fillId="0" borderId="0" xfId="60912" applyFont="1" applyAlignment="1">
      <alignment horizontal="center"/>
    </xf>
    <xf numFmtId="0" fontId="20" fillId="0" borderId="0" xfId="60912" applyFont="1" applyAlignment="1">
      <alignment horizontal="center"/>
    </xf>
    <xf numFmtId="0" fontId="6" fillId="0" borderId="0" xfId="60912" applyAlignment="1">
      <alignment horizontal="center"/>
    </xf>
    <xf numFmtId="0" fontId="0" fillId="0" borderId="40" xfId="60912" applyFont="1" applyBorder="1" applyAlignment="1">
      <alignment horizontal="left" vertical="center" wrapText="1"/>
    </xf>
    <xf numFmtId="0" fontId="6" fillId="0" borderId="39" xfId="60912" applyBorder="1" applyAlignment="1">
      <alignment horizontal="left"/>
    </xf>
    <xf numFmtId="0" fontId="6" fillId="0" borderId="38" xfId="60912" applyBorder="1" applyAlignment="1">
      <alignment horizontal="left"/>
    </xf>
    <xf numFmtId="0" fontId="6" fillId="0" borderId="37" xfId="60912" applyBorder="1" applyAlignment="1">
      <alignment horizontal="left"/>
    </xf>
    <xf numFmtId="0" fontId="6" fillId="0" borderId="0" xfId="60912" applyAlignment="1">
      <alignment horizontal="left"/>
    </xf>
    <xf numFmtId="0" fontId="6" fillId="0" borderId="36" xfId="60912" applyBorder="1" applyAlignment="1">
      <alignment horizontal="left"/>
    </xf>
    <xf numFmtId="0" fontId="6" fillId="0" borderId="35" xfId="60912" applyBorder="1" applyAlignment="1">
      <alignment horizontal="left"/>
    </xf>
    <xf numFmtId="0" fontId="6" fillId="0" borderId="15" xfId="60912" applyBorder="1" applyAlignment="1">
      <alignment horizontal="left"/>
    </xf>
    <xf numFmtId="0" fontId="6" fillId="0" borderId="34" xfId="60912" applyBorder="1" applyAlignment="1">
      <alignment horizontal="left"/>
    </xf>
    <xf numFmtId="0" fontId="0" fillId="0" borderId="40" xfId="60912" applyFont="1" applyBorder="1" applyAlignment="1">
      <alignment horizontal="justify" vertical="center" wrapText="1"/>
    </xf>
    <xf numFmtId="0" fontId="6" fillId="0" borderId="39" xfId="60912" applyBorder="1" applyAlignment="1">
      <alignment horizontal="justify" vertical="center" wrapText="1"/>
    </xf>
    <xf numFmtId="0" fontId="6" fillId="0" borderId="38" xfId="60912" applyBorder="1" applyAlignment="1">
      <alignment horizontal="justify" vertical="center" wrapText="1"/>
    </xf>
    <xf numFmtId="0" fontId="6" fillId="0" borderId="37" xfId="60912" applyBorder="1" applyAlignment="1">
      <alignment horizontal="justify" vertical="center" wrapText="1"/>
    </xf>
    <xf numFmtId="0" fontId="6" fillId="0" borderId="0" xfId="60912" applyAlignment="1">
      <alignment horizontal="justify" vertical="center" wrapText="1"/>
    </xf>
    <xf numFmtId="0" fontId="6" fillId="0" borderId="36" xfId="60912" applyBorder="1" applyAlignment="1">
      <alignment horizontal="justify" vertical="center" wrapText="1"/>
    </xf>
    <xf numFmtId="0" fontId="6" fillId="0" borderId="35" xfId="60912" applyBorder="1" applyAlignment="1">
      <alignment horizontal="justify" vertical="center" wrapText="1"/>
    </xf>
    <xf numFmtId="0" fontId="6" fillId="0" borderId="15" xfId="60912" applyBorder="1" applyAlignment="1">
      <alignment horizontal="justify" vertical="center" wrapText="1"/>
    </xf>
    <xf numFmtId="0" fontId="6" fillId="0" borderId="34" xfId="60912" applyBorder="1" applyAlignment="1">
      <alignment horizontal="justify" vertical="center" wrapText="1"/>
    </xf>
    <xf numFmtId="0" fontId="6" fillId="0" borderId="0" xfId="60912" applyAlignment="1">
      <alignment horizontal="center" vertical="center" wrapText="1"/>
    </xf>
    <xf numFmtId="0" fontId="38" fillId="0" borderId="0" xfId="0" applyFont="1" applyAlignment="1">
      <alignment horizontal="center"/>
    </xf>
    <xf numFmtId="0" fontId="6" fillId="0" borderId="0" xfId="0" applyFont="1" applyAlignment="1">
      <alignment horizontal="center"/>
    </xf>
    <xf numFmtId="0" fontId="59" fillId="0" borderId="0" xfId="0" applyFont="1" applyAlignment="1">
      <alignment horizontal="center"/>
    </xf>
    <xf numFmtId="41" fontId="0" fillId="0" borderId="0" xfId="0" applyNumberFormat="1"/>
    <xf numFmtId="41" fontId="6" fillId="0" borderId="0" xfId="0" applyNumberFormat="1" applyFont="1"/>
    <xf numFmtId="41" fontId="38" fillId="0" borderId="2" xfId="0" applyNumberFormat="1" applyFont="1" applyBorder="1" applyAlignment="1">
      <alignment horizontal="center"/>
    </xf>
    <xf numFmtId="41" fontId="0" fillId="0" borderId="2" xfId="0" applyNumberFormat="1" applyBorder="1" applyAlignment="1">
      <alignment horizontal="center"/>
    </xf>
    <xf numFmtId="0" fontId="38" fillId="0" borderId="2" xfId="0" applyFont="1" applyBorder="1" applyAlignment="1">
      <alignment horizontal="center"/>
    </xf>
    <xf numFmtId="0" fontId="0" fillId="0" borderId="2" xfId="0" applyBorder="1" applyAlignment="1">
      <alignment horizontal="center"/>
    </xf>
    <xf numFmtId="0" fontId="32" fillId="0" borderId="0" xfId="60103" quotePrefix="1" applyNumberFormat="1" applyFont="1" applyAlignment="1">
      <alignment horizontal="justify" wrapText="1"/>
    </xf>
    <xf numFmtId="0" fontId="32" fillId="0" borderId="0" xfId="60103" quotePrefix="1" applyNumberFormat="1" applyFont="1" applyAlignment="1">
      <alignment horizontal="justify" vertical="top" wrapText="1"/>
    </xf>
    <xf numFmtId="0" fontId="0" fillId="0" borderId="0" xfId="0" applyAlignment="1">
      <alignment horizontal="justify" vertical="top" wrapText="1"/>
    </xf>
    <xf numFmtId="0" fontId="17" fillId="0" borderId="0" xfId="0" applyFont="1" applyAlignment="1">
      <alignment horizontal="center"/>
    </xf>
    <xf numFmtId="0" fontId="95" fillId="0" borderId="0" xfId="0" applyFont="1" applyAlignment="1">
      <alignment horizontal="center"/>
    </xf>
    <xf numFmtId="0" fontId="46" fillId="0" borderId="0" xfId="0" applyFont="1" applyAlignment="1">
      <alignment horizontal="justify" vertical="top" wrapText="1"/>
    </xf>
    <xf numFmtId="0" fontId="46" fillId="0" borderId="0" xfId="0" applyFont="1"/>
    <xf numFmtId="0" fontId="46" fillId="0" borderId="0" xfId="0" quotePrefix="1" applyFont="1" applyAlignment="1">
      <alignment horizontal="justify" vertical="top" wrapText="1"/>
    </xf>
    <xf numFmtId="0" fontId="0" fillId="0" borderId="0" xfId="0" applyAlignment="1">
      <alignment horizontal="justify" vertical="top"/>
    </xf>
    <xf numFmtId="0" fontId="6" fillId="0" borderId="0" xfId="0" applyFont="1" applyAlignment="1">
      <alignment horizontal="justify" vertical="top"/>
    </xf>
  </cellXfs>
  <cellStyles count="60923">
    <cellStyle name="20% - Accent1 10" xfId="22" xr:uid="{00000000-0005-0000-0000-000000000000}"/>
    <cellStyle name="20% - Accent1 10 2" xfId="23" xr:uid="{00000000-0005-0000-0000-000001000000}"/>
    <cellStyle name="20% - Accent1 10 2 2" xfId="24" xr:uid="{00000000-0005-0000-0000-000002000000}"/>
    <cellStyle name="20% - Accent1 10 2 2 2" xfId="25" xr:uid="{00000000-0005-0000-0000-000003000000}"/>
    <cellStyle name="20% - Accent1 10 2 2 3" xfId="49926" xr:uid="{00000000-0005-0000-0000-000004000000}"/>
    <cellStyle name="20% - Accent1 10 2 2 4" xfId="60816" xr:uid="{00000000-0005-0000-0000-000005000000}"/>
    <cellStyle name="20% - Accent1 10 2 3" xfId="26" xr:uid="{00000000-0005-0000-0000-000006000000}"/>
    <cellStyle name="20% - Accent1 10 2 4" xfId="27" xr:uid="{00000000-0005-0000-0000-000007000000}"/>
    <cellStyle name="20% - Accent1 10 2 5" xfId="60448" xr:uid="{00000000-0005-0000-0000-000008000000}"/>
    <cellStyle name="20% - Accent1 10 3" xfId="28" xr:uid="{00000000-0005-0000-0000-000009000000}"/>
    <cellStyle name="20% - Accent1 10 3 2" xfId="29" xr:uid="{00000000-0005-0000-0000-00000A000000}"/>
    <cellStyle name="20% - Accent1 10 3 2 2" xfId="30" xr:uid="{00000000-0005-0000-0000-00000B000000}"/>
    <cellStyle name="20% - Accent1 10 3 2 3" xfId="49927" xr:uid="{00000000-0005-0000-0000-00000C000000}"/>
    <cellStyle name="20% - Accent1 10 3 3" xfId="31" xr:uid="{00000000-0005-0000-0000-00000D000000}"/>
    <cellStyle name="20% - Accent1 10 3 4" xfId="32" xr:uid="{00000000-0005-0000-0000-00000E000000}"/>
    <cellStyle name="20% - Accent1 10 3 5" xfId="60633" xr:uid="{00000000-0005-0000-0000-00000F000000}"/>
    <cellStyle name="20% - Accent1 10 4" xfId="33" xr:uid="{00000000-0005-0000-0000-000010000000}"/>
    <cellStyle name="20% - Accent1 10 4 2" xfId="34" xr:uid="{00000000-0005-0000-0000-000011000000}"/>
    <cellStyle name="20% - Accent1 10 4 3" xfId="49928" xr:uid="{00000000-0005-0000-0000-000012000000}"/>
    <cellStyle name="20% - Accent1 10 5" xfId="35" xr:uid="{00000000-0005-0000-0000-000013000000}"/>
    <cellStyle name="20% - Accent1 10 6" xfId="36" xr:uid="{00000000-0005-0000-0000-000014000000}"/>
    <cellStyle name="20% - Accent1 10 7" xfId="60265" xr:uid="{00000000-0005-0000-0000-000015000000}"/>
    <cellStyle name="20% - Accent1 11" xfId="37" xr:uid="{00000000-0005-0000-0000-000016000000}"/>
    <cellStyle name="20% - Accent1 11 2" xfId="38" xr:uid="{00000000-0005-0000-0000-000017000000}"/>
    <cellStyle name="20% - Accent1 11 2 2" xfId="39" xr:uid="{00000000-0005-0000-0000-000018000000}"/>
    <cellStyle name="20% - Accent1 11 2 2 2" xfId="40" xr:uid="{00000000-0005-0000-0000-000019000000}"/>
    <cellStyle name="20% - Accent1 11 2 2 3" xfId="49929" xr:uid="{00000000-0005-0000-0000-00001A000000}"/>
    <cellStyle name="20% - Accent1 11 2 2 4" xfId="60830" xr:uid="{00000000-0005-0000-0000-00001B000000}"/>
    <cellStyle name="20% - Accent1 11 2 3" xfId="41" xr:uid="{00000000-0005-0000-0000-00001C000000}"/>
    <cellStyle name="20% - Accent1 11 2 4" xfId="42" xr:uid="{00000000-0005-0000-0000-00001D000000}"/>
    <cellStyle name="20% - Accent1 11 2 5" xfId="60462" xr:uid="{00000000-0005-0000-0000-00001E000000}"/>
    <cellStyle name="20% - Accent1 11 3" xfId="43" xr:uid="{00000000-0005-0000-0000-00001F000000}"/>
    <cellStyle name="20% - Accent1 11 3 2" xfId="44" xr:uid="{00000000-0005-0000-0000-000020000000}"/>
    <cellStyle name="20% - Accent1 11 3 3" xfId="49930" xr:uid="{00000000-0005-0000-0000-000021000000}"/>
    <cellStyle name="20% - Accent1 11 3 4" xfId="60647" xr:uid="{00000000-0005-0000-0000-000022000000}"/>
    <cellStyle name="20% - Accent1 11 4" xfId="45" xr:uid="{00000000-0005-0000-0000-000023000000}"/>
    <cellStyle name="20% - Accent1 11 5" xfId="46" xr:uid="{00000000-0005-0000-0000-000024000000}"/>
    <cellStyle name="20% - Accent1 11 6" xfId="60279" xr:uid="{00000000-0005-0000-0000-000025000000}"/>
    <cellStyle name="20% - Accent1 12" xfId="47" xr:uid="{00000000-0005-0000-0000-000026000000}"/>
    <cellStyle name="20% - Accent1 12 2" xfId="48" xr:uid="{00000000-0005-0000-0000-000027000000}"/>
    <cellStyle name="20% - Accent1 12 2 2" xfId="49" xr:uid="{00000000-0005-0000-0000-000028000000}"/>
    <cellStyle name="20% - Accent1 12 2 2 2" xfId="60844" xr:uid="{00000000-0005-0000-0000-000029000000}"/>
    <cellStyle name="20% - Accent1 12 2 3" xfId="49931" xr:uid="{00000000-0005-0000-0000-00002A000000}"/>
    <cellStyle name="20% - Accent1 12 2 4" xfId="60476" xr:uid="{00000000-0005-0000-0000-00002B000000}"/>
    <cellStyle name="20% - Accent1 12 3" xfId="50" xr:uid="{00000000-0005-0000-0000-00002C000000}"/>
    <cellStyle name="20% - Accent1 12 3 2" xfId="60661" xr:uid="{00000000-0005-0000-0000-00002D000000}"/>
    <cellStyle name="20% - Accent1 12 4" xfId="51" xr:uid="{00000000-0005-0000-0000-00002E000000}"/>
    <cellStyle name="20% - Accent1 12 5" xfId="60293" xr:uid="{00000000-0005-0000-0000-00002F000000}"/>
    <cellStyle name="20% - Accent1 13" xfId="52" xr:uid="{00000000-0005-0000-0000-000030000000}"/>
    <cellStyle name="20% - Accent1 13 2" xfId="53" xr:uid="{00000000-0005-0000-0000-000031000000}"/>
    <cellStyle name="20% - Accent1 13 2 2" xfId="54" xr:uid="{00000000-0005-0000-0000-000032000000}"/>
    <cellStyle name="20% - Accent1 13 2 2 2" xfId="60858" xr:uid="{00000000-0005-0000-0000-000033000000}"/>
    <cellStyle name="20% - Accent1 13 2 3" xfId="49932" xr:uid="{00000000-0005-0000-0000-000034000000}"/>
    <cellStyle name="20% - Accent1 13 2 4" xfId="60490" xr:uid="{00000000-0005-0000-0000-000035000000}"/>
    <cellStyle name="20% - Accent1 13 3" xfId="55" xr:uid="{00000000-0005-0000-0000-000036000000}"/>
    <cellStyle name="20% - Accent1 13 3 2" xfId="60675" xr:uid="{00000000-0005-0000-0000-000037000000}"/>
    <cellStyle name="20% - Accent1 13 4" xfId="56" xr:uid="{00000000-0005-0000-0000-000038000000}"/>
    <cellStyle name="20% - Accent1 13 5" xfId="60307" xr:uid="{00000000-0005-0000-0000-000039000000}"/>
    <cellStyle name="20% - Accent1 14" xfId="57" xr:uid="{00000000-0005-0000-0000-00003A000000}"/>
    <cellStyle name="20% - Accent1 14 2" xfId="58" xr:uid="{00000000-0005-0000-0000-00003B000000}"/>
    <cellStyle name="20% - Accent1 14 2 2" xfId="60688" xr:uid="{00000000-0005-0000-0000-00003C000000}"/>
    <cellStyle name="20% - Accent1 14 3" xfId="49933" xr:uid="{00000000-0005-0000-0000-00003D000000}"/>
    <cellStyle name="20% - Accent1 14 4" xfId="60320" xr:uid="{00000000-0005-0000-0000-00003E000000}"/>
    <cellStyle name="20% - Accent1 15" xfId="59" xr:uid="{00000000-0005-0000-0000-00003F000000}"/>
    <cellStyle name="20% - Accent1 15 2" xfId="60504" xr:uid="{00000000-0005-0000-0000-000040000000}"/>
    <cellStyle name="20% - Accent1 16" xfId="60" xr:uid="{00000000-0005-0000-0000-000041000000}"/>
    <cellStyle name="20% - Accent1 16 2" xfId="60872" xr:uid="{00000000-0005-0000-0000-000042000000}"/>
    <cellStyle name="20% - Accent1 17" xfId="49934" xr:uid="{00000000-0005-0000-0000-000043000000}"/>
    <cellStyle name="20% - Accent1 17 2" xfId="60886" xr:uid="{00000000-0005-0000-0000-000044000000}"/>
    <cellStyle name="20% - Accent1 18" xfId="49935" xr:uid="{00000000-0005-0000-0000-000045000000}"/>
    <cellStyle name="20% - Accent1 18 2" xfId="60900" xr:uid="{00000000-0005-0000-0000-000046000000}"/>
    <cellStyle name="20% - Accent1 19" xfId="60125" xr:uid="{00000000-0005-0000-0000-000047000000}"/>
    <cellStyle name="20% - Accent1 2" xfId="61" xr:uid="{00000000-0005-0000-0000-000048000000}"/>
    <cellStyle name="20% - Accent1 2 10" xfId="62" xr:uid="{00000000-0005-0000-0000-000049000000}"/>
    <cellStyle name="20% - Accent1 2 10 2" xfId="63" xr:uid="{00000000-0005-0000-0000-00004A000000}"/>
    <cellStyle name="20% - Accent1 2 10 2 2" xfId="64" xr:uid="{00000000-0005-0000-0000-00004B000000}"/>
    <cellStyle name="20% - Accent1 2 10 2 2 2" xfId="65" xr:uid="{00000000-0005-0000-0000-00004C000000}"/>
    <cellStyle name="20% - Accent1 2 10 2 2 3" xfId="49936" xr:uid="{00000000-0005-0000-0000-00004D000000}"/>
    <cellStyle name="20% - Accent1 2 10 2 3" xfId="66" xr:uid="{00000000-0005-0000-0000-00004E000000}"/>
    <cellStyle name="20% - Accent1 2 10 2 4" xfId="67" xr:uid="{00000000-0005-0000-0000-00004F000000}"/>
    <cellStyle name="20% - Accent1 2 10 3" xfId="68" xr:uid="{00000000-0005-0000-0000-000050000000}"/>
    <cellStyle name="20% - Accent1 2 10 3 2" xfId="69" xr:uid="{00000000-0005-0000-0000-000051000000}"/>
    <cellStyle name="20% - Accent1 2 10 3 3" xfId="49937" xr:uid="{00000000-0005-0000-0000-000052000000}"/>
    <cellStyle name="20% - Accent1 2 10 4" xfId="70" xr:uid="{00000000-0005-0000-0000-000053000000}"/>
    <cellStyle name="20% - Accent1 2 10 5" xfId="71" xr:uid="{00000000-0005-0000-0000-000054000000}"/>
    <cellStyle name="20% - Accent1 2 11" xfId="72" xr:uid="{00000000-0005-0000-0000-000055000000}"/>
    <cellStyle name="20% - Accent1 2 11 2" xfId="73" xr:uid="{00000000-0005-0000-0000-000056000000}"/>
    <cellStyle name="20% - Accent1 2 11 2 2" xfId="74" xr:uid="{00000000-0005-0000-0000-000057000000}"/>
    <cellStyle name="20% - Accent1 2 11 2 3" xfId="49938" xr:uid="{00000000-0005-0000-0000-000058000000}"/>
    <cellStyle name="20% - Accent1 2 11 3" xfId="75" xr:uid="{00000000-0005-0000-0000-000059000000}"/>
    <cellStyle name="20% - Accent1 2 11 4" xfId="76" xr:uid="{00000000-0005-0000-0000-00005A000000}"/>
    <cellStyle name="20% - Accent1 2 12" xfId="77" xr:uid="{00000000-0005-0000-0000-00005B000000}"/>
    <cellStyle name="20% - Accent1 2 12 2" xfId="78" xr:uid="{00000000-0005-0000-0000-00005C000000}"/>
    <cellStyle name="20% - Accent1 2 12 2 2" xfId="79" xr:uid="{00000000-0005-0000-0000-00005D000000}"/>
    <cellStyle name="20% - Accent1 2 12 2 3" xfId="49939" xr:uid="{00000000-0005-0000-0000-00005E000000}"/>
    <cellStyle name="20% - Accent1 2 12 3" xfId="80" xr:uid="{00000000-0005-0000-0000-00005F000000}"/>
    <cellStyle name="20% - Accent1 2 12 4" xfId="81" xr:uid="{00000000-0005-0000-0000-000060000000}"/>
    <cellStyle name="20% - Accent1 2 13" xfId="82" xr:uid="{00000000-0005-0000-0000-000061000000}"/>
    <cellStyle name="20% - Accent1 2 13 2" xfId="83" xr:uid="{00000000-0005-0000-0000-000062000000}"/>
    <cellStyle name="20% - Accent1 2 13 3" xfId="49940" xr:uid="{00000000-0005-0000-0000-000063000000}"/>
    <cellStyle name="20% - Accent1 2 14" xfId="84" xr:uid="{00000000-0005-0000-0000-000064000000}"/>
    <cellStyle name="20% - Accent1 2 15" xfId="85" xr:uid="{00000000-0005-0000-0000-000065000000}"/>
    <cellStyle name="20% - Accent1 2 16" xfId="60152" xr:uid="{00000000-0005-0000-0000-000066000000}"/>
    <cellStyle name="20% - Accent1 2 2" xfId="86" xr:uid="{00000000-0005-0000-0000-000067000000}"/>
    <cellStyle name="20% - Accent1 2 2 10" xfId="87" xr:uid="{00000000-0005-0000-0000-000068000000}"/>
    <cellStyle name="20% - Accent1 2 2 11" xfId="88" xr:uid="{00000000-0005-0000-0000-000069000000}"/>
    <cellStyle name="20% - Accent1 2 2 12" xfId="60336" xr:uid="{00000000-0005-0000-0000-00006A000000}"/>
    <cellStyle name="20% - Accent1 2 2 2" xfId="89" xr:uid="{00000000-0005-0000-0000-00006B000000}"/>
    <cellStyle name="20% - Accent1 2 2 2 10" xfId="90" xr:uid="{00000000-0005-0000-0000-00006C000000}"/>
    <cellStyle name="20% - Accent1 2 2 2 11" xfId="60704" xr:uid="{00000000-0005-0000-0000-00006D000000}"/>
    <cellStyle name="20% - Accent1 2 2 2 2" xfId="91" xr:uid="{00000000-0005-0000-0000-00006E000000}"/>
    <cellStyle name="20% - Accent1 2 2 2 2 2" xfId="92" xr:uid="{00000000-0005-0000-0000-00006F000000}"/>
    <cellStyle name="20% - Accent1 2 2 2 2 2 2" xfId="93" xr:uid="{00000000-0005-0000-0000-000070000000}"/>
    <cellStyle name="20% - Accent1 2 2 2 2 2 2 2" xfId="94" xr:uid="{00000000-0005-0000-0000-000071000000}"/>
    <cellStyle name="20% - Accent1 2 2 2 2 2 2 2 2" xfId="95" xr:uid="{00000000-0005-0000-0000-000072000000}"/>
    <cellStyle name="20% - Accent1 2 2 2 2 2 2 2 2 2" xfId="96" xr:uid="{00000000-0005-0000-0000-000073000000}"/>
    <cellStyle name="20% - Accent1 2 2 2 2 2 2 2 2 3" xfId="49941" xr:uid="{00000000-0005-0000-0000-000074000000}"/>
    <cellStyle name="20% - Accent1 2 2 2 2 2 2 2 3" xfId="97" xr:uid="{00000000-0005-0000-0000-000075000000}"/>
    <cellStyle name="20% - Accent1 2 2 2 2 2 2 2 4" xfId="98" xr:uid="{00000000-0005-0000-0000-000076000000}"/>
    <cellStyle name="20% - Accent1 2 2 2 2 2 2 3" xfId="99" xr:uid="{00000000-0005-0000-0000-000077000000}"/>
    <cellStyle name="20% - Accent1 2 2 2 2 2 2 3 2" xfId="100" xr:uid="{00000000-0005-0000-0000-000078000000}"/>
    <cellStyle name="20% - Accent1 2 2 2 2 2 2 3 2 2" xfId="101" xr:uid="{00000000-0005-0000-0000-000079000000}"/>
    <cellStyle name="20% - Accent1 2 2 2 2 2 2 3 2 3" xfId="49942" xr:uid="{00000000-0005-0000-0000-00007A000000}"/>
    <cellStyle name="20% - Accent1 2 2 2 2 2 2 3 3" xfId="102" xr:uid="{00000000-0005-0000-0000-00007B000000}"/>
    <cellStyle name="20% - Accent1 2 2 2 2 2 2 3 4" xfId="103" xr:uid="{00000000-0005-0000-0000-00007C000000}"/>
    <cellStyle name="20% - Accent1 2 2 2 2 2 2 4" xfId="104" xr:uid="{00000000-0005-0000-0000-00007D000000}"/>
    <cellStyle name="20% - Accent1 2 2 2 2 2 2 4 2" xfId="105" xr:uid="{00000000-0005-0000-0000-00007E000000}"/>
    <cellStyle name="20% - Accent1 2 2 2 2 2 2 4 3" xfId="49943" xr:uid="{00000000-0005-0000-0000-00007F000000}"/>
    <cellStyle name="20% - Accent1 2 2 2 2 2 2 5" xfId="106" xr:uid="{00000000-0005-0000-0000-000080000000}"/>
    <cellStyle name="20% - Accent1 2 2 2 2 2 2 6" xfId="107" xr:uid="{00000000-0005-0000-0000-000081000000}"/>
    <cellStyle name="20% - Accent1 2 2 2 2 2 3" xfId="108" xr:uid="{00000000-0005-0000-0000-000082000000}"/>
    <cellStyle name="20% - Accent1 2 2 2 2 2 3 2" xfId="109" xr:uid="{00000000-0005-0000-0000-000083000000}"/>
    <cellStyle name="20% - Accent1 2 2 2 2 2 3 2 2" xfId="110" xr:uid="{00000000-0005-0000-0000-000084000000}"/>
    <cellStyle name="20% - Accent1 2 2 2 2 2 3 2 3" xfId="49944" xr:uid="{00000000-0005-0000-0000-000085000000}"/>
    <cellStyle name="20% - Accent1 2 2 2 2 2 3 3" xfId="111" xr:uid="{00000000-0005-0000-0000-000086000000}"/>
    <cellStyle name="20% - Accent1 2 2 2 2 2 3 4" xfId="112" xr:uid="{00000000-0005-0000-0000-000087000000}"/>
    <cellStyle name="20% - Accent1 2 2 2 2 2 4" xfId="113" xr:uid="{00000000-0005-0000-0000-000088000000}"/>
    <cellStyle name="20% - Accent1 2 2 2 2 2 4 2" xfId="114" xr:uid="{00000000-0005-0000-0000-000089000000}"/>
    <cellStyle name="20% - Accent1 2 2 2 2 2 4 2 2" xfId="115" xr:uid="{00000000-0005-0000-0000-00008A000000}"/>
    <cellStyle name="20% - Accent1 2 2 2 2 2 4 2 3" xfId="49945" xr:uid="{00000000-0005-0000-0000-00008B000000}"/>
    <cellStyle name="20% - Accent1 2 2 2 2 2 4 3" xfId="116" xr:uid="{00000000-0005-0000-0000-00008C000000}"/>
    <cellStyle name="20% - Accent1 2 2 2 2 2 4 4" xfId="117" xr:uid="{00000000-0005-0000-0000-00008D000000}"/>
    <cellStyle name="20% - Accent1 2 2 2 2 2 5" xfId="118" xr:uid="{00000000-0005-0000-0000-00008E000000}"/>
    <cellStyle name="20% - Accent1 2 2 2 2 2 5 2" xfId="119" xr:uid="{00000000-0005-0000-0000-00008F000000}"/>
    <cellStyle name="20% - Accent1 2 2 2 2 2 5 3" xfId="49946" xr:uid="{00000000-0005-0000-0000-000090000000}"/>
    <cellStyle name="20% - Accent1 2 2 2 2 2 6" xfId="120" xr:uid="{00000000-0005-0000-0000-000091000000}"/>
    <cellStyle name="20% - Accent1 2 2 2 2 2 7" xfId="121" xr:uid="{00000000-0005-0000-0000-000092000000}"/>
    <cellStyle name="20% - Accent1 2 2 2 2 3" xfId="122" xr:uid="{00000000-0005-0000-0000-000093000000}"/>
    <cellStyle name="20% - Accent1 2 2 2 2 3 2" xfId="123" xr:uid="{00000000-0005-0000-0000-000094000000}"/>
    <cellStyle name="20% - Accent1 2 2 2 2 3 2 2" xfId="124" xr:uid="{00000000-0005-0000-0000-000095000000}"/>
    <cellStyle name="20% - Accent1 2 2 2 2 3 2 2 2" xfId="125" xr:uid="{00000000-0005-0000-0000-000096000000}"/>
    <cellStyle name="20% - Accent1 2 2 2 2 3 2 2 3" xfId="49947" xr:uid="{00000000-0005-0000-0000-000097000000}"/>
    <cellStyle name="20% - Accent1 2 2 2 2 3 2 3" xfId="126" xr:uid="{00000000-0005-0000-0000-000098000000}"/>
    <cellStyle name="20% - Accent1 2 2 2 2 3 2 4" xfId="127" xr:uid="{00000000-0005-0000-0000-000099000000}"/>
    <cellStyle name="20% - Accent1 2 2 2 2 3 3" xfId="128" xr:uid="{00000000-0005-0000-0000-00009A000000}"/>
    <cellStyle name="20% - Accent1 2 2 2 2 3 3 2" xfId="129" xr:uid="{00000000-0005-0000-0000-00009B000000}"/>
    <cellStyle name="20% - Accent1 2 2 2 2 3 3 2 2" xfId="130" xr:uid="{00000000-0005-0000-0000-00009C000000}"/>
    <cellStyle name="20% - Accent1 2 2 2 2 3 3 2 3" xfId="49948" xr:uid="{00000000-0005-0000-0000-00009D000000}"/>
    <cellStyle name="20% - Accent1 2 2 2 2 3 3 3" xfId="131" xr:uid="{00000000-0005-0000-0000-00009E000000}"/>
    <cellStyle name="20% - Accent1 2 2 2 2 3 3 4" xfId="132" xr:uid="{00000000-0005-0000-0000-00009F000000}"/>
    <cellStyle name="20% - Accent1 2 2 2 2 3 4" xfId="133" xr:uid="{00000000-0005-0000-0000-0000A0000000}"/>
    <cellStyle name="20% - Accent1 2 2 2 2 3 4 2" xfId="134" xr:uid="{00000000-0005-0000-0000-0000A1000000}"/>
    <cellStyle name="20% - Accent1 2 2 2 2 3 4 3" xfId="49949" xr:uid="{00000000-0005-0000-0000-0000A2000000}"/>
    <cellStyle name="20% - Accent1 2 2 2 2 3 5" xfId="135" xr:uid="{00000000-0005-0000-0000-0000A3000000}"/>
    <cellStyle name="20% - Accent1 2 2 2 2 3 6" xfId="136" xr:uid="{00000000-0005-0000-0000-0000A4000000}"/>
    <cellStyle name="20% - Accent1 2 2 2 2 4" xfId="137" xr:uid="{00000000-0005-0000-0000-0000A5000000}"/>
    <cellStyle name="20% - Accent1 2 2 2 2 4 2" xfId="138" xr:uid="{00000000-0005-0000-0000-0000A6000000}"/>
    <cellStyle name="20% - Accent1 2 2 2 2 4 2 2" xfId="139" xr:uid="{00000000-0005-0000-0000-0000A7000000}"/>
    <cellStyle name="20% - Accent1 2 2 2 2 4 2 3" xfId="49950" xr:uid="{00000000-0005-0000-0000-0000A8000000}"/>
    <cellStyle name="20% - Accent1 2 2 2 2 4 3" xfId="140" xr:uid="{00000000-0005-0000-0000-0000A9000000}"/>
    <cellStyle name="20% - Accent1 2 2 2 2 4 4" xfId="141" xr:uid="{00000000-0005-0000-0000-0000AA000000}"/>
    <cellStyle name="20% - Accent1 2 2 2 2 5" xfId="142" xr:uid="{00000000-0005-0000-0000-0000AB000000}"/>
    <cellStyle name="20% - Accent1 2 2 2 2 5 2" xfId="143" xr:uid="{00000000-0005-0000-0000-0000AC000000}"/>
    <cellStyle name="20% - Accent1 2 2 2 2 5 2 2" xfId="144" xr:uid="{00000000-0005-0000-0000-0000AD000000}"/>
    <cellStyle name="20% - Accent1 2 2 2 2 5 2 3" xfId="49951" xr:uid="{00000000-0005-0000-0000-0000AE000000}"/>
    <cellStyle name="20% - Accent1 2 2 2 2 5 3" xfId="145" xr:uid="{00000000-0005-0000-0000-0000AF000000}"/>
    <cellStyle name="20% - Accent1 2 2 2 2 5 4" xfId="146" xr:uid="{00000000-0005-0000-0000-0000B0000000}"/>
    <cellStyle name="20% - Accent1 2 2 2 2 6" xfId="147" xr:uid="{00000000-0005-0000-0000-0000B1000000}"/>
    <cellStyle name="20% - Accent1 2 2 2 2 6 2" xfId="148" xr:uid="{00000000-0005-0000-0000-0000B2000000}"/>
    <cellStyle name="20% - Accent1 2 2 2 2 6 3" xfId="49952" xr:uid="{00000000-0005-0000-0000-0000B3000000}"/>
    <cellStyle name="20% - Accent1 2 2 2 2 7" xfId="149" xr:uid="{00000000-0005-0000-0000-0000B4000000}"/>
    <cellStyle name="20% - Accent1 2 2 2 2 8" xfId="150" xr:uid="{00000000-0005-0000-0000-0000B5000000}"/>
    <cellStyle name="20% - Accent1 2 2 2 3" xfId="151" xr:uid="{00000000-0005-0000-0000-0000B6000000}"/>
    <cellStyle name="20% - Accent1 2 2 2 3 2" xfId="152" xr:uid="{00000000-0005-0000-0000-0000B7000000}"/>
    <cellStyle name="20% - Accent1 2 2 2 3 2 2" xfId="153" xr:uid="{00000000-0005-0000-0000-0000B8000000}"/>
    <cellStyle name="20% - Accent1 2 2 2 3 2 2 2" xfId="154" xr:uid="{00000000-0005-0000-0000-0000B9000000}"/>
    <cellStyle name="20% - Accent1 2 2 2 3 2 2 2 2" xfId="155" xr:uid="{00000000-0005-0000-0000-0000BA000000}"/>
    <cellStyle name="20% - Accent1 2 2 2 3 2 2 2 3" xfId="49953" xr:uid="{00000000-0005-0000-0000-0000BB000000}"/>
    <cellStyle name="20% - Accent1 2 2 2 3 2 2 3" xfId="156" xr:uid="{00000000-0005-0000-0000-0000BC000000}"/>
    <cellStyle name="20% - Accent1 2 2 2 3 2 2 4" xfId="157" xr:uid="{00000000-0005-0000-0000-0000BD000000}"/>
    <cellStyle name="20% - Accent1 2 2 2 3 2 3" xfId="158" xr:uid="{00000000-0005-0000-0000-0000BE000000}"/>
    <cellStyle name="20% - Accent1 2 2 2 3 2 3 2" xfId="159" xr:uid="{00000000-0005-0000-0000-0000BF000000}"/>
    <cellStyle name="20% - Accent1 2 2 2 3 2 3 2 2" xfId="160" xr:uid="{00000000-0005-0000-0000-0000C0000000}"/>
    <cellStyle name="20% - Accent1 2 2 2 3 2 3 2 3" xfId="49954" xr:uid="{00000000-0005-0000-0000-0000C1000000}"/>
    <cellStyle name="20% - Accent1 2 2 2 3 2 3 3" xfId="161" xr:uid="{00000000-0005-0000-0000-0000C2000000}"/>
    <cellStyle name="20% - Accent1 2 2 2 3 2 3 4" xfId="162" xr:uid="{00000000-0005-0000-0000-0000C3000000}"/>
    <cellStyle name="20% - Accent1 2 2 2 3 2 4" xfId="163" xr:uid="{00000000-0005-0000-0000-0000C4000000}"/>
    <cellStyle name="20% - Accent1 2 2 2 3 2 4 2" xfId="164" xr:uid="{00000000-0005-0000-0000-0000C5000000}"/>
    <cellStyle name="20% - Accent1 2 2 2 3 2 4 3" xfId="49955" xr:uid="{00000000-0005-0000-0000-0000C6000000}"/>
    <cellStyle name="20% - Accent1 2 2 2 3 2 5" xfId="165" xr:uid="{00000000-0005-0000-0000-0000C7000000}"/>
    <cellStyle name="20% - Accent1 2 2 2 3 2 6" xfId="166" xr:uid="{00000000-0005-0000-0000-0000C8000000}"/>
    <cellStyle name="20% - Accent1 2 2 2 3 3" xfId="167" xr:uid="{00000000-0005-0000-0000-0000C9000000}"/>
    <cellStyle name="20% - Accent1 2 2 2 3 3 2" xfId="168" xr:uid="{00000000-0005-0000-0000-0000CA000000}"/>
    <cellStyle name="20% - Accent1 2 2 2 3 3 2 2" xfId="169" xr:uid="{00000000-0005-0000-0000-0000CB000000}"/>
    <cellStyle name="20% - Accent1 2 2 2 3 3 2 3" xfId="49956" xr:uid="{00000000-0005-0000-0000-0000CC000000}"/>
    <cellStyle name="20% - Accent1 2 2 2 3 3 3" xfId="170" xr:uid="{00000000-0005-0000-0000-0000CD000000}"/>
    <cellStyle name="20% - Accent1 2 2 2 3 3 4" xfId="171" xr:uid="{00000000-0005-0000-0000-0000CE000000}"/>
    <cellStyle name="20% - Accent1 2 2 2 3 4" xfId="172" xr:uid="{00000000-0005-0000-0000-0000CF000000}"/>
    <cellStyle name="20% - Accent1 2 2 2 3 4 2" xfId="173" xr:uid="{00000000-0005-0000-0000-0000D0000000}"/>
    <cellStyle name="20% - Accent1 2 2 2 3 4 2 2" xfId="174" xr:uid="{00000000-0005-0000-0000-0000D1000000}"/>
    <cellStyle name="20% - Accent1 2 2 2 3 4 2 3" xfId="49957" xr:uid="{00000000-0005-0000-0000-0000D2000000}"/>
    <cellStyle name="20% - Accent1 2 2 2 3 4 3" xfId="175" xr:uid="{00000000-0005-0000-0000-0000D3000000}"/>
    <cellStyle name="20% - Accent1 2 2 2 3 4 4" xfId="176" xr:uid="{00000000-0005-0000-0000-0000D4000000}"/>
    <cellStyle name="20% - Accent1 2 2 2 3 5" xfId="177" xr:uid="{00000000-0005-0000-0000-0000D5000000}"/>
    <cellStyle name="20% - Accent1 2 2 2 3 5 2" xfId="178" xr:uid="{00000000-0005-0000-0000-0000D6000000}"/>
    <cellStyle name="20% - Accent1 2 2 2 3 5 3" xfId="49958" xr:uid="{00000000-0005-0000-0000-0000D7000000}"/>
    <cellStyle name="20% - Accent1 2 2 2 3 6" xfId="179" xr:uid="{00000000-0005-0000-0000-0000D8000000}"/>
    <cellStyle name="20% - Accent1 2 2 2 3 7" xfId="180" xr:uid="{00000000-0005-0000-0000-0000D9000000}"/>
    <cellStyle name="20% - Accent1 2 2 2 4" xfId="181" xr:uid="{00000000-0005-0000-0000-0000DA000000}"/>
    <cellStyle name="20% - Accent1 2 2 2 4 2" xfId="182" xr:uid="{00000000-0005-0000-0000-0000DB000000}"/>
    <cellStyle name="20% - Accent1 2 2 2 4 2 2" xfId="183" xr:uid="{00000000-0005-0000-0000-0000DC000000}"/>
    <cellStyle name="20% - Accent1 2 2 2 4 2 2 2" xfId="184" xr:uid="{00000000-0005-0000-0000-0000DD000000}"/>
    <cellStyle name="20% - Accent1 2 2 2 4 2 2 3" xfId="49959" xr:uid="{00000000-0005-0000-0000-0000DE000000}"/>
    <cellStyle name="20% - Accent1 2 2 2 4 2 3" xfId="185" xr:uid="{00000000-0005-0000-0000-0000DF000000}"/>
    <cellStyle name="20% - Accent1 2 2 2 4 2 4" xfId="186" xr:uid="{00000000-0005-0000-0000-0000E0000000}"/>
    <cellStyle name="20% - Accent1 2 2 2 4 3" xfId="187" xr:uid="{00000000-0005-0000-0000-0000E1000000}"/>
    <cellStyle name="20% - Accent1 2 2 2 4 3 2" xfId="188" xr:uid="{00000000-0005-0000-0000-0000E2000000}"/>
    <cellStyle name="20% - Accent1 2 2 2 4 3 2 2" xfId="189" xr:uid="{00000000-0005-0000-0000-0000E3000000}"/>
    <cellStyle name="20% - Accent1 2 2 2 4 3 2 3" xfId="49960" xr:uid="{00000000-0005-0000-0000-0000E4000000}"/>
    <cellStyle name="20% - Accent1 2 2 2 4 3 3" xfId="190" xr:uid="{00000000-0005-0000-0000-0000E5000000}"/>
    <cellStyle name="20% - Accent1 2 2 2 4 3 4" xfId="191" xr:uid="{00000000-0005-0000-0000-0000E6000000}"/>
    <cellStyle name="20% - Accent1 2 2 2 4 4" xfId="192" xr:uid="{00000000-0005-0000-0000-0000E7000000}"/>
    <cellStyle name="20% - Accent1 2 2 2 4 4 2" xfId="193" xr:uid="{00000000-0005-0000-0000-0000E8000000}"/>
    <cellStyle name="20% - Accent1 2 2 2 4 4 3" xfId="49961" xr:uid="{00000000-0005-0000-0000-0000E9000000}"/>
    <cellStyle name="20% - Accent1 2 2 2 4 5" xfId="194" xr:uid="{00000000-0005-0000-0000-0000EA000000}"/>
    <cellStyle name="20% - Accent1 2 2 2 4 6" xfId="195" xr:uid="{00000000-0005-0000-0000-0000EB000000}"/>
    <cellStyle name="20% - Accent1 2 2 2 5" xfId="196" xr:uid="{00000000-0005-0000-0000-0000EC000000}"/>
    <cellStyle name="20% - Accent1 2 2 2 5 2" xfId="197" xr:uid="{00000000-0005-0000-0000-0000ED000000}"/>
    <cellStyle name="20% - Accent1 2 2 2 5 2 2" xfId="198" xr:uid="{00000000-0005-0000-0000-0000EE000000}"/>
    <cellStyle name="20% - Accent1 2 2 2 5 2 2 2" xfId="199" xr:uid="{00000000-0005-0000-0000-0000EF000000}"/>
    <cellStyle name="20% - Accent1 2 2 2 5 2 2 3" xfId="49962" xr:uid="{00000000-0005-0000-0000-0000F0000000}"/>
    <cellStyle name="20% - Accent1 2 2 2 5 2 3" xfId="200" xr:uid="{00000000-0005-0000-0000-0000F1000000}"/>
    <cellStyle name="20% - Accent1 2 2 2 5 2 4" xfId="201" xr:uid="{00000000-0005-0000-0000-0000F2000000}"/>
    <cellStyle name="20% - Accent1 2 2 2 5 3" xfId="202" xr:uid="{00000000-0005-0000-0000-0000F3000000}"/>
    <cellStyle name="20% - Accent1 2 2 2 5 3 2" xfId="203" xr:uid="{00000000-0005-0000-0000-0000F4000000}"/>
    <cellStyle name="20% - Accent1 2 2 2 5 3 3" xfId="49963" xr:uid="{00000000-0005-0000-0000-0000F5000000}"/>
    <cellStyle name="20% - Accent1 2 2 2 5 4" xfId="204" xr:uid="{00000000-0005-0000-0000-0000F6000000}"/>
    <cellStyle name="20% - Accent1 2 2 2 5 5" xfId="205" xr:uid="{00000000-0005-0000-0000-0000F7000000}"/>
    <cellStyle name="20% - Accent1 2 2 2 6" xfId="206" xr:uid="{00000000-0005-0000-0000-0000F8000000}"/>
    <cellStyle name="20% - Accent1 2 2 2 6 2" xfId="207" xr:uid="{00000000-0005-0000-0000-0000F9000000}"/>
    <cellStyle name="20% - Accent1 2 2 2 6 2 2" xfId="208" xr:uid="{00000000-0005-0000-0000-0000FA000000}"/>
    <cellStyle name="20% - Accent1 2 2 2 6 2 3" xfId="49964" xr:uid="{00000000-0005-0000-0000-0000FB000000}"/>
    <cellStyle name="20% - Accent1 2 2 2 6 3" xfId="209" xr:uid="{00000000-0005-0000-0000-0000FC000000}"/>
    <cellStyle name="20% - Accent1 2 2 2 6 4" xfId="210" xr:uid="{00000000-0005-0000-0000-0000FD000000}"/>
    <cellStyle name="20% - Accent1 2 2 2 7" xfId="211" xr:uid="{00000000-0005-0000-0000-0000FE000000}"/>
    <cellStyle name="20% - Accent1 2 2 2 7 2" xfId="212" xr:uid="{00000000-0005-0000-0000-0000FF000000}"/>
    <cellStyle name="20% - Accent1 2 2 2 7 2 2" xfId="213" xr:uid="{00000000-0005-0000-0000-000000010000}"/>
    <cellStyle name="20% - Accent1 2 2 2 7 2 3" xfId="49965" xr:uid="{00000000-0005-0000-0000-000001010000}"/>
    <cellStyle name="20% - Accent1 2 2 2 7 3" xfId="214" xr:uid="{00000000-0005-0000-0000-000002010000}"/>
    <cellStyle name="20% - Accent1 2 2 2 7 4" xfId="215" xr:uid="{00000000-0005-0000-0000-000003010000}"/>
    <cellStyle name="20% - Accent1 2 2 2 8" xfId="216" xr:uid="{00000000-0005-0000-0000-000004010000}"/>
    <cellStyle name="20% - Accent1 2 2 2 8 2" xfId="217" xr:uid="{00000000-0005-0000-0000-000005010000}"/>
    <cellStyle name="20% - Accent1 2 2 2 8 3" xfId="49966" xr:uid="{00000000-0005-0000-0000-000006010000}"/>
    <cellStyle name="20% - Accent1 2 2 2 9" xfId="218" xr:uid="{00000000-0005-0000-0000-000007010000}"/>
    <cellStyle name="20% - Accent1 2 2 3" xfId="219" xr:uid="{00000000-0005-0000-0000-000008010000}"/>
    <cellStyle name="20% - Accent1 2 2 3 2" xfId="220" xr:uid="{00000000-0005-0000-0000-000009010000}"/>
    <cellStyle name="20% - Accent1 2 2 3 2 2" xfId="221" xr:uid="{00000000-0005-0000-0000-00000A010000}"/>
    <cellStyle name="20% - Accent1 2 2 3 2 2 2" xfId="222" xr:uid="{00000000-0005-0000-0000-00000B010000}"/>
    <cellStyle name="20% - Accent1 2 2 3 2 2 2 2" xfId="223" xr:uid="{00000000-0005-0000-0000-00000C010000}"/>
    <cellStyle name="20% - Accent1 2 2 3 2 2 2 2 2" xfId="224" xr:uid="{00000000-0005-0000-0000-00000D010000}"/>
    <cellStyle name="20% - Accent1 2 2 3 2 2 2 2 3" xfId="49967" xr:uid="{00000000-0005-0000-0000-00000E010000}"/>
    <cellStyle name="20% - Accent1 2 2 3 2 2 2 3" xfId="225" xr:uid="{00000000-0005-0000-0000-00000F010000}"/>
    <cellStyle name="20% - Accent1 2 2 3 2 2 2 4" xfId="226" xr:uid="{00000000-0005-0000-0000-000010010000}"/>
    <cellStyle name="20% - Accent1 2 2 3 2 2 3" xfId="227" xr:uid="{00000000-0005-0000-0000-000011010000}"/>
    <cellStyle name="20% - Accent1 2 2 3 2 2 3 2" xfId="228" xr:uid="{00000000-0005-0000-0000-000012010000}"/>
    <cellStyle name="20% - Accent1 2 2 3 2 2 3 2 2" xfId="229" xr:uid="{00000000-0005-0000-0000-000013010000}"/>
    <cellStyle name="20% - Accent1 2 2 3 2 2 3 2 3" xfId="49968" xr:uid="{00000000-0005-0000-0000-000014010000}"/>
    <cellStyle name="20% - Accent1 2 2 3 2 2 3 3" xfId="230" xr:uid="{00000000-0005-0000-0000-000015010000}"/>
    <cellStyle name="20% - Accent1 2 2 3 2 2 3 4" xfId="231" xr:uid="{00000000-0005-0000-0000-000016010000}"/>
    <cellStyle name="20% - Accent1 2 2 3 2 2 4" xfId="232" xr:uid="{00000000-0005-0000-0000-000017010000}"/>
    <cellStyle name="20% - Accent1 2 2 3 2 2 4 2" xfId="233" xr:uid="{00000000-0005-0000-0000-000018010000}"/>
    <cellStyle name="20% - Accent1 2 2 3 2 2 4 3" xfId="49969" xr:uid="{00000000-0005-0000-0000-000019010000}"/>
    <cellStyle name="20% - Accent1 2 2 3 2 2 5" xfId="234" xr:uid="{00000000-0005-0000-0000-00001A010000}"/>
    <cellStyle name="20% - Accent1 2 2 3 2 2 6" xfId="235" xr:uid="{00000000-0005-0000-0000-00001B010000}"/>
    <cellStyle name="20% - Accent1 2 2 3 2 3" xfId="236" xr:uid="{00000000-0005-0000-0000-00001C010000}"/>
    <cellStyle name="20% - Accent1 2 2 3 2 3 2" xfId="237" xr:uid="{00000000-0005-0000-0000-00001D010000}"/>
    <cellStyle name="20% - Accent1 2 2 3 2 3 2 2" xfId="238" xr:uid="{00000000-0005-0000-0000-00001E010000}"/>
    <cellStyle name="20% - Accent1 2 2 3 2 3 2 3" xfId="49970" xr:uid="{00000000-0005-0000-0000-00001F010000}"/>
    <cellStyle name="20% - Accent1 2 2 3 2 3 3" xfId="239" xr:uid="{00000000-0005-0000-0000-000020010000}"/>
    <cellStyle name="20% - Accent1 2 2 3 2 3 4" xfId="240" xr:uid="{00000000-0005-0000-0000-000021010000}"/>
    <cellStyle name="20% - Accent1 2 2 3 2 4" xfId="241" xr:uid="{00000000-0005-0000-0000-000022010000}"/>
    <cellStyle name="20% - Accent1 2 2 3 2 4 2" xfId="242" xr:uid="{00000000-0005-0000-0000-000023010000}"/>
    <cellStyle name="20% - Accent1 2 2 3 2 4 2 2" xfId="243" xr:uid="{00000000-0005-0000-0000-000024010000}"/>
    <cellStyle name="20% - Accent1 2 2 3 2 4 2 3" xfId="49971" xr:uid="{00000000-0005-0000-0000-000025010000}"/>
    <cellStyle name="20% - Accent1 2 2 3 2 4 3" xfId="244" xr:uid="{00000000-0005-0000-0000-000026010000}"/>
    <cellStyle name="20% - Accent1 2 2 3 2 4 4" xfId="245" xr:uid="{00000000-0005-0000-0000-000027010000}"/>
    <cellStyle name="20% - Accent1 2 2 3 2 5" xfId="246" xr:uid="{00000000-0005-0000-0000-000028010000}"/>
    <cellStyle name="20% - Accent1 2 2 3 2 5 2" xfId="247" xr:uid="{00000000-0005-0000-0000-000029010000}"/>
    <cellStyle name="20% - Accent1 2 2 3 2 5 3" xfId="49972" xr:uid="{00000000-0005-0000-0000-00002A010000}"/>
    <cellStyle name="20% - Accent1 2 2 3 2 6" xfId="248" xr:uid="{00000000-0005-0000-0000-00002B010000}"/>
    <cellStyle name="20% - Accent1 2 2 3 2 7" xfId="249" xr:uid="{00000000-0005-0000-0000-00002C010000}"/>
    <cellStyle name="20% - Accent1 2 2 3 3" xfId="250" xr:uid="{00000000-0005-0000-0000-00002D010000}"/>
    <cellStyle name="20% - Accent1 2 2 3 3 2" xfId="251" xr:uid="{00000000-0005-0000-0000-00002E010000}"/>
    <cellStyle name="20% - Accent1 2 2 3 3 2 2" xfId="252" xr:uid="{00000000-0005-0000-0000-00002F010000}"/>
    <cellStyle name="20% - Accent1 2 2 3 3 2 2 2" xfId="253" xr:uid="{00000000-0005-0000-0000-000030010000}"/>
    <cellStyle name="20% - Accent1 2 2 3 3 2 2 3" xfId="49973" xr:uid="{00000000-0005-0000-0000-000031010000}"/>
    <cellStyle name="20% - Accent1 2 2 3 3 2 3" xfId="254" xr:uid="{00000000-0005-0000-0000-000032010000}"/>
    <cellStyle name="20% - Accent1 2 2 3 3 2 4" xfId="255" xr:uid="{00000000-0005-0000-0000-000033010000}"/>
    <cellStyle name="20% - Accent1 2 2 3 3 3" xfId="256" xr:uid="{00000000-0005-0000-0000-000034010000}"/>
    <cellStyle name="20% - Accent1 2 2 3 3 3 2" xfId="257" xr:uid="{00000000-0005-0000-0000-000035010000}"/>
    <cellStyle name="20% - Accent1 2 2 3 3 3 2 2" xfId="258" xr:uid="{00000000-0005-0000-0000-000036010000}"/>
    <cellStyle name="20% - Accent1 2 2 3 3 3 2 3" xfId="49974" xr:uid="{00000000-0005-0000-0000-000037010000}"/>
    <cellStyle name="20% - Accent1 2 2 3 3 3 3" xfId="259" xr:uid="{00000000-0005-0000-0000-000038010000}"/>
    <cellStyle name="20% - Accent1 2 2 3 3 3 4" xfId="260" xr:uid="{00000000-0005-0000-0000-000039010000}"/>
    <cellStyle name="20% - Accent1 2 2 3 3 4" xfId="261" xr:uid="{00000000-0005-0000-0000-00003A010000}"/>
    <cellStyle name="20% - Accent1 2 2 3 3 4 2" xfId="262" xr:uid="{00000000-0005-0000-0000-00003B010000}"/>
    <cellStyle name="20% - Accent1 2 2 3 3 4 3" xfId="49975" xr:uid="{00000000-0005-0000-0000-00003C010000}"/>
    <cellStyle name="20% - Accent1 2 2 3 3 5" xfId="263" xr:uid="{00000000-0005-0000-0000-00003D010000}"/>
    <cellStyle name="20% - Accent1 2 2 3 3 6" xfId="264" xr:uid="{00000000-0005-0000-0000-00003E010000}"/>
    <cellStyle name="20% - Accent1 2 2 3 4" xfId="265" xr:uid="{00000000-0005-0000-0000-00003F010000}"/>
    <cellStyle name="20% - Accent1 2 2 3 4 2" xfId="266" xr:uid="{00000000-0005-0000-0000-000040010000}"/>
    <cellStyle name="20% - Accent1 2 2 3 4 2 2" xfId="267" xr:uid="{00000000-0005-0000-0000-000041010000}"/>
    <cellStyle name="20% - Accent1 2 2 3 4 2 2 2" xfId="268" xr:uid="{00000000-0005-0000-0000-000042010000}"/>
    <cellStyle name="20% - Accent1 2 2 3 4 2 2 3" xfId="49976" xr:uid="{00000000-0005-0000-0000-000043010000}"/>
    <cellStyle name="20% - Accent1 2 2 3 4 2 3" xfId="269" xr:uid="{00000000-0005-0000-0000-000044010000}"/>
    <cellStyle name="20% - Accent1 2 2 3 4 2 4" xfId="270" xr:uid="{00000000-0005-0000-0000-000045010000}"/>
    <cellStyle name="20% - Accent1 2 2 3 4 3" xfId="271" xr:uid="{00000000-0005-0000-0000-000046010000}"/>
    <cellStyle name="20% - Accent1 2 2 3 4 3 2" xfId="272" xr:uid="{00000000-0005-0000-0000-000047010000}"/>
    <cellStyle name="20% - Accent1 2 2 3 4 3 3" xfId="49977" xr:uid="{00000000-0005-0000-0000-000048010000}"/>
    <cellStyle name="20% - Accent1 2 2 3 4 4" xfId="273" xr:uid="{00000000-0005-0000-0000-000049010000}"/>
    <cellStyle name="20% - Accent1 2 2 3 4 5" xfId="274" xr:uid="{00000000-0005-0000-0000-00004A010000}"/>
    <cellStyle name="20% - Accent1 2 2 3 5" xfId="275" xr:uid="{00000000-0005-0000-0000-00004B010000}"/>
    <cellStyle name="20% - Accent1 2 2 3 5 2" xfId="276" xr:uid="{00000000-0005-0000-0000-00004C010000}"/>
    <cellStyle name="20% - Accent1 2 2 3 5 2 2" xfId="277" xr:uid="{00000000-0005-0000-0000-00004D010000}"/>
    <cellStyle name="20% - Accent1 2 2 3 5 2 3" xfId="49978" xr:uid="{00000000-0005-0000-0000-00004E010000}"/>
    <cellStyle name="20% - Accent1 2 2 3 5 3" xfId="278" xr:uid="{00000000-0005-0000-0000-00004F010000}"/>
    <cellStyle name="20% - Accent1 2 2 3 5 4" xfId="279" xr:uid="{00000000-0005-0000-0000-000050010000}"/>
    <cellStyle name="20% - Accent1 2 2 3 6" xfId="280" xr:uid="{00000000-0005-0000-0000-000051010000}"/>
    <cellStyle name="20% - Accent1 2 2 3 6 2" xfId="281" xr:uid="{00000000-0005-0000-0000-000052010000}"/>
    <cellStyle name="20% - Accent1 2 2 3 6 2 2" xfId="282" xr:uid="{00000000-0005-0000-0000-000053010000}"/>
    <cellStyle name="20% - Accent1 2 2 3 6 2 3" xfId="49979" xr:uid="{00000000-0005-0000-0000-000054010000}"/>
    <cellStyle name="20% - Accent1 2 2 3 6 3" xfId="283" xr:uid="{00000000-0005-0000-0000-000055010000}"/>
    <cellStyle name="20% - Accent1 2 2 3 6 4" xfId="284" xr:uid="{00000000-0005-0000-0000-000056010000}"/>
    <cellStyle name="20% - Accent1 2 2 3 7" xfId="285" xr:uid="{00000000-0005-0000-0000-000057010000}"/>
    <cellStyle name="20% - Accent1 2 2 3 7 2" xfId="286" xr:uid="{00000000-0005-0000-0000-000058010000}"/>
    <cellStyle name="20% - Accent1 2 2 3 7 3" xfId="49980" xr:uid="{00000000-0005-0000-0000-000059010000}"/>
    <cellStyle name="20% - Accent1 2 2 3 8" xfId="287" xr:uid="{00000000-0005-0000-0000-00005A010000}"/>
    <cellStyle name="20% - Accent1 2 2 3 9" xfId="288" xr:uid="{00000000-0005-0000-0000-00005B010000}"/>
    <cellStyle name="20% - Accent1 2 2 4" xfId="289" xr:uid="{00000000-0005-0000-0000-00005C010000}"/>
    <cellStyle name="20% - Accent1 2 2 4 2" xfId="290" xr:uid="{00000000-0005-0000-0000-00005D010000}"/>
    <cellStyle name="20% - Accent1 2 2 4 2 2" xfId="291" xr:uid="{00000000-0005-0000-0000-00005E010000}"/>
    <cellStyle name="20% - Accent1 2 2 4 2 2 2" xfId="292" xr:uid="{00000000-0005-0000-0000-00005F010000}"/>
    <cellStyle name="20% - Accent1 2 2 4 2 2 2 2" xfId="293" xr:uid="{00000000-0005-0000-0000-000060010000}"/>
    <cellStyle name="20% - Accent1 2 2 4 2 2 2 3" xfId="49981" xr:uid="{00000000-0005-0000-0000-000061010000}"/>
    <cellStyle name="20% - Accent1 2 2 4 2 2 3" xfId="294" xr:uid="{00000000-0005-0000-0000-000062010000}"/>
    <cellStyle name="20% - Accent1 2 2 4 2 2 4" xfId="295" xr:uid="{00000000-0005-0000-0000-000063010000}"/>
    <cellStyle name="20% - Accent1 2 2 4 2 3" xfId="296" xr:uid="{00000000-0005-0000-0000-000064010000}"/>
    <cellStyle name="20% - Accent1 2 2 4 2 3 2" xfId="297" xr:uid="{00000000-0005-0000-0000-000065010000}"/>
    <cellStyle name="20% - Accent1 2 2 4 2 3 2 2" xfId="298" xr:uid="{00000000-0005-0000-0000-000066010000}"/>
    <cellStyle name="20% - Accent1 2 2 4 2 3 2 3" xfId="49982" xr:uid="{00000000-0005-0000-0000-000067010000}"/>
    <cellStyle name="20% - Accent1 2 2 4 2 3 3" xfId="299" xr:uid="{00000000-0005-0000-0000-000068010000}"/>
    <cellStyle name="20% - Accent1 2 2 4 2 3 4" xfId="300" xr:uid="{00000000-0005-0000-0000-000069010000}"/>
    <cellStyle name="20% - Accent1 2 2 4 2 4" xfId="301" xr:uid="{00000000-0005-0000-0000-00006A010000}"/>
    <cellStyle name="20% - Accent1 2 2 4 2 4 2" xfId="302" xr:uid="{00000000-0005-0000-0000-00006B010000}"/>
    <cellStyle name="20% - Accent1 2 2 4 2 4 3" xfId="49983" xr:uid="{00000000-0005-0000-0000-00006C010000}"/>
    <cellStyle name="20% - Accent1 2 2 4 2 5" xfId="303" xr:uid="{00000000-0005-0000-0000-00006D010000}"/>
    <cellStyle name="20% - Accent1 2 2 4 2 6" xfId="304" xr:uid="{00000000-0005-0000-0000-00006E010000}"/>
    <cellStyle name="20% - Accent1 2 2 4 3" xfId="305" xr:uid="{00000000-0005-0000-0000-00006F010000}"/>
    <cellStyle name="20% - Accent1 2 2 4 3 2" xfId="306" xr:uid="{00000000-0005-0000-0000-000070010000}"/>
    <cellStyle name="20% - Accent1 2 2 4 3 2 2" xfId="307" xr:uid="{00000000-0005-0000-0000-000071010000}"/>
    <cellStyle name="20% - Accent1 2 2 4 3 2 3" xfId="49984" xr:uid="{00000000-0005-0000-0000-000072010000}"/>
    <cellStyle name="20% - Accent1 2 2 4 3 3" xfId="308" xr:uid="{00000000-0005-0000-0000-000073010000}"/>
    <cellStyle name="20% - Accent1 2 2 4 3 4" xfId="309" xr:uid="{00000000-0005-0000-0000-000074010000}"/>
    <cellStyle name="20% - Accent1 2 2 4 4" xfId="310" xr:uid="{00000000-0005-0000-0000-000075010000}"/>
    <cellStyle name="20% - Accent1 2 2 4 4 2" xfId="311" xr:uid="{00000000-0005-0000-0000-000076010000}"/>
    <cellStyle name="20% - Accent1 2 2 4 4 2 2" xfId="312" xr:uid="{00000000-0005-0000-0000-000077010000}"/>
    <cellStyle name="20% - Accent1 2 2 4 4 2 3" xfId="49985" xr:uid="{00000000-0005-0000-0000-000078010000}"/>
    <cellStyle name="20% - Accent1 2 2 4 4 3" xfId="313" xr:uid="{00000000-0005-0000-0000-000079010000}"/>
    <cellStyle name="20% - Accent1 2 2 4 4 4" xfId="314" xr:uid="{00000000-0005-0000-0000-00007A010000}"/>
    <cellStyle name="20% - Accent1 2 2 4 5" xfId="315" xr:uid="{00000000-0005-0000-0000-00007B010000}"/>
    <cellStyle name="20% - Accent1 2 2 4 5 2" xfId="316" xr:uid="{00000000-0005-0000-0000-00007C010000}"/>
    <cellStyle name="20% - Accent1 2 2 4 5 3" xfId="49986" xr:uid="{00000000-0005-0000-0000-00007D010000}"/>
    <cellStyle name="20% - Accent1 2 2 4 6" xfId="317" xr:uid="{00000000-0005-0000-0000-00007E010000}"/>
    <cellStyle name="20% - Accent1 2 2 4 7" xfId="318" xr:uid="{00000000-0005-0000-0000-00007F010000}"/>
    <cellStyle name="20% - Accent1 2 2 5" xfId="319" xr:uid="{00000000-0005-0000-0000-000080010000}"/>
    <cellStyle name="20% - Accent1 2 2 5 2" xfId="320" xr:uid="{00000000-0005-0000-0000-000081010000}"/>
    <cellStyle name="20% - Accent1 2 2 5 2 2" xfId="321" xr:uid="{00000000-0005-0000-0000-000082010000}"/>
    <cellStyle name="20% - Accent1 2 2 5 2 2 2" xfId="322" xr:uid="{00000000-0005-0000-0000-000083010000}"/>
    <cellStyle name="20% - Accent1 2 2 5 2 2 3" xfId="49987" xr:uid="{00000000-0005-0000-0000-000084010000}"/>
    <cellStyle name="20% - Accent1 2 2 5 2 3" xfId="323" xr:uid="{00000000-0005-0000-0000-000085010000}"/>
    <cellStyle name="20% - Accent1 2 2 5 2 4" xfId="324" xr:uid="{00000000-0005-0000-0000-000086010000}"/>
    <cellStyle name="20% - Accent1 2 2 5 3" xfId="325" xr:uid="{00000000-0005-0000-0000-000087010000}"/>
    <cellStyle name="20% - Accent1 2 2 5 3 2" xfId="326" xr:uid="{00000000-0005-0000-0000-000088010000}"/>
    <cellStyle name="20% - Accent1 2 2 5 3 2 2" xfId="327" xr:uid="{00000000-0005-0000-0000-000089010000}"/>
    <cellStyle name="20% - Accent1 2 2 5 3 2 3" xfId="49988" xr:uid="{00000000-0005-0000-0000-00008A010000}"/>
    <cellStyle name="20% - Accent1 2 2 5 3 3" xfId="328" xr:uid="{00000000-0005-0000-0000-00008B010000}"/>
    <cellStyle name="20% - Accent1 2 2 5 3 4" xfId="329" xr:uid="{00000000-0005-0000-0000-00008C010000}"/>
    <cellStyle name="20% - Accent1 2 2 5 4" xfId="330" xr:uid="{00000000-0005-0000-0000-00008D010000}"/>
    <cellStyle name="20% - Accent1 2 2 5 4 2" xfId="331" xr:uid="{00000000-0005-0000-0000-00008E010000}"/>
    <cellStyle name="20% - Accent1 2 2 5 4 3" xfId="49989" xr:uid="{00000000-0005-0000-0000-00008F010000}"/>
    <cellStyle name="20% - Accent1 2 2 5 5" xfId="332" xr:uid="{00000000-0005-0000-0000-000090010000}"/>
    <cellStyle name="20% - Accent1 2 2 5 6" xfId="333" xr:uid="{00000000-0005-0000-0000-000091010000}"/>
    <cellStyle name="20% - Accent1 2 2 6" xfId="334" xr:uid="{00000000-0005-0000-0000-000092010000}"/>
    <cellStyle name="20% - Accent1 2 2 6 2" xfId="335" xr:uid="{00000000-0005-0000-0000-000093010000}"/>
    <cellStyle name="20% - Accent1 2 2 6 2 2" xfId="336" xr:uid="{00000000-0005-0000-0000-000094010000}"/>
    <cellStyle name="20% - Accent1 2 2 6 2 2 2" xfId="337" xr:uid="{00000000-0005-0000-0000-000095010000}"/>
    <cellStyle name="20% - Accent1 2 2 6 2 2 3" xfId="49990" xr:uid="{00000000-0005-0000-0000-000096010000}"/>
    <cellStyle name="20% - Accent1 2 2 6 2 3" xfId="338" xr:uid="{00000000-0005-0000-0000-000097010000}"/>
    <cellStyle name="20% - Accent1 2 2 6 2 4" xfId="339" xr:uid="{00000000-0005-0000-0000-000098010000}"/>
    <cellStyle name="20% - Accent1 2 2 6 3" xfId="340" xr:uid="{00000000-0005-0000-0000-000099010000}"/>
    <cellStyle name="20% - Accent1 2 2 6 3 2" xfId="341" xr:uid="{00000000-0005-0000-0000-00009A010000}"/>
    <cellStyle name="20% - Accent1 2 2 6 3 3" xfId="49991" xr:uid="{00000000-0005-0000-0000-00009B010000}"/>
    <cellStyle name="20% - Accent1 2 2 6 4" xfId="342" xr:uid="{00000000-0005-0000-0000-00009C010000}"/>
    <cellStyle name="20% - Accent1 2 2 6 5" xfId="343" xr:uid="{00000000-0005-0000-0000-00009D010000}"/>
    <cellStyle name="20% - Accent1 2 2 7" xfId="344" xr:uid="{00000000-0005-0000-0000-00009E010000}"/>
    <cellStyle name="20% - Accent1 2 2 7 2" xfId="345" xr:uid="{00000000-0005-0000-0000-00009F010000}"/>
    <cellStyle name="20% - Accent1 2 2 7 2 2" xfId="346" xr:uid="{00000000-0005-0000-0000-0000A0010000}"/>
    <cellStyle name="20% - Accent1 2 2 7 2 3" xfId="49992" xr:uid="{00000000-0005-0000-0000-0000A1010000}"/>
    <cellStyle name="20% - Accent1 2 2 7 3" xfId="347" xr:uid="{00000000-0005-0000-0000-0000A2010000}"/>
    <cellStyle name="20% - Accent1 2 2 7 4" xfId="348" xr:uid="{00000000-0005-0000-0000-0000A3010000}"/>
    <cellStyle name="20% - Accent1 2 2 8" xfId="349" xr:uid="{00000000-0005-0000-0000-0000A4010000}"/>
    <cellStyle name="20% - Accent1 2 2 8 2" xfId="350" xr:uid="{00000000-0005-0000-0000-0000A5010000}"/>
    <cellStyle name="20% - Accent1 2 2 8 2 2" xfId="351" xr:uid="{00000000-0005-0000-0000-0000A6010000}"/>
    <cellStyle name="20% - Accent1 2 2 8 2 3" xfId="49993" xr:uid="{00000000-0005-0000-0000-0000A7010000}"/>
    <cellStyle name="20% - Accent1 2 2 8 3" xfId="352" xr:uid="{00000000-0005-0000-0000-0000A8010000}"/>
    <cellStyle name="20% - Accent1 2 2 8 4" xfId="353" xr:uid="{00000000-0005-0000-0000-0000A9010000}"/>
    <cellStyle name="20% - Accent1 2 2 9" xfId="354" xr:uid="{00000000-0005-0000-0000-0000AA010000}"/>
    <cellStyle name="20% - Accent1 2 2 9 2" xfId="355" xr:uid="{00000000-0005-0000-0000-0000AB010000}"/>
    <cellStyle name="20% - Accent1 2 2 9 3" xfId="49994" xr:uid="{00000000-0005-0000-0000-0000AC010000}"/>
    <cellStyle name="20% - Accent1 2 3" xfId="356" xr:uid="{00000000-0005-0000-0000-0000AD010000}"/>
    <cellStyle name="20% - Accent1 2 3 10" xfId="357" xr:uid="{00000000-0005-0000-0000-0000AE010000}"/>
    <cellStyle name="20% - Accent1 2 3 11" xfId="358" xr:uid="{00000000-0005-0000-0000-0000AF010000}"/>
    <cellStyle name="20% - Accent1 2 3 12" xfId="60521" xr:uid="{00000000-0005-0000-0000-0000B0010000}"/>
    <cellStyle name="20% - Accent1 2 3 2" xfId="359" xr:uid="{00000000-0005-0000-0000-0000B1010000}"/>
    <cellStyle name="20% - Accent1 2 3 2 10" xfId="360" xr:uid="{00000000-0005-0000-0000-0000B2010000}"/>
    <cellStyle name="20% - Accent1 2 3 2 2" xfId="361" xr:uid="{00000000-0005-0000-0000-0000B3010000}"/>
    <cellStyle name="20% - Accent1 2 3 2 2 2" xfId="362" xr:uid="{00000000-0005-0000-0000-0000B4010000}"/>
    <cellStyle name="20% - Accent1 2 3 2 2 2 2" xfId="363" xr:uid="{00000000-0005-0000-0000-0000B5010000}"/>
    <cellStyle name="20% - Accent1 2 3 2 2 2 2 2" xfId="364" xr:uid="{00000000-0005-0000-0000-0000B6010000}"/>
    <cellStyle name="20% - Accent1 2 3 2 2 2 2 2 2" xfId="365" xr:uid="{00000000-0005-0000-0000-0000B7010000}"/>
    <cellStyle name="20% - Accent1 2 3 2 2 2 2 2 2 2" xfId="366" xr:uid="{00000000-0005-0000-0000-0000B8010000}"/>
    <cellStyle name="20% - Accent1 2 3 2 2 2 2 2 2 3" xfId="49995" xr:uid="{00000000-0005-0000-0000-0000B9010000}"/>
    <cellStyle name="20% - Accent1 2 3 2 2 2 2 2 3" xfId="367" xr:uid="{00000000-0005-0000-0000-0000BA010000}"/>
    <cellStyle name="20% - Accent1 2 3 2 2 2 2 2 4" xfId="368" xr:uid="{00000000-0005-0000-0000-0000BB010000}"/>
    <cellStyle name="20% - Accent1 2 3 2 2 2 2 3" xfId="369" xr:uid="{00000000-0005-0000-0000-0000BC010000}"/>
    <cellStyle name="20% - Accent1 2 3 2 2 2 2 3 2" xfId="370" xr:uid="{00000000-0005-0000-0000-0000BD010000}"/>
    <cellStyle name="20% - Accent1 2 3 2 2 2 2 3 2 2" xfId="371" xr:uid="{00000000-0005-0000-0000-0000BE010000}"/>
    <cellStyle name="20% - Accent1 2 3 2 2 2 2 3 2 3" xfId="49996" xr:uid="{00000000-0005-0000-0000-0000BF010000}"/>
    <cellStyle name="20% - Accent1 2 3 2 2 2 2 3 3" xfId="372" xr:uid="{00000000-0005-0000-0000-0000C0010000}"/>
    <cellStyle name="20% - Accent1 2 3 2 2 2 2 3 4" xfId="373" xr:uid="{00000000-0005-0000-0000-0000C1010000}"/>
    <cellStyle name="20% - Accent1 2 3 2 2 2 2 4" xfId="374" xr:uid="{00000000-0005-0000-0000-0000C2010000}"/>
    <cellStyle name="20% - Accent1 2 3 2 2 2 2 4 2" xfId="375" xr:uid="{00000000-0005-0000-0000-0000C3010000}"/>
    <cellStyle name="20% - Accent1 2 3 2 2 2 2 4 3" xfId="49997" xr:uid="{00000000-0005-0000-0000-0000C4010000}"/>
    <cellStyle name="20% - Accent1 2 3 2 2 2 2 5" xfId="376" xr:uid="{00000000-0005-0000-0000-0000C5010000}"/>
    <cellStyle name="20% - Accent1 2 3 2 2 2 2 6" xfId="377" xr:uid="{00000000-0005-0000-0000-0000C6010000}"/>
    <cellStyle name="20% - Accent1 2 3 2 2 2 3" xfId="378" xr:uid="{00000000-0005-0000-0000-0000C7010000}"/>
    <cellStyle name="20% - Accent1 2 3 2 2 2 3 2" xfId="379" xr:uid="{00000000-0005-0000-0000-0000C8010000}"/>
    <cellStyle name="20% - Accent1 2 3 2 2 2 3 2 2" xfId="380" xr:uid="{00000000-0005-0000-0000-0000C9010000}"/>
    <cellStyle name="20% - Accent1 2 3 2 2 2 3 2 3" xfId="49998" xr:uid="{00000000-0005-0000-0000-0000CA010000}"/>
    <cellStyle name="20% - Accent1 2 3 2 2 2 3 3" xfId="381" xr:uid="{00000000-0005-0000-0000-0000CB010000}"/>
    <cellStyle name="20% - Accent1 2 3 2 2 2 3 4" xfId="382" xr:uid="{00000000-0005-0000-0000-0000CC010000}"/>
    <cellStyle name="20% - Accent1 2 3 2 2 2 4" xfId="383" xr:uid="{00000000-0005-0000-0000-0000CD010000}"/>
    <cellStyle name="20% - Accent1 2 3 2 2 2 4 2" xfId="384" xr:uid="{00000000-0005-0000-0000-0000CE010000}"/>
    <cellStyle name="20% - Accent1 2 3 2 2 2 4 2 2" xfId="385" xr:uid="{00000000-0005-0000-0000-0000CF010000}"/>
    <cellStyle name="20% - Accent1 2 3 2 2 2 4 2 3" xfId="49999" xr:uid="{00000000-0005-0000-0000-0000D0010000}"/>
    <cellStyle name="20% - Accent1 2 3 2 2 2 4 3" xfId="386" xr:uid="{00000000-0005-0000-0000-0000D1010000}"/>
    <cellStyle name="20% - Accent1 2 3 2 2 2 4 4" xfId="387" xr:uid="{00000000-0005-0000-0000-0000D2010000}"/>
    <cellStyle name="20% - Accent1 2 3 2 2 2 5" xfId="388" xr:uid="{00000000-0005-0000-0000-0000D3010000}"/>
    <cellStyle name="20% - Accent1 2 3 2 2 2 5 2" xfId="389" xr:uid="{00000000-0005-0000-0000-0000D4010000}"/>
    <cellStyle name="20% - Accent1 2 3 2 2 2 5 3" xfId="50000" xr:uid="{00000000-0005-0000-0000-0000D5010000}"/>
    <cellStyle name="20% - Accent1 2 3 2 2 2 6" xfId="390" xr:uid="{00000000-0005-0000-0000-0000D6010000}"/>
    <cellStyle name="20% - Accent1 2 3 2 2 2 7" xfId="391" xr:uid="{00000000-0005-0000-0000-0000D7010000}"/>
    <cellStyle name="20% - Accent1 2 3 2 2 3" xfId="392" xr:uid="{00000000-0005-0000-0000-0000D8010000}"/>
    <cellStyle name="20% - Accent1 2 3 2 2 3 2" xfId="393" xr:uid="{00000000-0005-0000-0000-0000D9010000}"/>
    <cellStyle name="20% - Accent1 2 3 2 2 3 2 2" xfId="394" xr:uid="{00000000-0005-0000-0000-0000DA010000}"/>
    <cellStyle name="20% - Accent1 2 3 2 2 3 2 2 2" xfId="395" xr:uid="{00000000-0005-0000-0000-0000DB010000}"/>
    <cellStyle name="20% - Accent1 2 3 2 2 3 2 2 3" xfId="50001" xr:uid="{00000000-0005-0000-0000-0000DC010000}"/>
    <cellStyle name="20% - Accent1 2 3 2 2 3 2 3" xfId="396" xr:uid="{00000000-0005-0000-0000-0000DD010000}"/>
    <cellStyle name="20% - Accent1 2 3 2 2 3 2 4" xfId="397" xr:uid="{00000000-0005-0000-0000-0000DE010000}"/>
    <cellStyle name="20% - Accent1 2 3 2 2 3 3" xfId="398" xr:uid="{00000000-0005-0000-0000-0000DF010000}"/>
    <cellStyle name="20% - Accent1 2 3 2 2 3 3 2" xfId="399" xr:uid="{00000000-0005-0000-0000-0000E0010000}"/>
    <cellStyle name="20% - Accent1 2 3 2 2 3 3 2 2" xfId="400" xr:uid="{00000000-0005-0000-0000-0000E1010000}"/>
    <cellStyle name="20% - Accent1 2 3 2 2 3 3 2 3" xfId="50002" xr:uid="{00000000-0005-0000-0000-0000E2010000}"/>
    <cellStyle name="20% - Accent1 2 3 2 2 3 3 3" xfId="401" xr:uid="{00000000-0005-0000-0000-0000E3010000}"/>
    <cellStyle name="20% - Accent1 2 3 2 2 3 3 4" xfId="402" xr:uid="{00000000-0005-0000-0000-0000E4010000}"/>
    <cellStyle name="20% - Accent1 2 3 2 2 3 4" xfId="403" xr:uid="{00000000-0005-0000-0000-0000E5010000}"/>
    <cellStyle name="20% - Accent1 2 3 2 2 3 4 2" xfId="404" xr:uid="{00000000-0005-0000-0000-0000E6010000}"/>
    <cellStyle name="20% - Accent1 2 3 2 2 3 4 3" xfId="50003" xr:uid="{00000000-0005-0000-0000-0000E7010000}"/>
    <cellStyle name="20% - Accent1 2 3 2 2 3 5" xfId="405" xr:uid="{00000000-0005-0000-0000-0000E8010000}"/>
    <cellStyle name="20% - Accent1 2 3 2 2 3 6" xfId="406" xr:uid="{00000000-0005-0000-0000-0000E9010000}"/>
    <cellStyle name="20% - Accent1 2 3 2 2 4" xfId="407" xr:uid="{00000000-0005-0000-0000-0000EA010000}"/>
    <cellStyle name="20% - Accent1 2 3 2 2 4 2" xfId="408" xr:uid="{00000000-0005-0000-0000-0000EB010000}"/>
    <cellStyle name="20% - Accent1 2 3 2 2 4 2 2" xfId="409" xr:uid="{00000000-0005-0000-0000-0000EC010000}"/>
    <cellStyle name="20% - Accent1 2 3 2 2 4 2 3" xfId="50004" xr:uid="{00000000-0005-0000-0000-0000ED010000}"/>
    <cellStyle name="20% - Accent1 2 3 2 2 4 3" xfId="410" xr:uid="{00000000-0005-0000-0000-0000EE010000}"/>
    <cellStyle name="20% - Accent1 2 3 2 2 4 4" xfId="411" xr:uid="{00000000-0005-0000-0000-0000EF010000}"/>
    <cellStyle name="20% - Accent1 2 3 2 2 5" xfId="412" xr:uid="{00000000-0005-0000-0000-0000F0010000}"/>
    <cellStyle name="20% - Accent1 2 3 2 2 5 2" xfId="413" xr:uid="{00000000-0005-0000-0000-0000F1010000}"/>
    <cellStyle name="20% - Accent1 2 3 2 2 5 2 2" xfId="414" xr:uid="{00000000-0005-0000-0000-0000F2010000}"/>
    <cellStyle name="20% - Accent1 2 3 2 2 5 2 3" xfId="50005" xr:uid="{00000000-0005-0000-0000-0000F3010000}"/>
    <cellStyle name="20% - Accent1 2 3 2 2 5 3" xfId="415" xr:uid="{00000000-0005-0000-0000-0000F4010000}"/>
    <cellStyle name="20% - Accent1 2 3 2 2 5 4" xfId="416" xr:uid="{00000000-0005-0000-0000-0000F5010000}"/>
    <cellStyle name="20% - Accent1 2 3 2 2 6" xfId="417" xr:uid="{00000000-0005-0000-0000-0000F6010000}"/>
    <cellStyle name="20% - Accent1 2 3 2 2 6 2" xfId="418" xr:uid="{00000000-0005-0000-0000-0000F7010000}"/>
    <cellStyle name="20% - Accent1 2 3 2 2 6 3" xfId="50006" xr:uid="{00000000-0005-0000-0000-0000F8010000}"/>
    <cellStyle name="20% - Accent1 2 3 2 2 7" xfId="419" xr:uid="{00000000-0005-0000-0000-0000F9010000}"/>
    <cellStyle name="20% - Accent1 2 3 2 2 8" xfId="420" xr:uid="{00000000-0005-0000-0000-0000FA010000}"/>
    <cellStyle name="20% - Accent1 2 3 2 3" xfId="421" xr:uid="{00000000-0005-0000-0000-0000FB010000}"/>
    <cellStyle name="20% - Accent1 2 3 2 3 2" xfId="422" xr:uid="{00000000-0005-0000-0000-0000FC010000}"/>
    <cellStyle name="20% - Accent1 2 3 2 3 2 2" xfId="423" xr:uid="{00000000-0005-0000-0000-0000FD010000}"/>
    <cellStyle name="20% - Accent1 2 3 2 3 2 2 2" xfId="424" xr:uid="{00000000-0005-0000-0000-0000FE010000}"/>
    <cellStyle name="20% - Accent1 2 3 2 3 2 2 2 2" xfId="425" xr:uid="{00000000-0005-0000-0000-0000FF010000}"/>
    <cellStyle name="20% - Accent1 2 3 2 3 2 2 2 3" xfId="50007" xr:uid="{00000000-0005-0000-0000-000000020000}"/>
    <cellStyle name="20% - Accent1 2 3 2 3 2 2 3" xfId="426" xr:uid="{00000000-0005-0000-0000-000001020000}"/>
    <cellStyle name="20% - Accent1 2 3 2 3 2 2 4" xfId="427" xr:uid="{00000000-0005-0000-0000-000002020000}"/>
    <cellStyle name="20% - Accent1 2 3 2 3 2 3" xfId="428" xr:uid="{00000000-0005-0000-0000-000003020000}"/>
    <cellStyle name="20% - Accent1 2 3 2 3 2 3 2" xfId="429" xr:uid="{00000000-0005-0000-0000-000004020000}"/>
    <cellStyle name="20% - Accent1 2 3 2 3 2 3 2 2" xfId="430" xr:uid="{00000000-0005-0000-0000-000005020000}"/>
    <cellStyle name="20% - Accent1 2 3 2 3 2 3 2 3" xfId="50008" xr:uid="{00000000-0005-0000-0000-000006020000}"/>
    <cellStyle name="20% - Accent1 2 3 2 3 2 3 3" xfId="431" xr:uid="{00000000-0005-0000-0000-000007020000}"/>
    <cellStyle name="20% - Accent1 2 3 2 3 2 3 4" xfId="432" xr:uid="{00000000-0005-0000-0000-000008020000}"/>
    <cellStyle name="20% - Accent1 2 3 2 3 2 4" xfId="433" xr:uid="{00000000-0005-0000-0000-000009020000}"/>
    <cellStyle name="20% - Accent1 2 3 2 3 2 4 2" xfId="434" xr:uid="{00000000-0005-0000-0000-00000A020000}"/>
    <cellStyle name="20% - Accent1 2 3 2 3 2 4 3" xfId="50009" xr:uid="{00000000-0005-0000-0000-00000B020000}"/>
    <cellStyle name="20% - Accent1 2 3 2 3 2 5" xfId="435" xr:uid="{00000000-0005-0000-0000-00000C020000}"/>
    <cellStyle name="20% - Accent1 2 3 2 3 2 6" xfId="436" xr:uid="{00000000-0005-0000-0000-00000D020000}"/>
    <cellStyle name="20% - Accent1 2 3 2 3 3" xfId="437" xr:uid="{00000000-0005-0000-0000-00000E020000}"/>
    <cellStyle name="20% - Accent1 2 3 2 3 3 2" xfId="438" xr:uid="{00000000-0005-0000-0000-00000F020000}"/>
    <cellStyle name="20% - Accent1 2 3 2 3 3 2 2" xfId="439" xr:uid="{00000000-0005-0000-0000-000010020000}"/>
    <cellStyle name="20% - Accent1 2 3 2 3 3 2 3" xfId="50010" xr:uid="{00000000-0005-0000-0000-000011020000}"/>
    <cellStyle name="20% - Accent1 2 3 2 3 3 3" xfId="440" xr:uid="{00000000-0005-0000-0000-000012020000}"/>
    <cellStyle name="20% - Accent1 2 3 2 3 3 4" xfId="441" xr:uid="{00000000-0005-0000-0000-000013020000}"/>
    <cellStyle name="20% - Accent1 2 3 2 3 4" xfId="442" xr:uid="{00000000-0005-0000-0000-000014020000}"/>
    <cellStyle name="20% - Accent1 2 3 2 3 4 2" xfId="443" xr:uid="{00000000-0005-0000-0000-000015020000}"/>
    <cellStyle name="20% - Accent1 2 3 2 3 4 2 2" xfId="444" xr:uid="{00000000-0005-0000-0000-000016020000}"/>
    <cellStyle name="20% - Accent1 2 3 2 3 4 2 3" xfId="50011" xr:uid="{00000000-0005-0000-0000-000017020000}"/>
    <cellStyle name="20% - Accent1 2 3 2 3 4 3" xfId="445" xr:uid="{00000000-0005-0000-0000-000018020000}"/>
    <cellStyle name="20% - Accent1 2 3 2 3 4 4" xfId="446" xr:uid="{00000000-0005-0000-0000-000019020000}"/>
    <cellStyle name="20% - Accent1 2 3 2 3 5" xfId="447" xr:uid="{00000000-0005-0000-0000-00001A020000}"/>
    <cellStyle name="20% - Accent1 2 3 2 3 5 2" xfId="448" xr:uid="{00000000-0005-0000-0000-00001B020000}"/>
    <cellStyle name="20% - Accent1 2 3 2 3 5 3" xfId="50012" xr:uid="{00000000-0005-0000-0000-00001C020000}"/>
    <cellStyle name="20% - Accent1 2 3 2 3 6" xfId="449" xr:uid="{00000000-0005-0000-0000-00001D020000}"/>
    <cellStyle name="20% - Accent1 2 3 2 3 7" xfId="450" xr:uid="{00000000-0005-0000-0000-00001E020000}"/>
    <cellStyle name="20% - Accent1 2 3 2 4" xfId="451" xr:uid="{00000000-0005-0000-0000-00001F020000}"/>
    <cellStyle name="20% - Accent1 2 3 2 4 2" xfId="452" xr:uid="{00000000-0005-0000-0000-000020020000}"/>
    <cellStyle name="20% - Accent1 2 3 2 4 2 2" xfId="453" xr:uid="{00000000-0005-0000-0000-000021020000}"/>
    <cellStyle name="20% - Accent1 2 3 2 4 2 2 2" xfId="454" xr:uid="{00000000-0005-0000-0000-000022020000}"/>
    <cellStyle name="20% - Accent1 2 3 2 4 2 2 3" xfId="50013" xr:uid="{00000000-0005-0000-0000-000023020000}"/>
    <cellStyle name="20% - Accent1 2 3 2 4 2 3" xfId="455" xr:uid="{00000000-0005-0000-0000-000024020000}"/>
    <cellStyle name="20% - Accent1 2 3 2 4 2 4" xfId="456" xr:uid="{00000000-0005-0000-0000-000025020000}"/>
    <cellStyle name="20% - Accent1 2 3 2 4 3" xfId="457" xr:uid="{00000000-0005-0000-0000-000026020000}"/>
    <cellStyle name="20% - Accent1 2 3 2 4 3 2" xfId="458" xr:uid="{00000000-0005-0000-0000-000027020000}"/>
    <cellStyle name="20% - Accent1 2 3 2 4 3 2 2" xfId="459" xr:uid="{00000000-0005-0000-0000-000028020000}"/>
    <cellStyle name="20% - Accent1 2 3 2 4 3 2 3" xfId="50014" xr:uid="{00000000-0005-0000-0000-000029020000}"/>
    <cellStyle name="20% - Accent1 2 3 2 4 3 3" xfId="460" xr:uid="{00000000-0005-0000-0000-00002A020000}"/>
    <cellStyle name="20% - Accent1 2 3 2 4 3 4" xfId="461" xr:uid="{00000000-0005-0000-0000-00002B020000}"/>
    <cellStyle name="20% - Accent1 2 3 2 4 4" xfId="462" xr:uid="{00000000-0005-0000-0000-00002C020000}"/>
    <cellStyle name="20% - Accent1 2 3 2 4 4 2" xfId="463" xr:uid="{00000000-0005-0000-0000-00002D020000}"/>
    <cellStyle name="20% - Accent1 2 3 2 4 4 3" xfId="50015" xr:uid="{00000000-0005-0000-0000-00002E020000}"/>
    <cellStyle name="20% - Accent1 2 3 2 4 5" xfId="464" xr:uid="{00000000-0005-0000-0000-00002F020000}"/>
    <cellStyle name="20% - Accent1 2 3 2 4 6" xfId="465" xr:uid="{00000000-0005-0000-0000-000030020000}"/>
    <cellStyle name="20% - Accent1 2 3 2 5" xfId="466" xr:uid="{00000000-0005-0000-0000-000031020000}"/>
    <cellStyle name="20% - Accent1 2 3 2 5 2" xfId="467" xr:uid="{00000000-0005-0000-0000-000032020000}"/>
    <cellStyle name="20% - Accent1 2 3 2 5 2 2" xfId="468" xr:uid="{00000000-0005-0000-0000-000033020000}"/>
    <cellStyle name="20% - Accent1 2 3 2 5 2 2 2" xfId="469" xr:uid="{00000000-0005-0000-0000-000034020000}"/>
    <cellStyle name="20% - Accent1 2 3 2 5 2 2 3" xfId="50016" xr:uid="{00000000-0005-0000-0000-000035020000}"/>
    <cellStyle name="20% - Accent1 2 3 2 5 2 3" xfId="470" xr:uid="{00000000-0005-0000-0000-000036020000}"/>
    <cellStyle name="20% - Accent1 2 3 2 5 2 4" xfId="471" xr:uid="{00000000-0005-0000-0000-000037020000}"/>
    <cellStyle name="20% - Accent1 2 3 2 5 3" xfId="472" xr:uid="{00000000-0005-0000-0000-000038020000}"/>
    <cellStyle name="20% - Accent1 2 3 2 5 3 2" xfId="473" xr:uid="{00000000-0005-0000-0000-000039020000}"/>
    <cellStyle name="20% - Accent1 2 3 2 5 3 3" xfId="50017" xr:uid="{00000000-0005-0000-0000-00003A020000}"/>
    <cellStyle name="20% - Accent1 2 3 2 5 4" xfId="474" xr:uid="{00000000-0005-0000-0000-00003B020000}"/>
    <cellStyle name="20% - Accent1 2 3 2 5 5" xfId="475" xr:uid="{00000000-0005-0000-0000-00003C020000}"/>
    <cellStyle name="20% - Accent1 2 3 2 6" xfId="476" xr:uid="{00000000-0005-0000-0000-00003D020000}"/>
    <cellStyle name="20% - Accent1 2 3 2 6 2" xfId="477" xr:uid="{00000000-0005-0000-0000-00003E020000}"/>
    <cellStyle name="20% - Accent1 2 3 2 6 2 2" xfId="478" xr:uid="{00000000-0005-0000-0000-00003F020000}"/>
    <cellStyle name="20% - Accent1 2 3 2 6 2 3" xfId="50018" xr:uid="{00000000-0005-0000-0000-000040020000}"/>
    <cellStyle name="20% - Accent1 2 3 2 6 3" xfId="479" xr:uid="{00000000-0005-0000-0000-000041020000}"/>
    <cellStyle name="20% - Accent1 2 3 2 6 4" xfId="480" xr:uid="{00000000-0005-0000-0000-000042020000}"/>
    <cellStyle name="20% - Accent1 2 3 2 7" xfId="481" xr:uid="{00000000-0005-0000-0000-000043020000}"/>
    <cellStyle name="20% - Accent1 2 3 2 7 2" xfId="482" xr:uid="{00000000-0005-0000-0000-000044020000}"/>
    <cellStyle name="20% - Accent1 2 3 2 7 2 2" xfId="483" xr:uid="{00000000-0005-0000-0000-000045020000}"/>
    <cellStyle name="20% - Accent1 2 3 2 7 2 3" xfId="50019" xr:uid="{00000000-0005-0000-0000-000046020000}"/>
    <cellStyle name="20% - Accent1 2 3 2 7 3" xfId="484" xr:uid="{00000000-0005-0000-0000-000047020000}"/>
    <cellStyle name="20% - Accent1 2 3 2 7 4" xfId="485" xr:uid="{00000000-0005-0000-0000-000048020000}"/>
    <cellStyle name="20% - Accent1 2 3 2 8" xfId="486" xr:uid="{00000000-0005-0000-0000-000049020000}"/>
    <cellStyle name="20% - Accent1 2 3 2 8 2" xfId="487" xr:uid="{00000000-0005-0000-0000-00004A020000}"/>
    <cellStyle name="20% - Accent1 2 3 2 8 3" xfId="50020" xr:uid="{00000000-0005-0000-0000-00004B020000}"/>
    <cellStyle name="20% - Accent1 2 3 2 9" xfId="488" xr:uid="{00000000-0005-0000-0000-00004C020000}"/>
    <cellStyle name="20% - Accent1 2 3 3" xfId="489" xr:uid="{00000000-0005-0000-0000-00004D020000}"/>
    <cellStyle name="20% - Accent1 2 3 3 2" xfId="490" xr:uid="{00000000-0005-0000-0000-00004E020000}"/>
    <cellStyle name="20% - Accent1 2 3 3 2 2" xfId="491" xr:uid="{00000000-0005-0000-0000-00004F020000}"/>
    <cellStyle name="20% - Accent1 2 3 3 2 2 2" xfId="492" xr:uid="{00000000-0005-0000-0000-000050020000}"/>
    <cellStyle name="20% - Accent1 2 3 3 2 2 2 2" xfId="493" xr:uid="{00000000-0005-0000-0000-000051020000}"/>
    <cellStyle name="20% - Accent1 2 3 3 2 2 2 2 2" xfId="494" xr:uid="{00000000-0005-0000-0000-000052020000}"/>
    <cellStyle name="20% - Accent1 2 3 3 2 2 2 2 3" xfId="50021" xr:uid="{00000000-0005-0000-0000-000053020000}"/>
    <cellStyle name="20% - Accent1 2 3 3 2 2 2 3" xfId="495" xr:uid="{00000000-0005-0000-0000-000054020000}"/>
    <cellStyle name="20% - Accent1 2 3 3 2 2 2 4" xfId="496" xr:uid="{00000000-0005-0000-0000-000055020000}"/>
    <cellStyle name="20% - Accent1 2 3 3 2 2 3" xfId="497" xr:uid="{00000000-0005-0000-0000-000056020000}"/>
    <cellStyle name="20% - Accent1 2 3 3 2 2 3 2" xfId="498" xr:uid="{00000000-0005-0000-0000-000057020000}"/>
    <cellStyle name="20% - Accent1 2 3 3 2 2 3 2 2" xfId="499" xr:uid="{00000000-0005-0000-0000-000058020000}"/>
    <cellStyle name="20% - Accent1 2 3 3 2 2 3 2 3" xfId="50022" xr:uid="{00000000-0005-0000-0000-000059020000}"/>
    <cellStyle name="20% - Accent1 2 3 3 2 2 3 3" xfId="500" xr:uid="{00000000-0005-0000-0000-00005A020000}"/>
    <cellStyle name="20% - Accent1 2 3 3 2 2 3 4" xfId="501" xr:uid="{00000000-0005-0000-0000-00005B020000}"/>
    <cellStyle name="20% - Accent1 2 3 3 2 2 4" xfId="502" xr:uid="{00000000-0005-0000-0000-00005C020000}"/>
    <cellStyle name="20% - Accent1 2 3 3 2 2 4 2" xfId="503" xr:uid="{00000000-0005-0000-0000-00005D020000}"/>
    <cellStyle name="20% - Accent1 2 3 3 2 2 4 3" xfId="50023" xr:uid="{00000000-0005-0000-0000-00005E020000}"/>
    <cellStyle name="20% - Accent1 2 3 3 2 2 5" xfId="504" xr:uid="{00000000-0005-0000-0000-00005F020000}"/>
    <cellStyle name="20% - Accent1 2 3 3 2 2 6" xfId="505" xr:uid="{00000000-0005-0000-0000-000060020000}"/>
    <cellStyle name="20% - Accent1 2 3 3 2 3" xfId="506" xr:uid="{00000000-0005-0000-0000-000061020000}"/>
    <cellStyle name="20% - Accent1 2 3 3 2 3 2" xfId="507" xr:uid="{00000000-0005-0000-0000-000062020000}"/>
    <cellStyle name="20% - Accent1 2 3 3 2 3 2 2" xfId="508" xr:uid="{00000000-0005-0000-0000-000063020000}"/>
    <cellStyle name="20% - Accent1 2 3 3 2 3 2 3" xfId="50024" xr:uid="{00000000-0005-0000-0000-000064020000}"/>
    <cellStyle name="20% - Accent1 2 3 3 2 3 3" xfId="509" xr:uid="{00000000-0005-0000-0000-000065020000}"/>
    <cellStyle name="20% - Accent1 2 3 3 2 3 4" xfId="510" xr:uid="{00000000-0005-0000-0000-000066020000}"/>
    <cellStyle name="20% - Accent1 2 3 3 2 4" xfId="511" xr:uid="{00000000-0005-0000-0000-000067020000}"/>
    <cellStyle name="20% - Accent1 2 3 3 2 4 2" xfId="512" xr:uid="{00000000-0005-0000-0000-000068020000}"/>
    <cellStyle name="20% - Accent1 2 3 3 2 4 2 2" xfId="513" xr:uid="{00000000-0005-0000-0000-000069020000}"/>
    <cellStyle name="20% - Accent1 2 3 3 2 4 2 3" xfId="50025" xr:uid="{00000000-0005-0000-0000-00006A020000}"/>
    <cellStyle name="20% - Accent1 2 3 3 2 4 3" xfId="514" xr:uid="{00000000-0005-0000-0000-00006B020000}"/>
    <cellStyle name="20% - Accent1 2 3 3 2 4 4" xfId="515" xr:uid="{00000000-0005-0000-0000-00006C020000}"/>
    <cellStyle name="20% - Accent1 2 3 3 2 5" xfId="516" xr:uid="{00000000-0005-0000-0000-00006D020000}"/>
    <cellStyle name="20% - Accent1 2 3 3 2 5 2" xfId="517" xr:uid="{00000000-0005-0000-0000-00006E020000}"/>
    <cellStyle name="20% - Accent1 2 3 3 2 5 3" xfId="50026" xr:uid="{00000000-0005-0000-0000-00006F020000}"/>
    <cellStyle name="20% - Accent1 2 3 3 2 6" xfId="518" xr:uid="{00000000-0005-0000-0000-000070020000}"/>
    <cellStyle name="20% - Accent1 2 3 3 2 7" xfId="519" xr:uid="{00000000-0005-0000-0000-000071020000}"/>
    <cellStyle name="20% - Accent1 2 3 3 3" xfId="520" xr:uid="{00000000-0005-0000-0000-000072020000}"/>
    <cellStyle name="20% - Accent1 2 3 3 3 2" xfId="521" xr:uid="{00000000-0005-0000-0000-000073020000}"/>
    <cellStyle name="20% - Accent1 2 3 3 3 2 2" xfId="522" xr:uid="{00000000-0005-0000-0000-000074020000}"/>
    <cellStyle name="20% - Accent1 2 3 3 3 2 2 2" xfId="523" xr:uid="{00000000-0005-0000-0000-000075020000}"/>
    <cellStyle name="20% - Accent1 2 3 3 3 2 2 3" xfId="50027" xr:uid="{00000000-0005-0000-0000-000076020000}"/>
    <cellStyle name="20% - Accent1 2 3 3 3 2 3" xfId="524" xr:uid="{00000000-0005-0000-0000-000077020000}"/>
    <cellStyle name="20% - Accent1 2 3 3 3 2 4" xfId="525" xr:uid="{00000000-0005-0000-0000-000078020000}"/>
    <cellStyle name="20% - Accent1 2 3 3 3 3" xfId="526" xr:uid="{00000000-0005-0000-0000-000079020000}"/>
    <cellStyle name="20% - Accent1 2 3 3 3 3 2" xfId="527" xr:uid="{00000000-0005-0000-0000-00007A020000}"/>
    <cellStyle name="20% - Accent1 2 3 3 3 3 2 2" xfId="528" xr:uid="{00000000-0005-0000-0000-00007B020000}"/>
    <cellStyle name="20% - Accent1 2 3 3 3 3 2 3" xfId="50028" xr:uid="{00000000-0005-0000-0000-00007C020000}"/>
    <cellStyle name="20% - Accent1 2 3 3 3 3 3" xfId="529" xr:uid="{00000000-0005-0000-0000-00007D020000}"/>
    <cellStyle name="20% - Accent1 2 3 3 3 3 4" xfId="530" xr:uid="{00000000-0005-0000-0000-00007E020000}"/>
    <cellStyle name="20% - Accent1 2 3 3 3 4" xfId="531" xr:uid="{00000000-0005-0000-0000-00007F020000}"/>
    <cellStyle name="20% - Accent1 2 3 3 3 4 2" xfId="532" xr:uid="{00000000-0005-0000-0000-000080020000}"/>
    <cellStyle name="20% - Accent1 2 3 3 3 4 3" xfId="50029" xr:uid="{00000000-0005-0000-0000-000081020000}"/>
    <cellStyle name="20% - Accent1 2 3 3 3 5" xfId="533" xr:uid="{00000000-0005-0000-0000-000082020000}"/>
    <cellStyle name="20% - Accent1 2 3 3 3 6" xfId="534" xr:uid="{00000000-0005-0000-0000-000083020000}"/>
    <cellStyle name="20% - Accent1 2 3 3 4" xfId="535" xr:uid="{00000000-0005-0000-0000-000084020000}"/>
    <cellStyle name="20% - Accent1 2 3 3 4 2" xfId="536" xr:uid="{00000000-0005-0000-0000-000085020000}"/>
    <cellStyle name="20% - Accent1 2 3 3 4 2 2" xfId="537" xr:uid="{00000000-0005-0000-0000-000086020000}"/>
    <cellStyle name="20% - Accent1 2 3 3 4 2 3" xfId="50030" xr:uid="{00000000-0005-0000-0000-000087020000}"/>
    <cellStyle name="20% - Accent1 2 3 3 4 3" xfId="538" xr:uid="{00000000-0005-0000-0000-000088020000}"/>
    <cellStyle name="20% - Accent1 2 3 3 4 4" xfId="539" xr:uid="{00000000-0005-0000-0000-000089020000}"/>
    <cellStyle name="20% - Accent1 2 3 3 5" xfId="540" xr:uid="{00000000-0005-0000-0000-00008A020000}"/>
    <cellStyle name="20% - Accent1 2 3 3 5 2" xfId="541" xr:uid="{00000000-0005-0000-0000-00008B020000}"/>
    <cellStyle name="20% - Accent1 2 3 3 5 2 2" xfId="542" xr:uid="{00000000-0005-0000-0000-00008C020000}"/>
    <cellStyle name="20% - Accent1 2 3 3 5 2 3" xfId="50031" xr:uid="{00000000-0005-0000-0000-00008D020000}"/>
    <cellStyle name="20% - Accent1 2 3 3 5 3" xfId="543" xr:uid="{00000000-0005-0000-0000-00008E020000}"/>
    <cellStyle name="20% - Accent1 2 3 3 5 4" xfId="544" xr:uid="{00000000-0005-0000-0000-00008F020000}"/>
    <cellStyle name="20% - Accent1 2 3 3 6" xfId="545" xr:uid="{00000000-0005-0000-0000-000090020000}"/>
    <cellStyle name="20% - Accent1 2 3 3 6 2" xfId="546" xr:uid="{00000000-0005-0000-0000-000091020000}"/>
    <cellStyle name="20% - Accent1 2 3 3 6 3" xfId="50032" xr:uid="{00000000-0005-0000-0000-000092020000}"/>
    <cellStyle name="20% - Accent1 2 3 3 7" xfId="547" xr:uid="{00000000-0005-0000-0000-000093020000}"/>
    <cellStyle name="20% - Accent1 2 3 3 8" xfId="548" xr:uid="{00000000-0005-0000-0000-000094020000}"/>
    <cellStyle name="20% - Accent1 2 3 4" xfId="549" xr:uid="{00000000-0005-0000-0000-000095020000}"/>
    <cellStyle name="20% - Accent1 2 3 4 2" xfId="550" xr:uid="{00000000-0005-0000-0000-000096020000}"/>
    <cellStyle name="20% - Accent1 2 3 4 2 2" xfId="551" xr:uid="{00000000-0005-0000-0000-000097020000}"/>
    <cellStyle name="20% - Accent1 2 3 4 2 2 2" xfId="552" xr:uid="{00000000-0005-0000-0000-000098020000}"/>
    <cellStyle name="20% - Accent1 2 3 4 2 2 2 2" xfId="553" xr:uid="{00000000-0005-0000-0000-000099020000}"/>
    <cellStyle name="20% - Accent1 2 3 4 2 2 2 3" xfId="50033" xr:uid="{00000000-0005-0000-0000-00009A020000}"/>
    <cellStyle name="20% - Accent1 2 3 4 2 2 3" xfId="554" xr:uid="{00000000-0005-0000-0000-00009B020000}"/>
    <cellStyle name="20% - Accent1 2 3 4 2 2 4" xfId="555" xr:uid="{00000000-0005-0000-0000-00009C020000}"/>
    <cellStyle name="20% - Accent1 2 3 4 2 3" xfId="556" xr:uid="{00000000-0005-0000-0000-00009D020000}"/>
    <cellStyle name="20% - Accent1 2 3 4 2 3 2" xfId="557" xr:uid="{00000000-0005-0000-0000-00009E020000}"/>
    <cellStyle name="20% - Accent1 2 3 4 2 3 2 2" xfId="558" xr:uid="{00000000-0005-0000-0000-00009F020000}"/>
    <cellStyle name="20% - Accent1 2 3 4 2 3 2 3" xfId="50034" xr:uid="{00000000-0005-0000-0000-0000A0020000}"/>
    <cellStyle name="20% - Accent1 2 3 4 2 3 3" xfId="559" xr:uid="{00000000-0005-0000-0000-0000A1020000}"/>
    <cellStyle name="20% - Accent1 2 3 4 2 3 4" xfId="560" xr:uid="{00000000-0005-0000-0000-0000A2020000}"/>
    <cellStyle name="20% - Accent1 2 3 4 2 4" xfId="561" xr:uid="{00000000-0005-0000-0000-0000A3020000}"/>
    <cellStyle name="20% - Accent1 2 3 4 2 4 2" xfId="562" xr:uid="{00000000-0005-0000-0000-0000A4020000}"/>
    <cellStyle name="20% - Accent1 2 3 4 2 4 3" xfId="50035" xr:uid="{00000000-0005-0000-0000-0000A5020000}"/>
    <cellStyle name="20% - Accent1 2 3 4 2 5" xfId="563" xr:uid="{00000000-0005-0000-0000-0000A6020000}"/>
    <cellStyle name="20% - Accent1 2 3 4 2 6" xfId="564" xr:uid="{00000000-0005-0000-0000-0000A7020000}"/>
    <cellStyle name="20% - Accent1 2 3 4 3" xfId="565" xr:uid="{00000000-0005-0000-0000-0000A8020000}"/>
    <cellStyle name="20% - Accent1 2 3 4 3 2" xfId="566" xr:uid="{00000000-0005-0000-0000-0000A9020000}"/>
    <cellStyle name="20% - Accent1 2 3 4 3 2 2" xfId="567" xr:uid="{00000000-0005-0000-0000-0000AA020000}"/>
    <cellStyle name="20% - Accent1 2 3 4 3 2 3" xfId="50036" xr:uid="{00000000-0005-0000-0000-0000AB020000}"/>
    <cellStyle name="20% - Accent1 2 3 4 3 3" xfId="568" xr:uid="{00000000-0005-0000-0000-0000AC020000}"/>
    <cellStyle name="20% - Accent1 2 3 4 3 4" xfId="569" xr:uid="{00000000-0005-0000-0000-0000AD020000}"/>
    <cellStyle name="20% - Accent1 2 3 4 4" xfId="570" xr:uid="{00000000-0005-0000-0000-0000AE020000}"/>
    <cellStyle name="20% - Accent1 2 3 4 4 2" xfId="571" xr:uid="{00000000-0005-0000-0000-0000AF020000}"/>
    <cellStyle name="20% - Accent1 2 3 4 4 2 2" xfId="572" xr:uid="{00000000-0005-0000-0000-0000B0020000}"/>
    <cellStyle name="20% - Accent1 2 3 4 4 2 3" xfId="50037" xr:uid="{00000000-0005-0000-0000-0000B1020000}"/>
    <cellStyle name="20% - Accent1 2 3 4 4 3" xfId="573" xr:uid="{00000000-0005-0000-0000-0000B2020000}"/>
    <cellStyle name="20% - Accent1 2 3 4 4 4" xfId="574" xr:uid="{00000000-0005-0000-0000-0000B3020000}"/>
    <cellStyle name="20% - Accent1 2 3 4 5" xfId="575" xr:uid="{00000000-0005-0000-0000-0000B4020000}"/>
    <cellStyle name="20% - Accent1 2 3 4 5 2" xfId="576" xr:uid="{00000000-0005-0000-0000-0000B5020000}"/>
    <cellStyle name="20% - Accent1 2 3 4 5 3" xfId="50038" xr:uid="{00000000-0005-0000-0000-0000B6020000}"/>
    <cellStyle name="20% - Accent1 2 3 4 6" xfId="577" xr:uid="{00000000-0005-0000-0000-0000B7020000}"/>
    <cellStyle name="20% - Accent1 2 3 4 7" xfId="578" xr:uid="{00000000-0005-0000-0000-0000B8020000}"/>
    <cellStyle name="20% - Accent1 2 3 5" xfId="579" xr:uid="{00000000-0005-0000-0000-0000B9020000}"/>
    <cellStyle name="20% - Accent1 2 3 5 2" xfId="580" xr:uid="{00000000-0005-0000-0000-0000BA020000}"/>
    <cellStyle name="20% - Accent1 2 3 5 2 2" xfId="581" xr:uid="{00000000-0005-0000-0000-0000BB020000}"/>
    <cellStyle name="20% - Accent1 2 3 5 2 2 2" xfId="582" xr:uid="{00000000-0005-0000-0000-0000BC020000}"/>
    <cellStyle name="20% - Accent1 2 3 5 2 2 3" xfId="50039" xr:uid="{00000000-0005-0000-0000-0000BD020000}"/>
    <cellStyle name="20% - Accent1 2 3 5 2 3" xfId="583" xr:uid="{00000000-0005-0000-0000-0000BE020000}"/>
    <cellStyle name="20% - Accent1 2 3 5 2 4" xfId="584" xr:uid="{00000000-0005-0000-0000-0000BF020000}"/>
    <cellStyle name="20% - Accent1 2 3 5 3" xfId="585" xr:uid="{00000000-0005-0000-0000-0000C0020000}"/>
    <cellStyle name="20% - Accent1 2 3 5 3 2" xfId="586" xr:uid="{00000000-0005-0000-0000-0000C1020000}"/>
    <cellStyle name="20% - Accent1 2 3 5 3 2 2" xfId="587" xr:uid="{00000000-0005-0000-0000-0000C2020000}"/>
    <cellStyle name="20% - Accent1 2 3 5 3 2 3" xfId="50040" xr:uid="{00000000-0005-0000-0000-0000C3020000}"/>
    <cellStyle name="20% - Accent1 2 3 5 3 3" xfId="588" xr:uid="{00000000-0005-0000-0000-0000C4020000}"/>
    <cellStyle name="20% - Accent1 2 3 5 3 4" xfId="589" xr:uid="{00000000-0005-0000-0000-0000C5020000}"/>
    <cellStyle name="20% - Accent1 2 3 5 4" xfId="590" xr:uid="{00000000-0005-0000-0000-0000C6020000}"/>
    <cellStyle name="20% - Accent1 2 3 5 4 2" xfId="591" xr:uid="{00000000-0005-0000-0000-0000C7020000}"/>
    <cellStyle name="20% - Accent1 2 3 5 4 3" xfId="50041" xr:uid="{00000000-0005-0000-0000-0000C8020000}"/>
    <cellStyle name="20% - Accent1 2 3 5 5" xfId="592" xr:uid="{00000000-0005-0000-0000-0000C9020000}"/>
    <cellStyle name="20% - Accent1 2 3 5 6" xfId="593" xr:uid="{00000000-0005-0000-0000-0000CA020000}"/>
    <cellStyle name="20% - Accent1 2 3 6" xfId="594" xr:uid="{00000000-0005-0000-0000-0000CB020000}"/>
    <cellStyle name="20% - Accent1 2 3 6 2" xfId="595" xr:uid="{00000000-0005-0000-0000-0000CC020000}"/>
    <cellStyle name="20% - Accent1 2 3 6 2 2" xfId="596" xr:uid="{00000000-0005-0000-0000-0000CD020000}"/>
    <cellStyle name="20% - Accent1 2 3 6 2 2 2" xfId="597" xr:uid="{00000000-0005-0000-0000-0000CE020000}"/>
    <cellStyle name="20% - Accent1 2 3 6 2 2 3" xfId="50042" xr:uid="{00000000-0005-0000-0000-0000CF020000}"/>
    <cellStyle name="20% - Accent1 2 3 6 2 3" xfId="598" xr:uid="{00000000-0005-0000-0000-0000D0020000}"/>
    <cellStyle name="20% - Accent1 2 3 6 2 4" xfId="599" xr:uid="{00000000-0005-0000-0000-0000D1020000}"/>
    <cellStyle name="20% - Accent1 2 3 6 3" xfId="600" xr:uid="{00000000-0005-0000-0000-0000D2020000}"/>
    <cellStyle name="20% - Accent1 2 3 6 3 2" xfId="601" xr:uid="{00000000-0005-0000-0000-0000D3020000}"/>
    <cellStyle name="20% - Accent1 2 3 6 3 3" xfId="50043" xr:uid="{00000000-0005-0000-0000-0000D4020000}"/>
    <cellStyle name="20% - Accent1 2 3 6 4" xfId="602" xr:uid="{00000000-0005-0000-0000-0000D5020000}"/>
    <cellStyle name="20% - Accent1 2 3 6 5" xfId="603" xr:uid="{00000000-0005-0000-0000-0000D6020000}"/>
    <cellStyle name="20% - Accent1 2 3 7" xfId="604" xr:uid="{00000000-0005-0000-0000-0000D7020000}"/>
    <cellStyle name="20% - Accent1 2 3 7 2" xfId="605" xr:uid="{00000000-0005-0000-0000-0000D8020000}"/>
    <cellStyle name="20% - Accent1 2 3 7 2 2" xfId="606" xr:uid="{00000000-0005-0000-0000-0000D9020000}"/>
    <cellStyle name="20% - Accent1 2 3 7 2 3" xfId="50044" xr:uid="{00000000-0005-0000-0000-0000DA020000}"/>
    <cellStyle name="20% - Accent1 2 3 7 3" xfId="607" xr:uid="{00000000-0005-0000-0000-0000DB020000}"/>
    <cellStyle name="20% - Accent1 2 3 7 4" xfId="608" xr:uid="{00000000-0005-0000-0000-0000DC020000}"/>
    <cellStyle name="20% - Accent1 2 3 8" xfId="609" xr:uid="{00000000-0005-0000-0000-0000DD020000}"/>
    <cellStyle name="20% - Accent1 2 3 8 2" xfId="610" xr:uid="{00000000-0005-0000-0000-0000DE020000}"/>
    <cellStyle name="20% - Accent1 2 3 8 2 2" xfId="611" xr:uid="{00000000-0005-0000-0000-0000DF020000}"/>
    <cellStyle name="20% - Accent1 2 3 8 2 3" xfId="50045" xr:uid="{00000000-0005-0000-0000-0000E0020000}"/>
    <cellStyle name="20% - Accent1 2 3 8 3" xfId="612" xr:uid="{00000000-0005-0000-0000-0000E1020000}"/>
    <cellStyle name="20% - Accent1 2 3 8 4" xfId="613" xr:uid="{00000000-0005-0000-0000-0000E2020000}"/>
    <cellStyle name="20% - Accent1 2 3 9" xfId="614" xr:uid="{00000000-0005-0000-0000-0000E3020000}"/>
    <cellStyle name="20% - Accent1 2 3 9 2" xfId="615" xr:uid="{00000000-0005-0000-0000-0000E4020000}"/>
    <cellStyle name="20% - Accent1 2 3 9 3" xfId="50046" xr:uid="{00000000-0005-0000-0000-0000E5020000}"/>
    <cellStyle name="20% - Accent1 2 4" xfId="616" xr:uid="{00000000-0005-0000-0000-0000E6020000}"/>
    <cellStyle name="20% - Accent1 2 4 10" xfId="617" xr:uid="{00000000-0005-0000-0000-0000E7020000}"/>
    <cellStyle name="20% - Accent1 2 4 2" xfId="618" xr:uid="{00000000-0005-0000-0000-0000E8020000}"/>
    <cellStyle name="20% - Accent1 2 4 2 2" xfId="619" xr:uid="{00000000-0005-0000-0000-0000E9020000}"/>
    <cellStyle name="20% - Accent1 2 4 2 2 2" xfId="620" xr:uid="{00000000-0005-0000-0000-0000EA020000}"/>
    <cellStyle name="20% - Accent1 2 4 2 2 2 2" xfId="621" xr:uid="{00000000-0005-0000-0000-0000EB020000}"/>
    <cellStyle name="20% - Accent1 2 4 2 2 2 2 2" xfId="622" xr:uid="{00000000-0005-0000-0000-0000EC020000}"/>
    <cellStyle name="20% - Accent1 2 4 2 2 2 2 2 2" xfId="623" xr:uid="{00000000-0005-0000-0000-0000ED020000}"/>
    <cellStyle name="20% - Accent1 2 4 2 2 2 2 2 3" xfId="50047" xr:uid="{00000000-0005-0000-0000-0000EE020000}"/>
    <cellStyle name="20% - Accent1 2 4 2 2 2 2 3" xfId="624" xr:uid="{00000000-0005-0000-0000-0000EF020000}"/>
    <cellStyle name="20% - Accent1 2 4 2 2 2 2 4" xfId="625" xr:uid="{00000000-0005-0000-0000-0000F0020000}"/>
    <cellStyle name="20% - Accent1 2 4 2 2 2 3" xfId="626" xr:uid="{00000000-0005-0000-0000-0000F1020000}"/>
    <cellStyle name="20% - Accent1 2 4 2 2 2 3 2" xfId="627" xr:uid="{00000000-0005-0000-0000-0000F2020000}"/>
    <cellStyle name="20% - Accent1 2 4 2 2 2 3 2 2" xfId="628" xr:uid="{00000000-0005-0000-0000-0000F3020000}"/>
    <cellStyle name="20% - Accent1 2 4 2 2 2 3 2 3" xfId="50048" xr:uid="{00000000-0005-0000-0000-0000F4020000}"/>
    <cellStyle name="20% - Accent1 2 4 2 2 2 3 3" xfId="629" xr:uid="{00000000-0005-0000-0000-0000F5020000}"/>
    <cellStyle name="20% - Accent1 2 4 2 2 2 3 4" xfId="630" xr:uid="{00000000-0005-0000-0000-0000F6020000}"/>
    <cellStyle name="20% - Accent1 2 4 2 2 2 4" xfId="631" xr:uid="{00000000-0005-0000-0000-0000F7020000}"/>
    <cellStyle name="20% - Accent1 2 4 2 2 2 4 2" xfId="632" xr:uid="{00000000-0005-0000-0000-0000F8020000}"/>
    <cellStyle name="20% - Accent1 2 4 2 2 2 4 3" xfId="50049" xr:uid="{00000000-0005-0000-0000-0000F9020000}"/>
    <cellStyle name="20% - Accent1 2 4 2 2 2 5" xfId="633" xr:uid="{00000000-0005-0000-0000-0000FA020000}"/>
    <cellStyle name="20% - Accent1 2 4 2 2 2 6" xfId="634" xr:uid="{00000000-0005-0000-0000-0000FB020000}"/>
    <cellStyle name="20% - Accent1 2 4 2 2 3" xfId="635" xr:uid="{00000000-0005-0000-0000-0000FC020000}"/>
    <cellStyle name="20% - Accent1 2 4 2 2 3 2" xfId="636" xr:uid="{00000000-0005-0000-0000-0000FD020000}"/>
    <cellStyle name="20% - Accent1 2 4 2 2 3 2 2" xfId="637" xr:uid="{00000000-0005-0000-0000-0000FE020000}"/>
    <cellStyle name="20% - Accent1 2 4 2 2 3 2 3" xfId="50050" xr:uid="{00000000-0005-0000-0000-0000FF020000}"/>
    <cellStyle name="20% - Accent1 2 4 2 2 3 3" xfId="638" xr:uid="{00000000-0005-0000-0000-000000030000}"/>
    <cellStyle name="20% - Accent1 2 4 2 2 3 4" xfId="639" xr:uid="{00000000-0005-0000-0000-000001030000}"/>
    <cellStyle name="20% - Accent1 2 4 2 2 4" xfId="640" xr:uid="{00000000-0005-0000-0000-000002030000}"/>
    <cellStyle name="20% - Accent1 2 4 2 2 4 2" xfId="641" xr:uid="{00000000-0005-0000-0000-000003030000}"/>
    <cellStyle name="20% - Accent1 2 4 2 2 4 2 2" xfId="642" xr:uid="{00000000-0005-0000-0000-000004030000}"/>
    <cellStyle name="20% - Accent1 2 4 2 2 4 2 3" xfId="50051" xr:uid="{00000000-0005-0000-0000-000005030000}"/>
    <cellStyle name="20% - Accent1 2 4 2 2 4 3" xfId="643" xr:uid="{00000000-0005-0000-0000-000006030000}"/>
    <cellStyle name="20% - Accent1 2 4 2 2 4 4" xfId="644" xr:uid="{00000000-0005-0000-0000-000007030000}"/>
    <cellStyle name="20% - Accent1 2 4 2 2 5" xfId="645" xr:uid="{00000000-0005-0000-0000-000008030000}"/>
    <cellStyle name="20% - Accent1 2 4 2 2 5 2" xfId="646" xr:uid="{00000000-0005-0000-0000-000009030000}"/>
    <cellStyle name="20% - Accent1 2 4 2 2 5 3" xfId="50052" xr:uid="{00000000-0005-0000-0000-00000A030000}"/>
    <cellStyle name="20% - Accent1 2 4 2 2 6" xfId="647" xr:uid="{00000000-0005-0000-0000-00000B030000}"/>
    <cellStyle name="20% - Accent1 2 4 2 2 7" xfId="648" xr:uid="{00000000-0005-0000-0000-00000C030000}"/>
    <cellStyle name="20% - Accent1 2 4 2 3" xfId="649" xr:uid="{00000000-0005-0000-0000-00000D030000}"/>
    <cellStyle name="20% - Accent1 2 4 2 3 2" xfId="650" xr:uid="{00000000-0005-0000-0000-00000E030000}"/>
    <cellStyle name="20% - Accent1 2 4 2 3 2 2" xfId="651" xr:uid="{00000000-0005-0000-0000-00000F030000}"/>
    <cellStyle name="20% - Accent1 2 4 2 3 2 2 2" xfId="652" xr:uid="{00000000-0005-0000-0000-000010030000}"/>
    <cellStyle name="20% - Accent1 2 4 2 3 2 2 3" xfId="50053" xr:uid="{00000000-0005-0000-0000-000011030000}"/>
    <cellStyle name="20% - Accent1 2 4 2 3 2 3" xfId="653" xr:uid="{00000000-0005-0000-0000-000012030000}"/>
    <cellStyle name="20% - Accent1 2 4 2 3 2 4" xfId="654" xr:uid="{00000000-0005-0000-0000-000013030000}"/>
    <cellStyle name="20% - Accent1 2 4 2 3 3" xfId="655" xr:uid="{00000000-0005-0000-0000-000014030000}"/>
    <cellStyle name="20% - Accent1 2 4 2 3 3 2" xfId="656" xr:uid="{00000000-0005-0000-0000-000015030000}"/>
    <cellStyle name="20% - Accent1 2 4 2 3 3 2 2" xfId="657" xr:uid="{00000000-0005-0000-0000-000016030000}"/>
    <cellStyle name="20% - Accent1 2 4 2 3 3 2 3" xfId="50054" xr:uid="{00000000-0005-0000-0000-000017030000}"/>
    <cellStyle name="20% - Accent1 2 4 2 3 3 3" xfId="658" xr:uid="{00000000-0005-0000-0000-000018030000}"/>
    <cellStyle name="20% - Accent1 2 4 2 3 3 4" xfId="659" xr:uid="{00000000-0005-0000-0000-000019030000}"/>
    <cellStyle name="20% - Accent1 2 4 2 3 4" xfId="660" xr:uid="{00000000-0005-0000-0000-00001A030000}"/>
    <cellStyle name="20% - Accent1 2 4 2 3 4 2" xfId="661" xr:uid="{00000000-0005-0000-0000-00001B030000}"/>
    <cellStyle name="20% - Accent1 2 4 2 3 4 3" xfId="50055" xr:uid="{00000000-0005-0000-0000-00001C030000}"/>
    <cellStyle name="20% - Accent1 2 4 2 3 5" xfId="662" xr:uid="{00000000-0005-0000-0000-00001D030000}"/>
    <cellStyle name="20% - Accent1 2 4 2 3 6" xfId="663" xr:uid="{00000000-0005-0000-0000-00001E030000}"/>
    <cellStyle name="20% - Accent1 2 4 2 4" xfId="664" xr:uid="{00000000-0005-0000-0000-00001F030000}"/>
    <cellStyle name="20% - Accent1 2 4 2 4 2" xfId="665" xr:uid="{00000000-0005-0000-0000-000020030000}"/>
    <cellStyle name="20% - Accent1 2 4 2 4 2 2" xfId="666" xr:uid="{00000000-0005-0000-0000-000021030000}"/>
    <cellStyle name="20% - Accent1 2 4 2 4 2 3" xfId="50056" xr:uid="{00000000-0005-0000-0000-000022030000}"/>
    <cellStyle name="20% - Accent1 2 4 2 4 3" xfId="667" xr:uid="{00000000-0005-0000-0000-000023030000}"/>
    <cellStyle name="20% - Accent1 2 4 2 4 4" xfId="668" xr:uid="{00000000-0005-0000-0000-000024030000}"/>
    <cellStyle name="20% - Accent1 2 4 2 5" xfId="669" xr:uid="{00000000-0005-0000-0000-000025030000}"/>
    <cellStyle name="20% - Accent1 2 4 2 5 2" xfId="670" xr:uid="{00000000-0005-0000-0000-000026030000}"/>
    <cellStyle name="20% - Accent1 2 4 2 5 2 2" xfId="671" xr:uid="{00000000-0005-0000-0000-000027030000}"/>
    <cellStyle name="20% - Accent1 2 4 2 5 2 3" xfId="50057" xr:uid="{00000000-0005-0000-0000-000028030000}"/>
    <cellStyle name="20% - Accent1 2 4 2 5 3" xfId="672" xr:uid="{00000000-0005-0000-0000-000029030000}"/>
    <cellStyle name="20% - Accent1 2 4 2 5 4" xfId="673" xr:uid="{00000000-0005-0000-0000-00002A030000}"/>
    <cellStyle name="20% - Accent1 2 4 2 6" xfId="674" xr:uid="{00000000-0005-0000-0000-00002B030000}"/>
    <cellStyle name="20% - Accent1 2 4 2 6 2" xfId="675" xr:uid="{00000000-0005-0000-0000-00002C030000}"/>
    <cellStyle name="20% - Accent1 2 4 2 6 3" xfId="50058" xr:uid="{00000000-0005-0000-0000-00002D030000}"/>
    <cellStyle name="20% - Accent1 2 4 2 7" xfId="676" xr:uid="{00000000-0005-0000-0000-00002E030000}"/>
    <cellStyle name="20% - Accent1 2 4 2 8" xfId="677" xr:uid="{00000000-0005-0000-0000-00002F030000}"/>
    <cellStyle name="20% - Accent1 2 4 3" xfId="678" xr:uid="{00000000-0005-0000-0000-000030030000}"/>
    <cellStyle name="20% - Accent1 2 4 3 2" xfId="679" xr:uid="{00000000-0005-0000-0000-000031030000}"/>
    <cellStyle name="20% - Accent1 2 4 3 2 2" xfId="680" xr:uid="{00000000-0005-0000-0000-000032030000}"/>
    <cellStyle name="20% - Accent1 2 4 3 2 2 2" xfId="681" xr:uid="{00000000-0005-0000-0000-000033030000}"/>
    <cellStyle name="20% - Accent1 2 4 3 2 2 2 2" xfId="682" xr:uid="{00000000-0005-0000-0000-000034030000}"/>
    <cellStyle name="20% - Accent1 2 4 3 2 2 2 3" xfId="50059" xr:uid="{00000000-0005-0000-0000-000035030000}"/>
    <cellStyle name="20% - Accent1 2 4 3 2 2 3" xfId="683" xr:uid="{00000000-0005-0000-0000-000036030000}"/>
    <cellStyle name="20% - Accent1 2 4 3 2 2 4" xfId="684" xr:uid="{00000000-0005-0000-0000-000037030000}"/>
    <cellStyle name="20% - Accent1 2 4 3 2 3" xfId="685" xr:uid="{00000000-0005-0000-0000-000038030000}"/>
    <cellStyle name="20% - Accent1 2 4 3 2 3 2" xfId="686" xr:uid="{00000000-0005-0000-0000-000039030000}"/>
    <cellStyle name="20% - Accent1 2 4 3 2 3 2 2" xfId="687" xr:uid="{00000000-0005-0000-0000-00003A030000}"/>
    <cellStyle name="20% - Accent1 2 4 3 2 3 2 3" xfId="50060" xr:uid="{00000000-0005-0000-0000-00003B030000}"/>
    <cellStyle name="20% - Accent1 2 4 3 2 3 3" xfId="688" xr:uid="{00000000-0005-0000-0000-00003C030000}"/>
    <cellStyle name="20% - Accent1 2 4 3 2 3 4" xfId="689" xr:uid="{00000000-0005-0000-0000-00003D030000}"/>
    <cellStyle name="20% - Accent1 2 4 3 2 4" xfId="690" xr:uid="{00000000-0005-0000-0000-00003E030000}"/>
    <cellStyle name="20% - Accent1 2 4 3 2 4 2" xfId="691" xr:uid="{00000000-0005-0000-0000-00003F030000}"/>
    <cellStyle name="20% - Accent1 2 4 3 2 4 3" xfId="50061" xr:uid="{00000000-0005-0000-0000-000040030000}"/>
    <cellStyle name="20% - Accent1 2 4 3 2 5" xfId="692" xr:uid="{00000000-0005-0000-0000-000041030000}"/>
    <cellStyle name="20% - Accent1 2 4 3 2 6" xfId="693" xr:uid="{00000000-0005-0000-0000-000042030000}"/>
    <cellStyle name="20% - Accent1 2 4 3 3" xfId="694" xr:uid="{00000000-0005-0000-0000-000043030000}"/>
    <cellStyle name="20% - Accent1 2 4 3 3 2" xfId="695" xr:uid="{00000000-0005-0000-0000-000044030000}"/>
    <cellStyle name="20% - Accent1 2 4 3 3 2 2" xfId="696" xr:uid="{00000000-0005-0000-0000-000045030000}"/>
    <cellStyle name="20% - Accent1 2 4 3 3 2 3" xfId="50062" xr:uid="{00000000-0005-0000-0000-000046030000}"/>
    <cellStyle name="20% - Accent1 2 4 3 3 3" xfId="697" xr:uid="{00000000-0005-0000-0000-000047030000}"/>
    <cellStyle name="20% - Accent1 2 4 3 3 4" xfId="698" xr:uid="{00000000-0005-0000-0000-000048030000}"/>
    <cellStyle name="20% - Accent1 2 4 3 4" xfId="699" xr:uid="{00000000-0005-0000-0000-000049030000}"/>
    <cellStyle name="20% - Accent1 2 4 3 4 2" xfId="700" xr:uid="{00000000-0005-0000-0000-00004A030000}"/>
    <cellStyle name="20% - Accent1 2 4 3 4 2 2" xfId="701" xr:uid="{00000000-0005-0000-0000-00004B030000}"/>
    <cellStyle name="20% - Accent1 2 4 3 4 2 3" xfId="50063" xr:uid="{00000000-0005-0000-0000-00004C030000}"/>
    <cellStyle name="20% - Accent1 2 4 3 4 3" xfId="702" xr:uid="{00000000-0005-0000-0000-00004D030000}"/>
    <cellStyle name="20% - Accent1 2 4 3 4 4" xfId="703" xr:uid="{00000000-0005-0000-0000-00004E030000}"/>
    <cellStyle name="20% - Accent1 2 4 3 5" xfId="704" xr:uid="{00000000-0005-0000-0000-00004F030000}"/>
    <cellStyle name="20% - Accent1 2 4 3 5 2" xfId="705" xr:uid="{00000000-0005-0000-0000-000050030000}"/>
    <cellStyle name="20% - Accent1 2 4 3 5 3" xfId="50064" xr:uid="{00000000-0005-0000-0000-000051030000}"/>
    <cellStyle name="20% - Accent1 2 4 3 6" xfId="706" xr:uid="{00000000-0005-0000-0000-000052030000}"/>
    <cellStyle name="20% - Accent1 2 4 3 7" xfId="707" xr:uid="{00000000-0005-0000-0000-000053030000}"/>
    <cellStyle name="20% - Accent1 2 4 4" xfId="708" xr:uid="{00000000-0005-0000-0000-000054030000}"/>
    <cellStyle name="20% - Accent1 2 4 4 2" xfId="709" xr:uid="{00000000-0005-0000-0000-000055030000}"/>
    <cellStyle name="20% - Accent1 2 4 4 2 2" xfId="710" xr:uid="{00000000-0005-0000-0000-000056030000}"/>
    <cellStyle name="20% - Accent1 2 4 4 2 2 2" xfId="711" xr:uid="{00000000-0005-0000-0000-000057030000}"/>
    <cellStyle name="20% - Accent1 2 4 4 2 2 3" xfId="50065" xr:uid="{00000000-0005-0000-0000-000058030000}"/>
    <cellStyle name="20% - Accent1 2 4 4 2 3" xfId="712" xr:uid="{00000000-0005-0000-0000-000059030000}"/>
    <cellStyle name="20% - Accent1 2 4 4 2 4" xfId="713" xr:uid="{00000000-0005-0000-0000-00005A030000}"/>
    <cellStyle name="20% - Accent1 2 4 4 3" xfId="714" xr:uid="{00000000-0005-0000-0000-00005B030000}"/>
    <cellStyle name="20% - Accent1 2 4 4 3 2" xfId="715" xr:uid="{00000000-0005-0000-0000-00005C030000}"/>
    <cellStyle name="20% - Accent1 2 4 4 3 2 2" xfId="716" xr:uid="{00000000-0005-0000-0000-00005D030000}"/>
    <cellStyle name="20% - Accent1 2 4 4 3 2 3" xfId="50066" xr:uid="{00000000-0005-0000-0000-00005E030000}"/>
    <cellStyle name="20% - Accent1 2 4 4 3 3" xfId="717" xr:uid="{00000000-0005-0000-0000-00005F030000}"/>
    <cellStyle name="20% - Accent1 2 4 4 3 4" xfId="718" xr:uid="{00000000-0005-0000-0000-000060030000}"/>
    <cellStyle name="20% - Accent1 2 4 4 4" xfId="719" xr:uid="{00000000-0005-0000-0000-000061030000}"/>
    <cellStyle name="20% - Accent1 2 4 4 4 2" xfId="720" xr:uid="{00000000-0005-0000-0000-000062030000}"/>
    <cellStyle name="20% - Accent1 2 4 4 4 3" xfId="50067" xr:uid="{00000000-0005-0000-0000-000063030000}"/>
    <cellStyle name="20% - Accent1 2 4 4 5" xfId="721" xr:uid="{00000000-0005-0000-0000-000064030000}"/>
    <cellStyle name="20% - Accent1 2 4 4 6" xfId="722" xr:uid="{00000000-0005-0000-0000-000065030000}"/>
    <cellStyle name="20% - Accent1 2 4 5" xfId="723" xr:uid="{00000000-0005-0000-0000-000066030000}"/>
    <cellStyle name="20% - Accent1 2 4 5 2" xfId="724" xr:uid="{00000000-0005-0000-0000-000067030000}"/>
    <cellStyle name="20% - Accent1 2 4 5 2 2" xfId="725" xr:uid="{00000000-0005-0000-0000-000068030000}"/>
    <cellStyle name="20% - Accent1 2 4 5 2 2 2" xfId="726" xr:uid="{00000000-0005-0000-0000-000069030000}"/>
    <cellStyle name="20% - Accent1 2 4 5 2 2 3" xfId="50068" xr:uid="{00000000-0005-0000-0000-00006A030000}"/>
    <cellStyle name="20% - Accent1 2 4 5 2 3" xfId="727" xr:uid="{00000000-0005-0000-0000-00006B030000}"/>
    <cellStyle name="20% - Accent1 2 4 5 2 4" xfId="728" xr:uid="{00000000-0005-0000-0000-00006C030000}"/>
    <cellStyle name="20% - Accent1 2 4 5 3" xfId="729" xr:uid="{00000000-0005-0000-0000-00006D030000}"/>
    <cellStyle name="20% - Accent1 2 4 5 3 2" xfId="730" xr:uid="{00000000-0005-0000-0000-00006E030000}"/>
    <cellStyle name="20% - Accent1 2 4 5 3 3" xfId="50069" xr:uid="{00000000-0005-0000-0000-00006F030000}"/>
    <cellStyle name="20% - Accent1 2 4 5 4" xfId="731" xr:uid="{00000000-0005-0000-0000-000070030000}"/>
    <cellStyle name="20% - Accent1 2 4 5 5" xfId="732" xr:uid="{00000000-0005-0000-0000-000071030000}"/>
    <cellStyle name="20% - Accent1 2 4 6" xfId="733" xr:uid="{00000000-0005-0000-0000-000072030000}"/>
    <cellStyle name="20% - Accent1 2 4 6 2" xfId="734" xr:uid="{00000000-0005-0000-0000-000073030000}"/>
    <cellStyle name="20% - Accent1 2 4 6 2 2" xfId="735" xr:uid="{00000000-0005-0000-0000-000074030000}"/>
    <cellStyle name="20% - Accent1 2 4 6 2 3" xfId="50070" xr:uid="{00000000-0005-0000-0000-000075030000}"/>
    <cellStyle name="20% - Accent1 2 4 6 3" xfId="736" xr:uid="{00000000-0005-0000-0000-000076030000}"/>
    <cellStyle name="20% - Accent1 2 4 6 4" xfId="737" xr:uid="{00000000-0005-0000-0000-000077030000}"/>
    <cellStyle name="20% - Accent1 2 4 7" xfId="738" xr:uid="{00000000-0005-0000-0000-000078030000}"/>
    <cellStyle name="20% - Accent1 2 4 7 2" xfId="739" xr:uid="{00000000-0005-0000-0000-000079030000}"/>
    <cellStyle name="20% - Accent1 2 4 7 2 2" xfId="740" xr:uid="{00000000-0005-0000-0000-00007A030000}"/>
    <cellStyle name="20% - Accent1 2 4 7 2 3" xfId="50071" xr:uid="{00000000-0005-0000-0000-00007B030000}"/>
    <cellStyle name="20% - Accent1 2 4 7 3" xfId="741" xr:uid="{00000000-0005-0000-0000-00007C030000}"/>
    <cellStyle name="20% - Accent1 2 4 7 4" xfId="742" xr:uid="{00000000-0005-0000-0000-00007D030000}"/>
    <cellStyle name="20% - Accent1 2 4 8" xfId="743" xr:uid="{00000000-0005-0000-0000-00007E030000}"/>
    <cellStyle name="20% - Accent1 2 4 8 2" xfId="744" xr:uid="{00000000-0005-0000-0000-00007F030000}"/>
    <cellStyle name="20% - Accent1 2 4 8 3" xfId="50072" xr:uid="{00000000-0005-0000-0000-000080030000}"/>
    <cellStyle name="20% - Accent1 2 4 9" xfId="745" xr:uid="{00000000-0005-0000-0000-000081030000}"/>
    <cellStyle name="20% - Accent1 2 5" xfId="746" xr:uid="{00000000-0005-0000-0000-000082030000}"/>
    <cellStyle name="20% - Accent1 2 5 10" xfId="747" xr:uid="{00000000-0005-0000-0000-000083030000}"/>
    <cellStyle name="20% - Accent1 2 5 2" xfId="748" xr:uid="{00000000-0005-0000-0000-000084030000}"/>
    <cellStyle name="20% - Accent1 2 5 2 2" xfId="749" xr:uid="{00000000-0005-0000-0000-000085030000}"/>
    <cellStyle name="20% - Accent1 2 5 2 2 2" xfId="750" xr:uid="{00000000-0005-0000-0000-000086030000}"/>
    <cellStyle name="20% - Accent1 2 5 2 2 2 2" xfId="751" xr:uid="{00000000-0005-0000-0000-000087030000}"/>
    <cellStyle name="20% - Accent1 2 5 2 2 2 2 2" xfId="752" xr:uid="{00000000-0005-0000-0000-000088030000}"/>
    <cellStyle name="20% - Accent1 2 5 2 2 2 2 2 2" xfId="753" xr:uid="{00000000-0005-0000-0000-000089030000}"/>
    <cellStyle name="20% - Accent1 2 5 2 2 2 2 2 3" xfId="50073" xr:uid="{00000000-0005-0000-0000-00008A030000}"/>
    <cellStyle name="20% - Accent1 2 5 2 2 2 2 3" xfId="754" xr:uid="{00000000-0005-0000-0000-00008B030000}"/>
    <cellStyle name="20% - Accent1 2 5 2 2 2 2 4" xfId="755" xr:uid="{00000000-0005-0000-0000-00008C030000}"/>
    <cellStyle name="20% - Accent1 2 5 2 2 2 3" xfId="756" xr:uid="{00000000-0005-0000-0000-00008D030000}"/>
    <cellStyle name="20% - Accent1 2 5 2 2 2 3 2" xfId="757" xr:uid="{00000000-0005-0000-0000-00008E030000}"/>
    <cellStyle name="20% - Accent1 2 5 2 2 2 3 2 2" xfId="758" xr:uid="{00000000-0005-0000-0000-00008F030000}"/>
    <cellStyle name="20% - Accent1 2 5 2 2 2 3 2 3" xfId="50074" xr:uid="{00000000-0005-0000-0000-000090030000}"/>
    <cellStyle name="20% - Accent1 2 5 2 2 2 3 3" xfId="759" xr:uid="{00000000-0005-0000-0000-000091030000}"/>
    <cellStyle name="20% - Accent1 2 5 2 2 2 3 4" xfId="760" xr:uid="{00000000-0005-0000-0000-000092030000}"/>
    <cellStyle name="20% - Accent1 2 5 2 2 2 4" xfId="761" xr:uid="{00000000-0005-0000-0000-000093030000}"/>
    <cellStyle name="20% - Accent1 2 5 2 2 2 4 2" xfId="762" xr:uid="{00000000-0005-0000-0000-000094030000}"/>
    <cellStyle name="20% - Accent1 2 5 2 2 2 4 3" xfId="50075" xr:uid="{00000000-0005-0000-0000-000095030000}"/>
    <cellStyle name="20% - Accent1 2 5 2 2 2 5" xfId="763" xr:uid="{00000000-0005-0000-0000-000096030000}"/>
    <cellStyle name="20% - Accent1 2 5 2 2 2 6" xfId="764" xr:uid="{00000000-0005-0000-0000-000097030000}"/>
    <cellStyle name="20% - Accent1 2 5 2 2 3" xfId="765" xr:uid="{00000000-0005-0000-0000-000098030000}"/>
    <cellStyle name="20% - Accent1 2 5 2 2 3 2" xfId="766" xr:uid="{00000000-0005-0000-0000-000099030000}"/>
    <cellStyle name="20% - Accent1 2 5 2 2 3 2 2" xfId="767" xr:uid="{00000000-0005-0000-0000-00009A030000}"/>
    <cellStyle name="20% - Accent1 2 5 2 2 3 2 3" xfId="50076" xr:uid="{00000000-0005-0000-0000-00009B030000}"/>
    <cellStyle name="20% - Accent1 2 5 2 2 3 3" xfId="768" xr:uid="{00000000-0005-0000-0000-00009C030000}"/>
    <cellStyle name="20% - Accent1 2 5 2 2 3 4" xfId="769" xr:uid="{00000000-0005-0000-0000-00009D030000}"/>
    <cellStyle name="20% - Accent1 2 5 2 2 4" xfId="770" xr:uid="{00000000-0005-0000-0000-00009E030000}"/>
    <cellStyle name="20% - Accent1 2 5 2 2 4 2" xfId="771" xr:uid="{00000000-0005-0000-0000-00009F030000}"/>
    <cellStyle name="20% - Accent1 2 5 2 2 4 2 2" xfId="772" xr:uid="{00000000-0005-0000-0000-0000A0030000}"/>
    <cellStyle name="20% - Accent1 2 5 2 2 4 2 3" xfId="50077" xr:uid="{00000000-0005-0000-0000-0000A1030000}"/>
    <cellStyle name="20% - Accent1 2 5 2 2 4 3" xfId="773" xr:uid="{00000000-0005-0000-0000-0000A2030000}"/>
    <cellStyle name="20% - Accent1 2 5 2 2 4 4" xfId="774" xr:uid="{00000000-0005-0000-0000-0000A3030000}"/>
    <cellStyle name="20% - Accent1 2 5 2 2 5" xfId="775" xr:uid="{00000000-0005-0000-0000-0000A4030000}"/>
    <cellStyle name="20% - Accent1 2 5 2 2 5 2" xfId="776" xr:uid="{00000000-0005-0000-0000-0000A5030000}"/>
    <cellStyle name="20% - Accent1 2 5 2 2 5 3" xfId="50078" xr:uid="{00000000-0005-0000-0000-0000A6030000}"/>
    <cellStyle name="20% - Accent1 2 5 2 2 6" xfId="777" xr:uid="{00000000-0005-0000-0000-0000A7030000}"/>
    <cellStyle name="20% - Accent1 2 5 2 2 7" xfId="778" xr:uid="{00000000-0005-0000-0000-0000A8030000}"/>
    <cellStyle name="20% - Accent1 2 5 2 3" xfId="779" xr:uid="{00000000-0005-0000-0000-0000A9030000}"/>
    <cellStyle name="20% - Accent1 2 5 2 3 2" xfId="780" xr:uid="{00000000-0005-0000-0000-0000AA030000}"/>
    <cellStyle name="20% - Accent1 2 5 2 3 2 2" xfId="781" xr:uid="{00000000-0005-0000-0000-0000AB030000}"/>
    <cellStyle name="20% - Accent1 2 5 2 3 2 2 2" xfId="782" xr:uid="{00000000-0005-0000-0000-0000AC030000}"/>
    <cellStyle name="20% - Accent1 2 5 2 3 2 2 3" xfId="50079" xr:uid="{00000000-0005-0000-0000-0000AD030000}"/>
    <cellStyle name="20% - Accent1 2 5 2 3 2 3" xfId="783" xr:uid="{00000000-0005-0000-0000-0000AE030000}"/>
    <cellStyle name="20% - Accent1 2 5 2 3 2 4" xfId="784" xr:uid="{00000000-0005-0000-0000-0000AF030000}"/>
    <cellStyle name="20% - Accent1 2 5 2 3 3" xfId="785" xr:uid="{00000000-0005-0000-0000-0000B0030000}"/>
    <cellStyle name="20% - Accent1 2 5 2 3 3 2" xfId="786" xr:uid="{00000000-0005-0000-0000-0000B1030000}"/>
    <cellStyle name="20% - Accent1 2 5 2 3 3 2 2" xfId="787" xr:uid="{00000000-0005-0000-0000-0000B2030000}"/>
    <cellStyle name="20% - Accent1 2 5 2 3 3 2 3" xfId="50080" xr:uid="{00000000-0005-0000-0000-0000B3030000}"/>
    <cellStyle name="20% - Accent1 2 5 2 3 3 3" xfId="788" xr:uid="{00000000-0005-0000-0000-0000B4030000}"/>
    <cellStyle name="20% - Accent1 2 5 2 3 3 4" xfId="789" xr:uid="{00000000-0005-0000-0000-0000B5030000}"/>
    <cellStyle name="20% - Accent1 2 5 2 3 4" xfId="790" xr:uid="{00000000-0005-0000-0000-0000B6030000}"/>
    <cellStyle name="20% - Accent1 2 5 2 3 4 2" xfId="791" xr:uid="{00000000-0005-0000-0000-0000B7030000}"/>
    <cellStyle name="20% - Accent1 2 5 2 3 4 3" xfId="50081" xr:uid="{00000000-0005-0000-0000-0000B8030000}"/>
    <cellStyle name="20% - Accent1 2 5 2 3 5" xfId="792" xr:uid="{00000000-0005-0000-0000-0000B9030000}"/>
    <cellStyle name="20% - Accent1 2 5 2 3 6" xfId="793" xr:uid="{00000000-0005-0000-0000-0000BA030000}"/>
    <cellStyle name="20% - Accent1 2 5 2 4" xfId="794" xr:uid="{00000000-0005-0000-0000-0000BB030000}"/>
    <cellStyle name="20% - Accent1 2 5 2 4 2" xfId="795" xr:uid="{00000000-0005-0000-0000-0000BC030000}"/>
    <cellStyle name="20% - Accent1 2 5 2 4 2 2" xfId="796" xr:uid="{00000000-0005-0000-0000-0000BD030000}"/>
    <cellStyle name="20% - Accent1 2 5 2 4 2 3" xfId="50082" xr:uid="{00000000-0005-0000-0000-0000BE030000}"/>
    <cellStyle name="20% - Accent1 2 5 2 4 3" xfId="797" xr:uid="{00000000-0005-0000-0000-0000BF030000}"/>
    <cellStyle name="20% - Accent1 2 5 2 4 4" xfId="798" xr:uid="{00000000-0005-0000-0000-0000C0030000}"/>
    <cellStyle name="20% - Accent1 2 5 2 5" xfId="799" xr:uid="{00000000-0005-0000-0000-0000C1030000}"/>
    <cellStyle name="20% - Accent1 2 5 2 5 2" xfId="800" xr:uid="{00000000-0005-0000-0000-0000C2030000}"/>
    <cellStyle name="20% - Accent1 2 5 2 5 2 2" xfId="801" xr:uid="{00000000-0005-0000-0000-0000C3030000}"/>
    <cellStyle name="20% - Accent1 2 5 2 5 2 3" xfId="50083" xr:uid="{00000000-0005-0000-0000-0000C4030000}"/>
    <cellStyle name="20% - Accent1 2 5 2 5 3" xfId="802" xr:uid="{00000000-0005-0000-0000-0000C5030000}"/>
    <cellStyle name="20% - Accent1 2 5 2 5 4" xfId="803" xr:uid="{00000000-0005-0000-0000-0000C6030000}"/>
    <cellStyle name="20% - Accent1 2 5 2 6" xfId="804" xr:uid="{00000000-0005-0000-0000-0000C7030000}"/>
    <cellStyle name="20% - Accent1 2 5 2 6 2" xfId="805" xr:uid="{00000000-0005-0000-0000-0000C8030000}"/>
    <cellStyle name="20% - Accent1 2 5 2 6 3" xfId="50084" xr:uid="{00000000-0005-0000-0000-0000C9030000}"/>
    <cellStyle name="20% - Accent1 2 5 2 7" xfId="806" xr:uid="{00000000-0005-0000-0000-0000CA030000}"/>
    <cellStyle name="20% - Accent1 2 5 2 8" xfId="807" xr:uid="{00000000-0005-0000-0000-0000CB030000}"/>
    <cellStyle name="20% - Accent1 2 5 3" xfId="808" xr:uid="{00000000-0005-0000-0000-0000CC030000}"/>
    <cellStyle name="20% - Accent1 2 5 3 2" xfId="809" xr:uid="{00000000-0005-0000-0000-0000CD030000}"/>
    <cellStyle name="20% - Accent1 2 5 3 2 2" xfId="810" xr:uid="{00000000-0005-0000-0000-0000CE030000}"/>
    <cellStyle name="20% - Accent1 2 5 3 2 2 2" xfId="811" xr:uid="{00000000-0005-0000-0000-0000CF030000}"/>
    <cellStyle name="20% - Accent1 2 5 3 2 2 2 2" xfId="812" xr:uid="{00000000-0005-0000-0000-0000D0030000}"/>
    <cellStyle name="20% - Accent1 2 5 3 2 2 2 3" xfId="50085" xr:uid="{00000000-0005-0000-0000-0000D1030000}"/>
    <cellStyle name="20% - Accent1 2 5 3 2 2 3" xfId="813" xr:uid="{00000000-0005-0000-0000-0000D2030000}"/>
    <cellStyle name="20% - Accent1 2 5 3 2 2 4" xfId="814" xr:uid="{00000000-0005-0000-0000-0000D3030000}"/>
    <cellStyle name="20% - Accent1 2 5 3 2 3" xfId="815" xr:uid="{00000000-0005-0000-0000-0000D4030000}"/>
    <cellStyle name="20% - Accent1 2 5 3 2 3 2" xfId="816" xr:uid="{00000000-0005-0000-0000-0000D5030000}"/>
    <cellStyle name="20% - Accent1 2 5 3 2 3 2 2" xfId="817" xr:uid="{00000000-0005-0000-0000-0000D6030000}"/>
    <cellStyle name="20% - Accent1 2 5 3 2 3 2 3" xfId="50086" xr:uid="{00000000-0005-0000-0000-0000D7030000}"/>
    <cellStyle name="20% - Accent1 2 5 3 2 3 3" xfId="818" xr:uid="{00000000-0005-0000-0000-0000D8030000}"/>
    <cellStyle name="20% - Accent1 2 5 3 2 3 4" xfId="819" xr:uid="{00000000-0005-0000-0000-0000D9030000}"/>
    <cellStyle name="20% - Accent1 2 5 3 2 4" xfId="820" xr:uid="{00000000-0005-0000-0000-0000DA030000}"/>
    <cellStyle name="20% - Accent1 2 5 3 2 4 2" xfId="821" xr:uid="{00000000-0005-0000-0000-0000DB030000}"/>
    <cellStyle name="20% - Accent1 2 5 3 2 4 3" xfId="50087" xr:uid="{00000000-0005-0000-0000-0000DC030000}"/>
    <cellStyle name="20% - Accent1 2 5 3 2 5" xfId="822" xr:uid="{00000000-0005-0000-0000-0000DD030000}"/>
    <cellStyle name="20% - Accent1 2 5 3 2 6" xfId="823" xr:uid="{00000000-0005-0000-0000-0000DE030000}"/>
    <cellStyle name="20% - Accent1 2 5 3 3" xfId="824" xr:uid="{00000000-0005-0000-0000-0000DF030000}"/>
    <cellStyle name="20% - Accent1 2 5 3 3 2" xfId="825" xr:uid="{00000000-0005-0000-0000-0000E0030000}"/>
    <cellStyle name="20% - Accent1 2 5 3 3 2 2" xfId="826" xr:uid="{00000000-0005-0000-0000-0000E1030000}"/>
    <cellStyle name="20% - Accent1 2 5 3 3 2 3" xfId="50088" xr:uid="{00000000-0005-0000-0000-0000E2030000}"/>
    <cellStyle name="20% - Accent1 2 5 3 3 3" xfId="827" xr:uid="{00000000-0005-0000-0000-0000E3030000}"/>
    <cellStyle name="20% - Accent1 2 5 3 3 4" xfId="828" xr:uid="{00000000-0005-0000-0000-0000E4030000}"/>
    <cellStyle name="20% - Accent1 2 5 3 4" xfId="829" xr:uid="{00000000-0005-0000-0000-0000E5030000}"/>
    <cellStyle name="20% - Accent1 2 5 3 4 2" xfId="830" xr:uid="{00000000-0005-0000-0000-0000E6030000}"/>
    <cellStyle name="20% - Accent1 2 5 3 4 2 2" xfId="831" xr:uid="{00000000-0005-0000-0000-0000E7030000}"/>
    <cellStyle name="20% - Accent1 2 5 3 4 2 3" xfId="50089" xr:uid="{00000000-0005-0000-0000-0000E8030000}"/>
    <cellStyle name="20% - Accent1 2 5 3 4 3" xfId="832" xr:uid="{00000000-0005-0000-0000-0000E9030000}"/>
    <cellStyle name="20% - Accent1 2 5 3 4 4" xfId="833" xr:uid="{00000000-0005-0000-0000-0000EA030000}"/>
    <cellStyle name="20% - Accent1 2 5 3 5" xfId="834" xr:uid="{00000000-0005-0000-0000-0000EB030000}"/>
    <cellStyle name="20% - Accent1 2 5 3 5 2" xfId="835" xr:uid="{00000000-0005-0000-0000-0000EC030000}"/>
    <cellStyle name="20% - Accent1 2 5 3 5 3" xfId="50090" xr:uid="{00000000-0005-0000-0000-0000ED030000}"/>
    <cellStyle name="20% - Accent1 2 5 3 6" xfId="836" xr:uid="{00000000-0005-0000-0000-0000EE030000}"/>
    <cellStyle name="20% - Accent1 2 5 3 7" xfId="837" xr:uid="{00000000-0005-0000-0000-0000EF030000}"/>
    <cellStyle name="20% - Accent1 2 5 4" xfId="838" xr:uid="{00000000-0005-0000-0000-0000F0030000}"/>
    <cellStyle name="20% - Accent1 2 5 4 2" xfId="839" xr:uid="{00000000-0005-0000-0000-0000F1030000}"/>
    <cellStyle name="20% - Accent1 2 5 4 2 2" xfId="840" xr:uid="{00000000-0005-0000-0000-0000F2030000}"/>
    <cellStyle name="20% - Accent1 2 5 4 2 2 2" xfId="841" xr:uid="{00000000-0005-0000-0000-0000F3030000}"/>
    <cellStyle name="20% - Accent1 2 5 4 2 2 3" xfId="50091" xr:uid="{00000000-0005-0000-0000-0000F4030000}"/>
    <cellStyle name="20% - Accent1 2 5 4 2 3" xfId="842" xr:uid="{00000000-0005-0000-0000-0000F5030000}"/>
    <cellStyle name="20% - Accent1 2 5 4 2 4" xfId="843" xr:uid="{00000000-0005-0000-0000-0000F6030000}"/>
    <cellStyle name="20% - Accent1 2 5 4 3" xfId="844" xr:uid="{00000000-0005-0000-0000-0000F7030000}"/>
    <cellStyle name="20% - Accent1 2 5 4 3 2" xfId="845" xr:uid="{00000000-0005-0000-0000-0000F8030000}"/>
    <cellStyle name="20% - Accent1 2 5 4 3 2 2" xfId="846" xr:uid="{00000000-0005-0000-0000-0000F9030000}"/>
    <cellStyle name="20% - Accent1 2 5 4 3 2 3" xfId="50092" xr:uid="{00000000-0005-0000-0000-0000FA030000}"/>
    <cellStyle name="20% - Accent1 2 5 4 3 3" xfId="847" xr:uid="{00000000-0005-0000-0000-0000FB030000}"/>
    <cellStyle name="20% - Accent1 2 5 4 3 4" xfId="848" xr:uid="{00000000-0005-0000-0000-0000FC030000}"/>
    <cellStyle name="20% - Accent1 2 5 4 4" xfId="849" xr:uid="{00000000-0005-0000-0000-0000FD030000}"/>
    <cellStyle name="20% - Accent1 2 5 4 4 2" xfId="850" xr:uid="{00000000-0005-0000-0000-0000FE030000}"/>
    <cellStyle name="20% - Accent1 2 5 4 4 3" xfId="50093" xr:uid="{00000000-0005-0000-0000-0000FF030000}"/>
    <cellStyle name="20% - Accent1 2 5 4 5" xfId="851" xr:uid="{00000000-0005-0000-0000-000000040000}"/>
    <cellStyle name="20% - Accent1 2 5 4 6" xfId="852" xr:uid="{00000000-0005-0000-0000-000001040000}"/>
    <cellStyle name="20% - Accent1 2 5 5" xfId="853" xr:uid="{00000000-0005-0000-0000-000002040000}"/>
    <cellStyle name="20% - Accent1 2 5 5 2" xfId="854" xr:uid="{00000000-0005-0000-0000-000003040000}"/>
    <cellStyle name="20% - Accent1 2 5 5 2 2" xfId="855" xr:uid="{00000000-0005-0000-0000-000004040000}"/>
    <cellStyle name="20% - Accent1 2 5 5 2 2 2" xfId="856" xr:uid="{00000000-0005-0000-0000-000005040000}"/>
    <cellStyle name="20% - Accent1 2 5 5 2 2 3" xfId="50094" xr:uid="{00000000-0005-0000-0000-000006040000}"/>
    <cellStyle name="20% - Accent1 2 5 5 2 3" xfId="857" xr:uid="{00000000-0005-0000-0000-000007040000}"/>
    <cellStyle name="20% - Accent1 2 5 5 2 4" xfId="858" xr:uid="{00000000-0005-0000-0000-000008040000}"/>
    <cellStyle name="20% - Accent1 2 5 5 3" xfId="859" xr:uid="{00000000-0005-0000-0000-000009040000}"/>
    <cellStyle name="20% - Accent1 2 5 5 3 2" xfId="860" xr:uid="{00000000-0005-0000-0000-00000A040000}"/>
    <cellStyle name="20% - Accent1 2 5 5 3 3" xfId="50095" xr:uid="{00000000-0005-0000-0000-00000B040000}"/>
    <cellStyle name="20% - Accent1 2 5 5 4" xfId="861" xr:uid="{00000000-0005-0000-0000-00000C040000}"/>
    <cellStyle name="20% - Accent1 2 5 5 5" xfId="862" xr:uid="{00000000-0005-0000-0000-00000D040000}"/>
    <cellStyle name="20% - Accent1 2 5 6" xfId="863" xr:uid="{00000000-0005-0000-0000-00000E040000}"/>
    <cellStyle name="20% - Accent1 2 5 6 2" xfId="864" xr:uid="{00000000-0005-0000-0000-00000F040000}"/>
    <cellStyle name="20% - Accent1 2 5 6 2 2" xfId="865" xr:uid="{00000000-0005-0000-0000-000010040000}"/>
    <cellStyle name="20% - Accent1 2 5 6 2 3" xfId="50096" xr:uid="{00000000-0005-0000-0000-000011040000}"/>
    <cellStyle name="20% - Accent1 2 5 6 3" xfId="866" xr:uid="{00000000-0005-0000-0000-000012040000}"/>
    <cellStyle name="20% - Accent1 2 5 6 4" xfId="867" xr:uid="{00000000-0005-0000-0000-000013040000}"/>
    <cellStyle name="20% - Accent1 2 5 7" xfId="868" xr:uid="{00000000-0005-0000-0000-000014040000}"/>
    <cellStyle name="20% - Accent1 2 5 7 2" xfId="869" xr:uid="{00000000-0005-0000-0000-000015040000}"/>
    <cellStyle name="20% - Accent1 2 5 7 2 2" xfId="870" xr:uid="{00000000-0005-0000-0000-000016040000}"/>
    <cellStyle name="20% - Accent1 2 5 7 2 3" xfId="50097" xr:uid="{00000000-0005-0000-0000-000017040000}"/>
    <cellStyle name="20% - Accent1 2 5 7 3" xfId="871" xr:uid="{00000000-0005-0000-0000-000018040000}"/>
    <cellStyle name="20% - Accent1 2 5 7 4" xfId="872" xr:uid="{00000000-0005-0000-0000-000019040000}"/>
    <cellStyle name="20% - Accent1 2 5 8" xfId="873" xr:uid="{00000000-0005-0000-0000-00001A040000}"/>
    <cellStyle name="20% - Accent1 2 5 8 2" xfId="874" xr:uid="{00000000-0005-0000-0000-00001B040000}"/>
    <cellStyle name="20% - Accent1 2 5 8 3" xfId="50098" xr:uid="{00000000-0005-0000-0000-00001C040000}"/>
    <cellStyle name="20% - Accent1 2 5 9" xfId="875" xr:uid="{00000000-0005-0000-0000-00001D040000}"/>
    <cellStyle name="20% - Accent1 2 6" xfId="876" xr:uid="{00000000-0005-0000-0000-00001E040000}"/>
    <cellStyle name="20% - Accent1 2 6 10" xfId="877" xr:uid="{00000000-0005-0000-0000-00001F040000}"/>
    <cellStyle name="20% - Accent1 2 6 2" xfId="878" xr:uid="{00000000-0005-0000-0000-000020040000}"/>
    <cellStyle name="20% - Accent1 2 6 2 2" xfId="879" xr:uid="{00000000-0005-0000-0000-000021040000}"/>
    <cellStyle name="20% - Accent1 2 6 2 2 2" xfId="880" xr:uid="{00000000-0005-0000-0000-000022040000}"/>
    <cellStyle name="20% - Accent1 2 6 2 2 2 2" xfId="881" xr:uid="{00000000-0005-0000-0000-000023040000}"/>
    <cellStyle name="20% - Accent1 2 6 2 2 2 2 2" xfId="882" xr:uid="{00000000-0005-0000-0000-000024040000}"/>
    <cellStyle name="20% - Accent1 2 6 2 2 2 2 2 2" xfId="883" xr:uid="{00000000-0005-0000-0000-000025040000}"/>
    <cellStyle name="20% - Accent1 2 6 2 2 2 2 2 3" xfId="50099" xr:uid="{00000000-0005-0000-0000-000026040000}"/>
    <cellStyle name="20% - Accent1 2 6 2 2 2 2 3" xfId="884" xr:uid="{00000000-0005-0000-0000-000027040000}"/>
    <cellStyle name="20% - Accent1 2 6 2 2 2 2 4" xfId="885" xr:uid="{00000000-0005-0000-0000-000028040000}"/>
    <cellStyle name="20% - Accent1 2 6 2 2 2 3" xfId="886" xr:uid="{00000000-0005-0000-0000-000029040000}"/>
    <cellStyle name="20% - Accent1 2 6 2 2 2 3 2" xfId="887" xr:uid="{00000000-0005-0000-0000-00002A040000}"/>
    <cellStyle name="20% - Accent1 2 6 2 2 2 3 2 2" xfId="888" xr:uid="{00000000-0005-0000-0000-00002B040000}"/>
    <cellStyle name="20% - Accent1 2 6 2 2 2 3 2 3" xfId="50100" xr:uid="{00000000-0005-0000-0000-00002C040000}"/>
    <cellStyle name="20% - Accent1 2 6 2 2 2 3 3" xfId="889" xr:uid="{00000000-0005-0000-0000-00002D040000}"/>
    <cellStyle name="20% - Accent1 2 6 2 2 2 3 4" xfId="890" xr:uid="{00000000-0005-0000-0000-00002E040000}"/>
    <cellStyle name="20% - Accent1 2 6 2 2 2 4" xfId="891" xr:uid="{00000000-0005-0000-0000-00002F040000}"/>
    <cellStyle name="20% - Accent1 2 6 2 2 2 4 2" xfId="892" xr:uid="{00000000-0005-0000-0000-000030040000}"/>
    <cellStyle name="20% - Accent1 2 6 2 2 2 4 3" xfId="50101" xr:uid="{00000000-0005-0000-0000-000031040000}"/>
    <cellStyle name="20% - Accent1 2 6 2 2 2 5" xfId="893" xr:uid="{00000000-0005-0000-0000-000032040000}"/>
    <cellStyle name="20% - Accent1 2 6 2 2 2 6" xfId="894" xr:uid="{00000000-0005-0000-0000-000033040000}"/>
    <cellStyle name="20% - Accent1 2 6 2 2 3" xfId="895" xr:uid="{00000000-0005-0000-0000-000034040000}"/>
    <cellStyle name="20% - Accent1 2 6 2 2 3 2" xfId="896" xr:uid="{00000000-0005-0000-0000-000035040000}"/>
    <cellStyle name="20% - Accent1 2 6 2 2 3 2 2" xfId="897" xr:uid="{00000000-0005-0000-0000-000036040000}"/>
    <cellStyle name="20% - Accent1 2 6 2 2 3 2 3" xfId="50102" xr:uid="{00000000-0005-0000-0000-000037040000}"/>
    <cellStyle name="20% - Accent1 2 6 2 2 3 3" xfId="898" xr:uid="{00000000-0005-0000-0000-000038040000}"/>
    <cellStyle name="20% - Accent1 2 6 2 2 3 4" xfId="899" xr:uid="{00000000-0005-0000-0000-000039040000}"/>
    <cellStyle name="20% - Accent1 2 6 2 2 4" xfId="900" xr:uid="{00000000-0005-0000-0000-00003A040000}"/>
    <cellStyle name="20% - Accent1 2 6 2 2 4 2" xfId="901" xr:uid="{00000000-0005-0000-0000-00003B040000}"/>
    <cellStyle name="20% - Accent1 2 6 2 2 4 2 2" xfId="902" xr:uid="{00000000-0005-0000-0000-00003C040000}"/>
    <cellStyle name="20% - Accent1 2 6 2 2 4 2 3" xfId="50103" xr:uid="{00000000-0005-0000-0000-00003D040000}"/>
    <cellStyle name="20% - Accent1 2 6 2 2 4 3" xfId="903" xr:uid="{00000000-0005-0000-0000-00003E040000}"/>
    <cellStyle name="20% - Accent1 2 6 2 2 4 4" xfId="904" xr:uid="{00000000-0005-0000-0000-00003F040000}"/>
    <cellStyle name="20% - Accent1 2 6 2 2 5" xfId="905" xr:uid="{00000000-0005-0000-0000-000040040000}"/>
    <cellStyle name="20% - Accent1 2 6 2 2 5 2" xfId="906" xr:uid="{00000000-0005-0000-0000-000041040000}"/>
    <cellStyle name="20% - Accent1 2 6 2 2 5 3" xfId="50104" xr:uid="{00000000-0005-0000-0000-000042040000}"/>
    <cellStyle name="20% - Accent1 2 6 2 2 6" xfId="907" xr:uid="{00000000-0005-0000-0000-000043040000}"/>
    <cellStyle name="20% - Accent1 2 6 2 2 7" xfId="908" xr:uid="{00000000-0005-0000-0000-000044040000}"/>
    <cellStyle name="20% - Accent1 2 6 2 3" xfId="909" xr:uid="{00000000-0005-0000-0000-000045040000}"/>
    <cellStyle name="20% - Accent1 2 6 2 3 2" xfId="910" xr:uid="{00000000-0005-0000-0000-000046040000}"/>
    <cellStyle name="20% - Accent1 2 6 2 3 2 2" xfId="911" xr:uid="{00000000-0005-0000-0000-000047040000}"/>
    <cellStyle name="20% - Accent1 2 6 2 3 2 2 2" xfId="912" xr:uid="{00000000-0005-0000-0000-000048040000}"/>
    <cellStyle name="20% - Accent1 2 6 2 3 2 2 3" xfId="50105" xr:uid="{00000000-0005-0000-0000-000049040000}"/>
    <cellStyle name="20% - Accent1 2 6 2 3 2 3" xfId="913" xr:uid="{00000000-0005-0000-0000-00004A040000}"/>
    <cellStyle name="20% - Accent1 2 6 2 3 2 4" xfId="914" xr:uid="{00000000-0005-0000-0000-00004B040000}"/>
    <cellStyle name="20% - Accent1 2 6 2 3 3" xfId="915" xr:uid="{00000000-0005-0000-0000-00004C040000}"/>
    <cellStyle name="20% - Accent1 2 6 2 3 3 2" xfId="916" xr:uid="{00000000-0005-0000-0000-00004D040000}"/>
    <cellStyle name="20% - Accent1 2 6 2 3 3 2 2" xfId="917" xr:uid="{00000000-0005-0000-0000-00004E040000}"/>
    <cellStyle name="20% - Accent1 2 6 2 3 3 2 3" xfId="50106" xr:uid="{00000000-0005-0000-0000-00004F040000}"/>
    <cellStyle name="20% - Accent1 2 6 2 3 3 3" xfId="918" xr:uid="{00000000-0005-0000-0000-000050040000}"/>
    <cellStyle name="20% - Accent1 2 6 2 3 3 4" xfId="919" xr:uid="{00000000-0005-0000-0000-000051040000}"/>
    <cellStyle name="20% - Accent1 2 6 2 3 4" xfId="920" xr:uid="{00000000-0005-0000-0000-000052040000}"/>
    <cellStyle name="20% - Accent1 2 6 2 3 4 2" xfId="921" xr:uid="{00000000-0005-0000-0000-000053040000}"/>
    <cellStyle name="20% - Accent1 2 6 2 3 4 3" xfId="50107" xr:uid="{00000000-0005-0000-0000-000054040000}"/>
    <cellStyle name="20% - Accent1 2 6 2 3 5" xfId="922" xr:uid="{00000000-0005-0000-0000-000055040000}"/>
    <cellStyle name="20% - Accent1 2 6 2 3 6" xfId="923" xr:uid="{00000000-0005-0000-0000-000056040000}"/>
    <cellStyle name="20% - Accent1 2 6 2 4" xfId="924" xr:uid="{00000000-0005-0000-0000-000057040000}"/>
    <cellStyle name="20% - Accent1 2 6 2 4 2" xfId="925" xr:uid="{00000000-0005-0000-0000-000058040000}"/>
    <cellStyle name="20% - Accent1 2 6 2 4 2 2" xfId="926" xr:uid="{00000000-0005-0000-0000-000059040000}"/>
    <cellStyle name="20% - Accent1 2 6 2 4 2 3" xfId="50108" xr:uid="{00000000-0005-0000-0000-00005A040000}"/>
    <cellStyle name="20% - Accent1 2 6 2 4 3" xfId="927" xr:uid="{00000000-0005-0000-0000-00005B040000}"/>
    <cellStyle name="20% - Accent1 2 6 2 4 4" xfId="928" xr:uid="{00000000-0005-0000-0000-00005C040000}"/>
    <cellStyle name="20% - Accent1 2 6 2 5" xfId="929" xr:uid="{00000000-0005-0000-0000-00005D040000}"/>
    <cellStyle name="20% - Accent1 2 6 2 5 2" xfId="930" xr:uid="{00000000-0005-0000-0000-00005E040000}"/>
    <cellStyle name="20% - Accent1 2 6 2 5 2 2" xfId="931" xr:uid="{00000000-0005-0000-0000-00005F040000}"/>
    <cellStyle name="20% - Accent1 2 6 2 5 2 3" xfId="50109" xr:uid="{00000000-0005-0000-0000-000060040000}"/>
    <cellStyle name="20% - Accent1 2 6 2 5 3" xfId="932" xr:uid="{00000000-0005-0000-0000-000061040000}"/>
    <cellStyle name="20% - Accent1 2 6 2 5 4" xfId="933" xr:uid="{00000000-0005-0000-0000-000062040000}"/>
    <cellStyle name="20% - Accent1 2 6 2 6" xfId="934" xr:uid="{00000000-0005-0000-0000-000063040000}"/>
    <cellStyle name="20% - Accent1 2 6 2 6 2" xfId="935" xr:uid="{00000000-0005-0000-0000-000064040000}"/>
    <cellStyle name="20% - Accent1 2 6 2 6 3" xfId="50110" xr:uid="{00000000-0005-0000-0000-000065040000}"/>
    <cellStyle name="20% - Accent1 2 6 2 7" xfId="936" xr:uid="{00000000-0005-0000-0000-000066040000}"/>
    <cellStyle name="20% - Accent1 2 6 2 8" xfId="937" xr:uid="{00000000-0005-0000-0000-000067040000}"/>
    <cellStyle name="20% - Accent1 2 6 3" xfId="938" xr:uid="{00000000-0005-0000-0000-000068040000}"/>
    <cellStyle name="20% - Accent1 2 6 3 2" xfId="939" xr:uid="{00000000-0005-0000-0000-000069040000}"/>
    <cellStyle name="20% - Accent1 2 6 3 2 2" xfId="940" xr:uid="{00000000-0005-0000-0000-00006A040000}"/>
    <cellStyle name="20% - Accent1 2 6 3 2 2 2" xfId="941" xr:uid="{00000000-0005-0000-0000-00006B040000}"/>
    <cellStyle name="20% - Accent1 2 6 3 2 2 2 2" xfId="942" xr:uid="{00000000-0005-0000-0000-00006C040000}"/>
    <cellStyle name="20% - Accent1 2 6 3 2 2 2 3" xfId="50111" xr:uid="{00000000-0005-0000-0000-00006D040000}"/>
    <cellStyle name="20% - Accent1 2 6 3 2 2 3" xfId="943" xr:uid="{00000000-0005-0000-0000-00006E040000}"/>
    <cellStyle name="20% - Accent1 2 6 3 2 2 4" xfId="944" xr:uid="{00000000-0005-0000-0000-00006F040000}"/>
    <cellStyle name="20% - Accent1 2 6 3 2 3" xfId="945" xr:uid="{00000000-0005-0000-0000-000070040000}"/>
    <cellStyle name="20% - Accent1 2 6 3 2 3 2" xfId="946" xr:uid="{00000000-0005-0000-0000-000071040000}"/>
    <cellStyle name="20% - Accent1 2 6 3 2 3 2 2" xfId="947" xr:uid="{00000000-0005-0000-0000-000072040000}"/>
    <cellStyle name="20% - Accent1 2 6 3 2 3 2 3" xfId="50112" xr:uid="{00000000-0005-0000-0000-000073040000}"/>
    <cellStyle name="20% - Accent1 2 6 3 2 3 3" xfId="948" xr:uid="{00000000-0005-0000-0000-000074040000}"/>
    <cellStyle name="20% - Accent1 2 6 3 2 3 4" xfId="949" xr:uid="{00000000-0005-0000-0000-000075040000}"/>
    <cellStyle name="20% - Accent1 2 6 3 2 4" xfId="950" xr:uid="{00000000-0005-0000-0000-000076040000}"/>
    <cellStyle name="20% - Accent1 2 6 3 2 4 2" xfId="951" xr:uid="{00000000-0005-0000-0000-000077040000}"/>
    <cellStyle name="20% - Accent1 2 6 3 2 4 3" xfId="50113" xr:uid="{00000000-0005-0000-0000-000078040000}"/>
    <cellStyle name="20% - Accent1 2 6 3 2 5" xfId="952" xr:uid="{00000000-0005-0000-0000-000079040000}"/>
    <cellStyle name="20% - Accent1 2 6 3 2 6" xfId="953" xr:uid="{00000000-0005-0000-0000-00007A040000}"/>
    <cellStyle name="20% - Accent1 2 6 3 3" xfId="954" xr:uid="{00000000-0005-0000-0000-00007B040000}"/>
    <cellStyle name="20% - Accent1 2 6 3 3 2" xfId="955" xr:uid="{00000000-0005-0000-0000-00007C040000}"/>
    <cellStyle name="20% - Accent1 2 6 3 3 2 2" xfId="956" xr:uid="{00000000-0005-0000-0000-00007D040000}"/>
    <cellStyle name="20% - Accent1 2 6 3 3 2 3" xfId="50114" xr:uid="{00000000-0005-0000-0000-00007E040000}"/>
    <cellStyle name="20% - Accent1 2 6 3 3 3" xfId="957" xr:uid="{00000000-0005-0000-0000-00007F040000}"/>
    <cellStyle name="20% - Accent1 2 6 3 3 4" xfId="958" xr:uid="{00000000-0005-0000-0000-000080040000}"/>
    <cellStyle name="20% - Accent1 2 6 3 4" xfId="959" xr:uid="{00000000-0005-0000-0000-000081040000}"/>
    <cellStyle name="20% - Accent1 2 6 3 4 2" xfId="960" xr:uid="{00000000-0005-0000-0000-000082040000}"/>
    <cellStyle name="20% - Accent1 2 6 3 4 2 2" xfId="961" xr:uid="{00000000-0005-0000-0000-000083040000}"/>
    <cellStyle name="20% - Accent1 2 6 3 4 2 3" xfId="50115" xr:uid="{00000000-0005-0000-0000-000084040000}"/>
    <cellStyle name="20% - Accent1 2 6 3 4 3" xfId="962" xr:uid="{00000000-0005-0000-0000-000085040000}"/>
    <cellStyle name="20% - Accent1 2 6 3 4 4" xfId="963" xr:uid="{00000000-0005-0000-0000-000086040000}"/>
    <cellStyle name="20% - Accent1 2 6 3 5" xfId="964" xr:uid="{00000000-0005-0000-0000-000087040000}"/>
    <cellStyle name="20% - Accent1 2 6 3 5 2" xfId="965" xr:uid="{00000000-0005-0000-0000-000088040000}"/>
    <cellStyle name="20% - Accent1 2 6 3 5 3" xfId="50116" xr:uid="{00000000-0005-0000-0000-000089040000}"/>
    <cellStyle name="20% - Accent1 2 6 3 6" xfId="966" xr:uid="{00000000-0005-0000-0000-00008A040000}"/>
    <cellStyle name="20% - Accent1 2 6 3 7" xfId="967" xr:uid="{00000000-0005-0000-0000-00008B040000}"/>
    <cellStyle name="20% - Accent1 2 6 4" xfId="968" xr:uid="{00000000-0005-0000-0000-00008C040000}"/>
    <cellStyle name="20% - Accent1 2 6 4 2" xfId="969" xr:uid="{00000000-0005-0000-0000-00008D040000}"/>
    <cellStyle name="20% - Accent1 2 6 4 2 2" xfId="970" xr:uid="{00000000-0005-0000-0000-00008E040000}"/>
    <cellStyle name="20% - Accent1 2 6 4 2 2 2" xfId="971" xr:uid="{00000000-0005-0000-0000-00008F040000}"/>
    <cellStyle name="20% - Accent1 2 6 4 2 2 3" xfId="50117" xr:uid="{00000000-0005-0000-0000-000090040000}"/>
    <cellStyle name="20% - Accent1 2 6 4 2 3" xfId="972" xr:uid="{00000000-0005-0000-0000-000091040000}"/>
    <cellStyle name="20% - Accent1 2 6 4 2 4" xfId="973" xr:uid="{00000000-0005-0000-0000-000092040000}"/>
    <cellStyle name="20% - Accent1 2 6 4 3" xfId="974" xr:uid="{00000000-0005-0000-0000-000093040000}"/>
    <cellStyle name="20% - Accent1 2 6 4 3 2" xfId="975" xr:uid="{00000000-0005-0000-0000-000094040000}"/>
    <cellStyle name="20% - Accent1 2 6 4 3 2 2" xfId="976" xr:uid="{00000000-0005-0000-0000-000095040000}"/>
    <cellStyle name="20% - Accent1 2 6 4 3 2 3" xfId="50118" xr:uid="{00000000-0005-0000-0000-000096040000}"/>
    <cellStyle name="20% - Accent1 2 6 4 3 3" xfId="977" xr:uid="{00000000-0005-0000-0000-000097040000}"/>
    <cellStyle name="20% - Accent1 2 6 4 3 4" xfId="978" xr:uid="{00000000-0005-0000-0000-000098040000}"/>
    <cellStyle name="20% - Accent1 2 6 4 4" xfId="979" xr:uid="{00000000-0005-0000-0000-000099040000}"/>
    <cellStyle name="20% - Accent1 2 6 4 4 2" xfId="980" xr:uid="{00000000-0005-0000-0000-00009A040000}"/>
    <cellStyle name="20% - Accent1 2 6 4 4 3" xfId="50119" xr:uid="{00000000-0005-0000-0000-00009B040000}"/>
    <cellStyle name="20% - Accent1 2 6 4 5" xfId="981" xr:uid="{00000000-0005-0000-0000-00009C040000}"/>
    <cellStyle name="20% - Accent1 2 6 4 6" xfId="982" xr:uid="{00000000-0005-0000-0000-00009D040000}"/>
    <cellStyle name="20% - Accent1 2 6 5" xfId="983" xr:uid="{00000000-0005-0000-0000-00009E040000}"/>
    <cellStyle name="20% - Accent1 2 6 5 2" xfId="984" xr:uid="{00000000-0005-0000-0000-00009F040000}"/>
    <cellStyle name="20% - Accent1 2 6 5 2 2" xfId="985" xr:uid="{00000000-0005-0000-0000-0000A0040000}"/>
    <cellStyle name="20% - Accent1 2 6 5 2 2 2" xfId="986" xr:uid="{00000000-0005-0000-0000-0000A1040000}"/>
    <cellStyle name="20% - Accent1 2 6 5 2 2 3" xfId="50120" xr:uid="{00000000-0005-0000-0000-0000A2040000}"/>
    <cellStyle name="20% - Accent1 2 6 5 2 3" xfId="987" xr:uid="{00000000-0005-0000-0000-0000A3040000}"/>
    <cellStyle name="20% - Accent1 2 6 5 2 4" xfId="988" xr:uid="{00000000-0005-0000-0000-0000A4040000}"/>
    <cellStyle name="20% - Accent1 2 6 5 3" xfId="989" xr:uid="{00000000-0005-0000-0000-0000A5040000}"/>
    <cellStyle name="20% - Accent1 2 6 5 3 2" xfId="990" xr:uid="{00000000-0005-0000-0000-0000A6040000}"/>
    <cellStyle name="20% - Accent1 2 6 5 3 3" xfId="50121" xr:uid="{00000000-0005-0000-0000-0000A7040000}"/>
    <cellStyle name="20% - Accent1 2 6 5 4" xfId="991" xr:uid="{00000000-0005-0000-0000-0000A8040000}"/>
    <cellStyle name="20% - Accent1 2 6 5 5" xfId="992" xr:uid="{00000000-0005-0000-0000-0000A9040000}"/>
    <cellStyle name="20% - Accent1 2 6 6" xfId="993" xr:uid="{00000000-0005-0000-0000-0000AA040000}"/>
    <cellStyle name="20% - Accent1 2 6 6 2" xfId="994" xr:uid="{00000000-0005-0000-0000-0000AB040000}"/>
    <cellStyle name="20% - Accent1 2 6 6 2 2" xfId="995" xr:uid="{00000000-0005-0000-0000-0000AC040000}"/>
    <cellStyle name="20% - Accent1 2 6 6 2 3" xfId="50122" xr:uid="{00000000-0005-0000-0000-0000AD040000}"/>
    <cellStyle name="20% - Accent1 2 6 6 3" xfId="996" xr:uid="{00000000-0005-0000-0000-0000AE040000}"/>
    <cellStyle name="20% - Accent1 2 6 6 4" xfId="997" xr:uid="{00000000-0005-0000-0000-0000AF040000}"/>
    <cellStyle name="20% - Accent1 2 6 7" xfId="998" xr:uid="{00000000-0005-0000-0000-0000B0040000}"/>
    <cellStyle name="20% - Accent1 2 6 7 2" xfId="999" xr:uid="{00000000-0005-0000-0000-0000B1040000}"/>
    <cellStyle name="20% - Accent1 2 6 7 2 2" xfId="1000" xr:uid="{00000000-0005-0000-0000-0000B2040000}"/>
    <cellStyle name="20% - Accent1 2 6 7 2 3" xfId="50123" xr:uid="{00000000-0005-0000-0000-0000B3040000}"/>
    <cellStyle name="20% - Accent1 2 6 7 3" xfId="1001" xr:uid="{00000000-0005-0000-0000-0000B4040000}"/>
    <cellStyle name="20% - Accent1 2 6 7 4" xfId="1002" xr:uid="{00000000-0005-0000-0000-0000B5040000}"/>
    <cellStyle name="20% - Accent1 2 6 8" xfId="1003" xr:uid="{00000000-0005-0000-0000-0000B6040000}"/>
    <cellStyle name="20% - Accent1 2 6 8 2" xfId="1004" xr:uid="{00000000-0005-0000-0000-0000B7040000}"/>
    <cellStyle name="20% - Accent1 2 6 8 3" xfId="50124" xr:uid="{00000000-0005-0000-0000-0000B8040000}"/>
    <cellStyle name="20% - Accent1 2 6 9" xfId="1005" xr:uid="{00000000-0005-0000-0000-0000B9040000}"/>
    <cellStyle name="20% - Accent1 2 7" xfId="1006" xr:uid="{00000000-0005-0000-0000-0000BA040000}"/>
    <cellStyle name="20% - Accent1 2 7 2" xfId="1007" xr:uid="{00000000-0005-0000-0000-0000BB040000}"/>
    <cellStyle name="20% - Accent1 2 7 2 2" xfId="1008" xr:uid="{00000000-0005-0000-0000-0000BC040000}"/>
    <cellStyle name="20% - Accent1 2 7 2 2 2" xfId="1009" xr:uid="{00000000-0005-0000-0000-0000BD040000}"/>
    <cellStyle name="20% - Accent1 2 7 2 2 2 2" xfId="1010" xr:uid="{00000000-0005-0000-0000-0000BE040000}"/>
    <cellStyle name="20% - Accent1 2 7 2 2 2 2 2" xfId="1011" xr:uid="{00000000-0005-0000-0000-0000BF040000}"/>
    <cellStyle name="20% - Accent1 2 7 2 2 2 2 3" xfId="50125" xr:uid="{00000000-0005-0000-0000-0000C0040000}"/>
    <cellStyle name="20% - Accent1 2 7 2 2 2 3" xfId="1012" xr:uid="{00000000-0005-0000-0000-0000C1040000}"/>
    <cellStyle name="20% - Accent1 2 7 2 2 2 4" xfId="1013" xr:uid="{00000000-0005-0000-0000-0000C2040000}"/>
    <cellStyle name="20% - Accent1 2 7 2 2 3" xfId="1014" xr:uid="{00000000-0005-0000-0000-0000C3040000}"/>
    <cellStyle name="20% - Accent1 2 7 2 2 3 2" xfId="1015" xr:uid="{00000000-0005-0000-0000-0000C4040000}"/>
    <cellStyle name="20% - Accent1 2 7 2 2 3 2 2" xfId="1016" xr:uid="{00000000-0005-0000-0000-0000C5040000}"/>
    <cellStyle name="20% - Accent1 2 7 2 2 3 2 3" xfId="50126" xr:uid="{00000000-0005-0000-0000-0000C6040000}"/>
    <cellStyle name="20% - Accent1 2 7 2 2 3 3" xfId="1017" xr:uid="{00000000-0005-0000-0000-0000C7040000}"/>
    <cellStyle name="20% - Accent1 2 7 2 2 3 4" xfId="1018" xr:uid="{00000000-0005-0000-0000-0000C8040000}"/>
    <cellStyle name="20% - Accent1 2 7 2 2 4" xfId="1019" xr:uid="{00000000-0005-0000-0000-0000C9040000}"/>
    <cellStyle name="20% - Accent1 2 7 2 2 4 2" xfId="1020" xr:uid="{00000000-0005-0000-0000-0000CA040000}"/>
    <cellStyle name="20% - Accent1 2 7 2 2 4 3" xfId="50127" xr:uid="{00000000-0005-0000-0000-0000CB040000}"/>
    <cellStyle name="20% - Accent1 2 7 2 2 5" xfId="1021" xr:uid="{00000000-0005-0000-0000-0000CC040000}"/>
    <cellStyle name="20% - Accent1 2 7 2 2 6" xfId="1022" xr:uid="{00000000-0005-0000-0000-0000CD040000}"/>
    <cellStyle name="20% - Accent1 2 7 2 3" xfId="1023" xr:uid="{00000000-0005-0000-0000-0000CE040000}"/>
    <cellStyle name="20% - Accent1 2 7 2 3 2" xfId="1024" xr:uid="{00000000-0005-0000-0000-0000CF040000}"/>
    <cellStyle name="20% - Accent1 2 7 2 3 2 2" xfId="1025" xr:uid="{00000000-0005-0000-0000-0000D0040000}"/>
    <cellStyle name="20% - Accent1 2 7 2 3 2 3" xfId="50128" xr:uid="{00000000-0005-0000-0000-0000D1040000}"/>
    <cellStyle name="20% - Accent1 2 7 2 3 3" xfId="1026" xr:uid="{00000000-0005-0000-0000-0000D2040000}"/>
    <cellStyle name="20% - Accent1 2 7 2 3 4" xfId="1027" xr:uid="{00000000-0005-0000-0000-0000D3040000}"/>
    <cellStyle name="20% - Accent1 2 7 2 4" xfId="1028" xr:uid="{00000000-0005-0000-0000-0000D4040000}"/>
    <cellStyle name="20% - Accent1 2 7 2 4 2" xfId="1029" xr:uid="{00000000-0005-0000-0000-0000D5040000}"/>
    <cellStyle name="20% - Accent1 2 7 2 4 2 2" xfId="1030" xr:uid="{00000000-0005-0000-0000-0000D6040000}"/>
    <cellStyle name="20% - Accent1 2 7 2 4 2 3" xfId="50129" xr:uid="{00000000-0005-0000-0000-0000D7040000}"/>
    <cellStyle name="20% - Accent1 2 7 2 4 3" xfId="1031" xr:uid="{00000000-0005-0000-0000-0000D8040000}"/>
    <cellStyle name="20% - Accent1 2 7 2 4 4" xfId="1032" xr:uid="{00000000-0005-0000-0000-0000D9040000}"/>
    <cellStyle name="20% - Accent1 2 7 2 5" xfId="1033" xr:uid="{00000000-0005-0000-0000-0000DA040000}"/>
    <cellStyle name="20% - Accent1 2 7 2 5 2" xfId="1034" xr:uid="{00000000-0005-0000-0000-0000DB040000}"/>
    <cellStyle name="20% - Accent1 2 7 2 5 3" xfId="50130" xr:uid="{00000000-0005-0000-0000-0000DC040000}"/>
    <cellStyle name="20% - Accent1 2 7 2 6" xfId="1035" xr:uid="{00000000-0005-0000-0000-0000DD040000}"/>
    <cellStyle name="20% - Accent1 2 7 2 7" xfId="1036" xr:uid="{00000000-0005-0000-0000-0000DE040000}"/>
    <cellStyle name="20% - Accent1 2 7 3" xfId="1037" xr:uid="{00000000-0005-0000-0000-0000DF040000}"/>
    <cellStyle name="20% - Accent1 2 7 3 2" xfId="1038" xr:uid="{00000000-0005-0000-0000-0000E0040000}"/>
    <cellStyle name="20% - Accent1 2 7 3 2 2" xfId="1039" xr:uid="{00000000-0005-0000-0000-0000E1040000}"/>
    <cellStyle name="20% - Accent1 2 7 3 2 2 2" xfId="1040" xr:uid="{00000000-0005-0000-0000-0000E2040000}"/>
    <cellStyle name="20% - Accent1 2 7 3 2 2 3" xfId="50131" xr:uid="{00000000-0005-0000-0000-0000E3040000}"/>
    <cellStyle name="20% - Accent1 2 7 3 2 3" xfId="1041" xr:uid="{00000000-0005-0000-0000-0000E4040000}"/>
    <cellStyle name="20% - Accent1 2 7 3 2 4" xfId="1042" xr:uid="{00000000-0005-0000-0000-0000E5040000}"/>
    <cellStyle name="20% - Accent1 2 7 3 3" xfId="1043" xr:uid="{00000000-0005-0000-0000-0000E6040000}"/>
    <cellStyle name="20% - Accent1 2 7 3 3 2" xfId="1044" xr:uid="{00000000-0005-0000-0000-0000E7040000}"/>
    <cellStyle name="20% - Accent1 2 7 3 3 2 2" xfId="1045" xr:uid="{00000000-0005-0000-0000-0000E8040000}"/>
    <cellStyle name="20% - Accent1 2 7 3 3 2 3" xfId="50132" xr:uid="{00000000-0005-0000-0000-0000E9040000}"/>
    <cellStyle name="20% - Accent1 2 7 3 3 3" xfId="1046" xr:uid="{00000000-0005-0000-0000-0000EA040000}"/>
    <cellStyle name="20% - Accent1 2 7 3 3 4" xfId="1047" xr:uid="{00000000-0005-0000-0000-0000EB040000}"/>
    <cellStyle name="20% - Accent1 2 7 3 4" xfId="1048" xr:uid="{00000000-0005-0000-0000-0000EC040000}"/>
    <cellStyle name="20% - Accent1 2 7 3 4 2" xfId="1049" xr:uid="{00000000-0005-0000-0000-0000ED040000}"/>
    <cellStyle name="20% - Accent1 2 7 3 4 3" xfId="50133" xr:uid="{00000000-0005-0000-0000-0000EE040000}"/>
    <cellStyle name="20% - Accent1 2 7 3 5" xfId="1050" xr:uid="{00000000-0005-0000-0000-0000EF040000}"/>
    <cellStyle name="20% - Accent1 2 7 3 6" xfId="1051" xr:uid="{00000000-0005-0000-0000-0000F0040000}"/>
    <cellStyle name="20% - Accent1 2 7 4" xfId="1052" xr:uid="{00000000-0005-0000-0000-0000F1040000}"/>
    <cellStyle name="20% - Accent1 2 7 4 2" xfId="1053" xr:uid="{00000000-0005-0000-0000-0000F2040000}"/>
    <cellStyle name="20% - Accent1 2 7 4 2 2" xfId="1054" xr:uid="{00000000-0005-0000-0000-0000F3040000}"/>
    <cellStyle name="20% - Accent1 2 7 4 2 3" xfId="50134" xr:uid="{00000000-0005-0000-0000-0000F4040000}"/>
    <cellStyle name="20% - Accent1 2 7 4 3" xfId="1055" xr:uid="{00000000-0005-0000-0000-0000F5040000}"/>
    <cellStyle name="20% - Accent1 2 7 4 4" xfId="1056" xr:uid="{00000000-0005-0000-0000-0000F6040000}"/>
    <cellStyle name="20% - Accent1 2 7 5" xfId="1057" xr:uid="{00000000-0005-0000-0000-0000F7040000}"/>
    <cellStyle name="20% - Accent1 2 7 5 2" xfId="1058" xr:uid="{00000000-0005-0000-0000-0000F8040000}"/>
    <cellStyle name="20% - Accent1 2 7 5 2 2" xfId="1059" xr:uid="{00000000-0005-0000-0000-0000F9040000}"/>
    <cellStyle name="20% - Accent1 2 7 5 2 3" xfId="50135" xr:uid="{00000000-0005-0000-0000-0000FA040000}"/>
    <cellStyle name="20% - Accent1 2 7 5 3" xfId="1060" xr:uid="{00000000-0005-0000-0000-0000FB040000}"/>
    <cellStyle name="20% - Accent1 2 7 5 4" xfId="1061" xr:uid="{00000000-0005-0000-0000-0000FC040000}"/>
    <cellStyle name="20% - Accent1 2 7 6" xfId="1062" xr:uid="{00000000-0005-0000-0000-0000FD040000}"/>
    <cellStyle name="20% - Accent1 2 7 6 2" xfId="1063" xr:uid="{00000000-0005-0000-0000-0000FE040000}"/>
    <cellStyle name="20% - Accent1 2 7 6 3" xfId="50136" xr:uid="{00000000-0005-0000-0000-0000FF040000}"/>
    <cellStyle name="20% - Accent1 2 7 7" xfId="1064" xr:uid="{00000000-0005-0000-0000-000000050000}"/>
    <cellStyle name="20% - Accent1 2 7 8" xfId="1065" xr:uid="{00000000-0005-0000-0000-000001050000}"/>
    <cellStyle name="20% - Accent1 2 8" xfId="1066" xr:uid="{00000000-0005-0000-0000-000002050000}"/>
    <cellStyle name="20% - Accent1 2 8 2" xfId="1067" xr:uid="{00000000-0005-0000-0000-000003050000}"/>
    <cellStyle name="20% - Accent1 2 8 2 2" xfId="1068" xr:uid="{00000000-0005-0000-0000-000004050000}"/>
    <cellStyle name="20% - Accent1 2 8 2 2 2" xfId="1069" xr:uid="{00000000-0005-0000-0000-000005050000}"/>
    <cellStyle name="20% - Accent1 2 8 2 2 2 2" xfId="1070" xr:uid="{00000000-0005-0000-0000-000006050000}"/>
    <cellStyle name="20% - Accent1 2 8 2 2 2 3" xfId="50137" xr:uid="{00000000-0005-0000-0000-000007050000}"/>
    <cellStyle name="20% - Accent1 2 8 2 2 3" xfId="1071" xr:uid="{00000000-0005-0000-0000-000008050000}"/>
    <cellStyle name="20% - Accent1 2 8 2 2 4" xfId="1072" xr:uid="{00000000-0005-0000-0000-000009050000}"/>
    <cellStyle name="20% - Accent1 2 8 2 3" xfId="1073" xr:uid="{00000000-0005-0000-0000-00000A050000}"/>
    <cellStyle name="20% - Accent1 2 8 2 3 2" xfId="1074" xr:uid="{00000000-0005-0000-0000-00000B050000}"/>
    <cellStyle name="20% - Accent1 2 8 2 3 2 2" xfId="1075" xr:uid="{00000000-0005-0000-0000-00000C050000}"/>
    <cellStyle name="20% - Accent1 2 8 2 3 2 3" xfId="50138" xr:uid="{00000000-0005-0000-0000-00000D050000}"/>
    <cellStyle name="20% - Accent1 2 8 2 3 3" xfId="1076" xr:uid="{00000000-0005-0000-0000-00000E050000}"/>
    <cellStyle name="20% - Accent1 2 8 2 3 4" xfId="1077" xr:uid="{00000000-0005-0000-0000-00000F050000}"/>
    <cellStyle name="20% - Accent1 2 8 2 4" xfId="1078" xr:uid="{00000000-0005-0000-0000-000010050000}"/>
    <cellStyle name="20% - Accent1 2 8 2 4 2" xfId="1079" xr:uid="{00000000-0005-0000-0000-000011050000}"/>
    <cellStyle name="20% - Accent1 2 8 2 4 3" xfId="50139" xr:uid="{00000000-0005-0000-0000-000012050000}"/>
    <cellStyle name="20% - Accent1 2 8 2 5" xfId="1080" xr:uid="{00000000-0005-0000-0000-000013050000}"/>
    <cellStyle name="20% - Accent1 2 8 2 6" xfId="1081" xr:uid="{00000000-0005-0000-0000-000014050000}"/>
    <cellStyle name="20% - Accent1 2 8 3" xfId="1082" xr:uid="{00000000-0005-0000-0000-000015050000}"/>
    <cellStyle name="20% - Accent1 2 8 3 2" xfId="1083" xr:uid="{00000000-0005-0000-0000-000016050000}"/>
    <cellStyle name="20% - Accent1 2 8 3 2 2" xfId="1084" xr:uid="{00000000-0005-0000-0000-000017050000}"/>
    <cellStyle name="20% - Accent1 2 8 3 2 3" xfId="50140" xr:uid="{00000000-0005-0000-0000-000018050000}"/>
    <cellStyle name="20% - Accent1 2 8 3 3" xfId="1085" xr:uid="{00000000-0005-0000-0000-000019050000}"/>
    <cellStyle name="20% - Accent1 2 8 3 4" xfId="1086" xr:uid="{00000000-0005-0000-0000-00001A050000}"/>
    <cellStyle name="20% - Accent1 2 8 4" xfId="1087" xr:uid="{00000000-0005-0000-0000-00001B050000}"/>
    <cellStyle name="20% - Accent1 2 8 4 2" xfId="1088" xr:uid="{00000000-0005-0000-0000-00001C050000}"/>
    <cellStyle name="20% - Accent1 2 8 4 2 2" xfId="1089" xr:uid="{00000000-0005-0000-0000-00001D050000}"/>
    <cellStyle name="20% - Accent1 2 8 4 2 3" xfId="50141" xr:uid="{00000000-0005-0000-0000-00001E050000}"/>
    <cellStyle name="20% - Accent1 2 8 4 3" xfId="1090" xr:uid="{00000000-0005-0000-0000-00001F050000}"/>
    <cellStyle name="20% - Accent1 2 8 4 4" xfId="1091" xr:uid="{00000000-0005-0000-0000-000020050000}"/>
    <cellStyle name="20% - Accent1 2 8 5" xfId="1092" xr:uid="{00000000-0005-0000-0000-000021050000}"/>
    <cellStyle name="20% - Accent1 2 8 5 2" xfId="1093" xr:uid="{00000000-0005-0000-0000-000022050000}"/>
    <cellStyle name="20% - Accent1 2 8 5 3" xfId="50142" xr:uid="{00000000-0005-0000-0000-000023050000}"/>
    <cellStyle name="20% - Accent1 2 8 6" xfId="1094" xr:uid="{00000000-0005-0000-0000-000024050000}"/>
    <cellStyle name="20% - Accent1 2 8 7" xfId="1095" xr:uid="{00000000-0005-0000-0000-000025050000}"/>
    <cellStyle name="20% - Accent1 2 9" xfId="1096" xr:uid="{00000000-0005-0000-0000-000026050000}"/>
    <cellStyle name="20% - Accent1 2 9 2" xfId="1097" xr:uid="{00000000-0005-0000-0000-000027050000}"/>
    <cellStyle name="20% - Accent1 2 9 2 2" xfId="1098" xr:uid="{00000000-0005-0000-0000-000028050000}"/>
    <cellStyle name="20% - Accent1 2 9 2 2 2" xfId="1099" xr:uid="{00000000-0005-0000-0000-000029050000}"/>
    <cellStyle name="20% - Accent1 2 9 2 2 3" xfId="50143" xr:uid="{00000000-0005-0000-0000-00002A050000}"/>
    <cellStyle name="20% - Accent1 2 9 2 3" xfId="1100" xr:uid="{00000000-0005-0000-0000-00002B050000}"/>
    <cellStyle name="20% - Accent1 2 9 2 4" xfId="1101" xr:uid="{00000000-0005-0000-0000-00002C050000}"/>
    <cellStyle name="20% - Accent1 2 9 3" xfId="1102" xr:uid="{00000000-0005-0000-0000-00002D050000}"/>
    <cellStyle name="20% - Accent1 2 9 3 2" xfId="1103" xr:uid="{00000000-0005-0000-0000-00002E050000}"/>
    <cellStyle name="20% - Accent1 2 9 3 2 2" xfId="1104" xr:uid="{00000000-0005-0000-0000-00002F050000}"/>
    <cellStyle name="20% - Accent1 2 9 3 2 3" xfId="50144" xr:uid="{00000000-0005-0000-0000-000030050000}"/>
    <cellStyle name="20% - Accent1 2 9 3 3" xfId="1105" xr:uid="{00000000-0005-0000-0000-000031050000}"/>
    <cellStyle name="20% - Accent1 2 9 3 4" xfId="1106" xr:uid="{00000000-0005-0000-0000-000032050000}"/>
    <cellStyle name="20% - Accent1 2 9 4" xfId="1107" xr:uid="{00000000-0005-0000-0000-000033050000}"/>
    <cellStyle name="20% - Accent1 2 9 4 2" xfId="1108" xr:uid="{00000000-0005-0000-0000-000034050000}"/>
    <cellStyle name="20% - Accent1 2 9 4 3" xfId="50145" xr:uid="{00000000-0005-0000-0000-000035050000}"/>
    <cellStyle name="20% - Accent1 2 9 5" xfId="1109" xr:uid="{00000000-0005-0000-0000-000036050000}"/>
    <cellStyle name="20% - Accent1 2 9 6" xfId="1110" xr:uid="{00000000-0005-0000-0000-000037050000}"/>
    <cellStyle name="20% - Accent1 3" xfId="1111" xr:uid="{00000000-0005-0000-0000-000038050000}"/>
    <cellStyle name="20% - Accent1 3 10" xfId="1112" xr:uid="{00000000-0005-0000-0000-000039050000}"/>
    <cellStyle name="20% - Accent1 3 11" xfId="1113" xr:uid="{00000000-0005-0000-0000-00003A050000}"/>
    <cellStyle name="20% - Accent1 3 12" xfId="60167" xr:uid="{00000000-0005-0000-0000-00003B050000}"/>
    <cellStyle name="20% - Accent1 3 2" xfId="1114" xr:uid="{00000000-0005-0000-0000-00003C050000}"/>
    <cellStyle name="20% - Accent1 3 2 10" xfId="1115" xr:uid="{00000000-0005-0000-0000-00003D050000}"/>
    <cellStyle name="20% - Accent1 3 2 11" xfId="60350" xr:uid="{00000000-0005-0000-0000-00003E050000}"/>
    <cellStyle name="20% - Accent1 3 2 2" xfId="1116" xr:uid="{00000000-0005-0000-0000-00003F050000}"/>
    <cellStyle name="20% - Accent1 3 2 2 2" xfId="1117" xr:uid="{00000000-0005-0000-0000-000040050000}"/>
    <cellStyle name="20% - Accent1 3 2 2 2 2" xfId="1118" xr:uid="{00000000-0005-0000-0000-000041050000}"/>
    <cellStyle name="20% - Accent1 3 2 2 2 2 2" xfId="1119" xr:uid="{00000000-0005-0000-0000-000042050000}"/>
    <cellStyle name="20% - Accent1 3 2 2 2 2 2 2" xfId="1120" xr:uid="{00000000-0005-0000-0000-000043050000}"/>
    <cellStyle name="20% - Accent1 3 2 2 2 2 2 2 2" xfId="1121" xr:uid="{00000000-0005-0000-0000-000044050000}"/>
    <cellStyle name="20% - Accent1 3 2 2 2 2 2 2 3" xfId="50146" xr:uid="{00000000-0005-0000-0000-000045050000}"/>
    <cellStyle name="20% - Accent1 3 2 2 2 2 2 3" xfId="1122" xr:uid="{00000000-0005-0000-0000-000046050000}"/>
    <cellStyle name="20% - Accent1 3 2 2 2 2 2 4" xfId="1123" xr:uid="{00000000-0005-0000-0000-000047050000}"/>
    <cellStyle name="20% - Accent1 3 2 2 2 2 3" xfId="1124" xr:uid="{00000000-0005-0000-0000-000048050000}"/>
    <cellStyle name="20% - Accent1 3 2 2 2 2 3 2" xfId="1125" xr:uid="{00000000-0005-0000-0000-000049050000}"/>
    <cellStyle name="20% - Accent1 3 2 2 2 2 3 2 2" xfId="1126" xr:uid="{00000000-0005-0000-0000-00004A050000}"/>
    <cellStyle name="20% - Accent1 3 2 2 2 2 3 2 3" xfId="50147" xr:uid="{00000000-0005-0000-0000-00004B050000}"/>
    <cellStyle name="20% - Accent1 3 2 2 2 2 3 3" xfId="1127" xr:uid="{00000000-0005-0000-0000-00004C050000}"/>
    <cellStyle name="20% - Accent1 3 2 2 2 2 3 4" xfId="1128" xr:uid="{00000000-0005-0000-0000-00004D050000}"/>
    <cellStyle name="20% - Accent1 3 2 2 2 2 4" xfId="1129" xr:uid="{00000000-0005-0000-0000-00004E050000}"/>
    <cellStyle name="20% - Accent1 3 2 2 2 2 4 2" xfId="1130" xr:uid="{00000000-0005-0000-0000-00004F050000}"/>
    <cellStyle name="20% - Accent1 3 2 2 2 2 4 3" xfId="50148" xr:uid="{00000000-0005-0000-0000-000050050000}"/>
    <cellStyle name="20% - Accent1 3 2 2 2 2 5" xfId="1131" xr:uid="{00000000-0005-0000-0000-000051050000}"/>
    <cellStyle name="20% - Accent1 3 2 2 2 2 6" xfId="1132" xr:uid="{00000000-0005-0000-0000-000052050000}"/>
    <cellStyle name="20% - Accent1 3 2 2 2 3" xfId="1133" xr:uid="{00000000-0005-0000-0000-000053050000}"/>
    <cellStyle name="20% - Accent1 3 2 2 2 3 2" xfId="1134" xr:uid="{00000000-0005-0000-0000-000054050000}"/>
    <cellStyle name="20% - Accent1 3 2 2 2 3 2 2" xfId="1135" xr:uid="{00000000-0005-0000-0000-000055050000}"/>
    <cellStyle name="20% - Accent1 3 2 2 2 3 2 3" xfId="50149" xr:uid="{00000000-0005-0000-0000-000056050000}"/>
    <cellStyle name="20% - Accent1 3 2 2 2 3 3" xfId="1136" xr:uid="{00000000-0005-0000-0000-000057050000}"/>
    <cellStyle name="20% - Accent1 3 2 2 2 3 4" xfId="1137" xr:uid="{00000000-0005-0000-0000-000058050000}"/>
    <cellStyle name="20% - Accent1 3 2 2 2 4" xfId="1138" xr:uid="{00000000-0005-0000-0000-000059050000}"/>
    <cellStyle name="20% - Accent1 3 2 2 2 4 2" xfId="1139" xr:uid="{00000000-0005-0000-0000-00005A050000}"/>
    <cellStyle name="20% - Accent1 3 2 2 2 4 2 2" xfId="1140" xr:uid="{00000000-0005-0000-0000-00005B050000}"/>
    <cellStyle name="20% - Accent1 3 2 2 2 4 2 3" xfId="50150" xr:uid="{00000000-0005-0000-0000-00005C050000}"/>
    <cellStyle name="20% - Accent1 3 2 2 2 4 3" xfId="1141" xr:uid="{00000000-0005-0000-0000-00005D050000}"/>
    <cellStyle name="20% - Accent1 3 2 2 2 4 4" xfId="1142" xr:uid="{00000000-0005-0000-0000-00005E050000}"/>
    <cellStyle name="20% - Accent1 3 2 2 2 5" xfId="1143" xr:uid="{00000000-0005-0000-0000-00005F050000}"/>
    <cellStyle name="20% - Accent1 3 2 2 2 5 2" xfId="1144" xr:uid="{00000000-0005-0000-0000-000060050000}"/>
    <cellStyle name="20% - Accent1 3 2 2 2 5 3" xfId="50151" xr:uid="{00000000-0005-0000-0000-000061050000}"/>
    <cellStyle name="20% - Accent1 3 2 2 2 6" xfId="1145" xr:uid="{00000000-0005-0000-0000-000062050000}"/>
    <cellStyle name="20% - Accent1 3 2 2 2 7" xfId="1146" xr:uid="{00000000-0005-0000-0000-000063050000}"/>
    <cellStyle name="20% - Accent1 3 2 2 3" xfId="1147" xr:uid="{00000000-0005-0000-0000-000064050000}"/>
    <cellStyle name="20% - Accent1 3 2 2 3 2" xfId="1148" xr:uid="{00000000-0005-0000-0000-000065050000}"/>
    <cellStyle name="20% - Accent1 3 2 2 3 2 2" xfId="1149" xr:uid="{00000000-0005-0000-0000-000066050000}"/>
    <cellStyle name="20% - Accent1 3 2 2 3 2 2 2" xfId="1150" xr:uid="{00000000-0005-0000-0000-000067050000}"/>
    <cellStyle name="20% - Accent1 3 2 2 3 2 2 3" xfId="50152" xr:uid="{00000000-0005-0000-0000-000068050000}"/>
    <cellStyle name="20% - Accent1 3 2 2 3 2 3" xfId="1151" xr:uid="{00000000-0005-0000-0000-000069050000}"/>
    <cellStyle name="20% - Accent1 3 2 2 3 2 4" xfId="1152" xr:uid="{00000000-0005-0000-0000-00006A050000}"/>
    <cellStyle name="20% - Accent1 3 2 2 3 3" xfId="1153" xr:uid="{00000000-0005-0000-0000-00006B050000}"/>
    <cellStyle name="20% - Accent1 3 2 2 3 3 2" xfId="1154" xr:uid="{00000000-0005-0000-0000-00006C050000}"/>
    <cellStyle name="20% - Accent1 3 2 2 3 3 2 2" xfId="1155" xr:uid="{00000000-0005-0000-0000-00006D050000}"/>
    <cellStyle name="20% - Accent1 3 2 2 3 3 2 3" xfId="50153" xr:uid="{00000000-0005-0000-0000-00006E050000}"/>
    <cellStyle name="20% - Accent1 3 2 2 3 3 3" xfId="1156" xr:uid="{00000000-0005-0000-0000-00006F050000}"/>
    <cellStyle name="20% - Accent1 3 2 2 3 3 4" xfId="1157" xr:uid="{00000000-0005-0000-0000-000070050000}"/>
    <cellStyle name="20% - Accent1 3 2 2 3 4" xfId="1158" xr:uid="{00000000-0005-0000-0000-000071050000}"/>
    <cellStyle name="20% - Accent1 3 2 2 3 4 2" xfId="1159" xr:uid="{00000000-0005-0000-0000-000072050000}"/>
    <cellStyle name="20% - Accent1 3 2 2 3 4 3" xfId="50154" xr:uid="{00000000-0005-0000-0000-000073050000}"/>
    <cellStyle name="20% - Accent1 3 2 2 3 5" xfId="1160" xr:uid="{00000000-0005-0000-0000-000074050000}"/>
    <cellStyle name="20% - Accent1 3 2 2 3 6" xfId="1161" xr:uid="{00000000-0005-0000-0000-000075050000}"/>
    <cellStyle name="20% - Accent1 3 2 2 4" xfId="1162" xr:uid="{00000000-0005-0000-0000-000076050000}"/>
    <cellStyle name="20% - Accent1 3 2 2 4 2" xfId="1163" xr:uid="{00000000-0005-0000-0000-000077050000}"/>
    <cellStyle name="20% - Accent1 3 2 2 4 2 2" xfId="1164" xr:uid="{00000000-0005-0000-0000-000078050000}"/>
    <cellStyle name="20% - Accent1 3 2 2 4 2 3" xfId="50155" xr:uid="{00000000-0005-0000-0000-000079050000}"/>
    <cellStyle name="20% - Accent1 3 2 2 4 3" xfId="1165" xr:uid="{00000000-0005-0000-0000-00007A050000}"/>
    <cellStyle name="20% - Accent1 3 2 2 4 4" xfId="1166" xr:uid="{00000000-0005-0000-0000-00007B050000}"/>
    <cellStyle name="20% - Accent1 3 2 2 5" xfId="1167" xr:uid="{00000000-0005-0000-0000-00007C050000}"/>
    <cellStyle name="20% - Accent1 3 2 2 5 2" xfId="1168" xr:uid="{00000000-0005-0000-0000-00007D050000}"/>
    <cellStyle name="20% - Accent1 3 2 2 5 2 2" xfId="1169" xr:uid="{00000000-0005-0000-0000-00007E050000}"/>
    <cellStyle name="20% - Accent1 3 2 2 5 2 3" xfId="50156" xr:uid="{00000000-0005-0000-0000-00007F050000}"/>
    <cellStyle name="20% - Accent1 3 2 2 5 3" xfId="1170" xr:uid="{00000000-0005-0000-0000-000080050000}"/>
    <cellStyle name="20% - Accent1 3 2 2 5 4" xfId="1171" xr:uid="{00000000-0005-0000-0000-000081050000}"/>
    <cellStyle name="20% - Accent1 3 2 2 6" xfId="1172" xr:uid="{00000000-0005-0000-0000-000082050000}"/>
    <cellStyle name="20% - Accent1 3 2 2 6 2" xfId="1173" xr:uid="{00000000-0005-0000-0000-000083050000}"/>
    <cellStyle name="20% - Accent1 3 2 2 6 3" xfId="50157" xr:uid="{00000000-0005-0000-0000-000084050000}"/>
    <cellStyle name="20% - Accent1 3 2 2 7" xfId="1174" xr:uid="{00000000-0005-0000-0000-000085050000}"/>
    <cellStyle name="20% - Accent1 3 2 2 8" xfId="1175" xr:uid="{00000000-0005-0000-0000-000086050000}"/>
    <cellStyle name="20% - Accent1 3 2 2 9" xfId="60718" xr:uid="{00000000-0005-0000-0000-000087050000}"/>
    <cellStyle name="20% - Accent1 3 2 3" xfId="1176" xr:uid="{00000000-0005-0000-0000-000088050000}"/>
    <cellStyle name="20% - Accent1 3 2 3 2" xfId="1177" xr:uid="{00000000-0005-0000-0000-000089050000}"/>
    <cellStyle name="20% - Accent1 3 2 3 2 2" xfId="1178" xr:uid="{00000000-0005-0000-0000-00008A050000}"/>
    <cellStyle name="20% - Accent1 3 2 3 2 2 2" xfId="1179" xr:uid="{00000000-0005-0000-0000-00008B050000}"/>
    <cellStyle name="20% - Accent1 3 2 3 2 2 2 2" xfId="1180" xr:uid="{00000000-0005-0000-0000-00008C050000}"/>
    <cellStyle name="20% - Accent1 3 2 3 2 2 2 3" xfId="50158" xr:uid="{00000000-0005-0000-0000-00008D050000}"/>
    <cellStyle name="20% - Accent1 3 2 3 2 2 3" xfId="1181" xr:uid="{00000000-0005-0000-0000-00008E050000}"/>
    <cellStyle name="20% - Accent1 3 2 3 2 2 4" xfId="1182" xr:uid="{00000000-0005-0000-0000-00008F050000}"/>
    <cellStyle name="20% - Accent1 3 2 3 2 3" xfId="1183" xr:uid="{00000000-0005-0000-0000-000090050000}"/>
    <cellStyle name="20% - Accent1 3 2 3 2 3 2" xfId="1184" xr:uid="{00000000-0005-0000-0000-000091050000}"/>
    <cellStyle name="20% - Accent1 3 2 3 2 3 2 2" xfId="1185" xr:uid="{00000000-0005-0000-0000-000092050000}"/>
    <cellStyle name="20% - Accent1 3 2 3 2 3 2 3" xfId="50159" xr:uid="{00000000-0005-0000-0000-000093050000}"/>
    <cellStyle name="20% - Accent1 3 2 3 2 3 3" xfId="1186" xr:uid="{00000000-0005-0000-0000-000094050000}"/>
    <cellStyle name="20% - Accent1 3 2 3 2 3 4" xfId="1187" xr:uid="{00000000-0005-0000-0000-000095050000}"/>
    <cellStyle name="20% - Accent1 3 2 3 2 4" xfId="1188" xr:uid="{00000000-0005-0000-0000-000096050000}"/>
    <cellStyle name="20% - Accent1 3 2 3 2 4 2" xfId="1189" xr:uid="{00000000-0005-0000-0000-000097050000}"/>
    <cellStyle name="20% - Accent1 3 2 3 2 4 3" xfId="50160" xr:uid="{00000000-0005-0000-0000-000098050000}"/>
    <cellStyle name="20% - Accent1 3 2 3 2 5" xfId="1190" xr:uid="{00000000-0005-0000-0000-000099050000}"/>
    <cellStyle name="20% - Accent1 3 2 3 2 6" xfId="1191" xr:uid="{00000000-0005-0000-0000-00009A050000}"/>
    <cellStyle name="20% - Accent1 3 2 3 3" xfId="1192" xr:uid="{00000000-0005-0000-0000-00009B050000}"/>
    <cellStyle name="20% - Accent1 3 2 3 3 2" xfId="1193" xr:uid="{00000000-0005-0000-0000-00009C050000}"/>
    <cellStyle name="20% - Accent1 3 2 3 3 2 2" xfId="1194" xr:uid="{00000000-0005-0000-0000-00009D050000}"/>
    <cellStyle name="20% - Accent1 3 2 3 3 2 3" xfId="50161" xr:uid="{00000000-0005-0000-0000-00009E050000}"/>
    <cellStyle name="20% - Accent1 3 2 3 3 3" xfId="1195" xr:uid="{00000000-0005-0000-0000-00009F050000}"/>
    <cellStyle name="20% - Accent1 3 2 3 3 4" xfId="1196" xr:uid="{00000000-0005-0000-0000-0000A0050000}"/>
    <cellStyle name="20% - Accent1 3 2 3 4" xfId="1197" xr:uid="{00000000-0005-0000-0000-0000A1050000}"/>
    <cellStyle name="20% - Accent1 3 2 3 4 2" xfId="1198" xr:uid="{00000000-0005-0000-0000-0000A2050000}"/>
    <cellStyle name="20% - Accent1 3 2 3 4 2 2" xfId="1199" xr:uid="{00000000-0005-0000-0000-0000A3050000}"/>
    <cellStyle name="20% - Accent1 3 2 3 4 2 3" xfId="50162" xr:uid="{00000000-0005-0000-0000-0000A4050000}"/>
    <cellStyle name="20% - Accent1 3 2 3 4 3" xfId="1200" xr:uid="{00000000-0005-0000-0000-0000A5050000}"/>
    <cellStyle name="20% - Accent1 3 2 3 4 4" xfId="1201" xr:uid="{00000000-0005-0000-0000-0000A6050000}"/>
    <cellStyle name="20% - Accent1 3 2 3 5" xfId="1202" xr:uid="{00000000-0005-0000-0000-0000A7050000}"/>
    <cellStyle name="20% - Accent1 3 2 3 5 2" xfId="1203" xr:uid="{00000000-0005-0000-0000-0000A8050000}"/>
    <cellStyle name="20% - Accent1 3 2 3 5 3" xfId="50163" xr:uid="{00000000-0005-0000-0000-0000A9050000}"/>
    <cellStyle name="20% - Accent1 3 2 3 6" xfId="1204" xr:uid="{00000000-0005-0000-0000-0000AA050000}"/>
    <cellStyle name="20% - Accent1 3 2 3 7" xfId="1205" xr:uid="{00000000-0005-0000-0000-0000AB050000}"/>
    <cellStyle name="20% - Accent1 3 2 4" xfId="1206" xr:uid="{00000000-0005-0000-0000-0000AC050000}"/>
    <cellStyle name="20% - Accent1 3 2 4 2" xfId="1207" xr:uid="{00000000-0005-0000-0000-0000AD050000}"/>
    <cellStyle name="20% - Accent1 3 2 4 2 2" xfId="1208" xr:uid="{00000000-0005-0000-0000-0000AE050000}"/>
    <cellStyle name="20% - Accent1 3 2 4 2 2 2" xfId="1209" xr:uid="{00000000-0005-0000-0000-0000AF050000}"/>
    <cellStyle name="20% - Accent1 3 2 4 2 2 3" xfId="50164" xr:uid="{00000000-0005-0000-0000-0000B0050000}"/>
    <cellStyle name="20% - Accent1 3 2 4 2 3" xfId="1210" xr:uid="{00000000-0005-0000-0000-0000B1050000}"/>
    <cellStyle name="20% - Accent1 3 2 4 2 4" xfId="1211" xr:uid="{00000000-0005-0000-0000-0000B2050000}"/>
    <cellStyle name="20% - Accent1 3 2 4 3" xfId="1212" xr:uid="{00000000-0005-0000-0000-0000B3050000}"/>
    <cellStyle name="20% - Accent1 3 2 4 3 2" xfId="1213" xr:uid="{00000000-0005-0000-0000-0000B4050000}"/>
    <cellStyle name="20% - Accent1 3 2 4 3 2 2" xfId="1214" xr:uid="{00000000-0005-0000-0000-0000B5050000}"/>
    <cellStyle name="20% - Accent1 3 2 4 3 2 3" xfId="50165" xr:uid="{00000000-0005-0000-0000-0000B6050000}"/>
    <cellStyle name="20% - Accent1 3 2 4 3 3" xfId="1215" xr:uid="{00000000-0005-0000-0000-0000B7050000}"/>
    <cellStyle name="20% - Accent1 3 2 4 3 4" xfId="1216" xr:uid="{00000000-0005-0000-0000-0000B8050000}"/>
    <cellStyle name="20% - Accent1 3 2 4 4" xfId="1217" xr:uid="{00000000-0005-0000-0000-0000B9050000}"/>
    <cellStyle name="20% - Accent1 3 2 4 4 2" xfId="1218" xr:uid="{00000000-0005-0000-0000-0000BA050000}"/>
    <cellStyle name="20% - Accent1 3 2 4 4 3" xfId="50166" xr:uid="{00000000-0005-0000-0000-0000BB050000}"/>
    <cellStyle name="20% - Accent1 3 2 4 5" xfId="1219" xr:uid="{00000000-0005-0000-0000-0000BC050000}"/>
    <cellStyle name="20% - Accent1 3 2 4 6" xfId="1220" xr:uid="{00000000-0005-0000-0000-0000BD050000}"/>
    <cellStyle name="20% - Accent1 3 2 5" xfId="1221" xr:uid="{00000000-0005-0000-0000-0000BE050000}"/>
    <cellStyle name="20% - Accent1 3 2 5 2" xfId="1222" xr:uid="{00000000-0005-0000-0000-0000BF050000}"/>
    <cellStyle name="20% - Accent1 3 2 5 2 2" xfId="1223" xr:uid="{00000000-0005-0000-0000-0000C0050000}"/>
    <cellStyle name="20% - Accent1 3 2 5 2 2 2" xfId="1224" xr:uid="{00000000-0005-0000-0000-0000C1050000}"/>
    <cellStyle name="20% - Accent1 3 2 5 2 2 3" xfId="50167" xr:uid="{00000000-0005-0000-0000-0000C2050000}"/>
    <cellStyle name="20% - Accent1 3 2 5 2 3" xfId="1225" xr:uid="{00000000-0005-0000-0000-0000C3050000}"/>
    <cellStyle name="20% - Accent1 3 2 5 2 4" xfId="1226" xr:uid="{00000000-0005-0000-0000-0000C4050000}"/>
    <cellStyle name="20% - Accent1 3 2 5 3" xfId="1227" xr:uid="{00000000-0005-0000-0000-0000C5050000}"/>
    <cellStyle name="20% - Accent1 3 2 5 3 2" xfId="1228" xr:uid="{00000000-0005-0000-0000-0000C6050000}"/>
    <cellStyle name="20% - Accent1 3 2 5 3 3" xfId="50168" xr:uid="{00000000-0005-0000-0000-0000C7050000}"/>
    <cellStyle name="20% - Accent1 3 2 5 4" xfId="1229" xr:uid="{00000000-0005-0000-0000-0000C8050000}"/>
    <cellStyle name="20% - Accent1 3 2 5 5" xfId="1230" xr:uid="{00000000-0005-0000-0000-0000C9050000}"/>
    <cellStyle name="20% - Accent1 3 2 6" xfId="1231" xr:uid="{00000000-0005-0000-0000-0000CA050000}"/>
    <cellStyle name="20% - Accent1 3 2 6 2" xfId="1232" xr:uid="{00000000-0005-0000-0000-0000CB050000}"/>
    <cellStyle name="20% - Accent1 3 2 6 2 2" xfId="1233" xr:uid="{00000000-0005-0000-0000-0000CC050000}"/>
    <cellStyle name="20% - Accent1 3 2 6 2 3" xfId="50169" xr:uid="{00000000-0005-0000-0000-0000CD050000}"/>
    <cellStyle name="20% - Accent1 3 2 6 3" xfId="1234" xr:uid="{00000000-0005-0000-0000-0000CE050000}"/>
    <cellStyle name="20% - Accent1 3 2 6 4" xfId="1235" xr:uid="{00000000-0005-0000-0000-0000CF050000}"/>
    <cellStyle name="20% - Accent1 3 2 7" xfId="1236" xr:uid="{00000000-0005-0000-0000-0000D0050000}"/>
    <cellStyle name="20% - Accent1 3 2 7 2" xfId="1237" xr:uid="{00000000-0005-0000-0000-0000D1050000}"/>
    <cellStyle name="20% - Accent1 3 2 7 2 2" xfId="1238" xr:uid="{00000000-0005-0000-0000-0000D2050000}"/>
    <cellStyle name="20% - Accent1 3 2 7 2 3" xfId="50170" xr:uid="{00000000-0005-0000-0000-0000D3050000}"/>
    <cellStyle name="20% - Accent1 3 2 7 3" xfId="1239" xr:uid="{00000000-0005-0000-0000-0000D4050000}"/>
    <cellStyle name="20% - Accent1 3 2 7 4" xfId="1240" xr:uid="{00000000-0005-0000-0000-0000D5050000}"/>
    <cellStyle name="20% - Accent1 3 2 8" xfId="1241" xr:uid="{00000000-0005-0000-0000-0000D6050000}"/>
    <cellStyle name="20% - Accent1 3 2 8 2" xfId="1242" xr:uid="{00000000-0005-0000-0000-0000D7050000}"/>
    <cellStyle name="20% - Accent1 3 2 8 3" xfId="50171" xr:uid="{00000000-0005-0000-0000-0000D8050000}"/>
    <cellStyle name="20% - Accent1 3 2 9" xfId="1243" xr:uid="{00000000-0005-0000-0000-0000D9050000}"/>
    <cellStyle name="20% - Accent1 3 3" xfId="1244" xr:uid="{00000000-0005-0000-0000-0000DA050000}"/>
    <cellStyle name="20% - Accent1 3 3 10" xfId="60535" xr:uid="{00000000-0005-0000-0000-0000DB050000}"/>
    <cellStyle name="20% - Accent1 3 3 2" xfId="1245" xr:uid="{00000000-0005-0000-0000-0000DC050000}"/>
    <cellStyle name="20% - Accent1 3 3 2 2" xfId="1246" xr:uid="{00000000-0005-0000-0000-0000DD050000}"/>
    <cellStyle name="20% - Accent1 3 3 2 2 2" xfId="1247" xr:uid="{00000000-0005-0000-0000-0000DE050000}"/>
    <cellStyle name="20% - Accent1 3 3 2 2 2 2" xfId="1248" xr:uid="{00000000-0005-0000-0000-0000DF050000}"/>
    <cellStyle name="20% - Accent1 3 3 2 2 2 2 2" xfId="1249" xr:uid="{00000000-0005-0000-0000-0000E0050000}"/>
    <cellStyle name="20% - Accent1 3 3 2 2 2 2 3" xfId="50172" xr:uid="{00000000-0005-0000-0000-0000E1050000}"/>
    <cellStyle name="20% - Accent1 3 3 2 2 2 3" xfId="1250" xr:uid="{00000000-0005-0000-0000-0000E2050000}"/>
    <cellStyle name="20% - Accent1 3 3 2 2 2 4" xfId="1251" xr:uid="{00000000-0005-0000-0000-0000E3050000}"/>
    <cellStyle name="20% - Accent1 3 3 2 2 3" xfId="1252" xr:uid="{00000000-0005-0000-0000-0000E4050000}"/>
    <cellStyle name="20% - Accent1 3 3 2 2 3 2" xfId="1253" xr:uid="{00000000-0005-0000-0000-0000E5050000}"/>
    <cellStyle name="20% - Accent1 3 3 2 2 3 2 2" xfId="1254" xr:uid="{00000000-0005-0000-0000-0000E6050000}"/>
    <cellStyle name="20% - Accent1 3 3 2 2 3 2 3" xfId="50173" xr:uid="{00000000-0005-0000-0000-0000E7050000}"/>
    <cellStyle name="20% - Accent1 3 3 2 2 3 3" xfId="1255" xr:uid="{00000000-0005-0000-0000-0000E8050000}"/>
    <cellStyle name="20% - Accent1 3 3 2 2 3 4" xfId="1256" xr:uid="{00000000-0005-0000-0000-0000E9050000}"/>
    <cellStyle name="20% - Accent1 3 3 2 2 4" xfId="1257" xr:uid="{00000000-0005-0000-0000-0000EA050000}"/>
    <cellStyle name="20% - Accent1 3 3 2 2 4 2" xfId="1258" xr:uid="{00000000-0005-0000-0000-0000EB050000}"/>
    <cellStyle name="20% - Accent1 3 3 2 2 4 3" xfId="50174" xr:uid="{00000000-0005-0000-0000-0000EC050000}"/>
    <cellStyle name="20% - Accent1 3 3 2 2 5" xfId="1259" xr:uid="{00000000-0005-0000-0000-0000ED050000}"/>
    <cellStyle name="20% - Accent1 3 3 2 2 6" xfId="1260" xr:uid="{00000000-0005-0000-0000-0000EE050000}"/>
    <cellStyle name="20% - Accent1 3 3 2 3" xfId="1261" xr:uid="{00000000-0005-0000-0000-0000EF050000}"/>
    <cellStyle name="20% - Accent1 3 3 2 3 2" xfId="1262" xr:uid="{00000000-0005-0000-0000-0000F0050000}"/>
    <cellStyle name="20% - Accent1 3 3 2 3 2 2" xfId="1263" xr:uid="{00000000-0005-0000-0000-0000F1050000}"/>
    <cellStyle name="20% - Accent1 3 3 2 3 2 3" xfId="50175" xr:uid="{00000000-0005-0000-0000-0000F2050000}"/>
    <cellStyle name="20% - Accent1 3 3 2 3 3" xfId="1264" xr:uid="{00000000-0005-0000-0000-0000F3050000}"/>
    <cellStyle name="20% - Accent1 3 3 2 3 4" xfId="1265" xr:uid="{00000000-0005-0000-0000-0000F4050000}"/>
    <cellStyle name="20% - Accent1 3 3 2 4" xfId="1266" xr:uid="{00000000-0005-0000-0000-0000F5050000}"/>
    <cellStyle name="20% - Accent1 3 3 2 4 2" xfId="1267" xr:uid="{00000000-0005-0000-0000-0000F6050000}"/>
    <cellStyle name="20% - Accent1 3 3 2 4 2 2" xfId="1268" xr:uid="{00000000-0005-0000-0000-0000F7050000}"/>
    <cellStyle name="20% - Accent1 3 3 2 4 2 3" xfId="50176" xr:uid="{00000000-0005-0000-0000-0000F8050000}"/>
    <cellStyle name="20% - Accent1 3 3 2 4 3" xfId="1269" xr:uid="{00000000-0005-0000-0000-0000F9050000}"/>
    <cellStyle name="20% - Accent1 3 3 2 4 4" xfId="1270" xr:uid="{00000000-0005-0000-0000-0000FA050000}"/>
    <cellStyle name="20% - Accent1 3 3 2 5" xfId="1271" xr:uid="{00000000-0005-0000-0000-0000FB050000}"/>
    <cellStyle name="20% - Accent1 3 3 2 5 2" xfId="1272" xr:uid="{00000000-0005-0000-0000-0000FC050000}"/>
    <cellStyle name="20% - Accent1 3 3 2 5 3" xfId="50177" xr:uid="{00000000-0005-0000-0000-0000FD050000}"/>
    <cellStyle name="20% - Accent1 3 3 2 6" xfId="1273" xr:uid="{00000000-0005-0000-0000-0000FE050000}"/>
    <cellStyle name="20% - Accent1 3 3 2 7" xfId="1274" xr:uid="{00000000-0005-0000-0000-0000FF050000}"/>
    <cellStyle name="20% - Accent1 3 3 3" xfId="1275" xr:uid="{00000000-0005-0000-0000-000000060000}"/>
    <cellStyle name="20% - Accent1 3 3 3 2" xfId="1276" xr:uid="{00000000-0005-0000-0000-000001060000}"/>
    <cellStyle name="20% - Accent1 3 3 3 2 2" xfId="1277" xr:uid="{00000000-0005-0000-0000-000002060000}"/>
    <cellStyle name="20% - Accent1 3 3 3 2 2 2" xfId="1278" xr:uid="{00000000-0005-0000-0000-000003060000}"/>
    <cellStyle name="20% - Accent1 3 3 3 2 2 3" xfId="50178" xr:uid="{00000000-0005-0000-0000-000004060000}"/>
    <cellStyle name="20% - Accent1 3 3 3 2 3" xfId="1279" xr:uid="{00000000-0005-0000-0000-000005060000}"/>
    <cellStyle name="20% - Accent1 3 3 3 2 4" xfId="1280" xr:uid="{00000000-0005-0000-0000-000006060000}"/>
    <cellStyle name="20% - Accent1 3 3 3 3" xfId="1281" xr:uid="{00000000-0005-0000-0000-000007060000}"/>
    <cellStyle name="20% - Accent1 3 3 3 3 2" xfId="1282" xr:uid="{00000000-0005-0000-0000-000008060000}"/>
    <cellStyle name="20% - Accent1 3 3 3 3 2 2" xfId="1283" xr:uid="{00000000-0005-0000-0000-000009060000}"/>
    <cellStyle name="20% - Accent1 3 3 3 3 2 3" xfId="50179" xr:uid="{00000000-0005-0000-0000-00000A060000}"/>
    <cellStyle name="20% - Accent1 3 3 3 3 3" xfId="1284" xr:uid="{00000000-0005-0000-0000-00000B060000}"/>
    <cellStyle name="20% - Accent1 3 3 3 3 4" xfId="1285" xr:uid="{00000000-0005-0000-0000-00000C060000}"/>
    <cellStyle name="20% - Accent1 3 3 3 4" xfId="1286" xr:uid="{00000000-0005-0000-0000-00000D060000}"/>
    <cellStyle name="20% - Accent1 3 3 3 4 2" xfId="1287" xr:uid="{00000000-0005-0000-0000-00000E060000}"/>
    <cellStyle name="20% - Accent1 3 3 3 4 3" xfId="50180" xr:uid="{00000000-0005-0000-0000-00000F060000}"/>
    <cellStyle name="20% - Accent1 3 3 3 5" xfId="1288" xr:uid="{00000000-0005-0000-0000-000010060000}"/>
    <cellStyle name="20% - Accent1 3 3 3 6" xfId="1289" xr:uid="{00000000-0005-0000-0000-000011060000}"/>
    <cellStyle name="20% - Accent1 3 3 4" xfId="1290" xr:uid="{00000000-0005-0000-0000-000012060000}"/>
    <cellStyle name="20% - Accent1 3 3 4 2" xfId="1291" xr:uid="{00000000-0005-0000-0000-000013060000}"/>
    <cellStyle name="20% - Accent1 3 3 4 2 2" xfId="1292" xr:uid="{00000000-0005-0000-0000-000014060000}"/>
    <cellStyle name="20% - Accent1 3 3 4 2 2 2" xfId="1293" xr:uid="{00000000-0005-0000-0000-000015060000}"/>
    <cellStyle name="20% - Accent1 3 3 4 2 2 3" xfId="50181" xr:uid="{00000000-0005-0000-0000-000016060000}"/>
    <cellStyle name="20% - Accent1 3 3 4 2 3" xfId="1294" xr:uid="{00000000-0005-0000-0000-000017060000}"/>
    <cellStyle name="20% - Accent1 3 3 4 2 4" xfId="1295" xr:uid="{00000000-0005-0000-0000-000018060000}"/>
    <cellStyle name="20% - Accent1 3 3 4 3" xfId="1296" xr:uid="{00000000-0005-0000-0000-000019060000}"/>
    <cellStyle name="20% - Accent1 3 3 4 3 2" xfId="1297" xr:uid="{00000000-0005-0000-0000-00001A060000}"/>
    <cellStyle name="20% - Accent1 3 3 4 3 3" xfId="50182" xr:uid="{00000000-0005-0000-0000-00001B060000}"/>
    <cellStyle name="20% - Accent1 3 3 4 4" xfId="1298" xr:uid="{00000000-0005-0000-0000-00001C060000}"/>
    <cellStyle name="20% - Accent1 3 3 4 5" xfId="1299" xr:uid="{00000000-0005-0000-0000-00001D060000}"/>
    <cellStyle name="20% - Accent1 3 3 5" xfId="1300" xr:uid="{00000000-0005-0000-0000-00001E060000}"/>
    <cellStyle name="20% - Accent1 3 3 5 2" xfId="1301" xr:uid="{00000000-0005-0000-0000-00001F060000}"/>
    <cellStyle name="20% - Accent1 3 3 5 2 2" xfId="1302" xr:uid="{00000000-0005-0000-0000-000020060000}"/>
    <cellStyle name="20% - Accent1 3 3 5 2 3" xfId="50183" xr:uid="{00000000-0005-0000-0000-000021060000}"/>
    <cellStyle name="20% - Accent1 3 3 5 3" xfId="1303" xr:uid="{00000000-0005-0000-0000-000022060000}"/>
    <cellStyle name="20% - Accent1 3 3 5 4" xfId="1304" xr:uid="{00000000-0005-0000-0000-000023060000}"/>
    <cellStyle name="20% - Accent1 3 3 6" xfId="1305" xr:uid="{00000000-0005-0000-0000-000024060000}"/>
    <cellStyle name="20% - Accent1 3 3 6 2" xfId="1306" xr:uid="{00000000-0005-0000-0000-000025060000}"/>
    <cellStyle name="20% - Accent1 3 3 6 2 2" xfId="1307" xr:uid="{00000000-0005-0000-0000-000026060000}"/>
    <cellStyle name="20% - Accent1 3 3 6 2 3" xfId="50184" xr:uid="{00000000-0005-0000-0000-000027060000}"/>
    <cellStyle name="20% - Accent1 3 3 6 3" xfId="1308" xr:uid="{00000000-0005-0000-0000-000028060000}"/>
    <cellStyle name="20% - Accent1 3 3 6 4" xfId="1309" xr:uid="{00000000-0005-0000-0000-000029060000}"/>
    <cellStyle name="20% - Accent1 3 3 7" xfId="1310" xr:uid="{00000000-0005-0000-0000-00002A060000}"/>
    <cellStyle name="20% - Accent1 3 3 7 2" xfId="1311" xr:uid="{00000000-0005-0000-0000-00002B060000}"/>
    <cellStyle name="20% - Accent1 3 3 7 3" xfId="50185" xr:uid="{00000000-0005-0000-0000-00002C060000}"/>
    <cellStyle name="20% - Accent1 3 3 8" xfId="1312" xr:uid="{00000000-0005-0000-0000-00002D060000}"/>
    <cellStyle name="20% - Accent1 3 3 9" xfId="1313" xr:uid="{00000000-0005-0000-0000-00002E060000}"/>
    <cellStyle name="20% - Accent1 3 4" xfId="1314" xr:uid="{00000000-0005-0000-0000-00002F060000}"/>
    <cellStyle name="20% - Accent1 3 4 2" xfId="1315" xr:uid="{00000000-0005-0000-0000-000030060000}"/>
    <cellStyle name="20% - Accent1 3 4 2 2" xfId="1316" xr:uid="{00000000-0005-0000-0000-000031060000}"/>
    <cellStyle name="20% - Accent1 3 4 2 2 2" xfId="1317" xr:uid="{00000000-0005-0000-0000-000032060000}"/>
    <cellStyle name="20% - Accent1 3 4 2 2 2 2" xfId="1318" xr:uid="{00000000-0005-0000-0000-000033060000}"/>
    <cellStyle name="20% - Accent1 3 4 2 2 2 3" xfId="50186" xr:uid="{00000000-0005-0000-0000-000034060000}"/>
    <cellStyle name="20% - Accent1 3 4 2 2 3" xfId="1319" xr:uid="{00000000-0005-0000-0000-000035060000}"/>
    <cellStyle name="20% - Accent1 3 4 2 2 4" xfId="1320" xr:uid="{00000000-0005-0000-0000-000036060000}"/>
    <cellStyle name="20% - Accent1 3 4 2 3" xfId="1321" xr:uid="{00000000-0005-0000-0000-000037060000}"/>
    <cellStyle name="20% - Accent1 3 4 2 3 2" xfId="1322" xr:uid="{00000000-0005-0000-0000-000038060000}"/>
    <cellStyle name="20% - Accent1 3 4 2 3 2 2" xfId="1323" xr:uid="{00000000-0005-0000-0000-000039060000}"/>
    <cellStyle name="20% - Accent1 3 4 2 3 2 3" xfId="50187" xr:uid="{00000000-0005-0000-0000-00003A060000}"/>
    <cellStyle name="20% - Accent1 3 4 2 3 3" xfId="1324" xr:uid="{00000000-0005-0000-0000-00003B060000}"/>
    <cellStyle name="20% - Accent1 3 4 2 3 4" xfId="1325" xr:uid="{00000000-0005-0000-0000-00003C060000}"/>
    <cellStyle name="20% - Accent1 3 4 2 4" xfId="1326" xr:uid="{00000000-0005-0000-0000-00003D060000}"/>
    <cellStyle name="20% - Accent1 3 4 2 4 2" xfId="1327" xr:uid="{00000000-0005-0000-0000-00003E060000}"/>
    <cellStyle name="20% - Accent1 3 4 2 4 3" xfId="50188" xr:uid="{00000000-0005-0000-0000-00003F060000}"/>
    <cellStyle name="20% - Accent1 3 4 2 5" xfId="1328" xr:uid="{00000000-0005-0000-0000-000040060000}"/>
    <cellStyle name="20% - Accent1 3 4 2 6" xfId="1329" xr:uid="{00000000-0005-0000-0000-000041060000}"/>
    <cellStyle name="20% - Accent1 3 4 3" xfId="1330" xr:uid="{00000000-0005-0000-0000-000042060000}"/>
    <cellStyle name="20% - Accent1 3 4 3 2" xfId="1331" xr:uid="{00000000-0005-0000-0000-000043060000}"/>
    <cellStyle name="20% - Accent1 3 4 3 2 2" xfId="1332" xr:uid="{00000000-0005-0000-0000-000044060000}"/>
    <cellStyle name="20% - Accent1 3 4 3 2 3" xfId="50189" xr:uid="{00000000-0005-0000-0000-000045060000}"/>
    <cellStyle name="20% - Accent1 3 4 3 3" xfId="1333" xr:uid="{00000000-0005-0000-0000-000046060000}"/>
    <cellStyle name="20% - Accent1 3 4 3 4" xfId="1334" xr:uid="{00000000-0005-0000-0000-000047060000}"/>
    <cellStyle name="20% - Accent1 3 4 4" xfId="1335" xr:uid="{00000000-0005-0000-0000-000048060000}"/>
    <cellStyle name="20% - Accent1 3 4 4 2" xfId="1336" xr:uid="{00000000-0005-0000-0000-000049060000}"/>
    <cellStyle name="20% - Accent1 3 4 4 2 2" xfId="1337" xr:uid="{00000000-0005-0000-0000-00004A060000}"/>
    <cellStyle name="20% - Accent1 3 4 4 2 3" xfId="50190" xr:uid="{00000000-0005-0000-0000-00004B060000}"/>
    <cellStyle name="20% - Accent1 3 4 4 3" xfId="1338" xr:uid="{00000000-0005-0000-0000-00004C060000}"/>
    <cellStyle name="20% - Accent1 3 4 4 4" xfId="1339" xr:uid="{00000000-0005-0000-0000-00004D060000}"/>
    <cellStyle name="20% - Accent1 3 4 5" xfId="1340" xr:uid="{00000000-0005-0000-0000-00004E060000}"/>
    <cellStyle name="20% - Accent1 3 4 5 2" xfId="1341" xr:uid="{00000000-0005-0000-0000-00004F060000}"/>
    <cellStyle name="20% - Accent1 3 4 5 3" xfId="50191" xr:uid="{00000000-0005-0000-0000-000050060000}"/>
    <cellStyle name="20% - Accent1 3 4 6" xfId="1342" xr:uid="{00000000-0005-0000-0000-000051060000}"/>
    <cellStyle name="20% - Accent1 3 4 7" xfId="1343" xr:uid="{00000000-0005-0000-0000-000052060000}"/>
    <cellStyle name="20% - Accent1 3 5" xfId="1344" xr:uid="{00000000-0005-0000-0000-000053060000}"/>
    <cellStyle name="20% - Accent1 3 5 2" xfId="1345" xr:uid="{00000000-0005-0000-0000-000054060000}"/>
    <cellStyle name="20% - Accent1 3 5 2 2" xfId="1346" xr:uid="{00000000-0005-0000-0000-000055060000}"/>
    <cellStyle name="20% - Accent1 3 5 2 2 2" xfId="1347" xr:uid="{00000000-0005-0000-0000-000056060000}"/>
    <cellStyle name="20% - Accent1 3 5 2 2 3" xfId="50192" xr:uid="{00000000-0005-0000-0000-000057060000}"/>
    <cellStyle name="20% - Accent1 3 5 2 3" xfId="1348" xr:uid="{00000000-0005-0000-0000-000058060000}"/>
    <cellStyle name="20% - Accent1 3 5 2 4" xfId="1349" xr:uid="{00000000-0005-0000-0000-000059060000}"/>
    <cellStyle name="20% - Accent1 3 5 3" xfId="1350" xr:uid="{00000000-0005-0000-0000-00005A060000}"/>
    <cellStyle name="20% - Accent1 3 5 3 2" xfId="1351" xr:uid="{00000000-0005-0000-0000-00005B060000}"/>
    <cellStyle name="20% - Accent1 3 5 3 2 2" xfId="1352" xr:uid="{00000000-0005-0000-0000-00005C060000}"/>
    <cellStyle name="20% - Accent1 3 5 3 2 3" xfId="50193" xr:uid="{00000000-0005-0000-0000-00005D060000}"/>
    <cellStyle name="20% - Accent1 3 5 3 3" xfId="1353" xr:uid="{00000000-0005-0000-0000-00005E060000}"/>
    <cellStyle name="20% - Accent1 3 5 3 4" xfId="1354" xr:uid="{00000000-0005-0000-0000-00005F060000}"/>
    <cellStyle name="20% - Accent1 3 5 4" xfId="1355" xr:uid="{00000000-0005-0000-0000-000060060000}"/>
    <cellStyle name="20% - Accent1 3 5 4 2" xfId="1356" xr:uid="{00000000-0005-0000-0000-000061060000}"/>
    <cellStyle name="20% - Accent1 3 5 4 3" xfId="50194" xr:uid="{00000000-0005-0000-0000-000062060000}"/>
    <cellStyle name="20% - Accent1 3 5 5" xfId="1357" xr:uid="{00000000-0005-0000-0000-000063060000}"/>
    <cellStyle name="20% - Accent1 3 5 6" xfId="1358" xr:uid="{00000000-0005-0000-0000-000064060000}"/>
    <cellStyle name="20% - Accent1 3 6" xfId="1359" xr:uid="{00000000-0005-0000-0000-000065060000}"/>
    <cellStyle name="20% - Accent1 3 6 2" xfId="1360" xr:uid="{00000000-0005-0000-0000-000066060000}"/>
    <cellStyle name="20% - Accent1 3 6 2 2" xfId="1361" xr:uid="{00000000-0005-0000-0000-000067060000}"/>
    <cellStyle name="20% - Accent1 3 6 2 2 2" xfId="1362" xr:uid="{00000000-0005-0000-0000-000068060000}"/>
    <cellStyle name="20% - Accent1 3 6 2 2 3" xfId="50195" xr:uid="{00000000-0005-0000-0000-000069060000}"/>
    <cellStyle name="20% - Accent1 3 6 2 3" xfId="1363" xr:uid="{00000000-0005-0000-0000-00006A060000}"/>
    <cellStyle name="20% - Accent1 3 6 2 4" xfId="1364" xr:uid="{00000000-0005-0000-0000-00006B060000}"/>
    <cellStyle name="20% - Accent1 3 6 3" xfId="1365" xr:uid="{00000000-0005-0000-0000-00006C060000}"/>
    <cellStyle name="20% - Accent1 3 6 3 2" xfId="1366" xr:uid="{00000000-0005-0000-0000-00006D060000}"/>
    <cellStyle name="20% - Accent1 3 6 3 3" xfId="50196" xr:uid="{00000000-0005-0000-0000-00006E060000}"/>
    <cellStyle name="20% - Accent1 3 6 4" xfId="1367" xr:uid="{00000000-0005-0000-0000-00006F060000}"/>
    <cellStyle name="20% - Accent1 3 6 5" xfId="1368" xr:uid="{00000000-0005-0000-0000-000070060000}"/>
    <cellStyle name="20% - Accent1 3 7" xfId="1369" xr:uid="{00000000-0005-0000-0000-000071060000}"/>
    <cellStyle name="20% - Accent1 3 7 2" xfId="1370" xr:uid="{00000000-0005-0000-0000-000072060000}"/>
    <cellStyle name="20% - Accent1 3 7 2 2" xfId="1371" xr:uid="{00000000-0005-0000-0000-000073060000}"/>
    <cellStyle name="20% - Accent1 3 7 2 3" xfId="50197" xr:uid="{00000000-0005-0000-0000-000074060000}"/>
    <cellStyle name="20% - Accent1 3 7 3" xfId="1372" xr:uid="{00000000-0005-0000-0000-000075060000}"/>
    <cellStyle name="20% - Accent1 3 7 4" xfId="1373" xr:uid="{00000000-0005-0000-0000-000076060000}"/>
    <cellStyle name="20% - Accent1 3 8" xfId="1374" xr:uid="{00000000-0005-0000-0000-000077060000}"/>
    <cellStyle name="20% - Accent1 3 8 2" xfId="1375" xr:uid="{00000000-0005-0000-0000-000078060000}"/>
    <cellStyle name="20% - Accent1 3 8 2 2" xfId="1376" xr:uid="{00000000-0005-0000-0000-000079060000}"/>
    <cellStyle name="20% - Accent1 3 8 2 3" xfId="50198" xr:uid="{00000000-0005-0000-0000-00007A060000}"/>
    <cellStyle name="20% - Accent1 3 8 3" xfId="1377" xr:uid="{00000000-0005-0000-0000-00007B060000}"/>
    <cellStyle name="20% - Accent1 3 8 4" xfId="1378" xr:uid="{00000000-0005-0000-0000-00007C060000}"/>
    <cellStyle name="20% - Accent1 3 9" xfId="1379" xr:uid="{00000000-0005-0000-0000-00007D060000}"/>
    <cellStyle name="20% - Accent1 3 9 2" xfId="1380" xr:uid="{00000000-0005-0000-0000-00007E060000}"/>
    <cellStyle name="20% - Accent1 3 9 3" xfId="50199" xr:uid="{00000000-0005-0000-0000-00007F060000}"/>
    <cellStyle name="20% - Accent1 4" xfId="1381" xr:uid="{00000000-0005-0000-0000-000080060000}"/>
    <cellStyle name="20% - Accent1 4 10" xfId="1382" xr:uid="{00000000-0005-0000-0000-000081060000}"/>
    <cellStyle name="20% - Accent1 4 11" xfId="1383" xr:uid="{00000000-0005-0000-0000-000082060000}"/>
    <cellStyle name="20% - Accent1 4 12" xfId="60181" xr:uid="{00000000-0005-0000-0000-000083060000}"/>
    <cellStyle name="20% - Accent1 4 2" xfId="1384" xr:uid="{00000000-0005-0000-0000-000084060000}"/>
    <cellStyle name="20% - Accent1 4 2 10" xfId="1385" xr:uid="{00000000-0005-0000-0000-000085060000}"/>
    <cellStyle name="20% - Accent1 4 2 11" xfId="60364" xr:uid="{00000000-0005-0000-0000-000086060000}"/>
    <cellStyle name="20% - Accent1 4 2 2" xfId="1386" xr:uid="{00000000-0005-0000-0000-000087060000}"/>
    <cellStyle name="20% - Accent1 4 2 2 2" xfId="1387" xr:uid="{00000000-0005-0000-0000-000088060000}"/>
    <cellStyle name="20% - Accent1 4 2 2 2 2" xfId="1388" xr:uid="{00000000-0005-0000-0000-000089060000}"/>
    <cellStyle name="20% - Accent1 4 2 2 2 2 2" xfId="1389" xr:uid="{00000000-0005-0000-0000-00008A060000}"/>
    <cellStyle name="20% - Accent1 4 2 2 2 2 2 2" xfId="1390" xr:uid="{00000000-0005-0000-0000-00008B060000}"/>
    <cellStyle name="20% - Accent1 4 2 2 2 2 2 2 2" xfId="1391" xr:uid="{00000000-0005-0000-0000-00008C060000}"/>
    <cellStyle name="20% - Accent1 4 2 2 2 2 2 2 3" xfId="50200" xr:uid="{00000000-0005-0000-0000-00008D060000}"/>
    <cellStyle name="20% - Accent1 4 2 2 2 2 2 3" xfId="1392" xr:uid="{00000000-0005-0000-0000-00008E060000}"/>
    <cellStyle name="20% - Accent1 4 2 2 2 2 2 4" xfId="1393" xr:uid="{00000000-0005-0000-0000-00008F060000}"/>
    <cellStyle name="20% - Accent1 4 2 2 2 2 3" xfId="1394" xr:uid="{00000000-0005-0000-0000-000090060000}"/>
    <cellStyle name="20% - Accent1 4 2 2 2 2 3 2" xfId="1395" xr:uid="{00000000-0005-0000-0000-000091060000}"/>
    <cellStyle name="20% - Accent1 4 2 2 2 2 3 2 2" xfId="1396" xr:uid="{00000000-0005-0000-0000-000092060000}"/>
    <cellStyle name="20% - Accent1 4 2 2 2 2 3 2 3" xfId="50201" xr:uid="{00000000-0005-0000-0000-000093060000}"/>
    <cellStyle name="20% - Accent1 4 2 2 2 2 3 3" xfId="1397" xr:uid="{00000000-0005-0000-0000-000094060000}"/>
    <cellStyle name="20% - Accent1 4 2 2 2 2 3 4" xfId="1398" xr:uid="{00000000-0005-0000-0000-000095060000}"/>
    <cellStyle name="20% - Accent1 4 2 2 2 2 4" xfId="1399" xr:uid="{00000000-0005-0000-0000-000096060000}"/>
    <cellStyle name="20% - Accent1 4 2 2 2 2 4 2" xfId="1400" xr:uid="{00000000-0005-0000-0000-000097060000}"/>
    <cellStyle name="20% - Accent1 4 2 2 2 2 4 3" xfId="50202" xr:uid="{00000000-0005-0000-0000-000098060000}"/>
    <cellStyle name="20% - Accent1 4 2 2 2 2 5" xfId="1401" xr:uid="{00000000-0005-0000-0000-000099060000}"/>
    <cellStyle name="20% - Accent1 4 2 2 2 2 6" xfId="1402" xr:uid="{00000000-0005-0000-0000-00009A060000}"/>
    <cellStyle name="20% - Accent1 4 2 2 2 3" xfId="1403" xr:uid="{00000000-0005-0000-0000-00009B060000}"/>
    <cellStyle name="20% - Accent1 4 2 2 2 3 2" xfId="1404" xr:uid="{00000000-0005-0000-0000-00009C060000}"/>
    <cellStyle name="20% - Accent1 4 2 2 2 3 2 2" xfId="1405" xr:uid="{00000000-0005-0000-0000-00009D060000}"/>
    <cellStyle name="20% - Accent1 4 2 2 2 3 2 3" xfId="50203" xr:uid="{00000000-0005-0000-0000-00009E060000}"/>
    <cellStyle name="20% - Accent1 4 2 2 2 3 3" xfId="1406" xr:uid="{00000000-0005-0000-0000-00009F060000}"/>
    <cellStyle name="20% - Accent1 4 2 2 2 3 4" xfId="1407" xr:uid="{00000000-0005-0000-0000-0000A0060000}"/>
    <cellStyle name="20% - Accent1 4 2 2 2 4" xfId="1408" xr:uid="{00000000-0005-0000-0000-0000A1060000}"/>
    <cellStyle name="20% - Accent1 4 2 2 2 4 2" xfId="1409" xr:uid="{00000000-0005-0000-0000-0000A2060000}"/>
    <cellStyle name="20% - Accent1 4 2 2 2 4 2 2" xfId="1410" xr:uid="{00000000-0005-0000-0000-0000A3060000}"/>
    <cellStyle name="20% - Accent1 4 2 2 2 4 2 3" xfId="50204" xr:uid="{00000000-0005-0000-0000-0000A4060000}"/>
    <cellStyle name="20% - Accent1 4 2 2 2 4 3" xfId="1411" xr:uid="{00000000-0005-0000-0000-0000A5060000}"/>
    <cellStyle name="20% - Accent1 4 2 2 2 4 4" xfId="1412" xr:uid="{00000000-0005-0000-0000-0000A6060000}"/>
    <cellStyle name="20% - Accent1 4 2 2 2 5" xfId="1413" xr:uid="{00000000-0005-0000-0000-0000A7060000}"/>
    <cellStyle name="20% - Accent1 4 2 2 2 5 2" xfId="1414" xr:uid="{00000000-0005-0000-0000-0000A8060000}"/>
    <cellStyle name="20% - Accent1 4 2 2 2 5 3" xfId="50205" xr:uid="{00000000-0005-0000-0000-0000A9060000}"/>
    <cellStyle name="20% - Accent1 4 2 2 2 6" xfId="1415" xr:uid="{00000000-0005-0000-0000-0000AA060000}"/>
    <cellStyle name="20% - Accent1 4 2 2 2 7" xfId="1416" xr:uid="{00000000-0005-0000-0000-0000AB060000}"/>
    <cellStyle name="20% - Accent1 4 2 2 3" xfId="1417" xr:uid="{00000000-0005-0000-0000-0000AC060000}"/>
    <cellStyle name="20% - Accent1 4 2 2 3 2" xfId="1418" xr:uid="{00000000-0005-0000-0000-0000AD060000}"/>
    <cellStyle name="20% - Accent1 4 2 2 3 2 2" xfId="1419" xr:uid="{00000000-0005-0000-0000-0000AE060000}"/>
    <cellStyle name="20% - Accent1 4 2 2 3 2 2 2" xfId="1420" xr:uid="{00000000-0005-0000-0000-0000AF060000}"/>
    <cellStyle name="20% - Accent1 4 2 2 3 2 2 3" xfId="50206" xr:uid="{00000000-0005-0000-0000-0000B0060000}"/>
    <cellStyle name="20% - Accent1 4 2 2 3 2 3" xfId="1421" xr:uid="{00000000-0005-0000-0000-0000B1060000}"/>
    <cellStyle name="20% - Accent1 4 2 2 3 2 4" xfId="1422" xr:uid="{00000000-0005-0000-0000-0000B2060000}"/>
    <cellStyle name="20% - Accent1 4 2 2 3 3" xfId="1423" xr:uid="{00000000-0005-0000-0000-0000B3060000}"/>
    <cellStyle name="20% - Accent1 4 2 2 3 3 2" xfId="1424" xr:uid="{00000000-0005-0000-0000-0000B4060000}"/>
    <cellStyle name="20% - Accent1 4 2 2 3 3 2 2" xfId="1425" xr:uid="{00000000-0005-0000-0000-0000B5060000}"/>
    <cellStyle name="20% - Accent1 4 2 2 3 3 2 3" xfId="50207" xr:uid="{00000000-0005-0000-0000-0000B6060000}"/>
    <cellStyle name="20% - Accent1 4 2 2 3 3 3" xfId="1426" xr:uid="{00000000-0005-0000-0000-0000B7060000}"/>
    <cellStyle name="20% - Accent1 4 2 2 3 3 4" xfId="1427" xr:uid="{00000000-0005-0000-0000-0000B8060000}"/>
    <cellStyle name="20% - Accent1 4 2 2 3 4" xfId="1428" xr:uid="{00000000-0005-0000-0000-0000B9060000}"/>
    <cellStyle name="20% - Accent1 4 2 2 3 4 2" xfId="1429" xr:uid="{00000000-0005-0000-0000-0000BA060000}"/>
    <cellStyle name="20% - Accent1 4 2 2 3 4 3" xfId="50208" xr:uid="{00000000-0005-0000-0000-0000BB060000}"/>
    <cellStyle name="20% - Accent1 4 2 2 3 5" xfId="1430" xr:uid="{00000000-0005-0000-0000-0000BC060000}"/>
    <cellStyle name="20% - Accent1 4 2 2 3 6" xfId="1431" xr:uid="{00000000-0005-0000-0000-0000BD060000}"/>
    <cellStyle name="20% - Accent1 4 2 2 4" xfId="1432" xr:uid="{00000000-0005-0000-0000-0000BE060000}"/>
    <cellStyle name="20% - Accent1 4 2 2 4 2" xfId="1433" xr:uid="{00000000-0005-0000-0000-0000BF060000}"/>
    <cellStyle name="20% - Accent1 4 2 2 4 2 2" xfId="1434" xr:uid="{00000000-0005-0000-0000-0000C0060000}"/>
    <cellStyle name="20% - Accent1 4 2 2 4 2 3" xfId="50209" xr:uid="{00000000-0005-0000-0000-0000C1060000}"/>
    <cellStyle name="20% - Accent1 4 2 2 4 3" xfId="1435" xr:uid="{00000000-0005-0000-0000-0000C2060000}"/>
    <cellStyle name="20% - Accent1 4 2 2 4 4" xfId="1436" xr:uid="{00000000-0005-0000-0000-0000C3060000}"/>
    <cellStyle name="20% - Accent1 4 2 2 5" xfId="1437" xr:uid="{00000000-0005-0000-0000-0000C4060000}"/>
    <cellStyle name="20% - Accent1 4 2 2 5 2" xfId="1438" xr:uid="{00000000-0005-0000-0000-0000C5060000}"/>
    <cellStyle name="20% - Accent1 4 2 2 5 2 2" xfId="1439" xr:uid="{00000000-0005-0000-0000-0000C6060000}"/>
    <cellStyle name="20% - Accent1 4 2 2 5 2 3" xfId="50210" xr:uid="{00000000-0005-0000-0000-0000C7060000}"/>
    <cellStyle name="20% - Accent1 4 2 2 5 3" xfId="1440" xr:uid="{00000000-0005-0000-0000-0000C8060000}"/>
    <cellStyle name="20% - Accent1 4 2 2 5 4" xfId="1441" xr:uid="{00000000-0005-0000-0000-0000C9060000}"/>
    <cellStyle name="20% - Accent1 4 2 2 6" xfId="1442" xr:uid="{00000000-0005-0000-0000-0000CA060000}"/>
    <cellStyle name="20% - Accent1 4 2 2 6 2" xfId="1443" xr:uid="{00000000-0005-0000-0000-0000CB060000}"/>
    <cellStyle name="20% - Accent1 4 2 2 6 3" xfId="50211" xr:uid="{00000000-0005-0000-0000-0000CC060000}"/>
    <cellStyle name="20% - Accent1 4 2 2 7" xfId="1444" xr:uid="{00000000-0005-0000-0000-0000CD060000}"/>
    <cellStyle name="20% - Accent1 4 2 2 8" xfId="1445" xr:uid="{00000000-0005-0000-0000-0000CE060000}"/>
    <cellStyle name="20% - Accent1 4 2 2 9" xfId="60732" xr:uid="{00000000-0005-0000-0000-0000CF060000}"/>
    <cellStyle name="20% - Accent1 4 2 3" xfId="1446" xr:uid="{00000000-0005-0000-0000-0000D0060000}"/>
    <cellStyle name="20% - Accent1 4 2 3 2" xfId="1447" xr:uid="{00000000-0005-0000-0000-0000D1060000}"/>
    <cellStyle name="20% - Accent1 4 2 3 2 2" xfId="1448" xr:uid="{00000000-0005-0000-0000-0000D2060000}"/>
    <cellStyle name="20% - Accent1 4 2 3 2 2 2" xfId="1449" xr:uid="{00000000-0005-0000-0000-0000D3060000}"/>
    <cellStyle name="20% - Accent1 4 2 3 2 2 2 2" xfId="1450" xr:uid="{00000000-0005-0000-0000-0000D4060000}"/>
    <cellStyle name="20% - Accent1 4 2 3 2 2 2 3" xfId="50212" xr:uid="{00000000-0005-0000-0000-0000D5060000}"/>
    <cellStyle name="20% - Accent1 4 2 3 2 2 3" xfId="1451" xr:uid="{00000000-0005-0000-0000-0000D6060000}"/>
    <cellStyle name="20% - Accent1 4 2 3 2 2 4" xfId="1452" xr:uid="{00000000-0005-0000-0000-0000D7060000}"/>
    <cellStyle name="20% - Accent1 4 2 3 2 3" xfId="1453" xr:uid="{00000000-0005-0000-0000-0000D8060000}"/>
    <cellStyle name="20% - Accent1 4 2 3 2 3 2" xfId="1454" xr:uid="{00000000-0005-0000-0000-0000D9060000}"/>
    <cellStyle name="20% - Accent1 4 2 3 2 3 2 2" xfId="1455" xr:uid="{00000000-0005-0000-0000-0000DA060000}"/>
    <cellStyle name="20% - Accent1 4 2 3 2 3 2 3" xfId="50213" xr:uid="{00000000-0005-0000-0000-0000DB060000}"/>
    <cellStyle name="20% - Accent1 4 2 3 2 3 3" xfId="1456" xr:uid="{00000000-0005-0000-0000-0000DC060000}"/>
    <cellStyle name="20% - Accent1 4 2 3 2 3 4" xfId="1457" xr:uid="{00000000-0005-0000-0000-0000DD060000}"/>
    <cellStyle name="20% - Accent1 4 2 3 2 4" xfId="1458" xr:uid="{00000000-0005-0000-0000-0000DE060000}"/>
    <cellStyle name="20% - Accent1 4 2 3 2 4 2" xfId="1459" xr:uid="{00000000-0005-0000-0000-0000DF060000}"/>
    <cellStyle name="20% - Accent1 4 2 3 2 4 3" xfId="50214" xr:uid="{00000000-0005-0000-0000-0000E0060000}"/>
    <cellStyle name="20% - Accent1 4 2 3 2 5" xfId="1460" xr:uid="{00000000-0005-0000-0000-0000E1060000}"/>
    <cellStyle name="20% - Accent1 4 2 3 2 6" xfId="1461" xr:uid="{00000000-0005-0000-0000-0000E2060000}"/>
    <cellStyle name="20% - Accent1 4 2 3 3" xfId="1462" xr:uid="{00000000-0005-0000-0000-0000E3060000}"/>
    <cellStyle name="20% - Accent1 4 2 3 3 2" xfId="1463" xr:uid="{00000000-0005-0000-0000-0000E4060000}"/>
    <cellStyle name="20% - Accent1 4 2 3 3 2 2" xfId="1464" xr:uid="{00000000-0005-0000-0000-0000E5060000}"/>
    <cellStyle name="20% - Accent1 4 2 3 3 2 3" xfId="50215" xr:uid="{00000000-0005-0000-0000-0000E6060000}"/>
    <cellStyle name="20% - Accent1 4 2 3 3 3" xfId="1465" xr:uid="{00000000-0005-0000-0000-0000E7060000}"/>
    <cellStyle name="20% - Accent1 4 2 3 3 4" xfId="1466" xr:uid="{00000000-0005-0000-0000-0000E8060000}"/>
    <cellStyle name="20% - Accent1 4 2 3 4" xfId="1467" xr:uid="{00000000-0005-0000-0000-0000E9060000}"/>
    <cellStyle name="20% - Accent1 4 2 3 4 2" xfId="1468" xr:uid="{00000000-0005-0000-0000-0000EA060000}"/>
    <cellStyle name="20% - Accent1 4 2 3 4 2 2" xfId="1469" xr:uid="{00000000-0005-0000-0000-0000EB060000}"/>
    <cellStyle name="20% - Accent1 4 2 3 4 2 3" xfId="50216" xr:uid="{00000000-0005-0000-0000-0000EC060000}"/>
    <cellStyle name="20% - Accent1 4 2 3 4 3" xfId="1470" xr:uid="{00000000-0005-0000-0000-0000ED060000}"/>
    <cellStyle name="20% - Accent1 4 2 3 4 4" xfId="1471" xr:uid="{00000000-0005-0000-0000-0000EE060000}"/>
    <cellStyle name="20% - Accent1 4 2 3 5" xfId="1472" xr:uid="{00000000-0005-0000-0000-0000EF060000}"/>
    <cellStyle name="20% - Accent1 4 2 3 5 2" xfId="1473" xr:uid="{00000000-0005-0000-0000-0000F0060000}"/>
    <cellStyle name="20% - Accent1 4 2 3 5 3" xfId="50217" xr:uid="{00000000-0005-0000-0000-0000F1060000}"/>
    <cellStyle name="20% - Accent1 4 2 3 6" xfId="1474" xr:uid="{00000000-0005-0000-0000-0000F2060000}"/>
    <cellStyle name="20% - Accent1 4 2 3 7" xfId="1475" xr:uid="{00000000-0005-0000-0000-0000F3060000}"/>
    <cellStyle name="20% - Accent1 4 2 4" xfId="1476" xr:uid="{00000000-0005-0000-0000-0000F4060000}"/>
    <cellStyle name="20% - Accent1 4 2 4 2" xfId="1477" xr:uid="{00000000-0005-0000-0000-0000F5060000}"/>
    <cellStyle name="20% - Accent1 4 2 4 2 2" xfId="1478" xr:uid="{00000000-0005-0000-0000-0000F6060000}"/>
    <cellStyle name="20% - Accent1 4 2 4 2 2 2" xfId="1479" xr:uid="{00000000-0005-0000-0000-0000F7060000}"/>
    <cellStyle name="20% - Accent1 4 2 4 2 2 3" xfId="50218" xr:uid="{00000000-0005-0000-0000-0000F8060000}"/>
    <cellStyle name="20% - Accent1 4 2 4 2 3" xfId="1480" xr:uid="{00000000-0005-0000-0000-0000F9060000}"/>
    <cellStyle name="20% - Accent1 4 2 4 2 4" xfId="1481" xr:uid="{00000000-0005-0000-0000-0000FA060000}"/>
    <cellStyle name="20% - Accent1 4 2 4 3" xfId="1482" xr:uid="{00000000-0005-0000-0000-0000FB060000}"/>
    <cellStyle name="20% - Accent1 4 2 4 3 2" xfId="1483" xr:uid="{00000000-0005-0000-0000-0000FC060000}"/>
    <cellStyle name="20% - Accent1 4 2 4 3 2 2" xfId="1484" xr:uid="{00000000-0005-0000-0000-0000FD060000}"/>
    <cellStyle name="20% - Accent1 4 2 4 3 2 3" xfId="50219" xr:uid="{00000000-0005-0000-0000-0000FE060000}"/>
    <cellStyle name="20% - Accent1 4 2 4 3 3" xfId="1485" xr:uid="{00000000-0005-0000-0000-0000FF060000}"/>
    <cellStyle name="20% - Accent1 4 2 4 3 4" xfId="1486" xr:uid="{00000000-0005-0000-0000-000000070000}"/>
    <cellStyle name="20% - Accent1 4 2 4 4" xfId="1487" xr:uid="{00000000-0005-0000-0000-000001070000}"/>
    <cellStyle name="20% - Accent1 4 2 4 4 2" xfId="1488" xr:uid="{00000000-0005-0000-0000-000002070000}"/>
    <cellStyle name="20% - Accent1 4 2 4 4 3" xfId="50220" xr:uid="{00000000-0005-0000-0000-000003070000}"/>
    <cellStyle name="20% - Accent1 4 2 4 5" xfId="1489" xr:uid="{00000000-0005-0000-0000-000004070000}"/>
    <cellStyle name="20% - Accent1 4 2 4 6" xfId="1490" xr:uid="{00000000-0005-0000-0000-000005070000}"/>
    <cellStyle name="20% - Accent1 4 2 5" xfId="1491" xr:uid="{00000000-0005-0000-0000-000006070000}"/>
    <cellStyle name="20% - Accent1 4 2 5 2" xfId="1492" xr:uid="{00000000-0005-0000-0000-000007070000}"/>
    <cellStyle name="20% - Accent1 4 2 5 2 2" xfId="1493" xr:uid="{00000000-0005-0000-0000-000008070000}"/>
    <cellStyle name="20% - Accent1 4 2 5 2 2 2" xfId="1494" xr:uid="{00000000-0005-0000-0000-000009070000}"/>
    <cellStyle name="20% - Accent1 4 2 5 2 2 3" xfId="50221" xr:uid="{00000000-0005-0000-0000-00000A070000}"/>
    <cellStyle name="20% - Accent1 4 2 5 2 3" xfId="1495" xr:uid="{00000000-0005-0000-0000-00000B070000}"/>
    <cellStyle name="20% - Accent1 4 2 5 2 4" xfId="1496" xr:uid="{00000000-0005-0000-0000-00000C070000}"/>
    <cellStyle name="20% - Accent1 4 2 5 3" xfId="1497" xr:uid="{00000000-0005-0000-0000-00000D070000}"/>
    <cellStyle name="20% - Accent1 4 2 5 3 2" xfId="1498" xr:uid="{00000000-0005-0000-0000-00000E070000}"/>
    <cellStyle name="20% - Accent1 4 2 5 3 3" xfId="50222" xr:uid="{00000000-0005-0000-0000-00000F070000}"/>
    <cellStyle name="20% - Accent1 4 2 5 4" xfId="1499" xr:uid="{00000000-0005-0000-0000-000010070000}"/>
    <cellStyle name="20% - Accent1 4 2 5 5" xfId="1500" xr:uid="{00000000-0005-0000-0000-000011070000}"/>
    <cellStyle name="20% - Accent1 4 2 6" xfId="1501" xr:uid="{00000000-0005-0000-0000-000012070000}"/>
    <cellStyle name="20% - Accent1 4 2 6 2" xfId="1502" xr:uid="{00000000-0005-0000-0000-000013070000}"/>
    <cellStyle name="20% - Accent1 4 2 6 2 2" xfId="1503" xr:uid="{00000000-0005-0000-0000-000014070000}"/>
    <cellStyle name="20% - Accent1 4 2 6 2 3" xfId="50223" xr:uid="{00000000-0005-0000-0000-000015070000}"/>
    <cellStyle name="20% - Accent1 4 2 6 3" xfId="1504" xr:uid="{00000000-0005-0000-0000-000016070000}"/>
    <cellStyle name="20% - Accent1 4 2 6 4" xfId="1505" xr:uid="{00000000-0005-0000-0000-000017070000}"/>
    <cellStyle name="20% - Accent1 4 2 7" xfId="1506" xr:uid="{00000000-0005-0000-0000-000018070000}"/>
    <cellStyle name="20% - Accent1 4 2 7 2" xfId="1507" xr:uid="{00000000-0005-0000-0000-000019070000}"/>
    <cellStyle name="20% - Accent1 4 2 7 2 2" xfId="1508" xr:uid="{00000000-0005-0000-0000-00001A070000}"/>
    <cellStyle name="20% - Accent1 4 2 7 2 3" xfId="50224" xr:uid="{00000000-0005-0000-0000-00001B070000}"/>
    <cellStyle name="20% - Accent1 4 2 7 3" xfId="1509" xr:uid="{00000000-0005-0000-0000-00001C070000}"/>
    <cellStyle name="20% - Accent1 4 2 7 4" xfId="1510" xr:uid="{00000000-0005-0000-0000-00001D070000}"/>
    <cellStyle name="20% - Accent1 4 2 8" xfId="1511" xr:uid="{00000000-0005-0000-0000-00001E070000}"/>
    <cellStyle name="20% - Accent1 4 2 8 2" xfId="1512" xr:uid="{00000000-0005-0000-0000-00001F070000}"/>
    <cellStyle name="20% - Accent1 4 2 8 3" xfId="50225" xr:uid="{00000000-0005-0000-0000-000020070000}"/>
    <cellStyle name="20% - Accent1 4 2 9" xfId="1513" xr:uid="{00000000-0005-0000-0000-000021070000}"/>
    <cellStyle name="20% - Accent1 4 3" xfId="1514" xr:uid="{00000000-0005-0000-0000-000022070000}"/>
    <cellStyle name="20% - Accent1 4 3 2" xfId="1515" xr:uid="{00000000-0005-0000-0000-000023070000}"/>
    <cellStyle name="20% - Accent1 4 3 2 2" xfId="1516" xr:uid="{00000000-0005-0000-0000-000024070000}"/>
    <cellStyle name="20% - Accent1 4 3 2 2 2" xfId="1517" xr:uid="{00000000-0005-0000-0000-000025070000}"/>
    <cellStyle name="20% - Accent1 4 3 2 2 2 2" xfId="1518" xr:uid="{00000000-0005-0000-0000-000026070000}"/>
    <cellStyle name="20% - Accent1 4 3 2 2 2 2 2" xfId="1519" xr:uid="{00000000-0005-0000-0000-000027070000}"/>
    <cellStyle name="20% - Accent1 4 3 2 2 2 2 3" xfId="50226" xr:uid="{00000000-0005-0000-0000-000028070000}"/>
    <cellStyle name="20% - Accent1 4 3 2 2 2 3" xfId="1520" xr:uid="{00000000-0005-0000-0000-000029070000}"/>
    <cellStyle name="20% - Accent1 4 3 2 2 2 4" xfId="1521" xr:uid="{00000000-0005-0000-0000-00002A070000}"/>
    <cellStyle name="20% - Accent1 4 3 2 2 3" xfId="1522" xr:uid="{00000000-0005-0000-0000-00002B070000}"/>
    <cellStyle name="20% - Accent1 4 3 2 2 3 2" xfId="1523" xr:uid="{00000000-0005-0000-0000-00002C070000}"/>
    <cellStyle name="20% - Accent1 4 3 2 2 3 2 2" xfId="1524" xr:uid="{00000000-0005-0000-0000-00002D070000}"/>
    <cellStyle name="20% - Accent1 4 3 2 2 3 2 3" xfId="50227" xr:uid="{00000000-0005-0000-0000-00002E070000}"/>
    <cellStyle name="20% - Accent1 4 3 2 2 3 3" xfId="1525" xr:uid="{00000000-0005-0000-0000-00002F070000}"/>
    <cellStyle name="20% - Accent1 4 3 2 2 3 4" xfId="1526" xr:uid="{00000000-0005-0000-0000-000030070000}"/>
    <cellStyle name="20% - Accent1 4 3 2 2 4" xfId="1527" xr:uid="{00000000-0005-0000-0000-000031070000}"/>
    <cellStyle name="20% - Accent1 4 3 2 2 4 2" xfId="1528" xr:uid="{00000000-0005-0000-0000-000032070000}"/>
    <cellStyle name="20% - Accent1 4 3 2 2 4 3" xfId="50228" xr:uid="{00000000-0005-0000-0000-000033070000}"/>
    <cellStyle name="20% - Accent1 4 3 2 2 5" xfId="1529" xr:uid="{00000000-0005-0000-0000-000034070000}"/>
    <cellStyle name="20% - Accent1 4 3 2 2 6" xfId="1530" xr:uid="{00000000-0005-0000-0000-000035070000}"/>
    <cellStyle name="20% - Accent1 4 3 2 3" xfId="1531" xr:uid="{00000000-0005-0000-0000-000036070000}"/>
    <cellStyle name="20% - Accent1 4 3 2 3 2" xfId="1532" xr:uid="{00000000-0005-0000-0000-000037070000}"/>
    <cellStyle name="20% - Accent1 4 3 2 3 2 2" xfId="1533" xr:uid="{00000000-0005-0000-0000-000038070000}"/>
    <cellStyle name="20% - Accent1 4 3 2 3 2 3" xfId="50229" xr:uid="{00000000-0005-0000-0000-000039070000}"/>
    <cellStyle name="20% - Accent1 4 3 2 3 3" xfId="1534" xr:uid="{00000000-0005-0000-0000-00003A070000}"/>
    <cellStyle name="20% - Accent1 4 3 2 3 4" xfId="1535" xr:uid="{00000000-0005-0000-0000-00003B070000}"/>
    <cellStyle name="20% - Accent1 4 3 2 4" xfId="1536" xr:uid="{00000000-0005-0000-0000-00003C070000}"/>
    <cellStyle name="20% - Accent1 4 3 2 4 2" xfId="1537" xr:uid="{00000000-0005-0000-0000-00003D070000}"/>
    <cellStyle name="20% - Accent1 4 3 2 4 2 2" xfId="1538" xr:uid="{00000000-0005-0000-0000-00003E070000}"/>
    <cellStyle name="20% - Accent1 4 3 2 4 2 3" xfId="50230" xr:uid="{00000000-0005-0000-0000-00003F070000}"/>
    <cellStyle name="20% - Accent1 4 3 2 4 3" xfId="1539" xr:uid="{00000000-0005-0000-0000-000040070000}"/>
    <cellStyle name="20% - Accent1 4 3 2 4 4" xfId="1540" xr:uid="{00000000-0005-0000-0000-000041070000}"/>
    <cellStyle name="20% - Accent1 4 3 2 5" xfId="1541" xr:uid="{00000000-0005-0000-0000-000042070000}"/>
    <cellStyle name="20% - Accent1 4 3 2 5 2" xfId="1542" xr:uid="{00000000-0005-0000-0000-000043070000}"/>
    <cellStyle name="20% - Accent1 4 3 2 5 3" xfId="50231" xr:uid="{00000000-0005-0000-0000-000044070000}"/>
    <cellStyle name="20% - Accent1 4 3 2 6" xfId="1543" xr:uid="{00000000-0005-0000-0000-000045070000}"/>
    <cellStyle name="20% - Accent1 4 3 2 7" xfId="1544" xr:uid="{00000000-0005-0000-0000-000046070000}"/>
    <cellStyle name="20% - Accent1 4 3 3" xfId="1545" xr:uid="{00000000-0005-0000-0000-000047070000}"/>
    <cellStyle name="20% - Accent1 4 3 3 2" xfId="1546" xr:uid="{00000000-0005-0000-0000-000048070000}"/>
    <cellStyle name="20% - Accent1 4 3 3 2 2" xfId="1547" xr:uid="{00000000-0005-0000-0000-000049070000}"/>
    <cellStyle name="20% - Accent1 4 3 3 2 2 2" xfId="1548" xr:uid="{00000000-0005-0000-0000-00004A070000}"/>
    <cellStyle name="20% - Accent1 4 3 3 2 2 3" xfId="50232" xr:uid="{00000000-0005-0000-0000-00004B070000}"/>
    <cellStyle name="20% - Accent1 4 3 3 2 3" xfId="1549" xr:uid="{00000000-0005-0000-0000-00004C070000}"/>
    <cellStyle name="20% - Accent1 4 3 3 2 4" xfId="1550" xr:uid="{00000000-0005-0000-0000-00004D070000}"/>
    <cellStyle name="20% - Accent1 4 3 3 3" xfId="1551" xr:uid="{00000000-0005-0000-0000-00004E070000}"/>
    <cellStyle name="20% - Accent1 4 3 3 3 2" xfId="1552" xr:uid="{00000000-0005-0000-0000-00004F070000}"/>
    <cellStyle name="20% - Accent1 4 3 3 3 2 2" xfId="1553" xr:uid="{00000000-0005-0000-0000-000050070000}"/>
    <cellStyle name="20% - Accent1 4 3 3 3 2 3" xfId="50233" xr:uid="{00000000-0005-0000-0000-000051070000}"/>
    <cellStyle name="20% - Accent1 4 3 3 3 3" xfId="1554" xr:uid="{00000000-0005-0000-0000-000052070000}"/>
    <cellStyle name="20% - Accent1 4 3 3 3 4" xfId="1555" xr:uid="{00000000-0005-0000-0000-000053070000}"/>
    <cellStyle name="20% - Accent1 4 3 3 4" xfId="1556" xr:uid="{00000000-0005-0000-0000-000054070000}"/>
    <cellStyle name="20% - Accent1 4 3 3 4 2" xfId="1557" xr:uid="{00000000-0005-0000-0000-000055070000}"/>
    <cellStyle name="20% - Accent1 4 3 3 4 3" xfId="50234" xr:uid="{00000000-0005-0000-0000-000056070000}"/>
    <cellStyle name="20% - Accent1 4 3 3 5" xfId="1558" xr:uid="{00000000-0005-0000-0000-000057070000}"/>
    <cellStyle name="20% - Accent1 4 3 3 6" xfId="1559" xr:uid="{00000000-0005-0000-0000-000058070000}"/>
    <cellStyle name="20% - Accent1 4 3 4" xfId="1560" xr:uid="{00000000-0005-0000-0000-000059070000}"/>
    <cellStyle name="20% - Accent1 4 3 4 2" xfId="1561" xr:uid="{00000000-0005-0000-0000-00005A070000}"/>
    <cellStyle name="20% - Accent1 4 3 4 2 2" xfId="1562" xr:uid="{00000000-0005-0000-0000-00005B070000}"/>
    <cellStyle name="20% - Accent1 4 3 4 2 3" xfId="50235" xr:uid="{00000000-0005-0000-0000-00005C070000}"/>
    <cellStyle name="20% - Accent1 4 3 4 3" xfId="1563" xr:uid="{00000000-0005-0000-0000-00005D070000}"/>
    <cellStyle name="20% - Accent1 4 3 4 4" xfId="1564" xr:uid="{00000000-0005-0000-0000-00005E070000}"/>
    <cellStyle name="20% - Accent1 4 3 5" xfId="1565" xr:uid="{00000000-0005-0000-0000-00005F070000}"/>
    <cellStyle name="20% - Accent1 4 3 5 2" xfId="1566" xr:uid="{00000000-0005-0000-0000-000060070000}"/>
    <cellStyle name="20% - Accent1 4 3 5 2 2" xfId="1567" xr:uid="{00000000-0005-0000-0000-000061070000}"/>
    <cellStyle name="20% - Accent1 4 3 5 2 3" xfId="50236" xr:uid="{00000000-0005-0000-0000-000062070000}"/>
    <cellStyle name="20% - Accent1 4 3 5 3" xfId="1568" xr:uid="{00000000-0005-0000-0000-000063070000}"/>
    <cellStyle name="20% - Accent1 4 3 5 4" xfId="1569" xr:uid="{00000000-0005-0000-0000-000064070000}"/>
    <cellStyle name="20% - Accent1 4 3 6" xfId="1570" xr:uid="{00000000-0005-0000-0000-000065070000}"/>
    <cellStyle name="20% - Accent1 4 3 6 2" xfId="1571" xr:uid="{00000000-0005-0000-0000-000066070000}"/>
    <cellStyle name="20% - Accent1 4 3 6 3" xfId="50237" xr:uid="{00000000-0005-0000-0000-000067070000}"/>
    <cellStyle name="20% - Accent1 4 3 7" xfId="1572" xr:uid="{00000000-0005-0000-0000-000068070000}"/>
    <cellStyle name="20% - Accent1 4 3 8" xfId="1573" xr:uid="{00000000-0005-0000-0000-000069070000}"/>
    <cellStyle name="20% - Accent1 4 3 9" xfId="60549" xr:uid="{00000000-0005-0000-0000-00006A070000}"/>
    <cellStyle name="20% - Accent1 4 4" xfId="1574" xr:uid="{00000000-0005-0000-0000-00006B070000}"/>
    <cellStyle name="20% - Accent1 4 4 2" xfId="1575" xr:uid="{00000000-0005-0000-0000-00006C070000}"/>
    <cellStyle name="20% - Accent1 4 4 2 2" xfId="1576" xr:uid="{00000000-0005-0000-0000-00006D070000}"/>
    <cellStyle name="20% - Accent1 4 4 2 2 2" xfId="1577" xr:uid="{00000000-0005-0000-0000-00006E070000}"/>
    <cellStyle name="20% - Accent1 4 4 2 2 2 2" xfId="1578" xr:uid="{00000000-0005-0000-0000-00006F070000}"/>
    <cellStyle name="20% - Accent1 4 4 2 2 2 3" xfId="50238" xr:uid="{00000000-0005-0000-0000-000070070000}"/>
    <cellStyle name="20% - Accent1 4 4 2 2 3" xfId="1579" xr:uid="{00000000-0005-0000-0000-000071070000}"/>
    <cellStyle name="20% - Accent1 4 4 2 2 4" xfId="1580" xr:uid="{00000000-0005-0000-0000-000072070000}"/>
    <cellStyle name="20% - Accent1 4 4 2 3" xfId="1581" xr:uid="{00000000-0005-0000-0000-000073070000}"/>
    <cellStyle name="20% - Accent1 4 4 2 3 2" xfId="1582" xr:uid="{00000000-0005-0000-0000-000074070000}"/>
    <cellStyle name="20% - Accent1 4 4 2 3 2 2" xfId="1583" xr:uid="{00000000-0005-0000-0000-000075070000}"/>
    <cellStyle name="20% - Accent1 4 4 2 3 2 3" xfId="50239" xr:uid="{00000000-0005-0000-0000-000076070000}"/>
    <cellStyle name="20% - Accent1 4 4 2 3 3" xfId="1584" xr:uid="{00000000-0005-0000-0000-000077070000}"/>
    <cellStyle name="20% - Accent1 4 4 2 3 4" xfId="1585" xr:uid="{00000000-0005-0000-0000-000078070000}"/>
    <cellStyle name="20% - Accent1 4 4 2 4" xfId="1586" xr:uid="{00000000-0005-0000-0000-000079070000}"/>
    <cellStyle name="20% - Accent1 4 4 2 4 2" xfId="1587" xr:uid="{00000000-0005-0000-0000-00007A070000}"/>
    <cellStyle name="20% - Accent1 4 4 2 4 3" xfId="50240" xr:uid="{00000000-0005-0000-0000-00007B070000}"/>
    <cellStyle name="20% - Accent1 4 4 2 5" xfId="1588" xr:uid="{00000000-0005-0000-0000-00007C070000}"/>
    <cellStyle name="20% - Accent1 4 4 2 6" xfId="1589" xr:uid="{00000000-0005-0000-0000-00007D070000}"/>
    <cellStyle name="20% - Accent1 4 4 3" xfId="1590" xr:uid="{00000000-0005-0000-0000-00007E070000}"/>
    <cellStyle name="20% - Accent1 4 4 3 2" xfId="1591" xr:uid="{00000000-0005-0000-0000-00007F070000}"/>
    <cellStyle name="20% - Accent1 4 4 3 2 2" xfId="1592" xr:uid="{00000000-0005-0000-0000-000080070000}"/>
    <cellStyle name="20% - Accent1 4 4 3 2 3" xfId="50241" xr:uid="{00000000-0005-0000-0000-000081070000}"/>
    <cellStyle name="20% - Accent1 4 4 3 3" xfId="1593" xr:uid="{00000000-0005-0000-0000-000082070000}"/>
    <cellStyle name="20% - Accent1 4 4 3 4" xfId="1594" xr:uid="{00000000-0005-0000-0000-000083070000}"/>
    <cellStyle name="20% - Accent1 4 4 4" xfId="1595" xr:uid="{00000000-0005-0000-0000-000084070000}"/>
    <cellStyle name="20% - Accent1 4 4 4 2" xfId="1596" xr:uid="{00000000-0005-0000-0000-000085070000}"/>
    <cellStyle name="20% - Accent1 4 4 4 2 2" xfId="1597" xr:uid="{00000000-0005-0000-0000-000086070000}"/>
    <cellStyle name="20% - Accent1 4 4 4 2 3" xfId="50242" xr:uid="{00000000-0005-0000-0000-000087070000}"/>
    <cellStyle name="20% - Accent1 4 4 4 3" xfId="1598" xr:uid="{00000000-0005-0000-0000-000088070000}"/>
    <cellStyle name="20% - Accent1 4 4 4 4" xfId="1599" xr:uid="{00000000-0005-0000-0000-000089070000}"/>
    <cellStyle name="20% - Accent1 4 4 5" xfId="1600" xr:uid="{00000000-0005-0000-0000-00008A070000}"/>
    <cellStyle name="20% - Accent1 4 4 5 2" xfId="1601" xr:uid="{00000000-0005-0000-0000-00008B070000}"/>
    <cellStyle name="20% - Accent1 4 4 5 3" xfId="50243" xr:uid="{00000000-0005-0000-0000-00008C070000}"/>
    <cellStyle name="20% - Accent1 4 4 6" xfId="1602" xr:uid="{00000000-0005-0000-0000-00008D070000}"/>
    <cellStyle name="20% - Accent1 4 4 7" xfId="1603" xr:uid="{00000000-0005-0000-0000-00008E070000}"/>
    <cellStyle name="20% - Accent1 4 5" xfId="1604" xr:uid="{00000000-0005-0000-0000-00008F070000}"/>
    <cellStyle name="20% - Accent1 4 5 2" xfId="1605" xr:uid="{00000000-0005-0000-0000-000090070000}"/>
    <cellStyle name="20% - Accent1 4 5 2 2" xfId="1606" xr:uid="{00000000-0005-0000-0000-000091070000}"/>
    <cellStyle name="20% - Accent1 4 5 2 2 2" xfId="1607" xr:uid="{00000000-0005-0000-0000-000092070000}"/>
    <cellStyle name="20% - Accent1 4 5 2 2 3" xfId="50244" xr:uid="{00000000-0005-0000-0000-000093070000}"/>
    <cellStyle name="20% - Accent1 4 5 2 3" xfId="1608" xr:uid="{00000000-0005-0000-0000-000094070000}"/>
    <cellStyle name="20% - Accent1 4 5 2 4" xfId="1609" xr:uid="{00000000-0005-0000-0000-000095070000}"/>
    <cellStyle name="20% - Accent1 4 5 3" xfId="1610" xr:uid="{00000000-0005-0000-0000-000096070000}"/>
    <cellStyle name="20% - Accent1 4 5 3 2" xfId="1611" xr:uid="{00000000-0005-0000-0000-000097070000}"/>
    <cellStyle name="20% - Accent1 4 5 3 2 2" xfId="1612" xr:uid="{00000000-0005-0000-0000-000098070000}"/>
    <cellStyle name="20% - Accent1 4 5 3 2 3" xfId="50245" xr:uid="{00000000-0005-0000-0000-000099070000}"/>
    <cellStyle name="20% - Accent1 4 5 3 3" xfId="1613" xr:uid="{00000000-0005-0000-0000-00009A070000}"/>
    <cellStyle name="20% - Accent1 4 5 3 4" xfId="1614" xr:uid="{00000000-0005-0000-0000-00009B070000}"/>
    <cellStyle name="20% - Accent1 4 5 4" xfId="1615" xr:uid="{00000000-0005-0000-0000-00009C070000}"/>
    <cellStyle name="20% - Accent1 4 5 4 2" xfId="1616" xr:uid="{00000000-0005-0000-0000-00009D070000}"/>
    <cellStyle name="20% - Accent1 4 5 4 3" xfId="50246" xr:uid="{00000000-0005-0000-0000-00009E070000}"/>
    <cellStyle name="20% - Accent1 4 5 5" xfId="1617" xr:uid="{00000000-0005-0000-0000-00009F070000}"/>
    <cellStyle name="20% - Accent1 4 5 6" xfId="1618" xr:uid="{00000000-0005-0000-0000-0000A0070000}"/>
    <cellStyle name="20% - Accent1 4 6" xfId="1619" xr:uid="{00000000-0005-0000-0000-0000A1070000}"/>
    <cellStyle name="20% - Accent1 4 6 2" xfId="1620" xr:uid="{00000000-0005-0000-0000-0000A2070000}"/>
    <cellStyle name="20% - Accent1 4 6 2 2" xfId="1621" xr:uid="{00000000-0005-0000-0000-0000A3070000}"/>
    <cellStyle name="20% - Accent1 4 6 2 2 2" xfId="1622" xr:uid="{00000000-0005-0000-0000-0000A4070000}"/>
    <cellStyle name="20% - Accent1 4 6 2 2 3" xfId="50247" xr:uid="{00000000-0005-0000-0000-0000A5070000}"/>
    <cellStyle name="20% - Accent1 4 6 2 3" xfId="1623" xr:uid="{00000000-0005-0000-0000-0000A6070000}"/>
    <cellStyle name="20% - Accent1 4 6 2 4" xfId="1624" xr:uid="{00000000-0005-0000-0000-0000A7070000}"/>
    <cellStyle name="20% - Accent1 4 6 3" xfId="1625" xr:uid="{00000000-0005-0000-0000-0000A8070000}"/>
    <cellStyle name="20% - Accent1 4 6 3 2" xfId="1626" xr:uid="{00000000-0005-0000-0000-0000A9070000}"/>
    <cellStyle name="20% - Accent1 4 6 3 3" xfId="50248" xr:uid="{00000000-0005-0000-0000-0000AA070000}"/>
    <cellStyle name="20% - Accent1 4 6 4" xfId="1627" xr:uid="{00000000-0005-0000-0000-0000AB070000}"/>
    <cellStyle name="20% - Accent1 4 6 5" xfId="1628" xr:uid="{00000000-0005-0000-0000-0000AC070000}"/>
    <cellStyle name="20% - Accent1 4 7" xfId="1629" xr:uid="{00000000-0005-0000-0000-0000AD070000}"/>
    <cellStyle name="20% - Accent1 4 7 2" xfId="1630" xr:uid="{00000000-0005-0000-0000-0000AE070000}"/>
    <cellStyle name="20% - Accent1 4 7 2 2" xfId="1631" xr:uid="{00000000-0005-0000-0000-0000AF070000}"/>
    <cellStyle name="20% - Accent1 4 7 2 3" xfId="50249" xr:uid="{00000000-0005-0000-0000-0000B0070000}"/>
    <cellStyle name="20% - Accent1 4 7 3" xfId="1632" xr:uid="{00000000-0005-0000-0000-0000B1070000}"/>
    <cellStyle name="20% - Accent1 4 7 4" xfId="1633" xr:uid="{00000000-0005-0000-0000-0000B2070000}"/>
    <cellStyle name="20% - Accent1 4 8" xfId="1634" xr:uid="{00000000-0005-0000-0000-0000B3070000}"/>
    <cellStyle name="20% - Accent1 4 8 2" xfId="1635" xr:uid="{00000000-0005-0000-0000-0000B4070000}"/>
    <cellStyle name="20% - Accent1 4 8 2 2" xfId="1636" xr:uid="{00000000-0005-0000-0000-0000B5070000}"/>
    <cellStyle name="20% - Accent1 4 8 2 3" xfId="50250" xr:uid="{00000000-0005-0000-0000-0000B6070000}"/>
    <cellStyle name="20% - Accent1 4 8 3" xfId="1637" xr:uid="{00000000-0005-0000-0000-0000B7070000}"/>
    <cellStyle name="20% - Accent1 4 8 4" xfId="1638" xr:uid="{00000000-0005-0000-0000-0000B8070000}"/>
    <cellStyle name="20% - Accent1 4 9" xfId="1639" xr:uid="{00000000-0005-0000-0000-0000B9070000}"/>
    <cellStyle name="20% - Accent1 4 9 2" xfId="1640" xr:uid="{00000000-0005-0000-0000-0000BA070000}"/>
    <cellStyle name="20% - Accent1 4 9 3" xfId="50251" xr:uid="{00000000-0005-0000-0000-0000BB070000}"/>
    <cellStyle name="20% - Accent1 5" xfId="1641" xr:uid="{00000000-0005-0000-0000-0000BC070000}"/>
    <cellStyle name="20% - Accent1 5 10" xfId="1642" xr:uid="{00000000-0005-0000-0000-0000BD070000}"/>
    <cellStyle name="20% - Accent1 5 11" xfId="60195" xr:uid="{00000000-0005-0000-0000-0000BE070000}"/>
    <cellStyle name="20% - Accent1 5 2" xfId="1643" xr:uid="{00000000-0005-0000-0000-0000BF070000}"/>
    <cellStyle name="20% - Accent1 5 2 2" xfId="1644" xr:uid="{00000000-0005-0000-0000-0000C0070000}"/>
    <cellStyle name="20% - Accent1 5 2 2 2" xfId="1645" xr:uid="{00000000-0005-0000-0000-0000C1070000}"/>
    <cellStyle name="20% - Accent1 5 2 2 2 2" xfId="1646" xr:uid="{00000000-0005-0000-0000-0000C2070000}"/>
    <cellStyle name="20% - Accent1 5 2 2 2 2 2" xfId="1647" xr:uid="{00000000-0005-0000-0000-0000C3070000}"/>
    <cellStyle name="20% - Accent1 5 2 2 2 2 2 2" xfId="1648" xr:uid="{00000000-0005-0000-0000-0000C4070000}"/>
    <cellStyle name="20% - Accent1 5 2 2 2 2 2 3" xfId="50252" xr:uid="{00000000-0005-0000-0000-0000C5070000}"/>
    <cellStyle name="20% - Accent1 5 2 2 2 2 3" xfId="1649" xr:uid="{00000000-0005-0000-0000-0000C6070000}"/>
    <cellStyle name="20% - Accent1 5 2 2 2 2 4" xfId="1650" xr:uid="{00000000-0005-0000-0000-0000C7070000}"/>
    <cellStyle name="20% - Accent1 5 2 2 2 3" xfId="1651" xr:uid="{00000000-0005-0000-0000-0000C8070000}"/>
    <cellStyle name="20% - Accent1 5 2 2 2 3 2" xfId="1652" xr:uid="{00000000-0005-0000-0000-0000C9070000}"/>
    <cellStyle name="20% - Accent1 5 2 2 2 3 2 2" xfId="1653" xr:uid="{00000000-0005-0000-0000-0000CA070000}"/>
    <cellStyle name="20% - Accent1 5 2 2 2 3 2 3" xfId="50253" xr:uid="{00000000-0005-0000-0000-0000CB070000}"/>
    <cellStyle name="20% - Accent1 5 2 2 2 3 3" xfId="1654" xr:uid="{00000000-0005-0000-0000-0000CC070000}"/>
    <cellStyle name="20% - Accent1 5 2 2 2 3 4" xfId="1655" xr:uid="{00000000-0005-0000-0000-0000CD070000}"/>
    <cellStyle name="20% - Accent1 5 2 2 2 4" xfId="1656" xr:uid="{00000000-0005-0000-0000-0000CE070000}"/>
    <cellStyle name="20% - Accent1 5 2 2 2 4 2" xfId="1657" xr:uid="{00000000-0005-0000-0000-0000CF070000}"/>
    <cellStyle name="20% - Accent1 5 2 2 2 4 3" xfId="50254" xr:uid="{00000000-0005-0000-0000-0000D0070000}"/>
    <cellStyle name="20% - Accent1 5 2 2 2 5" xfId="1658" xr:uid="{00000000-0005-0000-0000-0000D1070000}"/>
    <cellStyle name="20% - Accent1 5 2 2 2 6" xfId="1659" xr:uid="{00000000-0005-0000-0000-0000D2070000}"/>
    <cellStyle name="20% - Accent1 5 2 2 3" xfId="1660" xr:uid="{00000000-0005-0000-0000-0000D3070000}"/>
    <cellStyle name="20% - Accent1 5 2 2 3 2" xfId="1661" xr:uid="{00000000-0005-0000-0000-0000D4070000}"/>
    <cellStyle name="20% - Accent1 5 2 2 3 2 2" xfId="1662" xr:uid="{00000000-0005-0000-0000-0000D5070000}"/>
    <cellStyle name="20% - Accent1 5 2 2 3 2 3" xfId="50255" xr:uid="{00000000-0005-0000-0000-0000D6070000}"/>
    <cellStyle name="20% - Accent1 5 2 2 3 3" xfId="1663" xr:uid="{00000000-0005-0000-0000-0000D7070000}"/>
    <cellStyle name="20% - Accent1 5 2 2 3 4" xfId="1664" xr:uid="{00000000-0005-0000-0000-0000D8070000}"/>
    <cellStyle name="20% - Accent1 5 2 2 4" xfId="1665" xr:uid="{00000000-0005-0000-0000-0000D9070000}"/>
    <cellStyle name="20% - Accent1 5 2 2 4 2" xfId="1666" xr:uid="{00000000-0005-0000-0000-0000DA070000}"/>
    <cellStyle name="20% - Accent1 5 2 2 4 2 2" xfId="1667" xr:uid="{00000000-0005-0000-0000-0000DB070000}"/>
    <cellStyle name="20% - Accent1 5 2 2 4 2 3" xfId="50256" xr:uid="{00000000-0005-0000-0000-0000DC070000}"/>
    <cellStyle name="20% - Accent1 5 2 2 4 3" xfId="1668" xr:uid="{00000000-0005-0000-0000-0000DD070000}"/>
    <cellStyle name="20% - Accent1 5 2 2 4 4" xfId="1669" xr:uid="{00000000-0005-0000-0000-0000DE070000}"/>
    <cellStyle name="20% - Accent1 5 2 2 5" xfId="1670" xr:uid="{00000000-0005-0000-0000-0000DF070000}"/>
    <cellStyle name="20% - Accent1 5 2 2 5 2" xfId="1671" xr:uid="{00000000-0005-0000-0000-0000E0070000}"/>
    <cellStyle name="20% - Accent1 5 2 2 5 3" xfId="50257" xr:uid="{00000000-0005-0000-0000-0000E1070000}"/>
    <cellStyle name="20% - Accent1 5 2 2 6" xfId="1672" xr:uid="{00000000-0005-0000-0000-0000E2070000}"/>
    <cellStyle name="20% - Accent1 5 2 2 7" xfId="1673" xr:uid="{00000000-0005-0000-0000-0000E3070000}"/>
    <cellStyle name="20% - Accent1 5 2 2 8" xfId="60746" xr:uid="{00000000-0005-0000-0000-0000E4070000}"/>
    <cellStyle name="20% - Accent1 5 2 3" xfId="1674" xr:uid="{00000000-0005-0000-0000-0000E5070000}"/>
    <cellStyle name="20% - Accent1 5 2 3 2" xfId="1675" xr:uid="{00000000-0005-0000-0000-0000E6070000}"/>
    <cellStyle name="20% - Accent1 5 2 3 2 2" xfId="1676" xr:uid="{00000000-0005-0000-0000-0000E7070000}"/>
    <cellStyle name="20% - Accent1 5 2 3 2 2 2" xfId="1677" xr:uid="{00000000-0005-0000-0000-0000E8070000}"/>
    <cellStyle name="20% - Accent1 5 2 3 2 2 3" xfId="50258" xr:uid="{00000000-0005-0000-0000-0000E9070000}"/>
    <cellStyle name="20% - Accent1 5 2 3 2 3" xfId="1678" xr:uid="{00000000-0005-0000-0000-0000EA070000}"/>
    <cellStyle name="20% - Accent1 5 2 3 2 4" xfId="1679" xr:uid="{00000000-0005-0000-0000-0000EB070000}"/>
    <cellStyle name="20% - Accent1 5 2 3 3" xfId="1680" xr:uid="{00000000-0005-0000-0000-0000EC070000}"/>
    <cellStyle name="20% - Accent1 5 2 3 3 2" xfId="1681" xr:uid="{00000000-0005-0000-0000-0000ED070000}"/>
    <cellStyle name="20% - Accent1 5 2 3 3 2 2" xfId="1682" xr:uid="{00000000-0005-0000-0000-0000EE070000}"/>
    <cellStyle name="20% - Accent1 5 2 3 3 2 3" xfId="50259" xr:uid="{00000000-0005-0000-0000-0000EF070000}"/>
    <cellStyle name="20% - Accent1 5 2 3 3 3" xfId="1683" xr:uid="{00000000-0005-0000-0000-0000F0070000}"/>
    <cellStyle name="20% - Accent1 5 2 3 3 4" xfId="1684" xr:uid="{00000000-0005-0000-0000-0000F1070000}"/>
    <cellStyle name="20% - Accent1 5 2 3 4" xfId="1685" xr:uid="{00000000-0005-0000-0000-0000F2070000}"/>
    <cellStyle name="20% - Accent1 5 2 3 4 2" xfId="1686" xr:uid="{00000000-0005-0000-0000-0000F3070000}"/>
    <cellStyle name="20% - Accent1 5 2 3 4 3" xfId="50260" xr:uid="{00000000-0005-0000-0000-0000F4070000}"/>
    <cellStyle name="20% - Accent1 5 2 3 5" xfId="1687" xr:uid="{00000000-0005-0000-0000-0000F5070000}"/>
    <cellStyle name="20% - Accent1 5 2 3 6" xfId="1688" xr:uid="{00000000-0005-0000-0000-0000F6070000}"/>
    <cellStyle name="20% - Accent1 5 2 4" xfId="1689" xr:uid="{00000000-0005-0000-0000-0000F7070000}"/>
    <cellStyle name="20% - Accent1 5 2 4 2" xfId="1690" xr:uid="{00000000-0005-0000-0000-0000F8070000}"/>
    <cellStyle name="20% - Accent1 5 2 4 2 2" xfId="1691" xr:uid="{00000000-0005-0000-0000-0000F9070000}"/>
    <cellStyle name="20% - Accent1 5 2 4 2 3" xfId="50261" xr:uid="{00000000-0005-0000-0000-0000FA070000}"/>
    <cellStyle name="20% - Accent1 5 2 4 3" xfId="1692" xr:uid="{00000000-0005-0000-0000-0000FB070000}"/>
    <cellStyle name="20% - Accent1 5 2 4 4" xfId="1693" xr:uid="{00000000-0005-0000-0000-0000FC070000}"/>
    <cellStyle name="20% - Accent1 5 2 5" xfId="1694" xr:uid="{00000000-0005-0000-0000-0000FD070000}"/>
    <cellStyle name="20% - Accent1 5 2 5 2" xfId="1695" xr:uid="{00000000-0005-0000-0000-0000FE070000}"/>
    <cellStyle name="20% - Accent1 5 2 5 2 2" xfId="1696" xr:uid="{00000000-0005-0000-0000-0000FF070000}"/>
    <cellStyle name="20% - Accent1 5 2 5 2 3" xfId="50262" xr:uid="{00000000-0005-0000-0000-000000080000}"/>
    <cellStyle name="20% - Accent1 5 2 5 3" xfId="1697" xr:uid="{00000000-0005-0000-0000-000001080000}"/>
    <cellStyle name="20% - Accent1 5 2 5 4" xfId="1698" xr:uid="{00000000-0005-0000-0000-000002080000}"/>
    <cellStyle name="20% - Accent1 5 2 6" xfId="1699" xr:uid="{00000000-0005-0000-0000-000003080000}"/>
    <cellStyle name="20% - Accent1 5 2 6 2" xfId="1700" xr:uid="{00000000-0005-0000-0000-000004080000}"/>
    <cellStyle name="20% - Accent1 5 2 6 3" xfId="50263" xr:uid="{00000000-0005-0000-0000-000005080000}"/>
    <cellStyle name="20% - Accent1 5 2 7" xfId="1701" xr:uid="{00000000-0005-0000-0000-000006080000}"/>
    <cellStyle name="20% - Accent1 5 2 8" xfId="1702" xr:uid="{00000000-0005-0000-0000-000007080000}"/>
    <cellStyle name="20% - Accent1 5 2 9" xfId="60378" xr:uid="{00000000-0005-0000-0000-000008080000}"/>
    <cellStyle name="20% - Accent1 5 3" xfId="1703" xr:uid="{00000000-0005-0000-0000-000009080000}"/>
    <cellStyle name="20% - Accent1 5 3 2" xfId="1704" xr:uid="{00000000-0005-0000-0000-00000A080000}"/>
    <cellStyle name="20% - Accent1 5 3 2 2" xfId="1705" xr:uid="{00000000-0005-0000-0000-00000B080000}"/>
    <cellStyle name="20% - Accent1 5 3 2 2 2" xfId="1706" xr:uid="{00000000-0005-0000-0000-00000C080000}"/>
    <cellStyle name="20% - Accent1 5 3 2 2 2 2" xfId="1707" xr:uid="{00000000-0005-0000-0000-00000D080000}"/>
    <cellStyle name="20% - Accent1 5 3 2 2 2 3" xfId="50264" xr:uid="{00000000-0005-0000-0000-00000E080000}"/>
    <cellStyle name="20% - Accent1 5 3 2 2 3" xfId="1708" xr:uid="{00000000-0005-0000-0000-00000F080000}"/>
    <cellStyle name="20% - Accent1 5 3 2 2 4" xfId="1709" xr:uid="{00000000-0005-0000-0000-000010080000}"/>
    <cellStyle name="20% - Accent1 5 3 2 3" xfId="1710" xr:uid="{00000000-0005-0000-0000-000011080000}"/>
    <cellStyle name="20% - Accent1 5 3 2 3 2" xfId="1711" xr:uid="{00000000-0005-0000-0000-000012080000}"/>
    <cellStyle name="20% - Accent1 5 3 2 3 2 2" xfId="1712" xr:uid="{00000000-0005-0000-0000-000013080000}"/>
    <cellStyle name="20% - Accent1 5 3 2 3 2 3" xfId="50265" xr:uid="{00000000-0005-0000-0000-000014080000}"/>
    <cellStyle name="20% - Accent1 5 3 2 3 3" xfId="1713" xr:uid="{00000000-0005-0000-0000-000015080000}"/>
    <cellStyle name="20% - Accent1 5 3 2 3 4" xfId="1714" xr:uid="{00000000-0005-0000-0000-000016080000}"/>
    <cellStyle name="20% - Accent1 5 3 2 4" xfId="1715" xr:uid="{00000000-0005-0000-0000-000017080000}"/>
    <cellStyle name="20% - Accent1 5 3 2 4 2" xfId="1716" xr:uid="{00000000-0005-0000-0000-000018080000}"/>
    <cellStyle name="20% - Accent1 5 3 2 4 3" xfId="50266" xr:uid="{00000000-0005-0000-0000-000019080000}"/>
    <cellStyle name="20% - Accent1 5 3 2 5" xfId="1717" xr:uid="{00000000-0005-0000-0000-00001A080000}"/>
    <cellStyle name="20% - Accent1 5 3 2 6" xfId="1718" xr:uid="{00000000-0005-0000-0000-00001B080000}"/>
    <cellStyle name="20% - Accent1 5 3 3" xfId="1719" xr:uid="{00000000-0005-0000-0000-00001C080000}"/>
    <cellStyle name="20% - Accent1 5 3 3 2" xfId="1720" xr:uid="{00000000-0005-0000-0000-00001D080000}"/>
    <cellStyle name="20% - Accent1 5 3 3 2 2" xfId="1721" xr:uid="{00000000-0005-0000-0000-00001E080000}"/>
    <cellStyle name="20% - Accent1 5 3 3 2 3" xfId="50267" xr:uid="{00000000-0005-0000-0000-00001F080000}"/>
    <cellStyle name="20% - Accent1 5 3 3 3" xfId="1722" xr:uid="{00000000-0005-0000-0000-000020080000}"/>
    <cellStyle name="20% - Accent1 5 3 3 4" xfId="1723" xr:uid="{00000000-0005-0000-0000-000021080000}"/>
    <cellStyle name="20% - Accent1 5 3 4" xfId="1724" xr:uid="{00000000-0005-0000-0000-000022080000}"/>
    <cellStyle name="20% - Accent1 5 3 4 2" xfId="1725" xr:uid="{00000000-0005-0000-0000-000023080000}"/>
    <cellStyle name="20% - Accent1 5 3 4 2 2" xfId="1726" xr:uid="{00000000-0005-0000-0000-000024080000}"/>
    <cellStyle name="20% - Accent1 5 3 4 2 3" xfId="50268" xr:uid="{00000000-0005-0000-0000-000025080000}"/>
    <cellStyle name="20% - Accent1 5 3 4 3" xfId="1727" xr:uid="{00000000-0005-0000-0000-000026080000}"/>
    <cellStyle name="20% - Accent1 5 3 4 4" xfId="1728" xr:uid="{00000000-0005-0000-0000-000027080000}"/>
    <cellStyle name="20% - Accent1 5 3 5" xfId="1729" xr:uid="{00000000-0005-0000-0000-000028080000}"/>
    <cellStyle name="20% - Accent1 5 3 5 2" xfId="1730" xr:uid="{00000000-0005-0000-0000-000029080000}"/>
    <cellStyle name="20% - Accent1 5 3 5 3" xfId="50269" xr:uid="{00000000-0005-0000-0000-00002A080000}"/>
    <cellStyle name="20% - Accent1 5 3 6" xfId="1731" xr:uid="{00000000-0005-0000-0000-00002B080000}"/>
    <cellStyle name="20% - Accent1 5 3 7" xfId="1732" xr:uid="{00000000-0005-0000-0000-00002C080000}"/>
    <cellStyle name="20% - Accent1 5 3 8" xfId="60563" xr:uid="{00000000-0005-0000-0000-00002D080000}"/>
    <cellStyle name="20% - Accent1 5 4" xfId="1733" xr:uid="{00000000-0005-0000-0000-00002E080000}"/>
    <cellStyle name="20% - Accent1 5 4 2" xfId="1734" xr:uid="{00000000-0005-0000-0000-00002F080000}"/>
    <cellStyle name="20% - Accent1 5 4 2 2" xfId="1735" xr:uid="{00000000-0005-0000-0000-000030080000}"/>
    <cellStyle name="20% - Accent1 5 4 2 2 2" xfId="1736" xr:uid="{00000000-0005-0000-0000-000031080000}"/>
    <cellStyle name="20% - Accent1 5 4 2 2 3" xfId="50270" xr:uid="{00000000-0005-0000-0000-000032080000}"/>
    <cellStyle name="20% - Accent1 5 4 2 3" xfId="1737" xr:uid="{00000000-0005-0000-0000-000033080000}"/>
    <cellStyle name="20% - Accent1 5 4 2 4" xfId="1738" xr:uid="{00000000-0005-0000-0000-000034080000}"/>
    <cellStyle name="20% - Accent1 5 4 3" xfId="1739" xr:uid="{00000000-0005-0000-0000-000035080000}"/>
    <cellStyle name="20% - Accent1 5 4 3 2" xfId="1740" xr:uid="{00000000-0005-0000-0000-000036080000}"/>
    <cellStyle name="20% - Accent1 5 4 3 2 2" xfId="1741" xr:uid="{00000000-0005-0000-0000-000037080000}"/>
    <cellStyle name="20% - Accent1 5 4 3 2 3" xfId="50271" xr:uid="{00000000-0005-0000-0000-000038080000}"/>
    <cellStyle name="20% - Accent1 5 4 3 3" xfId="1742" xr:uid="{00000000-0005-0000-0000-000039080000}"/>
    <cellStyle name="20% - Accent1 5 4 3 4" xfId="1743" xr:uid="{00000000-0005-0000-0000-00003A080000}"/>
    <cellStyle name="20% - Accent1 5 4 4" xfId="1744" xr:uid="{00000000-0005-0000-0000-00003B080000}"/>
    <cellStyle name="20% - Accent1 5 4 4 2" xfId="1745" xr:uid="{00000000-0005-0000-0000-00003C080000}"/>
    <cellStyle name="20% - Accent1 5 4 4 3" xfId="50272" xr:uid="{00000000-0005-0000-0000-00003D080000}"/>
    <cellStyle name="20% - Accent1 5 4 5" xfId="1746" xr:uid="{00000000-0005-0000-0000-00003E080000}"/>
    <cellStyle name="20% - Accent1 5 4 6" xfId="1747" xr:uid="{00000000-0005-0000-0000-00003F080000}"/>
    <cellStyle name="20% - Accent1 5 5" xfId="1748" xr:uid="{00000000-0005-0000-0000-000040080000}"/>
    <cellStyle name="20% - Accent1 5 5 2" xfId="1749" xr:uid="{00000000-0005-0000-0000-000041080000}"/>
    <cellStyle name="20% - Accent1 5 5 2 2" xfId="1750" xr:uid="{00000000-0005-0000-0000-000042080000}"/>
    <cellStyle name="20% - Accent1 5 5 2 2 2" xfId="1751" xr:uid="{00000000-0005-0000-0000-000043080000}"/>
    <cellStyle name="20% - Accent1 5 5 2 2 3" xfId="50273" xr:uid="{00000000-0005-0000-0000-000044080000}"/>
    <cellStyle name="20% - Accent1 5 5 2 3" xfId="1752" xr:uid="{00000000-0005-0000-0000-000045080000}"/>
    <cellStyle name="20% - Accent1 5 5 2 4" xfId="1753" xr:uid="{00000000-0005-0000-0000-000046080000}"/>
    <cellStyle name="20% - Accent1 5 5 3" xfId="1754" xr:uid="{00000000-0005-0000-0000-000047080000}"/>
    <cellStyle name="20% - Accent1 5 5 3 2" xfId="1755" xr:uid="{00000000-0005-0000-0000-000048080000}"/>
    <cellStyle name="20% - Accent1 5 5 3 3" xfId="50274" xr:uid="{00000000-0005-0000-0000-000049080000}"/>
    <cellStyle name="20% - Accent1 5 5 4" xfId="1756" xr:uid="{00000000-0005-0000-0000-00004A080000}"/>
    <cellStyle name="20% - Accent1 5 5 5" xfId="1757" xr:uid="{00000000-0005-0000-0000-00004B080000}"/>
    <cellStyle name="20% - Accent1 5 6" xfId="1758" xr:uid="{00000000-0005-0000-0000-00004C080000}"/>
    <cellStyle name="20% - Accent1 5 6 2" xfId="1759" xr:uid="{00000000-0005-0000-0000-00004D080000}"/>
    <cellStyle name="20% - Accent1 5 6 2 2" xfId="1760" xr:uid="{00000000-0005-0000-0000-00004E080000}"/>
    <cellStyle name="20% - Accent1 5 6 2 3" xfId="50275" xr:uid="{00000000-0005-0000-0000-00004F080000}"/>
    <cellStyle name="20% - Accent1 5 6 3" xfId="1761" xr:uid="{00000000-0005-0000-0000-000050080000}"/>
    <cellStyle name="20% - Accent1 5 6 4" xfId="1762" xr:uid="{00000000-0005-0000-0000-000051080000}"/>
    <cellStyle name="20% - Accent1 5 7" xfId="1763" xr:uid="{00000000-0005-0000-0000-000052080000}"/>
    <cellStyle name="20% - Accent1 5 7 2" xfId="1764" xr:uid="{00000000-0005-0000-0000-000053080000}"/>
    <cellStyle name="20% - Accent1 5 7 2 2" xfId="1765" xr:uid="{00000000-0005-0000-0000-000054080000}"/>
    <cellStyle name="20% - Accent1 5 7 2 3" xfId="50276" xr:uid="{00000000-0005-0000-0000-000055080000}"/>
    <cellStyle name="20% - Accent1 5 7 3" xfId="1766" xr:uid="{00000000-0005-0000-0000-000056080000}"/>
    <cellStyle name="20% - Accent1 5 7 4" xfId="1767" xr:uid="{00000000-0005-0000-0000-000057080000}"/>
    <cellStyle name="20% - Accent1 5 8" xfId="1768" xr:uid="{00000000-0005-0000-0000-000058080000}"/>
    <cellStyle name="20% - Accent1 5 8 2" xfId="1769" xr:uid="{00000000-0005-0000-0000-000059080000}"/>
    <cellStyle name="20% - Accent1 5 8 3" xfId="50277" xr:uid="{00000000-0005-0000-0000-00005A080000}"/>
    <cellStyle name="20% - Accent1 5 9" xfId="1770" xr:uid="{00000000-0005-0000-0000-00005B080000}"/>
    <cellStyle name="20% - Accent1 6" xfId="1771" xr:uid="{00000000-0005-0000-0000-00005C080000}"/>
    <cellStyle name="20% - Accent1 6 10" xfId="1772" xr:uid="{00000000-0005-0000-0000-00005D080000}"/>
    <cellStyle name="20% - Accent1 6 11" xfId="60209" xr:uid="{00000000-0005-0000-0000-00005E080000}"/>
    <cellStyle name="20% - Accent1 6 2" xfId="1773" xr:uid="{00000000-0005-0000-0000-00005F080000}"/>
    <cellStyle name="20% - Accent1 6 2 2" xfId="1774" xr:uid="{00000000-0005-0000-0000-000060080000}"/>
    <cellStyle name="20% - Accent1 6 2 2 2" xfId="1775" xr:uid="{00000000-0005-0000-0000-000061080000}"/>
    <cellStyle name="20% - Accent1 6 2 2 2 2" xfId="1776" xr:uid="{00000000-0005-0000-0000-000062080000}"/>
    <cellStyle name="20% - Accent1 6 2 2 2 2 2" xfId="1777" xr:uid="{00000000-0005-0000-0000-000063080000}"/>
    <cellStyle name="20% - Accent1 6 2 2 2 2 2 2" xfId="1778" xr:uid="{00000000-0005-0000-0000-000064080000}"/>
    <cellStyle name="20% - Accent1 6 2 2 2 2 2 3" xfId="50278" xr:uid="{00000000-0005-0000-0000-000065080000}"/>
    <cellStyle name="20% - Accent1 6 2 2 2 2 3" xfId="1779" xr:uid="{00000000-0005-0000-0000-000066080000}"/>
    <cellStyle name="20% - Accent1 6 2 2 2 2 4" xfId="1780" xr:uid="{00000000-0005-0000-0000-000067080000}"/>
    <cellStyle name="20% - Accent1 6 2 2 2 3" xfId="1781" xr:uid="{00000000-0005-0000-0000-000068080000}"/>
    <cellStyle name="20% - Accent1 6 2 2 2 3 2" xfId="1782" xr:uid="{00000000-0005-0000-0000-000069080000}"/>
    <cellStyle name="20% - Accent1 6 2 2 2 3 2 2" xfId="1783" xr:uid="{00000000-0005-0000-0000-00006A080000}"/>
    <cellStyle name="20% - Accent1 6 2 2 2 3 2 3" xfId="50279" xr:uid="{00000000-0005-0000-0000-00006B080000}"/>
    <cellStyle name="20% - Accent1 6 2 2 2 3 3" xfId="1784" xr:uid="{00000000-0005-0000-0000-00006C080000}"/>
    <cellStyle name="20% - Accent1 6 2 2 2 3 4" xfId="1785" xr:uid="{00000000-0005-0000-0000-00006D080000}"/>
    <cellStyle name="20% - Accent1 6 2 2 2 4" xfId="1786" xr:uid="{00000000-0005-0000-0000-00006E080000}"/>
    <cellStyle name="20% - Accent1 6 2 2 2 4 2" xfId="1787" xr:uid="{00000000-0005-0000-0000-00006F080000}"/>
    <cellStyle name="20% - Accent1 6 2 2 2 4 3" xfId="50280" xr:uid="{00000000-0005-0000-0000-000070080000}"/>
    <cellStyle name="20% - Accent1 6 2 2 2 5" xfId="1788" xr:uid="{00000000-0005-0000-0000-000071080000}"/>
    <cellStyle name="20% - Accent1 6 2 2 2 6" xfId="1789" xr:uid="{00000000-0005-0000-0000-000072080000}"/>
    <cellStyle name="20% - Accent1 6 2 2 3" xfId="1790" xr:uid="{00000000-0005-0000-0000-000073080000}"/>
    <cellStyle name="20% - Accent1 6 2 2 3 2" xfId="1791" xr:uid="{00000000-0005-0000-0000-000074080000}"/>
    <cellStyle name="20% - Accent1 6 2 2 3 2 2" xfId="1792" xr:uid="{00000000-0005-0000-0000-000075080000}"/>
    <cellStyle name="20% - Accent1 6 2 2 3 2 3" xfId="50281" xr:uid="{00000000-0005-0000-0000-000076080000}"/>
    <cellStyle name="20% - Accent1 6 2 2 3 3" xfId="1793" xr:uid="{00000000-0005-0000-0000-000077080000}"/>
    <cellStyle name="20% - Accent1 6 2 2 3 4" xfId="1794" xr:uid="{00000000-0005-0000-0000-000078080000}"/>
    <cellStyle name="20% - Accent1 6 2 2 4" xfId="1795" xr:uid="{00000000-0005-0000-0000-000079080000}"/>
    <cellStyle name="20% - Accent1 6 2 2 4 2" xfId="1796" xr:uid="{00000000-0005-0000-0000-00007A080000}"/>
    <cellStyle name="20% - Accent1 6 2 2 4 2 2" xfId="1797" xr:uid="{00000000-0005-0000-0000-00007B080000}"/>
    <cellStyle name="20% - Accent1 6 2 2 4 2 3" xfId="50282" xr:uid="{00000000-0005-0000-0000-00007C080000}"/>
    <cellStyle name="20% - Accent1 6 2 2 4 3" xfId="1798" xr:uid="{00000000-0005-0000-0000-00007D080000}"/>
    <cellStyle name="20% - Accent1 6 2 2 4 4" xfId="1799" xr:uid="{00000000-0005-0000-0000-00007E080000}"/>
    <cellStyle name="20% - Accent1 6 2 2 5" xfId="1800" xr:uid="{00000000-0005-0000-0000-00007F080000}"/>
    <cellStyle name="20% - Accent1 6 2 2 5 2" xfId="1801" xr:uid="{00000000-0005-0000-0000-000080080000}"/>
    <cellStyle name="20% - Accent1 6 2 2 5 3" xfId="50283" xr:uid="{00000000-0005-0000-0000-000081080000}"/>
    <cellStyle name="20% - Accent1 6 2 2 6" xfId="1802" xr:uid="{00000000-0005-0000-0000-000082080000}"/>
    <cellStyle name="20% - Accent1 6 2 2 7" xfId="1803" xr:uid="{00000000-0005-0000-0000-000083080000}"/>
    <cellStyle name="20% - Accent1 6 2 2 8" xfId="60760" xr:uid="{00000000-0005-0000-0000-000084080000}"/>
    <cellStyle name="20% - Accent1 6 2 3" xfId="1804" xr:uid="{00000000-0005-0000-0000-000085080000}"/>
    <cellStyle name="20% - Accent1 6 2 3 2" xfId="1805" xr:uid="{00000000-0005-0000-0000-000086080000}"/>
    <cellStyle name="20% - Accent1 6 2 3 2 2" xfId="1806" xr:uid="{00000000-0005-0000-0000-000087080000}"/>
    <cellStyle name="20% - Accent1 6 2 3 2 2 2" xfId="1807" xr:uid="{00000000-0005-0000-0000-000088080000}"/>
    <cellStyle name="20% - Accent1 6 2 3 2 2 3" xfId="50284" xr:uid="{00000000-0005-0000-0000-000089080000}"/>
    <cellStyle name="20% - Accent1 6 2 3 2 3" xfId="1808" xr:uid="{00000000-0005-0000-0000-00008A080000}"/>
    <cellStyle name="20% - Accent1 6 2 3 2 4" xfId="1809" xr:uid="{00000000-0005-0000-0000-00008B080000}"/>
    <cellStyle name="20% - Accent1 6 2 3 3" xfId="1810" xr:uid="{00000000-0005-0000-0000-00008C080000}"/>
    <cellStyle name="20% - Accent1 6 2 3 3 2" xfId="1811" xr:uid="{00000000-0005-0000-0000-00008D080000}"/>
    <cellStyle name="20% - Accent1 6 2 3 3 2 2" xfId="1812" xr:uid="{00000000-0005-0000-0000-00008E080000}"/>
    <cellStyle name="20% - Accent1 6 2 3 3 2 3" xfId="50285" xr:uid="{00000000-0005-0000-0000-00008F080000}"/>
    <cellStyle name="20% - Accent1 6 2 3 3 3" xfId="1813" xr:uid="{00000000-0005-0000-0000-000090080000}"/>
    <cellStyle name="20% - Accent1 6 2 3 3 4" xfId="1814" xr:uid="{00000000-0005-0000-0000-000091080000}"/>
    <cellStyle name="20% - Accent1 6 2 3 4" xfId="1815" xr:uid="{00000000-0005-0000-0000-000092080000}"/>
    <cellStyle name="20% - Accent1 6 2 3 4 2" xfId="1816" xr:uid="{00000000-0005-0000-0000-000093080000}"/>
    <cellStyle name="20% - Accent1 6 2 3 4 3" xfId="50286" xr:uid="{00000000-0005-0000-0000-000094080000}"/>
    <cellStyle name="20% - Accent1 6 2 3 5" xfId="1817" xr:uid="{00000000-0005-0000-0000-000095080000}"/>
    <cellStyle name="20% - Accent1 6 2 3 6" xfId="1818" xr:uid="{00000000-0005-0000-0000-000096080000}"/>
    <cellStyle name="20% - Accent1 6 2 4" xfId="1819" xr:uid="{00000000-0005-0000-0000-000097080000}"/>
    <cellStyle name="20% - Accent1 6 2 4 2" xfId="1820" xr:uid="{00000000-0005-0000-0000-000098080000}"/>
    <cellStyle name="20% - Accent1 6 2 4 2 2" xfId="1821" xr:uid="{00000000-0005-0000-0000-000099080000}"/>
    <cellStyle name="20% - Accent1 6 2 4 2 3" xfId="50287" xr:uid="{00000000-0005-0000-0000-00009A080000}"/>
    <cellStyle name="20% - Accent1 6 2 4 3" xfId="1822" xr:uid="{00000000-0005-0000-0000-00009B080000}"/>
    <cellStyle name="20% - Accent1 6 2 4 4" xfId="1823" xr:uid="{00000000-0005-0000-0000-00009C080000}"/>
    <cellStyle name="20% - Accent1 6 2 5" xfId="1824" xr:uid="{00000000-0005-0000-0000-00009D080000}"/>
    <cellStyle name="20% - Accent1 6 2 5 2" xfId="1825" xr:uid="{00000000-0005-0000-0000-00009E080000}"/>
    <cellStyle name="20% - Accent1 6 2 5 2 2" xfId="1826" xr:uid="{00000000-0005-0000-0000-00009F080000}"/>
    <cellStyle name="20% - Accent1 6 2 5 2 3" xfId="50288" xr:uid="{00000000-0005-0000-0000-0000A0080000}"/>
    <cellStyle name="20% - Accent1 6 2 5 3" xfId="1827" xr:uid="{00000000-0005-0000-0000-0000A1080000}"/>
    <cellStyle name="20% - Accent1 6 2 5 4" xfId="1828" xr:uid="{00000000-0005-0000-0000-0000A2080000}"/>
    <cellStyle name="20% - Accent1 6 2 6" xfId="1829" xr:uid="{00000000-0005-0000-0000-0000A3080000}"/>
    <cellStyle name="20% - Accent1 6 2 6 2" xfId="1830" xr:uid="{00000000-0005-0000-0000-0000A4080000}"/>
    <cellStyle name="20% - Accent1 6 2 6 3" xfId="50289" xr:uid="{00000000-0005-0000-0000-0000A5080000}"/>
    <cellStyle name="20% - Accent1 6 2 7" xfId="1831" xr:uid="{00000000-0005-0000-0000-0000A6080000}"/>
    <cellStyle name="20% - Accent1 6 2 8" xfId="1832" xr:uid="{00000000-0005-0000-0000-0000A7080000}"/>
    <cellStyle name="20% - Accent1 6 2 9" xfId="60392" xr:uid="{00000000-0005-0000-0000-0000A8080000}"/>
    <cellStyle name="20% - Accent1 6 3" xfId="1833" xr:uid="{00000000-0005-0000-0000-0000A9080000}"/>
    <cellStyle name="20% - Accent1 6 3 2" xfId="1834" xr:uid="{00000000-0005-0000-0000-0000AA080000}"/>
    <cellStyle name="20% - Accent1 6 3 2 2" xfId="1835" xr:uid="{00000000-0005-0000-0000-0000AB080000}"/>
    <cellStyle name="20% - Accent1 6 3 2 2 2" xfId="1836" xr:uid="{00000000-0005-0000-0000-0000AC080000}"/>
    <cellStyle name="20% - Accent1 6 3 2 2 2 2" xfId="1837" xr:uid="{00000000-0005-0000-0000-0000AD080000}"/>
    <cellStyle name="20% - Accent1 6 3 2 2 2 3" xfId="50290" xr:uid="{00000000-0005-0000-0000-0000AE080000}"/>
    <cellStyle name="20% - Accent1 6 3 2 2 3" xfId="1838" xr:uid="{00000000-0005-0000-0000-0000AF080000}"/>
    <cellStyle name="20% - Accent1 6 3 2 2 4" xfId="1839" xr:uid="{00000000-0005-0000-0000-0000B0080000}"/>
    <cellStyle name="20% - Accent1 6 3 2 3" xfId="1840" xr:uid="{00000000-0005-0000-0000-0000B1080000}"/>
    <cellStyle name="20% - Accent1 6 3 2 3 2" xfId="1841" xr:uid="{00000000-0005-0000-0000-0000B2080000}"/>
    <cellStyle name="20% - Accent1 6 3 2 3 2 2" xfId="1842" xr:uid="{00000000-0005-0000-0000-0000B3080000}"/>
    <cellStyle name="20% - Accent1 6 3 2 3 2 3" xfId="50291" xr:uid="{00000000-0005-0000-0000-0000B4080000}"/>
    <cellStyle name="20% - Accent1 6 3 2 3 3" xfId="1843" xr:uid="{00000000-0005-0000-0000-0000B5080000}"/>
    <cellStyle name="20% - Accent1 6 3 2 3 4" xfId="1844" xr:uid="{00000000-0005-0000-0000-0000B6080000}"/>
    <cellStyle name="20% - Accent1 6 3 2 4" xfId="1845" xr:uid="{00000000-0005-0000-0000-0000B7080000}"/>
    <cellStyle name="20% - Accent1 6 3 2 4 2" xfId="1846" xr:uid="{00000000-0005-0000-0000-0000B8080000}"/>
    <cellStyle name="20% - Accent1 6 3 2 4 3" xfId="50292" xr:uid="{00000000-0005-0000-0000-0000B9080000}"/>
    <cellStyle name="20% - Accent1 6 3 2 5" xfId="1847" xr:uid="{00000000-0005-0000-0000-0000BA080000}"/>
    <cellStyle name="20% - Accent1 6 3 2 6" xfId="1848" xr:uid="{00000000-0005-0000-0000-0000BB080000}"/>
    <cellStyle name="20% - Accent1 6 3 3" xfId="1849" xr:uid="{00000000-0005-0000-0000-0000BC080000}"/>
    <cellStyle name="20% - Accent1 6 3 3 2" xfId="1850" xr:uid="{00000000-0005-0000-0000-0000BD080000}"/>
    <cellStyle name="20% - Accent1 6 3 3 2 2" xfId="1851" xr:uid="{00000000-0005-0000-0000-0000BE080000}"/>
    <cellStyle name="20% - Accent1 6 3 3 2 3" xfId="50293" xr:uid="{00000000-0005-0000-0000-0000BF080000}"/>
    <cellStyle name="20% - Accent1 6 3 3 3" xfId="1852" xr:uid="{00000000-0005-0000-0000-0000C0080000}"/>
    <cellStyle name="20% - Accent1 6 3 3 4" xfId="1853" xr:uid="{00000000-0005-0000-0000-0000C1080000}"/>
    <cellStyle name="20% - Accent1 6 3 4" xfId="1854" xr:uid="{00000000-0005-0000-0000-0000C2080000}"/>
    <cellStyle name="20% - Accent1 6 3 4 2" xfId="1855" xr:uid="{00000000-0005-0000-0000-0000C3080000}"/>
    <cellStyle name="20% - Accent1 6 3 4 2 2" xfId="1856" xr:uid="{00000000-0005-0000-0000-0000C4080000}"/>
    <cellStyle name="20% - Accent1 6 3 4 2 3" xfId="50294" xr:uid="{00000000-0005-0000-0000-0000C5080000}"/>
    <cellStyle name="20% - Accent1 6 3 4 3" xfId="1857" xr:uid="{00000000-0005-0000-0000-0000C6080000}"/>
    <cellStyle name="20% - Accent1 6 3 4 4" xfId="1858" xr:uid="{00000000-0005-0000-0000-0000C7080000}"/>
    <cellStyle name="20% - Accent1 6 3 5" xfId="1859" xr:uid="{00000000-0005-0000-0000-0000C8080000}"/>
    <cellStyle name="20% - Accent1 6 3 5 2" xfId="1860" xr:uid="{00000000-0005-0000-0000-0000C9080000}"/>
    <cellStyle name="20% - Accent1 6 3 5 3" xfId="50295" xr:uid="{00000000-0005-0000-0000-0000CA080000}"/>
    <cellStyle name="20% - Accent1 6 3 6" xfId="1861" xr:uid="{00000000-0005-0000-0000-0000CB080000}"/>
    <cellStyle name="20% - Accent1 6 3 7" xfId="1862" xr:uid="{00000000-0005-0000-0000-0000CC080000}"/>
    <cellStyle name="20% - Accent1 6 3 8" xfId="60577" xr:uid="{00000000-0005-0000-0000-0000CD080000}"/>
    <cellStyle name="20% - Accent1 6 4" xfId="1863" xr:uid="{00000000-0005-0000-0000-0000CE080000}"/>
    <cellStyle name="20% - Accent1 6 4 2" xfId="1864" xr:uid="{00000000-0005-0000-0000-0000CF080000}"/>
    <cellStyle name="20% - Accent1 6 4 2 2" xfId="1865" xr:uid="{00000000-0005-0000-0000-0000D0080000}"/>
    <cellStyle name="20% - Accent1 6 4 2 2 2" xfId="1866" xr:uid="{00000000-0005-0000-0000-0000D1080000}"/>
    <cellStyle name="20% - Accent1 6 4 2 2 3" xfId="50296" xr:uid="{00000000-0005-0000-0000-0000D2080000}"/>
    <cellStyle name="20% - Accent1 6 4 2 3" xfId="1867" xr:uid="{00000000-0005-0000-0000-0000D3080000}"/>
    <cellStyle name="20% - Accent1 6 4 2 4" xfId="1868" xr:uid="{00000000-0005-0000-0000-0000D4080000}"/>
    <cellStyle name="20% - Accent1 6 4 3" xfId="1869" xr:uid="{00000000-0005-0000-0000-0000D5080000}"/>
    <cellStyle name="20% - Accent1 6 4 3 2" xfId="1870" xr:uid="{00000000-0005-0000-0000-0000D6080000}"/>
    <cellStyle name="20% - Accent1 6 4 3 2 2" xfId="1871" xr:uid="{00000000-0005-0000-0000-0000D7080000}"/>
    <cellStyle name="20% - Accent1 6 4 3 2 3" xfId="50297" xr:uid="{00000000-0005-0000-0000-0000D8080000}"/>
    <cellStyle name="20% - Accent1 6 4 3 3" xfId="1872" xr:uid="{00000000-0005-0000-0000-0000D9080000}"/>
    <cellStyle name="20% - Accent1 6 4 3 4" xfId="1873" xr:uid="{00000000-0005-0000-0000-0000DA080000}"/>
    <cellStyle name="20% - Accent1 6 4 4" xfId="1874" xr:uid="{00000000-0005-0000-0000-0000DB080000}"/>
    <cellStyle name="20% - Accent1 6 4 4 2" xfId="1875" xr:uid="{00000000-0005-0000-0000-0000DC080000}"/>
    <cellStyle name="20% - Accent1 6 4 4 3" xfId="50298" xr:uid="{00000000-0005-0000-0000-0000DD080000}"/>
    <cellStyle name="20% - Accent1 6 4 5" xfId="1876" xr:uid="{00000000-0005-0000-0000-0000DE080000}"/>
    <cellStyle name="20% - Accent1 6 4 6" xfId="1877" xr:uid="{00000000-0005-0000-0000-0000DF080000}"/>
    <cellStyle name="20% - Accent1 6 5" xfId="1878" xr:uid="{00000000-0005-0000-0000-0000E0080000}"/>
    <cellStyle name="20% - Accent1 6 5 2" xfId="1879" xr:uid="{00000000-0005-0000-0000-0000E1080000}"/>
    <cellStyle name="20% - Accent1 6 5 2 2" xfId="1880" xr:uid="{00000000-0005-0000-0000-0000E2080000}"/>
    <cellStyle name="20% - Accent1 6 5 2 2 2" xfId="1881" xr:uid="{00000000-0005-0000-0000-0000E3080000}"/>
    <cellStyle name="20% - Accent1 6 5 2 2 3" xfId="50299" xr:uid="{00000000-0005-0000-0000-0000E4080000}"/>
    <cellStyle name="20% - Accent1 6 5 2 3" xfId="1882" xr:uid="{00000000-0005-0000-0000-0000E5080000}"/>
    <cellStyle name="20% - Accent1 6 5 2 4" xfId="1883" xr:uid="{00000000-0005-0000-0000-0000E6080000}"/>
    <cellStyle name="20% - Accent1 6 5 3" xfId="1884" xr:uid="{00000000-0005-0000-0000-0000E7080000}"/>
    <cellStyle name="20% - Accent1 6 5 3 2" xfId="1885" xr:uid="{00000000-0005-0000-0000-0000E8080000}"/>
    <cellStyle name="20% - Accent1 6 5 3 3" xfId="50300" xr:uid="{00000000-0005-0000-0000-0000E9080000}"/>
    <cellStyle name="20% - Accent1 6 5 4" xfId="1886" xr:uid="{00000000-0005-0000-0000-0000EA080000}"/>
    <cellStyle name="20% - Accent1 6 5 5" xfId="1887" xr:uid="{00000000-0005-0000-0000-0000EB080000}"/>
    <cellStyle name="20% - Accent1 6 6" xfId="1888" xr:uid="{00000000-0005-0000-0000-0000EC080000}"/>
    <cellStyle name="20% - Accent1 6 6 2" xfId="1889" xr:uid="{00000000-0005-0000-0000-0000ED080000}"/>
    <cellStyle name="20% - Accent1 6 6 2 2" xfId="1890" xr:uid="{00000000-0005-0000-0000-0000EE080000}"/>
    <cellStyle name="20% - Accent1 6 6 2 3" xfId="50301" xr:uid="{00000000-0005-0000-0000-0000EF080000}"/>
    <cellStyle name="20% - Accent1 6 6 3" xfId="1891" xr:uid="{00000000-0005-0000-0000-0000F0080000}"/>
    <cellStyle name="20% - Accent1 6 6 4" xfId="1892" xr:uid="{00000000-0005-0000-0000-0000F1080000}"/>
    <cellStyle name="20% - Accent1 6 7" xfId="1893" xr:uid="{00000000-0005-0000-0000-0000F2080000}"/>
    <cellStyle name="20% - Accent1 6 7 2" xfId="1894" xr:uid="{00000000-0005-0000-0000-0000F3080000}"/>
    <cellStyle name="20% - Accent1 6 7 2 2" xfId="1895" xr:uid="{00000000-0005-0000-0000-0000F4080000}"/>
    <cellStyle name="20% - Accent1 6 7 2 3" xfId="50302" xr:uid="{00000000-0005-0000-0000-0000F5080000}"/>
    <cellStyle name="20% - Accent1 6 7 3" xfId="1896" xr:uid="{00000000-0005-0000-0000-0000F6080000}"/>
    <cellStyle name="20% - Accent1 6 7 4" xfId="1897" xr:uid="{00000000-0005-0000-0000-0000F7080000}"/>
    <cellStyle name="20% - Accent1 6 8" xfId="1898" xr:uid="{00000000-0005-0000-0000-0000F8080000}"/>
    <cellStyle name="20% - Accent1 6 8 2" xfId="1899" xr:uid="{00000000-0005-0000-0000-0000F9080000}"/>
    <cellStyle name="20% - Accent1 6 8 3" xfId="50303" xr:uid="{00000000-0005-0000-0000-0000FA080000}"/>
    <cellStyle name="20% - Accent1 6 9" xfId="1900" xr:uid="{00000000-0005-0000-0000-0000FB080000}"/>
    <cellStyle name="20% - Accent1 7" xfId="1901" xr:uid="{00000000-0005-0000-0000-0000FC080000}"/>
    <cellStyle name="20% - Accent1 7 10" xfId="1902" xr:uid="{00000000-0005-0000-0000-0000FD080000}"/>
    <cellStyle name="20% - Accent1 7 11" xfId="60223" xr:uid="{00000000-0005-0000-0000-0000FE080000}"/>
    <cellStyle name="20% - Accent1 7 2" xfId="1903" xr:uid="{00000000-0005-0000-0000-0000FF080000}"/>
    <cellStyle name="20% - Accent1 7 2 2" xfId="1904" xr:uid="{00000000-0005-0000-0000-000000090000}"/>
    <cellStyle name="20% - Accent1 7 2 2 2" xfId="1905" xr:uid="{00000000-0005-0000-0000-000001090000}"/>
    <cellStyle name="20% - Accent1 7 2 2 2 2" xfId="1906" xr:uid="{00000000-0005-0000-0000-000002090000}"/>
    <cellStyle name="20% - Accent1 7 2 2 2 2 2" xfId="1907" xr:uid="{00000000-0005-0000-0000-000003090000}"/>
    <cellStyle name="20% - Accent1 7 2 2 2 2 2 2" xfId="1908" xr:uid="{00000000-0005-0000-0000-000004090000}"/>
    <cellStyle name="20% - Accent1 7 2 2 2 2 2 3" xfId="50304" xr:uid="{00000000-0005-0000-0000-000005090000}"/>
    <cellStyle name="20% - Accent1 7 2 2 2 2 3" xfId="1909" xr:uid="{00000000-0005-0000-0000-000006090000}"/>
    <cellStyle name="20% - Accent1 7 2 2 2 2 4" xfId="1910" xr:uid="{00000000-0005-0000-0000-000007090000}"/>
    <cellStyle name="20% - Accent1 7 2 2 2 3" xfId="1911" xr:uid="{00000000-0005-0000-0000-000008090000}"/>
    <cellStyle name="20% - Accent1 7 2 2 2 3 2" xfId="1912" xr:uid="{00000000-0005-0000-0000-000009090000}"/>
    <cellStyle name="20% - Accent1 7 2 2 2 3 2 2" xfId="1913" xr:uid="{00000000-0005-0000-0000-00000A090000}"/>
    <cellStyle name="20% - Accent1 7 2 2 2 3 2 3" xfId="50305" xr:uid="{00000000-0005-0000-0000-00000B090000}"/>
    <cellStyle name="20% - Accent1 7 2 2 2 3 3" xfId="1914" xr:uid="{00000000-0005-0000-0000-00000C090000}"/>
    <cellStyle name="20% - Accent1 7 2 2 2 3 4" xfId="1915" xr:uid="{00000000-0005-0000-0000-00000D090000}"/>
    <cellStyle name="20% - Accent1 7 2 2 2 4" xfId="1916" xr:uid="{00000000-0005-0000-0000-00000E090000}"/>
    <cellStyle name="20% - Accent1 7 2 2 2 4 2" xfId="1917" xr:uid="{00000000-0005-0000-0000-00000F090000}"/>
    <cellStyle name="20% - Accent1 7 2 2 2 4 3" xfId="50306" xr:uid="{00000000-0005-0000-0000-000010090000}"/>
    <cellStyle name="20% - Accent1 7 2 2 2 5" xfId="1918" xr:uid="{00000000-0005-0000-0000-000011090000}"/>
    <cellStyle name="20% - Accent1 7 2 2 2 6" xfId="1919" xr:uid="{00000000-0005-0000-0000-000012090000}"/>
    <cellStyle name="20% - Accent1 7 2 2 3" xfId="1920" xr:uid="{00000000-0005-0000-0000-000013090000}"/>
    <cellStyle name="20% - Accent1 7 2 2 3 2" xfId="1921" xr:uid="{00000000-0005-0000-0000-000014090000}"/>
    <cellStyle name="20% - Accent1 7 2 2 3 2 2" xfId="1922" xr:uid="{00000000-0005-0000-0000-000015090000}"/>
    <cellStyle name="20% - Accent1 7 2 2 3 2 3" xfId="50307" xr:uid="{00000000-0005-0000-0000-000016090000}"/>
    <cellStyle name="20% - Accent1 7 2 2 3 3" xfId="1923" xr:uid="{00000000-0005-0000-0000-000017090000}"/>
    <cellStyle name="20% - Accent1 7 2 2 3 4" xfId="1924" xr:uid="{00000000-0005-0000-0000-000018090000}"/>
    <cellStyle name="20% - Accent1 7 2 2 4" xfId="1925" xr:uid="{00000000-0005-0000-0000-000019090000}"/>
    <cellStyle name="20% - Accent1 7 2 2 4 2" xfId="1926" xr:uid="{00000000-0005-0000-0000-00001A090000}"/>
    <cellStyle name="20% - Accent1 7 2 2 4 2 2" xfId="1927" xr:uid="{00000000-0005-0000-0000-00001B090000}"/>
    <cellStyle name="20% - Accent1 7 2 2 4 2 3" xfId="50308" xr:uid="{00000000-0005-0000-0000-00001C090000}"/>
    <cellStyle name="20% - Accent1 7 2 2 4 3" xfId="1928" xr:uid="{00000000-0005-0000-0000-00001D090000}"/>
    <cellStyle name="20% - Accent1 7 2 2 4 4" xfId="1929" xr:uid="{00000000-0005-0000-0000-00001E090000}"/>
    <cellStyle name="20% - Accent1 7 2 2 5" xfId="1930" xr:uid="{00000000-0005-0000-0000-00001F090000}"/>
    <cellStyle name="20% - Accent1 7 2 2 5 2" xfId="1931" xr:uid="{00000000-0005-0000-0000-000020090000}"/>
    <cellStyle name="20% - Accent1 7 2 2 5 3" xfId="50309" xr:uid="{00000000-0005-0000-0000-000021090000}"/>
    <cellStyle name="20% - Accent1 7 2 2 6" xfId="1932" xr:uid="{00000000-0005-0000-0000-000022090000}"/>
    <cellStyle name="20% - Accent1 7 2 2 7" xfId="1933" xr:uid="{00000000-0005-0000-0000-000023090000}"/>
    <cellStyle name="20% - Accent1 7 2 2 8" xfId="60774" xr:uid="{00000000-0005-0000-0000-000024090000}"/>
    <cellStyle name="20% - Accent1 7 2 3" xfId="1934" xr:uid="{00000000-0005-0000-0000-000025090000}"/>
    <cellStyle name="20% - Accent1 7 2 3 2" xfId="1935" xr:uid="{00000000-0005-0000-0000-000026090000}"/>
    <cellStyle name="20% - Accent1 7 2 3 2 2" xfId="1936" xr:uid="{00000000-0005-0000-0000-000027090000}"/>
    <cellStyle name="20% - Accent1 7 2 3 2 2 2" xfId="1937" xr:uid="{00000000-0005-0000-0000-000028090000}"/>
    <cellStyle name="20% - Accent1 7 2 3 2 2 3" xfId="50310" xr:uid="{00000000-0005-0000-0000-000029090000}"/>
    <cellStyle name="20% - Accent1 7 2 3 2 3" xfId="1938" xr:uid="{00000000-0005-0000-0000-00002A090000}"/>
    <cellStyle name="20% - Accent1 7 2 3 2 4" xfId="1939" xr:uid="{00000000-0005-0000-0000-00002B090000}"/>
    <cellStyle name="20% - Accent1 7 2 3 3" xfId="1940" xr:uid="{00000000-0005-0000-0000-00002C090000}"/>
    <cellStyle name="20% - Accent1 7 2 3 3 2" xfId="1941" xr:uid="{00000000-0005-0000-0000-00002D090000}"/>
    <cellStyle name="20% - Accent1 7 2 3 3 2 2" xfId="1942" xr:uid="{00000000-0005-0000-0000-00002E090000}"/>
    <cellStyle name="20% - Accent1 7 2 3 3 2 3" xfId="50311" xr:uid="{00000000-0005-0000-0000-00002F090000}"/>
    <cellStyle name="20% - Accent1 7 2 3 3 3" xfId="1943" xr:uid="{00000000-0005-0000-0000-000030090000}"/>
    <cellStyle name="20% - Accent1 7 2 3 3 4" xfId="1944" xr:uid="{00000000-0005-0000-0000-000031090000}"/>
    <cellStyle name="20% - Accent1 7 2 3 4" xfId="1945" xr:uid="{00000000-0005-0000-0000-000032090000}"/>
    <cellStyle name="20% - Accent1 7 2 3 4 2" xfId="1946" xr:uid="{00000000-0005-0000-0000-000033090000}"/>
    <cellStyle name="20% - Accent1 7 2 3 4 3" xfId="50312" xr:uid="{00000000-0005-0000-0000-000034090000}"/>
    <cellStyle name="20% - Accent1 7 2 3 5" xfId="1947" xr:uid="{00000000-0005-0000-0000-000035090000}"/>
    <cellStyle name="20% - Accent1 7 2 3 6" xfId="1948" xr:uid="{00000000-0005-0000-0000-000036090000}"/>
    <cellStyle name="20% - Accent1 7 2 4" xfId="1949" xr:uid="{00000000-0005-0000-0000-000037090000}"/>
    <cellStyle name="20% - Accent1 7 2 4 2" xfId="1950" xr:uid="{00000000-0005-0000-0000-000038090000}"/>
    <cellStyle name="20% - Accent1 7 2 4 2 2" xfId="1951" xr:uid="{00000000-0005-0000-0000-000039090000}"/>
    <cellStyle name="20% - Accent1 7 2 4 2 3" xfId="50313" xr:uid="{00000000-0005-0000-0000-00003A090000}"/>
    <cellStyle name="20% - Accent1 7 2 4 3" xfId="1952" xr:uid="{00000000-0005-0000-0000-00003B090000}"/>
    <cellStyle name="20% - Accent1 7 2 4 4" xfId="1953" xr:uid="{00000000-0005-0000-0000-00003C090000}"/>
    <cellStyle name="20% - Accent1 7 2 5" xfId="1954" xr:uid="{00000000-0005-0000-0000-00003D090000}"/>
    <cellStyle name="20% - Accent1 7 2 5 2" xfId="1955" xr:uid="{00000000-0005-0000-0000-00003E090000}"/>
    <cellStyle name="20% - Accent1 7 2 5 2 2" xfId="1956" xr:uid="{00000000-0005-0000-0000-00003F090000}"/>
    <cellStyle name="20% - Accent1 7 2 5 2 3" xfId="50314" xr:uid="{00000000-0005-0000-0000-000040090000}"/>
    <cellStyle name="20% - Accent1 7 2 5 3" xfId="1957" xr:uid="{00000000-0005-0000-0000-000041090000}"/>
    <cellStyle name="20% - Accent1 7 2 5 4" xfId="1958" xr:uid="{00000000-0005-0000-0000-000042090000}"/>
    <cellStyle name="20% - Accent1 7 2 6" xfId="1959" xr:uid="{00000000-0005-0000-0000-000043090000}"/>
    <cellStyle name="20% - Accent1 7 2 6 2" xfId="1960" xr:uid="{00000000-0005-0000-0000-000044090000}"/>
    <cellStyle name="20% - Accent1 7 2 6 3" xfId="50315" xr:uid="{00000000-0005-0000-0000-000045090000}"/>
    <cellStyle name="20% - Accent1 7 2 7" xfId="1961" xr:uid="{00000000-0005-0000-0000-000046090000}"/>
    <cellStyle name="20% - Accent1 7 2 8" xfId="1962" xr:uid="{00000000-0005-0000-0000-000047090000}"/>
    <cellStyle name="20% - Accent1 7 2 9" xfId="60406" xr:uid="{00000000-0005-0000-0000-000048090000}"/>
    <cellStyle name="20% - Accent1 7 3" xfId="1963" xr:uid="{00000000-0005-0000-0000-000049090000}"/>
    <cellStyle name="20% - Accent1 7 3 2" xfId="1964" xr:uid="{00000000-0005-0000-0000-00004A090000}"/>
    <cellStyle name="20% - Accent1 7 3 2 2" xfId="1965" xr:uid="{00000000-0005-0000-0000-00004B090000}"/>
    <cellStyle name="20% - Accent1 7 3 2 2 2" xfId="1966" xr:uid="{00000000-0005-0000-0000-00004C090000}"/>
    <cellStyle name="20% - Accent1 7 3 2 2 2 2" xfId="1967" xr:uid="{00000000-0005-0000-0000-00004D090000}"/>
    <cellStyle name="20% - Accent1 7 3 2 2 2 3" xfId="50316" xr:uid="{00000000-0005-0000-0000-00004E090000}"/>
    <cellStyle name="20% - Accent1 7 3 2 2 3" xfId="1968" xr:uid="{00000000-0005-0000-0000-00004F090000}"/>
    <cellStyle name="20% - Accent1 7 3 2 2 4" xfId="1969" xr:uid="{00000000-0005-0000-0000-000050090000}"/>
    <cellStyle name="20% - Accent1 7 3 2 3" xfId="1970" xr:uid="{00000000-0005-0000-0000-000051090000}"/>
    <cellStyle name="20% - Accent1 7 3 2 3 2" xfId="1971" xr:uid="{00000000-0005-0000-0000-000052090000}"/>
    <cellStyle name="20% - Accent1 7 3 2 3 2 2" xfId="1972" xr:uid="{00000000-0005-0000-0000-000053090000}"/>
    <cellStyle name="20% - Accent1 7 3 2 3 2 3" xfId="50317" xr:uid="{00000000-0005-0000-0000-000054090000}"/>
    <cellStyle name="20% - Accent1 7 3 2 3 3" xfId="1973" xr:uid="{00000000-0005-0000-0000-000055090000}"/>
    <cellStyle name="20% - Accent1 7 3 2 3 4" xfId="1974" xr:uid="{00000000-0005-0000-0000-000056090000}"/>
    <cellStyle name="20% - Accent1 7 3 2 4" xfId="1975" xr:uid="{00000000-0005-0000-0000-000057090000}"/>
    <cellStyle name="20% - Accent1 7 3 2 4 2" xfId="1976" xr:uid="{00000000-0005-0000-0000-000058090000}"/>
    <cellStyle name="20% - Accent1 7 3 2 4 3" xfId="50318" xr:uid="{00000000-0005-0000-0000-000059090000}"/>
    <cellStyle name="20% - Accent1 7 3 2 5" xfId="1977" xr:uid="{00000000-0005-0000-0000-00005A090000}"/>
    <cellStyle name="20% - Accent1 7 3 2 6" xfId="1978" xr:uid="{00000000-0005-0000-0000-00005B090000}"/>
    <cellStyle name="20% - Accent1 7 3 3" xfId="1979" xr:uid="{00000000-0005-0000-0000-00005C090000}"/>
    <cellStyle name="20% - Accent1 7 3 3 2" xfId="1980" xr:uid="{00000000-0005-0000-0000-00005D090000}"/>
    <cellStyle name="20% - Accent1 7 3 3 2 2" xfId="1981" xr:uid="{00000000-0005-0000-0000-00005E090000}"/>
    <cellStyle name="20% - Accent1 7 3 3 2 3" xfId="50319" xr:uid="{00000000-0005-0000-0000-00005F090000}"/>
    <cellStyle name="20% - Accent1 7 3 3 3" xfId="1982" xr:uid="{00000000-0005-0000-0000-000060090000}"/>
    <cellStyle name="20% - Accent1 7 3 3 4" xfId="1983" xr:uid="{00000000-0005-0000-0000-000061090000}"/>
    <cellStyle name="20% - Accent1 7 3 4" xfId="1984" xr:uid="{00000000-0005-0000-0000-000062090000}"/>
    <cellStyle name="20% - Accent1 7 3 4 2" xfId="1985" xr:uid="{00000000-0005-0000-0000-000063090000}"/>
    <cellStyle name="20% - Accent1 7 3 4 2 2" xfId="1986" xr:uid="{00000000-0005-0000-0000-000064090000}"/>
    <cellStyle name="20% - Accent1 7 3 4 2 3" xfId="50320" xr:uid="{00000000-0005-0000-0000-000065090000}"/>
    <cellStyle name="20% - Accent1 7 3 4 3" xfId="1987" xr:uid="{00000000-0005-0000-0000-000066090000}"/>
    <cellStyle name="20% - Accent1 7 3 4 4" xfId="1988" xr:uid="{00000000-0005-0000-0000-000067090000}"/>
    <cellStyle name="20% - Accent1 7 3 5" xfId="1989" xr:uid="{00000000-0005-0000-0000-000068090000}"/>
    <cellStyle name="20% - Accent1 7 3 5 2" xfId="1990" xr:uid="{00000000-0005-0000-0000-000069090000}"/>
    <cellStyle name="20% - Accent1 7 3 5 3" xfId="50321" xr:uid="{00000000-0005-0000-0000-00006A090000}"/>
    <cellStyle name="20% - Accent1 7 3 6" xfId="1991" xr:uid="{00000000-0005-0000-0000-00006B090000}"/>
    <cellStyle name="20% - Accent1 7 3 7" xfId="1992" xr:uid="{00000000-0005-0000-0000-00006C090000}"/>
    <cellStyle name="20% - Accent1 7 3 8" xfId="60591" xr:uid="{00000000-0005-0000-0000-00006D090000}"/>
    <cellStyle name="20% - Accent1 7 4" xfId="1993" xr:uid="{00000000-0005-0000-0000-00006E090000}"/>
    <cellStyle name="20% - Accent1 7 4 2" xfId="1994" xr:uid="{00000000-0005-0000-0000-00006F090000}"/>
    <cellStyle name="20% - Accent1 7 4 2 2" xfId="1995" xr:uid="{00000000-0005-0000-0000-000070090000}"/>
    <cellStyle name="20% - Accent1 7 4 2 2 2" xfId="1996" xr:uid="{00000000-0005-0000-0000-000071090000}"/>
    <cellStyle name="20% - Accent1 7 4 2 2 3" xfId="50322" xr:uid="{00000000-0005-0000-0000-000072090000}"/>
    <cellStyle name="20% - Accent1 7 4 2 3" xfId="1997" xr:uid="{00000000-0005-0000-0000-000073090000}"/>
    <cellStyle name="20% - Accent1 7 4 2 4" xfId="1998" xr:uid="{00000000-0005-0000-0000-000074090000}"/>
    <cellStyle name="20% - Accent1 7 4 3" xfId="1999" xr:uid="{00000000-0005-0000-0000-000075090000}"/>
    <cellStyle name="20% - Accent1 7 4 3 2" xfId="2000" xr:uid="{00000000-0005-0000-0000-000076090000}"/>
    <cellStyle name="20% - Accent1 7 4 3 2 2" xfId="2001" xr:uid="{00000000-0005-0000-0000-000077090000}"/>
    <cellStyle name="20% - Accent1 7 4 3 2 3" xfId="50323" xr:uid="{00000000-0005-0000-0000-000078090000}"/>
    <cellStyle name="20% - Accent1 7 4 3 3" xfId="2002" xr:uid="{00000000-0005-0000-0000-000079090000}"/>
    <cellStyle name="20% - Accent1 7 4 3 4" xfId="2003" xr:uid="{00000000-0005-0000-0000-00007A090000}"/>
    <cellStyle name="20% - Accent1 7 4 4" xfId="2004" xr:uid="{00000000-0005-0000-0000-00007B090000}"/>
    <cellStyle name="20% - Accent1 7 4 4 2" xfId="2005" xr:uid="{00000000-0005-0000-0000-00007C090000}"/>
    <cellStyle name="20% - Accent1 7 4 4 3" xfId="50324" xr:uid="{00000000-0005-0000-0000-00007D090000}"/>
    <cellStyle name="20% - Accent1 7 4 5" xfId="2006" xr:uid="{00000000-0005-0000-0000-00007E090000}"/>
    <cellStyle name="20% - Accent1 7 4 6" xfId="2007" xr:uid="{00000000-0005-0000-0000-00007F090000}"/>
    <cellStyle name="20% - Accent1 7 5" xfId="2008" xr:uid="{00000000-0005-0000-0000-000080090000}"/>
    <cellStyle name="20% - Accent1 7 5 2" xfId="2009" xr:uid="{00000000-0005-0000-0000-000081090000}"/>
    <cellStyle name="20% - Accent1 7 5 2 2" xfId="2010" xr:uid="{00000000-0005-0000-0000-000082090000}"/>
    <cellStyle name="20% - Accent1 7 5 2 2 2" xfId="2011" xr:uid="{00000000-0005-0000-0000-000083090000}"/>
    <cellStyle name="20% - Accent1 7 5 2 2 3" xfId="50325" xr:uid="{00000000-0005-0000-0000-000084090000}"/>
    <cellStyle name="20% - Accent1 7 5 2 3" xfId="2012" xr:uid="{00000000-0005-0000-0000-000085090000}"/>
    <cellStyle name="20% - Accent1 7 5 2 4" xfId="2013" xr:uid="{00000000-0005-0000-0000-000086090000}"/>
    <cellStyle name="20% - Accent1 7 5 3" xfId="2014" xr:uid="{00000000-0005-0000-0000-000087090000}"/>
    <cellStyle name="20% - Accent1 7 5 3 2" xfId="2015" xr:uid="{00000000-0005-0000-0000-000088090000}"/>
    <cellStyle name="20% - Accent1 7 5 3 3" xfId="50326" xr:uid="{00000000-0005-0000-0000-000089090000}"/>
    <cellStyle name="20% - Accent1 7 5 4" xfId="2016" xr:uid="{00000000-0005-0000-0000-00008A090000}"/>
    <cellStyle name="20% - Accent1 7 5 5" xfId="2017" xr:uid="{00000000-0005-0000-0000-00008B090000}"/>
    <cellStyle name="20% - Accent1 7 6" xfId="2018" xr:uid="{00000000-0005-0000-0000-00008C090000}"/>
    <cellStyle name="20% - Accent1 7 6 2" xfId="2019" xr:uid="{00000000-0005-0000-0000-00008D090000}"/>
    <cellStyle name="20% - Accent1 7 6 2 2" xfId="2020" xr:uid="{00000000-0005-0000-0000-00008E090000}"/>
    <cellStyle name="20% - Accent1 7 6 2 3" xfId="50327" xr:uid="{00000000-0005-0000-0000-00008F090000}"/>
    <cellStyle name="20% - Accent1 7 6 3" xfId="2021" xr:uid="{00000000-0005-0000-0000-000090090000}"/>
    <cellStyle name="20% - Accent1 7 6 4" xfId="2022" xr:uid="{00000000-0005-0000-0000-000091090000}"/>
    <cellStyle name="20% - Accent1 7 7" xfId="2023" xr:uid="{00000000-0005-0000-0000-000092090000}"/>
    <cellStyle name="20% - Accent1 7 7 2" xfId="2024" xr:uid="{00000000-0005-0000-0000-000093090000}"/>
    <cellStyle name="20% - Accent1 7 7 2 2" xfId="2025" xr:uid="{00000000-0005-0000-0000-000094090000}"/>
    <cellStyle name="20% - Accent1 7 7 2 3" xfId="50328" xr:uid="{00000000-0005-0000-0000-000095090000}"/>
    <cellStyle name="20% - Accent1 7 7 3" xfId="2026" xr:uid="{00000000-0005-0000-0000-000096090000}"/>
    <cellStyle name="20% - Accent1 7 7 4" xfId="2027" xr:uid="{00000000-0005-0000-0000-000097090000}"/>
    <cellStyle name="20% - Accent1 7 8" xfId="2028" xr:uid="{00000000-0005-0000-0000-000098090000}"/>
    <cellStyle name="20% - Accent1 7 8 2" xfId="2029" xr:uid="{00000000-0005-0000-0000-000099090000}"/>
    <cellStyle name="20% - Accent1 7 8 3" xfId="50329" xr:uid="{00000000-0005-0000-0000-00009A090000}"/>
    <cellStyle name="20% - Accent1 7 9" xfId="2030" xr:uid="{00000000-0005-0000-0000-00009B090000}"/>
    <cellStyle name="20% - Accent1 8" xfId="2031" xr:uid="{00000000-0005-0000-0000-00009C090000}"/>
    <cellStyle name="20% - Accent1 8 2" xfId="2032" xr:uid="{00000000-0005-0000-0000-00009D090000}"/>
    <cellStyle name="20% - Accent1 8 2 2" xfId="2033" xr:uid="{00000000-0005-0000-0000-00009E090000}"/>
    <cellStyle name="20% - Accent1 8 2 2 2" xfId="2034" xr:uid="{00000000-0005-0000-0000-00009F090000}"/>
    <cellStyle name="20% - Accent1 8 2 2 2 2" xfId="2035" xr:uid="{00000000-0005-0000-0000-0000A0090000}"/>
    <cellStyle name="20% - Accent1 8 2 2 2 2 2" xfId="2036" xr:uid="{00000000-0005-0000-0000-0000A1090000}"/>
    <cellStyle name="20% - Accent1 8 2 2 2 2 3" xfId="50330" xr:uid="{00000000-0005-0000-0000-0000A2090000}"/>
    <cellStyle name="20% - Accent1 8 2 2 2 3" xfId="2037" xr:uid="{00000000-0005-0000-0000-0000A3090000}"/>
    <cellStyle name="20% - Accent1 8 2 2 2 4" xfId="2038" xr:uid="{00000000-0005-0000-0000-0000A4090000}"/>
    <cellStyle name="20% - Accent1 8 2 2 3" xfId="2039" xr:uid="{00000000-0005-0000-0000-0000A5090000}"/>
    <cellStyle name="20% - Accent1 8 2 2 3 2" xfId="2040" xr:uid="{00000000-0005-0000-0000-0000A6090000}"/>
    <cellStyle name="20% - Accent1 8 2 2 3 2 2" xfId="2041" xr:uid="{00000000-0005-0000-0000-0000A7090000}"/>
    <cellStyle name="20% - Accent1 8 2 2 3 2 3" xfId="50331" xr:uid="{00000000-0005-0000-0000-0000A8090000}"/>
    <cellStyle name="20% - Accent1 8 2 2 3 3" xfId="2042" xr:uid="{00000000-0005-0000-0000-0000A9090000}"/>
    <cellStyle name="20% - Accent1 8 2 2 3 4" xfId="2043" xr:uid="{00000000-0005-0000-0000-0000AA090000}"/>
    <cellStyle name="20% - Accent1 8 2 2 4" xfId="2044" xr:uid="{00000000-0005-0000-0000-0000AB090000}"/>
    <cellStyle name="20% - Accent1 8 2 2 4 2" xfId="2045" xr:uid="{00000000-0005-0000-0000-0000AC090000}"/>
    <cellStyle name="20% - Accent1 8 2 2 4 3" xfId="50332" xr:uid="{00000000-0005-0000-0000-0000AD090000}"/>
    <cellStyle name="20% - Accent1 8 2 2 5" xfId="2046" xr:uid="{00000000-0005-0000-0000-0000AE090000}"/>
    <cellStyle name="20% - Accent1 8 2 2 6" xfId="2047" xr:uid="{00000000-0005-0000-0000-0000AF090000}"/>
    <cellStyle name="20% - Accent1 8 2 2 7" xfId="60788" xr:uid="{00000000-0005-0000-0000-0000B0090000}"/>
    <cellStyle name="20% - Accent1 8 2 3" xfId="2048" xr:uid="{00000000-0005-0000-0000-0000B1090000}"/>
    <cellStyle name="20% - Accent1 8 2 3 2" xfId="2049" xr:uid="{00000000-0005-0000-0000-0000B2090000}"/>
    <cellStyle name="20% - Accent1 8 2 3 2 2" xfId="2050" xr:uid="{00000000-0005-0000-0000-0000B3090000}"/>
    <cellStyle name="20% - Accent1 8 2 3 2 3" xfId="50333" xr:uid="{00000000-0005-0000-0000-0000B4090000}"/>
    <cellStyle name="20% - Accent1 8 2 3 3" xfId="2051" xr:uid="{00000000-0005-0000-0000-0000B5090000}"/>
    <cellStyle name="20% - Accent1 8 2 3 4" xfId="2052" xr:uid="{00000000-0005-0000-0000-0000B6090000}"/>
    <cellStyle name="20% - Accent1 8 2 4" xfId="2053" xr:uid="{00000000-0005-0000-0000-0000B7090000}"/>
    <cellStyle name="20% - Accent1 8 2 4 2" xfId="2054" xr:uid="{00000000-0005-0000-0000-0000B8090000}"/>
    <cellStyle name="20% - Accent1 8 2 4 2 2" xfId="2055" xr:uid="{00000000-0005-0000-0000-0000B9090000}"/>
    <cellStyle name="20% - Accent1 8 2 4 2 3" xfId="50334" xr:uid="{00000000-0005-0000-0000-0000BA090000}"/>
    <cellStyle name="20% - Accent1 8 2 4 3" xfId="2056" xr:uid="{00000000-0005-0000-0000-0000BB090000}"/>
    <cellStyle name="20% - Accent1 8 2 4 4" xfId="2057" xr:uid="{00000000-0005-0000-0000-0000BC090000}"/>
    <cellStyle name="20% - Accent1 8 2 5" xfId="2058" xr:uid="{00000000-0005-0000-0000-0000BD090000}"/>
    <cellStyle name="20% - Accent1 8 2 5 2" xfId="2059" xr:uid="{00000000-0005-0000-0000-0000BE090000}"/>
    <cellStyle name="20% - Accent1 8 2 5 3" xfId="50335" xr:uid="{00000000-0005-0000-0000-0000BF090000}"/>
    <cellStyle name="20% - Accent1 8 2 6" xfId="2060" xr:uid="{00000000-0005-0000-0000-0000C0090000}"/>
    <cellStyle name="20% - Accent1 8 2 7" xfId="2061" xr:uid="{00000000-0005-0000-0000-0000C1090000}"/>
    <cellStyle name="20% - Accent1 8 2 8" xfId="60420" xr:uid="{00000000-0005-0000-0000-0000C2090000}"/>
    <cellStyle name="20% - Accent1 8 3" xfId="2062" xr:uid="{00000000-0005-0000-0000-0000C3090000}"/>
    <cellStyle name="20% - Accent1 8 3 2" xfId="2063" xr:uid="{00000000-0005-0000-0000-0000C4090000}"/>
    <cellStyle name="20% - Accent1 8 3 2 2" xfId="2064" xr:uid="{00000000-0005-0000-0000-0000C5090000}"/>
    <cellStyle name="20% - Accent1 8 3 2 2 2" xfId="2065" xr:uid="{00000000-0005-0000-0000-0000C6090000}"/>
    <cellStyle name="20% - Accent1 8 3 2 2 3" xfId="50336" xr:uid="{00000000-0005-0000-0000-0000C7090000}"/>
    <cellStyle name="20% - Accent1 8 3 2 3" xfId="2066" xr:uid="{00000000-0005-0000-0000-0000C8090000}"/>
    <cellStyle name="20% - Accent1 8 3 2 4" xfId="2067" xr:uid="{00000000-0005-0000-0000-0000C9090000}"/>
    <cellStyle name="20% - Accent1 8 3 3" xfId="2068" xr:uid="{00000000-0005-0000-0000-0000CA090000}"/>
    <cellStyle name="20% - Accent1 8 3 3 2" xfId="2069" xr:uid="{00000000-0005-0000-0000-0000CB090000}"/>
    <cellStyle name="20% - Accent1 8 3 3 2 2" xfId="2070" xr:uid="{00000000-0005-0000-0000-0000CC090000}"/>
    <cellStyle name="20% - Accent1 8 3 3 2 3" xfId="50337" xr:uid="{00000000-0005-0000-0000-0000CD090000}"/>
    <cellStyle name="20% - Accent1 8 3 3 3" xfId="2071" xr:uid="{00000000-0005-0000-0000-0000CE090000}"/>
    <cellStyle name="20% - Accent1 8 3 3 4" xfId="2072" xr:uid="{00000000-0005-0000-0000-0000CF090000}"/>
    <cellStyle name="20% - Accent1 8 3 4" xfId="2073" xr:uid="{00000000-0005-0000-0000-0000D0090000}"/>
    <cellStyle name="20% - Accent1 8 3 4 2" xfId="2074" xr:uid="{00000000-0005-0000-0000-0000D1090000}"/>
    <cellStyle name="20% - Accent1 8 3 4 3" xfId="50338" xr:uid="{00000000-0005-0000-0000-0000D2090000}"/>
    <cellStyle name="20% - Accent1 8 3 5" xfId="2075" xr:uid="{00000000-0005-0000-0000-0000D3090000}"/>
    <cellStyle name="20% - Accent1 8 3 6" xfId="2076" xr:uid="{00000000-0005-0000-0000-0000D4090000}"/>
    <cellStyle name="20% - Accent1 8 3 7" xfId="60605" xr:uid="{00000000-0005-0000-0000-0000D5090000}"/>
    <cellStyle name="20% - Accent1 8 4" xfId="2077" xr:uid="{00000000-0005-0000-0000-0000D6090000}"/>
    <cellStyle name="20% - Accent1 8 4 2" xfId="2078" xr:uid="{00000000-0005-0000-0000-0000D7090000}"/>
    <cellStyle name="20% - Accent1 8 4 2 2" xfId="2079" xr:uid="{00000000-0005-0000-0000-0000D8090000}"/>
    <cellStyle name="20% - Accent1 8 4 2 3" xfId="50339" xr:uid="{00000000-0005-0000-0000-0000D9090000}"/>
    <cellStyle name="20% - Accent1 8 4 3" xfId="2080" xr:uid="{00000000-0005-0000-0000-0000DA090000}"/>
    <cellStyle name="20% - Accent1 8 4 4" xfId="2081" xr:uid="{00000000-0005-0000-0000-0000DB090000}"/>
    <cellStyle name="20% - Accent1 8 5" xfId="2082" xr:uid="{00000000-0005-0000-0000-0000DC090000}"/>
    <cellStyle name="20% - Accent1 8 5 2" xfId="2083" xr:uid="{00000000-0005-0000-0000-0000DD090000}"/>
    <cellStyle name="20% - Accent1 8 5 2 2" xfId="2084" xr:uid="{00000000-0005-0000-0000-0000DE090000}"/>
    <cellStyle name="20% - Accent1 8 5 2 3" xfId="50340" xr:uid="{00000000-0005-0000-0000-0000DF090000}"/>
    <cellStyle name="20% - Accent1 8 5 3" xfId="2085" xr:uid="{00000000-0005-0000-0000-0000E0090000}"/>
    <cellStyle name="20% - Accent1 8 5 4" xfId="2086" xr:uid="{00000000-0005-0000-0000-0000E1090000}"/>
    <cellStyle name="20% - Accent1 8 6" xfId="2087" xr:uid="{00000000-0005-0000-0000-0000E2090000}"/>
    <cellStyle name="20% - Accent1 8 6 2" xfId="2088" xr:uid="{00000000-0005-0000-0000-0000E3090000}"/>
    <cellStyle name="20% - Accent1 8 6 3" xfId="50341" xr:uid="{00000000-0005-0000-0000-0000E4090000}"/>
    <cellStyle name="20% - Accent1 8 7" xfId="2089" xr:uid="{00000000-0005-0000-0000-0000E5090000}"/>
    <cellStyle name="20% - Accent1 8 8" xfId="2090" xr:uid="{00000000-0005-0000-0000-0000E6090000}"/>
    <cellStyle name="20% - Accent1 8 9" xfId="60237" xr:uid="{00000000-0005-0000-0000-0000E7090000}"/>
    <cellStyle name="20% - Accent1 9" xfId="2091" xr:uid="{00000000-0005-0000-0000-0000E8090000}"/>
    <cellStyle name="20% - Accent1 9 2" xfId="2092" xr:uid="{00000000-0005-0000-0000-0000E9090000}"/>
    <cellStyle name="20% - Accent1 9 2 2" xfId="2093" xr:uid="{00000000-0005-0000-0000-0000EA090000}"/>
    <cellStyle name="20% - Accent1 9 2 2 2" xfId="2094" xr:uid="{00000000-0005-0000-0000-0000EB090000}"/>
    <cellStyle name="20% - Accent1 9 2 2 2 2" xfId="2095" xr:uid="{00000000-0005-0000-0000-0000EC090000}"/>
    <cellStyle name="20% - Accent1 9 2 2 2 3" xfId="50342" xr:uid="{00000000-0005-0000-0000-0000ED090000}"/>
    <cellStyle name="20% - Accent1 9 2 2 3" xfId="2096" xr:uid="{00000000-0005-0000-0000-0000EE090000}"/>
    <cellStyle name="20% - Accent1 9 2 2 4" xfId="2097" xr:uid="{00000000-0005-0000-0000-0000EF090000}"/>
    <cellStyle name="20% - Accent1 9 2 2 5" xfId="60802" xr:uid="{00000000-0005-0000-0000-0000F0090000}"/>
    <cellStyle name="20% - Accent1 9 2 3" xfId="2098" xr:uid="{00000000-0005-0000-0000-0000F1090000}"/>
    <cellStyle name="20% - Accent1 9 2 3 2" xfId="2099" xr:uid="{00000000-0005-0000-0000-0000F2090000}"/>
    <cellStyle name="20% - Accent1 9 2 3 2 2" xfId="2100" xr:uid="{00000000-0005-0000-0000-0000F3090000}"/>
    <cellStyle name="20% - Accent1 9 2 3 2 3" xfId="50343" xr:uid="{00000000-0005-0000-0000-0000F4090000}"/>
    <cellStyle name="20% - Accent1 9 2 3 3" xfId="2101" xr:uid="{00000000-0005-0000-0000-0000F5090000}"/>
    <cellStyle name="20% - Accent1 9 2 3 4" xfId="2102" xr:uid="{00000000-0005-0000-0000-0000F6090000}"/>
    <cellStyle name="20% - Accent1 9 2 4" xfId="2103" xr:uid="{00000000-0005-0000-0000-0000F7090000}"/>
    <cellStyle name="20% - Accent1 9 2 4 2" xfId="2104" xr:uid="{00000000-0005-0000-0000-0000F8090000}"/>
    <cellStyle name="20% - Accent1 9 2 4 3" xfId="50344" xr:uid="{00000000-0005-0000-0000-0000F9090000}"/>
    <cellStyle name="20% - Accent1 9 2 5" xfId="2105" xr:uid="{00000000-0005-0000-0000-0000FA090000}"/>
    <cellStyle name="20% - Accent1 9 2 6" xfId="2106" xr:uid="{00000000-0005-0000-0000-0000FB090000}"/>
    <cellStyle name="20% - Accent1 9 2 7" xfId="60434" xr:uid="{00000000-0005-0000-0000-0000FC090000}"/>
    <cellStyle name="20% - Accent1 9 3" xfId="2107" xr:uid="{00000000-0005-0000-0000-0000FD090000}"/>
    <cellStyle name="20% - Accent1 9 3 2" xfId="2108" xr:uid="{00000000-0005-0000-0000-0000FE090000}"/>
    <cellStyle name="20% - Accent1 9 3 2 2" xfId="2109" xr:uid="{00000000-0005-0000-0000-0000FF090000}"/>
    <cellStyle name="20% - Accent1 9 3 2 3" xfId="50345" xr:uid="{00000000-0005-0000-0000-0000000A0000}"/>
    <cellStyle name="20% - Accent1 9 3 3" xfId="2110" xr:uid="{00000000-0005-0000-0000-0000010A0000}"/>
    <cellStyle name="20% - Accent1 9 3 4" xfId="2111" xr:uid="{00000000-0005-0000-0000-0000020A0000}"/>
    <cellStyle name="20% - Accent1 9 3 5" xfId="60619" xr:uid="{00000000-0005-0000-0000-0000030A0000}"/>
    <cellStyle name="20% - Accent1 9 4" xfId="2112" xr:uid="{00000000-0005-0000-0000-0000040A0000}"/>
    <cellStyle name="20% - Accent1 9 4 2" xfId="2113" xr:uid="{00000000-0005-0000-0000-0000050A0000}"/>
    <cellStyle name="20% - Accent1 9 4 2 2" xfId="2114" xr:uid="{00000000-0005-0000-0000-0000060A0000}"/>
    <cellStyle name="20% - Accent1 9 4 2 3" xfId="50346" xr:uid="{00000000-0005-0000-0000-0000070A0000}"/>
    <cellStyle name="20% - Accent1 9 4 3" xfId="2115" xr:uid="{00000000-0005-0000-0000-0000080A0000}"/>
    <cellStyle name="20% - Accent1 9 4 4" xfId="2116" xr:uid="{00000000-0005-0000-0000-0000090A0000}"/>
    <cellStyle name="20% - Accent1 9 5" xfId="2117" xr:uid="{00000000-0005-0000-0000-00000A0A0000}"/>
    <cellStyle name="20% - Accent1 9 5 2" xfId="2118" xr:uid="{00000000-0005-0000-0000-00000B0A0000}"/>
    <cellStyle name="20% - Accent1 9 5 3" xfId="50347" xr:uid="{00000000-0005-0000-0000-00000C0A0000}"/>
    <cellStyle name="20% - Accent1 9 6" xfId="2119" xr:uid="{00000000-0005-0000-0000-00000D0A0000}"/>
    <cellStyle name="20% - Accent1 9 7" xfId="2120" xr:uid="{00000000-0005-0000-0000-00000E0A0000}"/>
    <cellStyle name="20% - Accent1 9 8" xfId="60251" xr:uid="{00000000-0005-0000-0000-00000F0A0000}"/>
    <cellStyle name="20% - Accent2 10" xfId="2121" xr:uid="{00000000-0005-0000-0000-0000100A0000}"/>
    <cellStyle name="20% - Accent2 10 2" xfId="2122" xr:uid="{00000000-0005-0000-0000-0000110A0000}"/>
    <cellStyle name="20% - Accent2 10 2 2" xfId="2123" xr:uid="{00000000-0005-0000-0000-0000120A0000}"/>
    <cellStyle name="20% - Accent2 10 2 2 2" xfId="2124" xr:uid="{00000000-0005-0000-0000-0000130A0000}"/>
    <cellStyle name="20% - Accent2 10 2 2 3" xfId="50348" xr:uid="{00000000-0005-0000-0000-0000140A0000}"/>
    <cellStyle name="20% - Accent2 10 2 2 4" xfId="60818" xr:uid="{00000000-0005-0000-0000-0000150A0000}"/>
    <cellStyle name="20% - Accent2 10 2 3" xfId="2125" xr:uid="{00000000-0005-0000-0000-0000160A0000}"/>
    <cellStyle name="20% - Accent2 10 2 4" xfId="2126" xr:uid="{00000000-0005-0000-0000-0000170A0000}"/>
    <cellStyle name="20% - Accent2 10 2 5" xfId="60450" xr:uid="{00000000-0005-0000-0000-0000180A0000}"/>
    <cellStyle name="20% - Accent2 10 3" xfId="2127" xr:uid="{00000000-0005-0000-0000-0000190A0000}"/>
    <cellStyle name="20% - Accent2 10 3 2" xfId="2128" xr:uid="{00000000-0005-0000-0000-00001A0A0000}"/>
    <cellStyle name="20% - Accent2 10 3 2 2" xfId="2129" xr:uid="{00000000-0005-0000-0000-00001B0A0000}"/>
    <cellStyle name="20% - Accent2 10 3 2 3" xfId="50349" xr:uid="{00000000-0005-0000-0000-00001C0A0000}"/>
    <cellStyle name="20% - Accent2 10 3 3" xfId="2130" xr:uid="{00000000-0005-0000-0000-00001D0A0000}"/>
    <cellStyle name="20% - Accent2 10 3 4" xfId="2131" xr:uid="{00000000-0005-0000-0000-00001E0A0000}"/>
    <cellStyle name="20% - Accent2 10 3 5" xfId="60635" xr:uid="{00000000-0005-0000-0000-00001F0A0000}"/>
    <cellStyle name="20% - Accent2 10 4" xfId="2132" xr:uid="{00000000-0005-0000-0000-0000200A0000}"/>
    <cellStyle name="20% - Accent2 10 4 2" xfId="2133" xr:uid="{00000000-0005-0000-0000-0000210A0000}"/>
    <cellStyle name="20% - Accent2 10 4 3" xfId="50350" xr:uid="{00000000-0005-0000-0000-0000220A0000}"/>
    <cellStyle name="20% - Accent2 10 5" xfId="2134" xr:uid="{00000000-0005-0000-0000-0000230A0000}"/>
    <cellStyle name="20% - Accent2 10 6" xfId="2135" xr:uid="{00000000-0005-0000-0000-0000240A0000}"/>
    <cellStyle name="20% - Accent2 10 7" xfId="60267" xr:uid="{00000000-0005-0000-0000-0000250A0000}"/>
    <cellStyle name="20% - Accent2 11" xfId="2136" xr:uid="{00000000-0005-0000-0000-0000260A0000}"/>
    <cellStyle name="20% - Accent2 11 2" xfId="2137" xr:uid="{00000000-0005-0000-0000-0000270A0000}"/>
    <cellStyle name="20% - Accent2 11 2 2" xfId="2138" xr:uid="{00000000-0005-0000-0000-0000280A0000}"/>
    <cellStyle name="20% - Accent2 11 2 2 2" xfId="2139" xr:uid="{00000000-0005-0000-0000-0000290A0000}"/>
    <cellStyle name="20% - Accent2 11 2 2 3" xfId="50351" xr:uid="{00000000-0005-0000-0000-00002A0A0000}"/>
    <cellStyle name="20% - Accent2 11 2 2 4" xfId="60832" xr:uid="{00000000-0005-0000-0000-00002B0A0000}"/>
    <cellStyle name="20% - Accent2 11 2 3" xfId="2140" xr:uid="{00000000-0005-0000-0000-00002C0A0000}"/>
    <cellStyle name="20% - Accent2 11 2 4" xfId="2141" xr:uid="{00000000-0005-0000-0000-00002D0A0000}"/>
    <cellStyle name="20% - Accent2 11 2 5" xfId="60464" xr:uid="{00000000-0005-0000-0000-00002E0A0000}"/>
    <cellStyle name="20% - Accent2 11 3" xfId="2142" xr:uid="{00000000-0005-0000-0000-00002F0A0000}"/>
    <cellStyle name="20% - Accent2 11 3 2" xfId="2143" xr:uid="{00000000-0005-0000-0000-0000300A0000}"/>
    <cellStyle name="20% - Accent2 11 3 3" xfId="50352" xr:uid="{00000000-0005-0000-0000-0000310A0000}"/>
    <cellStyle name="20% - Accent2 11 3 4" xfId="60649" xr:uid="{00000000-0005-0000-0000-0000320A0000}"/>
    <cellStyle name="20% - Accent2 11 4" xfId="2144" xr:uid="{00000000-0005-0000-0000-0000330A0000}"/>
    <cellStyle name="20% - Accent2 11 5" xfId="2145" xr:uid="{00000000-0005-0000-0000-0000340A0000}"/>
    <cellStyle name="20% - Accent2 11 6" xfId="60281" xr:uid="{00000000-0005-0000-0000-0000350A0000}"/>
    <cellStyle name="20% - Accent2 12" xfId="2146" xr:uid="{00000000-0005-0000-0000-0000360A0000}"/>
    <cellStyle name="20% - Accent2 12 2" xfId="2147" xr:uid="{00000000-0005-0000-0000-0000370A0000}"/>
    <cellStyle name="20% - Accent2 12 2 2" xfId="2148" xr:uid="{00000000-0005-0000-0000-0000380A0000}"/>
    <cellStyle name="20% - Accent2 12 2 2 2" xfId="60846" xr:uid="{00000000-0005-0000-0000-0000390A0000}"/>
    <cellStyle name="20% - Accent2 12 2 3" xfId="50353" xr:uid="{00000000-0005-0000-0000-00003A0A0000}"/>
    <cellStyle name="20% - Accent2 12 2 4" xfId="60478" xr:uid="{00000000-0005-0000-0000-00003B0A0000}"/>
    <cellStyle name="20% - Accent2 12 3" xfId="2149" xr:uid="{00000000-0005-0000-0000-00003C0A0000}"/>
    <cellStyle name="20% - Accent2 12 3 2" xfId="60663" xr:uid="{00000000-0005-0000-0000-00003D0A0000}"/>
    <cellStyle name="20% - Accent2 12 4" xfId="2150" xr:uid="{00000000-0005-0000-0000-00003E0A0000}"/>
    <cellStyle name="20% - Accent2 12 5" xfId="60295" xr:uid="{00000000-0005-0000-0000-00003F0A0000}"/>
    <cellStyle name="20% - Accent2 13" xfId="2151" xr:uid="{00000000-0005-0000-0000-0000400A0000}"/>
    <cellStyle name="20% - Accent2 13 2" xfId="2152" xr:uid="{00000000-0005-0000-0000-0000410A0000}"/>
    <cellStyle name="20% - Accent2 13 2 2" xfId="2153" xr:uid="{00000000-0005-0000-0000-0000420A0000}"/>
    <cellStyle name="20% - Accent2 13 2 2 2" xfId="60860" xr:uid="{00000000-0005-0000-0000-0000430A0000}"/>
    <cellStyle name="20% - Accent2 13 2 3" xfId="50354" xr:uid="{00000000-0005-0000-0000-0000440A0000}"/>
    <cellStyle name="20% - Accent2 13 2 4" xfId="60492" xr:uid="{00000000-0005-0000-0000-0000450A0000}"/>
    <cellStyle name="20% - Accent2 13 3" xfId="2154" xr:uid="{00000000-0005-0000-0000-0000460A0000}"/>
    <cellStyle name="20% - Accent2 13 3 2" xfId="60677" xr:uid="{00000000-0005-0000-0000-0000470A0000}"/>
    <cellStyle name="20% - Accent2 13 4" xfId="2155" xr:uid="{00000000-0005-0000-0000-0000480A0000}"/>
    <cellStyle name="20% - Accent2 13 5" xfId="60309" xr:uid="{00000000-0005-0000-0000-0000490A0000}"/>
    <cellStyle name="20% - Accent2 14" xfId="2156" xr:uid="{00000000-0005-0000-0000-00004A0A0000}"/>
    <cellStyle name="20% - Accent2 14 2" xfId="2157" xr:uid="{00000000-0005-0000-0000-00004B0A0000}"/>
    <cellStyle name="20% - Accent2 14 2 2" xfId="60690" xr:uid="{00000000-0005-0000-0000-00004C0A0000}"/>
    <cellStyle name="20% - Accent2 14 3" xfId="50355" xr:uid="{00000000-0005-0000-0000-00004D0A0000}"/>
    <cellStyle name="20% - Accent2 14 4" xfId="60322" xr:uid="{00000000-0005-0000-0000-00004E0A0000}"/>
    <cellStyle name="20% - Accent2 15" xfId="2158" xr:uid="{00000000-0005-0000-0000-00004F0A0000}"/>
    <cellStyle name="20% - Accent2 15 2" xfId="60506" xr:uid="{00000000-0005-0000-0000-0000500A0000}"/>
    <cellStyle name="20% - Accent2 16" xfId="2159" xr:uid="{00000000-0005-0000-0000-0000510A0000}"/>
    <cellStyle name="20% - Accent2 16 2" xfId="60874" xr:uid="{00000000-0005-0000-0000-0000520A0000}"/>
    <cellStyle name="20% - Accent2 17" xfId="50356" xr:uid="{00000000-0005-0000-0000-0000530A0000}"/>
    <cellStyle name="20% - Accent2 17 2" xfId="60888" xr:uid="{00000000-0005-0000-0000-0000540A0000}"/>
    <cellStyle name="20% - Accent2 18" xfId="50357" xr:uid="{00000000-0005-0000-0000-0000550A0000}"/>
    <cellStyle name="20% - Accent2 18 2" xfId="60902" xr:uid="{00000000-0005-0000-0000-0000560A0000}"/>
    <cellStyle name="20% - Accent2 19" xfId="60129" xr:uid="{00000000-0005-0000-0000-0000570A0000}"/>
    <cellStyle name="20% - Accent2 2" xfId="2160" xr:uid="{00000000-0005-0000-0000-0000580A0000}"/>
    <cellStyle name="20% - Accent2 2 10" xfId="2161" xr:uid="{00000000-0005-0000-0000-0000590A0000}"/>
    <cellStyle name="20% - Accent2 2 10 2" xfId="2162" xr:uid="{00000000-0005-0000-0000-00005A0A0000}"/>
    <cellStyle name="20% - Accent2 2 10 2 2" xfId="2163" xr:uid="{00000000-0005-0000-0000-00005B0A0000}"/>
    <cellStyle name="20% - Accent2 2 10 2 2 2" xfId="2164" xr:uid="{00000000-0005-0000-0000-00005C0A0000}"/>
    <cellStyle name="20% - Accent2 2 10 2 2 3" xfId="50358" xr:uid="{00000000-0005-0000-0000-00005D0A0000}"/>
    <cellStyle name="20% - Accent2 2 10 2 3" xfId="2165" xr:uid="{00000000-0005-0000-0000-00005E0A0000}"/>
    <cellStyle name="20% - Accent2 2 10 2 4" xfId="2166" xr:uid="{00000000-0005-0000-0000-00005F0A0000}"/>
    <cellStyle name="20% - Accent2 2 10 3" xfId="2167" xr:uid="{00000000-0005-0000-0000-0000600A0000}"/>
    <cellStyle name="20% - Accent2 2 10 3 2" xfId="2168" xr:uid="{00000000-0005-0000-0000-0000610A0000}"/>
    <cellStyle name="20% - Accent2 2 10 3 3" xfId="50359" xr:uid="{00000000-0005-0000-0000-0000620A0000}"/>
    <cellStyle name="20% - Accent2 2 10 4" xfId="2169" xr:uid="{00000000-0005-0000-0000-0000630A0000}"/>
    <cellStyle name="20% - Accent2 2 10 5" xfId="2170" xr:uid="{00000000-0005-0000-0000-0000640A0000}"/>
    <cellStyle name="20% - Accent2 2 11" xfId="2171" xr:uid="{00000000-0005-0000-0000-0000650A0000}"/>
    <cellStyle name="20% - Accent2 2 11 2" xfId="2172" xr:uid="{00000000-0005-0000-0000-0000660A0000}"/>
    <cellStyle name="20% - Accent2 2 11 2 2" xfId="2173" xr:uid="{00000000-0005-0000-0000-0000670A0000}"/>
    <cellStyle name="20% - Accent2 2 11 2 3" xfId="50360" xr:uid="{00000000-0005-0000-0000-0000680A0000}"/>
    <cellStyle name="20% - Accent2 2 11 3" xfId="2174" xr:uid="{00000000-0005-0000-0000-0000690A0000}"/>
    <cellStyle name="20% - Accent2 2 11 4" xfId="2175" xr:uid="{00000000-0005-0000-0000-00006A0A0000}"/>
    <cellStyle name="20% - Accent2 2 12" xfId="2176" xr:uid="{00000000-0005-0000-0000-00006B0A0000}"/>
    <cellStyle name="20% - Accent2 2 12 2" xfId="2177" xr:uid="{00000000-0005-0000-0000-00006C0A0000}"/>
    <cellStyle name="20% - Accent2 2 12 2 2" xfId="2178" xr:uid="{00000000-0005-0000-0000-00006D0A0000}"/>
    <cellStyle name="20% - Accent2 2 12 2 3" xfId="50361" xr:uid="{00000000-0005-0000-0000-00006E0A0000}"/>
    <cellStyle name="20% - Accent2 2 12 3" xfId="2179" xr:uid="{00000000-0005-0000-0000-00006F0A0000}"/>
    <cellStyle name="20% - Accent2 2 12 4" xfId="2180" xr:uid="{00000000-0005-0000-0000-0000700A0000}"/>
    <cellStyle name="20% - Accent2 2 13" xfId="2181" xr:uid="{00000000-0005-0000-0000-0000710A0000}"/>
    <cellStyle name="20% - Accent2 2 13 2" xfId="2182" xr:uid="{00000000-0005-0000-0000-0000720A0000}"/>
    <cellStyle name="20% - Accent2 2 13 3" xfId="50362" xr:uid="{00000000-0005-0000-0000-0000730A0000}"/>
    <cellStyle name="20% - Accent2 2 14" xfId="2183" xr:uid="{00000000-0005-0000-0000-0000740A0000}"/>
    <cellStyle name="20% - Accent2 2 15" xfId="2184" xr:uid="{00000000-0005-0000-0000-0000750A0000}"/>
    <cellStyle name="20% - Accent2 2 16" xfId="60154" xr:uid="{00000000-0005-0000-0000-0000760A0000}"/>
    <cellStyle name="20% - Accent2 2 2" xfId="2185" xr:uid="{00000000-0005-0000-0000-0000770A0000}"/>
    <cellStyle name="20% - Accent2 2 2 10" xfId="2186" xr:uid="{00000000-0005-0000-0000-0000780A0000}"/>
    <cellStyle name="20% - Accent2 2 2 11" xfId="2187" xr:uid="{00000000-0005-0000-0000-0000790A0000}"/>
    <cellStyle name="20% - Accent2 2 2 12" xfId="60338" xr:uid="{00000000-0005-0000-0000-00007A0A0000}"/>
    <cellStyle name="20% - Accent2 2 2 2" xfId="2188" xr:uid="{00000000-0005-0000-0000-00007B0A0000}"/>
    <cellStyle name="20% - Accent2 2 2 2 10" xfId="2189" xr:uid="{00000000-0005-0000-0000-00007C0A0000}"/>
    <cellStyle name="20% - Accent2 2 2 2 11" xfId="60706" xr:uid="{00000000-0005-0000-0000-00007D0A0000}"/>
    <cellStyle name="20% - Accent2 2 2 2 2" xfId="2190" xr:uid="{00000000-0005-0000-0000-00007E0A0000}"/>
    <cellStyle name="20% - Accent2 2 2 2 2 2" xfId="2191" xr:uid="{00000000-0005-0000-0000-00007F0A0000}"/>
    <cellStyle name="20% - Accent2 2 2 2 2 2 2" xfId="2192" xr:uid="{00000000-0005-0000-0000-0000800A0000}"/>
    <cellStyle name="20% - Accent2 2 2 2 2 2 2 2" xfId="2193" xr:uid="{00000000-0005-0000-0000-0000810A0000}"/>
    <cellStyle name="20% - Accent2 2 2 2 2 2 2 2 2" xfId="2194" xr:uid="{00000000-0005-0000-0000-0000820A0000}"/>
    <cellStyle name="20% - Accent2 2 2 2 2 2 2 2 2 2" xfId="2195" xr:uid="{00000000-0005-0000-0000-0000830A0000}"/>
    <cellStyle name="20% - Accent2 2 2 2 2 2 2 2 2 3" xfId="50363" xr:uid="{00000000-0005-0000-0000-0000840A0000}"/>
    <cellStyle name="20% - Accent2 2 2 2 2 2 2 2 3" xfId="2196" xr:uid="{00000000-0005-0000-0000-0000850A0000}"/>
    <cellStyle name="20% - Accent2 2 2 2 2 2 2 2 4" xfId="2197" xr:uid="{00000000-0005-0000-0000-0000860A0000}"/>
    <cellStyle name="20% - Accent2 2 2 2 2 2 2 3" xfId="2198" xr:uid="{00000000-0005-0000-0000-0000870A0000}"/>
    <cellStyle name="20% - Accent2 2 2 2 2 2 2 3 2" xfId="2199" xr:uid="{00000000-0005-0000-0000-0000880A0000}"/>
    <cellStyle name="20% - Accent2 2 2 2 2 2 2 3 2 2" xfId="2200" xr:uid="{00000000-0005-0000-0000-0000890A0000}"/>
    <cellStyle name="20% - Accent2 2 2 2 2 2 2 3 2 3" xfId="50364" xr:uid="{00000000-0005-0000-0000-00008A0A0000}"/>
    <cellStyle name="20% - Accent2 2 2 2 2 2 2 3 3" xfId="2201" xr:uid="{00000000-0005-0000-0000-00008B0A0000}"/>
    <cellStyle name="20% - Accent2 2 2 2 2 2 2 3 4" xfId="2202" xr:uid="{00000000-0005-0000-0000-00008C0A0000}"/>
    <cellStyle name="20% - Accent2 2 2 2 2 2 2 4" xfId="2203" xr:uid="{00000000-0005-0000-0000-00008D0A0000}"/>
    <cellStyle name="20% - Accent2 2 2 2 2 2 2 4 2" xfId="2204" xr:uid="{00000000-0005-0000-0000-00008E0A0000}"/>
    <cellStyle name="20% - Accent2 2 2 2 2 2 2 4 3" xfId="50365" xr:uid="{00000000-0005-0000-0000-00008F0A0000}"/>
    <cellStyle name="20% - Accent2 2 2 2 2 2 2 5" xfId="2205" xr:uid="{00000000-0005-0000-0000-0000900A0000}"/>
    <cellStyle name="20% - Accent2 2 2 2 2 2 2 6" xfId="2206" xr:uid="{00000000-0005-0000-0000-0000910A0000}"/>
    <cellStyle name="20% - Accent2 2 2 2 2 2 3" xfId="2207" xr:uid="{00000000-0005-0000-0000-0000920A0000}"/>
    <cellStyle name="20% - Accent2 2 2 2 2 2 3 2" xfId="2208" xr:uid="{00000000-0005-0000-0000-0000930A0000}"/>
    <cellStyle name="20% - Accent2 2 2 2 2 2 3 2 2" xfId="2209" xr:uid="{00000000-0005-0000-0000-0000940A0000}"/>
    <cellStyle name="20% - Accent2 2 2 2 2 2 3 2 3" xfId="50366" xr:uid="{00000000-0005-0000-0000-0000950A0000}"/>
    <cellStyle name="20% - Accent2 2 2 2 2 2 3 3" xfId="2210" xr:uid="{00000000-0005-0000-0000-0000960A0000}"/>
    <cellStyle name="20% - Accent2 2 2 2 2 2 3 4" xfId="2211" xr:uid="{00000000-0005-0000-0000-0000970A0000}"/>
    <cellStyle name="20% - Accent2 2 2 2 2 2 4" xfId="2212" xr:uid="{00000000-0005-0000-0000-0000980A0000}"/>
    <cellStyle name="20% - Accent2 2 2 2 2 2 4 2" xfId="2213" xr:uid="{00000000-0005-0000-0000-0000990A0000}"/>
    <cellStyle name="20% - Accent2 2 2 2 2 2 4 2 2" xfId="2214" xr:uid="{00000000-0005-0000-0000-00009A0A0000}"/>
    <cellStyle name="20% - Accent2 2 2 2 2 2 4 2 3" xfId="50367" xr:uid="{00000000-0005-0000-0000-00009B0A0000}"/>
    <cellStyle name="20% - Accent2 2 2 2 2 2 4 3" xfId="2215" xr:uid="{00000000-0005-0000-0000-00009C0A0000}"/>
    <cellStyle name="20% - Accent2 2 2 2 2 2 4 4" xfId="2216" xr:uid="{00000000-0005-0000-0000-00009D0A0000}"/>
    <cellStyle name="20% - Accent2 2 2 2 2 2 5" xfId="2217" xr:uid="{00000000-0005-0000-0000-00009E0A0000}"/>
    <cellStyle name="20% - Accent2 2 2 2 2 2 5 2" xfId="2218" xr:uid="{00000000-0005-0000-0000-00009F0A0000}"/>
    <cellStyle name="20% - Accent2 2 2 2 2 2 5 3" xfId="50368" xr:uid="{00000000-0005-0000-0000-0000A00A0000}"/>
    <cellStyle name="20% - Accent2 2 2 2 2 2 6" xfId="2219" xr:uid="{00000000-0005-0000-0000-0000A10A0000}"/>
    <cellStyle name="20% - Accent2 2 2 2 2 2 7" xfId="2220" xr:uid="{00000000-0005-0000-0000-0000A20A0000}"/>
    <cellStyle name="20% - Accent2 2 2 2 2 3" xfId="2221" xr:uid="{00000000-0005-0000-0000-0000A30A0000}"/>
    <cellStyle name="20% - Accent2 2 2 2 2 3 2" xfId="2222" xr:uid="{00000000-0005-0000-0000-0000A40A0000}"/>
    <cellStyle name="20% - Accent2 2 2 2 2 3 2 2" xfId="2223" xr:uid="{00000000-0005-0000-0000-0000A50A0000}"/>
    <cellStyle name="20% - Accent2 2 2 2 2 3 2 2 2" xfId="2224" xr:uid="{00000000-0005-0000-0000-0000A60A0000}"/>
    <cellStyle name="20% - Accent2 2 2 2 2 3 2 2 3" xfId="50369" xr:uid="{00000000-0005-0000-0000-0000A70A0000}"/>
    <cellStyle name="20% - Accent2 2 2 2 2 3 2 3" xfId="2225" xr:uid="{00000000-0005-0000-0000-0000A80A0000}"/>
    <cellStyle name="20% - Accent2 2 2 2 2 3 2 4" xfId="2226" xr:uid="{00000000-0005-0000-0000-0000A90A0000}"/>
    <cellStyle name="20% - Accent2 2 2 2 2 3 3" xfId="2227" xr:uid="{00000000-0005-0000-0000-0000AA0A0000}"/>
    <cellStyle name="20% - Accent2 2 2 2 2 3 3 2" xfId="2228" xr:uid="{00000000-0005-0000-0000-0000AB0A0000}"/>
    <cellStyle name="20% - Accent2 2 2 2 2 3 3 2 2" xfId="2229" xr:uid="{00000000-0005-0000-0000-0000AC0A0000}"/>
    <cellStyle name="20% - Accent2 2 2 2 2 3 3 2 3" xfId="50370" xr:uid="{00000000-0005-0000-0000-0000AD0A0000}"/>
    <cellStyle name="20% - Accent2 2 2 2 2 3 3 3" xfId="2230" xr:uid="{00000000-0005-0000-0000-0000AE0A0000}"/>
    <cellStyle name="20% - Accent2 2 2 2 2 3 3 4" xfId="2231" xr:uid="{00000000-0005-0000-0000-0000AF0A0000}"/>
    <cellStyle name="20% - Accent2 2 2 2 2 3 4" xfId="2232" xr:uid="{00000000-0005-0000-0000-0000B00A0000}"/>
    <cellStyle name="20% - Accent2 2 2 2 2 3 4 2" xfId="2233" xr:uid="{00000000-0005-0000-0000-0000B10A0000}"/>
    <cellStyle name="20% - Accent2 2 2 2 2 3 4 3" xfId="50371" xr:uid="{00000000-0005-0000-0000-0000B20A0000}"/>
    <cellStyle name="20% - Accent2 2 2 2 2 3 5" xfId="2234" xr:uid="{00000000-0005-0000-0000-0000B30A0000}"/>
    <cellStyle name="20% - Accent2 2 2 2 2 3 6" xfId="2235" xr:uid="{00000000-0005-0000-0000-0000B40A0000}"/>
    <cellStyle name="20% - Accent2 2 2 2 2 4" xfId="2236" xr:uid="{00000000-0005-0000-0000-0000B50A0000}"/>
    <cellStyle name="20% - Accent2 2 2 2 2 4 2" xfId="2237" xr:uid="{00000000-0005-0000-0000-0000B60A0000}"/>
    <cellStyle name="20% - Accent2 2 2 2 2 4 2 2" xfId="2238" xr:uid="{00000000-0005-0000-0000-0000B70A0000}"/>
    <cellStyle name="20% - Accent2 2 2 2 2 4 2 3" xfId="50372" xr:uid="{00000000-0005-0000-0000-0000B80A0000}"/>
    <cellStyle name="20% - Accent2 2 2 2 2 4 3" xfId="2239" xr:uid="{00000000-0005-0000-0000-0000B90A0000}"/>
    <cellStyle name="20% - Accent2 2 2 2 2 4 4" xfId="2240" xr:uid="{00000000-0005-0000-0000-0000BA0A0000}"/>
    <cellStyle name="20% - Accent2 2 2 2 2 5" xfId="2241" xr:uid="{00000000-0005-0000-0000-0000BB0A0000}"/>
    <cellStyle name="20% - Accent2 2 2 2 2 5 2" xfId="2242" xr:uid="{00000000-0005-0000-0000-0000BC0A0000}"/>
    <cellStyle name="20% - Accent2 2 2 2 2 5 2 2" xfId="2243" xr:uid="{00000000-0005-0000-0000-0000BD0A0000}"/>
    <cellStyle name="20% - Accent2 2 2 2 2 5 2 3" xfId="50373" xr:uid="{00000000-0005-0000-0000-0000BE0A0000}"/>
    <cellStyle name="20% - Accent2 2 2 2 2 5 3" xfId="2244" xr:uid="{00000000-0005-0000-0000-0000BF0A0000}"/>
    <cellStyle name="20% - Accent2 2 2 2 2 5 4" xfId="2245" xr:uid="{00000000-0005-0000-0000-0000C00A0000}"/>
    <cellStyle name="20% - Accent2 2 2 2 2 6" xfId="2246" xr:uid="{00000000-0005-0000-0000-0000C10A0000}"/>
    <cellStyle name="20% - Accent2 2 2 2 2 6 2" xfId="2247" xr:uid="{00000000-0005-0000-0000-0000C20A0000}"/>
    <cellStyle name="20% - Accent2 2 2 2 2 6 3" xfId="50374" xr:uid="{00000000-0005-0000-0000-0000C30A0000}"/>
    <cellStyle name="20% - Accent2 2 2 2 2 7" xfId="2248" xr:uid="{00000000-0005-0000-0000-0000C40A0000}"/>
    <cellStyle name="20% - Accent2 2 2 2 2 8" xfId="2249" xr:uid="{00000000-0005-0000-0000-0000C50A0000}"/>
    <cellStyle name="20% - Accent2 2 2 2 3" xfId="2250" xr:uid="{00000000-0005-0000-0000-0000C60A0000}"/>
    <cellStyle name="20% - Accent2 2 2 2 3 2" xfId="2251" xr:uid="{00000000-0005-0000-0000-0000C70A0000}"/>
    <cellStyle name="20% - Accent2 2 2 2 3 2 2" xfId="2252" xr:uid="{00000000-0005-0000-0000-0000C80A0000}"/>
    <cellStyle name="20% - Accent2 2 2 2 3 2 2 2" xfId="2253" xr:uid="{00000000-0005-0000-0000-0000C90A0000}"/>
    <cellStyle name="20% - Accent2 2 2 2 3 2 2 2 2" xfId="2254" xr:uid="{00000000-0005-0000-0000-0000CA0A0000}"/>
    <cellStyle name="20% - Accent2 2 2 2 3 2 2 2 3" xfId="50375" xr:uid="{00000000-0005-0000-0000-0000CB0A0000}"/>
    <cellStyle name="20% - Accent2 2 2 2 3 2 2 3" xfId="2255" xr:uid="{00000000-0005-0000-0000-0000CC0A0000}"/>
    <cellStyle name="20% - Accent2 2 2 2 3 2 2 4" xfId="2256" xr:uid="{00000000-0005-0000-0000-0000CD0A0000}"/>
    <cellStyle name="20% - Accent2 2 2 2 3 2 3" xfId="2257" xr:uid="{00000000-0005-0000-0000-0000CE0A0000}"/>
    <cellStyle name="20% - Accent2 2 2 2 3 2 3 2" xfId="2258" xr:uid="{00000000-0005-0000-0000-0000CF0A0000}"/>
    <cellStyle name="20% - Accent2 2 2 2 3 2 3 2 2" xfId="2259" xr:uid="{00000000-0005-0000-0000-0000D00A0000}"/>
    <cellStyle name="20% - Accent2 2 2 2 3 2 3 2 3" xfId="50376" xr:uid="{00000000-0005-0000-0000-0000D10A0000}"/>
    <cellStyle name="20% - Accent2 2 2 2 3 2 3 3" xfId="2260" xr:uid="{00000000-0005-0000-0000-0000D20A0000}"/>
    <cellStyle name="20% - Accent2 2 2 2 3 2 3 4" xfId="2261" xr:uid="{00000000-0005-0000-0000-0000D30A0000}"/>
    <cellStyle name="20% - Accent2 2 2 2 3 2 4" xfId="2262" xr:uid="{00000000-0005-0000-0000-0000D40A0000}"/>
    <cellStyle name="20% - Accent2 2 2 2 3 2 4 2" xfId="2263" xr:uid="{00000000-0005-0000-0000-0000D50A0000}"/>
    <cellStyle name="20% - Accent2 2 2 2 3 2 4 3" xfId="50377" xr:uid="{00000000-0005-0000-0000-0000D60A0000}"/>
    <cellStyle name="20% - Accent2 2 2 2 3 2 5" xfId="2264" xr:uid="{00000000-0005-0000-0000-0000D70A0000}"/>
    <cellStyle name="20% - Accent2 2 2 2 3 2 6" xfId="2265" xr:uid="{00000000-0005-0000-0000-0000D80A0000}"/>
    <cellStyle name="20% - Accent2 2 2 2 3 3" xfId="2266" xr:uid="{00000000-0005-0000-0000-0000D90A0000}"/>
    <cellStyle name="20% - Accent2 2 2 2 3 3 2" xfId="2267" xr:uid="{00000000-0005-0000-0000-0000DA0A0000}"/>
    <cellStyle name="20% - Accent2 2 2 2 3 3 2 2" xfId="2268" xr:uid="{00000000-0005-0000-0000-0000DB0A0000}"/>
    <cellStyle name="20% - Accent2 2 2 2 3 3 2 3" xfId="50378" xr:uid="{00000000-0005-0000-0000-0000DC0A0000}"/>
    <cellStyle name="20% - Accent2 2 2 2 3 3 3" xfId="2269" xr:uid="{00000000-0005-0000-0000-0000DD0A0000}"/>
    <cellStyle name="20% - Accent2 2 2 2 3 3 4" xfId="2270" xr:uid="{00000000-0005-0000-0000-0000DE0A0000}"/>
    <cellStyle name="20% - Accent2 2 2 2 3 4" xfId="2271" xr:uid="{00000000-0005-0000-0000-0000DF0A0000}"/>
    <cellStyle name="20% - Accent2 2 2 2 3 4 2" xfId="2272" xr:uid="{00000000-0005-0000-0000-0000E00A0000}"/>
    <cellStyle name="20% - Accent2 2 2 2 3 4 2 2" xfId="2273" xr:uid="{00000000-0005-0000-0000-0000E10A0000}"/>
    <cellStyle name="20% - Accent2 2 2 2 3 4 2 3" xfId="50379" xr:uid="{00000000-0005-0000-0000-0000E20A0000}"/>
    <cellStyle name="20% - Accent2 2 2 2 3 4 3" xfId="2274" xr:uid="{00000000-0005-0000-0000-0000E30A0000}"/>
    <cellStyle name="20% - Accent2 2 2 2 3 4 4" xfId="2275" xr:uid="{00000000-0005-0000-0000-0000E40A0000}"/>
    <cellStyle name="20% - Accent2 2 2 2 3 5" xfId="2276" xr:uid="{00000000-0005-0000-0000-0000E50A0000}"/>
    <cellStyle name="20% - Accent2 2 2 2 3 5 2" xfId="2277" xr:uid="{00000000-0005-0000-0000-0000E60A0000}"/>
    <cellStyle name="20% - Accent2 2 2 2 3 5 3" xfId="50380" xr:uid="{00000000-0005-0000-0000-0000E70A0000}"/>
    <cellStyle name="20% - Accent2 2 2 2 3 6" xfId="2278" xr:uid="{00000000-0005-0000-0000-0000E80A0000}"/>
    <cellStyle name="20% - Accent2 2 2 2 3 7" xfId="2279" xr:uid="{00000000-0005-0000-0000-0000E90A0000}"/>
    <cellStyle name="20% - Accent2 2 2 2 4" xfId="2280" xr:uid="{00000000-0005-0000-0000-0000EA0A0000}"/>
    <cellStyle name="20% - Accent2 2 2 2 4 2" xfId="2281" xr:uid="{00000000-0005-0000-0000-0000EB0A0000}"/>
    <cellStyle name="20% - Accent2 2 2 2 4 2 2" xfId="2282" xr:uid="{00000000-0005-0000-0000-0000EC0A0000}"/>
    <cellStyle name="20% - Accent2 2 2 2 4 2 2 2" xfId="2283" xr:uid="{00000000-0005-0000-0000-0000ED0A0000}"/>
    <cellStyle name="20% - Accent2 2 2 2 4 2 2 3" xfId="50381" xr:uid="{00000000-0005-0000-0000-0000EE0A0000}"/>
    <cellStyle name="20% - Accent2 2 2 2 4 2 3" xfId="2284" xr:uid="{00000000-0005-0000-0000-0000EF0A0000}"/>
    <cellStyle name="20% - Accent2 2 2 2 4 2 4" xfId="2285" xr:uid="{00000000-0005-0000-0000-0000F00A0000}"/>
    <cellStyle name="20% - Accent2 2 2 2 4 3" xfId="2286" xr:uid="{00000000-0005-0000-0000-0000F10A0000}"/>
    <cellStyle name="20% - Accent2 2 2 2 4 3 2" xfId="2287" xr:uid="{00000000-0005-0000-0000-0000F20A0000}"/>
    <cellStyle name="20% - Accent2 2 2 2 4 3 2 2" xfId="2288" xr:uid="{00000000-0005-0000-0000-0000F30A0000}"/>
    <cellStyle name="20% - Accent2 2 2 2 4 3 2 3" xfId="50382" xr:uid="{00000000-0005-0000-0000-0000F40A0000}"/>
    <cellStyle name="20% - Accent2 2 2 2 4 3 3" xfId="2289" xr:uid="{00000000-0005-0000-0000-0000F50A0000}"/>
    <cellStyle name="20% - Accent2 2 2 2 4 3 4" xfId="2290" xr:uid="{00000000-0005-0000-0000-0000F60A0000}"/>
    <cellStyle name="20% - Accent2 2 2 2 4 4" xfId="2291" xr:uid="{00000000-0005-0000-0000-0000F70A0000}"/>
    <cellStyle name="20% - Accent2 2 2 2 4 4 2" xfId="2292" xr:uid="{00000000-0005-0000-0000-0000F80A0000}"/>
    <cellStyle name="20% - Accent2 2 2 2 4 4 3" xfId="50383" xr:uid="{00000000-0005-0000-0000-0000F90A0000}"/>
    <cellStyle name="20% - Accent2 2 2 2 4 5" xfId="2293" xr:uid="{00000000-0005-0000-0000-0000FA0A0000}"/>
    <cellStyle name="20% - Accent2 2 2 2 4 6" xfId="2294" xr:uid="{00000000-0005-0000-0000-0000FB0A0000}"/>
    <cellStyle name="20% - Accent2 2 2 2 5" xfId="2295" xr:uid="{00000000-0005-0000-0000-0000FC0A0000}"/>
    <cellStyle name="20% - Accent2 2 2 2 5 2" xfId="2296" xr:uid="{00000000-0005-0000-0000-0000FD0A0000}"/>
    <cellStyle name="20% - Accent2 2 2 2 5 2 2" xfId="2297" xr:uid="{00000000-0005-0000-0000-0000FE0A0000}"/>
    <cellStyle name="20% - Accent2 2 2 2 5 2 2 2" xfId="2298" xr:uid="{00000000-0005-0000-0000-0000FF0A0000}"/>
    <cellStyle name="20% - Accent2 2 2 2 5 2 2 3" xfId="50384" xr:uid="{00000000-0005-0000-0000-0000000B0000}"/>
    <cellStyle name="20% - Accent2 2 2 2 5 2 3" xfId="2299" xr:uid="{00000000-0005-0000-0000-0000010B0000}"/>
    <cellStyle name="20% - Accent2 2 2 2 5 2 4" xfId="2300" xr:uid="{00000000-0005-0000-0000-0000020B0000}"/>
    <cellStyle name="20% - Accent2 2 2 2 5 3" xfId="2301" xr:uid="{00000000-0005-0000-0000-0000030B0000}"/>
    <cellStyle name="20% - Accent2 2 2 2 5 3 2" xfId="2302" xr:uid="{00000000-0005-0000-0000-0000040B0000}"/>
    <cellStyle name="20% - Accent2 2 2 2 5 3 3" xfId="50385" xr:uid="{00000000-0005-0000-0000-0000050B0000}"/>
    <cellStyle name="20% - Accent2 2 2 2 5 4" xfId="2303" xr:uid="{00000000-0005-0000-0000-0000060B0000}"/>
    <cellStyle name="20% - Accent2 2 2 2 5 5" xfId="2304" xr:uid="{00000000-0005-0000-0000-0000070B0000}"/>
    <cellStyle name="20% - Accent2 2 2 2 6" xfId="2305" xr:uid="{00000000-0005-0000-0000-0000080B0000}"/>
    <cellStyle name="20% - Accent2 2 2 2 6 2" xfId="2306" xr:uid="{00000000-0005-0000-0000-0000090B0000}"/>
    <cellStyle name="20% - Accent2 2 2 2 6 2 2" xfId="2307" xr:uid="{00000000-0005-0000-0000-00000A0B0000}"/>
    <cellStyle name="20% - Accent2 2 2 2 6 2 3" xfId="50386" xr:uid="{00000000-0005-0000-0000-00000B0B0000}"/>
    <cellStyle name="20% - Accent2 2 2 2 6 3" xfId="2308" xr:uid="{00000000-0005-0000-0000-00000C0B0000}"/>
    <cellStyle name="20% - Accent2 2 2 2 6 4" xfId="2309" xr:uid="{00000000-0005-0000-0000-00000D0B0000}"/>
    <cellStyle name="20% - Accent2 2 2 2 7" xfId="2310" xr:uid="{00000000-0005-0000-0000-00000E0B0000}"/>
    <cellStyle name="20% - Accent2 2 2 2 7 2" xfId="2311" xr:uid="{00000000-0005-0000-0000-00000F0B0000}"/>
    <cellStyle name="20% - Accent2 2 2 2 7 2 2" xfId="2312" xr:uid="{00000000-0005-0000-0000-0000100B0000}"/>
    <cellStyle name="20% - Accent2 2 2 2 7 2 3" xfId="50387" xr:uid="{00000000-0005-0000-0000-0000110B0000}"/>
    <cellStyle name="20% - Accent2 2 2 2 7 3" xfId="2313" xr:uid="{00000000-0005-0000-0000-0000120B0000}"/>
    <cellStyle name="20% - Accent2 2 2 2 7 4" xfId="2314" xr:uid="{00000000-0005-0000-0000-0000130B0000}"/>
    <cellStyle name="20% - Accent2 2 2 2 8" xfId="2315" xr:uid="{00000000-0005-0000-0000-0000140B0000}"/>
    <cellStyle name="20% - Accent2 2 2 2 8 2" xfId="2316" xr:uid="{00000000-0005-0000-0000-0000150B0000}"/>
    <cellStyle name="20% - Accent2 2 2 2 8 3" xfId="50388" xr:uid="{00000000-0005-0000-0000-0000160B0000}"/>
    <cellStyle name="20% - Accent2 2 2 2 9" xfId="2317" xr:uid="{00000000-0005-0000-0000-0000170B0000}"/>
    <cellStyle name="20% - Accent2 2 2 3" xfId="2318" xr:uid="{00000000-0005-0000-0000-0000180B0000}"/>
    <cellStyle name="20% - Accent2 2 2 3 2" xfId="2319" xr:uid="{00000000-0005-0000-0000-0000190B0000}"/>
    <cellStyle name="20% - Accent2 2 2 3 2 2" xfId="2320" xr:uid="{00000000-0005-0000-0000-00001A0B0000}"/>
    <cellStyle name="20% - Accent2 2 2 3 2 2 2" xfId="2321" xr:uid="{00000000-0005-0000-0000-00001B0B0000}"/>
    <cellStyle name="20% - Accent2 2 2 3 2 2 2 2" xfId="2322" xr:uid="{00000000-0005-0000-0000-00001C0B0000}"/>
    <cellStyle name="20% - Accent2 2 2 3 2 2 2 2 2" xfId="2323" xr:uid="{00000000-0005-0000-0000-00001D0B0000}"/>
    <cellStyle name="20% - Accent2 2 2 3 2 2 2 2 3" xfId="50389" xr:uid="{00000000-0005-0000-0000-00001E0B0000}"/>
    <cellStyle name="20% - Accent2 2 2 3 2 2 2 3" xfId="2324" xr:uid="{00000000-0005-0000-0000-00001F0B0000}"/>
    <cellStyle name="20% - Accent2 2 2 3 2 2 2 4" xfId="2325" xr:uid="{00000000-0005-0000-0000-0000200B0000}"/>
    <cellStyle name="20% - Accent2 2 2 3 2 2 3" xfId="2326" xr:uid="{00000000-0005-0000-0000-0000210B0000}"/>
    <cellStyle name="20% - Accent2 2 2 3 2 2 3 2" xfId="2327" xr:uid="{00000000-0005-0000-0000-0000220B0000}"/>
    <cellStyle name="20% - Accent2 2 2 3 2 2 3 2 2" xfId="2328" xr:uid="{00000000-0005-0000-0000-0000230B0000}"/>
    <cellStyle name="20% - Accent2 2 2 3 2 2 3 2 3" xfId="50390" xr:uid="{00000000-0005-0000-0000-0000240B0000}"/>
    <cellStyle name="20% - Accent2 2 2 3 2 2 3 3" xfId="2329" xr:uid="{00000000-0005-0000-0000-0000250B0000}"/>
    <cellStyle name="20% - Accent2 2 2 3 2 2 3 4" xfId="2330" xr:uid="{00000000-0005-0000-0000-0000260B0000}"/>
    <cellStyle name="20% - Accent2 2 2 3 2 2 4" xfId="2331" xr:uid="{00000000-0005-0000-0000-0000270B0000}"/>
    <cellStyle name="20% - Accent2 2 2 3 2 2 4 2" xfId="2332" xr:uid="{00000000-0005-0000-0000-0000280B0000}"/>
    <cellStyle name="20% - Accent2 2 2 3 2 2 4 3" xfId="50391" xr:uid="{00000000-0005-0000-0000-0000290B0000}"/>
    <cellStyle name="20% - Accent2 2 2 3 2 2 5" xfId="2333" xr:uid="{00000000-0005-0000-0000-00002A0B0000}"/>
    <cellStyle name="20% - Accent2 2 2 3 2 2 6" xfId="2334" xr:uid="{00000000-0005-0000-0000-00002B0B0000}"/>
    <cellStyle name="20% - Accent2 2 2 3 2 3" xfId="2335" xr:uid="{00000000-0005-0000-0000-00002C0B0000}"/>
    <cellStyle name="20% - Accent2 2 2 3 2 3 2" xfId="2336" xr:uid="{00000000-0005-0000-0000-00002D0B0000}"/>
    <cellStyle name="20% - Accent2 2 2 3 2 3 2 2" xfId="2337" xr:uid="{00000000-0005-0000-0000-00002E0B0000}"/>
    <cellStyle name="20% - Accent2 2 2 3 2 3 2 3" xfId="50392" xr:uid="{00000000-0005-0000-0000-00002F0B0000}"/>
    <cellStyle name="20% - Accent2 2 2 3 2 3 3" xfId="2338" xr:uid="{00000000-0005-0000-0000-0000300B0000}"/>
    <cellStyle name="20% - Accent2 2 2 3 2 3 4" xfId="2339" xr:uid="{00000000-0005-0000-0000-0000310B0000}"/>
    <cellStyle name="20% - Accent2 2 2 3 2 4" xfId="2340" xr:uid="{00000000-0005-0000-0000-0000320B0000}"/>
    <cellStyle name="20% - Accent2 2 2 3 2 4 2" xfId="2341" xr:uid="{00000000-0005-0000-0000-0000330B0000}"/>
    <cellStyle name="20% - Accent2 2 2 3 2 4 2 2" xfId="2342" xr:uid="{00000000-0005-0000-0000-0000340B0000}"/>
    <cellStyle name="20% - Accent2 2 2 3 2 4 2 3" xfId="50393" xr:uid="{00000000-0005-0000-0000-0000350B0000}"/>
    <cellStyle name="20% - Accent2 2 2 3 2 4 3" xfId="2343" xr:uid="{00000000-0005-0000-0000-0000360B0000}"/>
    <cellStyle name="20% - Accent2 2 2 3 2 4 4" xfId="2344" xr:uid="{00000000-0005-0000-0000-0000370B0000}"/>
    <cellStyle name="20% - Accent2 2 2 3 2 5" xfId="2345" xr:uid="{00000000-0005-0000-0000-0000380B0000}"/>
    <cellStyle name="20% - Accent2 2 2 3 2 5 2" xfId="2346" xr:uid="{00000000-0005-0000-0000-0000390B0000}"/>
    <cellStyle name="20% - Accent2 2 2 3 2 5 3" xfId="50394" xr:uid="{00000000-0005-0000-0000-00003A0B0000}"/>
    <cellStyle name="20% - Accent2 2 2 3 2 6" xfId="2347" xr:uid="{00000000-0005-0000-0000-00003B0B0000}"/>
    <cellStyle name="20% - Accent2 2 2 3 2 7" xfId="2348" xr:uid="{00000000-0005-0000-0000-00003C0B0000}"/>
    <cellStyle name="20% - Accent2 2 2 3 3" xfId="2349" xr:uid="{00000000-0005-0000-0000-00003D0B0000}"/>
    <cellStyle name="20% - Accent2 2 2 3 3 2" xfId="2350" xr:uid="{00000000-0005-0000-0000-00003E0B0000}"/>
    <cellStyle name="20% - Accent2 2 2 3 3 2 2" xfId="2351" xr:uid="{00000000-0005-0000-0000-00003F0B0000}"/>
    <cellStyle name="20% - Accent2 2 2 3 3 2 2 2" xfId="2352" xr:uid="{00000000-0005-0000-0000-0000400B0000}"/>
    <cellStyle name="20% - Accent2 2 2 3 3 2 2 3" xfId="50395" xr:uid="{00000000-0005-0000-0000-0000410B0000}"/>
    <cellStyle name="20% - Accent2 2 2 3 3 2 3" xfId="2353" xr:uid="{00000000-0005-0000-0000-0000420B0000}"/>
    <cellStyle name="20% - Accent2 2 2 3 3 2 4" xfId="2354" xr:uid="{00000000-0005-0000-0000-0000430B0000}"/>
    <cellStyle name="20% - Accent2 2 2 3 3 3" xfId="2355" xr:uid="{00000000-0005-0000-0000-0000440B0000}"/>
    <cellStyle name="20% - Accent2 2 2 3 3 3 2" xfId="2356" xr:uid="{00000000-0005-0000-0000-0000450B0000}"/>
    <cellStyle name="20% - Accent2 2 2 3 3 3 2 2" xfId="2357" xr:uid="{00000000-0005-0000-0000-0000460B0000}"/>
    <cellStyle name="20% - Accent2 2 2 3 3 3 2 3" xfId="50396" xr:uid="{00000000-0005-0000-0000-0000470B0000}"/>
    <cellStyle name="20% - Accent2 2 2 3 3 3 3" xfId="2358" xr:uid="{00000000-0005-0000-0000-0000480B0000}"/>
    <cellStyle name="20% - Accent2 2 2 3 3 3 4" xfId="2359" xr:uid="{00000000-0005-0000-0000-0000490B0000}"/>
    <cellStyle name="20% - Accent2 2 2 3 3 4" xfId="2360" xr:uid="{00000000-0005-0000-0000-00004A0B0000}"/>
    <cellStyle name="20% - Accent2 2 2 3 3 4 2" xfId="2361" xr:uid="{00000000-0005-0000-0000-00004B0B0000}"/>
    <cellStyle name="20% - Accent2 2 2 3 3 4 3" xfId="50397" xr:uid="{00000000-0005-0000-0000-00004C0B0000}"/>
    <cellStyle name="20% - Accent2 2 2 3 3 5" xfId="2362" xr:uid="{00000000-0005-0000-0000-00004D0B0000}"/>
    <cellStyle name="20% - Accent2 2 2 3 3 6" xfId="2363" xr:uid="{00000000-0005-0000-0000-00004E0B0000}"/>
    <cellStyle name="20% - Accent2 2 2 3 4" xfId="2364" xr:uid="{00000000-0005-0000-0000-00004F0B0000}"/>
    <cellStyle name="20% - Accent2 2 2 3 4 2" xfId="2365" xr:uid="{00000000-0005-0000-0000-0000500B0000}"/>
    <cellStyle name="20% - Accent2 2 2 3 4 2 2" xfId="2366" xr:uid="{00000000-0005-0000-0000-0000510B0000}"/>
    <cellStyle name="20% - Accent2 2 2 3 4 2 2 2" xfId="2367" xr:uid="{00000000-0005-0000-0000-0000520B0000}"/>
    <cellStyle name="20% - Accent2 2 2 3 4 2 2 3" xfId="50398" xr:uid="{00000000-0005-0000-0000-0000530B0000}"/>
    <cellStyle name="20% - Accent2 2 2 3 4 2 3" xfId="2368" xr:uid="{00000000-0005-0000-0000-0000540B0000}"/>
    <cellStyle name="20% - Accent2 2 2 3 4 2 4" xfId="2369" xr:uid="{00000000-0005-0000-0000-0000550B0000}"/>
    <cellStyle name="20% - Accent2 2 2 3 4 3" xfId="2370" xr:uid="{00000000-0005-0000-0000-0000560B0000}"/>
    <cellStyle name="20% - Accent2 2 2 3 4 3 2" xfId="2371" xr:uid="{00000000-0005-0000-0000-0000570B0000}"/>
    <cellStyle name="20% - Accent2 2 2 3 4 3 3" xfId="50399" xr:uid="{00000000-0005-0000-0000-0000580B0000}"/>
    <cellStyle name="20% - Accent2 2 2 3 4 4" xfId="2372" xr:uid="{00000000-0005-0000-0000-0000590B0000}"/>
    <cellStyle name="20% - Accent2 2 2 3 4 5" xfId="2373" xr:uid="{00000000-0005-0000-0000-00005A0B0000}"/>
    <cellStyle name="20% - Accent2 2 2 3 5" xfId="2374" xr:uid="{00000000-0005-0000-0000-00005B0B0000}"/>
    <cellStyle name="20% - Accent2 2 2 3 5 2" xfId="2375" xr:uid="{00000000-0005-0000-0000-00005C0B0000}"/>
    <cellStyle name="20% - Accent2 2 2 3 5 2 2" xfId="2376" xr:uid="{00000000-0005-0000-0000-00005D0B0000}"/>
    <cellStyle name="20% - Accent2 2 2 3 5 2 3" xfId="50400" xr:uid="{00000000-0005-0000-0000-00005E0B0000}"/>
    <cellStyle name="20% - Accent2 2 2 3 5 3" xfId="2377" xr:uid="{00000000-0005-0000-0000-00005F0B0000}"/>
    <cellStyle name="20% - Accent2 2 2 3 5 4" xfId="2378" xr:uid="{00000000-0005-0000-0000-0000600B0000}"/>
    <cellStyle name="20% - Accent2 2 2 3 6" xfId="2379" xr:uid="{00000000-0005-0000-0000-0000610B0000}"/>
    <cellStyle name="20% - Accent2 2 2 3 6 2" xfId="2380" xr:uid="{00000000-0005-0000-0000-0000620B0000}"/>
    <cellStyle name="20% - Accent2 2 2 3 6 2 2" xfId="2381" xr:uid="{00000000-0005-0000-0000-0000630B0000}"/>
    <cellStyle name="20% - Accent2 2 2 3 6 2 3" xfId="50401" xr:uid="{00000000-0005-0000-0000-0000640B0000}"/>
    <cellStyle name="20% - Accent2 2 2 3 6 3" xfId="2382" xr:uid="{00000000-0005-0000-0000-0000650B0000}"/>
    <cellStyle name="20% - Accent2 2 2 3 6 4" xfId="2383" xr:uid="{00000000-0005-0000-0000-0000660B0000}"/>
    <cellStyle name="20% - Accent2 2 2 3 7" xfId="2384" xr:uid="{00000000-0005-0000-0000-0000670B0000}"/>
    <cellStyle name="20% - Accent2 2 2 3 7 2" xfId="2385" xr:uid="{00000000-0005-0000-0000-0000680B0000}"/>
    <cellStyle name="20% - Accent2 2 2 3 7 3" xfId="50402" xr:uid="{00000000-0005-0000-0000-0000690B0000}"/>
    <cellStyle name="20% - Accent2 2 2 3 8" xfId="2386" xr:uid="{00000000-0005-0000-0000-00006A0B0000}"/>
    <cellStyle name="20% - Accent2 2 2 3 9" xfId="2387" xr:uid="{00000000-0005-0000-0000-00006B0B0000}"/>
    <cellStyle name="20% - Accent2 2 2 4" xfId="2388" xr:uid="{00000000-0005-0000-0000-00006C0B0000}"/>
    <cellStyle name="20% - Accent2 2 2 4 2" xfId="2389" xr:uid="{00000000-0005-0000-0000-00006D0B0000}"/>
    <cellStyle name="20% - Accent2 2 2 4 2 2" xfId="2390" xr:uid="{00000000-0005-0000-0000-00006E0B0000}"/>
    <cellStyle name="20% - Accent2 2 2 4 2 2 2" xfId="2391" xr:uid="{00000000-0005-0000-0000-00006F0B0000}"/>
    <cellStyle name="20% - Accent2 2 2 4 2 2 2 2" xfId="2392" xr:uid="{00000000-0005-0000-0000-0000700B0000}"/>
    <cellStyle name="20% - Accent2 2 2 4 2 2 2 3" xfId="50403" xr:uid="{00000000-0005-0000-0000-0000710B0000}"/>
    <cellStyle name="20% - Accent2 2 2 4 2 2 3" xfId="2393" xr:uid="{00000000-0005-0000-0000-0000720B0000}"/>
    <cellStyle name="20% - Accent2 2 2 4 2 2 4" xfId="2394" xr:uid="{00000000-0005-0000-0000-0000730B0000}"/>
    <cellStyle name="20% - Accent2 2 2 4 2 3" xfId="2395" xr:uid="{00000000-0005-0000-0000-0000740B0000}"/>
    <cellStyle name="20% - Accent2 2 2 4 2 3 2" xfId="2396" xr:uid="{00000000-0005-0000-0000-0000750B0000}"/>
    <cellStyle name="20% - Accent2 2 2 4 2 3 2 2" xfId="2397" xr:uid="{00000000-0005-0000-0000-0000760B0000}"/>
    <cellStyle name="20% - Accent2 2 2 4 2 3 2 3" xfId="50404" xr:uid="{00000000-0005-0000-0000-0000770B0000}"/>
    <cellStyle name="20% - Accent2 2 2 4 2 3 3" xfId="2398" xr:uid="{00000000-0005-0000-0000-0000780B0000}"/>
    <cellStyle name="20% - Accent2 2 2 4 2 3 4" xfId="2399" xr:uid="{00000000-0005-0000-0000-0000790B0000}"/>
    <cellStyle name="20% - Accent2 2 2 4 2 4" xfId="2400" xr:uid="{00000000-0005-0000-0000-00007A0B0000}"/>
    <cellStyle name="20% - Accent2 2 2 4 2 4 2" xfId="2401" xr:uid="{00000000-0005-0000-0000-00007B0B0000}"/>
    <cellStyle name="20% - Accent2 2 2 4 2 4 3" xfId="50405" xr:uid="{00000000-0005-0000-0000-00007C0B0000}"/>
    <cellStyle name="20% - Accent2 2 2 4 2 5" xfId="2402" xr:uid="{00000000-0005-0000-0000-00007D0B0000}"/>
    <cellStyle name="20% - Accent2 2 2 4 2 6" xfId="2403" xr:uid="{00000000-0005-0000-0000-00007E0B0000}"/>
    <cellStyle name="20% - Accent2 2 2 4 3" xfId="2404" xr:uid="{00000000-0005-0000-0000-00007F0B0000}"/>
    <cellStyle name="20% - Accent2 2 2 4 3 2" xfId="2405" xr:uid="{00000000-0005-0000-0000-0000800B0000}"/>
    <cellStyle name="20% - Accent2 2 2 4 3 2 2" xfId="2406" xr:uid="{00000000-0005-0000-0000-0000810B0000}"/>
    <cellStyle name="20% - Accent2 2 2 4 3 2 3" xfId="50406" xr:uid="{00000000-0005-0000-0000-0000820B0000}"/>
    <cellStyle name="20% - Accent2 2 2 4 3 3" xfId="2407" xr:uid="{00000000-0005-0000-0000-0000830B0000}"/>
    <cellStyle name="20% - Accent2 2 2 4 3 4" xfId="2408" xr:uid="{00000000-0005-0000-0000-0000840B0000}"/>
    <cellStyle name="20% - Accent2 2 2 4 4" xfId="2409" xr:uid="{00000000-0005-0000-0000-0000850B0000}"/>
    <cellStyle name="20% - Accent2 2 2 4 4 2" xfId="2410" xr:uid="{00000000-0005-0000-0000-0000860B0000}"/>
    <cellStyle name="20% - Accent2 2 2 4 4 2 2" xfId="2411" xr:uid="{00000000-0005-0000-0000-0000870B0000}"/>
    <cellStyle name="20% - Accent2 2 2 4 4 2 3" xfId="50407" xr:uid="{00000000-0005-0000-0000-0000880B0000}"/>
    <cellStyle name="20% - Accent2 2 2 4 4 3" xfId="2412" xr:uid="{00000000-0005-0000-0000-0000890B0000}"/>
    <cellStyle name="20% - Accent2 2 2 4 4 4" xfId="2413" xr:uid="{00000000-0005-0000-0000-00008A0B0000}"/>
    <cellStyle name="20% - Accent2 2 2 4 5" xfId="2414" xr:uid="{00000000-0005-0000-0000-00008B0B0000}"/>
    <cellStyle name="20% - Accent2 2 2 4 5 2" xfId="2415" xr:uid="{00000000-0005-0000-0000-00008C0B0000}"/>
    <cellStyle name="20% - Accent2 2 2 4 5 3" xfId="50408" xr:uid="{00000000-0005-0000-0000-00008D0B0000}"/>
    <cellStyle name="20% - Accent2 2 2 4 6" xfId="2416" xr:uid="{00000000-0005-0000-0000-00008E0B0000}"/>
    <cellStyle name="20% - Accent2 2 2 4 7" xfId="2417" xr:uid="{00000000-0005-0000-0000-00008F0B0000}"/>
    <cellStyle name="20% - Accent2 2 2 5" xfId="2418" xr:uid="{00000000-0005-0000-0000-0000900B0000}"/>
    <cellStyle name="20% - Accent2 2 2 5 2" xfId="2419" xr:uid="{00000000-0005-0000-0000-0000910B0000}"/>
    <cellStyle name="20% - Accent2 2 2 5 2 2" xfId="2420" xr:uid="{00000000-0005-0000-0000-0000920B0000}"/>
    <cellStyle name="20% - Accent2 2 2 5 2 2 2" xfId="2421" xr:uid="{00000000-0005-0000-0000-0000930B0000}"/>
    <cellStyle name="20% - Accent2 2 2 5 2 2 3" xfId="50409" xr:uid="{00000000-0005-0000-0000-0000940B0000}"/>
    <cellStyle name="20% - Accent2 2 2 5 2 3" xfId="2422" xr:uid="{00000000-0005-0000-0000-0000950B0000}"/>
    <cellStyle name="20% - Accent2 2 2 5 2 4" xfId="2423" xr:uid="{00000000-0005-0000-0000-0000960B0000}"/>
    <cellStyle name="20% - Accent2 2 2 5 3" xfId="2424" xr:uid="{00000000-0005-0000-0000-0000970B0000}"/>
    <cellStyle name="20% - Accent2 2 2 5 3 2" xfId="2425" xr:uid="{00000000-0005-0000-0000-0000980B0000}"/>
    <cellStyle name="20% - Accent2 2 2 5 3 2 2" xfId="2426" xr:uid="{00000000-0005-0000-0000-0000990B0000}"/>
    <cellStyle name="20% - Accent2 2 2 5 3 2 3" xfId="50410" xr:uid="{00000000-0005-0000-0000-00009A0B0000}"/>
    <cellStyle name="20% - Accent2 2 2 5 3 3" xfId="2427" xr:uid="{00000000-0005-0000-0000-00009B0B0000}"/>
    <cellStyle name="20% - Accent2 2 2 5 3 4" xfId="2428" xr:uid="{00000000-0005-0000-0000-00009C0B0000}"/>
    <cellStyle name="20% - Accent2 2 2 5 4" xfId="2429" xr:uid="{00000000-0005-0000-0000-00009D0B0000}"/>
    <cellStyle name="20% - Accent2 2 2 5 4 2" xfId="2430" xr:uid="{00000000-0005-0000-0000-00009E0B0000}"/>
    <cellStyle name="20% - Accent2 2 2 5 4 3" xfId="50411" xr:uid="{00000000-0005-0000-0000-00009F0B0000}"/>
    <cellStyle name="20% - Accent2 2 2 5 5" xfId="2431" xr:uid="{00000000-0005-0000-0000-0000A00B0000}"/>
    <cellStyle name="20% - Accent2 2 2 5 6" xfId="2432" xr:uid="{00000000-0005-0000-0000-0000A10B0000}"/>
    <cellStyle name="20% - Accent2 2 2 6" xfId="2433" xr:uid="{00000000-0005-0000-0000-0000A20B0000}"/>
    <cellStyle name="20% - Accent2 2 2 6 2" xfId="2434" xr:uid="{00000000-0005-0000-0000-0000A30B0000}"/>
    <cellStyle name="20% - Accent2 2 2 6 2 2" xfId="2435" xr:uid="{00000000-0005-0000-0000-0000A40B0000}"/>
    <cellStyle name="20% - Accent2 2 2 6 2 2 2" xfId="2436" xr:uid="{00000000-0005-0000-0000-0000A50B0000}"/>
    <cellStyle name="20% - Accent2 2 2 6 2 2 3" xfId="50412" xr:uid="{00000000-0005-0000-0000-0000A60B0000}"/>
    <cellStyle name="20% - Accent2 2 2 6 2 3" xfId="2437" xr:uid="{00000000-0005-0000-0000-0000A70B0000}"/>
    <cellStyle name="20% - Accent2 2 2 6 2 4" xfId="2438" xr:uid="{00000000-0005-0000-0000-0000A80B0000}"/>
    <cellStyle name="20% - Accent2 2 2 6 3" xfId="2439" xr:uid="{00000000-0005-0000-0000-0000A90B0000}"/>
    <cellStyle name="20% - Accent2 2 2 6 3 2" xfId="2440" xr:uid="{00000000-0005-0000-0000-0000AA0B0000}"/>
    <cellStyle name="20% - Accent2 2 2 6 3 3" xfId="50413" xr:uid="{00000000-0005-0000-0000-0000AB0B0000}"/>
    <cellStyle name="20% - Accent2 2 2 6 4" xfId="2441" xr:uid="{00000000-0005-0000-0000-0000AC0B0000}"/>
    <cellStyle name="20% - Accent2 2 2 6 5" xfId="2442" xr:uid="{00000000-0005-0000-0000-0000AD0B0000}"/>
    <cellStyle name="20% - Accent2 2 2 7" xfId="2443" xr:uid="{00000000-0005-0000-0000-0000AE0B0000}"/>
    <cellStyle name="20% - Accent2 2 2 7 2" xfId="2444" xr:uid="{00000000-0005-0000-0000-0000AF0B0000}"/>
    <cellStyle name="20% - Accent2 2 2 7 2 2" xfId="2445" xr:uid="{00000000-0005-0000-0000-0000B00B0000}"/>
    <cellStyle name="20% - Accent2 2 2 7 2 3" xfId="50414" xr:uid="{00000000-0005-0000-0000-0000B10B0000}"/>
    <cellStyle name="20% - Accent2 2 2 7 3" xfId="2446" xr:uid="{00000000-0005-0000-0000-0000B20B0000}"/>
    <cellStyle name="20% - Accent2 2 2 7 4" xfId="2447" xr:uid="{00000000-0005-0000-0000-0000B30B0000}"/>
    <cellStyle name="20% - Accent2 2 2 8" xfId="2448" xr:uid="{00000000-0005-0000-0000-0000B40B0000}"/>
    <cellStyle name="20% - Accent2 2 2 8 2" xfId="2449" xr:uid="{00000000-0005-0000-0000-0000B50B0000}"/>
    <cellStyle name="20% - Accent2 2 2 8 2 2" xfId="2450" xr:uid="{00000000-0005-0000-0000-0000B60B0000}"/>
    <cellStyle name="20% - Accent2 2 2 8 2 3" xfId="50415" xr:uid="{00000000-0005-0000-0000-0000B70B0000}"/>
    <cellStyle name="20% - Accent2 2 2 8 3" xfId="2451" xr:uid="{00000000-0005-0000-0000-0000B80B0000}"/>
    <cellStyle name="20% - Accent2 2 2 8 4" xfId="2452" xr:uid="{00000000-0005-0000-0000-0000B90B0000}"/>
    <cellStyle name="20% - Accent2 2 2 9" xfId="2453" xr:uid="{00000000-0005-0000-0000-0000BA0B0000}"/>
    <cellStyle name="20% - Accent2 2 2 9 2" xfId="2454" xr:uid="{00000000-0005-0000-0000-0000BB0B0000}"/>
    <cellStyle name="20% - Accent2 2 2 9 3" xfId="50416" xr:uid="{00000000-0005-0000-0000-0000BC0B0000}"/>
    <cellStyle name="20% - Accent2 2 3" xfId="2455" xr:uid="{00000000-0005-0000-0000-0000BD0B0000}"/>
    <cellStyle name="20% - Accent2 2 3 10" xfId="2456" xr:uid="{00000000-0005-0000-0000-0000BE0B0000}"/>
    <cellStyle name="20% - Accent2 2 3 11" xfId="2457" xr:uid="{00000000-0005-0000-0000-0000BF0B0000}"/>
    <cellStyle name="20% - Accent2 2 3 12" xfId="60523" xr:uid="{00000000-0005-0000-0000-0000C00B0000}"/>
    <cellStyle name="20% - Accent2 2 3 2" xfId="2458" xr:uid="{00000000-0005-0000-0000-0000C10B0000}"/>
    <cellStyle name="20% - Accent2 2 3 2 10" xfId="2459" xr:uid="{00000000-0005-0000-0000-0000C20B0000}"/>
    <cellStyle name="20% - Accent2 2 3 2 2" xfId="2460" xr:uid="{00000000-0005-0000-0000-0000C30B0000}"/>
    <cellStyle name="20% - Accent2 2 3 2 2 2" xfId="2461" xr:uid="{00000000-0005-0000-0000-0000C40B0000}"/>
    <cellStyle name="20% - Accent2 2 3 2 2 2 2" xfId="2462" xr:uid="{00000000-0005-0000-0000-0000C50B0000}"/>
    <cellStyle name="20% - Accent2 2 3 2 2 2 2 2" xfId="2463" xr:uid="{00000000-0005-0000-0000-0000C60B0000}"/>
    <cellStyle name="20% - Accent2 2 3 2 2 2 2 2 2" xfId="2464" xr:uid="{00000000-0005-0000-0000-0000C70B0000}"/>
    <cellStyle name="20% - Accent2 2 3 2 2 2 2 2 2 2" xfId="2465" xr:uid="{00000000-0005-0000-0000-0000C80B0000}"/>
    <cellStyle name="20% - Accent2 2 3 2 2 2 2 2 2 3" xfId="50417" xr:uid="{00000000-0005-0000-0000-0000C90B0000}"/>
    <cellStyle name="20% - Accent2 2 3 2 2 2 2 2 3" xfId="2466" xr:uid="{00000000-0005-0000-0000-0000CA0B0000}"/>
    <cellStyle name="20% - Accent2 2 3 2 2 2 2 2 4" xfId="2467" xr:uid="{00000000-0005-0000-0000-0000CB0B0000}"/>
    <cellStyle name="20% - Accent2 2 3 2 2 2 2 3" xfId="2468" xr:uid="{00000000-0005-0000-0000-0000CC0B0000}"/>
    <cellStyle name="20% - Accent2 2 3 2 2 2 2 3 2" xfId="2469" xr:uid="{00000000-0005-0000-0000-0000CD0B0000}"/>
    <cellStyle name="20% - Accent2 2 3 2 2 2 2 3 2 2" xfId="2470" xr:uid="{00000000-0005-0000-0000-0000CE0B0000}"/>
    <cellStyle name="20% - Accent2 2 3 2 2 2 2 3 2 3" xfId="50418" xr:uid="{00000000-0005-0000-0000-0000CF0B0000}"/>
    <cellStyle name="20% - Accent2 2 3 2 2 2 2 3 3" xfId="2471" xr:uid="{00000000-0005-0000-0000-0000D00B0000}"/>
    <cellStyle name="20% - Accent2 2 3 2 2 2 2 3 4" xfId="2472" xr:uid="{00000000-0005-0000-0000-0000D10B0000}"/>
    <cellStyle name="20% - Accent2 2 3 2 2 2 2 4" xfId="2473" xr:uid="{00000000-0005-0000-0000-0000D20B0000}"/>
    <cellStyle name="20% - Accent2 2 3 2 2 2 2 4 2" xfId="2474" xr:uid="{00000000-0005-0000-0000-0000D30B0000}"/>
    <cellStyle name="20% - Accent2 2 3 2 2 2 2 4 3" xfId="50419" xr:uid="{00000000-0005-0000-0000-0000D40B0000}"/>
    <cellStyle name="20% - Accent2 2 3 2 2 2 2 5" xfId="2475" xr:uid="{00000000-0005-0000-0000-0000D50B0000}"/>
    <cellStyle name="20% - Accent2 2 3 2 2 2 2 6" xfId="2476" xr:uid="{00000000-0005-0000-0000-0000D60B0000}"/>
    <cellStyle name="20% - Accent2 2 3 2 2 2 3" xfId="2477" xr:uid="{00000000-0005-0000-0000-0000D70B0000}"/>
    <cellStyle name="20% - Accent2 2 3 2 2 2 3 2" xfId="2478" xr:uid="{00000000-0005-0000-0000-0000D80B0000}"/>
    <cellStyle name="20% - Accent2 2 3 2 2 2 3 2 2" xfId="2479" xr:uid="{00000000-0005-0000-0000-0000D90B0000}"/>
    <cellStyle name="20% - Accent2 2 3 2 2 2 3 2 3" xfId="50420" xr:uid="{00000000-0005-0000-0000-0000DA0B0000}"/>
    <cellStyle name="20% - Accent2 2 3 2 2 2 3 3" xfId="2480" xr:uid="{00000000-0005-0000-0000-0000DB0B0000}"/>
    <cellStyle name="20% - Accent2 2 3 2 2 2 3 4" xfId="2481" xr:uid="{00000000-0005-0000-0000-0000DC0B0000}"/>
    <cellStyle name="20% - Accent2 2 3 2 2 2 4" xfId="2482" xr:uid="{00000000-0005-0000-0000-0000DD0B0000}"/>
    <cellStyle name="20% - Accent2 2 3 2 2 2 4 2" xfId="2483" xr:uid="{00000000-0005-0000-0000-0000DE0B0000}"/>
    <cellStyle name="20% - Accent2 2 3 2 2 2 4 2 2" xfId="2484" xr:uid="{00000000-0005-0000-0000-0000DF0B0000}"/>
    <cellStyle name="20% - Accent2 2 3 2 2 2 4 2 3" xfId="50421" xr:uid="{00000000-0005-0000-0000-0000E00B0000}"/>
    <cellStyle name="20% - Accent2 2 3 2 2 2 4 3" xfId="2485" xr:uid="{00000000-0005-0000-0000-0000E10B0000}"/>
    <cellStyle name="20% - Accent2 2 3 2 2 2 4 4" xfId="2486" xr:uid="{00000000-0005-0000-0000-0000E20B0000}"/>
    <cellStyle name="20% - Accent2 2 3 2 2 2 5" xfId="2487" xr:uid="{00000000-0005-0000-0000-0000E30B0000}"/>
    <cellStyle name="20% - Accent2 2 3 2 2 2 5 2" xfId="2488" xr:uid="{00000000-0005-0000-0000-0000E40B0000}"/>
    <cellStyle name="20% - Accent2 2 3 2 2 2 5 3" xfId="50422" xr:uid="{00000000-0005-0000-0000-0000E50B0000}"/>
    <cellStyle name="20% - Accent2 2 3 2 2 2 6" xfId="2489" xr:uid="{00000000-0005-0000-0000-0000E60B0000}"/>
    <cellStyle name="20% - Accent2 2 3 2 2 2 7" xfId="2490" xr:uid="{00000000-0005-0000-0000-0000E70B0000}"/>
    <cellStyle name="20% - Accent2 2 3 2 2 3" xfId="2491" xr:uid="{00000000-0005-0000-0000-0000E80B0000}"/>
    <cellStyle name="20% - Accent2 2 3 2 2 3 2" xfId="2492" xr:uid="{00000000-0005-0000-0000-0000E90B0000}"/>
    <cellStyle name="20% - Accent2 2 3 2 2 3 2 2" xfId="2493" xr:uid="{00000000-0005-0000-0000-0000EA0B0000}"/>
    <cellStyle name="20% - Accent2 2 3 2 2 3 2 2 2" xfId="2494" xr:uid="{00000000-0005-0000-0000-0000EB0B0000}"/>
    <cellStyle name="20% - Accent2 2 3 2 2 3 2 2 3" xfId="50423" xr:uid="{00000000-0005-0000-0000-0000EC0B0000}"/>
    <cellStyle name="20% - Accent2 2 3 2 2 3 2 3" xfId="2495" xr:uid="{00000000-0005-0000-0000-0000ED0B0000}"/>
    <cellStyle name="20% - Accent2 2 3 2 2 3 2 4" xfId="2496" xr:uid="{00000000-0005-0000-0000-0000EE0B0000}"/>
    <cellStyle name="20% - Accent2 2 3 2 2 3 3" xfId="2497" xr:uid="{00000000-0005-0000-0000-0000EF0B0000}"/>
    <cellStyle name="20% - Accent2 2 3 2 2 3 3 2" xfId="2498" xr:uid="{00000000-0005-0000-0000-0000F00B0000}"/>
    <cellStyle name="20% - Accent2 2 3 2 2 3 3 2 2" xfId="2499" xr:uid="{00000000-0005-0000-0000-0000F10B0000}"/>
    <cellStyle name="20% - Accent2 2 3 2 2 3 3 2 3" xfId="50424" xr:uid="{00000000-0005-0000-0000-0000F20B0000}"/>
    <cellStyle name="20% - Accent2 2 3 2 2 3 3 3" xfId="2500" xr:uid="{00000000-0005-0000-0000-0000F30B0000}"/>
    <cellStyle name="20% - Accent2 2 3 2 2 3 3 4" xfId="2501" xr:uid="{00000000-0005-0000-0000-0000F40B0000}"/>
    <cellStyle name="20% - Accent2 2 3 2 2 3 4" xfId="2502" xr:uid="{00000000-0005-0000-0000-0000F50B0000}"/>
    <cellStyle name="20% - Accent2 2 3 2 2 3 4 2" xfId="2503" xr:uid="{00000000-0005-0000-0000-0000F60B0000}"/>
    <cellStyle name="20% - Accent2 2 3 2 2 3 4 3" xfId="50425" xr:uid="{00000000-0005-0000-0000-0000F70B0000}"/>
    <cellStyle name="20% - Accent2 2 3 2 2 3 5" xfId="2504" xr:uid="{00000000-0005-0000-0000-0000F80B0000}"/>
    <cellStyle name="20% - Accent2 2 3 2 2 3 6" xfId="2505" xr:uid="{00000000-0005-0000-0000-0000F90B0000}"/>
    <cellStyle name="20% - Accent2 2 3 2 2 4" xfId="2506" xr:uid="{00000000-0005-0000-0000-0000FA0B0000}"/>
    <cellStyle name="20% - Accent2 2 3 2 2 4 2" xfId="2507" xr:uid="{00000000-0005-0000-0000-0000FB0B0000}"/>
    <cellStyle name="20% - Accent2 2 3 2 2 4 2 2" xfId="2508" xr:uid="{00000000-0005-0000-0000-0000FC0B0000}"/>
    <cellStyle name="20% - Accent2 2 3 2 2 4 2 3" xfId="50426" xr:uid="{00000000-0005-0000-0000-0000FD0B0000}"/>
    <cellStyle name="20% - Accent2 2 3 2 2 4 3" xfId="2509" xr:uid="{00000000-0005-0000-0000-0000FE0B0000}"/>
    <cellStyle name="20% - Accent2 2 3 2 2 4 4" xfId="2510" xr:uid="{00000000-0005-0000-0000-0000FF0B0000}"/>
    <cellStyle name="20% - Accent2 2 3 2 2 5" xfId="2511" xr:uid="{00000000-0005-0000-0000-0000000C0000}"/>
    <cellStyle name="20% - Accent2 2 3 2 2 5 2" xfId="2512" xr:uid="{00000000-0005-0000-0000-0000010C0000}"/>
    <cellStyle name="20% - Accent2 2 3 2 2 5 2 2" xfId="2513" xr:uid="{00000000-0005-0000-0000-0000020C0000}"/>
    <cellStyle name="20% - Accent2 2 3 2 2 5 2 3" xfId="50427" xr:uid="{00000000-0005-0000-0000-0000030C0000}"/>
    <cellStyle name="20% - Accent2 2 3 2 2 5 3" xfId="2514" xr:uid="{00000000-0005-0000-0000-0000040C0000}"/>
    <cellStyle name="20% - Accent2 2 3 2 2 5 4" xfId="2515" xr:uid="{00000000-0005-0000-0000-0000050C0000}"/>
    <cellStyle name="20% - Accent2 2 3 2 2 6" xfId="2516" xr:uid="{00000000-0005-0000-0000-0000060C0000}"/>
    <cellStyle name="20% - Accent2 2 3 2 2 6 2" xfId="2517" xr:uid="{00000000-0005-0000-0000-0000070C0000}"/>
    <cellStyle name="20% - Accent2 2 3 2 2 6 3" xfId="50428" xr:uid="{00000000-0005-0000-0000-0000080C0000}"/>
    <cellStyle name="20% - Accent2 2 3 2 2 7" xfId="2518" xr:uid="{00000000-0005-0000-0000-0000090C0000}"/>
    <cellStyle name="20% - Accent2 2 3 2 2 8" xfId="2519" xr:uid="{00000000-0005-0000-0000-00000A0C0000}"/>
    <cellStyle name="20% - Accent2 2 3 2 3" xfId="2520" xr:uid="{00000000-0005-0000-0000-00000B0C0000}"/>
    <cellStyle name="20% - Accent2 2 3 2 3 2" xfId="2521" xr:uid="{00000000-0005-0000-0000-00000C0C0000}"/>
    <cellStyle name="20% - Accent2 2 3 2 3 2 2" xfId="2522" xr:uid="{00000000-0005-0000-0000-00000D0C0000}"/>
    <cellStyle name="20% - Accent2 2 3 2 3 2 2 2" xfId="2523" xr:uid="{00000000-0005-0000-0000-00000E0C0000}"/>
    <cellStyle name="20% - Accent2 2 3 2 3 2 2 2 2" xfId="2524" xr:uid="{00000000-0005-0000-0000-00000F0C0000}"/>
    <cellStyle name="20% - Accent2 2 3 2 3 2 2 2 3" xfId="50429" xr:uid="{00000000-0005-0000-0000-0000100C0000}"/>
    <cellStyle name="20% - Accent2 2 3 2 3 2 2 3" xfId="2525" xr:uid="{00000000-0005-0000-0000-0000110C0000}"/>
    <cellStyle name="20% - Accent2 2 3 2 3 2 2 4" xfId="2526" xr:uid="{00000000-0005-0000-0000-0000120C0000}"/>
    <cellStyle name="20% - Accent2 2 3 2 3 2 3" xfId="2527" xr:uid="{00000000-0005-0000-0000-0000130C0000}"/>
    <cellStyle name="20% - Accent2 2 3 2 3 2 3 2" xfId="2528" xr:uid="{00000000-0005-0000-0000-0000140C0000}"/>
    <cellStyle name="20% - Accent2 2 3 2 3 2 3 2 2" xfId="2529" xr:uid="{00000000-0005-0000-0000-0000150C0000}"/>
    <cellStyle name="20% - Accent2 2 3 2 3 2 3 2 3" xfId="50430" xr:uid="{00000000-0005-0000-0000-0000160C0000}"/>
    <cellStyle name="20% - Accent2 2 3 2 3 2 3 3" xfId="2530" xr:uid="{00000000-0005-0000-0000-0000170C0000}"/>
    <cellStyle name="20% - Accent2 2 3 2 3 2 3 4" xfId="2531" xr:uid="{00000000-0005-0000-0000-0000180C0000}"/>
    <cellStyle name="20% - Accent2 2 3 2 3 2 4" xfId="2532" xr:uid="{00000000-0005-0000-0000-0000190C0000}"/>
    <cellStyle name="20% - Accent2 2 3 2 3 2 4 2" xfId="2533" xr:uid="{00000000-0005-0000-0000-00001A0C0000}"/>
    <cellStyle name="20% - Accent2 2 3 2 3 2 4 3" xfId="50431" xr:uid="{00000000-0005-0000-0000-00001B0C0000}"/>
    <cellStyle name="20% - Accent2 2 3 2 3 2 5" xfId="2534" xr:uid="{00000000-0005-0000-0000-00001C0C0000}"/>
    <cellStyle name="20% - Accent2 2 3 2 3 2 6" xfId="2535" xr:uid="{00000000-0005-0000-0000-00001D0C0000}"/>
    <cellStyle name="20% - Accent2 2 3 2 3 3" xfId="2536" xr:uid="{00000000-0005-0000-0000-00001E0C0000}"/>
    <cellStyle name="20% - Accent2 2 3 2 3 3 2" xfId="2537" xr:uid="{00000000-0005-0000-0000-00001F0C0000}"/>
    <cellStyle name="20% - Accent2 2 3 2 3 3 2 2" xfId="2538" xr:uid="{00000000-0005-0000-0000-0000200C0000}"/>
    <cellStyle name="20% - Accent2 2 3 2 3 3 2 3" xfId="50432" xr:uid="{00000000-0005-0000-0000-0000210C0000}"/>
    <cellStyle name="20% - Accent2 2 3 2 3 3 3" xfId="2539" xr:uid="{00000000-0005-0000-0000-0000220C0000}"/>
    <cellStyle name="20% - Accent2 2 3 2 3 3 4" xfId="2540" xr:uid="{00000000-0005-0000-0000-0000230C0000}"/>
    <cellStyle name="20% - Accent2 2 3 2 3 4" xfId="2541" xr:uid="{00000000-0005-0000-0000-0000240C0000}"/>
    <cellStyle name="20% - Accent2 2 3 2 3 4 2" xfId="2542" xr:uid="{00000000-0005-0000-0000-0000250C0000}"/>
    <cellStyle name="20% - Accent2 2 3 2 3 4 2 2" xfId="2543" xr:uid="{00000000-0005-0000-0000-0000260C0000}"/>
    <cellStyle name="20% - Accent2 2 3 2 3 4 2 3" xfId="50433" xr:uid="{00000000-0005-0000-0000-0000270C0000}"/>
    <cellStyle name="20% - Accent2 2 3 2 3 4 3" xfId="2544" xr:uid="{00000000-0005-0000-0000-0000280C0000}"/>
    <cellStyle name="20% - Accent2 2 3 2 3 4 4" xfId="2545" xr:uid="{00000000-0005-0000-0000-0000290C0000}"/>
    <cellStyle name="20% - Accent2 2 3 2 3 5" xfId="2546" xr:uid="{00000000-0005-0000-0000-00002A0C0000}"/>
    <cellStyle name="20% - Accent2 2 3 2 3 5 2" xfId="2547" xr:uid="{00000000-0005-0000-0000-00002B0C0000}"/>
    <cellStyle name="20% - Accent2 2 3 2 3 5 3" xfId="50434" xr:uid="{00000000-0005-0000-0000-00002C0C0000}"/>
    <cellStyle name="20% - Accent2 2 3 2 3 6" xfId="2548" xr:uid="{00000000-0005-0000-0000-00002D0C0000}"/>
    <cellStyle name="20% - Accent2 2 3 2 3 7" xfId="2549" xr:uid="{00000000-0005-0000-0000-00002E0C0000}"/>
    <cellStyle name="20% - Accent2 2 3 2 4" xfId="2550" xr:uid="{00000000-0005-0000-0000-00002F0C0000}"/>
    <cellStyle name="20% - Accent2 2 3 2 4 2" xfId="2551" xr:uid="{00000000-0005-0000-0000-0000300C0000}"/>
    <cellStyle name="20% - Accent2 2 3 2 4 2 2" xfId="2552" xr:uid="{00000000-0005-0000-0000-0000310C0000}"/>
    <cellStyle name="20% - Accent2 2 3 2 4 2 2 2" xfId="2553" xr:uid="{00000000-0005-0000-0000-0000320C0000}"/>
    <cellStyle name="20% - Accent2 2 3 2 4 2 2 3" xfId="50435" xr:uid="{00000000-0005-0000-0000-0000330C0000}"/>
    <cellStyle name="20% - Accent2 2 3 2 4 2 3" xfId="2554" xr:uid="{00000000-0005-0000-0000-0000340C0000}"/>
    <cellStyle name="20% - Accent2 2 3 2 4 2 4" xfId="2555" xr:uid="{00000000-0005-0000-0000-0000350C0000}"/>
    <cellStyle name="20% - Accent2 2 3 2 4 3" xfId="2556" xr:uid="{00000000-0005-0000-0000-0000360C0000}"/>
    <cellStyle name="20% - Accent2 2 3 2 4 3 2" xfId="2557" xr:uid="{00000000-0005-0000-0000-0000370C0000}"/>
    <cellStyle name="20% - Accent2 2 3 2 4 3 2 2" xfId="2558" xr:uid="{00000000-0005-0000-0000-0000380C0000}"/>
    <cellStyle name="20% - Accent2 2 3 2 4 3 2 3" xfId="50436" xr:uid="{00000000-0005-0000-0000-0000390C0000}"/>
    <cellStyle name="20% - Accent2 2 3 2 4 3 3" xfId="2559" xr:uid="{00000000-0005-0000-0000-00003A0C0000}"/>
    <cellStyle name="20% - Accent2 2 3 2 4 3 4" xfId="2560" xr:uid="{00000000-0005-0000-0000-00003B0C0000}"/>
    <cellStyle name="20% - Accent2 2 3 2 4 4" xfId="2561" xr:uid="{00000000-0005-0000-0000-00003C0C0000}"/>
    <cellStyle name="20% - Accent2 2 3 2 4 4 2" xfId="2562" xr:uid="{00000000-0005-0000-0000-00003D0C0000}"/>
    <cellStyle name="20% - Accent2 2 3 2 4 4 3" xfId="50437" xr:uid="{00000000-0005-0000-0000-00003E0C0000}"/>
    <cellStyle name="20% - Accent2 2 3 2 4 5" xfId="2563" xr:uid="{00000000-0005-0000-0000-00003F0C0000}"/>
    <cellStyle name="20% - Accent2 2 3 2 4 6" xfId="2564" xr:uid="{00000000-0005-0000-0000-0000400C0000}"/>
    <cellStyle name="20% - Accent2 2 3 2 5" xfId="2565" xr:uid="{00000000-0005-0000-0000-0000410C0000}"/>
    <cellStyle name="20% - Accent2 2 3 2 5 2" xfId="2566" xr:uid="{00000000-0005-0000-0000-0000420C0000}"/>
    <cellStyle name="20% - Accent2 2 3 2 5 2 2" xfId="2567" xr:uid="{00000000-0005-0000-0000-0000430C0000}"/>
    <cellStyle name="20% - Accent2 2 3 2 5 2 2 2" xfId="2568" xr:uid="{00000000-0005-0000-0000-0000440C0000}"/>
    <cellStyle name="20% - Accent2 2 3 2 5 2 2 3" xfId="50438" xr:uid="{00000000-0005-0000-0000-0000450C0000}"/>
    <cellStyle name="20% - Accent2 2 3 2 5 2 3" xfId="2569" xr:uid="{00000000-0005-0000-0000-0000460C0000}"/>
    <cellStyle name="20% - Accent2 2 3 2 5 2 4" xfId="2570" xr:uid="{00000000-0005-0000-0000-0000470C0000}"/>
    <cellStyle name="20% - Accent2 2 3 2 5 3" xfId="2571" xr:uid="{00000000-0005-0000-0000-0000480C0000}"/>
    <cellStyle name="20% - Accent2 2 3 2 5 3 2" xfId="2572" xr:uid="{00000000-0005-0000-0000-0000490C0000}"/>
    <cellStyle name="20% - Accent2 2 3 2 5 3 3" xfId="50439" xr:uid="{00000000-0005-0000-0000-00004A0C0000}"/>
    <cellStyle name="20% - Accent2 2 3 2 5 4" xfId="2573" xr:uid="{00000000-0005-0000-0000-00004B0C0000}"/>
    <cellStyle name="20% - Accent2 2 3 2 5 5" xfId="2574" xr:uid="{00000000-0005-0000-0000-00004C0C0000}"/>
    <cellStyle name="20% - Accent2 2 3 2 6" xfId="2575" xr:uid="{00000000-0005-0000-0000-00004D0C0000}"/>
    <cellStyle name="20% - Accent2 2 3 2 6 2" xfId="2576" xr:uid="{00000000-0005-0000-0000-00004E0C0000}"/>
    <cellStyle name="20% - Accent2 2 3 2 6 2 2" xfId="2577" xr:uid="{00000000-0005-0000-0000-00004F0C0000}"/>
    <cellStyle name="20% - Accent2 2 3 2 6 2 3" xfId="50440" xr:uid="{00000000-0005-0000-0000-0000500C0000}"/>
    <cellStyle name="20% - Accent2 2 3 2 6 3" xfId="2578" xr:uid="{00000000-0005-0000-0000-0000510C0000}"/>
    <cellStyle name="20% - Accent2 2 3 2 6 4" xfId="2579" xr:uid="{00000000-0005-0000-0000-0000520C0000}"/>
    <cellStyle name="20% - Accent2 2 3 2 7" xfId="2580" xr:uid="{00000000-0005-0000-0000-0000530C0000}"/>
    <cellStyle name="20% - Accent2 2 3 2 7 2" xfId="2581" xr:uid="{00000000-0005-0000-0000-0000540C0000}"/>
    <cellStyle name="20% - Accent2 2 3 2 7 2 2" xfId="2582" xr:uid="{00000000-0005-0000-0000-0000550C0000}"/>
    <cellStyle name="20% - Accent2 2 3 2 7 2 3" xfId="50441" xr:uid="{00000000-0005-0000-0000-0000560C0000}"/>
    <cellStyle name="20% - Accent2 2 3 2 7 3" xfId="2583" xr:uid="{00000000-0005-0000-0000-0000570C0000}"/>
    <cellStyle name="20% - Accent2 2 3 2 7 4" xfId="2584" xr:uid="{00000000-0005-0000-0000-0000580C0000}"/>
    <cellStyle name="20% - Accent2 2 3 2 8" xfId="2585" xr:uid="{00000000-0005-0000-0000-0000590C0000}"/>
    <cellStyle name="20% - Accent2 2 3 2 8 2" xfId="2586" xr:uid="{00000000-0005-0000-0000-00005A0C0000}"/>
    <cellStyle name="20% - Accent2 2 3 2 8 3" xfId="50442" xr:uid="{00000000-0005-0000-0000-00005B0C0000}"/>
    <cellStyle name="20% - Accent2 2 3 2 9" xfId="2587" xr:uid="{00000000-0005-0000-0000-00005C0C0000}"/>
    <cellStyle name="20% - Accent2 2 3 3" xfId="2588" xr:uid="{00000000-0005-0000-0000-00005D0C0000}"/>
    <cellStyle name="20% - Accent2 2 3 3 2" xfId="2589" xr:uid="{00000000-0005-0000-0000-00005E0C0000}"/>
    <cellStyle name="20% - Accent2 2 3 3 2 2" xfId="2590" xr:uid="{00000000-0005-0000-0000-00005F0C0000}"/>
    <cellStyle name="20% - Accent2 2 3 3 2 2 2" xfId="2591" xr:uid="{00000000-0005-0000-0000-0000600C0000}"/>
    <cellStyle name="20% - Accent2 2 3 3 2 2 2 2" xfId="2592" xr:uid="{00000000-0005-0000-0000-0000610C0000}"/>
    <cellStyle name="20% - Accent2 2 3 3 2 2 2 2 2" xfId="2593" xr:uid="{00000000-0005-0000-0000-0000620C0000}"/>
    <cellStyle name="20% - Accent2 2 3 3 2 2 2 2 3" xfId="50443" xr:uid="{00000000-0005-0000-0000-0000630C0000}"/>
    <cellStyle name="20% - Accent2 2 3 3 2 2 2 3" xfId="2594" xr:uid="{00000000-0005-0000-0000-0000640C0000}"/>
    <cellStyle name="20% - Accent2 2 3 3 2 2 2 4" xfId="2595" xr:uid="{00000000-0005-0000-0000-0000650C0000}"/>
    <cellStyle name="20% - Accent2 2 3 3 2 2 3" xfId="2596" xr:uid="{00000000-0005-0000-0000-0000660C0000}"/>
    <cellStyle name="20% - Accent2 2 3 3 2 2 3 2" xfId="2597" xr:uid="{00000000-0005-0000-0000-0000670C0000}"/>
    <cellStyle name="20% - Accent2 2 3 3 2 2 3 2 2" xfId="2598" xr:uid="{00000000-0005-0000-0000-0000680C0000}"/>
    <cellStyle name="20% - Accent2 2 3 3 2 2 3 2 3" xfId="50444" xr:uid="{00000000-0005-0000-0000-0000690C0000}"/>
    <cellStyle name="20% - Accent2 2 3 3 2 2 3 3" xfId="2599" xr:uid="{00000000-0005-0000-0000-00006A0C0000}"/>
    <cellStyle name="20% - Accent2 2 3 3 2 2 3 4" xfId="2600" xr:uid="{00000000-0005-0000-0000-00006B0C0000}"/>
    <cellStyle name="20% - Accent2 2 3 3 2 2 4" xfId="2601" xr:uid="{00000000-0005-0000-0000-00006C0C0000}"/>
    <cellStyle name="20% - Accent2 2 3 3 2 2 4 2" xfId="2602" xr:uid="{00000000-0005-0000-0000-00006D0C0000}"/>
    <cellStyle name="20% - Accent2 2 3 3 2 2 4 3" xfId="50445" xr:uid="{00000000-0005-0000-0000-00006E0C0000}"/>
    <cellStyle name="20% - Accent2 2 3 3 2 2 5" xfId="2603" xr:uid="{00000000-0005-0000-0000-00006F0C0000}"/>
    <cellStyle name="20% - Accent2 2 3 3 2 2 6" xfId="2604" xr:uid="{00000000-0005-0000-0000-0000700C0000}"/>
    <cellStyle name="20% - Accent2 2 3 3 2 3" xfId="2605" xr:uid="{00000000-0005-0000-0000-0000710C0000}"/>
    <cellStyle name="20% - Accent2 2 3 3 2 3 2" xfId="2606" xr:uid="{00000000-0005-0000-0000-0000720C0000}"/>
    <cellStyle name="20% - Accent2 2 3 3 2 3 2 2" xfId="2607" xr:uid="{00000000-0005-0000-0000-0000730C0000}"/>
    <cellStyle name="20% - Accent2 2 3 3 2 3 2 3" xfId="50446" xr:uid="{00000000-0005-0000-0000-0000740C0000}"/>
    <cellStyle name="20% - Accent2 2 3 3 2 3 3" xfId="2608" xr:uid="{00000000-0005-0000-0000-0000750C0000}"/>
    <cellStyle name="20% - Accent2 2 3 3 2 3 4" xfId="2609" xr:uid="{00000000-0005-0000-0000-0000760C0000}"/>
    <cellStyle name="20% - Accent2 2 3 3 2 4" xfId="2610" xr:uid="{00000000-0005-0000-0000-0000770C0000}"/>
    <cellStyle name="20% - Accent2 2 3 3 2 4 2" xfId="2611" xr:uid="{00000000-0005-0000-0000-0000780C0000}"/>
    <cellStyle name="20% - Accent2 2 3 3 2 4 2 2" xfId="2612" xr:uid="{00000000-0005-0000-0000-0000790C0000}"/>
    <cellStyle name="20% - Accent2 2 3 3 2 4 2 3" xfId="50447" xr:uid="{00000000-0005-0000-0000-00007A0C0000}"/>
    <cellStyle name="20% - Accent2 2 3 3 2 4 3" xfId="2613" xr:uid="{00000000-0005-0000-0000-00007B0C0000}"/>
    <cellStyle name="20% - Accent2 2 3 3 2 4 4" xfId="2614" xr:uid="{00000000-0005-0000-0000-00007C0C0000}"/>
    <cellStyle name="20% - Accent2 2 3 3 2 5" xfId="2615" xr:uid="{00000000-0005-0000-0000-00007D0C0000}"/>
    <cellStyle name="20% - Accent2 2 3 3 2 5 2" xfId="2616" xr:uid="{00000000-0005-0000-0000-00007E0C0000}"/>
    <cellStyle name="20% - Accent2 2 3 3 2 5 3" xfId="50448" xr:uid="{00000000-0005-0000-0000-00007F0C0000}"/>
    <cellStyle name="20% - Accent2 2 3 3 2 6" xfId="2617" xr:uid="{00000000-0005-0000-0000-0000800C0000}"/>
    <cellStyle name="20% - Accent2 2 3 3 2 7" xfId="2618" xr:uid="{00000000-0005-0000-0000-0000810C0000}"/>
    <cellStyle name="20% - Accent2 2 3 3 3" xfId="2619" xr:uid="{00000000-0005-0000-0000-0000820C0000}"/>
    <cellStyle name="20% - Accent2 2 3 3 3 2" xfId="2620" xr:uid="{00000000-0005-0000-0000-0000830C0000}"/>
    <cellStyle name="20% - Accent2 2 3 3 3 2 2" xfId="2621" xr:uid="{00000000-0005-0000-0000-0000840C0000}"/>
    <cellStyle name="20% - Accent2 2 3 3 3 2 2 2" xfId="2622" xr:uid="{00000000-0005-0000-0000-0000850C0000}"/>
    <cellStyle name="20% - Accent2 2 3 3 3 2 2 3" xfId="50449" xr:uid="{00000000-0005-0000-0000-0000860C0000}"/>
    <cellStyle name="20% - Accent2 2 3 3 3 2 3" xfId="2623" xr:uid="{00000000-0005-0000-0000-0000870C0000}"/>
    <cellStyle name="20% - Accent2 2 3 3 3 2 4" xfId="2624" xr:uid="{00000000-0005-0000-0000-0000880C0000}"/>
    <cellStyle name="20% - Accent2 2 3 3 3 3" xfId="2625" xr:uid="{00000000-0005-0000-0000-0000890C0000}"/>
    <cellStyle name="20% - Accent2 2 3 3 3 3 2" xfId="2626" xr:uid="{00000000-0005-0000-0000-00008A0C0000}"/>
    <cellStyle name="20% - Accent2 2 3 3 3 3 2 2" xfId="2627" xr:uid="{00000000-0005-0000-0000-00008B0C0000}"/>
    <cellStyle name="20% - Accent2 2 3 3 3 3 2 3" xfId="50450" xr:uid="{00000000-0005-0000-0000-00008C0C0000}"/>
    <cellStyle name="20% - Accent2 2 3 3 3 3 3" xfId="2628" xr:uid="{00000000-0005-0000-0000-00008D0C0000}"/>
    <cellStyle name="20% - Accent2 2 3 3 3 3 4" xfId="2629" xr:uid="{00000000-0005-0000-0000-00008E0C0000}"/>
    <cellStyle name="20% - Accent2 2 3 3 3 4" xfId="2630" xr:uid="{00000000-0005-0000-0000-00008F0C0000}"/>
    <cellStyle name="20% - Accent2 2 3 3 3 4 2" xfId="2631" xr:uid="{00000000-0005-0000-0000-0000900C0000}"/>
    <cellStyle name="20% - Accent2 2 3 3 3 4 3" xfId="50451" xr:uid="{00000000-0005-0000-0000-0000910C0000}"/>
    <cellStyle name="20% - Accent2 2 3 3 3 5" xfId="2632" xr:uid="{00000000-0005-0000-0000-0000920C0000}"/>
    <cellStyle name="20% - Accent2 2 3 3 3 6" xfId="2633" xr:uid="{00000000-0005-0000-0000-0000930C0000}"/>
    <cellStyle name="20% - Accent2 2 3 3 4" xfId="2634" xr:uid="{00000000-0005-0000-0000-0000940C0000}"/>
    <cellStyle name="20% - Accent2 2 3 3 4 2" xfId="2635" xr:uid="{00000000-0005-0000-0000-0000950C0000}"/>
    <cellStyle name="20% - Accent2 2 3 3 4 2 2" xfId="2636" xr:uid="{00000000-0005-0000-0000-0000960C0000}"/>
    <cellStyle name="20% - Accent2 2 3 3 4 2 3" xfId="50452" xr:uid="{00000000-0005-0000-0000-0000970C0000}"/>
    <cellStyle name="20% - Accent2 2 3 3 4 3" xfId="2637" xr:uid="{00000000-0005-0000-0000-0000980C0000}"/>
    <cellStyle name="20% - Accent2 2 3 3 4 4" xfId="2638" xr:uid="{00000000-0005-0000-0000-0000990C0000}"/>
    <cellStyle name="20% - Accent2 2 3 3 5" xfId="2639" xr:uid="{00000000-0005-0000-0000-00009A0C0000}"/>
    <cellStyle name="20% - Accent2 2 3 3 5 2" xfId="2640" xr:uid="{00000000-0005-0000-0000-00009B0C0000}"/>
    <cellStyle name="20% - Accent2 2 3 3 5 2 2" xfId="2641" xr:uid="{00000000-0005-0000-0000-00009C0C0000}"/>
    <cellStyle name="20% - Accent2 2 3 3 5 2 3" xfId="50453" xr:uid="{00000000-0005-0000-0000-00009D0C0000}"/>
    <cellStyle name="20% - Accent2 2 3 3 5 3" xfId="2642" xr:uid="{00000000-0005-0000-0000-00009E0C0000}"/>
    <cellStyle name="20% - Accent2 2 3 3 5 4" xfId="2643" xr:uid="{00000000-0005-0000-0000-00009F0C0000}"/>
    <cellStyle name="20% - Accent2 2 3 3 6" xfId="2644" xr:uid="{00000000-0005-0000-0000-0000A00C0000}"/>
    <cellStyle name="20% - Accent2 2 3 3 6 2" xfId="2645" xr:uid="{00000000-0005-0000-0000-0000A10C0000}"/>
    <cellStyle name="20% - Accent2 2 3 3 6 3" xfId="50454" xr:uid="{00000000-0005-0000-0000-0000A20C0000}"/>
    <cellStyle name="20% - Accent2 2 3 3 7" xfId="2646" xr:uid="{00000000-0005-0000-0000-0000A30C0000}"/>
    <cellStyle name="20% - Accent2 2 3 3 8" xfId="2647" xr:uid="{00000000-0005-0000-0000-0000A40C0000}"/>
    <cellStyle name="20% - Accent2 2 3 4" xfId="2648" xr:uid="{00000000-0005-0000-0000-0000A50C0000}"/>
    <cellStyle name="20% - Accent2 2 3 4 2" xfId="2649" xr:uid="{00000000-0005-0000-0000-0000A60C0000}"/>
    <cellStyle name="20% - Accent2 2 3 4 2 2" xfId="2650" xr:uid="{00000000-0005-0000-0000-0000A70C0000}"/>
    <cellStyle name="20% - Accent2 2 3 4 2 2 2" xfId="2651" xr:uid="{00000000-0005-0000-0000-0000A80C0000}"/>
    <cellStyle name="20% - Accent2 2 3 4 2 2 2 2" xfId="2652" xr:uid="{00000000-0005-0000-0000-0000A90C0000}"/>
    <cellStyle name="20% - Accent2 2 3 4 2 2 2 3" xfId="50455" xr:uid="{00000000-0005-0000-0000-0000AA0C0000}"/>
    <cellStyle name="20% - Accent2 2 3 4 2 2 3" xfId="2653" xr:uid="{00000000-0005-0000-0000-0000AB0C0000}"/>
    <cellStyle name="20% - Accent2 2 3 4 2 2 4" xfId="2654" xr:uid="{00000000-0005-0000-0000-0000AC0C0000}"/>
    <cellStyle name="20% - Accent2 2 3 4 2 3" xfId="2655" xr:uid="{00000000-0005-0000-0000-0000AD0C0000}"/>
    <cellStyle name="20% - Accent2 2 3 4 2 3 2" xfId="2656" xr:uid="{00000000-0005-0000-0000-0000AE0C0000}"/>
    <cellStyle name="20% - Accent2 2 3 4 2 3 2 2" xfId="2657" xr:uid="{00000000-0005-0000-0000-0000AF0C0000}"/>
    <cellStyle name="20% - Accent2 2 3 4 2 3 2 3" xfId="50456" xr:uid="{00000000-0005-0000-0000-0000B00C0000}"/>
    <cellStyle name="20% - Accent2 2 3 4 2 3 3" xfId="2658" xr:uid="{00000000-0005-0000-0000-0000B10C0000}"/>
    <cellStyle name="20% - Accent2 2 3 4 2 3 4" xfId="2659" xr:uid="{00000000-0005-0000-0000-0000B20C0000}"/>
    <cellStyle name="20% - Accent2 2 3 4 2 4" xfId="2660" xr:uid="{00000000-0005-0000-0000-0000B30C0000}"/>
    <cellStyle name="20% - Accent2 2 3 4 2 4 2" xfId="2661" xr:uid="{00000000-0005-0000-0000-0000B40C0000}"/>
    <cellStyle name="20% - Accent2 2 3 4 2 4 3" xfId="50457" xr:uid="{00000000-0005-0000-0000-0000B50C0000}"/>
    <cellStyle name="20% - Accent2 2 3 4 2 5" xfId="2662" xr:uid="{00000000-0005-0000-0000-0000B60C0000}"/>
    <cellStyle name="20% - Accent2 2 3 4 2 6" xfId="2663" xr:uid="{00000000-0005-0000-0000-0000B70C0000}"/>
    <cellStyle name="20% - Accent2 2 3 4 3" xfId="2664" xr:uid="{00000000-0005-0000-0000-0000B80C0000}"/>
    <cellStyle name="20% - Accent2 2 3 4 3 2" xfId="2665" xr:uid="{00000000-0005-0000-0000-0000B90C0000}"/>
    <cellStyle name="20% - Accent2 2 3 4 3 2 2" xfId="2666" xr:uid="{00000000-0005-0000-0000-0000BA0C0000}"/>
    <cellStyle name="20% - Accent2 2 3 4 3 2 3" xfId="50458" xr:uid="{00000000-0005-0000-0000-0000BB0C0000}"/>
    <cellStyle name="20% - Accent2 2 3 4 3 3" xfId="2667" xr:uid="{00000000-0005-0000-0000-0000BC0C0000}"/>
    <cellStyle name="20% - Accent2 2 3 4 3 4" xfId="2668" xr:uid="{00000000-0005-0000-0000-0000BD0C0000}"/>
    <cellStyle name="20% - Accent2 2 3 4 4" xfId="2669" xr:uid="{00000000-0005-0000-0000-0000BE0C0000}"/>
    <cellStyle name="20% - Accent2 2 3 4 4 2" xfId="2670" xr:uid="{00000000-0005-0000-0000-0000BF0C0000}"/>
    <cellStyle name="20% - Accent2 2 3 4 4 2 2" xfId="2671" xr:uid="{00000000-0005-0000-0000-0000C00C0000}"/>
    <cellStyle name="20% - Accent2 2 3 4 4 2 3" xfId="50459" xr:uid="{00000000-0005-0000-0000-0000C10C0000}"/>
    <cellStyle name="20% - Accent2 2 3 4 4 3" xfId="2672" xr:uid="{00000000-0005-0000-0000-0000C20C0000}"/>
    <cellStyle name="20% - Accent2 2 3 4 4 4" xfId="2673" xr:uid="{00000000-0005-0000-0000-0000C30C0000}"/>
    <cellStyle name="20% - Accent2 2 3 4 5" xfId="2674" xr:uid="{00000000-0005-0000-0000-0000C40C0000}"/>
    <cellStyle name="20% - Accent2 2 3 4 5 2" xfId="2675" xr:uid="{00000000-0005-0000-0000-0000C50C0000}"/>
    <cellStyle name="20% - Accent2 2 3 4 5 3" xfId="50460" xr:uid="{00000000-0005-0000-0000-0000C60C0000}"/>
    <cellStyle name="20% - Accent2 2 3 4 6" xfId="2676" xr:uid="{00000000-0005-0000-0000-0000C70C0000}"/>
    <cellStyle name="20% - Accent2 2 3 4 7" xfId="2677" xr:uid="{00000000-0005-0000-0000-0000C80C0000}"/>
    <cellStyle name="20% - Accent2 2 3 5" xfId="2678" xr:uid="{00000000-0005-0000-0000-0000C90C0000}"/>
    <cellStyle name="20% - Accent2 2 3 5 2" xfId="2679" xr:uid="{00000000-0005-0000-0000-0000CA0C0000}"/>
    <cellStyle name="20% - Accent2 2 3 5 2 2" xfId="2680" xr:uid="{00000000-0005-0000-0000-0000CB0C0000}"/>
    <cellStyle name="20% - Accent2 2 3 5 2 2 2" xfId="2681" xr:uid="{00000000-0005-0000-0000-0000CC0C0000}"/>
    <cellStyle name="20% - Accent2 2 3 5 2 2 3" xfId="50461" xr:uid="{00000000-0005-0000-0000-0000CD0C0000}"/>
    <cellStyle name="20% - Accent2 2 3 5 2 3" xfId="2682" xr:uid="{00000000-0005-0000-0000-0000CE0C0000}"/>
    <cellStyle name="20% - Accent2 2 3 5 2 4" xfId="2683" xr:uid="{00000000-0005-0000-0000-0000CF0C0000}"/>
    <cellStyle name="20% - Accent2 2 3 5 3" xfId="2684" xr:uid="{00000000-0005-0000-0000-0000D00C0000}"/>
    <cellStyle name="20% - Accent2 2 3 5 3 2" xfId="2685" xr:uid="{00000000-0005-0000-0000-0000D10C0000}"/>
    <cellStyle name="20% - Accent2 2 3 5 3 2 2" xfId="2686" xr:uid="{00000000-0005-0000-0000-0000D20C0000}"/>
    <cellStyle name="20% - Accent2 2 3 5 3 2 3" xfId="50462" xr:uid="{00000000-0005-0000-0000-0000D30C0000}"/>
    <cellStyle name="20% - Accent2 2 3 5 3 3" xfId="2687" xr:uid="{00000000-0005-0000-0000-0000D40C0000}"/>
    <cellStyle name="20% - Accent2 2 3 5 3 4" xfId="2688" xr:uid="{00000000-0005-0000-0000-0000D50C0000}"/>
    <cellStyle name="20% - Accent2 2 3 5 4" xfId="2689" xr:uid="{00000000-0005-0000-0000-0000D60C0000}"/>
    <cellStyle name="20% - Accent2 2 3 5 4 2" xfId="2690" xr:uid="{00000000-0005-0000-0000-0000D70C0000}"/>
    <cellStyle name="20% - Accent2 2 3 5 4 3" xfId="50463" xr:uid="{00000000-0005-0000-0000-0000D80C0000}"/>
    <cellStyle name="20% - Accent2 2 3 5 5" xfId="2691" xr:uid="{00000000-0005-0000-0000-0000D90C0000}"/>
    <cellStyle name="20% - Accent2 2 3 5 6" xfId="2692" xr:uid="{00000000-0005-0000-0000-0000DA0C0000}"/>
    <cellStyle name="20% - Accent2 2 3 6" xfId="2693" xr:uid="{00000000-0005-0000-0000-0000DB0C0000}"/>
    <cellStyle name="20% - Accent2 2 3 6 2" xfId="2694" xr:uid="{00000000-0005-0000-0000-0000DC0C0000}"/>
    <cellStyle name="20% - Accent2 2 3 6 2 2" xfId="2695" xr:uid="{00000000-0005-0000-0000-0000DD0C0000}"/>
    <cellStyle name="20% - Accent2 2 3 6 2 2 2" xfId="2696" xr:uid="{00000000-0005-0000-0000-0000DE0C0000}"/>
    <cellStyle name="20% - Accent2 2 3 6 2 2 3" xfId="50464" xr:uid="{00000000-0005-0000-0000-0000DF0C0000}"/>
    <cellStyle name="20% - Accent2 2 3 6 2 3" xfId="2697" xr:uid="{00000000-0005-0000-0000-0000E00C0000}"/>
    <cellStyle name="20% - Accent2 2 3 6 2 4" xfId="2698" xr:uid="{00000000-0005-0000-0000-0000E10C0000}"/>
    <cellStyle name="20% - Accent2 2 3 6 3" xfId="2699" xr:uid="{00000000-0005-0000-0000-0000E20C0000}"/>
    <cellStyle name="20% - Accent2 2 3 6 3 2" xfId="2700" xr:uid="{00000000-0005-0000-0000-0000E30C0000}"/>
    <cellStyle name="20% - Accent2 2 3 6 3 3" xfId="50465" xr:uid="{00000000-0005-0000-0000-0000E40C0000}"/>
    <cellStyle name="20% - Accent2 2 3 6 4" xfId="2701" xr:uid="{00000000-0005-0000-0000-0000E50C0000}"/>
    <cellStyle name="20% - Accent2 2 3 6 5" xfId="2702" xr:uid="{00000000-0005-0000-0000-0000E60C0000}"/>
    <cellStyle name="20% - Accent2 2 3 7" xfId="2703" xr:uid="{00000000-0005-0000-0000-0000E70C0000}"/>
    <cellStyle name="20% - Accent2 2 3 7 2" xfId="2704" xr:uid="{00000000-0005-0000-0000-0000E80C0000}"/>
    <cellStyle name="20% - Accent2 2 3 7 2 2" xfId="2705" xr:uid="{00000000-0005-0000-0000-0000E90C0000}"/>
    <cellStyle name="20% - Accent2 2 3 7 2 3" xfId="50466" xr:uid="{00000000-0005-0000-0000-0000EA0C0000}"/>
    <cellStyle name="20% - Accent2 2 3 7 3" xfId="2706" xr:uid="{00000000-0005-0000-0000-0000EB0C0000}"/>
    <cellStyle name="20% - Accent2 2 3 7 4" xfId="2707" xr:uid="{00000000-0005-0000-0000-0000EC0C0000}"/>
    <cellStyle name="20% - Accent2 2 3 8" xfId="2708" xr:uid="{00000000-0005-0000-0000-0000ED0C0000}"/>
    <cellStyle name="20% - Accent2 2 3 8 2" xfId="2709" xr:uid="{00000000-0005-0000-0000-0000EE0C0000}"/>
    <cellStyle name="20% - Accent2 2 3 8 2 2" xfId="2710" xr:uid="{00000000-0005-0000-0000-0000EF0C0000}"/>
    <cellStyle name="20% - Accent2 2 3 8 2 3" xfId="50467" xr:uid="{00000000-0005-0000-0000-0000F00C0000}"/>
    <cellStyle name="20% - Accent2 2 3 8 3" xfId="2711" xr:uid="{00000000-0005-0000-0000-0000F10C0000}"/>
    <cellStyle name="20% - Accent2 2 3 8 4" xfId="2712" xr:uid="{00000000-0005-0000-0000-0000F20C0000}"/>
    <cellStyle name="20% - Accent2 2 3 9" xfId="2713" xr:uid="{00000000-0005-0000-0000-0000F30C0000}"/>
    <cellStyle name="20% - Accent2 2 3 9 2" xfId="2714" xr:uid="{00000000-0005-0000-0000-0000F40C0000}"/>
    <cellStyle name="20% - Accent2 2 3 9 3" xfId="50468" xr:uid="{00000000-0005-0000-0000-0000F50C0000}"/>
    <cellStyle name="20% - Accent2 2 4" xfId="2715" xr:uid="{00000000-0005-0000-0000-0000F60C0000}"/>
    <cellStyle name="20% - Accent2 2 4 10" xfId="2716" xr:uid="{00000000-0005-0000-0000-0000F70C0000}"/>
    <cellStyle name="20% - Accent2 2 4 2" xfId="2717" xr:uid="{00000000-0005-0000-0000-0000F80C0000}"/>
    <cellStyle name="20% - Accent2 2 4 2 2" xfId="2718" xr:uid="{00000000-0005-0000-0000-0000F90C0000}"/>
    <cellStyle name="20% - Accent2 2 4 2 2 2" xfId="2719" xr:uid="{00000000-0005-0000-0000-0000FA0C0000}"/>
    <cellStyle name="20% - Accent2 2 4 2 2 2 2" xfId="2720" xr:uid="{00000000-0005-0000-0000-0000FB0C0000}"/>
    <cellStyle name="20% - Accent2 2 4 2 2 2 2 2" xfId="2721" xr:uid="{00000000-0005-0000-0000-0000FC0C0000}"/>
    <cellStyle name="20% - Accent2 2 4 2 2 2 2 2 2" xfId="2722" xr:uid="{00000000-0005-0000-0000-0000FD0C0000}"/>
    <cellStyle name="20% - Accent2 2 4 2 2 2 2 2 3" xfId="50469" xr:uid="{00000000-0005-0000-0000-0000FE0C0000}"/>
    <cellStyle name="20% - Accent2 2 4 2 2 2 2 3" xfId="2723" xr:uid="{00000000-0005-0000-0000-0000FF0C0000}"/>
    <cellStyle name="20% - Accent2 2 4 2 2 2 2 4" xfId="2724" xr:uid="{00000000-0005-0000-0000-0000000D0000}"/>
    <cellStyle name="20% - Accent2 2 4 2 2 2 3" xfId="2725" xr:uid="{00000000-0005-0000-0000-0000010D0000}"/>
    <cellStyle name="20% - Accent2 2 4 2 2 2 3 2" xfId="2726" xr:uid="{00000000-0005-0000-0000-0000020D0000}"/>
    <cellStyle name="20% - Accent2 2 4 2 2 2 3 2 2" xfId="2727" xr:uid="{00000000-0005-0000-0000-0000030D0000}"/>
    <cellStyle name="20% - Accent2 2 4 2 2 2 3 2 3" xfId="50470" xr:uid="{00000000-0005-0000-0000-0000040D0000}"/>
    <cellStyle name="20% - Accent2 2 4 2 2 2 3 3" xfId="2728" xr:uid="{00000000-0005-0000-0000-0000050D0000}"/>
    <cellStyle name="20% - Accent2 2 4 2 2 2 3 4" xfId="2729" xr:uid="{00000000-0005-0000-0000-0000060D0000}"/>
    <cellStyle name="20% - Accent2 2 4 2 2 2 4" xfId="2730" xr:uid="{00000000-0005-0000-0000-0000070D0000}"/>
    <cellStyle name="20% - Accent2 2 4 2 2 2 4 2" xfId="2731" xr:uid="{00000000-0005-0000-0000-0000080D0000}"/>
    <cellStyle name="20% - Accent2 2 4 2 2 2 4 3" xfId="50471" xr:uid="{00000000-0005-0000-0000-0000090D0000}"/>
    <cellStyle name="20% - Accent2 2 4 2 2 2 5" xfId="2732" xr:uid="{00000000-0005-0000-0000-00000A0D0000}"/>
    <cellStyle name="20% - Accent2 2 4 2 2 2 6" xfId="2733" xr:uid="{00000000-0005-0000-0000-00000B0D0000}"/>
    <cellStyle name="20% - Accent2 2 4 2 2 3" xfId="2734" xr:uid="{00000000-0005-0000-0000-00000C0D0000}"/>
    <cellStyle name="20% - Accent2 2 4 2 2 3 2" xfId="2735" xr:uid="{00000000-0005-0000-0000-00000D0D0000}"/>
    <cellStyle name="20% - Accent2 2 4 2 2 3 2 2" xfId="2736" xr:uid="{00000000-0005-0000-0000-00000E0D0000}"/>
    <cellStyle name="20% - Accent2 2 4 2 2 3 2 3" xfId="50472" xr:uid="{00000000-0005-0000-0000-00000F0D0000}"/>
    <cellStyle name="20% - Accent2 2 4 2 2 3 3" xfId="2737" xr:uid="{00000000-0005-0000-0000-0000100D0000}"/>
    <cellStyle name="20% - Accent2 2 4 2 2 3 4" xfId="2738" xr:uid="{00000000-0005-0000-0000-0000110D0000}"/>
    <cellStyle name="20% - Accent2 2 4 2 2 4" xfId="2739" xr:uid="{00000000-0005-0000-0000-0000120D0000}"/>
    <cellStyle name="20% - Accent2 2 4 2 2 4 2" xfId="2740" xr:uid="{00000000-0005-0000-0000-0000130D0000}"/>
    <cellStyle name="20% - Accent2 2 4 2 2 4 2 2" xfId="2741" xr:uid="{00000000-0005-0000-0000-0000140D0000}"/>
    <cellStyle name="20% - Accent2 2 4 2 2 4 2 3" xfId="50473" xr:uid="{00000000-0005-0000-0000-0000150D0000}"/>
    <cellStyle name="20% - Accent2 2 4 2 2 4 3" xfId="2742" xr:uid="{00000000-0005-0000-0000-0000160D0000}"/>
    <cellStyle name="20% - Accent2 2 4 2 2 4 4" xfId="2743" xr:uid="{00000000-0005-0000-0000-0000170D0000}"/>
    <cellStyle name="20% - Accent2 2 4 2 2 5" xfId="2744" xr:uid="{00000000-0005-0000-0000-0000180D0000}"/>
    <cellStyle name="20% - Accent2 2 4 2 2 5 2" xfId="2745" xr:uid="{00000000-0005-0000-0000-0000190D0000}"/>
    <cellStyle name="20% - Accent2 2 4 2 2 5 3" xfId="50474" xr:uid="{00000000-0005-0000-0000-00001A0D0000}"/>
    <cellStyle name="20% - Accent2 2 4 2 2 6" xfId="2746" xr:uid="{00000000-0005-0000-0000-00001B0D0000}"/>
    <cellStyle name="20% - Accent2 2 4 2 2 7" xfId="2747" xr:uid="{00000000-0005-0000-0000-00001C0D0000}"/>
    <cellStyle name="20% - Accent2 2 4 2 3" xfId="2748" xr:uid="{00000000-0005-0000-0000-00001D0D0000}"/>
    <cellStyle name="20% - Accent2 2 4 2 3 2" xfId="2749" xr:uid="{00000000-0005-0000-0000-00001E0D0000}"/>
    <cellStyle name="20% - Accent2 2 4 2 3 2 2" xfId="2750" xr:uid="{00000000-0005-0000-0000-00001F0D0000}"/>
    <cellStyle name="20% - Accent2 2 4 2 3 2 2 2" xfId="2751" xr:uid="{00000000-0005-0000-0000-0000200D0000}"/>
    <cellStyle name="20% - Accent2 2 4 2 3 2 2 3" xfId="50475" xr:uid="{00000000-0005-0000-0000-0000210D0000}"/>
    <cellStyle name="20% - Accent2 2 4 2 3 2 3" xfId="2752" xr:uid="{00000000-0005-0000-0000-0000220D0000}"/>
    <cellStyle name="20% - Accent2 2 4 2 3 2 4" xfId="2753" xr:uid="{00000000-0005-0000-0000-0000230D0000}"/>
    <cellStyle name="20% - Accent2 2 4 2 3 3" xfId="2754" xr:uid="{00000000-0005-0000-0000-0000240D0000}"/>
    <cellStyle name="20% - Accent2 2 4 2 3 3 2" xfId="2755" xr:uid="{00000000-0005-0000-0000-0000250D0000}"/>
    <cellStyle name="20% - Accent2 2 4 2 3 3 2 2" xfId="2756" xr:uid="{00000000-0005-0000-0000-0000260D0000}"/>
    <cellStyle name="20% - Accent2 2 4 2 3 3 2 3" xfId="50476" xr:uid="{00000000-0005-0000-0000-0000270D0000}"/>
    <cellStyle name="20% - Accent2 2 4 2 3 3 3" xfId="2757" xr:uid="{00000000-0005-0000-0000-0000280D0000}"/>
    <cellStyle name="20% - Accent2 2 4 2 3 3 4" xfId="2758" xr:uid="{00000000-0005-0000-0000-0000290D0000}"/>
    <cellStyle name="20% - Accent2 2 4 2 3 4" xfId="2759" xr:uid="{00000000-0005-0000-0000-00002A0D0000}"/>
    <cellStyle name="20% - Accent2 2 4 2 3 4 2" xfId="2760" xr:uid="{00000000-0005-0000-0000-00002B0D0000}"/>
    <cellStyle name="20% - Accent2 2 4 2 3 4 3" xfId="50477" xr:uid="{00000000-0005-0000-0000-00002C0D0000}"/>
    <cellStyle name="20% - Accent2 2 4 2 3 5" xfId="2761" xr:uid="{00000000-0005-0000-0000-00002D0D0000}"/>
    <cellStyle name="20% - Accent2 2 4 2 3 6" xfId="2762" xr:uid="{00000000-0005-0000-0000-00002E0D0000}"/>
    <cellStyle name="20% - Accent2 2 4 2 4" xfId="2763" xr:uid="{00000000-0005-0000-0000-00002F0D0000}"/>
    <cellStyle name="20% - Accent2 2 4 2 4 2" xfId="2764" xr:uid="{00000000-0005-0000-0000-0000300D0000}"/>
    <cellStyle name="20% - Accent2 2 4 2 4 2 2" xfId="2765" xr:uid="{00000000-0005-0000-0000-0000310D0000}"/>
    <cellStyle name="20% - Accent2 2 4 2 4 2 3" xfId="50478" xr:uid="{00000000-0005-0000-0000-0000320D0000}"/>
    <cellStyle name="20% - Accent2 2 4 2 4 3" xfId="2766" xr:uid="{00000000-0005-0000-0000-0000330D0000}"/>
    <cellStyle name="20% - Accent2 2 4 2 4 4" xfId="2767" xr:uid="{00000000-0005-0000-0000-0000340D0000}"/>
    <cellStyle name="20% - Accent2 2 4 2 5" xfId="2768" xr:uid="{00000000-0005-0000-0000-0000350D0000}"/>
    <cellStyle name="20% - Accent2 2 4 2 5 2" xfId="2769" xr:uid="{00000000-0005-0000-0000-0000360D0000}"/>
    <cellStyle name="20% - Accent2 2 4 2 5 2 2" xfId="2770" xr:uid="{00000000-0005-0000-0000-0000370D0000}"/>
    <cellStyle name="20% - Accent2 2 4 2 5 2 3" xfId="50479" xr:uid="{00000000-0005-0000-0000-0000380D0000}"/>
    <cellStyle name="20% - Accent2 2 4 2 5 3" xfId="2771" xr:uid="{00000000-0005-0000-0000-0000390D0000}"/>
    <cellStyle name="20% - Accent2 2 4 2 5 4" xfId="2772" xr:uid="{00000000-0005-0000-0000-00003A0D0000}"/>
    <cellStyle name="20% - Accent2 2 4 2 6" xfId="2773" xr:uid="{00000000-0005-0000-0000-00003B0D0000}"/>
    <cellStyle name="20% - Accent2 2 4 2 6 2" xfId="2774" xr:uid="{00000000-0005-0000-0000-00003C0D0000}"/>
    <cellStyle name="20% - Accent2 2 4 2 6 3" xfId="50480" xr:uid="{00000000-0005-0000-0000-00003D0D0000}"/>
    <cellStyle name="20% - Accent2 2 4 2 7" xfId="2775" xr:uid="{00000000-0005-0000-0000-00003E0D0000}"/>
    <cellStyle name="20% - Accent2 2 4 2 8" xfId="2776" xr:uid="{00000000-0005-0000-0000-00003F0D0000}"/>
    <cellStyle name="20% - Accent2 2 4 3" xfId="2777" xr:uid="{00000000-0005-0000-0000-0000400D0000}"/>
    <cellStyle name="20% - Accent2 2 4 3 2" xfId="2778" xr:uid="{00000000-0005-0000-0000-0000410D0000}"/>
    <cellStyle name="20% - Accent2 2 4 3 2 2" xfId="2779" xr:uid="{00000000-0005-0000-0000-0000420D0000}"/>
    <cellStyle name="20% - Accent2 2 4 3 2 2 2" xfId="2780" xr:uid="{00000000-0005-0000-0000-0000430D0000}"/>
    <cellStyle name="20% - Accent2 2 4 3 2 2 2 2" xfId="2781" xr:uid="{00000000-0005-0000-0000-0000440D0000}"/>
    <cellStyle name="20% - Accent2 2 4 3 2 2 2 3" xfId="50481" xr:uid="{00000000-0005-0000-0000-0000450D0000}"/>
    <cellStyle name="20% - Accent2 2 4 3 2 2 3" xfId="2782" xr:uid="{00000000-0005-0000-0000-0000460D0000}"/>
    <cellStyle name="20% - Accent2 2 4 3 2 2 4" xfId="2783" xr:uid="{00000000-0005-0000-0000-0000470D0000}"/>
    <cellStyle name="20% - Accent2 2 4 3 2 3" xfId="2784" xr:uid="{00000000-0005-0000-0000-0000480D0000}"/>
    <cellStyle name="20% - Accent2 2 4 3 2 3 2" xfId="2785" xr:uid="{00000000-0005-0000-0000-0000490D0000}"/>
    <cellStyle name="20% - Accent2 2 4 3 2 3 2 2" xfId="2786" xr:uid="{00000000-0005-0000-0000-00004A0D0000}"/>
    <cellStyle name="20% - Accent2 2 4 3 2 3 2 3" xfId="50482" xr:uid="{00000000-0005-0000-0000-00004B0D0000}"/>
    <cellStyle name="20% - Accent2 2 4 3 2 3 3" xfId="2787" xr:uid="{00000000-0005-0000-0000-00004C0D0000}"/>
    <cellStyle name="20% - Accent2 2 4 3 2 3 4" xfId="2788" xr:uid="{00000000-0005-0000-0000-00004D0D0000}"/>
    <cellStyle name="20% - Accent2 2 4 3 2 4" xfId="2789" xr:uid="{00000000-0005-0000-0000-00004E0D0000}"/>
    <cellStyle name="20% - Accent2 2 4 3 2 4 2" xfId="2790" xr:uid="{00000000-0005-0000-0000-00004F0D0000}"/>
    <cellStyle name="20% - Accent2 2 4 3 2 4 3" xfId="50483" xr:uid="{00000000-0005-0000-0000-0000500D0000}"/>
    <cellStyle name="20% - Accent2 2 4 3 2 5" xfId="2791" xr:uid="{00000000-0005-0000-0000-0000510D0000}"/>
    <cellStyle name="20% - Accent2 2 4 3 2 6" xfId="2792" xr:uid="{00000000-0005-0000-0000-0000520D0000}"/>
    <cellStyle name="20% - Accent2 2 4 3 3" xfId="2793" xr:uid="{00000000-0005-0000-0000-0000530D0000}"/>
    <cellStyle name="20% - Accent2 2 4 3 3 2" xfId="2794" xr:uid="{00000000-0005-0000-0000-0000540D0000}"/>
    <cellStyle name="20% - Accent2 2 4 3 3 2 2" xfId="2795" xr:uid="{00000000-0005-0000-0000-0000550D0000}"/>
    <cellStyle name="20% - Accent2 2 4 3 3 2 3" xfId="50484" xr:uid="{00000000-0005-0000-0000-0000560D0000}"/>
    <cellStyle name="20% - Accent2 2 4 3 3 3" xfId="2796" xr:uid="{00000000-0005-0000-0000-0000570D0000}"/>
    <cellStyle name="20% - Accent2 2 4 3 3 4" xfId="2797" xr:uid="{00000000-0005-0000-0000-0000580D0000}"/>
    <cellStyle name="20% - Accent2 2 4 3 4" xfId="2798" xr:uid="{00000000-0005-0000-0000-0000590D0000}"/>
    <cellStyle name="20% - Accent2 2 4 3 4 2" xfId="2799" xr:uid="{00000000-0005-0000-0000-00005A0D0000}"/>
    <cellStyle name="20% - Accent2 2 4 3 4 2 2" xfId="2800" xr:uid="{00000000-0005-0000-0000-00005B0D0000}"/>
    <cellStyle name="20% - Accent2 2 4 3 4 2 3" xfId="50485" xr:uid="{00000000-0005-0000-0000-00005C0D0000}"/>
    <cellStyle name="20% - Accent2 2 4 3 4 3" xfId="2801" xr:uid="{00000000-0005-0000-0000-00005D0D0000}"/>
    <cellStyle name="20% - Accent2 2 4 3 4 4" xfId="2802" xr:uid="{00000000-0005-0000-0000-00005E0D0000}"/>
    <cellStyle name="20% - Accent2 2 4 3 5" xfId="2803" xr:uid="{00000000-0005-0000-0000-00005F0D0000}"/>
    <cellStyle name="20% - Accent2 2 4 3 5 2" xfId="2804" xr:uid="{00000000-0005-0000-0000-0000600D0000}"/>
    <cellStyle name="20% - Accent2 2 4 3 5 3" xfId="50486" xr:uid="{00000000-0005-0000-0000-0000610D0000}"/>
    <cellStyle name="20% - Accent2 2 4 3 6" xfId="2805" xr:uid="{00000000-0005-0000-0000-0000620D0000}"/>
    <cellStyle name="20% - Accent2 2 4 3 7" xfId="2806" xr:uid="{00000000-0005-0000-0000-0000630D0000}"/>
    <cellStyle name="20% - Accent2 2 4 4" xfId="2807" xr:uid="{00000000-0005-0000-0000-0000640D0000}"/>
    <cellStyle name="20% - Accent2 2 4 4 2" xfId="2808" xr:uid="{00000000-0005-0000-0000-0000650D0000}"/>
    <cellStyle name="20% - Accent2 2 4 4 2 2" xfId="2809" xr:uid="{00000000-0005-0000-0000-0000660D0000}"/>
    <cellStyle name="20% - Accent2 2 4 4 2 2 2" xfId="2810" xr:uid="{00000000-0005-0000-0000-0000670D0000}"/>
    <cellStyle name="20% - Accent2 2 4 4 2 2 3" xfId="50487" xr:uid="{00000000-0005-0000-0000-0000680D0000}"/>
    <cellStyle name="20% - Accent2 2 4 4 2 3" xfId="2811" xr:uid="{00000000-0005-0000-0000-0000690D0000}"/>
    <cellStyle name="20% - Accent2 2 4 4 2 4" xfId="2812" xr:uid="{00000000-0005-0000-0000-00006A0D0000}"/>
    <cellStyle name="20% - Accent2 2 4 4 3" xfId="2813" xr:uid="{00000000-0005-0000-0000-00006B0D0000}"/>
    <cellStyle name="20% - Accent2 2 4 4 3 2" xfId="2814" xr:uid="{00000000-0005-0000-0000-00006C0D0000}"/>
    <cellStyle name="20% - Accent2 2 4 4 3 2 2" xfId="2815" xr:uid="{00000000-0005-0000-0000-00006D0D0000}"/>
    <cellStyle name="20% - Accent2 2 4 4 3 2 3" xfId="50488" xr:uid="{00000000-0005-0000-0000-00006E0D0000}"/>
    <cellStyle name="20% - Accent2 2 4 4 3 3" xfId="2816" xr:uid="{00000000-0005-0000-0000-00006F0D0000}"/>
    <cellStyle name="20% - Accent2 2 4 4 3 4" xfId="2817" xr:uid="{00000000-0005-0000-0000-0000700D0000}"/>
    <cellStyle name="20% - Accent2 2 4 4 4" xfId="2818" xr:uid="{00000000-0005-0000-0000-0000710D0000}"/>
    <cellStyle name="20% - Accent2 2 4 4 4 2" xfId="2819" xr:uid="{00000000-0005-0000-0000-0000720D0000}"/>
    <cellStyle name="20% - Accent2 2 4 4 4 3" xfId="50489" xr:uid="{00000000-0005-0000-0000-0000730D0000}"/>
    <cellStyle name="20% - Accent2 2 4 4 5" xfId="2820" xr:uid="{00000000-0005-0000-0000-0000740D0000}"/>
    <cellStyle name="20% - Accent2 2 4 4 6" xfId="2821" xr:uid="{00000000-0005-0000-0000-0000750D0000}"/>
    <cellStyle name="20% - Accent2 2 4 5" xfId="2822" xr:uid="{00000000-0005-0000-0000-0000760D0000}"/>
    <cellStyle name="20% - Accent2 2 4 5 2" xfId="2823" xr:uid="{00000000-0005-0000-0000-0000770D0000}"/>
    <cellStyle name="20% - Accent2 2 4 5 2 2" xfId="2824" xr:uid="{00000000-0005-0000-0000-0000780D0000}"/>
    <cellStyle name="20% - Accent2 2 4 5 2 2 2" xfId="2825" xr:uid="{00000000-0005-0000-0000-0000790D0000}"/>
    <cellStyle name="20% - Accent2 2 4 5 2 2 3" xfId="50490" xr:uid="{00000000-0005-0000-0000-00007A0D0000}"/>
    <cellStyle name="20% - Accent2 2 4 5 2 3" xfId="2826" xr:uid="{00000000-0005-0000-0000-00007B0D0000}"/>
    <cellStyle name="20% - Accent2 2 4 5 2 4" xfId="2827" xr:uid="{00000000-0005-0000-0000-00007C0D0000}"/>
    <cellStyle name="20% - Accent2 2 4 5 3" xfId="2828" xr:uid="{00000000-0005-0000-0000-00007D0D0000}"/>
    <cellStyle name="20% - Accent2 2 4 5 3 2" xfId="2829" xr:uid="{00000000-0005-0000-0000-00007E0D0000}"/>
    <cellStyle name="20% - Accent2 2 4 5 3 3" xfId="50491" xr:uid="{00000000-0005-0000-0000-00007F0D0000}"/>
    <cellStyle name="20% - Accent2 2 4 5 4" xfId="2830" xr:uid="{00000000-0005-0000-0000-0000800D0000}"/>
    <cellStyle name="20% - Accent2 2 4 5 5" xfId="2831" xr:uid="{00000000-0005-0000-0000-0000810D0000}"/>
    <cellStyle name="20% - Accent2 2 4 6" xfId="2832" xr:uid="{00000000-0005-0000-0000-0000820D0000}"/>
    <cellStyle name="20% - Accent2 2 4 6 2" xfId="2833" xr:uid="{00000000-0005-0000-0000-0000830D0000}"/>
    <cellStyle name="20% - Accent2 2 4 6 2 2" xfId="2834" xr:uid="{00000000-0005-0000-0000-0000840D0000}"/>
    <cellStyle name="20% - Accent2 2 4 6 2 3" xfId="50492" xr:uid="{00000000-0005-0000-0000-0000850D0000}"/>
    <cellStyle name="20% - Accent2 2 4 6 3" xfId="2835" xr:uid="{00000000-0005-0000-0000-0000860D0000}"/>
    <cellStyle name="20% - Accent2 2 4 6 4" xfId="2836" xr:uid="{00000000-0005-0000-0000-0000870D0000}"/>
    <cellStyle name="20% - Accent2 2 4 7" xfId="2837" xr:uid="{00000000-0005-0000-0000-0000880D0000}"/>
    <cellStyle name="20% - Accent2 2 4 7 2" xfId="2838" xr:uid="{00000000-0005-0000-0000-0000890D0000}"/>
    <cellStyle name="20% - Accent2 2 4 7 2 2" xfId="2839" xr:uid="{00000000-0005-0000-0000-00008A0D0000}"/>
    <cellStyle name="20% - Accent2 2 4 7 2 3" xfId="50493" xr:uid="{00000000-0005-0000-0000-00008B0D0000}"/>
    <cellStyle name="20% - Accent2 2 4 7 3" xfId="2840" xr:uid="{00000000-0005-0000-0000-00008C0D0000}"/>
    <cellStyle name="20% - Accent2 2 4 7 4" xfId="2841" xr:uid="{00000000-0005-0000-0000-00008D0D0000}"/>
    <cellStyle name="20% - Accent2 2 4 8" xfId="2842" xr:uid="{00000000-0005-0000-0000-00008E0D0000}"/>
    <cellStyle name="20% - Accent2 2 4 8 2" xfId="2843" xr:uid="{00000000-0005-0000-0000-00008F0D0000}"/>
    <cellStyle name="20% - Accent2 2 4 8 3" xfId="50494" xr:uid="{00000000-0005-0000-0000-0000900D0000}"/>
    <cellStyle name="20% - Accent2 2 4 9" xfId="2844" xr:uid="{00000000-0005-0000-0000-0000910D0000}"/>
    <cellStyle name="20% - Accent2 2 5" xfId="2845" xr:uid="{00000000-0005-0000-0000-0000920D0000}"/>
    <cellStyle name="20% - Accent2 2 5 10" xfId="2846" xr:uid="{00000000-0005-0000-0000-0000930D0000}"/>
    <cellStyle name="20% - Accent2 2 5 2" xfId="2847" xr:uid="{00000000-0005-0000-0000-0000940D0000}"/>
    <cellStyle name="20% - Accent2 2 5 2 2" xfId="2848" xr:uid="{00000000-0005-0000-0000-0000950D0000}"/>
    <cellStyle name="20% - Accent2 2 5 2 2 2" xfId="2849" xr:uid="{00000000-0005-0000-0000-0000960D0000}"/>
    <cellStyle name="20% - Accent2 2 5 2 2 2 2" xfId="2850" xr:uid="{00000000-0005-0000-0000-0000970D0000}"/>
    <cellStyle name="20% - Accent2 2 5 2 2 2 2 2" xfId="2851" xr:uid="{00000000-0005-0000-0000-0000980D0000}"/>
    <cellStyle name="20% - Accent2 2 5 2 2 2 2 2 2" xfId="2852" xr:uid="{00000000-0005-0000-0000-0000990D0000}"/>
    <cellStyle name="20% - Accent2 2 5 2 2 2 2 2 3" xfId="50495" xr:uid="{00000000-0005-0000-0000-00009A0D0000}"/>
    <cellStyle name="20% - Accent2 2 5 2 2 2 2 3" xfId="2853" xr:uid="{00000000-0005-0000-0000-00009B0D0000}"/>
    <cellStyle name="20% - Accent2 2 5 2 2 2 2 4" xfId="2854" xr:uid="{00000000-0005-0000-0000-00009C0D0000}"/>
    <cellStyle name="20% - Accent2 2 5 2 2 2 3" xfId="2855" xr:uid="{00000000-0005-0000-0000-00009D0D0000}"/>
    <cellStyle name="20% - Accent2 2 5 2 2 2 3 2" xfId="2856" xr:uid="{00000000-0005-0000-0000-00009E0D0000}"/>
    <cellStyle name="20% - Accent2 2 5 2 2 2 3 2 2" xfId="2857" xr:uid="{00000000-0005-0000-0000-00009F0D0000}"/>
    <cellStyle name="20% - Accent2 2 5 2 2 2 3 2 3" xfId="50496" xr:uid="{00000000-0005-0000-0000-0000A00D0000}"/>
    <cellStyle name="20% - Accent2 2 5 2 2 2 3 3" xfId="2858" xr:uid="{00000000-0005-0000-0000-0000A10D0000}"/>
    <cellStyle name="20% - Accent2 2 5 2 2 2 3 4" xfId="2859" xr:uid="{00000000-0005-0000-0000-0000A20D0000}"/>
    <cellStyle name="20% - Accent2 2 5 2 2 2 4" xfId="2860" xr:uid="{00000000-0005-0000-0000-0000A30D0000}"/>
    <cellStyle name="20% - Accent2 2 5 2 2 2 4 2" xfId="2861" xr:uid="{00000000-0005-0000-0000-0000A40D0000}"/>
    <cellStyle name="20% - Accent2 2 5 2 2 2 4 3" xfId="50497" xr:uid="{00000000-0005-0000-0000-0000A50D0000}"/>
    <cellStyle name="20% - Accent2 2 5 2 2 2 5" xfId="2862" xr:uid="{00000000-0005-0000-0000-0000A60D0000}"/>
    <cellStyle name="20% - Accent2 2 5 2 2 2 6" xfId="2863" xr:uid="{00000000-0005-0000-0000-0000A70D0000}"/>
    <cellStyle name="20% - Accent2 2 5 2 2 3" xfId="2864" xr:uid="{00000000-0005-0000-0000-0000A80D0000}"/>
    <cellStyle name="20% - Accent2 2 5 2 2 3 2" xfId="2865" xr:uid="{00000000-0005-0000-0000-0000A90D0000}"/>
    <cellStyle name="20% - Accent2 2 5 2 2 3 2 2" xfId="2866" xr:uid="{00000000-0005-0000-0000-0000AA0D0000}"/>
    <cellStyle name="20% - Accent2 2 5 2 2 3 2 3" xfId="50498" xr:uid="{00000000-0005-0000-0000-0000AB0D0000}"/>
    <cellStyle name="20% - Accent2 2 5 2 2 3 3" xfId="2867" xr:uid="{00000000-0005-0000-0000-0000AC0D0000}"/>
    <cellStyle name="20% - Accent2 2 5 2 2 3 4" xfId="2868" xr:uid="{00000000-0005-0000-0000-0000AD0D0000}"/>
    <cellStyle name="20% - Accent2 2 5 2 2 4" xfId="2869" xr:uid="{00000000-0005-0000-0000-0000AE0D0000}"/>
    <cellStyle name="20% - Accent2 2 5 2 2 4 2" xfId="2870" xr:uid="{00000000-0005-0000-0000-0000AF0D0000}"/>
    <cellStyle name="20% - Accent2 2 5 2 2 4 2 2" xfId="2871" xr:uid="{00000000-0005-0000-0000-0000B00D0000}"/>
    <cellStyle name="20% - Accent2 2 5 2 2 4 2 3" xfId="50499" xr:uid="{00000000-0005-0000-0000-0000B10D0000}"/>
    <cellStyle name="20% - Accent2 2 5 2 2 4 3" xfId="2872" xr:uid="{00000000-0005-0000-0000-0000B20D0000}"/>
    <cellStyle name="20% - Accent2 2 5 2 2 4 4" xfId="2873" xr:uid="{00000000-0005-0000-0000-0000B30D0000}"/>
    <cellStyle name="20% - Accent2 2 5 2 2 5" xfId="2874" xr:uid="{00000000-0005-0000-0000-0000B40D0000}"/>
    <cellStyle name="20% - Accent2 2 5 2 2 5 2" xfId="2875" xr:uid="{00000000-0005-0000-0000-0000B50D0000}"/>
    <cellStyle name="20% - Accent2 2 5 2 2 5 3" xfId="50500" xr:uid="{00000000-0005-0000-0000-0000B60D0000}"/>
    <cellStyle name="20% - Accent2 2 5 2 2 6" xfId="2876" xr:uid="{00000000-0005-0000-0000-0000B70D0000}"/>
    <cellStyle name="20% - Accent2 2 5 2 2 7" xfId="2877" xr:uid="{00000000-0005-0000-0000-0000B80D0000}"/>
    <cellStyle name="20% - Accent2 2 5 2 3" xfId="2878" xr:uid="{00000000-0005-0000-0000-0000B90D0000}"/>
    <cellStyle name="20% - Accent2 2 5 2 3 2" xfId="2879" xr:uid="{00000000-0005-0000-0000-0000BA0D0000}"/>
    <cellStyle name="20% - Accent2 2 5 2 3 2 2" xfId="2880" xr:uid="{00000000-0005-0000-0000-0000BB0D0000}"/>
    <cellStyle name="20% - Accent2 2 5 2 3 2 2 2" xfId="2881" xr:uid="{00000000-0005-0000-0000-0000BC0D0000}"/>
    <cellStyle name="20% - Accent2 2 5 2 3 2 2 3" xfId="50501" xr:uid="{00000000-0005-0000-0000-0000BD0D0000}"/>
    <cellStyle name="20% - Accent2 2 5 2 3 2 3" xfId="2882" xr:uid="{00000000-0005-0000-0000-0000BE0D0000}"/>
    <cellStyle name="20% - Accent2 2 5 2 3 2 4" xfId="2883" xr:uid="{00000000-0005-0000-0000-0000BF0D0000}"/>
    <cellStyle name="20% - Accent2 2 5 2 3 3" xfId="2884" xr:uid="{00000000-0005-0000-0000-0000C00D0000}"/>
    <cellStyle name="20% - Accent2 2 5 2 3 3 2" xfId="2885" xr:uid="{00000000-0005-0000-0000-0000C10D0000}"/>
    <cellStyle name="20% - Accent2 2 5 2 3 3 2 2" xfId="2886" xr:uid="{00000000-0005-0000-0000-0000C20D0000}"/>
    <cellStyle name="20% - Accent2 2 5 2 3 3 2 3" xfId="50502" xr:uid="{00000000-0005-0000-0000-0000C30D0000}"/>
    <cellStyle name="20% - Accent2 2 5 2 3 3 3" xfId="2887" xr:uid="{00000000-0005-0000-0000-0000C40D0000}"/>
    <cellStyle name="20% - Accent2 2 5 2 3 3 4" xfId="2888" xr:uid="{00000000-0005-0000-0000-0000C50D0000}"/>
    <cellStyle name="20% - Accent2 2 5 2 3 4" xfId="2889" xr:uid="{00000000-0005-0000-0000-0000C60D0000}"/>
    <cellStyle name="20% - Accent2 2 5 2 3 4 2" xfId="2890" xr:uid="{00000000-0005-0000-0000-0000C70D0000}"/>
    <cellStyle name="20% - Accent2 2 5 2 3 4 3" xfId="50503" xr:uid="{00000000-0005-0000-0000-0000C80D0000}"/>
    <cellStyle name="20% - Accent2 2 5 2 3 5" xfId="2891" xr:uid="{00000000-0005-0000-0000-0000C90D0000}"/>
    <cellStyle name="20% - Accent2 2 5 2 3 6" xfId="2892" xr:uid="{00000000-0005-0000-0000-0000CA0D0000}"/>
    <cellStyle name="20% - Accent2 2 5 2 4" xfId="2893" xr:uid="{00000000-0005-0000-0000-0000CB0D0000}"/>
    <cellStyle name="20% - Accent2 2 5 2 4 2" xfId="2894" xr:uid="{00000000-0005-0000-0000-0000CC0D0000}"/>
    <cellStyle name="20% - Accent2 2 5 2 4 2 2" xfId="2895" xr:uid="{00000000-0005-0000-0000-0000CD0D0000}"/>
    <cellStyle name="20% - Accent2 2 5 2 4 2 3" xfId="50504" xr:uid="{00000000-0005-0000-0000-0000CE0D0000}"/>
    <cellStyle name="20% - Accent2 2 5 2 4 3" xfId="2896" xr:uid="{00000000-0005-0000-0000-0000CF0D0000}"/>
    <cellStyle name="20% - Accent2 2 5 2 4 4" xfId="2897" xr:uid="{00000000-0005-0000-0000-0000D00D0000}"/>
    <cellStyle name="20% - Accent2 2 5 2 5" xfId="2898" xr:uid="{00000000-0005-0000-0000-0000D10D0000}"/>
    <cellStyle name="20% - Accent2 2 5 2 5 2" xfId="2899" xr:uid="{00000000-0005-0000-0000-0000D20D0000}"/>
    <cellStyle name="20% - Accent2 2 5 2 5 2 2" xfId="2900" xr:uid="{00000000-0005-0000-0000-0000D30D0000}"/>
    <cellStyle name="20% - Accent2 2 5 2 5 2 3" xfId="50505" xr:uid="{00000000-0005-0000-0000-0000D40D0000}"/>
    <cellStyle name="20% - Accent2 2 5 2 5 3" xfId="2901" xr:uid="{00000000-0005-0000-0000-0000D50D0000}"/>
    <cellStyle name="20% - Accent2 2 5 2 5 4" xfId="2902" xr:uid="{00000000-0005-0000-0000-0000D60D0000}"/>
    <cellStyle name="20% - Accent2 2 5 2 6" xfId="2903" xr:uid="{00000000-0005-0000-0000-0000D70D0000}"/>
    <cellStyle name="20% - Accent2 2 5 2 6 2" xfId="2904" xr:uid="{00000000-0005-0000-0000-0000D80D0000}"/>
    <cellStyle name="20% - Accent2 2 5 2 6 3" xfId="50506" xr:uid="{00000000-0005-0000-0000-0000D90D0000}"/>
    <cellStyle name="20% - Accent2 2 5 2 7" xfId="2905" xr:uid="{00000000-0005-0000-0000-0000DA0D0000}"/>
    <cellStyle name="20% - Accent2 2 5 2 8" xfId="2906" xr:uid="{00000000-0005-0000-0000-0000DB0D0000}"/>
    <cellStyle name="20% - Accent2 2 5 3" xfId="2907" xr:uid="{00000000-0005-0000-0000-0000DC0D0000}"/>
    <cellStyle name="20% - Accent2 2 5 3 2" xfId="2908" xr:uid="{00000000-0005-0000-0000-0000DD0D0000}"/>
    <cellStyle name="20% - Accent2 2 5 3 2 2" xfId="2909" xr:uid="{00000000-0005-0000-0000-0000DE0D0000}"/>
    <cellStyle name="20% - Accent2 2 5 3 2 2 2" xfId="2910" xr:uid="{00000000-0005-0000-0000-0000DF0D0000}"/>
    <cellStyle name="20% - Accent2 2 5 3 2 2 2 2" xfId="2911" xr:uid="{00000000-0005-0000-0000-0000E00D0000}"/>
    <cellStyle name="20% - Accent2 2 5 3 2 2 2 3" xfId="50507" xr:uid="{00000000-0005-0000-0000-0000E10D0000}"/>
    <cellStyle name="20% - Accent2 2 5 3 2 2 3" xfId="2912" xr:uid="{00000000-0005-0000-0000-0000E20D0000}"/>
    <cellStyle name="20% - Accent2 2 5 3 2 2 4" xfId="2913" xr:uid="{00000000-0005-0000-0000-0000E30D0000}"/>
    <cellStyle name="20% - Accent2 2 5 3 2 3" xfId="2914" xr:uid="{00000000-0005-0000-0000-0000E40D0000}"/>
    <cellStyle name="20% - Accent2 2 5 3 2 3 2" xfId="2915" xr:uid="{00000000-0005-0000-0000-0000E50D0000}"/>
    <cellStyle name="20% - Accent2 2 5 3 2 3 2 2" xfId="2916" xr:uid="{00000000-0005-0000-0000-0000E60D0000}"/>
    <cellStyle name="20% - Accent2 2 5 3 2 3 2 3" xfId="50508" xr:uid="{00000000-0005-0000-0000-0000E70D0000}"/>
    <cellStyle name="20% - Accent2 2 5 3 2 3 3" xfId="2917" xr:uid="{00000000-0005-0000-0000-0000E80D0000}"/>
    <cellStyle name="20% - Accent2 2 5 3 2 3 4" xfId="2918" xr:uid="{00000000-0005-0000-0000-0000E90D0000}"/>
    <cellStyle name="20% - Accent2 2 5 3 2 4" xfId="2919" xr:uid="{00000000-0005-0000-0000-0000EA0D0000}"/>
    <cellStyle name="20% - Accent2 2 5 3 2 4 2" xfId="2920" xr:uid="{00000000-0005-0000-0000-0000EB0D0000}"/>
    <cellStyle name="20% - Accent2 2 5 3 2 4 3" xfId="50509" xr:uid="{00000000-0005-0000-0000-0000EC0D0000}"/>
    <cellStyle name="20% - Accent2 2 5 3 2 5" xfId="2921" xr:uid="{00000000-0005-0000-0000-0000ED0D0000}"/>
    <cellStyle name="20% - Accent2 2 5 3 2 6" xfId="2922" xr:uid="{00000000-0005-0000-0000-0000EE0D0000}"/>
    <cellStyle name="20% - Accent2 2 5 3 3" xfId="2923" xr:uid="{00000000-0005-0000-0000-0000EF0D0000}"/>
    <cellStyle name="20% - Accent2 2 5 3 3 2" xfId="2924" xr:uid="{00000000-0005-0000-0000-0000F00D0000}"/>
    <cellStyle name="20% - Accent2 2 5 3 3 2 2" xfId="2925" xr:uid="{00000000-0005-0000-0000-0000F10D0000}"/>
    <cellStyle name="20% - Accent2 2 5 3 3 2 3" xfId="50510" xr:uid="{00000000-0005-0000-0000-0000F20D0000}"/>
    <cellStyle name="20% - Accent2 2 5 3 3 3" xfId="2926" xr:uid="{00000000-0005-0000-0000-0000F30D0000}"/>
    <cellStyle name="20% - Accent2 2 5 3 3 4" xfId="2927" xr:uid="{00000000-0005-0000-0000-0000F40D0000}"/>
    <cellStyle name="20% - Accent2 2 5 3 4" xfId="2928" xr:uid="{00000000-0005-0000-0000-0000F50D0000}"/>
    <cellStyle name="20% - Accent2 2 5 3 4 2" xfId="2929" xr:uid="{00000000-0005-0000-0000-0000F60D0000}"/>
    <cellStyle name="20% - Accent2 2 5 3 4 2 2" xfId="2930" xr:uid="{00000000-0005-0000-0000-0000F70D0000}"/>
    <cellStyle name="20% - Accent2 2 5 3 4 2 3" xfId="50511" xr:uid="{00000000-0005-0000-0000-0000F80D0000}"/>
    <cellStyle name="20% - Accent2 2 5 3 4 3" xfId="2931" xr:uid="{00000000-0005-0000-0000-0000F90D0000}"/>
    <cellStyle name="20% - Accent2 2 5 3 4 4" xfId="2932" xr:uid="{00000000-0005-0000-0000-0000FA0D0000}"/>
    <cellStyle name="20% - Accent2 2 5 3 5" xfId="2933" xr:uid="{00000000-0005-0000-0000-0000FB0D0000}"/>
    <cellStyle name="20% - Accent2 2 5 3 5 2" xfId="2934" xr:uid="{00000000-0005-0000-0000-0000FC0D0000}"/>
    <cellStyle name="20% - Accent2 2 5 3 5 3" xfId="50512" xr:uid="{00000000-0005-0000-0000-0000FD0D0000}"/>
    <cellStyle name="20% - Accent2 2 5 3 6" xfId="2935" xr:uid="{00000000-0005-0000-0000-0000FE0D0000}"/>
    <cellStyle name="20% - Accent2 2 5 3 7" xfId="2936" xr:uid="{00000000-0005-0000-0000-0000FF0D0000}"/>
    <cellStyle name="20% - Accent2 2 5 4" xfId="2937" xr:uid="{00000000-0005-0000-0000-0000000E0000}"/>
    <cellStyle name="20% - Accent2 2 5 4 2" xfId="2938" xr:uid="{00000000-0005-0000-0000-0000010E0000}"/>
    <cellStyle name="20% - Accent2 2 5 4 2 2" xfId="2939" xr:uid="{00000000-0005-0000-0000-0000020E0000}"/>
    <cellStyle name="20% - Accent2 2 5 4 2 2 2" xfId="2940" xr:uid="{00000000-0005-0000-0000-0000030E0000}"/>
    <cellStyle name="20% - Accent2 2 5 4 2 2 3" xfId="50513" xr:uid="{00000000-0005-0000-0000-0000040E0000}"/>
    <cellStyle name="20% - Accent2 2 5 4 2 3" xfId="2941" xr:uid="{00000000-0005-0000-0000-0000050E0000}"/>
    <cellStyle name="20% - Accent2 2 5 4 2 4" xfId="2942" xr:uid="{00000000-0005-0000-0000-0000060E0000}"/>
    <cellStyle name="20% - Accent2 2 5 4 3" xfId="2943" xr:uid="{00000000-0005-0000-0000-0000070E0000}"/>
    <cellStyle name="20% - Accent2 2 5 4 3 2" xfId="2944" xr:uid="{00000000-0005-0000-0000-0000080E0000}"/>
    <cellStyle name="20% - Accent2 2 5 4 3 2 2" xfId="2945" xr:uid="{00000000-0005-0000-0000-0000090E0000}"/>
    <cellStyle name="20% - Accent2 2 5 4 3 2 3" xfId="50514" xr:uid="{00000000-0005-0000-0000-00000A0E0000}"/>
    <cellStyle name="20% - Accent2 2 5 4 3 3" xfId="2946" xr:uid="{00000000-0005-0000-0000-00000B0E0000}"/>
    <cellStyle name="20% - Accent2 2 5 4 3 4" xfId="2947" xr:uid="{00000000-0005-0000-0000-00000C0E0000}"/>
    <cellStyle name="20% - Accent2 2 5 4 4" xfId="2948" xr:uid="{00000000-0005-0000-0000-00000D0E0000}"/>
    <cellStyle name="20% - Accent2 2 5 4 4 2" xfId="2949" xr:uid="{00000000-0005-0000-0000-00000E0E0000}"/>
    <cellStyle name="20% - Accent2 2 5 4 4 3" xfId="50515" xr:uid="{00000000-0005-0000-0000-00000F0E0000}"/>
    <cellStyle name="20% - Accent2 2 5 4 5" xfId="2950" xr:uid="{00000000-0005-0000-0000-0000100E0000}"/>
    <cellStyle name="20% - Accent2 2 5 4 6" xfId="2951" xr:uid="{00000000-0005-0000-0000-0000110E0000}"/>
    <cellStyle name="20% - Accent2 2 5 5" xfId="2952" xr:uid="{00000000-0005-0000-0000-0000120E0000}"/>
    <cellStyle name="20% - Accent2 2 5 5 2" xfId="2953" xr:uid="{00000000-0005-0000-0000-0000130E0000}"/>
    <cellStyle name="20% - Accent2 2 5 5 2 2" xfId="2954" xr:uid="{00000000-0005-0000-0000-0000140E0000}"/>
    <cellStyle name="20% - Accent2 2 5 5 2 2 2" xfId="2955" xr:uid="{00000000-0005-0000-0000-0000150E0000}"/>
    <cellStyle name="20% - Accent2 2 5 5 2 2 3" xfId="50516" xr:uid="{00000000-0005-0000-0000-0000160E0000}"/>
    <cellStyle name="20% - Accent2 2 5 5 2 3" xfId="2956" xr:uid="{00000000-0005-0000-0000-0000170E0000}"/>
    <cellStyle name="20% - Accent2 2 5 5 2 4" xfId="2957" xr:uid="{00000000-0005-0000-0000-0000180E0000}"/>
    <cellStyle name="20% - Accent2 2 5 5 3" xfId="2958" xr:uid="{00000000-0005-0000-0000-0000190E0000}"/>
    <cellStyle name="20% - Accent2 2 5 5 3 2" xfId="2959" xr:uid="{00000000-0005-0000-0000-00001A0E0000}"/>
    <cellStyle name="20% - Accent2 2 5 5 3 3" xfId="50517" xr:uid="{00000000-0005-0000-0000-00001B0E0000}"/>
    <cellStyle name="20% - Accent2 2 5 5 4" xfId="2960" xr:uid="{00000000-0005-0000-0000-00001C0E0000}"/>
    <cellStyle name="20% - Accent2 2 5 5 5" xfId="2961" xr:uid="{00000000-0005-0000-0000-00001D0E0000}"/>
    <cellStyle name="20% - Accent2 2 5 6" xfId="2962" xr:uid="{00000000-0005-0000-0000-00001E0E0000}"/>
    <cellStyle name="20% - Accent2 2 5 6 2" xfId="2963" xr:uid="{00000000-0005-0000-0000-00001F0E0000}"/>
    <cellStyle name="20% - Accent2 2 5 6 2 2" xfId="2964" xr:uid="{00000000-0005-0000-0000-0000200E0000}"/>
    <cellStyle name="20% - Accent2 2 5 6 2 3" xfId="50518" xr:uid="{00000000-0005-0000-0000-0000210E0000}"/>
    <cellStyle name="20% - Accent2 2 5 6 3" xfId="2965" xr:uid="{00000000-0005-0000-0000-0000220E0000}"/>
    <cellStyle name="20% - Accent2 2 5 6 4" xfId="2966" xr:uid="{00000000-0005-0000-0000-0000230E0000}"/>
    <cellStyle name="20% - Accent2 2 5 7" xfId="2967" xr:uid="{00000000-0005-0000-0000-0000240E0000}"/>
    <cellStyle name="20% - Accent2 2 5 7 2" xfId="2968" xr:uid="{00000000-0005-0000-0000-0000250E0000}"/>
    <cellStyle name="20% - Accent2 2 5 7 2 2" xfId="2969" xr:uid="{00000000-0005-0000-0000-0000260E0000}"/>
    <cellStyle name="20% - Accent2 2 5 7 2 3" xfId="50519" xr:uid="{00000000-0005-0000-0000-0000270E0000}"/>
    <cellStyle name="20% - Accent2 2 5 7 3" xfId="2970" xr:uid="{00000000-0005-0000-0000-0000280E0000}"/>
    <cellStyle name="20% - Accent2 2 5 7 4" xfId="2971" xr:uid="{00000000-0005-0000-0000-0000290E0000}"/>
    <cellStyle name="20% - Accent2 2 5 8" xfId="2972" xr:uid="{00000000-0005-0000-0000-00002A0E0000}"/>
    <cellStyle name="20% - Accent2 2 5 8 2" xfId="2973" xr:uid="{00000000-0005-0000-0000-00002B0E0000}"/>
    <cellStyle name="20% - Accent2 2 5 8 3" xfId="50520" xr:uid="{00000000-0005-0000-0000-00002C0E0000}"/>
    <cellStyle name="20% - Accent2 2 5 9" xfId="2974" xr:uid="{00000000-0005-0000-0000-00002D0E0000}"/>
    <cellStyle name="20% - Accent2 2 6" xfId="2975" xr:uid="{00000000-0005-0000-0000-00002E0E0000}"/>
    <cellStyle name="20% - Accent2 2 6 10" xfId="2976" xr:uid="{00000000-0005-0000-0000-00002F0E0000}"/>
    <cellStyle name="20% - Accent2 2 6 2" xfId="2977" xr:uid="{00000000-0005-0000-0000-0000300E0000}"/>
    <cellStyle name="20% - Accent2 2 6 2 2" xfId="2978" xr:uid="{00000000-0005-0000-0000-0000310E0000}"/>
    <cellStyle name="20% - Accent2 2 6 2 2 2" xfId="2979" xr:uid="{00000000-0005-0000-0000-0000320E0000}"/>
    <cellStyle name="20% - Accent2 2 6 2 2 2 2" xfId="2980" xr:uid="{00000000-0005-0000-0000-0000330E0000}"/>
    <cellStyle name="20% - Accent2 2 6 2 2 2 2 2" xfId="2981" xr:uid="{00000000-0005-0000-0000-0000340E0000}"/>
    <cellStyle name="20% - Accent2 2 6 2 2 2 2 2 2" xfId="2982" xr:uid="{00000000-0005-0000-0000-0000350E0000}"/>
    <cellStyle name="20% - Accent2 2 6 2 2 2 2 2 3" xfId="50521" xr:uid="{00000000-0005-0000-0000-0000360E0000}"/>
    <cellStyle name="20% - Accent2 2 6 2 2 2 2 3" xfId="2983" xr:uid="{00000000-0005-0000-0000-0000370E0000}"/>
    <cellStyle name="20% - Accent2 2 6 2 2 2 2 4" xfId="2984" xr:uid="{00000000-0005-0000-0000-0000380E0000}"/>
    <cellStyle name="20% - Accent2 2 6 2 2 2 3" xfId="2985" xr:uid="{00000000-0005-0000-0000-0000390E0000}"/>
    <cellStyle name="20% - Accent2 2 6 2 2 2 3 2" xfId="2986" xr:uid="{00000000-0005-0000-0000-00003A0E0000}"/>
    <cellStyle name="20% - Accent2 2 6 2 2 2 3 2 2" xfId="2987" xr:uid="{00000000-0005-0000-0000-00003B0E0000}"/>
    <cellStyle name="20% - Accent2 2 6 2 2 2 3 2 3" xfId="50522" xr:uid="{00000000-0005-0000-0000-00003C0E0000}"/>
    <cellStyle name="20% - Accent2 2 6 2 2 2 3 3" xfId="2988" xr:uid="{00000000-0005-0000-0000-00003D0E0000}"/>
    <cellStyle name="20% - Accent2 2 6 2 2 2 3 4" xfId="2989" xr:uid="{00000000-0005-0000-0000-00003E0E0000}"/>
    <cellStyle name="20% - Accent2 2 6 2 2 2 4" xfId="2990" xr:uid="{00000000-0005-0000-0000-00003F0E0000}"/>
    <cellStyle name="20% - Accent2 2 6 2 2 2 4 2" xfId="2991" xr:uid="{00000000-0005-0000-0000-0000400E0000}"/>
    <cellStyle name="20% - Accent2 2 6 2 2 2 4 3" xfId="50523" xr:uid="{00000000-0005-0000-0000-0000410E0000}"/>
    <cellStyle name="20% - Accent2 2 6 2 2 2 5" xfId="2992" xr:uid="{00000000-0005-0000-0000-0000420E0000}"/>
    <cellStyle name="20% - Accent2 2 6 2 2 2 6" xfId="2993" xr:uid="{00000000-0005-0000-0000-0000430E0000}"/>
    <cellStyle name="20% - Accent2 2 6 2 2 3" xfId="2994" xr:uid="{00000000-0005-0000-0000-0000440E0000}"/>
    <cellStyle name="20% - Accent2 2 6 2 2 3 2" xfId="2995" xr:uid="{00000000-0005-0000-0000-0000450E0000}"/>
    <cellStyle name="20% - Accent2 2 6 2 2 3 2 2" xfId="2996" xr:uid="{00000000-0005-0000-0000-0000460E0000}"/>
    <cellStyle name="20% - Accent2 2 6 2 2 3 2 3" xfId="50524" xr:uid="{00000000-0005-0000-0000-0000470E0000}"/>
    <cellStyle name="20% - Accent2 2 6 2 2 3 3" xfId="2997" xr:uid="{00000000-0005-0000-0000-0000480E0000}"/>
    <cellStyle name="20% - Accent2 2 6 2 2 3 4" xfId="2998" xr:uid="{00000000-0005-0000-0000-0000490E0000}"/>
    <cellStyle name="20% - Accent2 2 6 2 2 4" xfId="2999" xr:uid="{00000000-0005-0000-0000-00004A0E0000}"/>
    <cellStyle name="20% - Accent2 2 6 2 2 4 2" xfId="3000" xr:uid="{00000000-0005-0000-0000-00004B0E0000}"/>
    <cellStyle name="20% - Accent2 2 6 2 2 4 2 2" xfId="3001" xr:uid="{00000000-0005-0000-0000-00004C0E0000}"/>
    <cellStyle name="20% - Accent2 2 6 2 2 4 2 3" xfId="50525" xr:uid="{00000000-0005-0000-0000-00004D0E0000}"/>
    <cellStyle name="20% - Accent2 2 6 2 2 4 3" xfId="3002" xr:uid="{00000000-0005-0000-0000-00004E0E0000}"/>
    <cellStyle name="20% - Accent2 2 6 2 2 4 4" xfId="3003" xr:uid="{00000000-0005-0000-0000-00004F0E0000}"/>
    <cellStyle name="20% - Accent2 2 6 2 2 5" xfId="3004" xr:uid="{00000000-0005-0000-0000-0000500E0000}"/>
    <cellStyle name="20% - Accent2 2 6 2 2 5 2" xfId="3005" xr:uid="{00000000-0005-0000-0000-0000510E0000}"/>
    <cellStyle name="20% - Accent2 2 6 2 2 5 3" xfId="50526" xr:uid="{00000000-0005-0000-0000-0000520E0000}"/>
    <cellStyle name="20% - Accent2 2 6 2 2 6" xfId="3006" xr:uid="{00000000-0005-0000-0000-0000530E0000}"/>
    <cellStyle name="20% - Accent2 2 6 2 2 7" xfId="3007" xr:uid="{00000000-0005-0000-0000-0000540E0000}"/>
    <cellStyle name="20% - Accent2 2 6 2 3" xfId="3008" xr:uid="{00000000-0005-0000-0000-0000550E0000}"/>
    <cellStyle name="20% - Accent2 2 6 2 3 2" xfId="3009" xr:uid="{00000000-0005-0000-0000-0000560E0000}"/>
    <cellStyle name="20% - Accent2 2 6 2 3 2 2" xfId="3010" xr:uid="{00000000-0005-0000-0000-0000570E0000}"/>
    <cellStyle name="20% - Accent2 2 6 2 3 2 2 2" xfId="3011" xr:uid="{00000000-0005-0000-0000-0000580E0000}"/>
    <cellStyle name="20% - Accent2 2 6 2 3 2 2 3" xfId="50527" xr:uid="{00000000-0005-0000-0000-0000590E0000}"/>
    <cellStyle name="20% - Accent2 2 6 2 3 2 3" xfId="3012" xr:uid="{00000000-0005-0000-0000-00005A0E0000}"/>
    <cellStyle name="20% - Accent2 2 6 2 3 2 4" xfId="3013" xr:uid="{00000000-0005-0000-0000-00005B0E0000}"/>
    <cellStyle name="20% - Accent2 2 6 2 3 3" xfId="3014" xr:uid="{00000000-0005-0000-0000-00005C0E0000}"/>
    <cellStyle name="20% - Accent2 2 6 2 3 3 2" xfId="3015" xr:uid="{00000000-0005-0000-0000-00005D0E0000}"/>
    <cellStyle name="20% - Accent2 2 6 2 3 3 2 2" xfId="3016" xr:uid="{00000000-0005-0000-0000-00005E0E0000}"/>
    <cellStyle name="20% - Accent2 2 6 2 3 3 2 3" xfId="50528" xr:uid="{00000000-0005-0000-0000-00005F0E0000}"/>
    <cellStyle name="20% - Accent2 2 6 2 3 3 3" xfId="3017" xr:uid="{00000000-0005-0000-0000-0000600E0000}"/>
    <cellStyle name="20% - Accent2 2 6 2 3 3 4" xfId="3018" xr:uid="{00000000-0005-0000-0000-0000610E0000}"/>
    <cellStyle name="20% - Accent2 2 6 2 3 4" xfId="3019" xr:uid="{00000000-0005-0000-0000-0000620E0000}"/>
    <cellStyle name="20% - Accent2 2 6 2 3 4 2" xfId="3020" xr:uid="{00000000-0005-0000-0000-0000630E0000}"/>
    <cellStyle name="20% - Accent2 2 6 2 3 4 3" xfId="50529" xr:uid="{00000000-0005-0000-0000-0000640E0000}"/>
    <cellStyle name="20% - Accent2 2 6 2 3 5" xfId="3021" xr:uid="{00000000-0005-0000-0000-0000650E0000}"/>
    <cellStyle name="20% - Accent2 2 6 2 3 6" xfId="3022" xr:uid="{00000000-0005-0000-0000-0000660E0000}"/>
    <cellStyle name="20% - Accent2 2 6 2 4" xfId="3023" xr:uid="{00000000-0005-0000-0000-0000670E0000}"/>
    <cellStyle name="20% - Accent2 2 6 2 4 2" xfId="3024" xr:uid="{00000000-0005-0000-0000-0000680E0000}"/>
    <cellStyle name="20% - Accent2 2 6 2 4 2 2" xfId="3025" xr:uid="{00000000-0005-0000-0000-0000690E0000}"/>
    <cellStyle name="20% - Accent2 2 6 2 4 2 3" xfId="50530" xr:uid="{00000000-0005-0000-0000-00006A0E0000}"/>
    <cellStyle name="20% - Accent2 2 6 2 4 3" xfId="3026" xr:uid="{00000000-0005-0000-0000-00006B0E0000}"/>
    <cellStyle name="20% - Accent2 2 6 2 4 4" xfId="3027" xr:uid="{00000000-0005-0000-0000-00006C0E0000}"/>
    <cellStyle name="20% - Accent2 2 6 2 5" xfId="3028" xr:uid="{00000000-0005-0000-0000-00006D0E0000}"/>
    <cellStyle name="20% - Accent2 2 6 2 5 2" xfId="3029" xr:uid="{00000000-0005-0000-0000-00006E0E0000}"/>
    <cellStyle name="20% - Accent2 2 6 2 5 2 2" xfId="3030" xr:uid="{00000000-0005-0000-0000-00006F0E0000}"/>
    <cellStyle name="20% - Accent2 2 6 2 5 2 3" xfId="50531" xr:uid="{00000000-0005-0000-0000-0000700E0000}"/>
    <cellStyle name="20% - Accent2 2 6 2 5 3" xfId="3031" xr:uid="{00000000-0005-0000-0000-0000710E0000}"/>
    <cellStyle name="20% - Accent2 2 6 2 5 4" xfId="3032" xr:uid="{00000000-0005-0000-0000-0000720E0000}"/>
    <cellStyle name="20% - Accent2 2 6 2 6" xfId="3033" xr:uid="{00000000-0005-0000-0000-0000730E0000}"/>
    <cellStyle name="20% - Accent2 2 6 2 6 2" xfId="3034" xr:uid="{00000000-0005-0000-0000-0000740E0000}"/>
    <cellStyle name="20% - Accent2 2 6 2 6 3" xfId="50532" xr:uid="{00000000-0005-0000-0000-0000750E0000}"/>
    <cellStyle name="20% - Accent2 2 6 2 7" xfId="3035" xr:uid="{00000000-0005-0000-0000-0000760E0000}"/>
    <cellStyle name="20% - Accent2 2 6 2 8" xfId="3036" xr:uid="{00000000-0005-0000-0000-0000770E0000}"/>
    <cellStyle name="20% - Accent2 2 6 3" xfId="3037" xr:uid="{00000000-0005-0000-0000-0000780E0000}"/>
    <cellStyle name="20% - Accent2 2 6 3 2" xfId="3038" xr:uid="{00000000-0005-0000-0000-0000790E0000}"/>
    <cellStyle name="20% - Accent2 2 6 3 2 2" xfId="3039" xr:uid="{00000000-0005-0000-0000-00007A0E0000}"/>
    <cellStyle name="20% - Accent2 2 6 3 2 2 2" xfId="3040" xr:uid="{00000000-0005-0000-0000-00007B0E0000}"/>
    <cellStyle name="20% - Accent2 2 6 3 2 2 2 2" xfId="3041" xr:uid="{00000000-0005-0000-0000-00007C0E0000}"/>
    <cellStyle name="20% - Accent2 2 6 3 2 2 2 3" xfId="50533" xr:uid="{00000000-0005-0000-0000-00007D0E0000}"/>
    <cellStyle name="20% - Accent2 2 6 3 2 2 3" xfId="3042" xr:uid="{00000000-0005-0000-0000-00007E0E0000}"/>
    <cellStyle name="20% - Accent2 2 6 3 2 2 4" xfId="3043" xr:uid="{00000000-0005-0000-0000-00007F0E0000}"/>
    <cellStyle name="20% - Accent2 2 6 3 2 3" xfId="3044" xr:uid="{00000000-0005-0000-0000-0000800E0000}"/>
    <cellStyle name="20% - Accent2 2 6 3 2 3 2" xfId="3045" xr:uid="{00000000-0005-0000-0000-0000810E0000}"/>
    <cellStyle name="20% - Accent2 2 6 3 2 3 2 2" xfId="3046" xr:uid="{00000000-0005-0000-0000-0000820E0000}"/>
    <cellStyle name="20% - Accent2 2 6 3 2 3 2 3" xfId="50534" xr:uid="{00000000-0005-0000-0000-0000830E0000}"/>
    <cellStyle name="20% - Accent2 2 6 3 2 3 3" xfId="3047" xr:uid="{00000000-0005-0000-0000-0000840E0000}"/>
    <cellStyle name="20% - Accent2 2 6 3 2 3 4" xfId="3048" xr:uid="{00000000-0005-0000-0000-0000850E0000}"/>
    <cellStyle name="20% - Accent2 2 6 3 2 4" xfId="3049" xr:uid="{00000000-0005-0000-0000-0000860E0000}"/>
    <cellStyle name="20% - Accent2 2 6 3 2 4 2" xfId="3050" xr:uid="{00000000-0005-0000-0000-0000870E0000}"/>
    <cellStyle name="20% - Accent2 2 6 3 2 4 3" xfId="50535" xr:uid="{00000000-0005-0000-0000-0000880E0000}"/>
    <cellStyle name="20% - Accent2 2 6 3 2 5" xfId="3051" xr:uid="{00000000-0005-0000-0000-0000890E0000}"/>
    <cellStyle name="20% - Accent2 2 6 3 2 6" xfId="3052" xr:uid="{00000000-0005-0000-0000-00008A0E0000}"/>
    <cellStyle name="20% - Accent2 2 6 3 3" xfId="3053" xr:uid="{00000000-0005-0000-0000-00008B0E0000}"/>
    <cellStyle name="20% - Accent2 2 6 3 3 2" xfId="3054" xr:uid="{00000000-0005-0000-0000-00008C0E0000}"/>
    <cellStyle name="20% - Accent2 2 6 3 3 2 2" xfId="3055" xr:uid="{00000000-0005-0000-0000-00008D0E0000}"/>
    <cellStyle name="20% - Accent2 2 6 3 3 2 3" xfId="50536" xr:uid="{00000000-0005-0000-0000-00008E0E0000}"/>
    <cellStyle name="20% - Accent2 2 6 3 3 3" xfId="3056" xr:uid="{00000000-0005-0000-0000-00008F0E0000}"/>
    <cellStyle name="20% - Accent2 2 6 3 3 4" xfId="3057" xr:uid="{00000000-0005-0000-0000-0000900E0000}"/>
    <cellStyle name="20% - Accent2 2 6 3 4" xfId="3058" xr:uid="{00000000-0005-0000-0000-0000910E0000}"/>
    <cellStyle name="20% - Accent2 2 6 3 4 2" xfId="3059" xr:uid="{00000000-0005-0000-0000-0000920E0000}"/>
    <cellStyle name="20% - Accent2 2 6 3 4 2 2" xfId="3060" xr:uid="{00000000-0005-0000-0000-0000930E0000}"/>
    <cellStyle name="20% - Accent2 2 6 3 4 2 3" xfId="50537" xr:uid="{00000000-0005-0000-0000-0000940E0000}"/>
    <cellStyle name="20% - Accent2 2 6 3 4 3" xfId="3061" xr:uid="{00000000-0005-0000-0000-0000950E0000}"/>
    <cellStyle name="20% - Accent2 2 6 3 4 4" xfId="3062" xr:uid="{00000000-0005-0000-0000-0000960E0000}"/>
    <cellStyle name="20% - Accent2 2 6 3 5" xfId="3063" xr:uid="{00000000-0005-0000-0000-0000970E0000}"/>
    <cellStyle name="20% - Accent2 2 6 3 5 2" xfId="3064" xr:uid="{00000000-0005-0000-0000-0000980E0000}"/>
    <cellStyle name="20% - Accent2 2 6 3 5 3" xfId="50538" xr:uid="{00000000-0005-0000-0000-0000990E0000}"/>
    <cellStyle name="20% - Accent2 2 6 3 6" xfId="3065" xr:uid="{00000000-0005-0000-0000-00009A0E0000}"/>
    <cellStyle name="20% - Accent2 2 6 3 7" xfId="3066" xr:uid="{00000000-0005-0000-0000-00009B0E0000}"/>
    <cellStyle name="20% - Accent2 2 6 4" xfId="3067" xr:uid="{00000000-0005-0000-0000-00009C0E0000}"/>
    <cellStyle name="20% - Accent2 2 6 4 2" xfId="3068" xr:uid="{00000000-0005-0000-0000-00009D0E0000}"/>
    <cellStyle name="20% - Accent2 2 6 4 2 2" xfId="3069" xr:uid="{00000000-0005-0000-0000-00009E0E0000}"/>
    <cellStyle name="20% - Accent2 2 6 4 2 2 2" xfId="3070" xr:uid="{00000000-0005-0000-0000-00009F0E0000}"/>
    <cellStyle name="20% - Accent2 2 6 4 2 2 3" xfId="50539" xr:uid="{00000000-0005-0000-0000-0000A00E0000}"/>
    <cellStyle name="20% - Accent2 2 6 4 2 3" xfId="3071" xr:uid="{00000000-0005-0000-0000-0000A10E0000}"/>
    <cellStyle name="20% - Accent2 2 6 4 2 4" xfId="3072" xr:uid="{00000000-0005-0000-0000-0000A20E0000}"/>
    <cellStyle name="20% - Accent2 2 6 4 3" xfId="3073" xr:uid="{00000000-0005-0000-0000-0000A30E0000}"/>
    <cellStyle name="20% - Accent2 2 6 4 3 2" xfId="3074" xr:uid="{00000000-0005-0000-0000-0000A40E0000}"/>
    <cellStyle name="20% - Accent2 2 6 4 3 2 2" xfId="3075" xr:uid="{00000000-0005-0000-0000-0000A50E0000}"/>
    <cellStyle name="20% - Accent2 2 6 4 3 2 3" xfId="50540" xr:uid="{00000000-0005-0000-0000-0000A60E0000}"/>
    <cellStyle name="20% - Accent2 2 6 4 3 3" xfId="3076" xr:uid="{00000000-0005-0000-0000-0000A70E0000}"/>
    <cellStyle name="20% - Accent2 2 6 4 3 4" xfId="3077" xr:uid="{00000000-0005-0000-0000-0000A80E0000}"/>
    <cellStyle name="20% - Accent2 2 6 4 4" xfId="3078" xr:uid="{00000000-0005-0000-0000-0000A90E0000}"/>
    <cellStyle name="20% - Accent2 2 6 4 4 2" xfId="3079" xr:uid="{00000000-0005-0000-0000-0000AA0E0000}"/>
    <cellStyle name="20% - Accent2 2 6 4 4 3" xfId="50541" xr:uid="{00000000-0005-0000-0000-0000AB0E0000}"/>
    <cellStyle name="20% - Accent2 2 6 4 5" xfId="3080" xr:uid="{00000000-0005-0000-0000-0000AC0E0000}"/>
    <cellStyle name="20% - Accent2 2 6 4 6" xfId="3081" xr:uid="{00000000-0005-0000-0000-0000AD0E0000}"/>
    <cellStyle name="20% - Accent2 2 6 5" xfId="3082" xr:uid="{00000000-0005-0000-0000-0000AE0E0000}"/>
    <cellStyle name="20% - Accent2 2 6 5 2" xfId="3083" xr:uid="{00000000-0005-0000-0000-0000AF0E0000}"/>
    <cellStyle name="20% - Accent2 2 6 5 2 2" xfId="3084" xr:uid="{00000000-0005-0000-0000-0000B00E0000}"/>
    <cellStyle name="20% - Accent2 2 6 5 2 2 2" xfId="3085" xr:uid="{00000000-0005-0000-0000-0000B10E0000}"/>
    <cellStyle name="20% - Accent2 2 6 5 2 2 3" xfId="50542" xr:uid="{00000000-0005-0000-0000-0000B20E0000}"/>
    <cellStyle name="20% - Accent2 2 6 5 2 3" xfId="3086" xr:uid="{00000000-0005-0000-0000-0000B30E0000}"/>
    <cellStyle name="20% - Accent2 2 6 5 2 4" xfId="3087" xr:uid="{00000000-0005-0000-0000-0000B40E0000}"/>
    <cellStyle name="20% - Accent2 2 6 5 3" xfId="3088" xr:uid="{00000000-0005-0000-0000-0000B50E0000}"/>
    <cellStyle name="20% - Accent2 2 6 5 3 2" xfId="3089" xr:uid="{00000000-0005-0000-0000-0000B60E0000}"/>
    <cellStyle name="20% - Accent2 2 6 5 3 3" xfId="50543" xr:uid="{00000000-0005-0000-0000-0000B70E0000}"/>
    <cellStyle name="20% - Accent2 2 6 5 4" xfId="3090" xr:uid="{00000000-0005-0000-0000-0000B80E0000}"/>
    <cellStyle name="20% - Accent2 2 6 5 5" xfId="3091" xr:uid="{00000000-0005-0000-0000-0000B90E0000}"/>
    <cellStyle name="20% - Accent2 2 6 6" xfId="3092" xr:uid="{00000000-0005-0000-0000-0000BA0E0000}"/>
    <cellStyle name="20% - Accent2 2 6 6 2" xfId="3093" xr:uid="{00000000-0005-0000-0000-0000BB0E0000}"/>
    <cellStyle name="20% - Accent2 2 6 6 2 2" xfId="3094" xr:uid="{00000000-0005-0000-0000-0000BC0E0000}"/>
    <cellStyle name="20% - Accent2 2 6 6 2 3" xfId="50544" xr:uid="{00000000-0005-0000-0000-0000BD0E0000}"/>
    <cellStyle name="20% - Accent2 2 6 6 3" xfId="3095" xr:uid="{00000000-0005-0000-0000-0000BE0E0000}"/>
    <cellStyle name="20% - Accent2 2 6 6 4" xfId="3096" xr:uid="{00000000-0005-0000-0000-0000BF0E0000}"/>
    <cellStyle name="20% - Accent2 2 6 7" xfId="3097" xr:uid="{00000000-0005-0000-0000-0000C00E0000}"/>
    <cellStyle name="20% - Accent2 2 6 7 2" xfId="3098" xr:uid="{00000000-0005-0000-0000-0000C10E0000}"/>
    <cellStyle name="20% - Accent2 2 6 7 2 2" xfId="3099" xr:uid="{00000000-0005-0000-0000-0000C20E0000}"/>
    <cellStyle name="20% - Accent2 2 6 7 2 3" xfId="50545" xr:uid="{00000000-0005-0000-0000-0000C30E0000}"/>
    <cellStyle name="20% - Accent2 2 6 7 3" xfId="3100" xr:uid="{00000000-0005-0000-0000-0000C40E0000}"/>
    <cellStyle name="20% - Accent2 2 6 7 4" xfId="3101" xr:uid="{00000000-0005-0000-0000-0000C50E0000}"/>
    <cellStyle name="20% - Accent2 2 6 8" xfId="3102" xr:uid="{00000000-0005-0000-0000-0000C60E0000}"/>
    <cellStyle name="20% - Accent2 2 6 8 2" xfId="3103" xr:uid="{00000000-0005-0000-0000-0000C70E0000}"/>
    <cellStyle name="20% - Accent2 2 6 8 3" xfId="50546" xr:uid="{00000000-0005-0000-0000-0000C80E0000}"/>
    <cellStyle name="20% - Accent2 2 6 9" xfId="3104" xr:uid="{00000000-0005-0000-0000-0000C90E0000}"/>
    <cellStyle name="20% - Accent2 2 7" xfId="3105" xr:uid="{00000000-0005-0000-0000-0000CA0E0000}"/>
    <cellStyle name="20% - Accent2 2 7 2" xfId="3106" xr:uid="{00000000-0005-0000-0000-0000CB0E0000}"/>
    <cellStyle name="20% - Accent2 2 7 2 2" xfId="3107" xr:uid="{00000000-0005-0000-0000-0000CC0E0000}"/>
    <cellStyle name="20% - Accent2 2 7 2 2 2" xfId="3108" xr:uid="{00000000-0005-0000-0000-0000CD0E0000}"/>
    <cellStyle name="20% - Accent2 2 7 2 2 2 2" xfId="3109" xr:uid="{00000000-0005-0000-0000-0000CE0E0000}"/>
    <cellStyle name="20% - Accent2 2 7 2 2 2 2 2" xfId="3110" xr:uid="{00000000-0005-0000-0000-0000CF0E0000}"/>
    <cellStyle name="20% - Accent2 2 7 2 2 2 2 3" xfId="50547" xr:uid="{00000000-0005-0000-0000-0000D00E0000}"/>
    <cellStyle name="20% - Accent2 2 7 2 2 2 3" xfId="3111" xr:uid="{00000000-0005-0000-0000-0000D10E0000}"/>
    <cellStyle name="20% - Accent2 2 7 2 2 2 4" xfId="3112" xr:uid="{00000000-0005-0000-0000-0000D20E0000}"/>
    <cellStyle name="20% - Accent2 2 7 2 2 3" xfId="3113" xr:uid="{00000000-0005-0000-0000-0000D30E0000}"/>
    <cellStyle name="20% - Accent2 2 7 2 2 3 2" xfId="3114" xr:uid="{00000000-0005-0000-0000-0000D40E0000}"/>
    <cellStyle name="20% - Accent2 2 7 2 2 3 2 2" xfId="3115" xr:uid="{00000000-0005-0000-0000-0000D50E0000}"/>
    <cellStyle name="20% - Accent2 2 7 2 2 3 2 3" xfId="50548" xr:uid="{00000000-0005-0000-0000-0000D60E0000}"/>
    <cellStyle name="20% - Accent2 2 7 2 2 3 3" xfId="3116" xr:uid="{00000000-0005-0000-0000-0000D70E0000}"/>
    <cellStyle name="20% - Accent2 2 7 2 2 3 4" xfId="3117" xr:uid="{00000000-0005-0000-0000-0000D80E0000}"/>
    <cellStyle name="20% - Accent2 2 7 2 2 4" xfId="3118" xr:uid="{00000000-0005-0000-0000-0000D90E0000}"/>
    <cellStyle name="20% - Accent2 2 7 2 2 4 2" xfId="3119" xr:uid="{00000000-0005-0000-0000-0000DA0E0000}"/>
    <cellStyle name="20% - Accent2 2 7 2 2 4 3" xfId="50549" xr:uid="{00000000-0005-0000-0000-0000DB0E0000}"/>
    <cellStyle name="20% - Accent2 2 7 2 2 5" xfId="3120" xr:uid="{00000000-0005-0000-0000-0000DC0E0000}"/>
    <cellStyle name="20% - Accent2 2 7 2 2 6" xfId="3121" xr:uid="{00000000-0005-0000-0000-0000DD0E0000}"/>
    <cellStyle name="20% - Accent2 2 7 2 3" xfId="3122" xr:uid="{00000000-0005-0000-0000-0000DE0E0000}"/>
    <cellStyle name="20% - Accent2 2 7 2 3 2" xfId="3123" xr:uid="{00000000-0005-0000-0000-0000DF0E0000}"/>
    <cellStyle name="20% - Accent2 2 7 2 3 2 2" xfId="3124" xr:uid="{00000000-0005-0000-0000-0000E00E0000}"/>
    <cellStyle name="20% - Accent2 2 7 2 3 2 3" xfId="50550" xr:uid="{00000000-0005-0000-0000-0000E10E0000}"/>
    <cellStyle name="20% - Accent2 2 7 2 3 3" xfId="3125" xr:uid="{00000000-0005-0000-0000-0000E20E0000}"/>
    <cellStyle name="20% - Accent2 2 7 2 3 4" xfId="3126" xr:uid="{00000000-0005-0000-0000-0000E30E0000}"/>
    <cellStyle name="20% - Accent2 2 7 2 4" xfId="3127" xr:uid="{00000000-0005-0000-0000-0000E40E0000}"/>
    <cellStyle name="20% - Accent2 2 7 2 4 2" xfId="3128" xr:uid="{00000000-0005-0000-0000-0000E50E0000}"/>
    <cellStyle name="20% - Accent2 2 7 2 4 2 2" xfId="3129" xr:uid="{00000000-0005-0000-0000-0000E60E0000}"/>
    <cellStyle name="20% - Accent2 2 7 2 4 2 3" xfId="50551" xr:uid="{00000000-0005-0000-0000-0000E70E0000}"/>
    <cellStyle name="20% - Accent2 2 7 2 4 3" xfId="3130" xr:uid="{00000000-0005-0000-0000-0000E80E0000}"/>
    <cellStyle name="20% - Accent2 2 7 2 4 4" xfId="3131" xr:uid="{00000000-0005-0000-0000-0000E90E0000}"/>
    <cellStyle name="20% - Accent2 2 7 2 5" xfId="3132" xr:uid="{00000000-0005-0000-0000-0000EA0E0000}"/>
    <cellStyle name="20% - Accent2 2 7 2 5 2" xfId="3133" xr:uid="{00000000-0005-0000-0000-0000EB0E0000}"/>
    <cellStyle name="20% - Accent2 2 7 2 5 3" xfId="50552" xr:uid="{00000000-0005-0000-0000-0000EC0E0000}"/>
    <cellStyle name="20% - Accent2 2 7 2 6" xfId="3134" xr:uid="{00000000-0005-0000-0000-0000ED0E0000}"/>
    <cellStyle name="20% - Accent2 2 7 2 7" xfId="3135" xr:uid="{00000000-0005-0000-0000-0000EE0E0000}"/>
    <cellStyle name="20% - Accent2 2 7 3" xfId="3136" xr:uid="{00000000-0005-0000-0000-0000EF0E0000}"/>
    <cellStyle name="20% - Accent2 2 7 3 2" xfId="3137" xr:uid="{00000000-0005-0000-0000-0000F00E0000}"/>
    <cellStyle name="20% - Accent2 2 7 3 2 2" xfId="3138" xr:uid="{00000000-0005-0000-0000-0000F10E0000}"/>
    <cellStyle name="20% - Accent2 2 7 3 2 2 2" xfId="3139" xr:uid="{00000000-0005-0000-0000-0000F20E0000}"/>
    <cellStyle name="20% - Accent2 2 7 3 2 2 3" xfId="50553" xr:uid="{00000000-0005-0000-0000-0000F30E0000}"/>
    <cellStyle name="20% - Accent2 2 7 3 2 3" xfId="3140" xr:uid="{00000000-0005-0000-0000-0000F40E0000}"/>
    <cellStyle name="20% - Accent2 2 7 3 2 4" xfId="3141" xr:uid="{00000000-0005-0000-0000-0000F50E0000}"/>
    <cellStyle name="20% - Accent2 2 7 3 3" xfId="3142" xr:uid="{00000000-0005-0000-0000-0000F60E0000}"/>
    <cellStyle name="20% - Accent2 2 7 3 3 2" xfId="3143" xr:uid="{00000000-0005-0000-0000-0000F70E0000}"/>
    <cellStyle name="20% - Accent2 2 7 3 3 2 2" xfId="3144" xr:uid="{00000000-0005-0000-0000-0000F80E0000}"/>
    <cellStyle name="20% - Accent2 2 7 3 3 2 3" xfId="50554" xr:uid="{00000000-0005-0000-0000-0000F90E0000}"/>
    <cellStyle name="20% - Accent2 2 7 3 3 3" xfId="3145" xr:uid="{00000000-0005-0000-0000-0000FA0E0000}"/>
    <cellStyle name="20% - Accent2 2 7 3 3 4" xfId="3146" xr:uid="{00000000-0005-0000-0000-0000FB0E0000}"/>
    <cellStyle name="20% - Accent2 2 7 3 4" xfId="3147" xr:uid="{00000000-0005-0000-0000-0000FC0E0000}"/>
    <cellStyle name="20% - Accent2 2 7 3 4 2" xfId="3148" xr:uid="{00000000-0005-0000-0000-0000FD0E0000}"/>
    <cellStyle name="20% - Accent2 2 7 3 4 3" xfId="50555" xr:uid="{00000000-0005-0000-0000-0000FE0E0000}"/>
    <cellStyle name="20% - Accent2 2 7 3 5" xfId="3149" xr:uid="{00000000-0005-0000-0000-0000FF0E0000}"/>
    <cellStyle name="20% - Accent2 2 7 3 6" xfId="3150" xr:uid="{00000000-0005-0000-0000-0000000F0000}"/>
    <cellStyle name="20% - Accent2 2 7 4" xfId="3151" xr:uid="{00000000-0005-0000-0000-0000010F0000}"/>
    <cellStyle name="20% - Accent2 2 7 4 2" xfId="3152" xr:uid="{00000000-0005-0000-0000-0000020F0000}"/>
    <cellStyle name="20% - Accent2 2 7 4 2 2" xfId="3153" xr:uid="{00000000-0005-0000-0000-0000030F0000}"/>
    <cellStyle name="20% - Accent2 2 7 4 2 3" xfId="50556" xr:uid="{00000000-0005-0000-0000-0000040F0000}"/>
    <cellStyle name="20% - Accent2 2 7 4 3" xfId="3154" xr:uid="{00000000-0005-0000-0000-0000050F0000}"/>
    <cellStyle name="20% - Accent2 2 7 4 4" xfId="3155" xr:uid="{00000000-0005-0000-0000-0000060F0000}"/>
    <cellStyle name="20% - Accent2 2 7 5" xfId="3156" xr:uid="{00000000-0005-0000-0000-0000070F0000}"/>
    <cellStyle name="20% - Accent2 2 7 5 2" xfId="3157" xr:uid="{00000000-0005-0000-0000-0000080F0000}"/>
    <cellStyle name="20% - Accent2 2 7 5 2 2" xfId="3158" xr:uid="{00000000-0005-0000-0000-0000090F0000}"/>
    <cellStyle name="20% - Accent2 2 7 5 2 3" xfId="50557" xr:uid="{00000000-0005-0000-0000-00000A0F0000}"/>
    <cellStyle name="20% - Accent2 2 7 5 3" xfId="3159" xr:uid="{00000000-0005-0000-0000-00000B0F0000}"/>
    <cellStyle name="20% - Accent2 2 7 5 4" xfId="3160" xr:uid="{00000000-0005-0000-0000-00000C0F0000}"/>
    <cellStyle name="20% - Accent2 2 7 6" xfId="3161" xr:uid="{00000000-0005-0000-0000-00000D0F0000}"/>
    <cellStyle name="20% - Accent2 2 7 6 2" xfId="3162" xr:uid="{00000000-0005-0000-0000-00000E0F0000}"/>
    <cellStyle name="20% - Accent2 2 7 6 3" xfId="50558" xr:uid="{00000000-0005-0000-0000-00000F0F0000}"/>
    <cellStyle name="20% - Accent2 2 7 7" xfId="3163" xr:uid="{00000000-0005-0000-0000-0000100F0000}"/>
    <cellStyle name="20% - Accent2 2 7 8" xfId="3164" xr:uid="{00000000-0005-0000-0000-0000110F0000}"/>
    <cellStyle name="20% - Accent2 2 8" xfId="3165" xr:uid="{00000000-0005-0000-0000-0000120F0000}"/>
    <cellStyle name="20% - Accent2 2 8 2" xfId="3166" xr:uid="{00000000-0005-0000-0000-0000130F0000}"/>
    <cellStyle name="20% - Accent2 2 8 2 2" xfId="3167" xr:uid="{00000000-0005-0000-0000-0000140F0000}"/>
    <cellStyle name="20% - Accent2 2 8 2 2 2" xfId="3168" xr:uid="{00000000-0005-0000-0000-0000150F0000}"/>
    <cellStyle name="20% - Accent2 2 8 2 2 2 2" xfId="3169" xr:uid="{00000000-0005-0000-0000-0000160F0000}"/>
    <cellStyle name="20% - Accent2 2 8 2 2 2 3" xfId="50559" xr:uid="{00000000-0005-0000-0000-0000170F0000}"/>
    <cellStyle name="20% - Accent2 2 8 2 2 3" xfId="3170" xr:uid="{00000000-0005-0000-0000-0000180F0000}"/>
    <cellStyle name="20% - Accent2 2 8 2 2 4" xfId="3171" xr:uid="{00000000-0005-0000-0000-0000190F0000}"/>
    <cellStyle name="20% - Accent2 2 8 2 3" xfId="3172" xr:uid="{00000000-0005-0000-0000-00001A0F0000}"/>
    <cellStyle name="20% - Accent2 2 8 2 3 2" xfId="3173" xr:uid="{00000000-0005-0000-0000-00001B0F0000}"/>
    <cellStyle name="20% - Accent2 2 8 2 3 2 2" xfId="3174" xr:uid="{00000000-0005-0000-0000-00001C0F0000}"/>
    <cellStyle name="20% - Accent2 2 8 2 3 2 3" xfId="50560" xr:uid="{00000000-0005-0000-0000-00001D0F0000}"/>
    <cellStyle name="20% - Accent2 2 8 2 3 3" xfId="3175" xr:uid="{00000000-0005-0000-0000-00001E0F0000}"/>
    <cellStyle name="20% - Accent2 2 8 2 3 4" xfId="3176" xr:uid="{00000000-0005-0000-0000-00001F0F0000}"/>
    <cellStyle name="20% - Accent2 2 8 2 4" xfId="3177" xr:uid="{00000000-0005-0000-0000-0000200F0000}"/>
    <cellStyle name="20% - Accent2 2 8 2 4 2" xfId="3178" xr:uid="{00000000-0005-0000-0000-0000210F0000}"/>
    <cellStyle name="20% - Accent2 2 8 2 4 3" xfId="50561" xr:uid="{00000000-0005-0000-0000-0000220F0000}"/>
    <cellStyle name="20% - Accent2 2 8 2 5" xfId="3179" xr:uid="{00000000-0005-0000-0000-0000230F0000}"/>
    <cellStyle name="20% - Accent2 2 8 2 6" xfId="3180" xr:uid="{00000000-0005-0000-0000-0000240F0000}"/>
    <cellStyle name="20% - Accent2 2 8 3" xfId="3181" xr:uid="{00000000-0005-0000-0000-0000250F0000}"/>
    <cellStyle name="20% - Accent2 2 8 3 2" xfId="3182" xr:uid="{00000000-0005-0000-0000-0000260F0000}"/>
    <cellStyle name="20% - Accent2 2 8 3 2 2" xfId="3183" xr:uid="{00000000-0005-0000-0000-0000270F0000}"/>
    <cellStyle name="20% - Accent2 2 8 3 2 3" xfId="50562" xr:uid="{00000000-0005-0000-0000-0000280F0000}"/>
    <cellStyle name="20% - Accent2 2 8 3 3" xfId="3184" xr:uid="{00000000-0005-0000-0000-0000290F0000}"/>
    <cellStyle name="20% - Accent2 2 8 3 4" xfId="3185" xr:uid="{00000000-0005-0000-0000-00002A0F0000}"/>
    <cellStyle name="20% - Accent2 2 8 4" xfId="3186" xr:uid="{00000000-0005-0000-0000-00002B0F0000}"/>
    <cellStyle name="20% - Accent2 2 8 4 2" xfId="3187" xr:uid="{00000000-0005-0000-0000-00002C0F0000}"/>
    <cellStyle name="20% - Accent2 2 8 4 2 2" xfId="3188" xr:uid="{00000000-0005-0000-0000-00002D0F0000}"/>
    <cellStyle name="20% - Accent2 2 8 4 2 3" xfId="50563" xr:uid="{00000000-0005-0000-0000-00002E0F0000}"/>
    <cellStyle name="20% - Accent2 2 8 4 3" xfId="3189" xr:uid="{00000000-0005-0000-0000-00002F0F0000}"/>
    <cellStyle name="20% - Accent2 2 8 4 4" xfId="3190" xr:uid="{00000000-0005-0000-0000-0000300F0000}"/>
    <cellStyle name="20% - Accent2 2 8 5" xfId="3191" xr:uid="{00000000-0005-0000-0000-0000310F0000}"/>
    <cellStyle name="20% - Accent2 2 8 5 2" xfId="3192" xr:uid="{00000000-0005-0000-0000-0000320F0000}"/>
    <cellStyle name="20% - Accent2 2 8 5 3" xfId="50564" xr:uid="{00000000-0005-0000-0000-0000330F0000}"/>
    <cellStyle name="20% - Accent2 2 8 6" xfId="3193" xr:uid="{00000000-0005-0000-0000-0000340F0000}"/>
    <cellStyle name="20% - Accent2 2 8 7" xfId="3194" xr:uid="{00000000-0005-0000-0000-0000350F0000}"/>
    <cellStyle name="20% - Accent2 2 9" xfId="3195" xr:uid="{00000000-0005-0000-0000-0000360F0000}"/>
    <cellStyle name="20% - Accent2 2 9 2" xfId="3196" xr:uid="{00000000-0005-0000-0000-0000370F0000}"/>
    <cellStyle name="20% - Accent2 2 9 2 2" xfId="3197" xr:uid="{00000000-0005-0000-0000-0000380F0000}"/>
    <cellStyle name="20% - Accent2 2 9 2 2 2" xfId="3198" xr:uid="{00000000-0005-0000-0000-0000390F0000}"/>
    <cellStyle name="20% - Accent2 2 9 2 2 3" xfId="50565" xr:uid="{00000000-0005-0000-0000-00003A0F0000}"/>
    <cellStyle name="20% - Accent2 2 9 2 3" xfId="3199" xr:uid="{00000000-0005-0000-0000-00003B0F0000}"/>
    <cellStyle name="20% - Accent2 2 9 2 4" xfId="3200" xr:uid="{00000000-0005-0000-0000-00003C0F0000}"/>
    <cellStyle name="20% - Accent2 2 9 3" xfId="3201" xr:uid="{00000000-0005-0000-0000-00003D0F0000}"/>
    <cellStyle name="20% - Accent2 2 9 3 2" xfId="3202" xr:uid="{00000000-0005-0000-0000-00003E0F0000}"/>
    <cellStyle name="20% - Accent2 2 9 3 2 2" xfId="3203" xr:uid="{00000000-0005-0000-0000-00003F0F0000}"/>
    <cellStyle name="20% - Accent2 2 9 3 2 3" xfId="50566" xr:uid="{00000000-0005-0000-0000-0000400F0000}"/>
    <cellStyle name="20% - Accent2 2 9 3 3" xfId="3204" xr:uid="{00000000-0005-0000-0000-0000410F0000}"/>
    <cellStyle name="20% - Accent2 2 9 3 4" xfId="3205" xr:uid="{00000000-0005-0000-0000-0000420F0000}"/>
    <cellStyle name="20% - Accent2 2 9 4" xfId="3206" xr:uid="{00000000-0005-0000-0000-0000430F0000}"/>
    <cellStyle name="20% - Accent2 2 9 4 2" xfId="3207" xr:uid="{00000000-0005-0000-0000-0000440F0000}"/>
    <cellStyle name="20% - Accent2 2 9 4 3" xfId="50567" xr:uid="{00000000-0005-0000-0000-0000450F0000}"/>
    <cellStyle name="20% - Accent2 2 9 5" xfId="3208" xr:uid="{00000000-0005-0000-0000-0000460F0000}"/>
    <cellStyle name="20% - Accent2 2 9 6" xfId="3209" xr:uid="{00000000-0005-0000-0000-0000470F0000}"/>
    <cellStyle name="20% - Accent2 3" xfId="3210" xr:uid="{00000000-0005-0000-0000-0000480F0000}"/>
    <cellStyle name="20% - Accent2 3 10" xfId="3211" xr:uid="{00000000-0005-0000-0000-0000490F0000}"/>
    <cellStyle name="20% - Accent2 3 11" xfId="3212" xr:uid="{00000000-0005-0000-0000-00004A0F0000}"/>
    <cellStyle name="20% - Accent2 3 12" xfId="60169" xr:uid="{00000000-0005-0000-0000-00004B0F0000}"/>
    <cellStyle name="20% - Accent2 3 2" xfId="3213" xr:uid="{00000000-0005-0000-0000-00004C0F0000}"/>
    <cellStyle name="20% - Accent2 3 2 10" xfId="3214" xr:uid="{00000000-0005-0000-0000-00004D0F0000}"/>
    <cellStyle name="20% - Accent2 3 2 11" xfId="60352" xr:uid="{00000000-0005-0000-0000-00004E0F0000}"/>
    <cellStyle name="20% - Accent2 3 2 2" xfId="3215" xr:uid="{00000000-0005-0000-0000-00004F0F0000}"/>
    <cellStyle name="20% - Accent2 3 2 2 2" xfId="3216" xr:uid="{00000000-0005-0000-0000-0000500F0000}"/>
    <cellStyle name="20% - Accent2 3 2 2 2 2" xfId="3217" xr:uid="{00000000-0005-0000-0000-0000510F0000}"/>
    <cellStyle name="20% - Accent2 3 2 2 2 2 2" xfId="3218" xr:uid="{00000000-0005-0000-0000-0000520F0000}"/>
    <cellStyle name="20% - Accent2 3 2 2 2 2 2 2" xfId="3219" xr:uid="{00000000-0005-0000-0000-0000530F0000}"/>
    <cellStyle name="20% - Accent2 3 2 2 2 2 2 2 2" xfId="3220" xr:uid="{00000000-0005-0000-0000-0000540F0000}"/>
    <cellStyle name="20% - Accent2 3 2 2 2 2 2 2 3" xfId="50568" xr:uid="{00000000-0005-0000-0000-0000550F0000}"/>
    <cellStyle name="20% - Accent2 3 2 2 2 2 2 3" xfId="3221" xr:uid="{00000000-0005-0000-0000-0000560F0000}"/>
    <cellStyle name="20% - Accent2 3 2 2 2 2 2 4" xfId="3222" xr:uid="{00000000-0005-0000-0000-0000570F0000}"/>
    <cellStyle name="20% - Accent2 3 2 2 2 2 3" xfId="3223" xr:uid="{00000000-0005-0000-0000-0000580F0000}"/>
    <cellStyle name="20% - Accent2 3 2 2 2 2 3 2" xfId="3224" xr:uid="{00000000-0005-0000-0000-0000590F0000}"/>
    <cellStyle name="20% - Accent2 3 2 2 2 2 3 2 2" xfId="3225" xr:uid="{00000000-0005-0000-0000-00005A0F0000}"/>
    <cellStyle name="20% - Accent2 3 2 2 2 2 3 2 3" xfId="50569" xr:uid="{00000000-0005-0000-0000-00005B0F0000}"/>
    <cellStyle name="20% - Accent2 3 2 2 2 2 3 3" xfId="3226" xr:uid="{00000000-0005-0000-0000-00005C0F0000}"/>
    <cellStyle name="20% - Accent2 3 2 2 2 2 3 4" xfId="3227" xr:uid="{00000000-0005-0000-0000-00005D0F0000}"/>
    <cellStyle name="20% - Accent2 3 2 2 2 2 4" xfId="3228" xr:uid="{00000000-0005-0000-0000-00005E0F0000}"/>
    <cellStyle name="20% - Accent2 3 2 2 2 2 4 2" xfId="3229" xr:uid="{00000000-0005-0000-0000-00005F0F0000}"/>
    <cellStyle name="20% - Accent2 3 2 2 2 2 4 3" xfId="50570" xr:uid="{00000000-0005-0000-0000-0000600F0000}"/>
    <cellStyle name="20% - Accent2 3 2 2 2 2 5" xfId="3230" xr:uid="{00000000-0005-0000-0000-0000610F0000}"/>
    <cellStyle name="20% - Accent2 3 2 2 2 2 6" xfId="3231" xr:uid="{00000000-0005-0000-0000-0000620F0000}"/>
    <cellStyle name="20% - Accent2 3 2 2 2 3" xfId="3232" xr:uid="{00000000-0005-0000-0000-0000630F0000}"/>
    <cellStyle name="20% - Accent2 3 2 2 2 3 2" xfId="3233" xr:uid="{00000000-0005-0000-0000-0000640F0000}"/>
    <cellStyle name="20% - Accent2 3 2 2 2 3 2 2" xfId="3234" xr:uid="{00000000-0005-0000-0000-0000650F0000}"/>
    <cellStyle name="20% - Accent2 3 2 2 2 3 2 3" xfId="50571" xr:uid="{00000000-0005-0000-0000-0000660F0000}"/>
    <cellStyle name="20% - Accent2 3 2 2 2 3 3" xfId="3235" xr:uid="{00000000-0005-0000-0000-0000670F0000}"/>
    <cellStyle name="20% - Accent2 3 2 2 2 3 4" xfId="3236" xr:uid="{00000000-0005-0000-0000-0000680F0000}"/>
    <cellStyle name="20% - Accent2 3 2 2 2 4" xfId="3237" xr:uid="{00000000-0005-0000-0000-0000690F0000}"/>
    <cellStyle name="20% - Accent2 3 2 2 2 4 2" xfId="3238" xr:uid="{00000000-0005-0000-0000-00006A0F0000}"/>
    <cellStyle name="20% - Accent2 3 2 2 2 4 2 2" xfId="3239" xr:uid="{00000000-0005-0000-0000-00006B0F0000}"/>
    <cellStyle name="20% - Accent2 3 2 2 2 4 2 3" xfId="50572" xr:uid="{00000000-0005-0000-0000-00006C0F0000}"/>
    <cellStyle name="20% - Accent2 3 2 2 2 4 3" xfId="3240" xr:uid="{00000000-0005-0000-0000-00006D0F0000}"/>
    <cellStyle name="20% - Accent2 3 2 2 2 4 4" xfId="3241" xr:uid="{00000000-0005-0000-0000-00006E0F0000}"/>
    <cellStyle name="20% - Accent2 3 2 2 2 5" xfId="3242" xr:uid="{00000000-0005-0000-0000-00006F0F0000}"/>
    <cellStyle name="20% - Accent2 3 2 2 2 5 2" xfId="3243" xr:uid="{00000000-0005-0000-0000-0000700F0000}"/>
    <cellStyle name="20% - Accent2 3 2 2 2 5 3" xfId="50573" xr:uid="{00000000-0005-0000-0000-0000710F0000}"/>
    <cellStyle name="20% - Accent2 3 2 2 2 6" xfId="3244" xr:uid="{00000000-0005-0000-0000-0000720F0000}"/>
    <cellStyle name="20% - Accent2 3 2 2 2 7" xfId="3245" xr:uid="{00000000-0005-0000-0000-0000730F0000}"/>
    <cellStyle name="20% - Accent2 3 2 2 3" xfId="3246" xr:uid="{00000000-0005-0000-0000-0000740F0000}"/>
    <cellStyle name="20% - Accent2 3 2 2 3 2" xfId="3247" xr:uid="{00000000-0005-0000-0000-0000750F0000}"/>
    <cellStyle name="20% - Accent2 3 2 2 3 2 2" xfId="3248" xr:uid="{00000000-0005-0000-0000-0000760F0000}"/>
    <cellStyle name="20% - Accent2 3 2 2 3 2 2 2" xfId="3249" xr:uid="{00000000-0005-0000-0000-0000770F0000}"/>
    <cellStyle name="20% - Accent2 3 2 2 3 2 2 3" xfId="50574" xr:uid="{00000000-0005-0000-0000-0000780F0000}"/>
    <cellStyle name="20% - Accent2 3 2 2 3 2 3" xfId="3250" xr:uid="{00000000-0005-0000-0000-0000790F0000}"/>
    <cellStyle name="20% - Accent2 3 2 2 3 2 4" xfId="3251" xr:uid="{00000000-0005-0000-0000-00007A0F0000}"/>
    <cellStyle name="20% - Accent2 3 2 2 3 3" xfId="3252" xr:uid="{00000000-0005-0000-0000-00007B0F0000}"/>
    <cellStyle name="20% - Accent2 3 2 2 3 3 2" xfId="3253" xr:uid="{00000000-0005-0000-0000-00007C0F0000}"/>
    <cellStyle name="20% - Accent2 3 2 2 3 3 2 2" xfId="3254" xr:uid="{00000000-0005-0000-0000-00007D0F0000}"/>
    <cellStyle name="20% - Accent2 3 2 2 3 3 2 3" xfId="50575" xr:uid="{00000000-0005-0000-0000-00007E0F0000}"/>
    <cellStyle name="20% - Accent2 3 2 2 3 3 3" xfId="3255" xr:uid="{00000000-0005-0000-0000-00007F0F0000}"/>
    <cellStyle name="20% - Accent2 3 2 2 3 3 4" xfId="3256" xr:uid="{00000000-0005-0000-0000-0000800F0000}"/>
    <cellStyle name="20% - Accent2 3 2 2 3 4" xfId="3257" xr:uid="{00000000-0005-0000-0000-0000810F0000}"/>
    <cellStyle name="20% - Accent2 3 2 2 3 4 2" xfId="3258" xr:uid="{00000000-0005-0000-0000-0000820F0000}"/>
    <cellStyle name="20% - Accent2 3 2 2 3 4 3" xfId="50576" xr:uid="{00000000-0005-0000-0000-0000830F0000}"/>
    <cellStyle name="20% - Accent2 3 2 2 3 5" xfId="3259" xr:uid="{00000000-0005-0000-0000-0000840F0000}"/>
    <cellStyle name="20% - Accent2 3 2 2 3 6" xfId="3260" xr:uid="{00000000-0005-0000-0000-0000850F0000}"/>
    <cellStyle name="20% - Accent2 3 2 2 4" xfId="3261" xr:uid="{00000000-0005-0000-0000-0000860F0000}"/>
    <cellStyle name="20% - Accent2 3 2 2 4 2" xfId="3262" xr:uid="{00000000-0005-0000-0000-0000870F0000}"/>
    <cellStyle name="20% - Accent2 3 2 2 4 2 2" xfId="3263" xr:uid="{00000000-0005-0000-0000-0000880F0000}"/>
    <cellStyle name="20% - Accent2 3 2 2 4 2 3" xfId="50577" xr:uid="{00000000-0005-0000-0000-0000890F0000}"/>
    <cellStyle name="20% - Accent2 3 2 2 4 3" xfId="3264" xr:uid="{00000000-0005-0000-0000-00008A0F0000}"/>
    <cellStyle name="20% - Accent2 3 2 2 4 4" xfId="3265" xr:uid="{00000000-0005-0000-0000-00008B0F0000}"/>
    <cellStyle name="20% - Accent2 3 2 2 5" xfId="3266" xr:uid="{00000000-0005-0000-0000-00008C0F0000}"/>
    <cellStyle name="20% - Accent2 3 2 2 5 2" xfId="3267" xr:uid="{00000000-0005-0000-0000-00008D0F0000}"/>
    <cellStyle name="20% - Accent2 3 2 2 5 2 2" xfId="3268" xr:uid="{00000000-0005-0000-0000-00008E0F0000}"/>
    <cellStyle name="20% - Accent2 3 2 2 5 2 3" xfId="50578" xr:uid="{00000000-0005-0000-0000-00008F0F0000}"/>
    <cellStyle name="20% - Accent2 3 2 2 5 3" xfId="3269" xr:uid="{00000000-0005-0000-0000-0000900F0000}"/>
    <cellStyle name="20% - Accent2 3 2 2 5 4" xfId="3270" xr:uid="{00000000-0005-0000-0000-0000910F0000}"/>
    <cellStyle name="20% - Accent2 3 2 2 6" xfId="3271" xr:uid="{00000000-0005-0000-0000-0000920F0000}"/>
    <cellStyle name="20% - Accent2 3 2 2 6 2" xfId="3272" xr:uid="{00000000-0005-0000-0000-0000930F0000}"/>
    <cellStyle name="20% - Accent2 3 2 2 6 3" xfId="50579" xr:uid="{00000000-0005-0000-0000-0000940F0000}"/>
    <cellStyle name="20% - Accent2 3 2 2 7" xfId="3273" xr:uid="{00000000-0005-0000-0000-0000950F0000}"/>
    <cellStyle name="20% - Accent2 3 2 2 8" xfId="3274" xr:uid="{00000000-0005-0000-0000-0000960F0000}"/>
    <cellStyle name="20% - Accent2 3 2 2 9" xfId="60720" xr:uid="{00000000-0005-0000-0000-0000970F0000}"/>
    <cellStyle name="20% - Accent2 3 2 3" xfId="3275" xr:uid="{00000000-0005-0000-0000-0000980F0000}"/>
    <cellStyle name="20% - Accent2 3 2 3 2" xfId="3276" xr:uid="{00000000-0005-0000-0000-0000990F0000}"/>
    <cellStyle name="20% - Accent2 3 2 3 2 2" xfId="3277" xr:uid="{00000000-0005-0000-0000-00009A0F0000}"/>
    <cellStyle name="20% - Accent2 3 2 3 2 2 2" xfId="3278" xr:uid="{00000000-0005-0000-0000-00009B0F0000}"/>
    <cellStyle name="20% - Accent2 3 2 3 2 2 2 2" xfId="3279" xr:uid="{00000000-0005-0000-0000-00009C0F0000}"/>
    <cellStyle name="20% - Accent2 3 2 3 2 2 2 3" xfId="50580" xr:uid="{00000000-0005-0000-0000-00009D0F0000}"/>
    <cellStyle name="20% - Accent2 3 2 3 2 2 3" xfId="3280" xr:uid="{00000000-0005-0000-0000-00009E0F0000}"/>
    <cellStyle name="20% - Accent2 3 2 3 2 2 4" xfId="3281" xr:uid="{00000000-0005-0000-0000-00009F0F0000}"/>
    <cellStyle name="20% - Accent2 3 2 3 2 3" xfId="3282" xr:uid="{00000000-0005-0000-0000-0000A00F0000}"/>
    <cellStyle name="20% - Accent2 3 2 3 2 3 2" xfId="3283" xr:uid="{00000000-0005-0000-0000-0000A10F0000}"/>
    <cellStyle name="20% - Accent2 3 2 3 2 3 2 2" xfId="3284" xr:uid="{00000000-0005-0000-0000-0000A20F0000}"/>
    <cellStyle name="20% - Accent2 3 2 3 2 3 2 3" xfId="50581" xr:uid="{00000000-0005-0000-0000-0000A30F0000}"/>
    <cellStyle name="20% - Accent2 3 2 3 2 3 3" xfId="3285" xr:uid="{00000000-0005-0000-0000-0000A40F0000}"/>
    <cellStyle name="20% - Accent2 3 2 3 2 3 4" xfId="3286" xr:uid="{00000000-0005-0000-0000-0000A50F0000}"/>
    <cellStyle name="20% - Accent2 3 2 3 2 4" xfId="3287" xr:uid="{00000000-0005-0000-0000-0000A60F0000}"/>
    <cellStyle name="20% - Accent2 3 2 3 2 4 2" xfId="3288" xr:uid="{00000000-0005-0000-0000-0000A70F0000}"/>
    <cellStyle name="20% - Accent2 3 2 3 2 4 3" xfId="50582" xr:uid="{00000000-0005-0000-0000-0000A80F0000}"/>
    <cellStyle name="20% - Accent2 3 2 3 2 5" xfId="3289" xr:uid="{00000000-0005-0000-0000-0000A90F0000}"/>
    <cellStyle name="20% - Accent2 3 2 3 2 6" xfId="3290" xr:uid="{00000000-0005-0000-0000-0000AA0F0000}"/>
    <cellStyle name="20% - Accent2 3 2 3 3" xfId="3291" xr:uid="{00000000-0005-0000-0000-0000AB0F0000}"/>
    <cellStyle name="20% - Accent2 3 2 3 3 2" xfId="3292" xr:uid="{00000000-0005-0000-0000-0000AC0F0000}"/>
    <cellStyle name="20% - Accent2 3 2 3 3 2 2" xfId="3293" xr:uid="{00000000-0005-0000-0000-0000AD0F0000}"/>
    <cellStyle name="20% - Accent2 3 2 3 3 2 3" xfId="50583" xr:uid="{00000000-0005-0000-0000-0000AE0F0000}"/>
    <cellStyle name="20% - Accent2 3 2 3 3 3" xfId="3294" xr:uid="{00000000-0005-0000-0000-0000AF0F0000}"/>
    <cellStyle name="20% - Accent2 3 2 3 3 4" xfId="3295" xr:uid="{00000000-0005-0000-0000-0000B00F0000}"/>
    <cellStyle name="20% - Accent2 3 2 3 4" xfId="3296" xr:uid="{00000000-0005-0000-0000-0000B10F0000}"/>
    <cellStyle name="20% - Accent2 3 2 3 4 2" xfId="3297" xr:uid="{00000000-0005-0000-0000-0000B20F0000}"/>
    <cellStyle name="20% - Accent2 3 2 3 4 2 2" xfId="3298" xr:uid="{00000000-0005-0000-0000-0000B30F0000}"/>
    <cellStyle name="20% - Accent2 3 2 3 4 2 3" xfId="50584" xr:uid="{00000000-0005-0000-0000-0000B40F0000}"/>
    <cellStyle name="20% - Accent2 3 2 3 4 3" xfId="3299" xr:uid="{00000000-0005-0000-0000-0000B50F0000}"/>
    <cellStyle name="20% - Accent2 3 2 3 4 4" xfId="3300" xr:uid="{00000000-0005-0000-0000-0000B60F0000}"/>
    <cellStyle name="20% - Accent2 3 2 3 5" xfId="3301" xr:uid="{00000000-0005-0000-0000-0000B70F0000}"/>
    <cellStyle name="20% - Accent2 3 2 3 5 2" xfId="3302" xr:uid="{00000000-0005-0000-0000-0000B80F0000}"/>
    <cellStyle name="20% - Accent2 3 2 3 5 3" xfId="50585" xr:uid="{00000000-0005-0000-0000-0000B90F0000}"/>
    <cellStyle name="20% - Accent2 3 2 3 6" xfId="3303" xr:uid="{00000000-0005-0000-0000-0000BA0F0000}"/>
    <cellStyle name="20% - Accent2 3 2 3 7" xfId="3304" xr:uid="{00000000-0005-0000-0000-0000BB0F0000}"/>
    <cellStyle name="20% - Accent2 3 2 4" xfId="3305" xr:uid="{00000000-0005-0000-0000-0000BC0F0000}"/>
    <cellStyle name="20% - Accent2 3 2 4 2" xfId="3306" xr:uid="{00000000-0005-0000-0000-0000BD0F0000}"/>
    <cellStyle name="20% - Accent2 3 2 4 2 2" xfId="3307" xr:uid="{00000000-0005-0000-0000-0000BE0F0000}"/>
    <cellStyle name="20% - Accent2 3 2 4 2 2 2" xfId="3308" xr:uid="{00000000-0005-0000-0000-0000BF0F0000}"/>
    <cellStyle name="20% - Accent2 3 2 4 2 2 3" xfId="50586" xr:uid="{00000000-0005-0000-0000-0000C00F0000}"/>
    <cellStyle name="20% - Accent2 3 2 4 2 3" xfId="3309" xr:uid="{00000000-0005-0000-0000-0000C10F0000}"/>
    <cellStyle name="20% - Accent2 3 2 4 2 4" xfId="3310" xr:uid="{00000000-0005-0000-0000-0000C20F0000}"/>
    <cellStyle name="20% - Accent2 3 2 4 3" xfId="3311" xr:uid="{00000000-0005-0000-0000-0000C30F0000}"/>
    <cellStyle name="20% - Accent2 3 2 4 3 2" xfId="3312" xr:uid="{00000000-0005-0000-0000-0000C40F0000}"/>
    <cellStyle name="20% - Accent2 3 2 4 3 2 2" xfId="3313" xr:uid="{00000000-0005-0000-0000-0000C50F0000}"/>
    <cellStyle name="20% - Accent2 3 2 4 3 2 3" xfId="50587" xr:uid="{00000000-0005-0000-0000-0000C60F0000}"/>
    <cellStyle name="20% - Accent2 3 2 4 3 3" xfId="3314" xr:uid="{00000000-0005-0000-0000-0000C70F0000}"/>
    <cellStyle name="20% - Accent2 3 2 4 3 4" xfId="3315" xr:uid="{00000000-0005-0000-0000-0000C80F0000}"/>
    <cellStyle name="20% - Accent2 3 2 4 4" xfId="3316" xr:uid="{00000000-0005-0000-0000-0000C90F0000}"/>
    <cellStyle name="20% - Accent2 3 2 4 4 2" xfId="3317" xr:uid="{00000000-0005-0000-0000-0000CA0F0000}"/>
    <cellStyle name="20% - Accent2 3 2 4 4 3" xfId="50588" xr:uid="{00000000-0005-0000-0000-0000CB0F0000}"/>
    <cellStyle name="20% - Accent2 3 2 4 5" xfId="3318" xr:uid="{00000000-0005-0000-0000-0000CC0F0000}"/>
    <cellStyle name="20% - Accent2 3 2 4 6" xfId="3319" xr:uid="{00000000-0005-0000-0000-0000CD0F0000}"/>
    <cellStyle name="20% - Accent2 3 2 5" xfId="3320" xr:uid="{00000000-0005-0000-0000-0000CE0F0000}"/>
    <cellStyle name="20% - Accent2 3 2 5 2" xfId="3321" xr:uid="{00000000-0005-0000-0000-0000CF0F0000}"/>
    <cellStyle name="20% - Accent2 3 2 5 2 2" xfId="3322" xr:uid="{00000000-0005-0000-0000-0000D00F0000}"/>
    <cellStyle name="20% - Accent2 3 2 5 2 2 2" xfId="3323" xr:uid="{00000000-0005-0000-0000-0000D10F0000}"/>
    <cellStyle name="20% - Accent2 3 2 5 2 2 3" xfId="50589" xr:uid="{00000000-0005-0000-0000-0000D20F0000}"/>
    <cellStyle name="20% - Accent2 3 2 5 2 3" xfId="3324" xr:uid="{00000000-0005-0000-0000-0000D30F0000}"/>
    <cellStyle name="20% - Accent2 3 2 5 2 4" xfId="3325" xr:uid="{00000000-0005-0000-0000-0000D40F0000}"/>
    <cellStyle name="20% - Accent2 3 2 5 3" xfId="3326" xr:uid="{00000000-0005-0000-0000-0000D50F0000}"/>
    <cellStyle name="20% - Accent2 3 2 5 3 2" xfId="3327" xr:uid="{00000000-0005-0000-0000-0000D60F0000}"/>
    <cellStyle name="20% - Accent2 3 2 5 3 3" xfId="50590" xr:uid="{00000000-0005-0000-0000-0000D70F0000}"/>
    <cellStyle name="20% - Accent2 3 2 5 4" xfId="3328" xr:uid="{00000000-0005-0000-0000-0000D80F0000}"/>
    <cellStyle name="20% - Accent2 3 2 5 5" xfId="3329" xr:uid="{00000000-0005-0000-0000-0000D90F0000}"/>
    <cellStyle name="20% - Accent2 3 2 6" xfId="3330" xr:uid="{00000000-0005-0000-0000-0000DA0F0000}"/>
    <cellStyle name="20% - Accent2 3 2 6 2" xfId="3331" xr:uid="{00000000-0005-0000-0000-0000DB0F0000}"/>
    <cellStyle name="20% - Accent2 3 2 6 2 2" xfId="3332" xr:uid="{00000000-0005-0000-0000-0000DC0F0000}"/>
    <cellStyle name="20% - Accent2 3 2 6 2 3" xfId="50591" xr:uid="{00000000-0005-0000-0000-0000DD0F0000}"/>
    <cellStyle name="20% - Accent2 3 2 6 3" xfId="3333" xr:uid="{00000000-0005-0000-0000-0000DE0F0000}"/>
    <cellStyle name="20% - Accent2 3 2 6 4" xfId="3334" xr:uid="{00000000-0005-0000-0000-0000DF0F0000}"/>
    <cellStyle name="20% - Accent2 3 2 7" xfId="3335" xr:uid="{00000000-0005-0000-0000-0000E00F0000}"/>
    <cellStyle name="20% - Accent2 3 2 7 2" xfId="3336" xr:uid="{00000000-0005-0000-0000-0000E10F0000}"/>
    <cellStyle name="20% - Accent2 3 2 7 2 2" xfId="3337" xr:uid="{00000000-0005-0000-0000-0000E20F0000}"/>
    <cellStyle name="20% - Accent2 3 2 7 2 3" xfId="50592" xr:uid="{00000000-0005-0000-0000-0000E30F0000}"/>
    <cellStyle name="20% - Accent2 3 2 7 3" xfId="3338" xr:uid="{00000000-0005-0000-0000-0000E40F0000}"/>
    <cellStyle name="20% - Accent2 3 2 7 4" xfId="3339" xr:uid="{00000000-0005-0000-0000-0000E50F0000}"/>
    <cellStyle name="20% - Accent2 3 2 8" xfId="3340" xr:uid="{00000000-0005-0000-0000-0000E60F0000}"/>
    <cellStyle name="20% - Accent2 3 2 8 2" xfId="3341" xr:uid="{00000000-0005-0000-0000-0000E70F0000}"/>
    <cellStyle name="20% - Accent2 3 2 8 3" xfId="50593" xr:uid="{00000000-0005-0000-0000-0000E80F0000}"/>
    <cellStyle name="20% - Accent2 3 2 9" xfId="3342" xr:uid="{00000000-0005-0000-0000-0000E90F0000}"/>
    <cellStyle name="20% - Accent2 3 3" xfId="3343" xr:uid="{00000000-0005-0000-0000-0000EA0F0000}"/>
    <cellStyle name="20% - Accent2 3 3 10" xfId="60537" xr:uid="{00000000-0005-0000-0000-0000EB0F0000}"/>
    <cellStyle name="20% - Accent2 3 3 2" xfId="3344" xr:uid="{00000000-0005-0000-0000-0000EC0F0000}"/>
    <cellStyle name="20% - Accent2 3 3 2 2" xfId="3345" xr:uid="{00000000-0005-0000-0000-0000ED0F0000}"/>
    <cellStyle name="20% - Accent2 3 3 2 2 2" xfId="3346" xr:uid="{00000000-0005-0000-0000-0000EE0F0000}"/>
    <cellStyle name="20% - Accent2 3 3 2 2 2 2" xfId="3347" xr:uid="{00000000-0005-0000-0000-0000EF0F0000}"/>
    <cellStyle name="20% - Accent2 3 3 2 2 2 2 2" xfId="3348" xr:uid="{00000000-0005-0000-0000-0000F00F0000}"/>
    <cellStyle name="20% - Accent2 3 3 2 2 2 2 3" xfId="50594" xr:uid="{00000000-0005-0000-0000-0000F10F0000}"/>
    <cellStyle name="20% - Accent2 3 3 2 2 2 3" xfId="3349" xr:uid="{00000000-0005-0000-0000-0000F20F0000}"/>
    <cellStyle name="20% - Accent2 3 3 2 2 2 4" xfId="3350" xr:uid="{00000000-0005-0000-0000-0000F30F0000}"/>
    <cellStyle name="20% - Accent2 3 3 2 2 3" xfId="3351" xr:uid="{00000000-0005-0000-0000-0000F40F0000}"/>
    <cellStyle name="20% - Accent2 3 3 2 2 3 2" xfId="3352" xr:uid="{00000000-0005-0000-0000-0000F50F0000}"/>
    <cellStyle name="20% - Accent2 3 3 2 2 3 2 2" xfId="3353" xr:uid="{00000000-0005-0000-0000-0000F60F0000}"/>
    <cellStyle name="20% - Accent2 3 3 2 2 3 2 3" xfId="50595" xr:uid="{00000000-0005-0000-0000-0000F70F0000}"/>
    <cellStyle name="20% - Accent2 3 3 2 2 3 3" xfId="3354" xr:uid="{00000000-0005-0000-0000-0000F80F0000}"/>
    <cellStyle name="20% - Accent2 3 3 2 2 3 4" xfId="3355" xr:uid="{00000000-0005-0000-0000-0000F90F0000}"/>
    <cellStyle name="20% - Accent2 3 3 2 2 4" xfId="3356" xr:uid="{00000000-0005-0000-0000-0000FA0F0000}"/>
    <cellStyle name="20% - Accent2 3 3 2 2 4 2" xfId="3357" xr:uid="{00000000-0005-0000-0000-0000FB0F0000}"/>
    <cellStyle name="20% - Accent2 3 3 2 2 4 3" xfId="50596" xr:uid="{00000000-0005-0000-0000-0000FC0F0000}"/>
    <cellStyle name="20% - Accent2 3 3 2 2 5" xfId="3358" xr:uid="{00000000-0005-0000-0000-0000FD0F0000}"/>
    <cellStyle name="20% - Accent2 3 3 2 2 6" xfId="3359" xr:uid="{00000000-0005-0000-0000-0000FE0F0000}"/>
    <cellStyle name="20% - Accent2 3 3 2 3" xfId="3360" xr:uid="{00000000-0005-0000-0000-0000FF0F0000}"/>
    <cellStyle name="20% - Accent2 3 3 2 3 2" xfId="3361" xr:uid="{00000000-0005-0000-0000-000000100000}"/>
    <cellStyle name="20% - Accent2 3 3 2 3 2 2" xfId="3362" xr:uid="{00000000-0005-0000-0000-000001100000}"/>
    <cellStyle name="20% - Accent2 3 3 2 3 2 3" xfId="50597" xr:uid="{00000000-0005-0000-0000-000002100000}"/>
    <cellStyle name="20% - Accent2 3 3 2 3 3" xfId="3363" xr:uid="{00000000-0005-0000-0000-000003100000}"/>
    <cellStyle name="20% - Accent2 3 3 2 3 4" xfId="3364" xr:uid="{00000000-0005-0000-0000-000004100000}"/>
    <cellStyle name="20% - Accent2 3 3 2 4" xfId="3365" xr:uid="{00000000-0005-0000-0000-000005100000}"/>
    <cellStyle name="20% - Accent2 3 3 2 4 2" xfId="3366" xr:uid="{00000000-0005-0000-0000-000006100000}"/>
    <cellStyle name="20% - Accent2 3 3 2 4 2 2" xfId="3367" xr:uid="{00000000-0005-0000-0000-000007100000}"/>
    <cellStyle name="20% - Accent2 3 3 2 4 2 3" xfId="50598" xr:uid="{00000000-0005-0000-0000-000008100000}"/>
    <cellStyle name="20% - Accent2 3 3 2 4 3" xfId="3368" xr:uid="{00000000-0005-0000-0000-000009100000}"/>
    <cellStyle name="20% - Accent2 3 3 2 4 4" xfId="3369" xr:uid="{00000000-0005-0000-0000-00000A100000}"/>
    <cellStyle name="20% - Accent2 3 3 2 5" xfId="3370" xr:uid="{00000000-0005-0000-0000-00000B100000}"/>
    <cellStyle name="20% - Accent2 3 3 2 5 2" xfId="3371" xr:uid="{00000000-0005-0000-0000-00000C100000}"/>
    <cellStyle name="20% - Accent2 3 3 2 5 3" xfId="50599" xr:uid="{00000000-0005-0000-0000-00000D100000}"/>
    <cellStyle name="20% - Accent2 3 3 2 6" xfId="3372" xr:uid="{00000000-0005-0000-0000-00000E100000}"/>
    <cellStyle name="20% - Accent2 3 3 2 7" xfId="3373" xr:uid="{00000000-0005-0000-0000-00000F100000}"/>
    <cellStyle name="20% - Accent2 3 3 3" xfId="3374" xr:uid="{00000000-0005-0000-0000-000010100000}"/>
    <cellStyle name="20% - Accent2 3 3 3 2" xfId="3375" xr:uid="{00000000-0005-0000-0000-000011100000}"/>
    <cellStyle name="20% - Accent2 3 3 3 2 2" xfId="3376" xr:uid="{00000000-0005-0000-0000-000012100000}"/>
    <cellStyle name="20% - Accent2 3 3 3 2 2 2" xfId="3377" xr:uid="{00000000-0005-0000-0000-000013100000}"/>
    <cellStyle name="20% - Accent2 3 3 3 2 2 3" xfId="50600" xr:uid="{00000000-0005-0000-0000-000014100000}"/>
    <cellStyle name="20% - Accent2 3 3 3 2 3" xfId="3378" xr:uid="{00000000-0005-0000-0000-000015100000}"/>
    <cellStyle name="20% - Accent2 3 3 3 2 4" xfId="3379" xr:uid="{00000000-0005-0000-0000-000016100000}"/>
    <cellStyle name="20% - Accent2 3 3 3 3" xfId="3380" xr:uid="{00000000-0005-0000-0000-000017100000}"/>
    <cellStyle name="20% - Accent2 3 3 3 3 2" xfId="3381" xr:uid="{00000000-0005-0000-0000-000018100000}"/>
    <cellStyle name="20% - Accent2 3 3 3 3 2 2" xfId="3382" xr:uid="{00000000-0005-0000-0000-000019100000}"/>
    <cellStyle name="20% - Accent2 3 3 3 3 2 3" xfId="50601" xr:uid="{00000000-0005-0000-0000-00001A100000}"/>
    <cellStyle name="20% - Accent2 3 3 3 3 3" xfId="3383" xr:uid="{00000000-0005-0000-0000-00001B100000}"/>
    <cellStyle name="20% - Accent2 3 3 3 3 4" xfId="3384" xr:uid="{00000000-0005-0000-0000-00001C100000}"/>
    <cellStyle name="20% - Accent2 3 3 3 4" xfId="3385" xr:uid="{00000000-0005-0000-0000-00001D100000}"/>
    <cellStyle name="20% - Accent2 3 3 3 4 2" xfId="3386" xr:uid="{00000000-0005-0000-0000-00001E100000}"/>
    <cellStyle name="20% - Accent2 3 3 3 4 3" xfId="50602" xr:uid="{00000000-0005-0000-0000-00001F100000}"/>
    <cellStyle name="20% - Accent2 3 3 3 5" xfId="3387" xr:uid="{00000000-0005-0000-0000-000020100000}"/>
    <cellStyle name="20% - Accent2 3 3 3 6" xfId="3388" xr:uid="{00000000-0005-0000-0000-000021100000}"/>
    <cellStyle name="20% - Accent2 3 3 4" xfId="3389" xr:uid="{00000000-0005-0000-0000-000022100000}"/>
    <cellStyle name="20% - Accent2 3 3 4 2" xfId="3390" xr:uid="{00000000-0005-0000-0000-000023100000}"/>
    <cellStyle name="20% - Accent2 3 3 4 2 2" xfId="3391" xr:uid="{00000000-0005-0000-0000-000024100000}"/>
    <cellStyle name="20% - Accent2 3 3 4 2 2 2" xfId="3392" xr:uid="{00000000-0005-0000-0000-000025100000}"/>
    <cellStyle name="20% - Accent2 3 3 4 2 2 3" xfId="50603" xr:uid="{00000000-0005-0000-0000-000026100000}"/>
    <cellStyle name="20% - Accent2 3 3 4 2 3" xfId="3393" xr:uid="{00000000-0005-0000-0000-000027100000}"/>
    <cellStyle name="20% - Accent2 3 3 4 2 4" xfId="3394" xr:uid="{00000000-0005-0000-0000-000028100000}"/>
    <cellStyle name="20% - Accent2 3 3 4 3" xfId="3395" xr:uid="{00000000-0005-0000-0000-000029100000}"/>
    <cellStyle name="20% - Accent2 3 3 4 3 2" xfId="3396" xr:uid="{00000000-0005-0000-0000-00002A100000}"/>
    <cellStyle name="20% - Accent2 3 3 4 3 3" xfId="50604" xr:uid="{00000000-0005-0000-0000-00002B100000}"/>
    <cellStyle name="20% - Accent2 3 3 4 4" xfId="3397" xr:uid="{00000000-0005-0000-0000-00002C100000}"/>
    <cellStyle name="20% - Accent2 3 3 4 5" xfId="3398" xr:uid="{00000000-0005-0000-0000-00002D100000}"/>
    <cellStyle name="20% - Accent2 3 3 5" xfId="3399" xr:uid="{00000000-0005-0000-0000-00002E100000}"/>
    <cellStyle name="20% - Accent2 3 3 5 2" xfId="3400" xr:uid="{00000000-0005-0000-0000-00002F100000}"/>
    <cellStyle name="20% - Accent2 3 3 5 2 2" xfId="3401" xr:uid="{00000000-0005-0000-0000-000030100000}"/>
    <cellStyle name="20% - Accent2 3 3 5 2 3" xfId="50605" xr:uid="{00000000-0005-0000-0000-000031100000}"/>
    <cellStyle name="20% - Accent2 3 3 5 3" xfId="3402" xr:uid="{00000000-0005-0000-0000-000032100000}"/>
    <cellStyle name="20% - Accent2 3 3 5 4" xfId="3403" xr:uid="{00000000-0005-0000-0000-000033100000}"/>
    <cellStyle name="20% - Accent2 3 3 6" xfId="3404" xr:uid="{00000000-0005-0000-0000-000034100000}"/>
    <cellStyle name="20% - Accent2 3 3 6 2" xfId="3405" xr:uid="{00000000-0005-0000-0000-000035100000}"/>
    <cellStyle name="20% - Accent2 3 3 6 2 2" xfId="3406" xr:uid="{00000000-0005-0000-0000-000036100000}"/>
    <cellStyle name="20% - Accent2 3 3 6 2 3" xfId="50606" xr:uid="{00000000-0005-0000-0000-000037100000}"/>
    <cellStyle name="20% - Accent2 3 3 6 3" xfId="3407" xr:uid="{00000000-0005-0000-0000-000038100000}"/>
    <cellStyle name="20% - Accent2 3 3 6 4" xfId="3408" xr:uid="{00000000-0005-0000-0000-000039100000}"/>
    <cellStyle name="20% - Accent2 3 3 7" xfId="3409" xr:uid="{00000000-0005-0000-0000-00003A100000}"/>
    <cellStyle name="20% - Accent2 3 3 7 2" xfId="3410" xr:uid="{00000000-0005-0000-0000-00003B100000}"/>
    <cellStyle name="20% - Accent2 3 3 7 3" xfId="50607" xr:uid="{00000000-0005-0000-0000-00003C100000}"/>
    <cellStyle name="20% - Accent2 3 3 8" xfId="3411" xr:uid="{00000000-0005-0000-0000-00003D100000}"/>
    <cellStyle name="20% - Accent2 3 3 9" xfId="3412" xr:uid="{00000000-0005-0000-0000-00003E100000}"/>
    <cellStyle name="20% - Accent2 3 4" xfId="3413" xr:uid="{00000000-0005-0000-0000-00003F100000}"/>
    <cellStyle name="20% - Accent2 3 4 2" xfId="3414" xr:uid="{00000000-0005-0000-0000-000040100000}"/>
    <cellStyle name="20% - Accent2 3 4 2 2" xfId="3415" xr:uid="{00000000-0005-0000-0000-000041100000}"/>
    <cellStyle name="20% - Accent2 3 4 2 2 2" xfId="3416" xr:uid="{00000000-0005-0000-0000-000042100000}"/>
    <cellStyle name="20% - Accent2 3 4 2 2 2 2" xfId="3417" xr:uid="{00000000-0005-0000-0000-000043100000}"/>
    <cellStyle name="20% - Accent2 3 4 2 2 2 3" xfId="50608" xr:uid="{00000000-0005-0000-0000-000044100000}"/>
    <cellStyle name="20% - Accent2 3 4 2 2 3" xfId="3418" xr:uid="{00000000-0005-0000-0000-000045100000}"/>
    <cellStyle name="20% - Accent2 3 4 2 2 4" xfId="3419" xr:uid="{00000000-0005-0000-0000-000046100000}"/>
    <cellStyle name="20% - Accent2 3 4 2 3" xfId="3420" xr:uid="{00000000-0005-0000-0000-000047100000}"/>
    <cellStyle name="20% - Accent2 3 4 2 3 2" xfId="3421" xr:uid="{00000000-0005-0000-0000-000048100000}"/>
    <cellStyle name="20% - Accent2 3 4 2 3 2 2" xfId="3422" xr:uid="{00000000-0005-0000-0000-000049100000}"/>
    <cellStyle name="20% - Accent2 3 4 2 3 2 3" xfId="50609" xr:uid="{00000000-0005-0000-0000-00004A100000}"/>
    <cellStyle name="20% - Accent2 3 4 2 3 3" xfId="3423" xr:uid="{00000000-0005-0000-0000-00004B100000}"/>
    <cellStyle name="20% - Accent2 3 4 2 3 4" xfId="3424" xr:uid="{00000000-0005-0000-0000-00004C100000}"/>
    <cellStyle name="20% - Accent2 3 4 2 4" xfId="3425" xr:uid="{00000000-0005-0000-0000-00004D100000}"/>
    <cellStyle name="20% - Accent2 3 4 2 4 2" xfId="3426" xr:uid="{00000000-0005-0000-0000-00004E100000}"/>
    <cellStyle name="20% - Accent2 3 4 2 4 3" xfId="50610" xr:uid="{00000000-0005-0000-0000-00004F100000}"/>
    <cellStyle name="20% - Accent2 3 4 2 5" xfId="3427" xr:uid="{00000000-0005-0000-0000-000050100000}"/>
    <cellStyle name="20% - Accent2 3 4 2 6" xfId="3428" xr:uid="{00000000-0005-0000-0000-000051100000}"/>
    <cellStyle name="20% - Accent2 3 4 3" xfId="3429" xr:uid="{00000000-0005-0000-0000-000052100000}"/>
    <cellStyle name="20% - Accent2 3 4 3 2" xfId="3430" xr:uid="{00000000-0005-0000-0000-000053100000}"/>
    <cellStyle name="20% - Accent2 3 4 3 2 2" xfId="3431" xr:uid="{00000000-0005-0000-0000-000054100000}"/>
    <cellStyle name="20% - Accent2 3 4 3 2 3" xfId="50611" xr:uid="{00000000-0005-0000-0000-000055100000}"/>
    <cellStyle name="20% - Accent2 3 4 3 3" xfId="3432" xr:uid="{00000000-0005-0000-0000-000056100000}"/>
    <cellStyle name="20% - Accent2 3 4 3 4" xfId="3433" xr:uid="{00000000-0005-0000-0000-000057100000}"/>
    <cellStyle name="20% - Accent2 3 4 4" xfId="3434" xr:uid="{00000000-0005-0000-0000-000058100000}"/>
    <cellStyle name="20% - Accent2 3 4 4 2" xfId="3435" xr:uid="{00000000-0005-0000-0000-000059100000}"/>
    <cellStyle name="20% - Accent2 3 4 4 2 2" xfId="3436" xr:uid="{00000000-0005-0000-0000-00005A100000}"/>
    <cellStyle name="20% - Accent2 3 4 4 2 3" xfId="50612" xr:uid="{00000000-0005-0000-0000-00005B100000}"/>
    <cellStyle name="20% - Accent2 3 4 4 3" xfId="3437" xr:uid="{00000000-0005-0000-0000-00005C100000}"/>
    <cellStyle name="20% - Accent2 3 4 4 4" xfId="3438" xr:uid="{00000000-0005-0000-0000-00005D100000}"/>
    <cellStyle name="20% - Accent2 3 4 5" xfId="3439" xr:uid="{00000000-0005-0000-0000-00005E100000}"/>
    <cellStyle name="20% - Accent2 3 4 5 2" xfId="3440" xr:uid="{00000000-0005-0000-0000-00005F100000}"/>
    <cellStyle name="20% - Accent2 3 4 5 3" xfId="50613" xr:uid="{00000000-0005-0000-0000-000060100000}"/>
    <cellStyle name="20% - Accent2 3 4 6" xfId="3441" xr:uid="{00000000-0005-0000-0000-000061100000}"/>
    <cellStyle name="20% - Accent2 3 4 7" xfId="3442" xr:uid="{00000000-0005-0000-0000-000062100000}"/>
    <cellStyle name="20% - Accent2 3 5" xfId="3443" xr:uid="{00000000-0005-0000-0000-000063100000}"/>
    <cellStyle name="20% - Accent2 3 5 2" xfId="3444" xr:uid="{00000000-0005-0000-0000-000064100000}"/>
    <cellStyle name="20% - Accent2 3 5 2 2" xfId="3445" xr:uid="{00000000-0005-0000-0000-000065100000}"/>
    <cellStyle name="20% - Accent2 3 5 2 2 2" xfId="3446" xr:uid="{00000000-0005-0000-0000-000066100000}"/>
    <cellStyle name="20% - Accent2 3 5 2 2 3" xfId="50614" xr:uid="{00000000-0005-0000-0000-000067100000}"/>
    <cellStyle name="20% - Accent2 3 5 2 3" xfId="3447" xr:uid="{00000000-0005-0000-0000-000068100000}"/>
    <cellStyle name="20% - Accent2 3 5 2 4" xfId="3448" xr:uid="{00000000-0005-0000-0000-000069100000}"/>
    <cellStyle name="20% - Accent2 3 5 3" xfId="3449" xr:uid="{00000000-0005-0000-0000-00006A100000}"/>
    <cellStyle name="20% - Accent2 3 5 3 2" xfId="3450" xr:uid="{00000000-0005-0000-0000-00006B100000}"/>
    <cellStyle name="20% - Accent2 3 5 3 2 2" xfId="3451" xr:uid="{00000000-0005-0000-0000-00006C100000}"/>
    <cellStyle name="20% - Accent2 3 5 3 2 3" xfId="50615" xr:uid="{00000000-0005-0000-0000-00006D100000}"/>
    <cellStyle name="20% - Accent2 3 5 3 3" xfId="3452" xr:uid="{00000000-0005-0000-0000-00006E100000}"/>
    <cellStyle name="20% - Accent2 3 5 3 4" xfId="3453" xr:uid="{00000000-0005-0000-0000-00006F100000}"/>
    <cellStyle name="20% - Accent2 3 5 4" xfId="3454" xr:uid="{00000000-0005-0000-0000-000070100000}"/>
    <cellStyle name="20% - Accent2 3 5 4 2" xfId="3455" xr:uid="{00000000-0005-0000-0000-000071100000}"/>
    <cellStyle name="20% - Accent2 3 5 4 3" xfId="50616" xr:uid="{00000000-0005-0000-0000-000072100000}"/>
    <cellStyle name="20% - Accent2 3 5 5" xfId="3456" xr:uid="{00000000-0005-0000-0000-000073100000}"/>
    <cellStyle name="20% - Accent2 3 5 6" xfId="3457" xr:uid="{00000000-0005-0000-0000-000074100000}"/>
    <cellStyle name="20% - Accent2 3 6" xfId="3458" xr:uid="{00000000-0005-0000-0000-000075100000}"/>
    <cellStyle name="20% - Accent2 3 6 2" xfId="3459" xr:uid="{00000000-0005-0000-0000-000076100000}"/>
    <cellStyle name="20% - Accent2 3 6 2 2" xfId="3460" xr:uid="{00000000-0005-0000-0000-000077100000}"/>
    <cellStyle name="20% - Accent2 3 6 2 2 2" xfId="3461" xr:uid="{00000000-0005-0000-0000-000078100000}"/>
    <cellStyle name="20% - Accent2 3 6 2 2 3" xfId="50617" xr:uid="{00000000-0005-0000-0000-000079100000}"/>
    <cellStyle name="20% - Accent2 3 6 2 3" xfId="3462" xr:uid="{00000000-0005-0000-0000-00007A100000}"/>
    <cellStyle name="20% - Accent2 3 6 2 4" xfId="3463" xr:uid="{00000000-0005-0000-0000-00007B100000}"/>
    <cellStyle name="20% - Accent2 3 6 3" xfId="3464" xr:uid="{00000000-0005-0000-0000-00007C100000}"/>
    <cellStyle name="20% - Accent2 3 6 3 2" xfId="3465" xr:uid="{00000000-0005-0000-0000-00007D100000}"/>
    <cellStyle name="20% - Accent2 3 6 3 3" xfId="50618" xr:uid="{00000000-0005-0000-0000-00007E100000}"/>
    <cellStyle name="20% - Accent2 3 6 4" xfId="3466" xr:uid="{00000000-0005-0000-0000-00007F100000}"/>
    <cellStyle name="20% - Accent2 3 6 5" xfId="3467" xr:uid="{00000000-0005-0000-0000-000080100000}"/>
    <cellStyle name="20% - Accent2 3 7" xfId="3468" xr:uid="{00000000-0005-0000-0000-000081100000}"/>
    <cellStyle name="20% - Accent2 3 7 2" xfId="3469" xr:uid="{00000000-0005-0000-0000-000082100000}"/>
    <cellStyle name="20% - Accent2 3 7 2 2" xfId="3470" xr:uid="{00000000-0005-0000-0000-000083100000}"/>
    <cellStyle name="20% - Accent2 3 7 2 3" xfId="50619" xr:uid="{00000000-0005-0000-0000-000084100000}"/>
    <cellStyle name="20% - Accent2 3 7 3" xfId="3471" xr:uid="{00000000-0005-0000-0000-000085100000}"/>
    <cellStyle name="20% - Accent2 3 7 4" xfId="3472" xr:uid="{00000000-0005-0000-0000-000086100000}"/>
    <cellStyle name="20% - Accent2 3 8" xfId="3473" xr:uid="{00000000-0005-0000-0000-000087100000}"/>
    <cellStyle name="20% - Accent2 3 8 2" xfId="3474" xr:uid="{00000000-0005-0000-0000-000088100000}"/>
    <cellStyle name="20% - Accent2 3 8 2 2" xfId="3475" xr:uid="{00000000-0005-0000-0000-000089100000}"/>
    <cellStyle name="20% - Accent2 3 8 2 3" xfId="50620" xr:uid="{00000000-0005-0000-0000-00008A100000}"/>
    <cellStyle name="20% - Accent2 3 8 3" xfId="3476" xr:uid="{00000000-0005-0000-0000-00008B100000}"/>
    <cellStyle name="20% - Accent2 3 8 4" xfId="3477" xr:uid="{00000000-0005-0000-0000-00008C100000}"/>
    <cellStyle name="20% - Accent2 3 9" xfId="3478" xr:uid="{00000000-0005-0000-0000-00008D100000}"/>
    <cellStyle name="20% - Accent2 3 9 2" xfId="3479" xr:uid="{00000000-0005-0000-0000-00008E100000}"/>
    <cellStyle name="20% - Accent2 3 9 3" xfId="50621" xr:uid="{00000000-0005-0000-0000-00008F100000}"/>
    <cellStyle name="20% - Accent2 4" xfId="3480" xr:uid="{00000000-0005-0000-0000-000090100000}"/>
    <cellStyle name="20% - Accent2 4 10" xfId="3481" xr:uid="{00000000-0005-0000-0000-000091100000}"/>
    <cellStyle name="20% - Accent2 4 11" xfId="3482" xr:uid="{00000000-0005-0000-0000-000092100000}"/>
    <cellStyle name="20% - Accent2 4 12" xfId="60183" xr:uid="{00000000-0005-0000-0000-000093100000}"/>
    <cellStyle name="20% - Accent2 4 2" xfId="3483" xr:uid="{00000000-0005-0000-0000-000094100000}"/>
    <cellStyle name="20% - Accent2 4 2 10" xfId="3484" xr:uid="{00000000-0005-0000-0000-000095100000}"/>
    <cellStyle name="20% - Accent2 4 2 11" xfId="60366" xr:uid="{00000000-0005-0000-0000-000096100000}"/>
    <cellStyle name="20% - Accent2 4 2 2" xfId="3485" xr:uid="{00000000-0005-0000-0000-000097100000}"/>
    <cellStyle name="20% - Accent2 4 2 2 2" xfId="3486" xr:uid="{00000000-0005-0000-0000-000098100000}"/>
    <cellStyle name="20% - Accent2 4 2 2 2 2" xfId="3487" xr:uid="{00000000-0005-0000-0000-000099100000}"/>
    <cellStyle name="20% - Accent2 4 2 2 2 2 2" xfId="3488" xr:uid="{00000000-0005-0000-0000-00009A100000}"/>
    <cellStyle name="20% - Accent2 4 2 2 2 2 2 2" xfId="3489" xr:uid="{00000000-0005-0000-0000-00009B100000}"/>
    <cellStyle name="20% - Accent2 4 2 2 2 2 2 2 2" xfId="3490" xr:uid="{00000000-0005-0000-0000-00009C100000}"/>
    <cellStyle name="20% - Accent2 4 2 2 2 2 2 2 3" xfId="50622" xr:uid="{00000000-0005-0000-0000-00009D100000}"/>
    <cellStyle name="20% - Accent2 4 2 2 2 2 2 3" xfId="3491" xr:uid="{00000000-0005-0000-0000-00009E100000}"/>
    <cellStyle name="20% - Accent2 4 2 2 2 2 2 4" xfId="3492" xr:uid="{00000000-0005-0000-0000-00009F100000}"/>
    <cellStyle name="20% - Accent2 4 2 2 2 2 3" xfId="3493" xr:uid="{00000000-0005-0000-0000-0000A0100000}"/>
    <cellStyle name="20% - Accent2 4 2 2 2 2 3 2" xfId="3494" xr:uid="{00000000-0005-0000-0000-0000A1100000}"/>
    <cellStyle name="20% - Accent2 4 2 2 2 2 3 2 2" xfId="3495" xr:uid="{00000000-0005-0000-0000-0000A2100000}"/>
    <cellStyle name="20% - Accent2 4 2 2 2 2 3 2 3" xfId="50623" xr:uid="{00000000-0005-0000-0000-0000A3100000}"/>
    <cellStyle name="20% - Accent2 4 2 2 2 2 3 3" xfId="3496" xr:uid="{00000000-0005-0000-0000-0000A4100000}"/>
    <cellStyle name="20% - Accent2 4 2 2 2 2 3 4" xfId="3497" xr:uid="{00000000-0005-0000-0000-0000A5100000}"/>
    <cellStyle name="20% - Accent2 4 2 2 2 2 4" xfId="3498" xr:uid="{00000000-0005-0000-0000-0000A6100000}"/>
    <cellStyle name="20% - Accent2 4 2 2 2 2 4 2" xfId="3499" xr:uid="{00000000-0005-0000-0000-0000A7100000}"/>
    <cellStyle name="20% - Accent2 4 2 2 2 2 4 3" xfId="50624" xr:uid="{00000000-0005-0000-0000-0000A8100000}"/>
    <cellStyle name="20% - Accent2 4 2 2 2 2 5" xfId="3500" xr:uid="{00000000-0005-0000-0000-0000A9100000}"/>
    <cellStyle name="20% - Accent2 4 2 2 2 2 6" xfId="3501" xr:uid="{00000000-0005-0000-0000-0000AA100000}"/>
    <cellStyle name="20% - Accent2 4 2 2 2 3" xfId="3502" xr:uid="{00000000-0005-0000-0000-0000AB100000}"/>
    <cellStyle name="20% - Accent2 4 2 2 2 3 2" xfId="3503" xr:uid="{00000000-0005-0000-0000-0000AC100000}"/>
    <cellStyle name="20% - Accent2 4 2 2 2 3 2 2" xfId="3504" xr:uid="{00000000-0005-0000-0000-0000AD100000}"/>
    <cellStyle name="20% - Accent2 4 2 2 2 3 2 3" xfId="50625" xr:uid="{00000000-0005-0000-0000-0000AE100000}"/>
    <cellStyle name="20% - Accent2 4 2 2 2 3 3" xfId="3505" xr:uid="{00000000-0005-0000-0000-0000AF100000}"/>
    <cellStyle name="20% - Accent2 4 2 2 2 3 4" xfId="3506" xr:uid="{00000000-0005-0000-0000-0000B0100000}"/>
    <cellStyle name="20% - Accent2 4 2 2 2 4" xfId="3507" xr:uid="{00000000-0005-0000-0000-0000B1100000}"/>
    <cellStyle name="20% - Accent2 4 2 2 2 4 2" xfId="3508" xr:uid="{00000000-0005-0000-0000-0000B2100000}"/>
    <cellStyle name="20% - Accent2 4 2 2 2 4 2 2" xfId="3509" xr:uid="{00000000-0005-0000-0000-0000B3100000}"/>
    <cellStyle name="20% - Accent2 4 2 2 2 4 2 3" xfId="50626" xr:uid="{00000000-0005-0000-0000-0000B4100000}"/>
    <cellStyle name="20% - Accent2 4 2 2 2 4 3" xfId="3510" xr:uid="{00000000-0005-0000-0000-0000B5100000}"/>
    <cellStyle name="20% - Accent2 4 2 2 2 4 4" xfId="3511" xr:uid="{00000000-0005-0000-0000-0000B6100000}"/>
    <cellStyle name="20% - Accent2 4 2 2 2 5" xfId="3512" xr:uid="{00000000-0005-0000-0000-0000B7100000}"/>
    <cellStyle name="20% - Accent2 4 2 2 2 5 2" xfId="3513" xr:uid="{00000000-0005-0000-0000-0000B8100000}"/>
    <cellStyle name="20% - Accent2 4 2 2 2 5 3" xfId="50627" xr:uid="{00000000-0005-0000-0000-0000B9100000}"/>
    <cellStyle name="20% - Accent2 4 2 2 2 6" xfId="3514" xr:uid="{00000000-0005-0000-0000-0000BA100000}"/>
    <cellStyle name="20% - Accent2 4 2 2 2 7" xfId="3515" xr:uid="{00000000-0005-0000-0000-0000BB100000}"/>
    <cellStyle name="20% - Accent2 4 2 2 3" xfId="3516" xr:uid="{00000000-0005-0000-0000-0000BC100000}"/>
    <cellStyle name="20% - Accent2 4 2 2 3 2" xfId="3517" xr:uid="{00000000-0005-0000-0000-0000BD100000}"/>
    <cellStyle name="20% - Accent2 4 2 2 3 2 2" xfId="3518" xr:uid="{00000000-0005-0000-0000-0000BE100000}"/>
    <cellStyle name="20% - Accent2 4 2 2 3 2 2 2" xfId="3519" xr:uid="{00000000-0005-0000-0000-0000BF100000}"/>
    <cellStyle name="20% - Accent2 4 2 2 3 2 2 3" xfId="50628" xr:uid="{00000000-0005-0000-0000-0000C0100000}"/>
    <cellStyle name="20% - Accent2 4 2 2 3 2 3" xfId="3520" xr:uid="{00000000-0005-0000-0000-0000C1100000}"/>
    <cellStyle name="20% - Accent2 4 2 2 3 2 4" xfId="3521" xr:uid="{00000000-0005-0000-0000-0000C2100000}"/>
    <cellStyle name="20% - Accent2 4 2 2 3 3" xfId="3522" xr:uid="{00000000-0005-0000-0000-0000C3100000}"/>
    <cellStyle name="20% - Accent2 4 2 2 3 3 2" xfId="3523" xr:uid="{00000000-0005-0000-0000-0000C4100000}"/>
    <cellStyle name="20% - Accent2 4 2 2 3 3 2 2" xfId="3524" xr:uid="{00000000-0005-0000-0000-0000C5100000}"/>
    <cellStyle name="20% - Accent2 4 2 2 3 3 2 3" xfId="50629" xr:uid="{00000000-0005-0000-0000-0000C6100000}"/>
    <cellStyle name="20% - Accent2 4 2 2 3 3 3" xfId="3525" xr:uid="{00000000-0005-0000-0000-0000C7100000}"/>
    <cellStyle name="20% - Accent2 4 2 2 3 3 4" xfId="3526" xr:uid="{00000000-0005-0000-0000-0000C8100000}"/>
    <cellStyle name="20% - Accent2 4 2 2 3 4" xfId="3527" xr:uid="{00000000-0005-0000-0000-0000C9100000}"/>
    <cellStyle name="20% - Accent2 4 2 2 3 4 2" xfId="3528" xr:uid="{00000000-0005-0000-0000-0000CA100000}"/>
    <cellStyle name="20% - Accent2 4 2 2 3 4 3" xfId="50630" xr:uid="{00000000-0005-0000-0000-0000CB100000}"/>
    <cellStyle name="20% - Accent2 4 2 2 3 5" xfId="3529" xr:uid="{00000000-0005-0000-0000-0000CC100000}"/>
    <cellStyle name="20% - Accent2 4 2 2 3 6" xfId="3530" xr:uid="{00000000-0005-0000-0000-0000CD100000}"/>
    <cellStyle name="20% - Accent2 4 2 2 4" xfId="3531" xr:uid="{00000000-0005-0000-0000-0000CE100000}"/>
    <cellStyle name="20% - Accent2 4 2 2 4 2" xfId="3532" xr:uid="{00000000-0005-0000-0000-0000CF100000}"/>
    <cellStyle name="20% - Accent2 4 2 2 4 2 2" xfId="3533" xr:uid="{00000000-0005-0000-0000-0000D0100000}"/>
    <cellStyle name="20% - Accent2 4 2 2 4 2 3" xfId="50631" xr:uid="{00000000-0005-0000-0000-0000D1100000}"/>
    <cellStyle name="20% - Accent2 4 2 2 4 3" xfId="3534" xr:uid="{00000000-0005-0000-0000-0000D2100000}"/>
    <cellStyle name="20% - Accent2 4 2 2 4 4" xfId="3535" xr:uid="{00000000-0005-0000-0000-0000D3100000}"/>
    <cellStyle name="20% - Accent2 4 2 2 5" xfId="3536" xr:uid="{00000000-0005-0000-0000-0000D4100000}"/>
    <cellStyle name="20% - Accent2 4 2 2 5 2" xfId="3537" xr:uid="{00000000-0005-0000-0000-0000D5100000}"/>
    <cellStyle name="20% - Accent2 4 2 2 5 2 2" xfId="3538" xr:uid="{00000000-0005-0000-0000-0000D6100000}"/>
    <cellStyle name="20% - Accent2 4 2 2 5 2 3" xfId="50632" xr:uid="{00000000-0005-0000-0000-0000D7100000}"/>
    <cellStyle name="20% - Accent2 4 2 2 5 3" xfId="3539" xr:uid="{00000000-0005-0000-0000-0000D8100000}"/>
    <cellStyle name="20% - Accent2 4 2 2 5 4" xfId="3540" xr:uid="{00000000-0005-0000-0000-0000D9100000}"/>
    <cellStyle name="20% - Accent2 4 2 2 6" xfId="3541" xr:uid="{00000000-0005-0000-0000-0000DA100000}"/>
    <cellStyle name="20% - Accent2 4 2 2 6 2" xfId="3542" xr:uid="{00000000-0005-0000-0000-0000DB100000}"/>
    <cellStyle name="20% - Accent2 4 2 2 6 3" xfId="50633" xr:uid="{00000000-0005-0000-0000-0000DC100000}"/>
    <cellStyle name="20% - Accent2 4 2 2 7" xfId="3543" xr:uid="{00000000-0005-0000-0000-0000DD100000}"/>
    <cellStyle name="20% - Accent2 4 2 2 8" xfId="3544" xr:uid="{00000000-0005-0000-0000-0000DE100000}"/>
    <cellStyle name="20% - Accent2 4 2 2 9" xfId="60734" xr:uid="{00000000-0005-0000-0000-0000DF100000}"/>
    <cellStyle name="20% - Accent2 4 2 3" xfId="3545" xr:uid="{00000000-0005-0000-0000-0000E0100000}"/>
    <cellStyle name="20% - Accent2 4 2 3 2" xfId="3546" xr:uid="{00000000-0005-0000-0000-0000E1100000}"/>
    <cellStyle name="20% - Accent2 4 2 3 2 2" xfId="3547" xr:uid="{00000000-0005-0000-0000-0000E2100000}"/>
    <cellStyle name="20% - Accent2 4 2 3 2 2 2" xfId="3548" xr:uid="{00000000-0005-0000-0000-0000E3100000}"/>
    <cellStyle name="20% - Accent2 4 2 3 2 2 2 2" xfId="3549" xr:uid="{00000000-0005-0000-0000-0000E4100000}"/>
    <cellStyle name="20% - Accent2 4 2 3 2 2 2 3" xfId="50634" xr:uid="{00000000-0005-0000-0000-0000E5100000}"/>
    <cellStyle name="20% - Accent2 4 2 3 2 2 3" xfId="3550" xr:uid="{00000000-0005-0000-0000-0000E6100000}"/>
    <cellStyle name="20% - Accent2 4 2 3 2 2 4" xfId="3551" xr:uid="{00000000-0005-0000-0000-0000E7100000}"/>
    <cellStyle name="20% - Accent2 4 2 3 2 3" xfId="3552" xr:uid="{00000000-0005-0000-0000-0000E8100000}"/>
    <cellStyle name="20% - Accent2 4 2 3 2 3 2" xfId="3553" xr:uid="{00000000-0005-0000-0000-0000E9100000}"/>
    <cellStyle name="20% - Accent2 4 2 3 2 3 2 2" xfId="3554" xr:uid="{00000000-0005-0000-0000-0000EA100000}"/>
    <cellStyle name="20% - Accent2 4 2 3 2 3 2 3" xfId="50635" xr:uid="{00000000-0005-0000-0000-0000EB100000}"/>
    <cellStyle name="20% - Accent2 4 2 3 2 3 3" xfId="3555" xr:uid="{00000000-0005-0000-0000-0000EC100000}"/>
    <cellStyle name="20% - Accent2 4 2 3 2 3 4" xfId="3556" xr:uid="{00000000-0005-0000-0000-0000ED100000}"/>
    <cellStyle name="20% - Accent2 4 2 3 2 4" xfId="3557" xr:uid="{00000000-0005-0000-0000-0000EE100000}"/>
    <cellStyle name="20% - Accent2 4 2 3 2 4 2" xfId="3558" xr:uid="{00000000-0005-0000-0000-0000EF100000}"/>
    <cellStyle name="20% - Accent2 4 2 3 2 4 3" xfId="50636" xr:uid="{00000000-0005-0000-0000-0000F0100000}"/>
    <cellStyle name="20% - Accent2 4 2 3 2 5" xfId="3559" xr:uid="{00000000-0005-0000-0000-0000F1100000}"/>
    <cellStyle name="20% - Accent2 4 2 3 2 6" xfId="3560" xr:uid="{00000000-0005-0000-0000-0000F2100000}"/>
    <cellStyle name="20% - Accent2 4 2 3 3" xfId="3561" xr:uid="{00000000-0005-0000-0000-0000F3100000}"/>
    <cellStyle name="20% - Accent2 4 2 3 3 2" xfId="3562" xr:uid="{00000000-0005-0000-0000-0000F4100000}"/>
    <cellStyle name="20% - Accent2 4 2 3 3 2 2" xfId="3563" xr:uid="{00000000-0005-0000-0000-0000F5100000}"/>
    <cellStyle name="20% - Accent2 4 2 3 3 2 3" xfId="50637" xr:uid="{00000000-0005-0000-0000-0000F6100000}"/>
    <cellStyle name="20% - Accent2 4 2 3 3 3" xfId="3564" xr:uid="{00000000-0005-0000-0000-0000F7100000}"/>
    <cellStyle name="20% - Accent2 4 2 3 3 4" xfId="3565" xr:uid="{00000000-0005-0000-0000-0000F8100000}"/>
    <cellStyle name="20% - Accent2 4 2 3 4" xfId="3566" xr:uid="{00000000-0005-0000-0000-0000F9100000}"/>
    <cellStyle name="20% - Accent2 4 2 3 4 2" xfId="3567" xr:uid="{00000000-0005-0000-0000-0000FA100000}"/>
    <cellStyle name="20% - Accent2 4 2 3 4 2 2" xfId="3568" xr:uid="{00000000-0005-0000-0000-0000FB100000}"/>
    <cellStyle name="20% - Accent2 4 2 3 4 2 3" xfId="50638" xr:uid="{00000000-0005-0000-0000-0000FC100000}"/>
    <cellStyle name="20% - Accent2 4 2 3 4 3" xfId="3569" xr:uid="{00000000-0005-0000-0000-0000FD100000}"/>
    <cellStyle name="20% - Accent2 4 2 3 4 4" xfId="3570" xr:uid="{00000000-0005-0000-0000-0000FE100000}"/>
    <cellStyle name="20% - Accent2 4 2 3 5" xfId="3571" xr:uid="{00000000-0005-0000-0000-0000FF100000}"/>
    <cellStyle name="20% - Accent2 4 2 3 5 2" xfId="3572" xr:uid="{00000000-0005-0000-0000-000000110000}"/>
    <cellStyle name="20% - Accent2 4 2 3 5 3" xfId="50639" xr:uid="{00000000-0005-0000-0000-000001110000}"/>
    <cellStyle name="20% - Accent2 4 2 3 6" xfId="3573" xr:uid="{00000000-0005-0000-0000-000002110000}"/>
    <cellStyle name="20% - Accent2 4 2 3 7" xfId="3574" xr:uid="{00000000-0005-0000-0000-000003110000}"/>
    <cellStyle name="20% - Accent2 4 2 4" xfId="3575" xr:uid="{00000000-0005-0000-0000-000004110000}"/>
    <cellStyle name="20% - Accent2 4 2 4 2" xfId="3576" xr:uid="{00000000-0005-0000-0000-000005110000}"/>
    <cellStyle name="20% - Accent2 4 2 4 2 2" xfId="3577" xr:uid="{00000000-0005-0000-0000-000006110000}"/>
    <cellStyle name="20% - Accent2 4 2 4 2 2 2" xfId="3578" xr:uid="{00000000-0005-0000-0000-000007110000}"/>
    <cellStyle name="20% - Accent2 4 2 4 2 2 3" xfId="50640" xr:uid="{00000000-0005-0000-0000-000008110000}"/>
    <cellStyle name="20% - Accent2 4 2 4 2 3" xfId="3579" xr:uid="{00000000-0005-0000-0000-000009110000}"/>
    <cellStyle name="20% - Accent2 4 2 4 2 4" xfId="3580" xr:uid="{00000000-0005-0000-0000-00000A110000}"/>
    <cellStyle name="20% - Accent2 4 2 4 3" xfId="3581" xr:uid="{00000000-0005-0000-0000-00000B110000}"/>
    <cellStyle name="20% - Accent2 4 2 4 3 2" xfId="3582" xr:uid="{00000000-0005-0000-0000-00000C110000}"/>
    <cellStyle name="20% - Accent2 4 2 4 3 2 2" xfId="3583" xr:uid="{00000000-0005-0000-0000-00000D110000}"/>
    <cellStyle name="20% - Accent2 4 2 4 3 2 3" xfId="50641" xr:uid="{00000000-0005-0000-0000-00000E110000}"/>
    <cellStyle name="20% - Accent2 4 2 4 3 3" xfId="3584" xr:uid="{00000000-0005-0000-0000-00000F110000}"/>
    <cellStyle name="20% - Accent2 4 2 4 3 4" xfId="3585" xr:uid="{00000000-0005-0000-0000-000010110000}"/>
    <cellStyle name="20% - Accent2 4 2 4 4" xfId="3586" xr:uid="{00000000-0005-0000-0000-000011110000}"/>
    <cellStyle name="20% - Accent2 4 2 4 4 2" xfId="3587" xr:uid="{00000000-0005-0000-0000-000012110000}"/>
    <cellStyle name="20% - Accent2 4 2 4 4 3" xfId="50642" xr:uid="{00000000-0005-0000-0000-000013110000}"/>
    <cellStyle name="20% - Accent2 4 2 4 5" xfId="3588" xr:uid="{00000000-0005-0000-0000-000014110000}"/>
    <cellStyle name="20% - Accent2 4 2 4 6" xfId="3589" xr:uid="{00000000-0005-0000-0000-000015110000}"/>
    <cellStyle name="20% - Accent2 4 2 5" xfId="3590" xr:uid="{00000000-0005-0000-0000-000016110000}"/>
    <cellStyle name="20% - Accent2 4 2 5 2" xfId="3591" xr:uid="{00000000-0005-0000-0000-000017110000}"/>
    <cellStyle name="20% - Accent2 4 2 5 2 2" xfId="3592" xr:uid="{00000000-0005-0000-0000-000018110000}"/>
    <cellStyle name="20% - Accent2 4 2 5 2 2 2" xfId="3593" xr:uid="{00000000-0005-0000-0000-000019110000}"/>
    <cellStyle name="20% - Accent2 4 2 5 2 2 3" xfId="50643" xr:uid="{00000000-0005-0000-0000-00001A110000}"/>
    <cellStyle name="20% - Accent2 4 2 5 2 3" xfId="3594" xr:uid="{00000000-0005-0000-0000-00001B110000}"/>
    <cellStyle name="20% - Accent2 4 2 5 2 4" xfId="3595" xr:uid="{00000000-0005-0000-0000-00001C110000}"/>
    <cellStyle name="20% - Accent2 4 2 5 3" xfId="3596" xr:uid="{00000000-0005-0000-0000-00001D110000}"/>
    <cellStyle name="20% - Accent2 4 2 5 3 2" xfId="3597" xr:uid="{00000000-0005-0000-0000-00001E110000}"/>
    <cellStyle name="20% - Accent2 4 2 5 3 3" xfId="50644" xr:uid="{00000000-0005-0000-0000-00001F110000}"/>
    <cellStyle name="20% - Accent2 4 2 5 4" xfId="3598" xr:uid="{00000000-0005-0000-0000-000020110000}"/>
    <cellStyle name="20% - Accent2 4 2 5 5" xfId="3599" xr:uid="{00000000-0005-0000-0000-000021110000}"/>
    <cellStyle name="20% - Accent2 4 2 6" xfId="3600" xr:uid="{00000000-0005-0000-0000-000022110000}"/>
    <cellStyle name="20% - Accent2 4 2 6 2" xfId="3601" xr:uid="{00000000-0005-0000-0000-000023110000}"/>
    <cellStyle name="20% - Accent2 4 2 6 2 2" xfId="3602" xr:uid="{00000000-0005-0000-0000-000024110000}"/>
    <cellStyle name="20% - Accent2 4 2 6 2 3" xfId="50645" xr:uid="{00000000-0005-0000-0000-000025110000}"/>
    <cellStyle name="20% - Accent2 4 2 6 3" xfId="3603" xr:uid="{00000000-0005-0000-0000-000026110000}"/>
    <cellStyle name="20% - Accent2 4 2 6 4" xfId="3604" xr:uid="{00000000-0005-0000-0000-000027110000}"/>
    <cellStyle name="20% - Accent2 4 2 7" xfId="3605" xr:uid="{00000000-0005-0000-0000-000028110000}"/>
    <cellStyle name="20% - Accent2 4 2 7 2" xfId="3606" xr:uid="{00000000-0005-0000-0000-000029110000}"/>
    <cellStyle name="20% - Accent2 4 2 7 2 2" xfId="3607" xr:uid="{00000000-0005-0000-0000-00002A110000}"/>
    <cellStyle name="20% - Accent2 4 2 7 2 3" xfId="50646" xr:uid="{00000000-0005-0000-0000-00002B110000}"/>
    <cellStyle name="20% - Accent2 4 2 7 3" xfId="3608" xr:uid="{00000000-0005-0000-0000-00002C110000}"/>
    <cellStyle name="20% - Accent2 4 2 7 4" xfId="3609" xr:uid="{00000000-0005-0000-0000-00002D110000}"/>
    <cellStyle name="20% - Accent2 4 2 8" xfId="3610" xr:uid="{00000000-0005-0000-0000-00002E110000}"/>
    <cellStyle name="20% - Accent2 4 2 8 2" xfId="3611" xr:uid="{00000000-0005-0000-0000-00002F110000}"/>
    <cellStyle name="20% - Accent2 4 2 8 3" xfId="50647" xr:uid="{00000000-0005-0000-0000-000030110000}"/>
    <cellStyle name="20% - Accent2 4 2 9" xfId="3612" xr:uid="{00000000-0005-0000-0000-000031110000}"/>
    <cellStyle name="20% - Accent2 4 3" xfId="3613" xr:uid="{00000000-0005-0000-0000-000032110000}"/>
    <cellStyle name="20% - Accent2 4 3 2" xfId="3614" xr:uid="{00000000-0005-0000-0000-000033110000}"/>
    <cellStyle name="20% - Accent2 4 3 2 2" xfId="3615" xr:uid="{00000000-0005-0000-0000-000034110000}"/>
    <cellStyle name="20% - Accent2 4 3 2 2 2" xfId="3616" xr:uid="{00000000-0005-0000-0000-000035110000}"/>
    <cellStyle name="20% - Accent2 4 3 2 2 2 2" xfId="3617" xr:uid="{00000000-0005-0000-0000-000036110000}"/>
    <cellStyle name="20% - Accent2 4 3 2 2 2 2 2" xfId="3618" xr:uid="{00000000-0005-0000-0000-000037110000}"/>
    <cellStyle name="20% - Accent2 4 3 2 2 2 2 3" xfId="50648" xr:uid="{00000000-0005-0000-0000-000038110000}"/>
    <cellStyle name="20% - Accent2 4 3 2 2 2 3" xfId="3619" xr:uid="{00000000-0005-0000-0000-000039110000}"/>
    <cellStyle name="20% - Accent2 4 3 2 2 2 4" xfId="3620" xr:uid="{00000000-0005-0000-0000-00003A110000}"/>
    <cellStyle name="20% - Accent2 4 3 2 2 3" xfId="3621" xr:uid="{00000000-0005-0000-0000-00003B110000}"/>
    <cellStyle name="20% - Accent2 4 3 2 2 3 2" xfId="3622" xr:uid="{00000000-0005-0000-0000-00003C110000}"/>
    <cellStyle name="20% - Accent2 4 3 2 2 3 2 2" xfId="3623" xr:uid="{00000000-0005-0000-0000-00003D110000}"/>
    <cellStyle name="20% - Accent2 4 3 2 2 3 2 3" xfId="50649" xr:uid="{00000000-0005-0000-0000-00003E110000}"/>
    <cellStyle name="20% - Accent2 4 3 2 2 3 3" xfId="3624" xr:uid="{00000000-0005-0000-0000-00003F110000}"/>
    <cellStyle name="20% - Accent2 4 3 2 2 3 4" xfId="3625" xr:uid="{00000000-0005-0000-0000-000040110000}"/>
    <cellStyle name="20% - Accent2 4 3 2 2 4" xfId="3626" xr:uid="{00000000-0005-0000-0000-000041110000}"/>
    <cellStyle name="20% - Accent2 4 3 2 2 4 2" xfId="3627" xr:uid="{00000000-0005-0000-0000-000042110000}"/>
    <cellStyle name="20% - Accent2 4 3 2 2 4 3" xfId="50650" xr:uid="{00000000-0005-0000-0000-000043110000}"/>
    <cellStyle name="20% - Accent2 4 3 2 2 5" xfId="3628" xr:uid="{00000000-0005-0000-0000-000044110000}"/>
    <cellStyle name="20% - Accent2 4 3 2 2 6" xfId="3629" xr:uid="{00000000-0005-0000-0000-000045110000}"/>
    <cellStyle name="20% - Accent2 4 3 2 3" xfId="3630" xr:uid="{00000000-0005-0000-0000-000046110000}"/>
    <cellStyle name="20% - Accent2 4 3 2 3 2" xfId="3631" xr:uid="{00000000-0005-0000-0000-000047110000}"/>
    <cellStyle name="20% - Accent2 4 3 2 3 2 2" xfId="3632" xr:uid="{00000000-0005-0000-0000-000048110000}"/>
    <cellStyle name="20% - Accent2 4 3 2 3 2 3" xfId="50651" xr:uid="{00000000-0005-0000-0000-000049110000}"/>
    <cellStyle name="20% - Accent2 4 3 2 3 3" xfId="3633" xr:uid="{00000000-0005-0000-0000-00004A110000}"/>
    <cellStyle name="20% - Accent2 4 3 2 3 4" xfId="3634" xr:uid="{00000000-0005-0000-0000-00004B110000}"/>
    <cellStyle name="20% - Accent2 4 3 2 4" xfId="3635" xr:uid="{00000000-0005-0000-0000-00004C110000}"/>
    <cellStyle name="20% - Accent2 4 3 2 4 2" xfId="3636" xr:uid="{00000000-0005-0000-0000-00004D110000}"/>
    <cellStyle name="20% - Accent2 4 3 2 4 2 2" xfId="3637" xr:uid="{00000000-0005-0000-0000-00004E110000}"/>
    <cellStyle name="20% - Accent2 4 3 2 4 2 3" xfId="50652" xr:uid="{00000000-0005-0000-0000-00004F110000}"/>
    <cellStyle name="20% - Accent2 4 3 2 4 3" xfId="3638" xr:uid="{00000000-0005-0000-0000-000050110000}"/>
    <cellStyle name="20% - Accent2 4 3 2 4 4" xfId="3639" xr:uid="{00000000-0005-0000-0000-000051110000}"/>
    <cellStyle name="20% - Accent2 4 3 2 5" xfId="3640" xr:uid="{00000000-0005-0000-0000-000052110000}"/>
    <cellStyle name="20% - Accent2 4 3 2 5 2" xfId="3641" xr:uid="{00000000-0005-0000-0000-000053110000}"/>
    <cellStyle name="20% - Accent2 4 3 2 5 3" xfId="50653" xr:uid="{00000000-0005-0000-0000-000054110000}"/>
    <cellStyle name="20% - Accent2 4 3 2 6" xfId="3642" xr:uid="{00000000-0005-0000-0000-000055110000}"/>
    <cellStyle name="20% - Accent2 4 3 2 7" xfId="3643" xr:uid="{00000000-0005-0000-0000-000056110000}"/>
    <cellStyle name="20% - Accent2 4 3 3" xfId="3644" xr:uid="{00000000-0005-0000-0000-000057110000}"/>
    <cellStyle name="20% - Accent2 4 3 3 2" xfId="3645" xr:uid="{00000000-0005-0000-0000-000058110000}"/>
    <cellStyle name="20% - Accent2 4 3 3 2 2" xfId="3646" xr:uid="{00000000-0005-0000-0000-000059110000}"/>
    <cellStyle name="20% - Accent2 4 3 3 2 2 2" xfId="3647" xr:uid="{00000000-0005-0000-0000-00005A110000}"/>
    <cellStyle name="20% - Accent2 4 3 3 2 2 3" xfId="50654" xr:uid="{00000000-0005-0000-0000-00005B110000}"/>
    <cellStyle name="20% - Accent2 4 3 3 2 3" xfId="3648" xr:uid="{00000000-0005-0000-0000-00005C110000}"/>
    <cellStyle name="20% - Accent2 4 3 3 2 4" xfId="3649" xr:uid="{00000000-0005-0000-0000-00005D110000}"/>
    <cellStyle name="20% - Accent2 4 3 3 3" xfId="3650" xr:uid="{00000000-0005-0000-0000-00005E110000}"/>
    <cellStyle name="20% - Accent2 4 3 3 3 2" xfId="3651" xr:uid="{00000000-0005-0000-0000-00005F110000}"/>
    <cellStyle name="20% - Accent2 4 3 3 3 2 2" xfId="3652" xr:uid="{00000000-0005-0000-0000-000060110000}"/>
    <cellStyle name="20% - Accent2 4 3 3 3 2 3" xfId="50655" xr:uid="{00000000-0005-0000-0000-000061110000}"/>
    <cellStyle name="20% - Accent2 4 3 3 3 3" xfId="3653" xr:uid="{00000000-0005-0000-0000-000062110000}"/>
    <cellStyle name="20% - Accent2 4 3 3 3 4" xfId="3654" xr:uid="{00000000-0005-0000-0000-000063110000}"/>
    <cellStyle name="20% - Accent2 4 3 3 4" xfId="3655" xr:uid="{00000000-0005-0000-0000-000064110000}"/>
    <cellStyle name="20% - Accent2 4 3 3 4 2" xfId="3656" xr:uid="{00000000-0005-0000-0000-000065110000}"/>
    <cellStyle name="20% - Accent2 4 3 3 4 3" xfId="50656" xr:uid="{00000000-0005-0000-0000-000066110000}"/>
    <cellStyle name="20% - Accent2 4 3 3 5" xfId="3657" xr:uid="{00000000-0005-0000-0000-000067110000}"/>
    <cellStyle name="20% - Accent2 4 3 3 6" xfId="3658" xr:uid="{00000000-0005-0000-0000-000068110000}"/>
    <cellStyle name="20% - Accent2 4 3 4" xfId="3659" xr:uid="{00000000-0005-0000-0000-000069110000}"/>
    <cellStyle name="20% - Accent2 4 3 4 2" xfId="3660" xr:uid="{00000000-0005-0000-0000-00006A110000}"/>
    <cellStyle name="20% - Accent2 4 3 4 2 2" xfId="3661" xr:uid="{00000000-0005-0000-0000-00006B110000}"/>
    <cellStyle name="20% - Accent2 4 3 4 2 3" xfId="50657" xr:uid="{00000000-0005-0000-0000-00006C110000}"/>
    <cellStyle name="20% - Accent2 4 3 4 3" xfId="3662" xr:uid="{00000000-0005-0000-0000-00006D110000}"/>
    <cellStyle name="20% - Accent2 4 3 4 4" xfId="3663" xr:uid="{00000000-0005-0000-0000-00006E110000}"/>
    <cellStyle name="20% - Accent2 4 3 5" xfId="3664" xr:uid="{00000000-0005-0000-0000-00006F110000}"/>
    <cellStyle name="20% - Accent2 4 3 5 2" xfId="3665" xr:uid="{00000000-0005-0000-0000-000070110000}"/>
    <cellStyle name="20% - Accent2 4 3 5 2 2" xfId="3666" xr:uid="{00000000-0005-0000-0000-000071110000}"/>
    <cellStyle name="20% - Accent2 4 3 5 2 3" xfId="50658" xr:uid="{00000000-0005-0000-0000-000072110000}"/>
    <cellStyle name="20% - Accent2 4 3 5 3" xfId="3667" xr:uid="{00000000-0005-0000-0000-000073110000}"/>
    <cellStyle name="20% - Accent2 4 3 5 4" xfId="3668" xr:uid="{00000000-0005-0000-0000-000074110000}"/>
    <cellStyle name="20% - Accent2 4 3 6" xfId="3669" xr:uid="{00000000-0005-0000-0000-000075110000}"/>
    <cellStyle name="20% - Accent2 4 3 6 2" xfId="3670" xr:uid="{00000000-0005-0000-0000-000076110000}"/>
    <cellStyle name="20% - Accent2 4 3 6 3" xfId="50659" xr:uid="{00000000-0005-0000-0000-000077110000}"/>
    <cellStyle name="20% - Accent2 4 3 7" xfId="3671" xr:uid="{00000000-0005-0000-0000-000078110000}"/>
    <cellStyle name="20% - Accent2 4 3 8" xfId="3672" xr:uid="{00000000-0005-0000-0000-000079110000}"/>
    <cellStyle name="20% - Accent2 4 3 9" xfId="60551" xr:uid="{00000000-0005-0000-0000-00007A110000}"/>
    <cellStyle name="20% - Accent2 4 4" xfId="3673" xr:uid="{00000000-0005-0000-0000-00007B110000}"/>
    <cellStyle name="20% - Accent2 4 4 2" xfId="3674" xr:uid="{00000000-0005-0000-0000-00007C110000}"/>
    <cellStyle name="20% - Accent2 4 4 2 2" xfId="3675" xr:uid="{00000000-0005-0000-0000-00007D110000}"/>
    <cellStyle name="20% - Accent2 4 4 2 2 2" xfId="3676" xr:uid="{00000000-0005-0000-0000-00007E110000}"/>
    <cellStyle name="20% - Accent2 4 4 2 2 2 2" xfId="3677" xr:uid="{00000000-0005-0000-0000-00007F110000}"/>
    <cellStyle name="20% - Accent2 4 4 2 2 2 3" xfId="50660" xr:uid="{00000000-0005-0000-0000-000080110000}"/>
    <cellStyle name="20% - Accent2 4 4 2 2 3" xfId="3678" xr:uid="{00000000-0005-0000-0000-000081110000}"/>
    <cellStyle name="20% - Accent2 4 4 2 2 4" xfId="3679" xr:uid="{00000000-0005-0000-0000-000082110000}"/>
    <cellStyle name="20% - Accent2 4 4 2 3" xfId="3680" xr:uid="{00000000-0005-0000-0000-000083110000}"/>
    <cellStyle name="20% - Accent2 4 4 2 3 2" xfId="3681" xr:uid="{00000000-0005-0000-0000-000084110000}"/>
    <cellStyle name="20% - Accent2 4 4 2 3 2 2" xfId="3682" xr:uid="{00000000-0005-0000-0000-000085110000}"/>
    <cellStyle name="20% - Accent2 4 4 2 3 2 3" xfId="50661" xr:uid="{00000000-0005-0000-0000-000086110000}"/>
    <cellStyle name="20% - Accent2 4 4 2 3 3" xfId="3683" xr:uid="{00000000-0005-0000-0000-000087110000}"/>
    <cellStyle name="20% - Accent2 4 4 2 3 4" xfId="3684" xr:uid="{00000000-0005-0000-0000-000088110000}"/>
    <cellStyle name="20% - Accent2 4 4 2 4" xfId="3685" xr:uid="{00000000-0005-0000-0000-000089110000}"/>
    <cellStyle name="20% - Accent2 4 4 2 4 2" xfId="3686" xr:uid="{00000000-0005-0000-0000-00008A110000}"/>
    <cellStyle name="20% - Accent2 4 4 2 4 3" xfId="50662" xr:uid="{00000000-0005-0000-0000-00008B110000}"/>
    <cellStyle name="20% - Accent2 4 4 2 5" xfId="3687" xr:uid="{00000000-0005-0000-0000-00008C110000}"/>
    <cellStyle name="20% - Accent2 4 4 2 6" xfId="3688" xr:uid="{00000000-0005-0000-0000-00008D110000}"/>
    <cellStyle name="20% - Accent2 4 4 3" xfId="3689" xr:uid="{00000000-0005-0000-0000-00008E110000}"/>
    <cellStyle name="20% - Accent2 4 4 3 2" xfId="3690" xr:uid="{00000000-0005-0000-0000-00008F110000}"/>
    <cellStyle name="20% - Accent2 4 4 3 2 2" xfId="3691" xr:uid="{00000000-0005-0000-0000-000090110000}"/>
    <cellStyle name="20% - Accent2 4 4 3 2 3" xfId="50663" xr:uid="{00000000-0005-0000-0000-000091110000}"/>
    <cellStyle name="20% - Accent2 4 4 3 3" xfId="3692" xr:uid="{00000000-0005-0000-0000-000092110000}"/>
    <cellStyle name="20% - Accent2 4 4 3 4" xfId="3693" xr:uid="{00000000-0005-0000-0000-000093110000}"/>
    <cellStyle name="20% - Accent2 4 4 4" xfId="3694" xr:uid="{00000000-0005-0000-0000-000094110000}"/>
    <cellStyle name="20% - Accent2 4 4 4 2" xfId="3695" xr:uid="{00000000-0005-0000-0000-000095110000}"/>
    <cellStyle name="20% - Accent2 4 4 4 2 2" xfId="3696" xr:uid="{00000000-0005-0000-0000-000096110000}"/>
    <cellStyle name="20% - Accent2 4 4 4 2 3" xfId="50664" xr:uid="{00000000-0005-0000-0000-000097110000}"/>
    <cellStyle name="20% - Accent2 4 4 4 3" xfId="3697" xr:uid="{00000000-0005-0000-0000-000098110000}"/>
    <cellStyle name="20% - Accent2 4 4 4 4" xfId="3698" xr:uid="{00000000-0005-0000-0000-000099110000}"/>
    <cellStyle name="20% - Accent2 4 4 5" xfId="3699" xr:uid="{00000000-0005-0000-0000-00009A110000}"/>
    <cellStyle name="20% - Accent2 4 4 5 2" xfId="3700" xr:uid="{00000000-0005-0000-0000-00009B110000}"/>
    <cellStyle name="20% - Accent2 4 4 5 3" xfId="50665" xr:uid="{00000000-0005-0000-0000-00009C110000}"/>
    <cellStyle name="20% - Accent2 4 4 6" xfId="3701" xr:uid="{00000000-0005-0000-0000-00009D110000}"/>
    <cellStyle name="20% - Accent2 4 4 7" xfId="3702" xr:uid="{00000000-0005-0000-0000-00009E110000}"/>
    <cellStyle name="20% - Accent2 4 5" xfId="3703" xr:uid="{00000000-0005-0000-0000-00009F110000}"/>
    <cellStyle name="20% - Accent2 4 5 2" xfId="3704" xr:uid="{00000000-0005-0000-0000-0000A0110000}"/>
    <cellStyle name="20% - Accent2 4 5 2 2" xfId="3705" xr:uid="{00000000-0005-0000-0000-0000A1110000}"/>
    <cellStyle name="20% - Accent2 4 5 2 2 2" xfId="3706" xr:uid="{00000000-0005-0000-0000-0000A2110000}"/>
    <cellStyle name="20% - Accent2 4 5 2 2 3" xfId="50666" xr:uid="{00000000-0005-0000-0000-0000A3110000}"/>
    <cellStyle name="20% - Accent2 4 5 2 3" xfId="3707" xr:uid="{00000000-0005-0000-0000-0000A4110000}"/>
    <cellStyle name="20% - Accent2 4 5 2 4" xfId="3708" xr:uid="{00000000-0005-0000-0000-0000A5110000}"/>
    <cellStyle name="20% - Accent2 4 5 3" xfId="3709" xr:uid="{00000000-0005-0000-0000-0000A6110000}"/>
    <cellStyle name="20% - Accent2 4 5 3 2" xfId="3710" xr:uid="{00000000-0005-0000-0000-0000A7110000}"/>
    <cellStyle name="20% - Accent2 4 5 3 2 2" xfId="3711" xr:uid="{00000000-0005-0000-0000-0000A8110000}"/>
    <cellStyle name="20% - Accent2 4 5 3 2 3" xfId="50667" xr:uid="{00000000-0005-0000-0000-0000A9110000}"/>
    <cellStyle name="20% - Accent2 4 5 3 3" xfId="3712" xr:uid="{00000000-0005-0000-0000-0000AA110000}"/>
    <cellStyle name="20% - Accent2 4 5 3 4" xfId="3713" xr:uid="{00000000-0005-0000-0000-0000AB110000}"/>
    <cellStyle name="20% - Accent2 4 5 4" xfId="3714" xr:uid="{00000000-0005-0000-0000-0000AC110000}"/>
    <cellStyle name="20% - Accent2 4 5 4 2" xfId="3715" xr:uid="{00000000-0005-0000-0000-0000AD110000}"/>
    <cellStyle name="20% - Accent2 4 5 4 3" xfId="50668" xr:uid="{00000000-0005-0000-0000-0000AE110000}"/>
    <cellStyle name="20% - Accent2 4 5 5" xfId="3716" xr:uid="{00000000-0005-0000-0000-0000AF110000}"/>
    <cellStyle name="20% - Accent2 4 5 6" xfId="3717" xr:uid="{00000000-0005-0000-0000-0000B0110000}"/>
    <cellStyle name="20% - Accent2 4 6" xfId="3718" xr:uid="{00000000-0005-0000-0000-0000B1110000}"/>
    <cellStyle name="20% - Accent2 4 6 2" xfId="3719" xr:uid="{00000000-0005-0000-0000-0000B2110000}"/>
    <cellStyle name="20% - Accent2 4 6 2 2" xfId="3720" xr:uid="{00000000-0005-0000-0000-0000B3110000}"/>
    <cellStyle name="20% - Accent2 4 6 2 2 2" xfId="3721" xr:uid="{00000000-0005-0000-0000-0000B4110000}"/>
    <cellStyle name="20% - Accent2 4 6 2 2 3" xfId="50669" xr:uid="{00000000-0005-0000-0000-0000B5110000}"/>
    <cellStyle name="20% - Accent2 4 6 2 3" xfId="3722" xr:uid="{00000000-0005-0000-0000-0000B6110000}"/>
    <cellStyle name="20% - Accent2 4 6 2 4" xfId="3723" xr:uid="{00000000-0005-0000-0000-0000B7110000}"/>
    <cellStyle name="20% - Accent2 4 6 3" xfId="3724" xr:uid="{00000000-0005-0000-0000-0000B8110000}"/>
    <cellStyle name="20% - Accent2 4 6 3 2" xfId="3725" xr:uid="{00000000-0005-0000-0000-0000B9110000}"/>
    <cellStyle name="20% - Accent2 4 6 3 3" xfId="50670" xr:uid="{00000000-0005-0000-0000-0000BA110000}"/>
    <cellStyle name="20% - Accent2 4 6 4" xfId="3726" xr:uid="{00000000-0005-0000-0000-0000BB110000}"/>
    <cellStyle name="20% - Accent2 4 6 5" xfId="3727" xr:uid="{00000000-0005-0000-0000-0000BC110000}"/>
    <cellStyle name="20% - Accent2 4 7" xfId="3728" xr:uid="{00000000-0005-0000-0000-0000BD110000}"/>
    <cellStyle name="20% - Accent2 4 7 2" xfId="3729" xr:uid="{00000000-0005-0000-0000-0000BE110000}"/>
    <cellStyle name="20% - Accent2 4 7 2 2" xfId="3730" xr:uid="{00000000-0005-0000-0000-0000BF110000}"/>
    <cellStyle name="20% - Accent2 4 7 2 3" xfId="50671" xr:uid="{00000000-0005-0000-0000-0000C0110000}"/>
    <cellStyle name="20% - Accent2 4 7 3" xfId="3731" xr:uid="{00000000-0005-0000-0000-0000C1110000}"/>
    <cellStyle name="20% - Accent2 4 7 4" xfId="3732" xr:uid="{00000000-0005-0000-0000-0000C2110000}"/>
    <cellStyle name="20% - Accent2 4 8" xfId="3733" xr:uid="{00000000-0005-0000-0000-0000C3110000}"/>
    <cellStyle name="20% - Accent2 4 8 2" xfId="3734" xr:uid="{00000000-0005-0000-0000-0000C4110000}"/>
    <cellStyle name="20% - Accent2 4 8 2 2" xfId="3735" xr:uid="{00000000-0005-0000-0000-0000C5110000}"/>
    <cellStyle name="20% - Accent2 4 8 2 3" xfId="50672" xr:uid="{00000000-0005-0000-0000-0000C6110000}"/>
    <cellStyle name="20% - Accent2 4 8 3" xfId="3736" xr:uid="{00000000-0005-0000-0000-0000C7110000}"/>
    <cellStyle name="20% - Accent2 4 8 4" xfId="3737" xr:uid="{00000000-0005-0000-0000-0000C8110000}"/>
    <cellStyle name="20% - Accent2 4 9" xfId="3738" xr:uid="{00000000-0005-0000-0000-0000C9110000}"/>
    <cellStyle name="20% - Accent2 4 9 2" xfId="3739" xr:uid="{00000000-0005-0000-0000-0000CA110000}"/>
    <cellStyle name="20% - Accent2 4 9 3" xfId="50673" xr:uid="{00000000-0005-0000-0000-0000CB110000}"/>
    <cellStyle name="20% - Accent2 5" xfId="3740" xr:uid="{00000000-0005-0000-0000-0000CC110000}"/>
    <cellStyle name="20% - Accent2 5 10" xfId="3741" xr:uid="{00000000-0005-0000-0000-0000CD110000}"/>
    <cellStyle name="20% - Accent2 5 11" xfId="60197" xr:uid="{00000000-0005-0000-0000-0000CE110000}"/>
    <cellStyle name="20% - Accent2 5 2" xfId="3742" xr:uid="{00000000-0005-0000-0000-0000CF110000}"/>
    <cellStyle name="20% - Accent2 5 2 2" xfId="3743" xr:uid="{00000000-0005-0000-0000-0000D0110000}"/>
    <cellStyle name="20% - Accent2 5 2 2 2" xfId="3744" xr:uid="{00000000-0005-0000-0000-0000D1110000}"/>
    <cellStyle name="20% - Accent2 5 2 2 2 2" xfId="3745" xr:uid="{00000000-0005-0000-0000-0000D2110000}"/>
    <cellStyle name="20% - Accent2 5 2 2 2 2 2" xfId="3746" xr:uid="{00000000-0005-0000-0000-0000D3110000}"/>
    <cellStyle name="20% - Accent2 5 2 2 2 2 2 2" xfId="3747" xr:uid="{00000000-0005-0000-0000-0000D4110000}"/>
    <cellStyle name="20% - Accent2 5 2 2 2 2 2 3" xfId="50674" xr:uid="{00000000-0005-0000-0000-0000D5110000}"/>
    <cellStyle name="20% - Accent2 5 2 2 2 2 3" xfId="3748" xr:uid="{00000000-0005-0000-0000-0000D6110000}"/>
    <cellStyle name="20% - Accent2 5 2 2 2 2 4" xfId="3749" xr:uid="{00000000-0005-0000-0000-0000D7110000}"/>
    <cellStyle name="20% - Accent2 5 2 2 2 3" xfId="3750" xr:uid="{00000000-0005-0000-0000-0000D8110000}"/>
    <cellStyle name="20% - Accent2 5 2 2 2 3 2" xfId="3751" xr:uid="{00000000-0005-0000-0000-0000D9110000}"/>
    <cellStyle name="20% - Accent2 5 2 2 2 3 2 2" xfId="3752" xr:uid="{00000000-0005-0000-0000-0000DA110000}"/>
    <cellStyle name="20% - Accent2 5 2 2 2 3 2 3" xfId="50675" xr:uid="{00000000-0005-0000-0000-0000DB110000}"/>
    <cellStyle name="20% - Accent2 5 2 2 2 3 3" xfId="3753" xr:uid="{00000000-0005-0000-0000-0000DC110000}"/>
    <cellStyle name="20% - Accent2 5 2 2 2 3 4" xfId="3754" xr:uid="{00000000-0005-0000-0000-0000DD110000}"/>
    <cellStyle name="20% - Accent2 5 2 2 2 4" xfId="3755" xr:uid="{00000000-0005-0000-0000-0000DE110000}"/>
    <cellStyle name="20% - Accent2 5 2 2 2 4 2" xfId="3756" xr:uid="{00000000-0005-0000-0000-0000DF110000}"/>
    <cellStyle name="20% - Accent2 5 2 2 2 4 3" xfId="50676" xr:uid="{00000000-0005-0000-0000-0000E0110000}"/>
    <cellStyle name="20% - Accent2 5 2 2 2 5" xfId="3757" xr:uid="{00000000-0005-0000-0000-0000E1110000}"/>
    <cellStyle name="20% - Accent2 5 2 2 2 6" xfId="3758" xr:uid="{00000000-0005-0000-0000-0000E2110000}"/>
    <cellStyle name="20% - Accent2 5 2 2 3" xfId="3759" xr:uid="{00000000-0005-0000-0000-0000E3110000}"/>
    <cellStyle name="20% - Accent2 5 2 2 3 2" xfId="3760" xr:uid="{00000000-0005-0000-0000-0000E4110000}"/>
    <cellStyle name="20% - Accent2 5 2 2 3 2 2" xfId="3761" xr:uid="{00000000-0005-0000-0000-0000E5110000}"/>
    <cellStyle name="20% - Accent2 5 2 2 3 2 3" xfId="50677" xr:uid="{00000000-0005-0000-0000-0000E6110000}"/>
    <cellStyle name="20% - Accent2 5 2 2 3 3" xfId="3762" xr:uid="{00000000-0005-0000-0000-0000E7110000}"/>
    <cellStyle name="20% - Accent2 5 2 2 3 4" xfId="3763" xr:uid="{00000000-0005-0000-0000-0000E8110000}"/>
    <cellStyle name="20% - Accent2 5 2 2 4" xfId="3764" xr:uid="{00000000-0005-0000-0000-0000E9110000}"/>
    <cellStyle name="20% - Accent2 5 2 2 4 2" xfId="3765" xr:uid="{00000000-0005-0000-0000-0000EA110000}"/>
    <cellStyle name="20% - Accent2 5 2 2 4 2 2" xfId="3766" xr:uid="{00000000-0005-0000-0000-0000EB110000}"/>
    <cellStyle name="20% - Accent2 5 2 2 4 2 3" xfId="50678" xr:uid="{00000000-0005-0000-0000-0000EC110000}"/>
    <cellStyle name="20% - Accent2 5 2 2 4 3" xfId="3767" xr:uid="{00000000-0005-0000-0000-0000ED110000}"/>
    <cellStyle name="20% - Accent2 5 2 2 4 4" xfId="3768" xr:uid="{00000000-0005-0000-0000-0000EE110000}"/>
    <cellStyle name="20% - Accent2 5 2 2 5" xfId="3769" xr:uid="{00000000-0005-0000-0000-0000EF110000}"/>
    <cellStyle name="20% - Accent2 5 2 2 5 2" xfId="3770" xr:uid="{00000000-0005-0000-0000-0000F0110000}"/>
    <cellStyle name="20% - Accent2 5 2 2 5 3" xfId="50679" xr:uid="{00000000-0005-0000-0000-0000F1110000}"/>
    <cellStyle name="20% - Accent2 5 2 2 6" xfId="3771" xr:uid="{00000000-0005-0000-0000-0000F2110000}"/>
    <cellStyle name="20% - Accent2 5 2 2 7" xfId="3772" xr:uid="{00000000-0005-0000-0000-0000F3110000}"/>
    <cellStyle name="20% - Accent2 5 2 2 8" xfId="60748" xr:uid="{00000000-0005-0000-0000-0000F4110000}"/>
    <cellStyle name="20% - Accent2 5 2 3" xfId="3773" xr:uid="{00000000-0005-0000-0000-0000F5110000}"/>
    <cellStyle name="20% - Accent2 5 2 3 2" xfId="3774" xr:uid="{00000000-0005-0000-0000-0000F6110000}"/>
    <cellStyle name="20% - Accent2 5 2 3 2 2" xfId="3775" xr:uid="{00000000-0005-0000-0000-0000F7110000}"/>
    <cellStyle name="20% - Accent2 5 2 3 2 2 2" xfId="3776" xr:uid="{00000000-0005-0000-0000-0000F8110000}"/>
    <cellStyle name="20% - Accent2 5 2 3 2 2 3" xfId="50680" xr:uid="{00000000-0005-0000-0000-0000F9110000}"/>
    <cellStyle name="20% - Accent2 5 2 3 2 3" xfId="3777" xr:uid="{00000000-0005-0000-0000-0000FA110000}"/>
    <cellStyle name="20% - Accent2 5 2 3 2 4" xfId="3778" xr:uid="{00000000-0005-0000-0000-0000FB110000}"/>
    <cellStyle name="20% - Accent2 5 2 3 3" xfId="3779" xr:uid="{00000000-0005-0000-0000-0000FC110000}"/>
    <cellStyle name="20% - Accent2 5 2 3 3 2" xfId="3780" xr:uid="{00000000-0005-0000-0000-0000FD110000}"/>
    <cellStyle name="20% - Accent2 5 2 3 3 2 2" xfId="3781" xr:uid="{00000000-0005-0000-0000-0000FE110000}"/>
    <cellStyle name="20% - Accent2 5 2 3 3 2 3" xfId="50681" xr:uid="{00000000-0005-0000-0000-0000FF110000}"/>
    <cellStyle name="20% - Accent2 5 2 3 3 3" xfId="3782" xr:uid="{00000000-0005-0000-0000-000000120000}"/>
    <cellStyle name="20% - Accent2 5 2 3 3 4" xfId="3783" xr:uid="{00000000-0005-0000-0000-000001120000}"/>
    <cellStyle name="20% - Accent2 5 2 3 4" xfId="3784" xr:uid="{00000000-0005-0000-0000-000002120000}"/>
    <cellStyle name="20% - Accent2 5 2 3 4 2" xfId="3785" xr:uid="{00000000-0005-0000-0000-000003120000}"/>
    <cellStyle name="20% - Accent2 5 2 3 4 3" xfId="50682" xr:uid="{00000000-0005-0000-0000-000004120000}"/>
    <cellStyle name="20% - Accent2 5 2 3 5" xfId="3786" xr:uid="{00000000-0005-0000-0000-000005120000}"/>
    <cellStyle name="20% - Accent2 5 2 3 6" xfId="3787" xr:uid="{00000000-0005-0000-0000-000006120000}"/>
    <cellStyle name="20% - Accent2 5 2 4" xfId="3788" xr:uid="{00000000-0005-0000-0000-000007120000}"/>
    <cellStyle name="20% - Accent2 5 2 4 2" xfId="3789" xr:uid="{00000000-0005-0000-0000-000008120000}"/>
    <cellStyle name="20% - Accent2 5 2 4 2 2" xfId="3790" xr:uid="{00000000-0005-0000-0000-000009120000}"/>
    <cellStyle name="20% - Accent2 5 2 4 2 3" xfId="50683" xr:uid="{00000000-0005-0000-0000-00000A120000}"/>
    <cellStyle name="20% - Accent2 5 2 4 3" xfId="3791" xr:uid="{00000000-0005-0000-0000-00000B120000}"/>
    <cellStyle name="20% - Accent2 5 2 4 4" xfId="3792" xr:uid="{00000000-0005-0000-0000-00000C120000}"/>
    <cellStyle name="20% - Accent2 5 2 5" xfId="3793" xr:uid="{00000000-0005-0000-0000-00000D120000}"/>
    <cellStyle name="20% - Accent2 5 2 5 2" xfId="3794" xr:uid="{00000000-0005-0000-0000-00000E120000}"/>
    <cellStyle name="20% - Accent2 5 2 5 2 2" xfId="3795" xr:uid="{00000000-0005-0000-0000-00000F120000}"/>
    <cellStyle name="20% - Accent2 5 2 5 2 3" xfId="50684" xr:uid="{00000000-0005-0000-0000-000010120000}"/>
    <cellStyle name="20% - Accent2 5 2 5 3" xfId="3796" xr:uid="{00000000-0005-0000-0000-000011120000}"/>
    <cellStyle name="20% - Accent2 5 2 5 4" xfId="3797" xr:uid="{00000000-0005-0000-0000-000012120000}"/>
    <cellStyle name="20% - Accent2 5 2 6" xfId="3798" xr:uid="{00000000-0005-0000-0000-000013120000}"/>
    <cellStyle name="20% - Accent2 5 2 6 2" xfId="3799" xr:uid="{00000000-0005-0000-0000-000014120000}"/>
    <cellStyle name="20% - Accent2 5 2 6 3" xfId="50685" xr:uid="{00000000-0005-0000-0000-000015120000}"/>
    <cellStyle name="20% - Accent2 5 2 7" xfId="3800" xr:uid="{00000000-0005-0000-0000-000016120000}"/>
    <cellStyle name="20% - Accent2 5 2 8" xfId="3801" xr:uid="{00000000-0005-0000-0000-000017120000}"/>
    <cellStyle name="20% - Accent2 5 2 9" xfId="60380" xr:uid="{00000000-0005-0000-0000-000018120000}"/>
    <cellStyle name="20% - Accent2 5 3" xfId="3802" xr:uid="{00000000-0005-0000-0000-000019120000}"/>
    <cellStyle name="20% - Accent2 5 3 2" xfId="3803" xr:uid="{00000000-0005-0000-0000-00001A120000}"/>
    <cellStyle name="20% - Accent2 5 3 2 2" xfId="3804" xr:uid="{00000000-0005-0000-0000-00001B120000}"/>
    <cellStyle name="20% - Accent2 5 3 2 2 2" xfId="3805" xr:uid="{00000000-0005-0000-0000-00001C120000}"/>
    <cellStyle name="20% - Accent2 5 3 2 2 2 2" xfId="3806" xr:uid="{00000000-0005-0000-0000-00001D120000}"/>
    <cellStyle name="20% - Accent2 5 3 2 2 2 3" xfId="50686" xr:uid="{00000000-0005-0000-0000-00001E120000}"/>
    <cellStyle name="20% - Accent2 5 3 2 2 3" xfId="3807" xr:uid="{00000000-0005-0000-0000-00001F120000}"/>
    <cellStyle name="20% - Accent2 5 3 2 2 4" xfId="3808" xr:uid="{00000000-0005-0000-0000-000020120000}"/>
    <cellStyle name="20% - Accent2 5 3 2 3" xfId="3809" xr:uid="{00000000-0005-0000-0000-000021120000}"/>
    <cellStyle name="20% - Accent2 5 3 2 3 2" xfId="3810" xr:uid="{00000000-0005-0000-0000-000022120000}"/>
    <cellStyle name="20% - Accent2 5 3 2 3 2 2" xfId="3811" xr:uid="{00000000-0005-0000-0000-000023120000}"/>
    <cellStyle name="20% - Accent2 5 3 2 3 2 3" xfId="50687" xr:uid="{00000000-0005-0000-0000-000024120000}"/>
    <cellStyle name="20% - Accent2 5 3 2 3 3" xfId="3812" xr:uid="{00000000-0005-0000-0000-000025120000}"/>
    <cellStyle name="20% - Accent2 5 3 2 3 4" xfId="3813" xr:uid="{00000000-0005-0000-0000-000026120000}"/>
    <cellStyle name="20% - Accent2 5 3 2 4" xfId="3814" xr:uid="{00000000-0005-0000-0000-000027120000}"/>
    <cellStyle name="20% - Accent2 5 3 2 4 2" xfId="3815" xr:uid="{00000000-0005-0000-0000-000028120000}"/>
    <cellStyle name="20% - Accent2 5 3 2 4 3" xfId="50688" xr:uid="{00000000-0005-0000-0000-000029120000}"/>
    <cellStyle name="20% - Accent2 5 3 2 5" xfId="3816" xr:uid="{00000000-0005-0000-0000-00002A120000}"/>
    <cellStyle name="20% - Accent2 5 3 2 6" xfId="3817" xr:uid="{00000000-0005-0000-0000-00002B120000}"/>
    <cellStyle name="20% - Accent2 5 3 3" xfId="3818" xr:uid="{00000000-0005-0000-0000-00002C120000}"/>
    <cellStyle name="20% - Accent2 5 3 3 2" xfId="3819" xr:uid="{00000000-0005-0000-0000-00002D120000}"/>
    <cellStyle name="20% - Accent2 5 3 3 2 2" xfId="3820" xr:uid="{00000000-0005-0000-0000-00002E120000}"/>
    <cellStyle name="20% - Accent2 5 3 3 2 3" xfId="50689" xr:uid="{00000000-0005-0000-0000-00002F120000}"/>
    <cellStyle name="20% - Accent2 5 3 3 3" xfId="3821" xr:uid="{00000000-0005-0000-0000-000030120000}"/>
    <cellStyle name="20% - Accent2 5 3 3 4" xfId="3822" xr:uid="{00000000-0005-0000-0000-000031120000}"/>
    <cellStyle name="20% - Accent2 5 3 4" xfId="3823" xr:uid="{00000000-0005-0000-0000-000032120000}"/>
    <cellStyle name="20% - Accent2 5 3 4 2" xfId="3824" xr:uid="{00000000-0005-0000-0000-000033120000}"/>
    <cellStyle name="20% - Accent2 5 3 4 2 2" xfId="3825" xr:uid="{00000000-0005-0000-0000-000034120000}"/>
    <cellStyle name="20% - Accent2 5 3 4 2 3" xfId="50690" xr:uid="{00000000-0005-0000-0000-000035120000}"/>
    <cellStyle name="20% - Accent2 5 3 4 3" xfId="3826" xr:uid="{00000000-0005-0000-0000-000036120000}"/>
    <cellStyle name="20% - Accent2 5 3 4 4" xfId="3827" xr:uid="{00000000-0005-0000-0000-000037120000}"/>
    <cellStyle name="20% - Accent2 5 3 5" xfId="3828" xr:uid="{00000000-0005-0000-0000-000038120000}"/>
    <cellStyle name="20% - Accent2 5 3 5 2" xfId="3829" xr:uid="{00000000-0005-0000-0000-000039120000}"/>
    <cellStyle name="20% - Accent2 5 3 5 3" xfId="50691" xr:uid="{00000000-0005-0000-0000-00003A120000}"/>
    <cellStyle name="20% - Accent2 5 3 6" xfId="3830" xr:uid="{00000000-0005-0000-0000-00003B120000}"/>
    <cellStyle name="20% - Accent2 5 3 7" xfId="3831" xr:uid="{00000000-0005-0000-0000-00003C120000}"/>
    <cellStyle name="20% - Accent2 5 3 8" xfId="60565" xr:uid="{00000000-0005-0000-0000-00003D120000}"/>
    <cellStyle name="20% - Accent2 5 4" xfId="3832" xr:uid="{00000000-0005-0000-0000-00003E120000}"/>
    <cellStyle name="20% - Accent2 5 4 2" xfId="3833" xr:uid="{00000000-0005-0000-0000-00003F120000}"/>
    <cellStyle name="20% - Accent2 5 4 2 2" xfId="3834" xr:uid="{00000000-0005-0000-0000-000040120000}"/>
    <cellStyle name="20% - Accent2 5 4 2 2 2" xfId="3835" xr:uid="{00000000-0005-0000-0000-000041120000}"/>
    <cellStyle name="20% - Accent2 5 4 2 2 3" xfId="50692" xr:uid="{00000000-0005-0000-0000-000042120000}"/>
    <cellStyle name="20% - Accent2 5 4 2 3" xfId="3836" xr:uid="{00000000-0005-0000-0000-000043120000}"/>
    <cellStyle name="20% - Accent2 5 4 2 4" xfId="3837" xr:uid="{00000000-0005-0000-0000-000044120000}"/>
    <cellStyle name="20% - Accent2 5 4 3" xfId="3838" xr:uid="{00000000-0005-0000-0000-000045120000}"/>
    <cellStyle name="20% - Accent2 5 4 3 2" xfId="3839" xr:uid="{00000000-0005-0000-0000-000046120000}"/>
    <cellStyle name="20% - Accent2 5 4 3 2 2" xfId="3840" xr:uid="{00000000-0005-0000-0000-000047120000}"/>
    <cellStyle name="20% - Accent2 5 4 3 2 3" xfId="50693" xr:uid="{00000000-0005-0000-0000-000048120000}"/>
    <cellStyle name="20% - Accent2 5 4 3 3" xfId="3841" xr:uid="{00000000-0005-0000-0000-000049120000}"/>
    <cellStyle name="20% - Accent2 5 4 3 4" xfId="3842" xr:uid="{00000000-0005-0000-0000-00004A120000}"/>
    <cellStyle name="20% - Accent2 5 4 4" xfId="3843" xr:uid="{00000000-0005-0000-0000-00004B120000}"/>
    <cellStyle name="20% - Accent2 5 4 4 2" xfId="3844" xr:uid="{00000000-0005-0000-0000-00004C120000}"/>
    <cellStyle name="20% - Accent2 5 4 4 3" xfId="50694" xr:uid="{00000000-0005-0000-0000-00004D120000}"/>
    <cellStyle name="20% - Accent2 5 4 5" xfId="3845" xr:uid="{00000000-0005-0000-0000-00004E120000}"/>
    <cellStyle name="20% - Accent2 5 4 6" xfId="3846" xr:uid="{00000000-0005-0000-0000-00004F120000}"/>
    <cellStyle name="20% - Accent2 5 5" xfId="3847" xr:uid="{00000000-0005-0000-0000-000050120000}"/>
    <cellStyle name="20% - Accent2 5 5 2" xfId="3848" xr:uid="{00000000-0005-0000-0000-000051120000}"/>
    <cellStyle name="20% - Accent2 5 5 2 2" xfId="3849" xr:uid="{00000000-0005-0000-0000-000052120000}"/>
    <cellStyle name="20% - Accent2 5 5 2 2 2" xfId="3850" xr:uid="{00000000-0005-0000-0000-000053120000}"/>
    <cellStyle name="20% - Accent2 5 5 2 2 3" xfId="50695" xr:uid="{00000000-0005-0000-0000-000054120000}"/>
    <cellStyle name="20% - Accent2 5 5 2 3" xfId="3851" xr:uid="{00000000-0005-0000-0000-000055120000}"/>
    <cellStyle name="20% - Accent2 5 5 2 4" xfId="3852" xr:uid="{00000000-0005-0000-0000-000056120000}"/>
    <cellStyle name="20% - Accent2 5 5 3" xfId="3853" xr:uid="{00000000-0005-0000-0000-000057120000}"/>
    <cellStyle name="20% - Accent2 5 5 3 2" xfId="3854" xr:uid="{00000000-0005-0000-0000-000058120000}"/>
    <cellStyle name="20% - Accent2 5 5 3 3" xfId="50696" xr:uid="{00000000-0005-0000-0000-000059120000}"/>
    <cellStyle name="20% - Accent2 5 5 4" xfId="3855" xr:uid="{00000000-0005-0000-0000-00005A120000}"/>
    <cellStyle name="20% - Accent2 5 5 5" xfId="3856" xr:uid="{00000000-0005-0000-0000-00005B120000}"/>
    <cellStyle name="20% - Accent2 5 6" xfId="3857" xr:uid="{00000000-0005-0000-0000-00005C120000}"/>
    <cellStyle name="20% - Accent2 5 6 2" xfId="3858" xr:uid="{00000000-0005-0000-0000-00005D120000}"/>
    <cellStyle name="20% - Accent2 5 6 2 2" xfId="3859" xr:uid="{00000000-0005-0000-0000-00005E120000}"/>
    <cellStyle name="20% - Accent2 5 6 2 3" xfId="50697" xr:uid="{00000000-0005-0000-0000-00005F120000}"/>
    <cellStyle name="20% - Accent2 5 6 3" xfId="3860" xr:uid="{00000000-0005-0000-0000-000060120000}"/>
    <cellStyle name="20% - Accent2 5 6 4" xfId="3861" xr:uid="{00000000-0005-0000-0000-000061120000}"/>
    <cellStyle name="20% - Accent2 5 7" xfId="3862" xr:uid="{00000000-0005-0000-0000-000062120000}"/>
    <cellStyle name="20% - Accent2 5 7 2" xfId="3863" xr:uid="{00000000-0005-0000-0000-000063120000}"/>
    <cellStyle name="20% - Accent2 5 7 2 2" xfId="3864" xr:uid="{00000000-0005-0000-0000-000064120000}"/>
    <cellStyle name="20% - Accent2 5 7 2 3" xfId="50698" xr:uid="{00000000-0005-0000-0000-000065120000}"/>
    <cellStyle name="20% - Accent2 5 7 3" xfId="3865" xr:uid="{00000000-0005-0000-0000-000066120000}"/>
    <cellStyle name="20% - Accent2 5 7 4" xfId="3866" xr:uid="{00000000-0005-0000-0000-000067120000}"/>
    <cellStyle name="20% - Accent2 5 8" xfId="3867" xr:uid="{00000000-0005-0000-0000-000068120000}"/>
    <cellStyle name="20% - Accent2 5 8 2" xfId="3868" xr:uid="{00000000-0005-0000-0000-000069120000}"/>
    <cellStyle name="20% - Accent2 5 8 3" xfId="50699" xr:uid="{00000000-0005-0000-0000-00006A120000}"/>
    <cellStyle name="20% - Accent2 5 9" xfId="3869" xr:uid="{00000000-0005-0000-0000-00006B120000}"/>
    <cellStyle name="20% - Accent2 6" xfId="3870" xr:uid="{00000000-0005-0000-0000-00006C120000}"/>
    <cellStyle name="20% - Accent2 6 10" xfId="3871" xr:uid="{00000000-0005-0000-0000-00006D120000}"/>
    <cellStyle name="20% - Accent2 6 11" xfId="60211" xr:uid="{00000000-0005-0000-0000-00006E120000}"/>
    <cellStyle name="20% - Accent2 6 2" xfId="3872" xr:uid="{00000000-0005-0000-0000-00006F120000}"/>
    <cellStyle name="20% - Accent2 6 2 2" xfId="3873" xr:uid="{00000000-0005-0000-0000-000070120000}"/>
    <cellStyle name="20% - Accent2 6 2 2 2" xfId="3874" xr:uid="{00000000-0005-0000-0000-000071120000}"/>
    <cellStyle name="20% - Accent2 6 2 2 2 2" xfId="3875" xr:uid="{00000000-0005-0000-0000-000072120000}"/>
    <cellStyle name="20% - Accent2 6 2 2 2 2 2" xfId="3876" xr:uid="{00000000-0005-0000-0000-000073120000}"/>
    <cellStyle name="20% - Accent2 6 2 2 2 2 2 2" xfId="3877" xr:uid="{00000000-0005-0000-0000-000074120000}"/>
    <cellStyle name="20% - Accent2 6 2 2 2 2 2 3" xfId="50700" xr:uid="{00000000-0005-0000-0000-000075120000}"/>
    <cellStyle name="20% - Accent2 6 2 2 2 2 3" xfId="3878" xr:uid="{00000000-0005-0000-0000-000076120000}"/>
    <cellStyle name="20% - Accent2 6 2 2 2 2 4" xfId="3879" xr:uid="{00000000-0005-0000-0000-000077120000}"/>
    <cellStyle name="20% - Accent2 6 2 2 2 3" xfId="3880" xr:uid="{00000000-0005-0000-0000-000078120000}"/>
    <cellStyle name="20% - Accent2 6 2 2 2 3 2" xfId="3881" xr:uid="{00000000-0005-0000-0000-000079120000}"/>
    <cellStyle name="20% - Accent2 6 2 2 2 3 2 2" xfId="3882" xr:uid="{00000000-0005-0000-0000-00007A120000}"/>
    <cellStyle name="20% - Accent2 6 2 2 2 3 2 3" xfId="50701" xr:uid="{00000000-0005-0000-0000-00007B120000}"/>
    <cellStyle name="20% - Accent2 6 2 2 2 3 3" xfId="3883" xr:uid="{00000000-0005-0000-0000-00007C120000}"/>
    <cellStyle name="20% - Accent2 6 2 2 2 3 4" xfId="3884" xr:uid="{00000000-0005-0000-0000-00007D120000}"/>
    <cellStyle name="20% - Accent2 6 2 2 2 4" xfId="3885" xr:uid="{00000000-0005-0000-0000-00007E120000}"/>
    <cellStyle name="20% - Accent2 6 2 2 2 4 2" xfId="3886" xr:uid="{00000000-0005-0000-0000-00007F120000}"/>
    <cellStyle name="20% - Accent2 6 2 2 2 4 3" xfId="50702" xr:uid="{00000000-0005-0000-0000-000080120000}"/>
    <cellStyle name="20% - Accent2 6 2 2 2 5" xfId="3887" xr:uid="{00000000-0005-0000-0000-000081120000}"/>
    <cellStyle name="20% - Accent2 6 2 2 2 6" xfId="3888" xr:uid="{00000000-0005-0000-0000-000082120000}"/>
    <cellStyle name="20% - Accent2 6 2 2 3" xfId="3889" xr:uid="{00000000-0005-0000-0000-000083120000}"/>
    <cellStyle name="20% - Accent2 6 2 2 3 2" xfId="3890" xr:uid="{00000000-0005-0000-0000-000084120000}"/>
    <cellStyle name="20% - Accent2 6 2 2 3 2 2" xfId="3891" xr:uid="{00000000-0005-0000-0000-000085120000}"/>
    <cellStyle name="20% - Accent2 6 2 2 3 2 3" xfId="50703" xr:uid="{00000000-0005-0000-0000-000086120000}"/>
    <cellStyle name="20% - Accent2 6 2 2 3 3" xfId="3892" xr:uid="{00000000-0005-0000-0000-000087120000}"/>
    <cellStyle name="20% - Accent2 6 2 2 3 4" xfId="3893" xr:uid="{00000000-0005-0000-0000-000088120000}"/>
    <cellStyle name="20% - Accent2 6 2 2 4" xfId="3894" xr:uid="{00000000-0005-0000-0000-000089120000}"/>
    <cellStyle name="20% - Accent2 6 2 2 4 2" xfId="3895" xr:uid="{00000000-0005-0000-0000-00008A120000}"/>
    <cellStyle name="20% - Accent2 6 2 2 4 2 2" xfId="3896" xr:uid="{00000000-0005-0000-0000-00008B120000}"/>
    <cellStyle name="20% - Accent2 6 2 2 4 2 3" xfId="50704" xr:uid="{00000000-0005-0000-0000-00008C120000}"/>
    <cellStyle name="20% - Accent2 6 2 2 4 3" xfId="3897" xr:uid="{00000000-0005-0000-0000-00008D120000}"/>
    <cellStyle name="20% - Accent2 6 2 2 4 4" xfId="3898" xr:uid="{00000000-0005-0000-0000-00008E120000}"/>
    <cellStyle name="20% - Accent2 6 2 2 5" xfId="3899" xr:uid="{00000000-0005-0000-0000-00008F120000}"/>
    <cellStyle name="20% - Accent2 6 2 2 5 2" xfId="3900" xr:uid="{00000000-0005-0000-0000-000090120000}"/>
    <cellStyle name="20% - Accent2 6 2 2 5 3" xfId="50705" xr:uid="{00000000-0005-0000-0000-000091120000}"/>
    <cellStyle name="20% - Accent2 6 2 2 6" xfId="3901" xr:uid="{00000000-0005-0000-0000-000092120000}"/>
    <cellStyle name="20% - Accent2 6 2 2 7" xfId="3902" xr:uid="{00000000-0005-0000-0000-000093120000}"/>
    <cellStyle name="20% - Accent2 6 2 2 8" xfId="60762" xr:uid="{00000000-0005-0000-0000-000094120000}"/>
    <cellStyle name="20% - Accent2 6 2 3" xfId="3903" xr:uid="{00000000-0005-0000-0000-000095120000}"/>
    <cellStyle name="20% - Accent2 6 2 3 2" xfId="3904" xr:uid="{00000000-0005-0000-0000-000096120000}"/>
    <cellStyle name="20% - Accent2 6 2 3 2 2" xfId="3905" xr:uid="{00000000-0005-0000-0000-000097120000}"/>
    <cellStyle name="20% - Accent2 6 2 3 2 2 2" xfId="3906" xr:uid="{00000000-0005-0000-0000-000098120000}"/>
    <cellStyle name="20% - Accent2 6 2 3 2 2 3" xfId="50706" xr:uid="{00000000-0005-0000-0000-000099120000}"/>
    <cellStyle name="20% - Accent2 6 2 3 2 3" xfId="3907" xr:uid="{00000000-0005-0000-0000-00009A120000}"/>
    <cellStyle name="20% - Accent2 6 2 3 2 4" xfId="3908" xr:uid="{00000000-0005-0000-0000-00009B120000}"/>
    <cellStyle name="20% - Accent2 6 2 3 3" xfId="3909" xr:uid="{00000000-0005-0000-0000-00009C120000}"/>
    <cellStyle name="20% - Accent2 6 2 3 3 2" xfId="3910" xr:uid="{00000000-0005-0000-0000-00009D120000}"/>
    <cellStyle name="20% - Accent2 6 2 3 3 2 2" xfId="3911" xr:uid="{00000000-0005-0000-0000-00009E120000}"/>
    <cellStyle name="20% - Accent2 6 2 3 3 2 3" xfId="50707" xr:uid="{00000000-0005-0000-0000-00009F120000}"/>
    <cellStyle name="20% - Accent2 6 2 3 3 3" xfId="3912" xr:uid="{00000000-0005-0000-0000-0000A0120000}"/>
    <cellStyle name="20% - Accent2 6 2 3 3 4" xfId="3913" xr:uid="{00000000-0005-0000-0000-0000A1120000}"/>
    <cellStyle name="20% - Accent2 6 2 3 4" xfId="3914" xr:uid="{00000000-0005-0000-0000-0000A2120000}"/>
    <cellStyle name="20% - Accent2 6 2 3 4 2" xfId="3915" xr:uid="{00000000-0005-0000-0000-0000A3120000}"/>
    <cellStyle name="20% - Accent2 6 2 3 4 3" xfId="50708" xr:uid="{00000000-0005-0000-0000-0000A4120000}"/>
    <cellStyle name="20% - Accent2 6 2 3 5" xfId="3916" xr:uid="{00000000-0005-0000-0000-0000A5120000}"/>
    <cellStyle name="20% - Accent2 6 2 3 6" xfId="3917" xr:uid="{00000000-0005-0000-0000-0000A6120000}"/>
    <cellStyle name="20% - Accent2 6 2 4" xfId="3918" xr:uid="{00000000-0005-0000-0000-0000A7120000}"/>
    <cellStyle name="20% - Accent2 6 2 4 2" xfId="3919" xr:uid="{00000000-0005-0000-0000-0000A8120000}"/>
    <cellStyle name="20% - Accent2 6 2 4 2 2" xfId="3920" xr:uid="{00000000-0005-0000-0000-0000A9120000}"/>
    <cellStyle name="20% - Accent2 6 2 4 2 3" xfId="50709" xr:uid="{00000000-0005-0000-0000-0000AA120000}"/>
    <cellStyle name="20% - Accent2 6 2 4 3" xfId="3921" xr:uid="{00000000-0005-0000-0000-0000AB120000}"/>
    <cellStyle name="20% - Accent2 6 2 4 4" xfId="3922" xr:uid="{00000000-0005-0000-0000-0000AC120000}"/>
    <cellStyle name="20% - Accent2 6 2 5" xfId="3923" xr:uid="{00000000-0005-0000-0000-0000AD120000}"/>
    <cellStyle name="20% - Accent2 6 2 5 2" xfId="3924" xr:uid="{00000000-0005-0000-0000-0000AE120000}"/>
    <cellStyle name="20% - Accent2 6 2 5 2 2" xfId="3925" xr:uid="{00000000-0005-0000-0000-0000AF120000}"/>
    <cellStyle name="20% - Accent2 6 2 5 2 3" xfId="50710" xr:uid="{00000000-0005-0000-0000-0000B0120000}"/>
    <cellStyle name="20% - Accent2 6 2 5 3" xfId="3926" xr:uid="{00000000-0005-0000-0000-0000B1120000}"/>
    <cellStyle name="20% - Accent2 6 2 5 4" xfId="3927" xr:uid="{00000000-0005-0000-0000-0000B2120000}"/>
    <cellStyle name="20% - Accent2 6 2 6" xfId="3928" xr:uid="{00000000-0005-0000-0000-0000B3120000}"/>
    <cellStyle name="20% - Accent2 6 2 6 2" xfId="3929" xr:uid="{00000000-0005-0000-0000-0000B4120000}"/>
    <cellStyle name="20% - Accent2 6 2 6 3" xfId="50711" xr:uid="{00000000-0005-0000-0000-0000B5120000}"/>
    <cellStyle name="20% - Accent2 6 2 7" xfId="3930" xr:uid="{00000000-0005-0000-0000-0000B6120000}"/>
    <cellStyle name="20% - Accent2 6 2 8" xfId="3931" xr:uid="{00000000-0005-0000-0000-0000B7120000}"/>
    <cellStyle name="20% - Accent2 6 2 9" xfId="60394" xr:uid="{00000000-0005-0000-0000-0000B8120000}"/>
    <cellStyle name="20% - Accent2 6 3" xfId="3932" xr:uid="{00000000-0005-0000-0000-0000B9120000}"/>
    <cellStyle name="20% - Accent2 6 3 2" xfId="3933" xr:uid="{00000000-0005-0000-0000-0000BA120000}"/>
    <cellStyle name="20% - Accent2 6 3 2 2" xfId="3934" xr:uid="{00000000-0005-0000-0000-0000BB120000}"/>
    <cellStyle name="20% - Accent2 6 3 2 2 2" xfId="3935" xr:uid="{00000000-0005-0000-0000-0000BC120000}"/>
    <cellStyle name="20% - Accent2 6 3 2 2 2 2" xfId="3936" xr:uid="{00000000-0005-0000-0000-0000BD120000}"/>
    <cellStyle name="20% - Accent2 6 3 2 2 2 3" xfId="50712" xr:uid="{00000000-0005-0000-0000-0000BE120000}"/>
    <cellStyle name="20% - Accent2 6 3 2 2 3" xfId="3937" xr:uid="{00000000-0005-0000-0000-0000BF120000}"/>
    <cellStyle name="20% - Accent2 6 3 2 2 4" xfId="3938" xr:uid="{00000000-0005-0000-0000-0000C0120000}"/>
    <cellStyle name="20% - Accent2 6 3 2 3" xfId="3939" xr:uid="{00000000-0005-0000-0000-0000C1120000}"/>
    <cellStyle name="20% - Accent2 6 3 2 3 2" xfId="3940" xr:uid="{00000000-0005-0000-0000-0000C2120000}"/>
    <cellStyle name="20% - Accent2 6 3 2 3 2 2" xfId="3941" xr:uid="{00000000-0005-0000-0000-0000C3120000}"/>
    <cellStyle name="20% - Accent2 6 3 2 3 2 3" xfId="50713" xr:uid="{00000000-0005-0000-0000-0000C4120000}"/>
    <cellStyle name="20% - Accent2 6 3 2 3 3" xfId="3942" xr:uid="{00000000-0005-0000-0000-0000C5120000}"/>
    <cellStyle name="20% - Accent2 6 3 2 3 4" xfId="3943" xr:uid="{00000000-0005-0000-0000-0000C6120000}"/>
    <cellStyle name="20% - Accent2 6 3 2 4" xfId="3944" xr:uid="{00000000-0005-0000-0000-0000C7120000}"/>
    <cellStyle name="20% - Accent2 6 3 2 4 2" xfId="3945" xr:uid="{00000000-0005-0000-0000-0000C8120000}"/>
    <cellStyle name="20% - Accent2 6 3 2 4 3" xfId="50714" xr:uid="{00000000-0005-0000-0000-0000C9120000}"/>
    <cellStyle name="20% - Accent2 6 3 2 5" xfId="3946" xr:uid="{00000000-0005-0000-0000-0000CA120000}"/>
    <cellStyle name="20% - Accent2 6 3 2 6" xfId="3947" xr:uid="{00000000-0005-0000-0000-0000CB120000}"/>
    <cellStyle name="20% - Accent2 6 3 3" xfId="3948" xr:uid="{00000000-0005-0000-0000-0000CC120000}"/>
    <cellStyle name="20% - Accent2 6 3 3 2" xfId="3949" xr:uid="{00000000-0005-0000-0000-0000CD120000}"/>
    <cellStyle name="20% - Accent2 6 3 3 2 2" xfId="3950" xr:uid="{00000000-0005-0000-0000-0000CE120000}"/>
    <cellStyle name="20% - Accent2 6 3 3 2 3" xfId="50715" xr:uid="{00000000-0005-0000-0000-0000CF120000}"/>
    <cellStyle name="20% - Accent2 6 3 3 3" xfId="3951" xr:uid="{00000000-0005-0000-0000-0000D0120000}"/>
    <cellStyle name="20% - Accent2 6 3 3 4" xfId="3952" xr:uid="{00000000-0005-0000-0000-0000D1120000}"/>
    <cellStyle name="20% - Accent2 6 3 4" xfId="3953" xr:uid="{00000000-0005-0000-0000-0000D2120000}"/>
    <cellStyle name="20% - Accent2 6 3 4 2" xfId="3954" xr:uid="{00000000-0005-0000-0000-0000D3120000}"/>
    <cellStyle name="20% - Accent2 6 3 4 2 2" xfId="3955" xr:uid="{00000000-0005-0000-0000-0000D4120000}"/>
    <cellStyle name="20% - Accent2 6 3 4 2 3" xfId="50716" xr:uid="{00000000-0005-0000-0000-0000D5120000}"/>
    <cellStyle name="20% - Accent2 6 3 4 3" xfId="3956" xr:uid="{00000000-0005-0000-0000-0000D6120000}"/>
    <cellStyle name="20% - Accent2 6 3 4 4" xfId="3957" xr:uid="{00000000-0005-0000-0000-0000D7120000}"/>
    <cellStyle name="20% - Accent2 6 3 5" xfId="3958" xr:uid="{00000000-0005-0000-0000-0000D8120000}"/>
    <cellStyle name="20% - Accent2 6 3 5 2" xfId="3959" xr:uid="{00000000-0005-0000-0000-0000D9120000}"/>
    <cellStyle name="20% - Accent2 6 3 5 3" xfId="50717" xr:uid="{00000000-0005-0000-0000-0000DA120000}"/>
    <cellStyle name="20% - Accent2 6 3 6" xfId="3960" xr:uid="{00000000-0005-0000-0000-0000DB120000}"/>
    <cellStyle name="20% - Accent2 6 3 7" xfId="3961" xr:uid="{00000000-0005-0000-0000-0000DC120000}"/>
    <cellStyle name="20% - Accent2 6 3 8" xfId="60579" xr:uid="{00000000-0005-0000-0000-0000DD120000}"/>
    <cellStyle name="20% - Accent2 6 4" xfId="3962" xr:uid="{00000000-0005-0000-0000-0000DE120000}"/>
    <cellStyle name="20% - Accent2 6 4 2" xfId="3963" xr:uid="{00000000-0005-0000-0000-0000DF120000}"/>
    <cellStyle name="20% - Accent2 6 4 2 2" xfId="3964" xr:uid="{00000000-0005-0000-0000-0000E0120000}"/>
    <cellStyle name="20% - Accent2 6 4 2 2 2" xfId="3965" xr:uid="{00000000-0005-0000-0000-0000E1120000}"/>
    <cellStyle name="20% - Accent2 6 4 2 2 3" xfId="50718" xr:uid="{00000000-0005-0000-0000-0000E2120000}"/>
    <cellStyle name="20% - Accent2 6 4 2 3" xfId="3966" xr:uid="{00000000-0005-0000-0000-0000E3120000}"/>
    <cellStyle name="20% - Accent2 6 4 2 4" xfId="3967" xr:uid="{00000000-0005-0000-0000-0000E4120000}"/>
    <cellStyle name="20% - Accent2 6 4 3" xfId="3968" xr:uid="{00000000-0005-0000-0000-0000E5120000}"/>
    <cellStyle name="20% - Accent2 6 4 3 2" xfId="3969" xr:uid="{00000000-0005-0000-0000-0000E6120000}"/>
    <cellStyle name="20% - Accent2 6 4 3 2 2" xfId="3970" xr:uid="{00000000-0005-0000-0000-0000E7120000}"/>
    <cellStyle name="20% - Accent2 6 4 3 2 3" xfId="50719" xr:uid="{00000000-0005-0000-0000-0000E8120000}"/>
    <cellStyle name="20% - Accent2 6 4 3 3" xfId="3971" xr:uid="{00000000-0005-0000-0000-0000E9120000}"/>
    <cellStyle name="20% - Accent2 6 4 3 4" xfId="3972" xr:uid="{00000000-0005-0000-0000-0000EA120000}"/>
    <cellStyle name="20% - Accent2 6 4 4" xfId="3973" xr:uid="{00000000-0005-0000-0000-0000EB120000}"/>
    <cellStyle name="20% - Accent2 6 4 4 2" xfId="3974" xr:uid="{00000000-0005-0000-0000-0000EC120000}"/>
    <cellStyle name="20% - Accent2 6 4 4 3" xfId="50720" xr:uid="{00000000-0005-0000-0000-0000ED120000}"/>
    <cellStyle name="20% - Accent2 6 4 5" xfId="3975" xr:uid="{00000000-0005-0000-0000-0000EE120000}"/>
    <cellStyle name="20% - Accent2 6 4 6" xfId="3976" xr:uid="{00000000-0005-0000-0000-0000EF120000}"/>
    <cellStyle name="20% - Accent2 6 5" xfId="3977" xr:uid="{00000000-0005-0000-0000-0000F0120000}"/>
    <cellStyle name="20% - Accent2 6 5 2" xfId="3978" xr:uid="{00000000-0005-0000-0000-0000F1120000}"/>
    <cellStyle name="20% - Accent2 6 5 2 2" xfId="3979" xr:uid="{00000000-0005-0000-0000-0000F2120000}"/>
    <cellStyle name="20% - Accent2 6 5 2 2 2" xfId="3980" xr:uid="{00000000-0005-0000-0000-0000F3120000}"/>
    <cellStyle name="20% - Accent2 6 5 2 2 3" xfId="50721" xr:uid="{00000000-0005-0000-0000-0000F4120000}"/>
    <cellStyle name="20% - Accent2 6 5 2 3" xfId="3981" xr:uid="{00000000-0005-0000-0000-0000F5120000}"/>
    <cellStyle name="20% - Accent2 6 5 2 4" xfId="3982" xr:uid="{00000000-0005-0000-0000-0000F6120000}"/>
    <cellStyle name="20% - Accent2 6 5 3" xfId="3983" xr:uid="{00000000-0005-0000-0000-0000F7120000}"/>
    <cellStyle name="20% - Accent2 6 5 3 2" xfId="3984" xr:uid="{00000000-0005-0000-0000-0000F8120000}"/>
    <cellStyle name="20% - Accent2 6 5 3 3" xfId="50722" xr:uid="{00000000-0005-0000-0000-0000F9120000}"/>
    <cellStyle name="20% - Accent2 6 5 4" xfId="3985" xr:uid="{00000000-0005-0000-0000-0000FA120000}"/>
    <cellStyle name="20% - Accent2 6 5 5" xfId="3986" xr:uid="{00000000-0005-0000-0000-0000FB120000}"/>
    <cellStyle name="20% - Accent2 6 6" xfId="3987" xr:uid="{00000000-0005-0000-0000-0000FC120000}"/>
    <cellStyle name="20% - Accent2 6 6 2" xfId="3988" xr:uid="{00000000-0005-0000-0000-0000FD120000}"/>
    <cellStyle name="20% - Accent2 6 6 2 2" xfId="3989" xr:uid="{00000000-0005-0000-0000-0000FE120000}"/>
    <cellStyle name="20% - Accent2 6 6 2 3" xfId="50723" xr:uid="{00000000-0005-0000-0000-0000FF120000}"/>
    <cellStyle name="20% - Accent2 6 6 3" xfId="3990" xr:uid="{00000000-0005-0000-0000-000000130000}"/>
    <cellStyle name="20% - Accent2 6 6 4" xfId="3991" xr:uid="{00000000-0005-0000-0000-000001130000}"/>
    <cellStyle name="20% - Accent2 6 7" xfId="3992" xr:uid="{00000000-0005-0000-0000-000002130000}"/>
    <cellStyle name="20% - Accent2 6 7 2" xfId="3993" xr:uid="{00000000-0005-0000-0000-000003130000}"/>
    <cellStyle name="20% - Accent2 6 7 2 2" xfId="3994" xr:uid="{00000000-0005-0000-0000-000004130000}"/>
    <cellStyle name="20% - Accent2 6 7 2 3" xfId="50724" xr:uid="{00000000-0005-0000-0000-000005130000}"/>
    <cellStyle name="20% - Accent2 6 7 3" xfId="3995" xr:uid="{00000000-0005-0000-0000-000006130000}"/>
    <cellStyle name="20% - Accent2 6 7 4" xfId="3996" xr:uid="{00000000-0005-0000-0000-000007130000}"/>
    <cellStyle name="20% - Accent2 6 8" xfId="3997" xr:uid="{00000000-0005-0000-0000-000008130000}"/>
    <cellStyle name="20% - Accent2 6 8 2" xfId="3998" xr:uid="{00000000-0005-0000-0000-000009130000}"/>
    <cellStyle name="20% - Accent2 6 8 3" xfId="50725" xr:uid="{00000000-0005-0000-0000-00000A130000}"/>
    <cellStyle name="20% - Accent2 6 9" xfId="3999" xr:uid="{00000000-0005-0000-0000-00000B130000}"/>
    <cellStyle name="20% - Accent2 7" xfId="4000" xr:uid="{00000000-0005-0000-0000-00000C130000}"/>
    <cellStyle name="20% - Accent2 7 10" xfId="4001" xr:uid="{00000000-0005-0000-0000-00000D130000}"/>
    <cellStyle name="20% - Accent2 7 11" xfId="60225" xr:uid="{00000000-0005-0000-0000-00000E130000}"/>
    <cellStyle name="20% - Accent2 7 2" xfId="4002" xr:uid="{00000000-0005-0000-0000-00000F130000}"/>
    <cellStyle name="20% - Accent2 7 2 2" xfId="4003" xr:uid="{00000000-0005-0000-0000-000010130000}"/>
    <cellStyle name="20% - Accent2 7 2 2 2" xfId="4004" xr:uid="{00000000-0005-0000-0000-000011130000}"/>
    <cellStyle name="20% - Accent2 7 2 2 2 2" xfId="4005" xr:uid="{00000000-0005-0000-0000-000012130000}"/>
    <cellStyle name="20% - Accent2 7 2 2 2 2 2" xfId="4006" xr:uid="{00000000-0005-0000-0000-000013130000}"/>
    <cellStyle name="20% - Accent2 7 2 2 2 2 2 2" xfId="4007" xr:uid="{00000000-0005-0000-0000-000014130000}"/>
    <cellStyle name="20% - Accent2 7 2 2 2 2 2 3" xfId="50726" xr:uid="{00000000-0005-0000-0000-000015130000}"/>
    <cellStyle name="20% - Accent2 7 2 2 2 2 3" xfId="4008" xr:uid="{00000000-0005-0000-0000-000016130000}"/>
    <cellStyle name="20% - Accent2 7 2 2 2 2 4" xfId="4009" xr:uid="{00000000-0005-0000-0000-000017130000}"/>
    <cellStyle name="20% - Accent2 7 2 2 2 3" xfId="4010" xr:uid="{00000000-0005-0000-0000-000018130000}"/>
    <cellStyle name="20% - Accent2 7 2 2 2 3 2" xfId="4011" xr:uid="{00000000-0005-0000-0000-000019130000}"/>
    <cellStyle name="20% - Accent2 7 2 2 2 3 2 2" xfId="4012" xr:uid="{00000000-0005-0000-0000-00001A130000}"/>
    <cellStyle name="20% - Accent2 7 2 2 2 3 2 3" xfId="50727" xr:uid="{00000000-0005-0000-0000-00001B130000}"/>
    <cellStyle name="20% - Accent2 7 2 2 2 3 3" xfId="4013" xr:uid="{00000000-0005-0000-0000-00001C130000}"/>
    <cellStyle name="20% - Accent2 7 2 2 2 3 4" xfId="4014" xr:uid="{00000000-0005-0000-0000-00001D130000}"/>
    <cellStyle name="20% - Accent2 7 2 2 2 4" xfId="4015" xr:uid="{00000000-0005-0000-0000-00001E130000}"/>
    <cellStyle name="20% - Accent2 7 2 2 2 4 2" xfId="4016" xr:uid="{00000000-0005-0000-0000-00001F130000}"/>
    <cellStyle name="20% - Accent2 7 2 2 2 4 3" xfId="50728" xr:uid="{00000000-0005-0000-0000-000020130000}"/>
    <cellStyle name="20% - Accent2 7 2 2 2 5" xfId="4017" xr:uid="{00000000-0005-0000-0000-000021130000}"/>
    <cellStyle name="20% - Accent2 7 2 2 2 6" xfId="4018" xr:uid="{00000000-0005-0000-0000-000022130000}"/>
    <cellStyle name="20% - Accent2 7 2 2 3" xfId="4019" xr:uid="{00000000-0005-0000-0000-000023130000}"/>
    <cellStyle name="20% - Accent2 7 2 2 3 2" xfId="4020" xr:uid="{00000000-0005-0000-0000-000024130000}"/>
    <cellStyle name="20% - Accent2 7 2 2 3 2 2" xfId="4021" xr:uid="{00000000-0005-0000-0000-000025130000}"/>
    <cellStyle name="20% - Accent2 7 2 2 3 2 3" xfId="50729" xr:uid="{00000000-0005-0000-0000-000026130000}"/>
    <cellStyle name="20% - Accent2 7 2 2 3 3" xfId="4022" xr:uid="{00000000-0005-0000-0000-000027130000}"/>
    <cellStyle name="20% - Accent2 7 2 2 3 4" xfId="4023" xr:uid="{00000000-0005-0000-0000-000028130000}"/>
    <cellStyle name="20% - Accent2 7 2 2 4" xfId="4024" xr:uid="{00000000-0005-0000-0000-000029130000}"/>
    <cellStyle name="20% - Accent2 7 2 2 4 2" xfId="4025" xr:uid="{00000000-0005-0000-0000-00002A130000}"/>
    <cellStyle name="20% - Accent2 7 2 2 4 2 2" xfId="4026" xr:uid="{00000000-0005-0000-0000-00002B130000}"/>
    <cellStyle name="20% - Accent2 7 2 2 4 2 3" xfId="50730" xr:uid="{00000000-0005-0000-0000-00002C130000}"/>
    <cellStyle name="20% - Accent2 7 2 2 4 3" xfId="4027" xr:uid="{00000000-0005-0000-0000-00002D130000}"/>
    <cellStyle name="20% - Accent2 7 2 2 4 4" xfId="4028" xr:uid="{00000000-0005-0000-0000-00002E130000}"/>
    <cellStyle name="20% - Accent2 7 2 2 5" xfId="4029" xr:uid="{00000000-0005-0000-0000-00002F130000}"/>
    <cellStyle name="20% - Accent2 7 2 2 5 2" xfId="4030" xr:uid="{00000000-0005-0000-0000-000030130000}"/>
    <cellStyle name="20% - Accent2 7 2 2 5 3" xfId="50731" xr:uid="{00000000-0005-0000-0000-000031130000}"/>
    <cellStyle name="20% - Accent2 7 2 2 6" xfId="4031" xr:uid="{00000000-0005-0000-0000-000032130000}"/>
    <cellStyle name="20% - Accent2 7 2 2 7" xfId="4032" xr:uid="{00000000-0005-0000-0000-000033130000}"/>
    <cellStyle name="20% - Accent2 7 2 2 8" xfId="60776" xr:uid="{00000000-0005-0000-0000-000034130000}"/>
    <cellStyle name="20% - Accent2 7 2 3" xfId="4033" xr:uid="{00000000-0005-0000-0000-000035130000}"/>
    <cellStyle name="20% - Accent2 7 2 3 2" xfId="4034" xr:uid="{00000000-0005-0000-0000-000036130000}"/>
    <cellStyle name="20% - Accent2 7 2 3 2 2" xfId="4035" xr:uid="{00000000-0005-0000-0000-000037130000}"/>
    <cellStyle name="20% - Accent2 7 2 3 2 2 2" xfId="4036" xr:uid="{00000000-0005-0000-0000-000038130000}"/>
    <cellStyle name="20% - Accent2 7 2 3 2 2 3" xfId="50732" xr:uid="{00000000-0005-0000-0000-000039130000}"/>
    <cellStyle name="20% - Accent2 7 2 3 2 3" xfId="4037" xr:uid="{00000000-0005-0000-0000-00003A130000}"/>
    <cellStyle name="20% - Accent2 7 2 3 2 4" xfId="4038" xr:uid="{00000000-0005-0000-0000-00003B130000}"/>
    <cellStyle name="20% - Accent2 7 2 3 3" xfId="4039" xr:uid="{00000000-0005-0000-0000-00003C130000}"/>
    <cellStyle name="20% - Accent2 7 2 3 3 2" xfId="4040" xr:uid="{00000000-0005-0000-0000-00003D130000}"/>
    <cellStyle name="20% - Accent2 7 2 3 3 2 2" xfId="4041" xr:uid="{00000000-0005-0000-0000-00003E130000}"/>
    <cellStyle name="20% - Accent2 7 2 3 3 2 3" xfId="50733" xr:uid="{00000000-0005-0000-0000-00003F130000}"/>
    <cellStyle name="20% - Accent2 7 2 3 3 3" xfId="4042" xr:uid="{00000000-0005-0000-0000-000040130000}"/>
    <cellStyle name="20% - Accent2 7 2 3 3 4" xfId="4043" xr:uid="{00000000-0005-0000-0000-000041130000}"/>
    <cellStyle name="20% - Accent2 7 2 3 4" xfId="4044" xr:uid="{00000000-0005-0000-0000-000042130000}"/>
    <cellStyle name="20% - Accent2 7 2 3 4 2" xfId="4045" xr:uid="{00000000-0005-0000-0000-000043130000}"/>
    <cellStyle name="20% - Accent2 7 2 3 4 3" xfId="50734" xr:uid="{00000000-0005-0000-0000-000044130000}"/>
    <cellStyle name="20% - Accent2 7 2 3 5" xfId="4046" xr:uid="{00000000-0005-0000-0000-000045130000}"/>
    <cellStyle name="20% - Accent2 7 2 3 6" xfId="4047" xr:uid="{00000000-0005-0000-0000-000046130000}"/>
    <cellStyle name="20% - Accent2 7 2 4" xfId="4048" xr:uid="{00000000-0005-0000-0000-000047130000}"/>
    <cellStyle name="20% - Accent2 7 2 4 2" xfId="4049" xr:uid="{00000000-0005-0000-0000-000048130000}"/>
    <cellStyle name="20% - Accent2 7 2 4 2 2" xfId="4050" xr:uid="{00000000-0005-0000-0000-000049130000}"/>
    <cellStyle name="20% - Accent2 7 2 4 2 3" xfId="50735" xr:uid="{00000000-0005-0000-0000-00004A130000}"/>
    <cellStyle name="20% - Accent2 7 2 4 3" xfId="4051" xr:uid="{00000000-0005-0000-0000-00004B130000}"/>
    <cellStyle name="20% - Accent2 7 2 4 4" xfId="4052" xr:uid="{00000000-0005-0000-0000-00004C130000}"/>
    <cellStyle name="20% - Accent2 7 2 5" xfId="4053" xr:uid="{00000000-0005-0000-0000-00004D130000}"/>
    <cellStyle name="20% - Accent2 7 2 5 2" xfId="4054" xr:uid="{00000000-0005-0000-0000-00004E130000}"/>
    <cellStyle name="20% - Accent2 7 2 5 2 2" xfId="4055" xr:uid="{00000000-0005-0000-0000-00004F130000}"/>
    <cellStyle name="20% - Accent2 7 2 5 2 3" xfId="50736" xr:uid="{00000000-0005-0000-0000-000050130000}"/>
    <cellStyle name="20% - Accent2 7 2 5 3" xfId="4056" xr:uid="{00000000-0005-0000-0000-000051130000}"/>
    <cellStyle name="20% - Accent2 7 2 5 4" xfId="4057" xr:uid="{00000000-0005-0000-0000-000052130000}"/>
    <cellStyle name="20% - Accent2 7 2 6" xfId="4058" xr:uid="{00000000-0005-0000-0000-000053130000}"/>
    <cellStyle name="20% - Accent2 7 2 6 2" xfId="4059" xr:uid="{00000000-0005-0000-0000-000054130000}"/>
    <cellStyle name="20% - Accent2 7 2 6 3" xfId="50737" xr:uid="{00000000-0005-0000-0000-000055130000}"/>
    <cellStyle name="20% - Accent2 7 2 7" xfId="4060" xr:uid="{00000000-0005-0000-0000-000056130000}"/>
    <cellStyle name="20% - Accent2 7 2 8" xfId="4061" xr:uid="{00000000-0005-0000-0000-000057130000}"/>
    <cellStyle name="20% - Accent2 7 2 9" xfId="60408" xr:uid="{00000000-0005-0000-0000-000058130000}"/>
    <cellStyle name="20% - Accent2 7 3" xfId="4062" xr:uid="{00000000-0005-0000-0000-000059130000}"/>
    <cellStyle name="20% - Accent2 7 3 2" xfId="4063" xr:uid="{00000000-0005-0000-0000-00005A130000}"/>
    <cellStyle name="20% - Accent2 7 3 2 2" xfId="4064" xr:uid="{00000000-0005-0000-0000-00005B130000}"/>
    <cellStyle name="20% - Accent2 7 3 2 2 2" xfId="4065" xr:uid="{00000000-0005-0000-0000-00005C130000}"/>
    <cellStyle name="20% - Accent2 7 3 2 2 2 2" xfId="4066" xr:uid="{00000000-0005-0000-0000-00005D130000}"/>
    <cellStyle name="20% - Accent2 7 3 2 2 2 3" xfId="50738" xr:uid="{00000000-0005-0000-0000-00005E130000}"/>
    <cellStyle name="20% - Accent2 7 3 2 2 3" xfId="4067" xr:uid="{00000000-0005-0000-0000-00005F130000}"/>
    <cellStyle name="20% - Accent2 7 3 2 2 4" xfId="4068" xr:uid="{00000000-0005-0000-0000-000060130000}"/>
    <cellStyle name="20% - Accent2 7 3 2 3" xfId="4069" xr:uid="{00000000-0005-0000-0000-000061130000}"/>
    <cellStyle name="20% - Accent2 7 3 2 3 2" xfId="4070" xr:uid="{00000000-0005-0000-0000-000062130000}"/>
    <cellStyle name="20% - Accent2 7 3 2 3 2 2" xfId="4071" xr:uid="{00000000-0005-0000-0000-000063130000}"/>
    <cellStyle name="20% - Accent2 7 3 2 3 2 3" xfId="50739" xr:uid="{00000000-0005-0000-0000-000064130000}"/>
    <cellStyle name="20% - Accent2 7 3 2 3 3" xfId="4072" xr:uid="{00000000-0005-0000-0000-000065130000}"/>
    <cellStyle name="20% - Accent2 7 3 2 3 4" xfId="4073" xr:uid="{00000000-0005-0000-0000-000066130000}"/>
    <cellStyle name="20% - Accent2 7 3 2 4" xfId="4074" xr:uid="{00000000-0005-0000-0000-000067130000}"/>
    <cellStyle name="20% - Accent2 7 3 2 4 2" xfId="4075" xr:uid="{00000000-0005-0000-0000-000068130000}"/>
    <cellStyle name="20% - Accent2 7 3 2 4 3" xfId="50740" xr:uid="{00000000-0005-0000-0000-000069130000}"/>
    <cellStyle name="20% - Accent2 7 3 2 5" xfId="4076" xr:uid="{00000000-0005-0000-0000-00006A130000}"/>
    <cellStyle name="20% - Accent2 7 3 2 6" xfId="4077" xr:uid="{00000000-0005-0000-0000-00006B130000}"/>
    <cellStyle name="20% - Accent2 7 3 3" xfId="4078" xr:uid="{00000000-0005-0000-0000-00006C130000}"/>
    <cellStyle name="20% - Accent2 7 3 3 2" xfId="4079" xr:uid="{00000000-0005-0000-0000-00006D130000}"/>
    <cellStyle name="20% - Accent2 7 3 3 2 2" xfId="4080" xr:uid="{00000000-0005-0000-0000-00006E130000}"/>
    <cellStyle name="20% - Accent2 7 3 3 2 3" xfId="50741" xr:uid="{00000000-0005-0000-0000-00006F130000}"/>
    <cellStyle name="20% - Accent2 7 3 3 3" xfId="4081" xr:uid="{00000000-0005-0000-0000-000070130000}"/>
    <cellStyle name="20% - Accent2 7 3 3 4" xfId="4082" xr:uid="{00000000-0005-0000-0000-000071130000}"/>
    <cellStyle name="20% - Accent2 7 3 4" xfId="4083" xr:uid="{00000000-0005-0000-0000-000072130000}"/>
    <cellStyle name="20% - Accent2 7 3 4 2" xfId="4084" xr:uid="{00000000-0005-0000-0000-000073130000}"/>
    <cellStyle name="20% - Accent2 7 3 4 2 2" xfId="4085" xr:uid="{00000000-0005-0000-0000-000074130000}"/>
    <cellStyle name="20% - Accent2 7 3 4 2 3" xfId="50742" xr:uid="{00000000-0005-0000-0000-000075130000}"/>
    <cellStyle name="20% - Accent2 7 3 4 3" xfId="4086" xr:uid="{00000000-0005-0000-0000-000076130000}"/>
    <cellStyle name="20% - Accent2 7 3 4 4" xfId="4087" xr:uid="{00000000-0005-0000-0000-000077130000}"/>
    <cellStyle name="20% - Accent2 7 3 5" xfId="4088" xr:uid="{00000000-0005-0000-0000-000078130000}"/>
    <cellStyle name="20% - Accent2 7 3 5 2" xfId="4089" xr:uid="{00000000-0005-0000-0000-000079130000}"/>
    <cellStyle name="20% - Accent2 7 3 5 3" xfId="50743" xr:uid="{00000000-0005-0000-0000-00007A130000}"/>
    <cellStyle name="20% - Accent2 7 3 6" xfId="4090" xr:uid="{00000000-0005-0000-0000-00007B130000}"/>
    <cellStyle name="20% - Accent2 7 3 7" xfId="4091" xr:uid="{00000000-0005-0000-0000-00007C130000}"/>
    <cellStyle name="20% - Accent2 7 3 8" xfId="60593" xr:uid="{00000000-0005-0000-0000-00007D130000}"/>
    <cellStyle name="20% - Accent2 7 4" xfId="4092" xr:uid="{00000000-0005-0000-0000-00007E130000}"/>
    <cellStyle name="20% - Accent2 7 4 2" xfId="4093" xr:uid="{00000000-0005-0000-0000-00007F130000}"/>
    <cellStyle name="20% - Accent2 7 4 2 2" xfId="4094" xr:uid="{00000000-0005-0000-0000-000080130000}"/>
    <cellStyle name="20% - Accent2 7 4 2 2 2" xfId="4095" xr:uid="{00000000-0005-0000-0000-000081130000}"/>
    <cellStyle name="20% - Accent2 7 4 2 2 3" xfId="50744" xr:uid="{00000000-0005-0000-0000-000082130000}"/>
    <cellStyle name="20% - Accent2 7 4 2 3" xfId="4096" xr:uid="{00000000-0005-0000-0000-000083130000}"/>
    <cellStyle name="20% - Accent2 7 4 2 4" xfId="4097" xr:uid="{00000000-0005-0000-0000-000084130000}"/>
    <cellStyle name="20% - Accent2 7 4 3" xfId="4098" xr:uid="{00000000-0005-0000-0000-000085130000}"/>
    <cellStyle name="20% - Accent2 7 4 3 2" xfId="4099" xr:uid="{00000000-0005-0000-0000-000086130000}"/>
    <cellStyle name="20% - Accent2 7 4 3 2 2" xfId="4100" xr:uid="{00000000-0005-0000-0000-000087130000}"/>
    <cellStyle name="20% - Accent2 7 4 3 2 3" xfId="50745" xr:uid="{00000000-0005-0000-0000-000088130000}"/>
    <cellStyle name="20% - Accent2 7 4 3 3" xfId="4101" xr:uid="{00000000-0005-0000-0000-000089130000}"/>
    <cellStyle name="20% - Accent2 7 4 3 4" xfId="4102" xr:uid="{00000000-0005-0000-0000-00008A130000}"/>
    <cellStyle name="20% - Accent2 7 4 4" xfId="4103" xr:uid="{00000000-0005-0000-0000-00008B130000}"/>
    <cellStyle name="20% - Accent2 7 4 4 2" xfId="4104" xr:uid="{00000000-0005-0000-0000-00008C130000}"/>
    <cellStyle name="20% - Accent2 7 4 4 3" xfId="50746" xr:uid="{00000000-0005-0000-0000-00008D130000}"/>
    <cellStyle name="20% - Accent2 7 4 5" xfId="4105" xr:uid="{00000000-0005-0000-0000-00008E130000}"/>
    <cellStyle name="20% - Accent2 7 4 6" xfId="4106" xr:uid="{00000000-0005-0000-0000-00008F130000}"/>
    <cellStyle name="20% - Accent2 7 5" xfId="4107" xr:uid="{00000000-0005-0000-0000-000090130000}"/>
    <cellStyle name="20% - Accent2 7 5 2" xfId="4108" xr:uid="{00000000-0005-0000-0000-000091130000}"/>
    <cellStyle name="20% - Accent2 7 5 2 2" xfId="4109" xr:uid="{00000000-0005-0000-0000-000092130000}"/>
    <cellStyle name="20% - Accent2 7 5 2 2 2" xfId="4110" xr:uid="{00000000-0005-0000-0000-000093130000}"/>
    <cellStyle name="20% - Accent2 7 5 2 2 3" xfId="50747" xr:uid="{00000000-0005-0000-0000-000094130000}"/>
    <cellStyle name="20% - Accent2 7 5 2 3" xfId="4111" xr:uid="{00000000-0005-0000-0000-000095130000}"/>
    <cellStyle name="20% - Accent2 7 5 2 4" xfId="4112" xr:uid="{00000000-0005-0000-0000-000096130000}"/>
    <cellStyle name="20% - Accent2 7 5 3" xfId="4113" xr:uid="{00000000-0005-0000-0000-000097130000}"/>
    <cellStyle name="20% - Accent2 7 5 3 2" xfId="4114" xr:uid="{00000000-0005-0000-0000-000098130000}"/>
    <cellStyle name="20% - Accent2 7 5 3 3" xfId="50748" xr:uid="{00000000-0005-0000-0000-000099130000}"/>
    <cellStyle name="20% - Accent2 7 5 4" xfId="4115" xr:uid="{00000000-0005-0000-0000-00009A130000}"/>
    <cellStyle name="20% - Accent2 7 5 5" xfId="4116" xr:uid="{00000000-0005-0000-0000-00009B130000}"/>
    <cellStyle name="20% - Accent2 7 6" xfId="4117" xr:uid="{00000000-0005-0000-0000-00009C130000}"/>
    <cellStyle name="20% - Accent2 7 6 2" xfId="4118" xr:uid="{00000000-0005-0000-0000-00009D130000}"/>
    <cellStyle name="20% - Accent2 7 6 2 2" xfId="4119" xr:uid="{00000000-0005-0000-0000-00009E130000}"/>
    <cellStyle name="20% - Accent2 7 6 2 3" xfId="50749" xr:uid="{00000000-0005-0000-0000-00009F130000}"/>
    <cellStyle name="20% - Accent2 7 6 3" xfId="4120" xr:uid="{00000000-0005-0000-0000-0000A0130000}"/>
    <cellStyle name="20% - Accent2 7 6 4" xfId="4121" xr:uid="{00000000-0005-0000-0000-0000A1130000}"/>
    <cellStyle name="20% - Accent2 7 7" xfId="4122" xr:uid="{00000000-0005-0000-0000-0000A2130000}"/>
    <cellStyle name="20% - Accent2 7 7 2" xfId="4123" xr:uid="{00000000-0005-0000-0000-0000A3130000}"/>
    <cellStyle name="20% - Accent2 7 7 2 2" xfId="4124" xr:uid="{00000000-0005-0000-0000-0000A4130000}"/>
    <cellStyle name="20% - Accent2 7 7 2 3" xfId="50750" xr:uid="{00000000-0005-0000-0000-0000A5130000}"/>
    <cellStyle name="20% - Accent2 7 7 3" xfId="4125" xr:uid="{00000000-0005-0000-0000-0000A6130000}"/>
    <cellStyle name="20% - Accent2 7 7 4" xfId="4126" xr:uid="{00000000-0005-0000-0000-0000A7130000}"/>
    <cellStyle name="20% - Accent2 7 8" xfId="4127" xr:uid="{00000000-0005-0000-0000-0000A8130000}"/>
    <cellStyle name="20% - Accent2 7 8 2" xfId="4128" xr:uid="{00000000-0005-0000-0000-0000A9130000}"/>
    <cellStyle name="20% - Accent2 7 8 3" xfId="50751" xr:uid="{00000000-0005-0000-0000-0000AA130000}"/>
    <cellStyle name="20% - Accent2 7 9" xfId="4129" xr:uid="{00000000-0005-0000-0000-0000AB130000}"/>
    <cellStyle name="20% - Accent2 8" xfId="4130" xr:uid="{00000000-0005-0000-0000-0000AC130000}"/>
    <cellStyle name="20% - Accent2 8 2" xfId="4131" xr:uid="{00000000-0005-0000-0000-0000AD130000}"/>
    <cellStyle name="20% - Accent2 8 2 2" xfId="4132" xr:uid="{00000000-0005-0000-0000-0000AE130000}"/>
    <cellStyle name="20% - Accent2 8 2 2 2" xfId="4133" xr:uid="{00000000-0005-0000-0000-0000AF130000}"/>
    <cellStyle name="20% - Accent2 8 2 2 2 2" xfId="4134" xr:uid="{00000000-0005-0000-0000-0000B0130000}"/>
    <cellStyle name="20% - Accent2 8 2 2 2 2 2" xfId="4135" xr:uid="{00000000-0005-0000-0000-0000B1130000}"/>
    <cellStyle name="20% - Accent2 8 2 2 2 2 3" xfId="50752" xr:uid="{00000000-0005-0000-0000-0000B2130000}"/>
    <cellStyle name="20% - Accent2 8 2 2 2 3" xfId="4136" xr:uid="{00000000-0005-0000-0000-0000B3130000}"/>
    <cellStyle name="20% - Accent2 8 2 2 2 4" xfId="4137" xr:uid="{00000000-0005-0000-0000-0000B4130000}"/>
    <cellStyle name="20% - Accent2 8 2 2 3" xfId="4138" xr:uid="{00000000-0005-0000-0000-0000B5130000}"/>
    <cellStyle name="20% - Accent2 8 2 2 3 2" xfId="4139" xr:uid="{00000000-0005-0000-0000-0000B6130000}"/>
    <cellStyle name="20% - Accent2 8 2 2 3 2 2" xfId="4140" xr:uid="{00000000-0005-0000-0000-0000B7130000}"/>
    <cellStyle name="20% - Accent2 8 2 2 3 2 3" xfId="50753" xr:uid="{00000000-0005-0000-0000-0000B8130000}"/>
    <cellStyle name="20% - Accent2 8 2 2 3 3" xfId="4141" xr:uid="{00000000-0005-0000-0000-0000B9130000}"/>
    <cellStyle name="20% - Accent2 8 2 2 3 4" xfId="4142" xr:uid="{00000000-0005-0000-0000-0000BA130000}"/>
    <cellStyle name="20% - Accent2 8 2 2 4" xfId="4143" xr:uid="{00000000-0005-0000-0000-0000BB130000}"/>
    <cellStyle name="20% - Accent2 8 2 2 4 2" xfId="4144" xr:uid="{00000000-0005-0000-0000-0000BC130000}"/>
    <cellStyle name="20% - Accent2 8 2 2 4 3" xfId="50754" xr:uid="{00000000-0005-0000-0000-0000BD130000}"/>
    <cellStyle name="20% - Accent2 8 2 2 5" xfId="4145" xr:uid="{00000000-0005-0000-0000-0000BE130000}"/>
    <cellStyle name="20% - Accent2 8 2 2 6" xfId="4146" xr:uid="{00000000-0005-0000-0000-0000BF130000}"/>
    <cellStyle name="20% - Accent2 8 2 2 7" xfId="60790" xr:uid="{00000000-0005-0000-0000-0000C0130000}"/>
    <cellStyle name="20% - Accent2 8 2 3" xfId="4147" xr:uid="{00000000-0005-0000-0000-0000C1130000}"/>
    <cellStyle name="20% - Accent2 8 2 3 2" xfId="4148" xr:uid="{00000000-0005-0000-0000-0000C2130000}"/>
    <cellStyle name="20% - Accent2 8 2 3 2 2" xfId="4149" xr:uid="{00000000-0005-0000-0000-0000C3130000}"/>
    <cellStyle name="20% - Accent2 8 2 3 2 3" xfId="50755" xr:uid="{00000000-0005-0000-0000-0000C4130000}"/>
    <cellStyle name="20% - Accent2 8 2 3 3" xfId="4150" xr:uid="{00000000-0005-0000-0000-0000C5130000}"/>
    <cellStyle name="20% - Accent2 8 2 3 4" xfId="4151" xr:uid="{00000000-0005-0000-0000-0000C6130000}"/>
    <cellStyle name="20% - Accent2 8 2 4" xfId="4152" xr:uid="{00000000-0005-0000-0000-0000C7130000}"/>
    <cellStyle name="20% - Accent2 8 2 4 2" xfId="4153" xr:uid="{00000000-0005-0000-0000-0000C8130000}"/>
    <cellStyle name="20% - Accent2 8 2 4 2 2" xfId="4154" xr:uid="{00000000-0005-0000-0000-0000C9130000}"/>
    <cellStyle name="20% - Accent2 8 2 4 2 3" xfId="50756" xr:uid="{00000000-0005-0000-0000-0000CA130000}"/>
    <cellStyle name="20% - Accent2 8 2 4 3" xfId="4155" xr:uid="{00000000-0005-0000-0000-0000CB130000}"/>
    <cellStyle name="20% - Accent2 8 2 4 4" xfId="4156" xr:uid="{00000000-0005-0000-0000-0000CC130000}"/>
    <cellStyle name="20% - Accent2 8 2 5" xfId="4157" xr:uid="{00000000-0005-0000-0000-0000CD130000}"/>
    <cellStyle name="20% - Accent2 8 2 5 2" xfId="4158" xr:uid="{00000000-0005-0000-0000-0000CE130000}"/>
    <cellStyle name="20% - Accent2 8 2 5 3" xfId="50757" xr:uid="{00000000-0005-0000-0000-0000CF130000}"/>
    <cellStyle name="20% - Accent2 8 2 6" xfId="4159" xr:uid="{00000000-0005-0000-0000-0000D0130000}"/>
    <cellStyle name="20% - Accent2 8 2 7" xfId="4160" xr:uid="{00000000-0005-0000-0000-0000D1130000}"/>
    <cellStyle name="20% - Accent2 8 2 8" xfId="60422" xr:uid="{00000000-0005-0000-0000-0000D2130000}"/>
    <cellStyle name="20% - Accent2 8 3" xfId="4161" xr:uid="{00000000-0005-0000-0000-0000D3130000}"/>
    <cellStyle name="20% - Accent2 8 3 2" xfId="4162" xr:uid="{00000000-0005-0000-0000-0000D4130000}"/>
    <cellStyle name="20% - Accent2 8 3 2 2" xfId="4163" xr:uid="{00000000-0005-0000-0000-0000D5130000}"/>
    <cellStyle name="20% - Accent2 8 3 2 2 2" xfId="4164" xr:uid="{00000000-0005-0000-0000-0000D6130000}"/>
    <cellStyle name="20% - Accent2 8 3 2 2 3" xfId="50758" xr:uid="{00000000-0005-0000-0000-0000D7130000}"/>
    <cellStyle name="20% - Accent2 8 3 2 3" xfId="4165" xr:uid="{00000000-0005-0000-0000-0000D8130000}"/>
    <cellStyle name="20% - Accent2 8 3 2 4" xfId="4166" xr:uid="{00000000-0005-0000-0000-0000D9130000}"/>
    <cellStyle name="20% - Accent2 8 3 3" xfId="4167" xr:uid="{00000000-0005-0000-0000-0000DA130000}"/>
    <cellStyle name="20% - Accent2 8 3 3 2" xfId="4168" xr:uid="{00000000-0005-0000-0000-0000DB130000}"/>
    <cellStyle name="20% - Accent2 8 3 3 2 2" xfId="4169" xr:uid="{00000000-0005-0000-0000-0000DC130000}"/>
    <cellStyle name="20% - Accent2 8 3 3 2 3" xfId="50759" xr:uid="{00000000-0005-0000-0000-0000DD130000}"/>
    <cellStyle name="20% - Accent2 8 3 3 3" xfId="4170" xr:uid="{00000000-0005-0000-0000-0000DE130000}"/>
    <cellStyle name="20% - Accent2 8 3 3 4" xfId="4171" xr:uid="{00000000-0005-0000-0000-0000DF130000}"/>
    <cellStyle name="20% - Accent2 8 3 4" xfId="4172" xr:uid="{00000000-0005-0000-0000-0000E0130000}"/>
    <cellStyle name="20% - Accent2 8 3 4 2" xfId="4173" xr:uid="{00000000-0005-0000-0000-0000E1130000}"/>
    <cellStyle name="20% - Accent2 8 3 4 3" xfId="50760" xr:uid="{00000000-0005-0000-0000-0000E2130000}"/>
    <cellStyle name="20% - Accent2 8 3 5" xfId="4174" xr:uid="{00000000-0005-0000-0000-0000E3130000}"/>
    <cellStyle name="20% - Accent2 8 3 6" xfId="4175" xr:uid="{00000000-0005-0000-0000-0000E4130000}"/>
    <cellStyle name="20% - Accent2 8 3 7" xfId="60607" xr:uid="{00000000-0005-0000-0000-0000E5130000}"/>
    <cellStyle name="20% - Accent2 8 4" xfId="4176" xr:uid="{00000000-0005-0000-0000-0000E6130000}"/>
    <cellStyle name="20% - Accent2 8 4 2" xfId="4177" xr:uid="{00000000-0005-0000-0000-0000E7130000}"/>
    <cellStyle name="20% - Accent2 8 4 2 2" xfId="4178" xr:uid="{00000000-0005-0000-0000-0000E8130000}"/>
    <cellStyle name="20% - Accent2 8 4 2 3" xfId="50761" xr:uid="{00000000-0005-0000-0000-0000E9130000}"/>
    <cellStyle name="20% - Accent2 8 4 3" xfId="4179" xr:uid="{00000000-0005-0000-0000-0000EA130000}"/>
    <cellStyle name="20% - Accent2 8 4 4" xfId="4180" xr:uid="{00000000-0005-0000-0000-0000EB130000}"/>
    <cellStyle name="20% - Accent2 8 5" xfId="4181" xr:uid="{00000000-0005-0000-0000-0000EC130000}"/>
    <cellStyle name="20% - Accent2 8 5 2" xfId="4182" xr:uid="{00000000-0005-0000-0000-0000ED130000}"/>
    <cellStyle name="20% - Accent2 8 5 2 2" xfId="4183" xr:uid="{00000000-0005-0000-0000-0000EE130000}"/>
    <cellStyle name="20% - Accent2 8 5 2 3" xfId="50762" xr:uid="{00000000-0005-0000-0000-0000EF130000}"/>
    <cellStyle name="20% - Accent2 8 5 3" xfId="4184" xr:uid="{00000000-0005-0000-0000-0000F0130000}"/>
    <cellStyle name="20% - Accent2 8 5 4" xfId="4185" xr:uid="{00000000-0005-0000-0000-0000F1130000}"/>
    <cellStyle name="20% - Accent2 8 6" xfId="4186" xr:uid="{00000000-0005-0000-0000-0000F2130000}"/>
    <cellStyle name="20% - Accent2 8 6 2" xfId="4187" xr:uid="{00000000-0005-0000-0000-0000F3130000}"/>
    <cellStyle name="20% - Accent2 8 6 3" xfId="50763" xr:uid="{00000000-0005-0000-0000-0000F4130000}"/>
    <cellStyle name="20% - Accent2 8 7" xfId="4188" xr:uid="{00000000-0005-0000-0000-0000F5130000}"/>
    <cellStyle name="20% - Accent2 8 8" xfId="4189" xr:uid="{00000000-0005-0000-0000-0000F6130000}"/>
    <cellStyle name="20% - Accent2 8 9" xfId="60239" xr:uid="{00000000-0005-0000-0000-0000F7130000}"/>
    <cellStyle name="20% - Accent2 9" xfId="4190" xr:uid="{00000000-0005-0000-0000-0000F8130000}"/>
    <cellStyle name="20% - Accent2 9 2" xfId="4191" xr:uid="{00000000-0005-0000-0000-0000F9130000}"/>
    <cellStyle name="20% - Accent2 9 2 2" xfId="4192" xr:uid="{00000000-0005-0000-0000-0000FA130000}"/>
    <cellStyle name="20% - Accent2 9 2 2 2" xfId="4193" xr:uid="{00000000-0005-0000-0000-0000FB130000}"/>
    <cellStyle name="20% - Accent2 9 2 2 2 2" xfId="4194" xr:uid="{00000000-0005-0000-0000-0000FC130000}"/>
    <cellStyle name="20% - Accent2 9 2 2 2 3" xfId="50764" xr:uid="{00000000-0005-0000-0000-0000FD130000}"/>
    <cellStyle name="20% - Accent2 9 2 2 3" xfId="4195" xr:uid="{00000000-0005-0000-0000-0000FE130000}"/>
    <cellStyle name="20% - Accent2 9 2 2 4" xfId="4196" xr:uid="{00000000-0005-0000-0000-0000FF130000}"/>
    <cellStyle name="20% - Accent2 9 2 2 5" xfId="60804" xr:uid="{00000000-0005-0000-0000-000000140000}"/>
    <cellStyle name="20% - Accent2 9 2 3" xfId="4197" xr:uid="{00000000-0005-0000-0000-000001140000}"/>
    <cellStyle name="20% - Accent2 9 2 3 2" xfId="4198" xr:uid="{00000000-0005-0000-0000-000002140000}"/>
    <cellStyle name="20% - Accent2 9 2 3 2 2" xfId="4199" xr:uid="{00000000-0005-0000-0000-000003140000}"/>
    <cellStyle name="20% - Accent2 9 2 3 2 3" xfId="50765" xr:uid="{00000000-0005-0000-0000-000004140000}"/>
    <cellStyle name="20% - Accent2 9 2 3 3" xfId="4200" xr:uid="{00000000-0005-0000-0000-000005140000}"/>
    <cellStyle name="20% - Accent2 9 2 3 4" xfId="4201" xr:uid="{00000000-0005-0000-0000-000006140000}"/>
    <cellStyle name="20% - Accent2 9 2 4" xfId="4202" xr:uid="{00000000-0005-0000-0000-000007140000}"/>
    <cellStyle name="20% - Accent2 9 2 4 2" xfId="4203" xr:uid="{00000000-0005-0000-0000-000008140000}"/>
    <cellStyle name="20% - Accent2 9 2 4 3" xfId="50766" xr:uid="{00000000-0005-0000-0000-000009140000}"/>
    <cellStyle name="20% - Accent2 9 2 5" xfId="4204" xr:uid="{00000000-0005-0000-0000-00000A140000}"/>
    <cellStyle name="20% - Accent2 9 2 6" xfId="4205" xr:uid="{00000000-0005-0000-0000-00000B140000}"/>
    <cellStyle name="20% - Accent2 9 2 7" xfId="60436" xr:uid="{00000000-0005-0000-0000-00000C140000}"/>
    <cellStyle name="20% - Accent2 9 3" xfId="4206" xr:uid="{00000000-0005-0000-0000-00000D140000}"/>
    <cellStyle name="20% - Accent2 9 3 2" xfId="4207" xr:uid="{00000000-0005-0000-0000-00000E140000}"/>
    <cellStyle name="20% - Accent2 9 3 2 2" xfId="4208" xr:uid="{00000000-0005-0000-0000-00000F140000}"/>
    <cellStyle name="20% - Accent2 9 3 2 3" xfId="50767" xr:uid="{00000000-0005-0000-0000-000010140000}"/>
    <cellStyle name="20% - Accent2 9 3 3" xfId="4209" xr:uid="{00000000-0005-0000-0000-000011140000}"/>
    <cellStyle name="20% - Accent2 9 3 4" xfId="4210" xr:uid="{00000000-0005-0000-0000-000012140000}"/>
    <cellStyle name="20% - Accent2 9 3 5" xfId="60621" xr:uid="{00000000-0005-0000-0000-000013140000}"/>
    <cellStyle name="20% - Accent2 9 4" xfId="4211" xr:uid="{00000000-0005-0000-0000-000014140000}"/>
    <cellStyle name="20% - Accent2 9 4 2" xfId="4212" xr:uid="{00000000-0005-0000-0000-000015140000}"/>
    <cellStyle name="20% - Accent2 9 4 2 2" xfId="4213" xr:uid="{00000000-0005-0000-0000-000016140000}"/>
    <cellStyle name="20% - Accent2 9 4 2 3" xfId="50768" xr:uid="{00000000-0005-0000-0000-000017140000}"/>
    <cellStyle name="20% - Accent2 9 4 3" xfId="4214" xr:uid="{00000000-0005-0000-0000-000018140000}"/>
    <cellStyle name="20% - Accent2 9 4 4" xfId="4215" xr:uid="{00000000-0005-0000-0000-000019140000}"/>
    <cellStyle name="20% - Accent2 9 5" xfId="4216" xr:uid="{00000000-0005-0000-0000-00001A140000}"/>
    <cellStyle name="20% - Accent2 9 5 2" xfId="4217" xr:uid="{00000000-0005-0000-0000-00001B140000}"/>
    <cellStyle name="20% - Accent2 9 5 3" xfId="50769" xr:uid="{00000000-0005-0000-0000-00001C140000}"/>
    <cellStyle name="20% - Accent2 9 6" xfId="4218" xr:uid="{00000000-0005-0000-0000-00001D140000}"/>
    <cellStyle name="20% - Accent2 9 7" xfId="4219" xr:uid="{00000000-0005-0000-0000-00001E140000}"/>
    <cellStyle name="20% - Accent2 9 8" xfId="60253" xr:uid="{00000000-0005-0000-0000-00001F140000}"/>
    <cellStyle name="20% - Accent3 10" xfId="4220" xr:uid="{00000000-0005-0000-0000-000020140000}"/>
    <cellStyle name="20% - Accent3 10 2" xfId="4221" xr:uid="{00000000-0005-0000-0000-000021140000}"/>
    <cellStyle name="20% - Accent3 10 2 2" xfId="4222" xr:uid="{00000000-0005-0000-0000-000022140000}"/>
    <cellStyle name="20% - Accent3 10 2 2 2" xfId="4223" xr:uid="{00000000-0005-0000-0000-000023140000}"/>
    <cellStyle name="20% - Accent3 10 2 2 3" xfId="50770" xr:uid="{00000000-0005-0000-0000-000024140000}"/>
    <cellStyle name="20% - Accent3 10 2 2 4" xfId="60820" xr:uid="{00000000-0005-0000-0000-000025140000}"/>
    <cellStyle name="20% - Accent3 10 2 3" xfId="4224" xr:uid="{00000000-0005-0000-0000-000026140000}"/>
    <cellStyle name="20% - Accent3 10 2 4" xfId="4225" xr:uid="{00000000-0005-0000-0000-000027140000}"/>
    <cellStyle name="20% - Accent3 10 2 5" xfId="60452" xr:uid="{00000000-0005-0000-0000-000028140000}"/>
    <cellStyle name="20% - Accent3 10 3" xfId="4226" xr:uid="{00000000-0005-0000-0000-000029140000}"/>
    <cellStyle name="20% - Accent3 10 3 2" xfId="4227" xr:uid="{00000000-0005-0000-0000-00002A140000}"/>
    <cellStyle name="20% - Accent3 10 3 2 2" xfId="4228" xr:uid="{00000000-0005-0000-0000-00002B140000}"/>
    <cellStyle name="20% - Accent3 10 3 2 3" xfId="50771" xr:uid="{00000000-0005-0000-0000-00002C140000}"/>
    <cellStyle name="20% - Accent3 10 3 3" xfId="4229" xr:uid="{00000000-0005-0000-0000-00002D140000}"/>
    <cellStyle name="20% - Accent3 10 3 4" xfId="4230" xr:uid="{00000000-0005-0000-0000-00002E140000}"/>
    <cellStyle name="20% - Accent3 10 3 5" xfId="60637" xr:uid="{00000000-0005-0000-0000-00002F140000}"/>
    <cellStyle name="20% - Accent3 10 4" xfId="4231" xr:uid="{00000000-0005-0000-0000-000030140000}"/>
    <cellStyle name="20% - Accent3 10 4 2" xfId="4232" xr:uid="{00000000-0005-0000-0000-000031140000}"/>
    <cellStyle name="20% - Accent3 10 4 3" xfId="50772" xr:uid="{00000000-0005-0000-0000-000032140000}"/>
    <cellStyle name="20% - Accent3 10 5" xfId="4233" xr:uid="{00000000-0005-0000-0000-000033140000}"/>
    <cellStyle name="20% - Accent3 10 6" xfId="4234" xr:uid="{00000000-0005-0000-0000-000034140000}"/>
    <cellStyle name="20% - Accent3 10 7" xfId="60269" xr:uid="{00000000-0005-0000-0000-000035140000}"/>
    <cellStyle name="20% - Accent3 11" xfId="4235" xr:uid="{00000000-0005-0000-0000-000036140000}"/>
    <cellStyle name="20% - Accent3 11 2" xfId="4236" xr:uid="{00000000-0005-0000-0000-000037140000}"/>
    <cellStyle name="20% - Accent3 11 2 2" xfId="4237" xr:uid="{00000000-0005-0000-0000-000038140000}"/>
    <cellStyle name="20% - Accent3 11 2 2 2" xfId="4238" xr:uid="{00000000-0005-0000-0000-000039140000}"/>
    <cellStyle name="20% - Accent3 11 2 2 3" xfId="50773" xr:uid="{00000000-0005-0000-0000-00003A140000}"/>
    <cellStyle name="20% - Accent3 11 2 2 4" xfId="60834" xr:uid="{00000000-0005-0000-0000-00003B140000}"/>
    <cellStyle name="20% - Accent3 11 2 3" xfId="4239" xr:uid="{00000000-0005-0000-0000-00003C140000}"/>
    <cellStyle name="20% - Accent3 11 2 4" xfId="4240" xr:uid="{00000000-0005-0000-0000-00003D140000}"/>
    <cellStyle name="20% - Accent3 11 2 5" xfId="60466" xr:uid="{00000000-0005-0000-0000-00003E140000}"/>
    <cellStyle name="20% - Accent3 11 3" xfId="4241" xr:uid="{00000000-0005-0000-0000-00003F140000}"/>
    <cellStyle name="20% - Accent3 11 3 2" xfId="4242" xr:uid="{00000000-0005-0000-0000-000040140000}"/>
    <cellStyle name="20% - Accent3 11 3 3" xfId="50774" xr:uid="{00000000-0005-0000-0000-000041140000}"/>
    <cellStyle name="20% - Accent3 11 3 4" xfId="60651" xr:uid="{00000000-0005-0000-0000-000042140000}"/>
    <cellStyle name="20% - Accent3 11 4" xfId="4243" xr:uid="{00000000-0005-0000-0000-000043140000}"/>
    <cellStyle name="20% - Accent3 11 5" xfId="4244" xr:uid="{00000000-0005-0000-0000-000044140000}"/>
    <cellStyle name="20% - Accent3 11 6" xfId="60283" xr:uid="{00000000-0005-0000-0000-000045140000}"/>
    <cellStyle name="20% - Accent3 12" xfId="4245" xr:uid="{00000000-0005-0000-0000-000046140000}"/>
    <cellStyle name="20% - Accent3 12 2" xfId="4246" xr:uid="{00000000-0005-0000-0000-000047140000}"/>
    <cellStyle name="20% - Accent3 12 2 2" xfId="4247" xr:uid="{00000000-0005-0000-0000-000048140000}"/>
    <cellStyle name="20% - Accent3 12 2 2 2" xfId="60848" xr:uid="{00000000-0005-0000-0000-000049140000}"/>
    <cellStyle name="20% - Accent3 12 2 3" xfId="50775" xr:uid="{00000000-0005-0000-0000-00004A140000}"/>
    <cellStyle name="20% - Accent3 12 2 4" xfId="60480" xr:uid="{00000000-0005-0000-0000-00004B140000}"/>
    <cellStyle name="20% - Accent3 12 3" xfId="4248" xr:uid="{00000000-0005-0000-0000-00004C140000}"/>
    <cellStyle name="20% - Accent3 12 3 2" xfId="60665" xr:uid="{00000000-0005-0000-0000-00004D140000}"/>
    <cellStyle name="20% - Accent3 12 4" xfId="4249" xr:uid="{00000000-0005-0000-0000-00004E140000}"/>
    <cellStyle name="20% - Accent3 12 5" xfId="60297" xr:uid="{00000000-0005-0000-0000-00004F140000}"/>
    <cellStyle name="20% - Accent3 13" xfId="4250" xr:uid="{00000000-0005-0000-0000-000050140000}"/>
    <cellStyle name="20% - Accent3 13 2" xfId="4251" xr:uid="{00000000-0005-0000-0000-000051140000}"/>
    <cellStyle name="20% - Accent3 13 2 2" xfId="4252" xr:uid="{00000000-0005-0000-0000-000052140000}"/>
    <cellStyle name="20% - Accent3 13 2 2 2" xfId="60862" xr:uid="{00000000-0005-0000-0000-000053140000}"/>
    <cellStyle name="20% - Accent3 13 2 3" xfId="50776" xr:uid="{00000000-0005-0000-0000-000054140000}"/>
    <cellStyle name="20% - Accent3 13 2 4" xfId="60494" xr:uid="{00000000-0005-0000-0000-000055140000}"/>
    <cellStyle name="20% - Accent3 13 3" xfId="4253" xr:uid="{00000000-0005-0000-0000-000056140000}"/>
    <cellStyle name="20% - Accent3 13 3 2" xfId="60679" xr:uid="{00000000-0005-0000-0000-000057140000}"/>
    <cellStyle name="20% - Accent3 13 4" xfId="4254" xr:uid="{00000000-0005-0000-0000-000058140000}"/>
    <cellStyle name="20% - Accent3 13 5" xfId="60311" xr:uid="{00000000-0005-0000-0000-000059140000}"/>
    <cellStyle name="20% - Accent3 14" xfId="4255" xr:uid="{00000000-0005-0000-0000-00005A140000}"/>
    <cellStyle name="20% - Accent3 14 2" xfId="4256" xr:uid="{00000000-0005-0000-0000-00005B140000}"/>
    <cellStyle name="20% - Accent3 14 2 2" xfId="60692" xr:uid="{00000000-0005-0000-0000-00005C140000}"/>
    <cellStyle name="20% - Accent3 14 3" xfId="50777" xr:uid="{00000000-0005-0000-0000-00005D140000}"/>
    <cellStyle name="20% - Accent3 14 4" xfId="60324" xr:uid="{00000000-0005-0000-0000-00005E140000}"/>
    <cellStyle name="20% - Accent3 15" xfId="4257" xr:uid="{00000000-0005-0000-0000-00005F140000}"/>
    <cellStyle name="20% - Accent3 15 2" xfId="60508" xr:uid="{00000000-0005-0000-0000-000060140000}"/>
    <cellStyle name="20% - Accent3 16" xfId="4258" xr:uid="{00000000-0005-0000-0000-000061140000}"/>
    <cellStyle name="20% - Accent3 16 2" xfId="60876" xr:uid="{00000000-0005-0000-0000-000062140000}"/>
    <cellStyle name="20% - Accent3 17" xfId="50778" xr:uid="{00000000-0005-0000-0000-000063140000}"/>
    <cellStyle name="20% - Accent3 17 2" xfId="60890" xr:uid="{00000000-0005-0000-0000-000064140000}"/>
    <cellStyle name="20% - Accent3 18" xfId="50779" xr:uid="{00000000-0005-0000-0000-000065140000}"/>
    <cellStyle name="20% - Accent3 18 2" xfId="60904" xr:uid="{00000000-0005-0000-0000-000066140000}"/>
    <cellStyle name="20% - Accent3 19" xfId="60133" xr:uid="{00000000-0005-0000-0000-000067140000}"/>
    <cellStyle name="20% - Accent3 2" xfId="4259" xr:uid="{00000000-0005-0000-0000-000068140000}"/>
    <cellStyle name="20% - Accent3 2 10" xfId="4260" xr:uid="{00000000-0005-0000-0000-000069140000}"/>
    <cellStyle name="20% - Accent3 2 10 2" xfId="4261" xr:uid="{00000000-0005-0000-0000-00006A140000}"/>
    <cellStyle name="20% - Accent3 2 10 2 2" xfId="4262" xr:uid="{00000000-0005-0000-0000-00006B140000}"/>
    <cellStyle name="20% - Accent3 2 10 2 2 2" xfId="4263" xr:uid="{00000000-0005-0000-0000-00006C140000}"/>
    <cellStyle name="20% - Accent3 2 10 2 2 3" xfId="50780" xr:uid="{00000000-0005-0000-0000-00006D140000}"/>
    <cellStyle name="20% - Accent3 2 10 2 3" xfId="4264" xr:uid="{00000000-0005-0000-0000-00006E140000}"/>
    <cellStyle name="20% - Accent3 2 10 2 4" xfId="4265" xr:uid="{00000000-0005-0000-0000-00006F140000}"/>
    <cellStyle name="20% - Accent3 2 10 3" xfId="4266" xr:uid="{00000000-0005-0000-0000-000070140000}"/>
    <cellStyle name="20% - Accent3 2 10 3 2" xfId="4267" xr:uid="{00000000-0005-0000-0000-000071140000}"/>
    <cellStyle name="20% - Accent3 2 10 3 3" xfId="50781" xr:uid="{00000000-0005-0000-0000-000072140000}"/>
    <cellStyle name="20% - Accent3 2 10 4" xfId="4268" xr:uid="{00000000-0005-0000-0000-000073140000}"/>
    <cellStyle name="20% - Accent3 2 10 5" xfId="4269" xr:uid="{00000000-0005-0000-0000-000074140000}"/>
    <cellStyle name="20% - Accent3 2 11" xfId="4270" xr:uid="{00000000-0005-0000-0000-000075140000}"/>
    <cellStyle name="20% - Accent3 2 11 2" xfId="4271" xr:uid="{00000000-0005-0000-0000-000076140000}"/>
    <cellStyle name="20% - Accent3 2 11 2 2" xfId="4272" xr:uid="{00000000-0005-0000-0000-000077140000}"/>
    <cellStyle name="20% - Accent3 2 11 2 3" xfId="50782" xr:uid="{00000000-0005-0000-0000-000078140000}"/>
    <cellStyle name="20% - Accent3 2 11 3" xfId="4273" xr:uid="{00000000-0005-0000-0000-000079140000}"/>
    <cellStyle name="20% - Accent3 2 11 4" xfId="4274" xr:uid="{00000000-0005-0000-0000-00007A140000}"/>
    <cellStyle name="20% - Accent3 2 12" xfId="4275" xr:uid="{00000000-0005-0000-0000-00007B140000}"/>
    <cellStyle name="20% - Accent3 2 12 2" xfId="4276" xr:uid="{00000000-0005-0000-0000-00007C140000}"/>
    <cellStyle name="20% - Accent3 2 12 2 2" xfId="4277" xr:uid="{00000000-0005-0000-0000-00007D140000}"/>
    <cellStyle name="20% - Accent3 2 12 2 3" xfId="50783" xr:uid="{00000000-0005-0000-0000-00007E140000}"/>
    <cellStyle name="20% - Accent3 2 12 3" xfId="4278" xr:uid="{00000000-0005-0000-0000-00007F140000}"/>
    <cellStyle name="20% - Accent3 2 12 4" xfId="4279" xr:uid="{00000000-0005-0000-0000-000080140000}"/>
    <cellStyle name="20% - Accent3 2 13" xfId="4280" xr:uid="{00000000-0005-0000-0000-000081140000}"/>
    <cellStyle name="20% - Accent3 2 13 2" xfId="4281" xr:uid="{00000000-0005-0000-0000-000082140000}"/>
    <cellStyle name="20% - Accent3 2 13 3" xfId="50784" xr:uid="{00000000-0005-0000-0000-000083140000}"/>
    <cellStyle name="20% - Accent3 2 14" xfId="4282" xr:uid="{00000000-0005-0000-0000-000084140000}"/>
    <cellStyle name="20% - Accent3 2 15" xfId="4283" xr:uid="{00000000-0005-0000-0000-000085140000}"/>
    <cellStyle name="20% - Accent3 2 16" xfId="60156" xr:uid="{00000000-0005-0000-0000-000086140000}"/>
    <cellStyle name="20% - Accent3 2 2" xfId="4284" xr:uid="{00000000-0005-0000-0000-000087140000}"/>
    <cellStyle name="20% - Accent3 2 2 10" xfId="4285" xr:uid="{00000000-0005-0000-0000-000088140000}"/>
    <cellStyle name="20% - Accent3 2 2 11" xfId="4286" xr:uid="{00000000-0005-0000-0000-000089140000}"/>
    <cellStyle name="20% - Accent3 2 2 12" xfId="60340" xr:uid="{00000000-0005-0000-0000-00008A140000}"/>
    <cellStyle name="20% - Accent3 2 2 2" xfId="4287" xr:uid="{00000000-0005-0000-0000-00008B140000}"/>
    <cellStyle name="20% - Accent3 2 2 2 10" xfId="4288" xr:uid="{00000000-0005-0000-0000-00008C140000}"/>
    <cellStyle name="20% - Accent3 2 2 2 11" xfId="60708" xr:uid="{00000000-0005-0000-0000-00008D140000}"/>
    <cellStyle name="20% - Accent3 2 2 2 2" xfId="4289" xr:uid="{00000000-0005-0000-0000-00008E140000}"/>
    <cellStyle name="20% - Accent3 2 2 2 2 2" xfId="4290" xr:uid="{00000000-0005-0000-0000-00008F140000}"/>
    <cellStyle name="20% - Accent3 2 2 2 2 2 2" xfId="4291" xr:uid="{00000000-0005-0000-0000-000090140000}"/>
    <cellStyle name="20% - Accent3 2 2 2 2 2 2 2" xfId="4292" xr:uid="{00000000-0005-0000-0000-000091140000}"/>
    <cellStyle name="20% - Accent3 2 2 2 2 2 2 2 2" xfId="4293" xr:uid="{00000000-0005-0000-0000-000092140000}"/>
    <cellStyle name="20% - Accent3 2 2 2 2 2 2 2 2 2" xfId="4294" xr:uid="{00000000-0005-0000-0000-000093140000}"/>
    <cellStyle name="20% - Accent3 2 2 2 2 2 2 2 2 3" xfId="50785" xr:uid="{00000000-0005-0000-0000-000094140000}"/>
    <cellStyle name="20% - Accent3 2 2 2 2 2 2 2 3" xfId="4295" xr:uid="{00000000-0005-0000-0000-000095140000}"/>
    <cellStyle name="20% - Accent3 2 2 2 2 2 2 2 4" xfId="4296" xr:uid="{00000000-0005-0000-0000-000096140000}"/>
    <cellStyle name="20% - Accent3 2 2 2 2 2 2 3" xfId="4297" xr:uid="{00000000-0005-0000-0000-000097140000}"/>
    <cellStyle name="20% - Accent3 2 2 2 2 2 2 3 2" xfId="4298" xr:uid="{00000000-0005-0000-0000-000098140000}"/>
    <cellStyle name="20% - Accent3 2 2 2 2 2 2 3 2 2" xfId="4299" xr:uid="{00000000-0005-0000-0000-000099140000}"/>
    <cellStyle name="20% - Accent3 2 2 2 2 2 2 3 2 3" xfId="50786" xr:uid="{00000000-0005-0000-0000-00009A140000}"/>
    <cellStyle name="20% - Accent3 2 2 2 2 2 2 3 3" xfId="4300" xr:uid="{00000000-0005-0000-0000-00009B140000}"/>
    <cellStyle name="20% - Accent3 2 2 2 2 2 2 3 4" xfId="4301" xr:uid="{00000000-0005-0000-0000-00009C140000}"/>
    <cellStyle name="20% - Accent3 2 2 2 2 2 2 4" xfId="4302" xr:uid="{00000000-0005-0000-0000-00009D140000}"/>
    <cellStyle name="20% - Accent3 2 2 2 2 2 2 4 2" xfId="4303" xr:uid="{00000000-0005-0000-0000-00009E140000}"/>
    <cellStyle name="20% - Accent3 2 2 2 2 2 2 4 3" xfId="50787" xr:uid="{00000000-0005-0000-0000-00009F140000}"/>
    <cellStyle name="20% - Accent3 2 2 2 2 2 2 5" xfId="4304" xr:uid="{00000000-0005-0000-0000-0000A0140000}"/>
    <cellStyle name="20% - Accent3 2 2 2 2 2 2 6" xfId="4305" xr:uid="{00000000-0005-0000-0000-0000A1140000}"/>
    <cellStyle name="20% - Accent3 2 2 2 2 2 3" xfId="4306" xr:uid="{00000000-0005-0000-0000-0000A2140000}"/>
    <cellStyle name="20% - Accent3 2 2 2 2 2 3 2" xfId="4307" xr:uid="{00000000-0005-0000-0000-0000A3140000}"/>
    <cellStyle name="20% - Accent3 2 2 2 2 2 3 2 2" xfId="4308" xr:uid="{00000000-0005-0000-0000-0000A4140000}"/>
    <cellStyle name="20% - Accent3 2 2 2 2 2 3 2 3" xfId="50788" xr:uid="{00000000-0005-0000-0000-0000A5140000}"/>
    <cellStyle name="20% - Accent3 2 2 2 2 2 3 3" xfId="4309" xr:uid="{00000000-0005-0000-0000-0000A6140000}"/>
    <cellStyle name="20% - Accent3 2 2 2 2 2 3 4" xfId="4310" xr:uid="{00000000-0005-0000-0000-0000A7140000}"/>
    <cellStyle name="20% - Accent3 2 2 2 2 2 4" xfId="4311" xr:uid="{00000000-0005-0000-0000-0000A8140000}"/>
    <cellStyle name="20% - Accent3 2 2 2 2 2 4 2" xfId="4312" xr:uid="{00000000-0005-0000-0000-0000A9140000}"/>
    <cellStyle name="20% - Accent3 2 2 2 2 2 4 2 2" xfId="4313" xr:uid="{00000000-0005-0000-0000-0000AA140000}"/>
    <cellStyle name="20% - Accent3 2 2 2 2 2 4 2 3" xfId="50789" xr:uid="{00000000-0005-0000-0000-0000AB140000}"/>
    <cellStyle name="20% - Accent3 2 2 2 2 2 4 3" xfId="4314" xr:uid="{00000000-0005-0000-0000-0000AC140000}"/>
    <cellStyle name="20% - Accent3 2 2 2 2 2 4 4" xfId="4315" xr:uid="{00000000-0005-0000-0000-0000AD140000}"/>
    <cellStyle name="20% - Accent3 2 2 2 2 2 5" xfId="4316" xr:uid="{00000000-0005-0000-0000-0000AE140000}"/>
    <cellStyle name="20% - Accent3 2 2 2 2 2 5 2" xfId="4317" xr:uid="{00000000-0005-0000-0000-0000AF140000}"/>
    <cellStyle name="20% - Accent3 2 2 2 2 2 5 3" xfId="50790" xr:uid="{00000000-0005-0000-0000-0000B0140000}"/>
    <cellStyle name="20% - Accent3 2 2 2 2 2 6" xfId="4318" xr:uid="{00000000-0005-0000-0000-0000B1140000}"/>
    <cellStyle name="20% - Accent3 2 2 2 2 2 7" xfId="4319" xr:uid="{00000000-0005-0000-0000-0000B2140000}"/>
    <cellStyle name="20% - Accent3 2 2 2 2 3" xfId="4320" xr:uid="{00000000-0005-0000-0000-0000B3140000}"/>
    <cellStyle name="20% - Accent3 2 2 2 2 3 2" xfId="4321" xr:uid="{00000000-0005-0000-0000-0000B4140000}"/>
    <cellStyle name="20% - Accent3 2 2 2 2 3 2 2" xfId="4322" xr:uid="{00000000-0005-0000-0000-0000B5140000}"/>
    <cellStyle name="20% - Accent3 2 2 2 2 3 2 2 2" xfId="4323" xr:uid="{00000000-0005-0000-0000-0000B6140000}"/>
    <cellStyle name="20% - Accent3 2 2 2 2 3 2 2 3" xfId="50791" xr:uid="{00000000-0005-0000-0000-0000B7140000}"/>
    <cellStyle name="20% - Accent3 2 2 2 2 3 2 3" xfId="4324" xr:uid="{00000000-0005-0000-0000-0000B8140000}"/>
    <cellStyle name="20% - Accent3 2 2 2 2 3 2 4" xfId="4325" xr:uid="{00000000-0005-0000-0000-0000B9140000}"/>
    <cellStyle name="20% - Accent3 2 2 2 2 3 3" xfId="4326" xr:uid="{00000000-0005-0000-0000-0000BA140000}"/>
    <cellStyle name="20% - Accent3 2 2 2 2 3 3 2" xfId="4327" xr:uid="{00000000-0005-0000-0000-0000BB140000}"/>
    <cellStyle name="20% - Accent3 2 2 2 2 3 3 2 2" xfId="4328" xr:uid="{00000000-0005-0000-0000-0000BC140000}"/>
    <cellStyle name="20% - Accent3 2 2 2 2 3 3 2 3" xfId="50792" xr:uid="{00000000-0005-0000-0000-0000BD140000}"/>
    <cellStyle name="20% - Accent3 2 2 2 2 3 3 3" xfId="4329" xr:uid="{00000000-0005-0000-0000-0000BE140000}"/>
    <cellStyle name="20% - Accent3 2 2 2 2 3 3 4" xfId="4330" xr:uid="{00000000-0005-0000-0000-0000BF140000}"/>
    <cellStyle name="20% - Accent3 2 2 2 2 3 4" xfId="4331" xr:uid="{00000000-0005-0000-0000-0000C0140000}"/>
    <cellStyle name="20% - Accent3 2 2 2 2 3 4 2" xfId="4332" xr:uid="{00000000-0005-0000-0000-0000C1140000}"/>
    <cellStyle name="20% - Accent3 2 2 2 2 3 4 3" xfId="50793" xr:uid="{00000000-0005-0000-0000-0000C2140000}"/>
    <cellStyle name="20% - Accent3 2 2 2 2 3 5" xfId="4333" xr:uid="{00000000-0005-0000-0000-0000C3140000}"/>
    <cellStyle name="20% - Accent3 2 2 2 2 3 6" xfId="4334" xr:uid="{00000000-0005-0000-0000-0000C4140000}"/>
    <cellStyle name="20% - Accent3 2 2 2 2 4" xfId="4335" xr:uid="{00000000-0005-0000-0000-0000C5140000}"/>
    <cellStyle name="20% - Accent3 2 2 2 2 4 2" xfId="4336" xr:uid="{00000000-0005-0000-0000-0000C6140000}"/>
    <cellStyle name="20% - Accent3 2 2 2 2 4 2 2" xfId="4337" xr:uid="{00000000-0005-0000-0000-0000C7140000}"/>
    <cellStyle name="20% - Accent3 2 2 2 2 4 2 3" xfId="50794" xr:uid="{00000000-0005-0000-0000-0000C8140000}"/>
    <cellStyle name="20% - Accent3 2 2 2 2 4 3" xfId="4338" xr:uid="{00000000-0005-0000-0000-0000C9140000}"/>
    <cellStyle name="20% - Accent3 2 2 2 2 4 4" xfId="4339" xr:uid="{00000000-0005-0000-0000-0000CA140000}"/>
    <cellStyle name="20% - Accent3 2 2 2 2 5" xfId="4340" xr:uid="{00000000-0005-0000-0000-0000CB140000}"/>
    <cellStyle name="20% - Accent3 2 2 2 2 5 2" xfId="4341" xr:uid="{00000000-0005-0000-0000-0000CC140000}"/>
    <cellStyle name="20% - Accent3 2 2 2 2 5 2 2" xfId="4342" xr:uid="{00000000-0005-0000-0000-0000CD140000}"/>
    <cellStyle name="20% - Accent3 2 2 2 2 5 2 3" xfId="50795" xr:uid="{00000000-0005-0000-0000-0000CE140000}"/>
    <cellStyle name="20% - Accent3 2 2 2 2 5 3" xfId="4343" xr:uid="{00000000-0005-0000-0000-0000CF140000}"/>
    <cellStyle name="20% - Accent3 2 2 2 2 5 4" xfId="4344" xr:uid="{00000000-0005-0000-0000-0000D0140000}"/>
    <cellStyle name="20% - Accent3 2 2 2 2 6" xfId="4345" xr:uid="{00000000-0005-0000-0000-0000D1140000}"/>
    <cellStyle name="20% - Accent3 2 2 2 2 6 2" xfId="4346" xr:uid="{00000000-0005-0000-0000-0000D2140000}"/>
    <cellStyle name="20% - Accent3 2 2 2 2 6 3" xfId="50796" xr:uid="{00000000-0005-0000-0000-0000D3140000}"/>
    <cellStyle name="20% - Accent3 2 2 2 2 7" xfId="4347" xr:uid="{00000000-0005-0000-0000-0000D4140000}"/>
    <cellStyle name="20% - Accent3 2 2 2 2 8" xfId="4348" xr:uid="{00000000-0005-0000-0000-0000D5140000}"/>
    <cellStyle name="20% - Accent3 2 2 2 3" xfId="4349" xr:uid="{00000000-0005-0000-0000-0000D6140000}"/>
    <cellStyle name="20% - Accent3 2 2 2 3 2" xfId="4350" xr:uid="{00000000-0005-0000-0000-0000D7140000}"/>
    <cellStyle name="20% - Accent3 2 2 2 3 2 2" xfId="4351" xr:uid="{00000000-0005-0000-0000-0000D8140000}"/>
    <cellStyle name="20% - Accent3 2 2 2 3 2 2 2" xfId="4352" xr:uid="{00000000-0005-0000-0000-0000D9140000}"/>
    <cellStyle name="20% - Accent3 2 2 2 3 2 2 2 2" xfId="4353" xr:uid="{00000000-0005-0000-0000-0000DA140000}"/>
    <cellStyle name="20% - Accent3 2 2 2 3 2 2 2 3" xfId="50797" xr:uid="{00000000-0005-0000-0000-0000DB140000}"/>
    <cellStyle name="20% - Accent3 2 2 2 3 2 2 3" xfId="4354" xr:uid="{00000000-0005-0000-0000-0000DC140000}"/>
    <cellStyle name="20% - Accent3 2 2 2 3 2 2 4" xfId="4355" xr:uid="{00000000-0005-0000-0000-0000DD140000}"/>
    <cellStyle name="20% - Accent3 2 2 2 3 2 3" xfId="4356" xr:uid="{00000000-0005-0000-0000-0000DE140000}"/>
    <cellStyle name="20% - Accent3 2 2 2 3 2 3 2" xfId="4357" xr:uid="{00000000-0005-0000-0000-0000DF140000}"/>
    <cellStyle name="20% - Accent3 2 2 2 3 2 3 2 2" xfId="4358" xr:uid="{00000000-0005-0000-0000-0000E0140000}"/>
    <cellStyle name="20% - Accent3 2 2 2 3 2 3 2 3" xfId="50798" xr:uid="{00000000-0005-0000-0000-0000E1140000}"/>
    <cellStyle name="20% - Accent3 2 2 2 3 2 3 3" xfId="4359" xr:uid="{00000000-0005-0000-0000-0000E2140000}"/>
    <cellStyle name="20% - Accent3 2 2 2 3 2 3 4" xfId="4360" xr:uid="{00000000-0005-0000-0000-0000E3140000}"/>
    <cellStyle name="20% - Accent3 2 2 2 3 2 4" xfId="4361" xr:uid="{00000000-0005-0000-0000-0000E4140000}"/>
    <cellStyle name="20% - Accent3 2 2 2 3 2 4 2" xfId="4362" xr:uid="{00000000-0005-0000-0000-0000E5140000}"/>
    <cellStyle name="20% - Accent3 2 2 2 3 2 4 3" xfId="50799" xr:uid="{00000000-0005-0000-0000-0000E6140000}"/>
    <cellStyle name="20% - Accent3 2 2 2 3 2 5" xfId="4363" xr:uid="{00000000-0005-0000-0000-0000E7140000}"/>
    <cellStyle name="20% - Accent3 2 2 2 3 2 6" xfId="4364" xr:uid="{00000000-0005-0000-0000-0000E8140000}"/>
    <cellStyle name="20% - Accent3 2 2 2 3 3" xfId="4365" xr:uid="{00000000-0005-0000-0000-0000E9140000}"/>
    <cellStyle name="20% - Accent3 2 2 2 3 3 2" xfId="4366" xr:uid="{00000000-0005-0000-0000-0000EA140000}"/>
    <cellStyle name="20% - Accent3 2 2 2 3 3 2 2" xfId="4367" xr:uid="{00000000-0005-0000-0000-0000EB140000}"/>
    <cellStyle name="20% - Accent3 2 2 2 3 3 2 3" xfId="50800" xr:uid="{00000000-0005-0000-0000-0000EC140000}"/>
    <cellStyle name="20% - Accent3 2 2 2 3 3 3" xfId="4368" xr:uid="{00000000-0005-0000-0000-0000ED140000}"/>
    <cellStyle name="20% - Accent3 2 2 2 3 3 4" xfId="4369" xr:uid="{00000000-0005-0000-0000-0000EE140000}"/>
    <cellStyle name="20% - Accent3 2 2 2 3 4" xfId="4370" xr:uid="{00000000-0005-0000-0000-0000EF140000}"/>
    <cellStyle name="20% - Accent3 2 2 2 3 4 2" xfId="4371" xr:uid="{00000000-0005-0000-0000-0000F0140000}"/>
    <cellStyle name="20% - Accent3 2 2 2 3 4 2 2" xfId="4372" xr:uid="{00000000-0005-0000-0000-0000F1140000}"/>
    <cellStyle name="20% - Accent3 2 2 2 3 4 2 3" xfId="50801" xr:uid="{00000000-0005-0000-0000-0000F2140000}"/>
    <cellStyle name="20% - Accent3 2 2 2 3 4 3" xfId="4373" xr:uid="{00000000-0005-0000-0000-0000F3140000}"/>
    <cellStyle name="20% - Accent3 2 2 2 3 4 4" xfId="4374" xr:uid="{00000000-0005-0000-0000-0000F4140000}"/>
    <cellStyle name="20% - Accent3 2 2 2 3 5" xfId="4375" xr:uid="{00000000-0005-0000-0000-0000F5140000}"/>
    <cellStyle name="20% - Accent3 2 2 2 3 5 2" xfId="4376" xr:uid="{00000000-0005-0000-0000-0000F6140000}"/>
    <cellStyle name="20% - Accent3 2 2 2 3 5 3" xfId="50802" xr:uid="{00000000-0005-0000-0000-0000F7140000}"/>
    <cellStyle name="20% - Accent3 2 2 2 3 6" xfId="4377" xr:uid="{00000000-0005-0000-0000-0000F8140000}"/>
    <cellStyle name="20% - Accent3 2 2 2 3 7" xfId="4378" xr:uid="{00000000-0005-0000-0000-0000F9140000}"/>
    <cellStyle name="20% - Accent3 2 2 2 4" xfId="4379" xr:uid="{00000000-0005-0000-0000-0000FA140000}"/>
    <cellStyle name="20% - Accent3 2 2 2 4 2" xfId="4380" xr:uid="{00000000-0005-0000-0000-0000FB140000}"/>
    <cellStyle name="20% - Accent3 2 2 2 4 2 2" xfId="4381" xr:uid="{00000000-0005-0000-0000-0000FC140000}"/>
    <cellStyle name="20% - Accent3 2 2 2 4 2 2 2" xfId="4382" xr:uid="{00000000-0005-0000-0000-0000FD140000}"/>
    <cellStyle name="20% - Accent3 2 2 2 4 2 2 3" xfId="50803" xr:uid="{00000000-0005-0000-0000-0000FE140000}"/>
    <cellStyle name="20% - Accent3 2 2 2 4 2 3" xfId="4383" xr:uid="{00000000-0005-0000-0000-0000FF140000}"/>
    <cellStyle name="20% - Accent3 2 2 2 4 2 4" xfId="4384" xr:uid="{00000000-0005-0000-0000-000000150000}"/>
    <cellStyle name="20% - Accent3 2 2 2 4 3" xfId="4385" xr:uid="{00000000-0005-0000-0000-000001150000}"/>
    <cellStyle name="20% - Accent3 2 2 2 4 3 2" xfId="4386" xr:uid="{00000000-0005-0000-0000-000002150000}"/>
    <cellStyle name="20% - Accent3 2 2 2 4 3 2 2" xfId="4387" xr:uid="{00000000-0005-0000-0000-000003150000}"/>
    <cellStyle name="20% - Accent3 2 2 2 4 3 2 3" xfId="50804" xr:uid="{00000000-0005-0000-0000-000004150000}"/>
    <cellStyle name="20% - Accent3 2 2 2 4 3 3" xfId="4388" xr:uid="{00000000-0005-0000-0000-000005150000}"/>
    <cellStyle name="20% - Accent3 2 2 2 4 3 4" xfId="4389" xr:uid="{00000000-0005-0000-0000-000006150000}"/>
    <cellStyle name="20% - Accent3 2 2 2 4 4" xfId="4390" xr:uid="{00000000-0005-0000-0000-000007150000}"/>
    <cellStyle name="20% - Accent3 2 2 2 4 4 2" xfId="4391" xr:uid="{00000000-0005-0000-0000-000008150000}"/>
    <cellStyle name="20% - Accent3 2 2 2 4 4 3" xfId="50805" xr:uid="{00000000-0005-0000-0000-000009150000}"/>
    <cellStyle name="20% - Accent3 2 2 2 4 5" xfId="4392" xr:uid="{00000000-0005-0000-0000-00000A150000}"/>
    <cellStyle name="20% - Accent3 2 2 2 4 6" xfId="4393" xr:uid="{00000000-0005-0000-0000-00000B150000}"/>
    <cellStyle name="20% - Accent3 2 2 2 5" xfId="4394" xr:uid="{00000000-0005-0000-0000-00000C150000}"/>
    <cellStyle name="20% - Accent3 2 2 2 5 2" xfId="4395" xr:uid="{00000000-0005-0000-0000-00000D150000}"/>
    <cellStyle name="20% - Accent3 2 2 2 5 2 2" xfId="4396" xr:uid="{00000000-0005-0000-0000-00000E150000}"/>
    <cellStyle name="20% - Accent3 2 2 2 5 2 2 2" xfId="4397" xr:uid="{00000000-0005-0000-0000-00000F150000}"/>
    <cellStyle name="20% - Accent3 2 2 2 5 2 2 3" xfId="50806" xr:uid="{00000000-0005-0000-0000-000010150000}"/>
    <cellStyle name="20% - Accent3 2 2 2 5 2 3" xfId="4398" xr:uid="{00000000-0005-0000-0000-000011150000}"/>
    <cellStyle name="20% - Accent3 2 2 2 5 2 4" xfId="4399" xr:uid="{00000000-0005-0000-0000-000012150000}"/>
    <cellStyle name="20% - Accent3 2 2 2 5 3" xfId="4400" xr:uid="{00000000-0005-0000-0000-000013150000}"/>
    <cellStyle name="20% - Accent3 2 2 2 5 3 2" xfId="4401" xr:uid="{00000000-0005-0000-0000-000014150000}"/>
    <cellStyle name="20% - Accent3 2 2 2 5 3 3" xfId="50807" xr:uid="{00000000-0005-0000-0000-000015150000}"/>
    <cellStyle name="20% - Accent3 2 2 2 5 4" xfId="4402" xr:uid="{00000000-0005-0000-0000-000016150000}"/>
    <cellStyle name="20% - Accent3 2 2 2 5 5" xfId="4403" xr:uid="{00000000-0005-0000-0000-000017150000}"/>
    <cellStyle name="20% - Accent3 2 2 2 6" xfId="4404" xr:uid="{00000000-0005-0000-0000-000018150000}"/>
    <cellStyle name="20% - Accent3 2 2 2 6 2" xfId="4405" xr:uid="{00000000-0005-0000-0000-000019150000}"/>
    <cellStyle name="20% - Accent3 2 2 2 6 2 2" xfId="4406" xr:uid="{00000000-0005-0000-0000-00001A150000}"/>
    <cellStyle name="20% - Accent3 2 2 2 6 2 3" xfId="50808" xr:uid="{00000000-0005-0000-0000-00001B150000}"/>
    <cellStyle name="20% - Accent3 2 2 2 6 3" xfId="4407" xr:uid="{00000000-0005-0000-0000-00001C150000}"/>
    <cellStyle name="20% - Accent3 2 2 2 6 4" xfId="4408" xr:uid="{00000000-0005-0000-0000-00001D150000}"/>
    <cellStyle name="20% - Accent3 2 2 2 7" xfId="4409" xr:uid="{00000000-0005-0000-0000-00001E150000}"/>
    <cellStyle name="20% - Accent3 2 2 2 7 2" xfId="4410" xr:uid="{00000000-0005-0000-0000-00001F150000}"/>
    <cellStyle name="20% - Accent3 2 2 2 7 2 2" xfId="4411" xr:uid="{00000000-0005-0000-0000-000020150000}"/>
    <cellStyle name="20% - Accent3 2 2 2 7 2 3" xfId="50809" xr:uid="{00000000-0005-0000-0000-000021150000}"/>
    <cellStyle name="20% - Accent3 2 2 2 7 3" xfId="4412" xr:uid="{00000000-0005-0000-0000-000022150000}"/>
    <cellStyle name="20% - Accent3 2 2 2 7 4" xfId="4413" xr:uid="{00000000-0005-0000-0000-000023150000}"/>
    <cellStyle name="20% - Accent3 2 2 2 8" xfId="4414" xr:uid="{00000000-0005-0000-0000-000024150000}"/>
    <cellStyle name="20% - Accent3 2 2 2 8 2" xfId="4415" xr:uid="{00000000-0005-0000-0000-000025150000}"/>
    <cellStyle name="20% - Accent3 2 2 2 8 3" xfId="50810" xr:uid="{00000000-0005-0000-0000-000026150000}"/>
    <cellStyle name="20% - Accent3 2 2 2 9" xfId="4416" xr:uid="{00000000-0005-0000-0000-000027150000}"/>
    <cellStyle name="20% - Accent3 2 2 3" xfId="4417" xr:uid="{00000000-0005-0000-0000-000028150000}"/>
    <cellStyle name="20% - Accent3 2 2 3 2" xfId="4418" xr:uid="{00000000-0005-0000-0000-000029150000}"/>
    <cellStyle name="20% - Accent3 2 2 3 2 2" xfId="4419" xr:uid="{00000000-0005-0000-0000-00002A150000}"/>
    <cellStyle name="20% - Accent3 2 2 3 2 2 2" xfId="4420" xr:uid="{00000000-0005-0000-0000-00002B150000}"/>
    <cellStyle name="20% - Accent3 2 2 3 2 2 2 2" xfId="4421" xr:uid="{00000000-0005-0000-0000-00002C150000}"/>
    <cellStyle name="20% - Accent3 2 2 3 2 2 2 2 2" xfId="4422" xr:uid="{00000000-0005-0000-0000-00002D150000}"/>
    <cellStyle name="20% - Accent3 2 2 3 2 2 2 2 3" xfId="50811" xr:uid="{00000000-0005-0000-0000-00002E150000}"/>
    <cellStyle name="20% - Accent3 2 2 3 2 2 2 3" xfId="4423" xr:uid="{00000000-0005-0000-0000-00002F150000}"/>
    <cellStyle name="20% - Accent3 2 2 3 2 2 2 4" xfId="4424" xr:uid="{00000000-0005-0000-0000-000030150000}"/>
    <cellStyle name="20% - Accent3 2 2 3 2 2 3" xfId="4425" xr:uid="{00000000-0005-0000-0000-000031150000}"/>
    <cellStyle name="20% - Accent3 2 2 3 2 2 3 2" xfId="4426" xr:uid="{00000000-0005-0000-0000-000032150000}"/>
    <cellStyle name="20% - Accent3 2 2 3 2 2 3 2 2" xfId="4427" xr:uid="{00000000-0005-0000-0000-000033150000}"/>
    <cellStyle name="20% - Accent3 2 2 3 2 2 3 2 3" xfId="50812" xr:uid="{00000000-0005-0000-0000-000034150000}"/>
    <cellStyle name="20% - Accent3 2 2 3 2 2 3 3" xfId="4428" xr:uid="{00000000-0005-0000-0000-000035150000}"/>
    <cellStyle name="20% - Accent3 2 2 3 2 2 3 4" xfId="4429" xr:uid="{00000000-0005-0000-0000-000036150000}"/>
    <cellStyle name="20% - Accent3 2 2 3 2 2 4" xfId="4430" xr:uid="{00000000-0005-0000-0000-000037150000}"/>
    <cellStyle name="20% - Accent3 2 2 3 2 2 4 2" xfId="4431" xr:uid="{00000000-0005-0000-0000-000038150000}"/>
    <cellStyle name="20% - Accent3 2 2 3 2 2 4 3" xfId="50813" xr:uid="{00000000-0005-0000-0000-000039150000}"/>
    <cellStyle name="20% - Accent3 2 2 3 2 2 5" xfId="4432" xr:uid="{00000000-0005-0000-0000-00003A150000}"/>
    <cellStyle name="20% - Accent3 2 2 3 2 2 6" xfId="4433" xr:uid="{00000000-0005-0000-0000-00003B150000}"/>
    <cellStyle name="20% - Accent3 2 2 3 2 3" xfId="4434" xr:uid="{00000000-0005-0000-0000-00003C150000}"/>
    <cellStyle name="20% - Accent3 2 2 3 2 3 2" xfId="4435" xr:uid="{00000000-0005-0000-0000-00003D150000}"/>
    <cellStyle name="20% - Accent3 2 2 3 2 3 2 2" xfId="4436" xr:uid="{00000000-0005-0000-0000-00003E150000}"/>
    <cellStyle name="20% - Accent3 2 2 3 2 3 2 3" xfId="50814" xr:uid="{00000000-0005-0000-0000-00003F150000}"/>
    <cellStyle name="20% - Accent3 2 2 3 2 3 3" xfId="4437" xr:uid="{00000000-0005-0000-0000-000040150000}"/>
    <cellStyle name="20% - Accent3 2 2 3 2 3 4" xfId="4438" xr:uid="{00000000-0005-0000-0000-000041150000}"/>
    <cellStyle name="20% - Accent3 2 2 3 2 4" xfId="4439" xr:uid="{00000000-0005-0000-0000-000042150000}"/>
    <cellStyle name="20% - Accent3 2 2 3 2 4 2" xfId="4440" xr:uid="{00000000-0005-0000-0000-000043150000}"/>
    <cellStyle name="20% - Accent3 2 2 3 2 4 2 2" xfId="4441" xr:uid="{00000000-0005-0000-0000-000044150000}"/>
    <cellStyle name="20% - Accent3 2 2 3 2 4 2 3" xfId="50815" xr:uid="{00000000-0005-0000-0000-000045150000}"/>
    <cellStyle name="20% - Accent3 2 2 3 2 4 3" xfId="4442" xr:uid="{00000000-0005-0000-0000-000046150000}"/>
    <cellStyle name="20% - Accent3 2 2 3 2 4 4" xfId="4443" xr:uid="{00000000-0005-0000-0000-000047150000}"/>
    <cellStyle name="20% - Accent3 2 2 3 2 5" xfId="4444" xr:uid="{00000000-0005-0000-0000-000048150000}"/>
    <cellStyle name="20% - Accent3 2 2 3 2 5 2" xfId="4445" xr:uid="{00000000-0005-0000-0000-000049150000}"/>
    <cellStyle name="20% - Accent3 2 2 3 2 5 3" xfId="50816" xr:uid="{00000000-0005-0000-0000-00004A150000}"/>
    <cellStyle name="20% - Accent3 2 2 3 2 6" xfId="4446" xr:uid="{00000000-0005-0000-0000-00004B150000}"/>
    <cellStyle name="20% - Accent3 2 2 3 2 7" xfId="4447" xr:uid="{00000000-0005-0000-0000-00004C150000}"/>
    <cellStyle name="20% - Accent3 2 2 3 3" xfId="4448" xr:uid="{00000000-0005-0000-0000-00004D150000}"/>
    <cellStyle name="20% - Accent3 2 2 3 3 2" xfId="4449" xr:uid="{00000000-0005-0000-0000-00004E150000}"/>
    <cellStyle name="20% - Accent3 2 2 3 3 2 2" xfId="4450" xr:uid="{00000000-0005-0000-0000-00004F150000}"/>
    <cellStyle name="20% - Accent3 2 2 3 3 2 2 2" xfId="4451" xr:uid="{00000000-0005-0000-0000-000050150000}"/>
    <cellStyle name="20% - Accent3 2 2 3 3 2 2 3" xfId="50817" xr:uid="{00000000-0005-0000-0000-000051150000}"/>
    <cellStyle name="20% - Accent3 2 2 3 3 2 3" xfId="4452" xr:uid="{00000000-0005-0000-0000-000052150000}"/>
    <cellStyle name="20% - Accent3 2 2 3 3 2 4" xfId="4453" xr:uid="{00000000-0005-0000-0000-000053150000}"/>
    <cellStyle name="20% - Accent3 2 2 3 3 3" xfId="4454" xr:uid="{00000000-0005-0000-0000-000054150000}"/>
    <cellStyle name="20% - Accent3 2 2 3 3 3 2" xfId="4455" xr:uid="{00000000-0005-0000-0000-000055150000}"/>
    <cellStyle name="20% - Accent3 2 2 3 3 3 2 2" xfId="4456" xr:uid="{00000000-0005-0000-0000-000056150000}"/>
    <cellStyle name="20% - Accent3 2 2 3 3 3 2 3" xfId="50818" xr:uid="{00000000-0005-0000-0000-000057150000}"/>
    <cellStyle name="20% - Accent3 2 2 3 3 3 3" xfId="4457" xr:uid="{00000000-0005-0000-0000-000058150000}"/>
    <cellStyle name="20% - Accent3 2 2 3 3 3 4" xfId="4458" xr:uid="{00000000-0005-0000-0000-000059150000}"/>
    <cellStyle name="20% - Accent3 2 2 3 3 4" xfId="4459" xr:uid="{00000000-0005-0000-0000-00005A150000}"/>
    <cellStyle name="20% - Accent3 2 2 3 3 4 2" xfId="4460" xr:uid="{00000000-0005-0000-0000-00005B150000}"/>
    <cellStyle name="20% - Accent3 2 2 3 3 4 3" xfId="50819" xr:uid="{00000000-0005-0000-0000-00005C150000}"/>
    <cellStyle name="20% - Accent3 2 2 3 3 5" xfId="4461" xr:uid="{00000000-0005-0000-0000-00005D150000}"/>
    <cellStyle name="20% - Accent3 2 2 3 3 6" xfId="4462" xr:uid="{00000000-0005-0000-0000-00005E150000}"/>
    <cellStyle name="20% - Accent3 2 2 3 4" xfId="4463" xr:uid="{00000000-0005-0000-0000-00005F150000}"/>
    <cellStyle name="20% - Accent3 2 2 3 4 2" xfId="4464" xr:uid="{00000000-0005-0000-0000-000060150000}"/>
    <cellStyle name="20% - Accent3 2 2 3 4 2 2" xfId="4465" xr:uid="{00000000-0005-0000-0000-000061150000}"/>
    <cellStyle name="20% - Accent3 2 2 3 4 2 2 2" xfId="4466" xr:uid="{00000000-0005-0000-0000-000062150000}"/>
    <cellStyle name="20% - Accent3 2 2 3 4 2 2 3" xfId="50820" xr:uid="{00000000-0005-0000-0000-000063150000}"/>
    <cellStyle name="20% - Accent3 2 2 3 4 2 3" xfId="4467" xr:uid="{00000000-0005-0000-0000-000064150000}"/>
    <cellStyle name="20% - Accent3 2 2 3 4 2 4" xfId="4468" xr:uid="{00000000-0005-0000-0000-000065150000}"/>
    <cellStyle name="20% - Accent3 2 2 3 4 3" xfId="4469" xr:uid="{00000000-0005-0000-0000-000066150000}"/>
    <cellStyle name="20% - Accent3 2 2 3 4 3 2" xfId="4470" xr:uid="{00000000-0005-0000-0000-000067150000}"/>
    <cellStyle name="20% - Accent3 2 2 3 4 3 3" xfId="50821" xr:uid="{00000000-0005-0000-0000-000068150000}"/>
    <cellStyle name="20% - Accent3 2 2 3 4 4" xfId="4471" xr:uid="{00000000-0005-0000-0000-000069150000}"/>
    <cellStyle name="20% - Accent3 2 2 3 4 5" xfId="4472" xr:uid="{00000000-0005-0000-0000-00006A150000}"/>
    <cellStyle name="20% - Accent3 2 2 3 5" xfId="4473" xr:uid="{00000000-0005-0000-0000-00006B150000}"/>
    <cellStyle name="20% - Accent3 2 2 3 5 2" xfId="4474" xr:uid="{00000000-0005-0000-0000-00006C150000}"/>
    <cellStyle name="20% - Accent3 2 2 3 5 2 2" xfId="4475" xr:uid="{00000000-0005-0000-0000-00006D150000}"/>
    <cellStyle name="20% - Accent3 2 2 3 5 2 3" xfId="50822" xr:uid="{00000000-0005-0000-0000-00006E150000}"/>
    <cellStyle name="20% - Accent3 2 2 3 5 3" xfId="4476" xr:uid="{00000000-0005-0000-0000-00006F150000}"/>
    <cellStyle name="20% - Accent3 2 2 3 5 4" xfId="4477" xr:uid="{00000000-0005-0000-0000-000070150000}"/>
    <cellStyle name="20% - Accent3 2 2 3 6" xfId="4478" xr:uid="{00000000-0005-0000-0000-000071150000}"/>
    <cellStyle name="20% - Accent3 2 2 3 6 2" xfId="4479" xr:uid="{00000000-0005-0000-0000-000072150000}"/>
    <cellStyle name="20% - Accent3 2 2 3 6 2 2" xfId="4480" xr:uid="{00000000-0005-0000-0000-000073150000}"/>
    <cellStyle name="20% - Accent3 2 2 3 6 2 3" xfId="50823" xr:uid="{00000000-0005-0000-0000-000074150000}"/>
    <cellStyle name="20% - Accent3 2 2 3 6 3" xfId="4481" xr:uid="{00000000-0005-0000-0000-000075150000}"/>
    <cellStyle name="20% - Accent3 2 2 3 6 4" xfId="4482" xr:uid="{00000000-0005-0000-0000-000076150000}"/>
    <cellStyle name="20% - Accent3 2 2 3 7" xfId="4483" xr:uid="{00000000-0005-0000-0000-000077150000}"/>
    <cellStyle name="20% - Accent3 2 2 3 7 2" xfId="4484" xr:uid="{00000000-0005-0000-0000-000078150000}"/>
    <cellStyle name="20% - Accent3 2 2 3 7 3" xfId="50824" xr:uid="{00000000-0005-0000-0000-000079150000}"/>
    <cellStyle name="20% - Accent3 2 2 3 8" xfId="4485" xr:uid="{00000000-0005-0000-0000-00007A150000}"/>
    <cellStyle name="20% - Accent3 2 2 3 9" xfId="4486" xr:uid="{00000000-0005-0000-0000-00007B150000}"/>
    <cellStyle name="20% - Accent3 2 2 4" xfId="4487" xr:uid="{00000000-0005-0000-0000-00007C150000}"/>
    <cellStyle name="20% - Accent3 2 2 4 2" xfId="4488" xr:uid="{00000000-0005-0000-0000-00007D150000}"/>
    <cellStyle name="20% - Accent3 2 2 4 2 2" xfId="4489" xr:uid="{00000000-0005-0000-0000-00007E150000}"/>
    <cellStyle name="20% - Accent3 2 2 4 2 2 2" xfId="4490" xr:uid="{00000000-0005-0000-0000-00007F150000}"/>
    <cellStyle name="20% - Accent3 2 2 4 2 2 2 2" xfId="4491" xr:uid="{00000000-0005-0000-0000-000080150000}"/>
    <cellStyle name="20% - Accent3 2 2 4 2 2 2 3" xfId="50825" xr:uid="{00000000-0005-0000-0000-000081150000}"/>
    <cellStyle name="20% - Accent3 2 2 4 2 2 3" xfId="4492" xr:uid="{00000000-0005-0000-0000-000082150000}"/>
    <cellStyle name="20% - Accent3 2 2 4 2 2 4" xfId="4493" xr:uid="{00000000-0005-0000-0000-000083150000}"/>
    <cellStyle name="20% - Accent3 2 2 4 2 3" xfId="4494" xr:uid="{00000000-0005-0000-0000-000084150000}"/>
    <cellStyle name="20% - Accent3 2 2 4 2 3 2" xfId="4495" xr:uid="{00000000-0005-0000-0000-000085150000}"/>
    <cellStyle name="20% - Accent3 2 2 4 2 3 2 2" xfId="4496" xr:uid="{00000000-0005-0000-0000-000086150000}"/>
    <cellStyle name="20% - Accent3 2 2 4 2 3 2 3" xfId="50826" xr:uid="{00000000-0005-0000-0000-000087150000}"/>
    <cellStyle name="20% - Accent3 2 2 4 2 3 3" xfId="4497" xr:uid="{00000000-0005-0000-0000-000088150000}"/>
    <cellStyle name="20% - Accent3 2 2 4 2 3 4" xfId="4498" xr:uid="{00000000-0005-0000-0000-000089150000}"/>
    <cellStyle name="20% - Accent3 2 2 4 2 4" xfId="4499" xr:uid="{00000000-0005-0000-0000-00008A150000}"/>
    <cellStyle name="20% - Accent3 2 2 4 2 4 2" xfId="4500" xr:uid="{00000000-0005-0000-0000-00008B150000}"/>
    <cellStyle name="20% - Accent3 2 2 4 2 4 3" xfId="50827" xr:uid="{00000000-0005-0000-0000-00008C150000}"/>
    <cellStyle name="20% - Accent3 2 2 4 2 5" xfId="4501" xr:uid="{00000000-0005-0000-0000-00008D150000}"/>
    <cellStyle name="20% - Accent3 2 2 4 2 6" xfId="4502" xr:uid="{00000000-0005-0000-0000-00008E150000}"/>
    <cellStyle name="20% - Accent3 2 2 4 3" xfId="4503" xr:uid="{00000000-0005-0000-0000-00008F150000}"/>
    <cellStyle name="20% - Accent3 2 2 4 3 2" xfId="4504" xr:uid="{00000000-0005-0000-0000-000090150000}"/>
    <cellStyle name="20% - Accent3 2 2 4 3 2 2" xfId="4505" xr:uid="{00000000-0005-0000-0000-000091150000}"/>
    <cellStyle name="20% - Accent3 2 2 4 3 2 3" xfId="50828" xr:uid="{00000000-0005-0000-0000-000092150000}"/>
    <cellStyle name="20% - Accent3 2 2 4 3 3" xfId="4506" xr:uid="{00000000-0005-0000-0000-000093150000}"/>
    <cellStyle name="20% - Accent3 2 2 4 3 4" xfId="4507" xr:uid="{00000000-0005-0000-0000-000094150000}"/>
    <cellStyle name="20% - Accent3 2 2 4 4" xfId="4508" xr:uid="{00000000-0005-0000-0000-000095150000}"/>
    <cellStyle name="20% - Accent3 2 2 4 4 2" xfId="4509" xr:uid="{00000000-0005-0000-0000-000096150000}"/>
    <cellStyle name="20% - Accent3 2 2 4 4 2 2" xfId="4510" xr:uid="{00000000-0005-0000-0000-000097150000}"/>
    <cellStyle name="20% - Accent3 2 2 4 4 2 3" xfId="50829" xr:uid="{00000000-0005-0000-0000-000098150000}"/>
    <cellStyle name="20% - Accent3 2 2 4 4 3" xfId="4511" xr:uid="{00000000-0005-0000-0000-000099150000}"/>
    <cellStyle name="20% - Accent3 2 2 4 4 4" xfId="4512" xr:uid="{00000000-0005-0000-0000-00009A150000}"/>
    <cellStyle name="20% - Accent3 2 2 4 5" xfId="4513" xr:uid="{00000000-0005-0000-0000-00009B150000}"/>
    <cellStyle name="20% - Accent3 2 2 4 5 2" xfId="4514" xr:uid="{00000000-0005-0000-0000-00009C150000}"/>
    <cellStyle name="20% - Accent3 2 2 4 5 3" xfId="50830" xr:uid="{00000000-0005-0000-0000-00009D150000}"/>
    <cellStyle name="20% - Accent3 2 2 4 6" xfId="4515" xr:uid="{00000000-0005-0000-0000-00009E150000}"/>
    <cellStyle name="20% - Accent3 2 2 4 7" xfId="4516" xr:uid="{00000000-0005-0000-0000-00009F150000}"/>
    <cellStyle name="20% - Accent3 2 2 5" xfId="4517" xr:uid="{00000000-0005-0000-0000-0000A0150000}"/>
    <cellStyle name="20% - Accent3 2 2 5 2" xfId="4518" xr:uid="{00000000-0005-0000-0000-0000A1150000}"/>
    <cellStyle name="20% - Accent3 2 2 5 2 2" xfId="4519" xr:uid="{00000000-0005-0000-0000-0000A2150000}"/>
    <cellStyle name="20% - Accent3 2 2 5 2 2 2" xfId="4520" xr:uid="{00000000-0005-0000-0000-0000A3150000}"/>
    <cellStyle name="20% - Accent3 2 2 5 2 2 3" xfId="50831" xr:uid="{00000000-0005-0000-0000-0000A4150000}"/>
    <cellStyle name="20% - Accent3 2 2 5 2 3" xfId="4521" xr:uid="{00000000-0005-0000-0000-0000A5150000}"/>
    <cellStyle name="20% - Accent3 2 2 5 2 4" xfId="4522" xr:uid="{00000000-0005-0000-0000-0000A6150000}"/>
    <cellStyle name="20% - Accent3 2 2 5 3" xfId="4523" xr:uid="{00000000-0005-0000-0000-0000A7150000}"/>
    <cellStyle name="20% - Accent3 2 2 5 3 2" xfId="4524" xr:uid="{00000000-0005-0000-0000-0000A8150000}"/>
    <cellStyle name="20% - Accent3 2 2 5 3 2 2" xfId="4525" xr:uid="{00000000-0005-0000-0000-0000A9150000}"/>
    <cellStyle name="20% - Accent3 2 2 5 3 2 3" xfId="50832" xr:uid="{00000000-0005-0000-0000-0000AA150000}"/>
    <cellStyle name="20% - Accent3 2 2 5 3 3" xfId="4526" xr:uid="{00000000-0005-0000-0000-0000AB150000}"/>
    <cellStyle name="20% - Accent3 2 2 5 3 4" xfId="4527" xr:uid="{00000000-0005-0000-0000-0000AC150000}"/>
    <cellStyle name="20% - Accent3 2 2 5 4" xfId="4528" xr:uid="{00000000-0005-0000-0000-0000AD150000}"/>
    <cellStyle name="20% - Accent3 2 2 5 4 2" xfId="4529" xr:uid="{00000000-0005-0000-0000-0000AE150000}"/>
    <cellStyle name="20% - Accent3 2 2 5 4 3" xfId="50833" xr:uid="{00000000-0005-0000-0000-0000AF150000}"/>
    <cellStyle name="20% - Accent3 2 2 5 5" xfId="4530" xr:uid="{00000000-0005-0000-0000-0000B0150000}"/>
    <cellStyle name="20% - Accent3 2 2 5 6" xfId="4531" xr:uid="{00000000-0005-0000-0000-0000B1150000}"/>
    <cellStyle name="20% - Accent3 2 2 6" xfId="4532" xr:uid="{00000000-0005-0000-0000-0000B2150000}"/>
    <cellStyle name="20% - Accent3 2 2 6 2" xfId="4533" xr:uid="{00000000-0005-0000-0000-0000B3150000}"/>
    <cellStyle name="20% - Accent3 2 2 6 2 2" xfId="4534" xr:uid="{00000000-0005-0000-0000-0000B4150000}"/>
    <cellStyle name="20% - Accent3 2 2 6 2 2 2" xfId="4535" xr:uid="{00000000-0005-0000-0000-0000B5150000}"/>
    <cellStyle name="20% - Accent3 2 2 6 2 2 3" xfId="50834" xr:uid="{00000000-0005-0000-0000-0000B6150000}"/>
    <cellStyle name="20% - Accent3 2 2 6 2 3" xfId="4536" xr:uid="{00000000-0005-0000-0000-0000B7150000}"/>
    <cellStyle name="20% - Accent3 2 2 6 2 4" xfId="4537" xr:uid="{00000000-0005-0000-0000-0000B8150000}"/>
    <cellStyle name="20% - Accent3 2 2 6 3" xfId="4538" xr:uid="{00000000-0005-0000-0000-0000B9150000}"/>
    <cellStyle name="20% - Accent3 2 2 6 3 2" xfId="4539" xr:uid="{00000000-0005-0000-0000-0000BA150000}"/>
    <cellStyle name="20% - Accent3 2 2 6 3 3" xfId="50835" xr:uid="{00000000-0005-0000-0000-0000BB150000}"/>
    <cellStyle name="20% - Accent3 2 2 6 4" xfId="4540" xr:uid="{00000000-0005-0000-0000-0000BC150000}"/>
    <cellStyle name="20% - Accent3 2 2 6 5" xfId="4541" xr:uid="{00000000-0005-0000-0000-0000BD150000}"/>
    <cellStyle name="20% - Accent3 2 2 7" xfId="4542" xr:uid="{00000000-0005-0000-0000-0000BE150000}"/>
    <cellStyle name="20% - Accent3 2 2 7 2" xfId="4543" xr:uid="{00000000-0005-0000-0000-0000BF150000}"/>
    <cellStyle name="20% - Accent3 2 2 7 2 2" xfId="4544" xr:uid="{00000000-0005-0000-0000-0000C0150000}"/>
    <cellStyle name="20% - Accent3 2 2 7 2 3" xfId="50836" xr:uid="{00000000-0005-0000-0000-0000C1150000}"/>
    <cellStyle name="20% - Accent3 2 2 7 3" xfId="4545" xr:uid="{00000000-0005-0000-0000-0000C2150000}"/>
    <cellStyle name="20% - Accent3 2 2 7 4" xfId="4546" xr:uid="{00000000-0005-0000-0000-0000C3150000}"/>
    <cellStyle name="20% - Accent3 2 2 8" xfId="4547" xr:uid="{00000000-0005-0000-0000-0000C4150000}"/>
    <cellStyle name="20% - Accent3 2 2 8 2" xfId="4548" xr:uid="{00000000-0005-0000-0000-0000C5150000}"/>
    <cellStyle name="20% - Accent3 2 2 8 2 2" xfId="4549" xr:uid="{00000000-0005-0000-0000-0000C6150000}"/>
    <cellStyle name="20% - Accent3 2 2 8 2 3" xfId="50837" xr:uid="{00000000-0005-0000-0000-0000C7150000}"/>
    <cellStyle name="20% - Accent3 2 2 8 3" xfId="4550" xr:uid="{00000000-0005-0000-0000-0000C8150000}"/>
    <cellStyle name="20% - Accent3 2 2 8 4" xfId="4551" xr:uid="{00000000-0005-0000-0000-0000C9150000}"/>
    <cellStyle name="20% - Accent3 2 2 9" xfId="4552" xr:uid="{00000000-0005-0000-0000-0000CA150000}"/>
    <cellStyle name="20% - Accent3 2 2 9 2" xfId="4553" xr:uid="{00000000-0005-0000-0000-0000CB150000}"/>
    <cellStyle name="20% - Accent3 2 2 9 3" xfId="50838" xr:uid="{00000000-0005-0000-0000-0000CC150000}"/>
    <cellStyle name="20% - Accent3 2 3" xfId="4554" xr:uid="{00000000-0005-0000-0000-0000CD150000}"/>
    <cellStyle name="20% - Accent3 2 3 10" xfId="4555" xr:uid="{00000000-0005-0000-0000-0000CE150000}"/>
    <cellStyle name="20% - Accent3 2 3 11" xfId="4556" xr:uid="{00000000-0005-0000-0000-0000CF150000}"/>
    <cellStyle name="20% - Accent3 2 3 12" xfId="60525" xr:uid="{00000000-0005-0000-0000-0000D0150000}"/>
    <cellStyle name="20% - Accent3 2 3 2" xfId="4557" xr:uid="{00000000-0005-0000-0000-0000D1150000}"/>
    <cellStyle name="20% - Accent3 2 3 2 10" xfId="4558" xr:uid="{00000000-0005-0000-0000-0000D2150000}"/>
    <cellStyle name="20% - Accent3 2 3 2 2" xfId="4559" xr:uid="{00000000-0005-0000-0000-0000D3150000}"/>
    <cellStyle name="20% - Accent3 2 3 2 2 2" xfId="4560" xr:uid="{00000000-0005-0000-0000-0000D4150000}"/>
    <cellStyle name="20% - Accent3 2 3 2 2 2 2" xfId="4561" xr:uid="{00000000-0005-0000-0000-0000D5150000}"/>
    <cellStyle name="20% - Accent3 2 3 2 2 2 2 2" xfId="4562" xr:uid="{00000000-0005-0000-0000-0000D6150000}"/>
    <cellStyle name="20% - Accent3 2 3 2 2 2 2 2 2" xfId="4563" xr:uid="{00000000-0005-0000-0000-0000D7150000}"/>
    <cellStyle name="20% - Accent3 2 3 2 2 2 2 2 2 2" xfId="4564" xr:uid="{00000000-0005-0000-0000-0000D8150000}"/>
    <cellStyle name="20% - Accent3 2 3 2 2 2 2 2 2 3" xfId="50839" xr:uid="{00000000-0005-0000-0000-0000D9150000}"/>
    <cellStyle name="20% - Accent3 2 3 2 2 2 2 2 3" xfId="4565" xr:uid="{00000000-0005-0000-0000-0000DA150000}"/>
    <cellStyle name="20% - Accent3 2 3 2 2 2 2 2 4" xfId="4566" xr:uid="{00000000-0005-0000-0000-0000DB150000}"/>
    <cellStyle name="20% - Accent3 2 3 2 2 2 2 3" xfId="4567" xr:uid="{00000000-0005-0000-0000-0000DC150000}"/>
    <cellStyle name="20% - Accent3 2 3 2 2 2 2 3 2" xfId="4568" xr:uid="{00000000-0005-0000-0000-0000DD150000}"/>
    <cellStyle name="20% - Accent3 2 3 2 2 2 2 3 2 2" xfId="4569" xr:uid="{00000000-0005-0000-0000-0000DE150000}"/>
    <cellStyle name="20% - Accent3 2 3 2 2 2 2 3 2 3" xfId="50840" xr:uid="{00000000-0005-0000-0000-0000DF150000}"/>
    <cellStyle name="20% - Accent3 2 3 2 2 2 2 3 3" xfId="4570" xr:uid="{00000000-0005-0000-0000-0000E0150000}"/>
    <cellStyle name="20% - Accent3 2 3 2 2 2 2 3 4" xfId="4571" xr:uid="{00000000-0005-0000-0000-0000E1150000}"/>
    <cellStyle name="20% - Accent3 2 3 2 2 2 2 4" xfId="4572" xr:uid="{00000000-0005-0000-0000-0000E2150000}"/>
    <cellStyle name="20% - Accent3 2 3 2 2 2 2 4 2" xfId="4573" xr:uid="{00000000-0005-0000-0000-0000E3150000}"/>
    <cellStyle name="20% - Accent3 2 3 2 2 2 2 4 3" xfId="50841" xr:uid="{00000000-0005-0000-0000-0000E4150000}"/>
    <cellStyle name="20% - Accent3 2 3 2 2 2 2 5" xfId="4574" xr:uid="{00000000-0005-0000-0000-0000E5150000}"/>
    <cellStyle name="20% - Accent3 2 3 2 2 2 2 6" xfId="4575" xr:uid="{00000000-0005-0000-0000-0000E6150000}"/>
    <cellStyle name="20% - Accent3 2 3 2 2 2 3" xfId="4576" xr:uid="{00000000-0005-0000-0000-0000E7150000}"/>
    <cellStyle name="20% - Accent3 2 3 2 2 2 3 2" xfId="4577" xr:uid="{00000000-0005-0000-0000-0000E8150000}"/>
    <cellStyle name="20% - Accent3 2 3 2 2 2 3 2 2" xfId="4578" xr:uid="{00000000-0005-0000-0000-0000E9150000}"/>
    <cellStyle name="20% - Accent3 2 3 2 2 2 3 2 3" xfId="50842" xr:uid="{00000000-0005-0000-0000-0000EA150000}"/>
    <cellStyle name="20% - Accent3 2 3 2 2 2 3 3" xfId="4579" xr:uid="{00000000-0005-0000-0000-0000EB150000}"/>
    <cellStyle name="20% - Accent3 2 3 2 2 2 3 4" xfId="4580" xr:uid="{00000000-0005-0000-0000-0000EC150000}"/>
    <cellStyle name="20% - Accent3 2 3 2 2 2 4" xfId="4581" xr:uid="{00000000-0005-0000-0000-0000ED150000}"/>
    <cellStyle name="20% - Accent3 2 3 2 2 2 4 2" xfId="4582" xr:uid="{00000000-0005-0000-0000-0000EE150000}"/>
    <cellStyle name="20% - Accent3 2 3 2 2 2 4 2 2" xfId="4583" xr:uid="{00000000-0005-0000-0000-0000EF150000}"/>
    <cellStyle name="20% - Accent3 2 3 2 2 2 4 2 3" xfId="50843" xr:uid="{00000000-0005-0000-0000-0000F0150000}"/>
    <cellStyle name="20% - Accent3 2 3 2 2 2 4 3" xfId="4584" xr:uid="{00000000-0005-0000-0000-0000F1150000}"/>
    <cellStyle name="20% - Accent3 2 3 2 2 2 4 4" xfId="4585" xr:uid="{00000000-0005-0000-0000-0000F2150000}"/>
    <cellStyle name="20% - Accent3 2 3 2 2 2 5" xfId="4586" xr:uid="{00000000-0005-0000-0000-0000F3150000}"/>
    <cellStyle name="20% - Accent3 2 3 2 2 2 5 2" xfId="4587" xr:uid="{00000000-0005-0000-0000-0000F4150000}"/>
    <cellStyle name="20% - Accent3 2 3 2 2 2 5 3" xfId="50844" xr:uid="{00000000-0005-0000-0000-0000F5150000}"/>
    <cellStyle name="20% - Accent3 2 3 2 2 2 6" xfId="4588" xr:uid="{00000000-0005-0000-0000-0000F6150000}"/>
    <cellStyle name="20% - Accent3 2 3 2 2 2 7" xfId="4589" xr:uid="{00000000-0005-0000-0000-0000F7150000}"/>
    <cellStyle name="20% - Accent3 2 3 2 2 3" xfId="4590" xr:uid="{00000000-0005-0000-0000-0000F8150000}"/>
    <cellStyle name="20% - Accent3 2 3 2 2 3 2" xfId="4591" xr:uid="{00000000-0005-0000-0000-0000F9150000}"/>
    <cellStyle name="20% - Accent3 2 3 2 2 3 2 2" xfId="4592" xr:uid="{00000000-0005-0000-0000-0000FA150000}"/>
    <cellStyle name="20% - Accent3 2 3 2 2 3 2 2 2" xfId="4593" xr:uid="{00000000-0005-0000-0000-0000FB150000}"/>
    <cellStyle name="20% - Accent3 2 3 2 2 3 2 2 3" xfId="50845" xr:uid="{00000000-0005-0000-0000-0000FC150000}"/>
    <cellStyle name="20% - Accent3 2 3 2 2 3 2 3" xfId="4594" xr:uid="{00000000-0005-0000-0000-0000FD150000}"/>
    <cellStyle name="20% - Accent3 2 3 2 2 3 2 4" xfId="4595" xr:uid="{00000000-0005-0000-0000-0000FE150000}"/>
    <cellStyle name="20% - Accent3 2 3 2 2 3 3" xfId="4596" xr:uid="{00000000-0005-0000-0000-0000FF150000}"/>
    <cellStyle name="20% - Accent3 2 3 2 2 3 3 2" xfId="4597" xr:uid="{00000000-0005-0000-0000-000000160000}"/>
    <cellStyle name="20% - Accent3 2 3 2 2 3 3 2 2" xfId="4598" xr:uid="{00000000-0005-0000-0000-000001160000}"/>
    <cellStyle name="20% - Accent3 2 3 2 2 3 3 2 3" xfId="50846" xr:uid="{00000000-0005-0000-0000-000002160000}"/>
    <cellStyle name="20% - Accent3 2 3 2 2 3 3 3" xfId="4599" xr:uid="{00000000-0005-0000-0000-000003160000}"/>
    <cellStyle name="20% - Accent3 2 3 2 2 3 3 4" xfId="4600" xr:uid="{00000000-0005-0000-0000-000004160000}"/>
    <cellStyle name="20% - Accent3 2 3 2 2 3 4" xfId="4601" xr:uid="{00000000-0005-0000-0000-000005160000}"/>
    <cellStyle name="20% - Accent3 2 3 2 2 3 4 2" xfId="4602" xr:uid="{00000000-0005-0000-0000-000006160000}"/>
    <cellStyle name="20% - Accent3 2 3 2 2 3 4 3" xfId="50847" xr:uid="{00000000-0005-0000-0000-000007160000}"/>
    <cellStyle name="20% - Accent3 2 3 2 2 3 5" xfId="4603" xr:uid="{00000000-0005-0000-0000-000008160000}"/>
    <cellStyle name="20% - Accent3 2 3 2 2 3 6" xfId="4604" xr:uid="{00000000-0005-0000-0000-000009160000}"/>
    <cellStyle name="20% - Accent3 2 3 2 2 4" xfId="4605" xr:uid="{00000000-0005-0000-0000-00000A160000}"/>
    <cellStyle name="20% - Accent3 2 3 2 2 4 2" xfId="4606" xr:uid="{00000000-0005-0000-0000-00000B160000}"/>
    <cellStyle name="20% - Accent3 2 3 2 2 4 2 2" xfId="4607" xr:uid="{00000000-0005-0000-0000-00000C160000}"/>
    <cellStyle name="20% - Accent3 2 3 2 2 4 2 3" xfId="50848" xr:uid="{00000000-0005-0000-0000-00000D160000}"/>
    <cellStyle name="20% - Accent3 2 3 2 2 4 3" xfId="4608" xr:uid="{00000000-0005-0000-0000-00000E160000}"/>
    <cellStyle name="20% - Accent3 2 3 2 2 4 4" xfId="4609" xr:uid="{00000000-0005-0000-0000-00000F160000}"/>
    <cellStyle name="20% - Accent3 2 3 2 2 5" xfId="4610" xr:uid="{00000000-0005-0000-0000-000010160000}"/>
    <cellStyle name="20% - Accent3 2 3 2 2 5 2" xfId="4611" xr:uid="{00000000-0005-0000-0000-000011160000}"/>
    <cellStyle name="20% - Accent3 2 3 2 2 5 2 2" xfId="4612" xr:uid="{00000000-0005-0000-0000-000012160000}"/>
    <cellStyle name="20% - Accent3 2 3 2 2 5 2 3" xfId="50849" xr:uid="{00000000-0005-0000-0000-000013160000}"/>
    <cellStyle name="20% - Accent3 2 3 2 2 5 3" xfId="4613" xr:uid="{00000000-0005-0000-0000-000014160000}"/>
    <cellStyle name="20% - Accent3 2 3 2 2 5 4" xfId="4614" xr:uid="{00000000-0005-0000-0000-000015160000}"/>
    <cellStyle name="20% - Accent3 2 3 2 2 6" xfId="4615" xr:uid="{00000000-0005-0000-0000-000016160000}"/>
    <cellStyle name="20% - Accent3 2 3 2 2 6 2" xfId="4616" xr:uid="{00000000-0005-0000-0000-000017160000}"/>
    <cellStyle name="20% - Accent3 2 3 2 2 6 3" xfId="50850" xr:uid="{00000000-0005-0000-0000-000018160000}"/>
    <cellStyle name="20% - Accent3 2 3 2 2 7" xfId="4617" xr:uid="{00000000-0005-0000-0000-000019160000}"/>
    <cellStyle name="20% - Accent3 2 3 2 2 8" xfId="4618" xr:uid="{00000000-0005-0000-0000-00001A160000}"/>
    <cellStyle name="20% - Accent3 2 3 2 3" xfId="4619" xr:uid="{00000000-0005-0000-0000-00001B160000}"/>
    <cellStyle name="20% - Accent3 2 3 2 3 2" xfId="4620" xr:uid="{00000000-0005-0000-0000-00001C160000}"/>
    <cellStyle name="20% - Accent3 2 3 2 3 2 2" xfId="4621" xr:uid="{00000000-0005-0000-0000-00001D160000}"/>
    <cellStyle name="20% - Accent3 2 3 2 3 2 2 2" xfId="4622" xr:uid="{00000000-0005-0000-0000-00001E160000}"/>
    <cellStyle name="20% - Accent3 2 3 2 3 2 2 2 2" xfId="4623" xr:uid="{00000000-0005-0000-0000-00001F160000}"/>
    <cellStyle name="20% - Accent3 2 3 2 3 2 2 2 3" xfId="50851" xr:uid="{00000000-0005-0000-0000-000020160000}"/>
    <cellStyle name="20% - Accent3 2 3 2 3 2 2 3" xfId="4624" xr:uid="{00000000-0005-0000-0000-000021160000}"/>
    <cellStyle name="20% - Accent3 2 3 2 3 2 2 4" xfId="4625" xr:uid="{00000000-0005-0000-0000-000022160000}"/>
    <cellStyle name="20% - Accent3 2 3 2 3 2 3" xfId="4626" xr:uid="{00000000-0005-0000-0000-000023160000}"/>
    <cellStyle name="20% - Accent3 2 3 2 3 2 3 2" xfId="4627" xr:uid="{00000000-0005-0000-0000-000024160000}"/>
    <cellStyle name="20% - Accent3 2 3 2 3 2 3 2 2" xfId="4628" xr:uid="{00000000-0005-0000-0000-000025160000}"/>
    <cellStyle name="20% - Accent3 2 3 2 3 2 3 2 3" xfId="50852" xr:uid="{00000000-0005-0000-0000-000026160000}"/>
    <cellStyle name="20% - Accent3 2 3 2 3 2 3 3" xfId="4629" xr:uid="{00000000-0005-0000-0000-000027160000}"/>
    <cellStyle name="20% - Accent3 2 3 2 3 2 3 4" xfId="4630" xr:uid="{00000000-0005-0000-0000-000028160000}"/>
    <cellStyle name="20% - Accent3 2 3 2 3 2 4" xfId="4631" xr:uid="{00000000-0005-0000-0000-000029160000}"/>
    <cellStyle name="20% - Accent3 2 3 2 3 2 4 2" xfId="4632" xr:uid="{00000000-0005-0000-0000-00002A160000}"/>
    <cellStyle name="20% - Accent3 2 3 2 3 2 4 3" xfId="50853" xr:uid="{00000000-0005-0000-0000-00002B160000}"/>
    <cellStyle name="20% - Accent3 2 3 2 3 2 5" xfId="4633" xr:uid="{00000000-0005-0000-0000-00002C160000}"/>
    <cellStyle name="20% - Accent3 2 3 2 3 2 6" xfId="4634" xr:uid="{00000000-0005-0000-0000-00002D160000}"/>
    <cellStyle name="20% - Accent3 2 3 2 3 3" xfId="4635" xr:uid="{00000000-0005-0000-0000-00002E160000}"/>
    <cellStyle name="20% - Accent3 2 3 2 3 3 2" xfId="4636" xr:uid="{00000000-0005-0000-0000-00002F160000}"/>
    <cellStyle name="20% - Accent3 2 3 2 3 3 2 2" xfId="4637" xr:uid="{00000000-0005-0000-0000-000030160000}"/>
    <cellStyle name="20% - Accent3 2 3 2 3 3 2 3" xfId="50854" xr:uid="{00000000-0005-0000-0000-000031160000}"/>
    <cellStyle name="20% - Accent3 2 3 2 3 3 3" xfId="4638" xr:uid="{00000000-0005-0000-0000-000032160000}"/>
    <cellStyle name="20% - Accent3 2 3 2 3 3 4" xfId="4639" xr:uid="{00000000-0005-0000-0000-000033160000}"/>
    <cellStyle name="20% - Accent3 2 3 2 3 4" xfId="4640" xr:uid="{00000000-0005-0000-0000-000034160000}"/>
    <cellStyle name="20% - Accent3 2 3 2 3 4 2" xfId="4641" xr:uid="{00000000-0005-0000-0000-000035160000}"/>
    <cellStyle name="20% - Accent3 2 3 2 3 4 2 2" xfId="4642" xr:uid="{00000000-0005-0000-0000-000036160000}"/>
    <cellStyle name="20% - Accent3 2 3 2 3 4 2 3" xfId="50855" xr:uid="{00000000-0005-0000-0000-000037160000}"/>
    <cellStyle name="20% - Accent3 2 3 2 3 4 3" xfId="4643" xr:uid="{00000000-0005-0000-0000-000038160000}"/>
    <cellStyle name="20% - Accent3 2 3 2 3 4 4" xfId="4644" xr:uid="{00000000-0005-0000-0000-000039160000}"/>
    <cellStyle name="20% - Accent3 2 3 2 3 5" xfId="4645" xr:uid="{00000000-0005-0000-0000-00003A160000}"/>
    <cellStyle name="20% - Accent3 2 3 2 3 5 2" xfId="4646" xr:uid="{00000000-0005-0000-0000-00003B160000}"/>
    <cellStyle name="20% - Accent3 2 3 2 3 5 3" xfId="50856" xr:uid="{00000000-0005-0000-0000-00003C160000}"/>
    <cellStyle name="20% - Accent3 2 3 2 3 6" xfId="4647" xr:uid="{00000000-0005-0000-0000-00003D160000}"/>
    <cellStyle name="20% - Accent3 2 3 2 3 7" xfId="4648" xr:uid="{00000000-0005-0000-0000-00003E160000}"/>
    <cellStyle name="20% - Accent3 2 3 2 4" xfId="4649" xr:uid="{00000000-0005-0000-0000-00003F160000}"/>
    <cellStyle name="20% - Accent3 2 3 2 4 2" xfId="4650" xr:uid="{00000000-0005-0000-0000-000040160000}"/>
    <cellStyle name="20% - Accent3 2 3 2 4 2 2" xfId="4651" xr:uid="{00000000-0005-0000-0000-000041160000}"/>
    <cellStyle name="20% - Accent3 2 3 2 4 2 2 2" xfId="4652" xr:uid="{00000000-0005-0000-0000-000042160000}"/>
    <cellStyle name="20% - Accent3 2 3 2 4 2 2 3" xfId="50857" xr:uid="{00000000-0005-0000-0000-000043160000}"/>
    <cellStyle name="20% - Accent3 2 3 2 4 2 3" xfId="4653" xr:uid="{00000000-0005-0000-0000-000044160000}"/>
    <cellStyle name="20% - Accent3 2 3 2 4 2 4" xfId="4654" xr:uid="{00000000-0005-0000-0000-000045160000}"/>
    <cellStyle name="20% - Accent3 2 3 2 4 3" xfId="4655" xr:uid="{00000000-0005-0000-0000-000046160000}"/>
    <cellStyle name="20% - Accent3 2 3 2 4 3 2" xfId="4656" xr:uid="{00000000-0005-0000-0000-000047160000}"/>
    <cellStyle name="20% - Accent3 2 3 2 4 3 2 2" xfId="4657" xr:uid="{00000000-0005-0000-0000-000048160000}"/>
    <cellStyle name="20% - Accent3 2 3 2 4 3 2 3" xfId="50858" xr:uid="{00000000-0005-0000-0000-000049160000}"/>
    <cellStyle name="20% - Accent3 2 3 2 4 3 3" xfId="4658" xr:uid="{00000000-0005-0000-0000-00004A160000}"/>
    <cellStyle name="20% - Accent3 2 3 2 4 3 4" xfId="4659" xr:uid="{00000000-0005-0000-0000-00004B160000}"/>
    <cellStyle name="20% - Accent3 2 3 2 4 4" xfId="4660" xr:uid="{00000000-0005-0000-0000-00004C160000}"/>
    <cellStyle name="20% - Accent3 2 3 2 4 4 2" xfId="4661" xr:uid="{00000000-0005-0000-0000-00004D160000}"/>
    <cellStyle name="20% - Accent3 2 3 2 4 4 3" xfId="50859" xr:uid="{00000000-0005-0000-0000-00004E160000}"/>
    <cellStyle name="20% - Accent3 2 3 2 4 5" xfId="4662" xr:uid="{00000000-0005-0000-0000-00004F160000}"/>
    <cellStyle name="20% - Accent3 2 3 2 4 6" xfId="4663" xr:uid="{00000000-0005-0000-0000-000050160000}"/>
    <cellStyle name="20% - Accent3 2 3 2 5" xfId="4664" xr:uid="{00000000-0005-0000-0000-000051160000}"/>
    <cellStyle name="20% - Accent3 2 3 2 5 2" xfId="4665" xr:uid="{00000000-0005-0000-0000-000052160000}"/>
    <cellStyle name="20% - Accent3 2 3 2 5 2 2" xfId="4666" xr:uid="{00000000-0005-0000-0000-000053160000}"/>
    <cellStyle name="20% - Accent3 2 3 2 5 2 2 2" xfId="4667" xr:uid="{00000000-0005-0000-0000-000054160000}"/>
    <cellStyle name="20% - Accent3 2 3 2 5 2 2 3" xfId="50860" xr:uid="{00000000-0005-0000-0000-000055160000}"/>
    <cellStyle name="20% - Accent3 2 3 2 5 2 3" xfId="4668" xr:uid="{00000000-0005-0000-0000-000056160000}"/>
    <cellStyle name="20% - Accent3 2 3 2 5 2 4" xfId="4669" xr:uid="{00000000-0005-0000-0000-000057160000}"/>
    <cellStyle name="20% - Accent3 2 3 2 5 3" xfId="4670" xr:uid="{00000000-0005-0000-0000-000058160000}"/>
    <cellStyle name="20% - Accent3 2 3 2 5 3 2" xfId="4671" xr:uid="{00000000-0005-0000-0000-000059160000}"/>
    <cellStyle name="20% - Accent3 2 3 2 5 3 3" xfId="50861" xr:uid="{00000000-0005-0000-0000-00005A160000}"/>
    <cellStyle name="20% - Accent3 2 3 2 5 4" xfId="4672" xr:uid="{00000000-0005-0000-0000-00005B160000}"/>
    <cellStyle name="20% - Accent3 2 3 2 5 5" xfId="4673" xr:uid="{00000000-0005-0000-0000-00005C160000}"/>
    <cellStyle name="20% - Accent3 2 3 2 6" xfId="4674" xr:uid="{00000000-0005-0000-0000-00005D160000}"/>
    <cellStyle name="20% - Accent3 2 3 2 6 2" xfId="4675" xr:uid="{00000000-0005-0000-0000-00005E160000}"/>
    <cellStyle name="20% - Accent3 2 3 2 6 2 2" xfId="4676" xr:uid="{00000000-0005-0000-0000-00005F160000}"/>
    <cellStyle name="20% - Accent3 2 3 2 6 2 3" xfId="50862" xr:uid="{00000000-0005-0000-0000-000060160000}"/>
    <cellStyle name="20% - Accent3 2 3 2 6 3" xfId="4677" xr:uid="{00000000-0005-0000-0000-000061160000}"/>
    <cellStyle name="20% - Accent3 2 3 2 6 4" xfId="4678" xr:uid="{00000000-0005-0000-0000-000062160000}"/>
    <cellStyle name="20% - Accent3 2 3 2 7" xfId="4679" xr:uid="{00000000-0005-0000-0000-000063160000}"/>
    <cellStyle name="20% - Accent3 2 3 2 7 2" xfId="4680" xr:uid="{00000000-0005-0000-0000-000064160000}"/>
    <cellStyle name="20% - Accent3 2 3 2 7 2 2" xfId="4681" xr:uid="{00000000-0005-0000-0000-000065160000}"/>
    <cellStyle name="20% - Accent3 2 3 2 7 2 3" xfId="50863" xr:uid="{00000000-0005-0000-0000-000066160000}"/>
    <cellStyle name="20% - Accent3 2 3 2 7 3" xfId="4682" xr:uid="{00000000-0005-0000-0000-000067160000}"/>
    <cellStyle name="20% - Accent3 2 3 2 7 4" xfId="4683" xr:uid="{00000000-0005-0000-0000-000068160000}"/>
    <cellStyle name="20% - Accent3 2 3 2 8" xfId="4684" xr:uid="{00000000-0005-0000-0000-000069160000}"/>
    <cellStyle name="20% - Accent3 2 3 2 8 2" xfId="4685" xr:uid="{00000000-0005-0000-0000-00006A160000}"/>
    <cellStyle name="20% - Accent3 2 3 2 8 3" xfId="50864" xr:uid="{00000000-0005-0000-0000-00006B160000}"/>
    <cellStyle name="20% - Accent3 2 3 2 9" xfId="4686" xr:uid="{00000000-0005-0000-0000-00006C160000}"/>
    <cellStyle name="20% - Accent3 2 3 3" xfId="4687" xr:uid="{00000000-0005-0000-0000-00006D160000}"/>
    <cellStyle name="20% - Accent3 2 3 3 2" xfId="4688" xr:uid="{00000000-0005-0000-0000-00006E160000}"/>
    <cellStyle name="20% - Accent3 2 3 3 2 2" xfId="4689" xr:uid="{00000000-0005-0000-0000-00006F160000}"/>
    <cellStyle name="20% - Accent3 2 3 3 2 2 2" xfId="4690" xr:uid="{00000000-0005-0000-0000-000070160000}"/>
    <cellStyle name="20% - Accent3 2 3 3 2 2 2 2" xfId="4691" xr:uid="{00000000-0005-0000-0000-000071160000}"/>
    <cellStyle name="20% - Accent3 2 3 3 2 2 2 2 2" xfId="4692" xr:uid="{00000000-0005-0000-0000-000072160000}"/>
    <cellStyle name="20% - Accent3 2 3 3 2 2 2 2 3" xfId="50865" xr:uid="{00000000-0005-0000-0000-000073160000}"/>
    <cellStyle name="20% - Accent3 2 3 3 2 2 2 3" xfId="4693" xr:uid="{00000000-0005-0000-0000-000074160000}"/>
    <cellStyle name="20% - Accent3 2 3 3 2 2 2 4" xfId="4694" xr:uid="{00000000-0005-0000-0000-000075160000}"/>
    <cellStyle name="20% - Accent3 2 3 3 2 2 3" xfId="4695" xr:uid="{00000000-0005-0000-0000-000076160000}"/>
    <cellStyle name="20% - Accent3 2 3 3 2 2 3 2" xfId="4696" xr:uid="{00000000-0005-0000-0000-000077160000}"/>
    <cellStyle name="20% - Accent3 2 3 3 2 2 3 2 2" xfId="4697" xr:uid="{00000000-0005-0000-0000-000078160000}"/>
    <cellStyle name="20% - Accent3 2 3 3 2 2 3 2 3" xfId="50866" xr:uid="{00000000-0005-0000-0000-000079160000}"/>
    <cellStyle name="20% - Accent3 2 3 3 2 2 3 3" xfId="4698" xr:uid="{00000000-0005-0000-0000-00007A160000}"/>
    <cellStyle name="20% - Accent3 2 3 3 2 2 3 4" xfId="4699" xr:uid="{00000000-0005-0000-0000-00007B160000}"/>
    <cellStyle name="20% - Accent3 2 3 3 2 2 4" xfId="4700" xr:uid="{00000000-0005-0000-0000-00007C160000}"/>
    <cellStyle name="20% - Accent3 2 3 3 2 2 4 2" xfId="4701" xr:uid="{00000000-0005-0000-0000-00007D160000}"/>
    <cellStyle name="20% - Accent3 2 3 3 2 2 4 3" xfId="50867" xr:uid="{00000000-0005-0000-0000-00007E160000}"/>
    <cellStyle name="20% - Accent3 2 3 3 2 2 5" xfId="4702" xr:uid="{00000000-0005-0000-0000-00007F160000}"/>
    <cellStyle name="20% - Accent3 2 3 3 2 2 6" xfId="4703" xr:uid="{00000000-0005-0000-0000-000080160000}"/>
    <cellStyle name="20% - Accent3 2 3 3 2 3" xfId="4704" xr:uid="{00000000-0005-0000-0000-000081160000}"/>
    <cellStyle name="20% - Accent3 2 3 3 2 3 2" xfId="4705" xr:uid="{00000000-0005-0000-0000-000082160000}"/>
    <cellStyle name="20% - Accent3 2 3 3 2 3 2 2" xfId="4706" xr:uid="{00000000-0005-0000-0000-000083160000}"/>
    <cellStyle name="20% - Accent3 2 3 3 2 3 2 3" xfId="50868" xr:uid="{00000000-0005-0000-0000-000084160000}"/>
    <cellStyle name="20% - Accent3 2 3 3 2 3 3" xfId="4707" xr:uid="{00000000-0005-0000-0000-000085160000}"/>
    <cellStyle name="20% - Accent3 2 3 3 2 3 4" xfId="4708" xr:uid="{00000000-0005-0000-0000-000086160000}"/>
    <cellStyle name="20% - Accent3 2 3 3 2 4" xfId="4709" xr:uid="{00000000-0005-0000-0000-000087160000}"/>
    <cellStyle name="20% - Accent3 2 3 3 2 4 2" xfId="4710" xr:uid="{00000000-0005-0000-0000-000088160000}"/>
    <cellStyle name="20% - Accent3 2 3 3 2 4 2 2" xfId="4711" xr:uid="{00000000-0005-0000-0000-000089160000}"/>
    <cellStyle name="20% - Accent3 2 3 3 2 4 2 3" xfId="50869" xr:uid="{00000000-0005-0000-0000-00008A160000}"/>
    <cellStyle name="20% - Accent3 2 3 3 2 4 3" xfId="4712" xr:uid="{00000000-0005-0000-0000-00008B160000}"/>
    <cellStyle name="20% - Accent3 2 3 3 2 4 4" xfId="4713" xr:uid="{00000000-0005-0000-0000-00008C160000}"/>
    <cellStyle name="20% - Accent3 2 3 3 2 5" xfId="4714" xr:uid="{00000000-0005-0000-0000-00008D160000}"/>
    <cellStyle name="20% - Accent3 2 3 3 2 5 2" xfId="4715" xr:uid="{00000000-0005-0000-0000-00008E160000}"/>
    <cellStyle name="20% - Accent3 2 3 3 2 5 3" xfId="50870" xr:uid="{00000000-0005-0000-0000-00008F160000}"/>
    <cellStyle name="20% - Accent3 2 3 3 2 6" xfId="4716" xr:uid="{00000000-0005-0000-0000-000090160000}"/>
    <cellStyle name="20% - Accent3 2 3 3 2 7" xfId="4717" xr:uid="{00000000-0005-0000-0000-000091160000}"/>
    <cellStyle name="20% - Accent3 2 3 3 3" xfId="4718" xr:uid="{00000000-0005-0000-0000-000092160000}"/>
    <cellStyle name="20% - Accent3 2 3 3 3 2" xfId="4719" xr:uid="{00000000-0005-0000-0000-000093160000}"/>
    <cellStyle name="20% - Accent3 2 3 3 3 2 2" xfId="4720" xr:uid="{00000000-0005-0000-0000-000094160000}"/>
    <cellStyle name="20% - Accent3 2 3 3 3 2 2 2" xfId="4721" xr:uid="{00000000-0005-0000-0000-000095160000}"/>
    <cellStyle name="20% - Accent3 2 3 3 3 2 2 3" xfId="50871" xr:uid="{00000000-0005-0000-0000-000096160000}"/>
    <cellStyle name="20% - Accent3 2 3 3 3 2 3" xfId="4722" xr:uid="{00000000-0005-0000-0000-000097160000}"/>
    <cellStyle name="20% - Accent3 2 3 3 3 2 4" xfId="4723" xr:uid="{00000000-0005-0000-0000-000098160000}"/>
    <cellStyle name="20% - Accent3 2 3 3 3 3" xfId="4724" xr:uid="{00000000-0005-0000-0000-000099160000}"/>
    <cellStyle name="20% - Accent3 2 3 3 3 3 2" xfId="4725" xr:uid="{00000000-0005-0000-0000-00009A160000}"/>
    <cellStyle name="20% - Accent3 2 3 3 3 3 2 2" xfId="4726" xr:uid="{00000000-0005-0000-0000-00009B160000}"/>
    <cellStyle name="20% - Accent3 2 3 3 3 3 2 3" xfId="50872" xr:uid="{00000000-0005-0000-0000-00009C160000}"/>
    <cellStyle name="20% - Accent3 2 3 3 3 3 3" xfId="4727" xr:uid="{00000000-0005-0000-0000-00009D160000}"/>
    <cellStyle name="20% - Accent3 2 3 3 3 3 4" xfId="4728" xr:uid="{00000000-0005-0000-0000-00009E160000}"/>
    <cellStyle name="20% - Accent3 2 3 3 3 4" xfId="4729" xr:uid="{00000000-0005-0000-0000-00009F160000}"/>
    <cellStyle name="20% - Accent3 2 3 3 3 4 2" xfId="4730" xr:uid="{00000000-0005-0000-0000-0000A0160000}"/>
    <cellStyle name="20% - Accent3 2 3 3 3 4 3" xfId="50873" xr:uid="{00000000-0005-0000-0000-0000A1160000}"/>
    <cellStyle name="20% - Accent3 2 3 3 3 5" xfId="4731" xr:uid="{00000000-0005-0000-0000-0000A2160000}"/>
    <cellStyle name="20% - Accent3 2 3 3 3 6" xfId="4732" xr:uid="{00000000-0005-0000-0000-0000A3160000}"/>
    <cellStyle name="20% - Accent3 2 3 3 4" xfId="4733" xr:uid="{00000000-0005-0000-0000-0000A4160000}"/>
    <cellStyle name="20% - Accent3 2 3 3 4 2" xfId="4734" xr:uid="{00000000-0005-0000-0000-0000A5160000}"/>
    <cellStyle name="20% - Accent3 2 3 3 4 2 2" xfId="4735" xr:uid="{00000000-0005-0000-0000-0000A6160000}"/>
    <cellStyle name="20% - Accent3 2 3 3 4 2 3" xfId="50874" xr:uid="{00000000-0005-0000-0000-0000A7160000}"/>
    <cellStyle name="20% - Accent3 2 3 3 4 3" xfId="4736" xr:uid="{00000000-0005-0000-0000-0000A8160000}"/>
    <cellStyle name="20% - Accent3 2 3 3 4 4" xfId="4737" xr:uid="{00000000-0005-0000-0000-0000A9160000}"/>
    <cellStyle name="20% - Accent3 2 3 3 5" xfId="4738" xr:uid="{00000000-0005-0000-0000-0000AA160000}"/>
    <cellStyle name="20% - Accent3 2 3 3 5 2" xfId="4739" xr:uid="{00000000-0005-0000-0000-0000AB160000}"/>
    <cellStyle name="20% - Accent3 2 3 3 5 2 2" xfId="4740" xr:uid="{00000000-0005-0000-0000-0000AC160000}"/>
    <cellStyle name="20% - Accent3 2 3 3 5 2 3" xfId="50875" xr:uid="{00000000-0005-0000-0000-0000AD160000}"/>
    <cellStyle name="20% - Accent3 2 3 3 5 3" xfId="4741" xr:uid="{00000000-0005-0000-0000-0000AE160000}"/>
    <cellStyle name="20% - Accent3 2 3 3 5 4" xfId="4742" xr:uid="{00000000-0005-0000-0000-0000AF160000}"/>
    <cellStyle name="20% - Accent3 2 3 3 6" xfId="4743" xr:uid="{00000000-0005-0000-0000-0000B0160000}"/>
    <cellStyle name="20% - Accent3 2 3 3 6 2" xfId="4744" xr:uid="{00000000-0005-0000-0000-0000B1160000}"/>
    <cellStyle name="20% - Accent3 2 3 3 6 3" xfId="50876" xr:uid="{00000000-0005-0000-0000-0000B2160000}"/>
    <cellStyle name="20% - Accent3 2 3 3 7" xfId="4745" xr:uid="{00000000-0005-0000-0000-0000B3160000}"/>
    <cellStyle name="20% - Accent3 2 3 3 8" xfId="4746" xr:uid="{00000000-0005-0000-0000-0000B4160000}"/>
    <cellStyle name="20% - Accent3 2 3 4" xfId="4747" xr:uid="{00000000-0005-0000-0000-0000B5160000}"/>
    <cellStyle name="20% - Accent3 2 3 4 2" xfId="4748" xr:uid="{00000000-0005-0000-0000-0000B6160000}"/>
    <cellStyle name="20% - Accent3 2 3 4 2 2" xfId="4749" xr:uid="{00000000-0005-0000-0000-0000B7160000}"/>
    <cellStyle name="20% - Accent3 2 3 4 2 2 2" xfId="4750" xr:uid="{00000000-0005-0000-0000-0000B8160000}"/>
    <cellStyle name="20% - Accent3 2 3 4 2 2 2 2" xfId="4751" xr:uid="{00000000-0005-0000-0000-0000B9160000}"/>
    <cellStyle name="20% - Accent3 2 3 4 2 2 2 3" xfId="50877" xr:uid="{00000000-0005-0000-0000-0000BA160000}"/>
    <cellStyle name="20% - Accent3 2 3 4 2 2 3" xfId="4752" xr:uid="{00000000-0005-0000-0000-0000BB160000}"/>
    <cellStyle name="20% - Accent3 2 3 4 2 2 4" xfId="4753" xr:uid="{00000000-0005-0000-0000-0000BC160000}"/>
    <cellStyle name="20% - Accent3 2 3 4 2 3" xfId="4754" xr:uid="{00000000-0005-0000-0000-0000BD160000}"/>
    <cellStyle name="20% - Accent3 2 3 4 2 3 2" xfId="4755" xr:uid="{00000000-0005-0000-0000-0000BE160000}"/>
    <cellStyle name="20% - Accent3 2 3 4 2 3 2 2" xfId="4756" xr:uid="{00000000-0005-0000-0000-0000BF160000}"/>
    <cellStyle name="20% - Accent3 2 3 4 2 3 2 3" xfId="50878" xr:uid="{00000000-0005-0000-0000-0000C0160000}"/>
    <cellStyle name="20% - Accent3 2 3 4 2 3 3" xfId="4757" xr:uid="{00000000-0005-0000-0000-0000C1160000}"/>
    <cellStyle name="20% - Accent3 2 3 4 2 3 4" xfId="4758" xr:uid="{00000000-0005-0000-0000-0000C2160000}"/>
    <cellStyle name="20% - Accent3 2 3 4 2 4" xfId="4759" xr:uid="{00000000-0005-0000-0000-0000C3160000}"/>
    <cellStyle name="20% - Accent3 2 3 4 2 4 2" xfId="4760" xr:uid="{00000000-0005-0000-0000-0000C4160000}"/>
    <cellStyle name="20% - Accent3 2 3 4 2 4 3" xfId="50879" xr:uid="{00000000-0005-0000-0000-0000C5160000}"/>
    <cellStyle name="20% - Accent3 2 3 4 2 5" xfId="4761" xr:uid="{00000000-0005-0000-0000-0000C6160000}"/>
    <cellStyle name="20% - Accent3 2 3 4 2 6" xfId="4762" xr:uid="{00000000-0005-0000-0000-0000C7160000}"/>
    <cellStyle name="20% - Accent3 2 3 4 3" xfId="4763" xr:uid="{00000000-0005-0000-0000-0000C8160000}"/>
    <cellStyle name="20% - Accent3 2 3 4 3 2" xfId="4764" xr:uid="{00000000-0005-0000-0000-0000C9160000}"/>
    <cellStyle name="20% - Accent3 2 3 4 3 2 2" xfId="4765" xr:uid="{00000000-0005-0000-0000-0000CA160000}"/>
    <cellStyle name="20% - Accent3 2 3 4 3 2 3" xfId="50880" xr:uid="{00000000-0005-0000-0000-0000CB160000}"/>
    <cellStyle name="20% - Accent3 2 3 4 3 3" xfId="4766" xr:uid="{00000000-0005-0000-0000-0000CC160000}"/>
    <cellStyle name="20% - Accent3 2 3 4 3 4" xfId="4767" xr:uid="{00000000-0005-0000-0000-0000CD160000}"/>
    <cellStyle name="20% - Accent3 2 3 4 4" xfId="4768" xr:uid="{00000000-0005-0000-0000-0000CE160000}"/>
    <cellStyle name="20% - Accent3 2 3 4 4 2" xfId="4769" xr:uid="{00000000-0005-0000-0000-0000CF160000}"/>
    <cellStyle name="20% - Accent3 2 3 4 4 2 2" xfId="4770" xr:uid="{00000000-0005-0000-0000-0000D0160000}"/>
    <cellStyle name="20% - Accent3 2 3 4 4 2 3" xfId="50881" xr:uid="{00000000-0005-0000-0000-0000D1160000}"/>
    <cellStyle name="20% - Accent3 2 3 4 4 3" xfId="4771" xr:uid="{00000000-0005-0000-0000-0000D2160000}"/>
    <cellStyle name="20% - Accent3 2 3 4 4 4" xfId="4772" xr:uid="{00000000-0005-0000-0000-0000D3160000}"/>
    <cellStyle name="20% - Accent3 2 3 4 5" xfId="4773" xr:uid="{00000000-0005-0000-0000-0000D4160000}"/>
    <cellStyle name="20% - Accent3 2 3 4 5 2" xfId="4774" xr:uid="{00000000-0005-0000-0000-0000D5160000}"/>
    <cellStyle name="20% - Accent3 2 3 4 5 3" xfId="50882" xr:uid="{00000000-0005-0000-0000-0000D6160000}"/>
    <cellStyle name="20% - Accent3 2 3 4 6" xfId="4775" xr:uid="{00000000-0005-0000-0000-0000D7160000}"/>
    <cellStyle name="20% - Accent3 2 3 4 7" xfId="4776" xr:uid="{00000000-0005-0000-0000-0000D8160000}"/>
    <cellStyle name="20% - Accent3 2 3 5" xfId="4777" xr:uid="{00000000-0005-0000-0000-0000D9160000}"/>
    <cellStyle name="20% - Accent3 2 3 5 2" xfId="4778" xr:uid="{00000000-0005-0000-0000-0000DA160000}"/>
    <cellStyle name="20% - Accent3 2 3 5 2 2" xfId="4779" xr:uid="{00000000-0005-0000-0000-0000DB160000}"/>
    <cellStyle name="20% - Accent3 2 3 5 2 2 2" xfId="4780" xr:uid="{00000000-0005-0000-0000-0000DC160000}"/>
    <cellStyle name="20% - Accent3 2 3 5 2 2 3" xfId="50883" xr:uid="{00000000-0005-0000-0000-0000DD160000}"/>
    <cellStyle name="20% - Accent3 2 3 5 2 3" xfId="4781" xr:uid="{00000000-0005-0000-0000-0000DE160000}"/>
    <cellStyle name="20% - Accent3 2 3 5 2 4" xfId="4782" xr:uid="{00000000-0005-0000-0000-0000DF160000}"/>
    <cellStyle name="20% - Accent3 2 3 5 3" xfId="4783" xr:uid="{00000000-0005-0000-0000-0000E0160000}"/>
    <cellStyle name="20% - Accent3 2 3 5 3 2" xfId="4784" xr:uid="{00000000-0005-0000-0000-0000E1160000}"/>
    <cellStyle name="20% - Accent3 2 3 5 3 2 2" xfId="4785" xr:uid="{00000000-0005-0000-0000-0000E2160000}"/>
    <cellStyle name="20% - Accent3 2 3 5 3 2 3" xfId="50884" xr:uid="{00000000-0005-0000-0000-0000E3160000}"/>
    <cellStyle name="20% - Accent3 2 3 5 3 3" xfId="4786" xr:uid="{00000000-0005-0000-0000-0000E4160000}"/>
    <cellStyle name="20% - Accent3 2 3 5 3 4" xfId="4787" xr:uid="{00000000-0005-0000-0000-0000E5160000}"/>
    <cellStyle name="20% - Accent3 2 3 5 4" xfId="4788" xr:uid="{00000000-0005-0000-0000-0000E6160000}"/>
    <cellStyle name="20% - Accent3 2 3 5 4 2" xfId="4789" xr:uid="{00000000-0005-0000-0000-0000E7160000}"/>
    <cellStyle name="20% - Accent3 2 3 5 4 3" xfId="50885" xr:uid="{00000000-0005-0000-0000-0000E8160000}"/>
    <cellStyle name="20% - Accent3 2 3 5 5" xfId="4790" xr:uid="{00000000-0005-0000-0000-0000E9160000}"/>
    <cellStyle name="20% - Accent3 2 3 5 6" xfId="4791" xr:uid="{00000000-0005-0000-0000-0000EA160000}"/>
    <cellStyle name="20% - Accent3 2 3 6" xfId="4792" xr:uid="{00000000-0005-0000-0000-0000EB160000}"/>
    <cellStyle name="20% - Accent3 2 3 6 2" xfId="4793" xr:uid="{00000000-0005-0000-0000-0000EC160000}"/>
    <cellStyle name="20% - Accent3 2 3 6 2 2" xfId="4794" xr:uid="{00000000-0005-0000-0000-0000ED160000}"/>
    <cellStyle name="20% - Accent3 2 3 6 2 2 2" xfId="4795" xr:uid="{00000000-0005-0000-0000-0000EE160000}"/>
    <cellStyle name="20% - Accent3 2 3 6 2 2 3" xfId="50886" xr:uid="{00000000-0005-0000-0000-0000EF160000}"/>
    <cellStyle name="20% - Accent3 2 3 6 2 3" xfId="4796" xr:uid="{00000000-0005-0000-0000-0000F0160000}"/>
    <cellStyle name="20% - Accent3 2 3 6 2 4" xfId="4797" xr:uid="{00000000-0005-0000-0000-0000F1160000}"/>
    <cellStyle name="20% - Accent3 2 3 6 3" xfId="4798" xr:uid="{00000000-0005-0000-0000-0000F2160000}"/>
    <cellStyle name="20% - Accent3 2 3 6 3 2" xfId="4799" xr:uid="{00000000-0005-0000-0000-0000F3160000}"/>
    <cellStyle name="20% - Accent3 2 3 6 3 3" xfId="50887" xr:uid="{00000000-0005-0000-0000-0000F4160000}"/>
    <cellStyle name="20% - Accent3 2 3 6 4" xfId="4800" xr:uid="{00000000-0005-0000-0000-0000F5160000}"/>
    <cellStyle name="20% - Accent3 2 3 6 5" xfId="4801" xr:uid="{00000000-0005-0000-0000-0000F6160000}"/>
    <cellStyle name="20% - Accent3 2 3 7" xfId="4802" xr:uid="{00000000-0005-0000-0000-0000F7160000}"/>
    <cellStyle name="20% - Accent3 2 3 7 2" xfId="4803" xr:uid="{00000000-0005-0000-0000-0000F8160000}"/>
    <cellStyle name="20% - Accent3 2 3 7 2 2" xfId="4804" xr:uid="{00000000-0005-0000-0000-0000F9160000}"/>
    <cellStyle name="20% - Accent3 2 3 7 2 3" xfId="50888" xr:uid="{00000000-0005-0000-0000-0000FA160000}"/>
    <cellStyle name="20% - Accent3 2 3 7 3" xfId="4805" xr:uid="{00000000-0005-0000-0000-0000FB160000}"/>
    <cellStyle name="20% - Accent3 2 3 7 4" xfId="4806" xr:uid="{00000000-0005-0000-0000-0000FC160000}"/>
    <cellStyle name="20% - Accent3 2 3 8" xfId="4807" xr:uid="{00000000-0005-0000-0000-0000FD160000}"/>
    <cellStyle name="20% - Accent3 2 3 8 2" xfId="4808" xr:uid="{00000000-0005-0000-0000-0000FE160000}"/>
    <cellStyle name="20% - Accent3 2 3 8 2 2" xfId="4809" xr:uid="{00000000-0005-0000-0000-0000FF160000}"/>
    <cellStyle name="20% - Accent3 2 3 8 2 3" xfId="50889" xr:uid="{00000000-0005-0000-0000-000000170000}"/>
    <cellStyle name="20% - Accent3 2 3 8 3" xfId="4810" xr:uid="{00000000-0005-0000-0000-000001170000}"/>
    <cellStyle name="20% - Accent3 2 3 8 4" xfId="4811" xr:uid="{00000000-0005-0000-0000-000002170000}"/>
    <cellStyle name="20% - Accent3 2 3 9" xfId="4812" xr:uid="{00000000-0005-0000-0000-000003170000}"/>
    <cellStyle name="20% - Accent3 2 3 9 2" xfId="4813" xr:uid="{00000000-0005-0000-0000-000004170000}"/>
    <cellStyle name="20% - Accent3 2 3 9 3" xfId="50890" xr:uid="{00000000-0005-0000-0000-000005170000}"/>
    <cellStyle name="20% - Accent3 2 4" xfId="4814" xr:uid="{00000000-0005-0000-0000-000006170000}"/>
    <cellStyle name="20% - Accent3 2 4 10" xfId="4815" xr:uid="{00000000-0005-0000-0000-000007170000}"/>
    <cellStyle name="20% - Accent3 2 4 2" xfId="4816" xr:uid="{00000000-0005-0000-0000-000008170000}"/>
    <cellStyle name="20% - Accent3 2 4 2 2" xfId="4817" xr:uid="{00000000-0005-0000-0000-000009170000}"/>
    <cellStyle name="20% - Accent3 2 4 2 2 2" xfId="4818" xr:uid="{00000000-0005-0000-0000-00000A170000}"/>
    <cellStyle name="20% - Accent3 2 4 2 2 2 2" xfId="4819" xr:uid="{00000000-0005-0000-0000-00000B170000}"/>
    <cellStyle name="20% - Accent3 2 4 2 2 2 2 2" xfId="4820" xr:uid="{00000000-0005-0000-0000-00000C170000}"/>
    <cellStyle name="20% - Accent3 2 4 2 2 2 2 2 2" xfId="4821" xr:uid="{00000000-0005-0000-0000-00000D170000}"/>
    <cellStyle name="20% - Accent3 2 4 2 2 2 2 2 3" xfId="50891" xr:uid="{00000000-0005-0000-0000-00000E170000}"/>
    <cellStyle name="20% - Accent3 2 4 2 2 2 2 3" xfId="4822" xr:uid="{00000000-0005-0000-0000-00000F170000}"/>
    <cellStyle name="20% - Accent3 2 4 2 2 2 2 4" xfId="4823" xr:uid="{00000000-0005-0000-0000-000010170000}"/>
    <cellStyle name="20% - Accent3 2 4 2 2 2 3" xfId="4824" xr:uid="{00000000-0005-0000-0000-000011170000}"/>
    <cellStyle name="20% - Accent3 2 4 2 2 2 3 2" xfId="4825" xr:uid="{00000000-0005-0000-0000-000012170000}"/>
    <cellStyle name="20% - Accent3 2 4 2 2 2 3 2 2" xfId="4826" xr:uid="{00000000-0005-0000-0000-000013170000}"/>
    <cellStyle name="20% - Accent3 2 4 2 2 2 3 2 3" xfId="50892" xr:uid="{00000000-0005-0000-0000-000014170000}"/>
    <cellStyle name="20% - Accent3 2 4 2 2 2 3 3" xfId="4827" xr:uid="{00000000-0005-0000-0000-000015170000}"/>
    <cellStyle name="20% - Accent3 2 4 2 2 2 3 4" xfId="4828" xr:uid="{00000000-0005-0000-0000-000016170000}"/>
    <cellStyle name="20% - Accent3 2 4 2 2 2 4" xfId="4829" xr:uid="{00000000-0005-0000-0000-000017170000}"/>
    <cellStyle name="20% - Accent3 2 4 2 2 2 4 2" xfId="4830" xr:uid="{00000000-0005-0000-0000-000018170000}"/>
    <cellStyle name="20% - Accent3 2 4 2 2 2 4 3" xfId="50893" xr:uid="{00000000-0005-0000-0000-000019170000}"/>
    <cellStyle name="20% - Accent3 2 4 2 2 2 5" xfId="4831" xr:uid="{00000000-0005-0000-0000-00001A170000}"/>
    <cellStyle name="20% - Accent3 2 4 2 2 2 6" xfId="4832" xr:uid="{00000000-0005-0000-0000-00001B170000}"/>
    <cellStyle name="20% - Accent3 2 4 2 2 3" xfId="4833" xr:uid="{00000000-0005-0000-0000-00001C170000}"/>
    <cellStyle name="20% - Accent3 2 4 2 2 3 2" xfId="4834" xr:uid="{00000000-0005-0000-0000-00001D170000}"/>
    <cellStyle name="20% - Accent3 2 4 2 2 3 2 2" xfId="4835" xr:uid="{00000000-0005-0000-0000-00001E170000}"/>
    <cellStyle name="20% - Accent3 2 4 2 2 3 2 3" xfId="50894" xr:uid="{00000000-0005-0000-0000-00001F170000}"/>
    <cellStyle name="20% - Accent3 2 4 2 2 3 3" xfId="4836" xr:uid="{00000000-0005-0000-0000-000020170000}"/>
    <cellStyle name="20% - Accent3 2 4 2 2 3 4" xfId="4837" xr:uid="{00000000-0005-0000-0000-000021170000}"/>
    <cellStyle name="20% - Accent3 2 4 2 2 4" xfId="4838" xr:uid="{00000000-0005-0000-0000-000022170000}"/>
    <cellStyle name="20% - Accent3 2 4 2 2 4 2" xfId="4839" xr:uid="{00000000-0005-0000-0000-000023170000}"/>
    <cellStyle name="20% - Accent3 2 4 2 2 4 2 2" xfId="4840" xr:uid="{00000000-0005-0000-0000-000024170000}"/>
    <cellStyle name="20% - Accent3 2 4 2 2 4 2 3" xfId="50895" xr:uid="{00000000-0005-0000-0000-000025170000}"/>
    <cellStyle name="20% - Accent3 2 4 2 2 4 3" xfId="4841" xr:uid="{00000000-0005-0000-0000-000026170000}"/>
    <cellStyle name="20% - Accent3 2 4 2 2 4 4" xfId="4842" xr:uid="{00000000-0005-0000-0000-000027170000}"/>
    <cellStyle name="20% - Accent3 2 4 2 2 5" xfId="4843" xr:uid="{00000000-0005-0000-0000-000028170000}"/>
    <cellStyle name="20% - Accent3 2 4 2 2 5 2" xfId="4844" xr:uid="{00000000-0005-0000-0000-000029170000}"/>
    <cellStyle name="20% - Accent3 2 4 2 2 5 3" xfId="50896" xr:uid="{00000000-0005-0000-0000-00002A170000}"/>
    <cellStyle name="20% - Accent3 2 4 2 2 6" xfId="4845" xr:uid="{00000000-0005-0000-0000-00002B170000}"/>
    <cellStyle name="20% - Accent3 2 4 2 2 7" xfId="4846" xr:uid="{00000000-0005-0000-0000-00002C170000}"/>
    <cellStyle name="20% - Accent3 2 4 2 3" xfId="4847" xr:uid="{00000000-0005-0000-0000-00002D170000}"/>
    <cellStyle name="20% - Accent3 2 4 2 3 2" xfId="4848" xr:uid="{00000000-0005-0000-0000-00002E170000}"/>
    <cellStyle name="20% - Accent3 2 4 2 3 2 2" xfId="4849" xr:uid="{00000000-0005-0000-0000-00002F170000}"/>
    <cellStyle name="20% - Accent3 2 4 2 3 2 2 2" xfId="4850" xr:uid="{00000000-0005-0000-0000-000030170000}"/>
    <cellStyle name="20% - Accent3 2 4 2 3 2 2 3" xfId="50897" xr:uid="{00000000-0005-0000-0000-000031170000}"/>
    <cellStyle name="20% - Accent3 2 4 2 3 2 3" xfId="4851" xr:uid="{00000000-0005-0000-0000-000032170000}"/>
    <cellStyle name="20% - Accent3 2 4 2 3 2 4" xfId="4852" xr:uid="{00000000-0005-0000-0000-000033170000}"/>
    <cellStyle name="20% - Accent3 2 4 2 3 3" xfId="4853" xr:uid="{00000000-0005-0000-0000-000034170000}"/>
    <cellStyle name="20% - Accent3 2 4 2 3 3 2" xfId="4854" xr:uid="{00000000-0005-0000-0000-000035170000}"/>
    <cellStyle name="20% - Accent3 2 4 2 3 3 2 2" xfId="4855" xr:uid="{00000000-0005-0000-0000-000036170000}"/>
    <cellStyle name="20% - Accent3 2 4 2 3 3 2 3" xfId="50898" xr:uid="{00000000-0005-0000-0000-000037170000}"/>
    <cellStyle name="20% - Accent3 2 4 2 3 3 3" xfId="4856" xr:uid="{00000000-0005-0000-0000-000038170000}"/>
    <cellStyle name="20% - Accent3 2 4 2 3 3 4" xfId="4857" xr:uid="{00000000-0005-0000-0000-000039170000}"/>
    <cellStyle name="20% - Accent3 2 4 2 3 4" xfId="4858" xr:uid="{00000000-0005-0000-0000-00003A170000}"/>
    <cellStyle name="20% - Accent3 2 4 2 3 4 2" xfId="4859" xr:uid="{00000000-0005-0000-0000-00003B170000}"/>
    <cellStyle name="20% - Accent3 2 4 2 3 4 3" xfId="50899" xr:uid="{00000000-0005-0000-0000-00003C170000}"/>
    <cellStyle name="20% - Accent3 2 4 2 3 5" xfId="4860" xr:uid="{00000000-0005-0000-0000-00003D170000}"/>
    <cellStyle name="20% - Accent3 2 4 2 3 6" xfId="4861" xr:uid="{00000000-0005-0000-0000-00003E170000}"/>
    <cellStyle name="20% - Accent3 2 4 2 4" xfId="4862" xr:uid="{00000000-0005-0000-0000-00003F170000}"/>
    <cellStyle name="20% - Accent3 2 4 2 4 2" xfId="4863" xr:uid="{00000000-0005-0000-0000-000040170000}"/>
    <cellStyle name="20% - Accent3 2 4 2 4 2 2" xfId="4864" xr:uid="{00000000-0005-0000-0000-000041170000}"/>
    <cellStyle name="20% - Accent3 2 4 2 4 2 3" xfId="50900" xr:uid="{00000000-0005-0000-0000-000042170000}"/>
    <cellStyle name="20% - Accent3 2 4 2 4 3" xfId="4865" xr:uid="{00000000-0005-0000-0000-000043170000}"/>
    <cellStyle name="20% - Accent3 2 4 2 4 4" xfId="4866" xr:uid="{00000000-0005-0000-0000-000044170000}"/>
    <cellStyle name="20% - Accent3 2 4 2 5" xfId="4867" xr:uid="{00000000-0005-0000-0000-000045170000}"/>
    <cellStyle name="20% - Accent3 2 4 2 5 2" xfId="4868" xr:uid="{00000000-0005-0000-0000-000046170000}"/>
    <cellStyle name="20% - Accent3 2 4 2 5 2 2" xfId="4869" xr:uid="{00000000-0005-0000-0000-000047170000}"/>
    <cellStyle name="20% - Accent3 2 4 2 5 2 3" xfId="50901" xr:uid="{00000000-0005-0000-0000-000048170000}"/>
    <cellStyle name="20% - Accent3 2 4 2 5 3" xfId="4870" xr:uid="{00000000-0005-0000-0000-000049170000}"/>
    <cellStyle name="20% - Accent3 2 4 2 5 4" xfId="4871" xr:uid="{00000000-0005-0000-0000-00004A170000}"/>
    <cellStyle name="20% - Accent3 2 4 2 6" xfId="4872" xr:uid="{00000000-0005-0000-0000-00004B170000}"/>
    <cellStyle name="20% - Accent3 2 4 2 6 2" xfId="4873" xr:uid="{00000000-0005-0000-0000-00004C170000}"/>
    <cellStyle name="20% - Accent3 2 4 2 6 3" xfId="50902" xr:uid="{00000000-0005-0000-0000-00004D170000}"/>
    <cellStyle name="20% - Accent3 2 4 2 7" xfId="4874" xr:uid="{00000000-0005-0000-0000-00004E170000}"/>
    <cellStyle name="20% - Accent3 2 4 2 8" xfId="4875" xr:uid="{00000000-0005-0000-0000-00004F170000}"/>
    <cellStyle name="20% - Accent3 2 4 3" xfId="4876" xr:uid="{00000000-0005-0000-0000-000050170000}"/>
    <cellStyle name="20% - Accent3 2 4 3 2" xfId="4877" xr:uid="{00000000-0005-0000-0000-000051170000}"/>
    <cellStyle name="20% - Accent3 2 4 3 2 2" xfId="4878" xr:uid="{00000000-0005-0000-0000-000052170000}"/>
    <cellStyle name="20% - Accent3 2 4 3 2 2 2" xfId="4879" xr:uid="{00000000-0005-0000-0000-000053170000}"/>
    <cellStyle name="20% - Accent3 2 4 3 2 2 2 2" xfId="4880" xr:uid="{00000000-0005-0000-0000-000054170000}"/>
    <cellStyle name="20% - Accent3 2 4 3 2 2 2 3" xfId="50903" xr:uid="{00000000-0005-0000-0000-000055170000}"/>
    <cellStyle name="20% - Accent3 2 4 3 2 2 3" xfId="4881" xr:uid="{00000000-0005-0000-0000-000056170000}"/>
    <cellStyle name="20% - Accent3 2 4 3 2 2 4" xfId="4882" xr:uid="{00000000-0005-0000-0000-000057170000}"/>
    <cellStyle name="20% - Accent3 2 4 3 2 3" xfId="4883" xr:uid="{00000000-0005-0000-0000-000058170000}"/>
    <cellStyle name="20% - Accent3 2 4 3 2 3 2" xfId="4884" xr:uid="{00000000-0005-0000-0000-000059170000}"/>
    <cellStyle name="20% - Accent3 2 4 3 2 3 2 2" xfId="4885" xr:uid="{00000000-0005-0000-0000-00005A170000}"/>
    <cellStyle name="20% - Accent3 2 4 3 2 3 2 3" xfId="50904" xr:uid="{00000000-0005-0000-0000-00005B170000}"/>
    <cellStyle name="20% - Accent3 2 4 3 2 3 3" xfId="4886" xr:uid="{00000000-0005-0000-0000-00005C170000}"/>
    <cellStyle name="20% - Accent3 2 4 3 2 3 4" xfId="4887" xr:uid="{00000000-0005-0000-0000-00005D170000}"/>
    <cellStyle name="20% - Accent3 2 4 3 2 4" xfId="4888" xr:uid="{00000000-0005-0000-0000-00005E170000}"/>
    <cellStyle name="20% - Accent3 2 4 3 2 4 2" xfId="4889" xr:uid="{00000000-0005-0000-0000-00005F170000}"/>
    <cellStyle name="20% - Accent3 2 4 3 2 4 3" xfId="50905" xr:uid="{00000000-0005-0000-0000-000060170000}"/>
    <cellStyle name="20% - Accent3 2 4 3 2 5" xfId="4890" xr:uid="{00000000-0005-0000-0000-000061170000}"/>
    <cellStyle name="20% - Accent3 2 4 3 2 6" xfId="4891" xr:uid="{00000000-0005-0000-0000-000062170000}"/>
    <cellStyle name="20% - Accent3 2 4 3 3" xfId="4892" xr:uid="{00000000-0005-0000-0000-000063170000}"/>
    <cellStyle name="20% - Accent3 2 4 3 3 2" xfId="4893" xr:uid="{00000000-0005-0000-0000-000064170000}"/>
    <cellStyle name="20% - Accent3 2 4 3 3 2 2" xfId="4894" xr:uid="{00000000-0005-0000-0000-000065170000}"/>
    <cellStyle name="20% - Accent3 2 4 3 3 2 3" xfId="50906" xr:uid="{00000000-0005-0000-0000-000066170000}"/>
    <cellStyle name="20% - Accent3 2 4 3 3 3" xfId="4895" xr:uid="{00000000-0005-0000-0000-000067170000}"/>
    <cellStyle name="20% - Accent3 2 4 3 3 4" xfId="4896" xr:uid="{00000000-0005-0000-0000-000068170000}"/>
    <cellStyle name="20% - Accent3 2 4 3 4" xfId="4897" xr:uid="{00000000-0005-0000-0000-000069170000}"/>
    <cellStyle name="20% - Accent3 2 4 3 4 2" xfId="4898" xr:uid="{00000000-0005-0000-0000-00006A170000}"/>
    <cellStyle name="20% - Accent3 2 4 3 4 2 2" xfId="4899" xr:uid="{00000000-0005-0000-0000-00006B170000}"/>
    <cellStyle name="20% - Accent3 2 4 3 4 2 3" xfId="50907" xr:uid="{00000000-0005-0000-0000-00006C170000}"/>
    <cellStyle name="20% - Accent3 2 4 3 4 3" xfId="4900" xr:uid="{00000000-0005-0000-0000-00006D170000}"/>
    <cellStyle name="20% - Accent3 2 4 3 4 4" xfId="4901" xr:uid="{00000000-0005-0000-0000-00006E170000}"/>
    <cellStyle name="20% - Accent3 2 4 3 5" xfId="4902" xr:uid="{00000000-0005-0000-0000-00006F170000}"/>
    <cellStyle name="20% - Accent3 2 4 3 5 2" xfId="4903" xr:uid="{00000000-0005-0000-0000-000070170000}"/>
    <cellStyle name="20% - Accent3 2 4 3 5 3" xfId="50908" xr:uid="{00000000-0005-0000-0000-000071170000}"/>
    <cellStyle name="20% - Accent3 2 4 3 6" xfId="4904" xr:uid="{00000000-0005-0000-0000-000072170000}"/>
    <cellStyle name="20% - Accent3 2 4 3 7" xfId="4905" xr:uid="{00000000-0005-0000-0000-000073170000}"/>
    <cellStyle name="20% - Accent3 2 4 4" xfId="4906" xr:uid="{00000000-0005-0000-0000-000074170000}"/>
    <cellStyle name="20% - Accent3 2 4 4 2" xfId="4907" xr:uid="{00000000-0005-0000-0000-000075170000}"/>
    <cellStyle name="20% - Accent3 2 4 4 2 2" xfId="4908" xr:uid="{00000000-0005-0000-0000-000076170000}"/>
    <cellStyle name="20% - Accent3 2 4 4 2 2 2" xfId="4909" xr:uid="{00000000-0005-0000-0000-000077170000}"/>
    <cellStyle name="20% - Accent3 2 4 4 2 2 3" xfId="50909" xr:uid="{00000000-0005-0000-0000-000078170000}"/>
    <cellStyle name="20% - Accent3 2 4 4 2 3" xfId="4910" xr:uid="{00000000-0005-0000-0000-000079170000}"/>
    <cellStyle name="20% - Accent3 2 4 4 2 4" xfId="4911" xr:uid="{00000000-0005-0000-0000-00007A170000}"/>
    <cellStyle name="20% - Accent3 2 4 4 3" xfId="4912" xr:uid="{00000000-0005-0000-0000-00007B170000}"/>
    <cellStyle name="20% - Accent3 2 4 4 3 2" xfId="4913" xr:uid="{00000000-0005-0000-0000-00007C170000}"/>
    <cellStyle name="20% - Accent3 2 4 4 3 2 2" xfId="4914" xr:uid="{00000000-0005-0000-0000-00007D170000}"/>
    <cellStyle name="20% - Accent3 2 4 4 3 2 3" xfId="50910" xr:uid="{00000000-0005-0000-0000-00007E170000}"/>
    <cellStyle name="20% - Accent3 2 4 4 3 3" xfId="4915" xr:uid="{00000000-0005-0000-0000-00007F170000}"/>
    <cellStyle name="20% - Accent3 2 4 4 3 4" xfId="4916" xr:uid="{00000000-0005-0000-0000-000080170000}"/>
    <cellStyle name="20% - Accent3 2 4 4 4" xfId="4917" xr:uid="{00000000-0005-0000-0000-000081170000}"/>
    <cellStyle name="20% - Accent3 2 4 4 4 2" xfId="4918" xr:uid="{00000000-0005-0000-0000-000082170000}"/>
    <cellStyle name="20% - Accent3 2 4 4 4 3" xfId="50911" xr:uid="{00000000-0005-0000-0000-000083170000}"/>
    <cellStyle name="20% - Accent3 2 4 4 5" xfId="4919" xr:uid="{00000000-0005-0000-0000-000084170000}"/>
    <cellStyle name="20% - Accent3 2 4 4 6" xfId="4920" xr:uid="{00000000-0005-0000-0000-000085170000}"/>
    <cellStyle name="20% - Accent3 2 4 5" xfId="4921" xr:uid="{00000000-0005-0000-0000-000086170000}"/>
    <cellStyle name="20% - Accent3 2 4 5 2" xfId="4922" xr:uid="{00000000-0005-0000-0000-000087170000}"/>
    <cellStyle name="20% - Accent3 2 4 5 2 2" xfId="4923" xr:uid="{00000000-0005-0000-0000-000088170000}"/>
    <cellStyle name="20% - Accent3 2 4 5 2 2 2" xfId="4924" xr:uid="{00000000-0005-0000-0000-000089170000}"/>
    <cellStyle name="20% - Accent3 2 4 5 2 2 3" xfId="50912" xr:uid="{00000000-0005-0000-0000-00008A170000}"/>
    <cellStyle name="20% - Accent3 2 4 5 2 3" xfId="4925" xr:uid="{00000000-0005-0000-0000-00008B170000}"/>
    <cellStyle name="20% - Accent3 2 4 5 2 4" xfId="4926" xr:uid="{00000000-0005-0000-0000-00008C170000}"/>
    <cellStyle name="20% - Accent3 2 4 5 3" xfId="4927" xr:uid="{00000000-0005-0000-0000-00008D170000}"/>
    <cellStyle name="20% - Accent3 2 4 5 3 2" xfId="4928" xr:uid="{00000000-0005-0000-0000-00008E170000}"/>
    <cellStyle name="20% - Accent3 2 4 5 3 3" xfId="50913" xr:uid="{00000000-0005-0000-0000-00008F170000}"/>
    <cellStyle name="20% - Accent3 2 4 5 4" xfId="4929" xr:uid="{00000000-0005-0000-0000-000090170000}"/>
    <cellStyle name="20% - Accent3 2 4 5 5" xfId="4930" xr:uid="{00000000-0005-0000-0000-000091170000}"/>
    <cellStyle name="20% - Accent3 2 4 6" xfId="4931" xr:uid="{00000000-0005-0000-0000-000092170000}"/>
    <cellStyle name="20% - Accent3 2 4 6 2" xfId="4932" xr:uid="{00000000-0005-0000-0000-000093170000}"/>
    <cellStyle name="20% - Accent3 2 4 6 2 2" xfId="4933" xr:uid="{00000000-0005-0000-0000-000094170000}"/>
    <cellStyle name="20% - Accent3 2 4 6 2 3" xfId="50914" xr:uid="{00000000-0005-0000-0000-000095170000}"/>
    <cellStyle name="20% - Accent3 2 4 6 3" xfId="4934" xr:uid="{00000000-0005-0000-0000-000096170000}"/>
    <cellStyle name="20% - Accent3 2 4 6 4" xfId="4935" xr:uid="{00000000-0005-0000-0000-000097170000}"/>
    <cellStyle name="20% - Accent3 2 4 7" xfId="4936" xr:uid="{00000000-0005-0000-0000-000098170000}"/>
    <cellStyle name="20% - Accent3 2 4 7 2" xfId="4937" xr:uid="{00000000-0005-0000-0000-000099170000}"/>
    <cellStyle name="20% - Accent3 2 4 7 2 2" xfId="4938" xr:uid="{00000000-0005-0000-0000-00009A170000}"/>
    <cellStyle name="20% - Accent3 2 4 7 2 3" xfId="50915" xr:uid="{00000000-0005-0000-0000-00009B170000}"/>
    <cellStyle name="20% - Accent3 2 4 7 3" xfId="4939" xr:uid="{00000000-0005-0000-0000-00009C170000}"/>
    <cellStyle name="20% - Accent3 2 4 7 4" xfId="4940" xr:uid="{00000000-0005-0000-0000-00009D170000}"/>
    <cellStyle name="20% - Accent3 2 4 8" xfId="4941" xr:uid="{00000000-0005-0000-0000-00009E170000}"/>
    <cellStyle name="20% - Accent3 2 4 8 2" xfId="4942" xr:uid="{00000000-0005-0000-0000-00009F170000}"/>
    <cellStyle name="20% - Accent3 2 4 8 3" xfId="50916" xr:uid="{00000000-0005-0000-0000-0000A0170000}"/>
    <cellStyle name="20% - Accent3 2 4 9" xfId="4943" xr:uid="{00000000-0005-0000-0000-0000A1170000}"/>
    <cellStyle name="20% - Accent3 2 5" xfId="4944" xr:uid="{00000000-0005-0000-0000-0000A2170000}"/>
    <cellStyle name="20% - Accent3 2 5 10" xfId="4945" xr:uid="{00000000-0005-0000-0000-0000A3170000}"/>
    <cellStyle name="20% - Accent3 2 5 2" xfId="4946" xr:uid="{00000000-0005-0000-0000-0000A4170000}"/>
    <cellStyle name="20% - Accent3 2 5 2 2" xfId="4947" xr:uid="{00000000-0005-0000-0000-0000A5170000}"/>
    <cellStyle name="20% - Accent3 2 5 2 2 2" xfId="4948" xr:uid="{00000000-0005-0000-0000-0000A6170000}"/>
    <cellStyle name="20% - Accent3 2 5 2 2 2 2" xfId="4949" xr:uid="{00000000-0005-0000-0000-0000A7170000}"/>
    <cellStyle name="20% - Accent3 2 5 2 2 2 2 2" xfId="4950" xr:uid="{00000000-0005-0000-0000-0000A8170000}"/>
    <cellStyle name="20% - Accent3 2 5 2 2 2 2 2 2" xfId="4951" xr:uid="{00000000-0005-0000-0000-0000A9170000}"/>
    <cellStyle name="20% - Accent3 2 5 2 2 2 2 2 3" xfId="50917" xr:uid="{00000000-0005-0000-0000-0000AA170000}"/>
    <cellStyle name="20% - Accent3 2 5 2 2 2 2 3" xfId="4952" xr:uid="{00000000-0005-0000-0000-0000AB170000}"/>
    <cellStyle name="20% - Accent3 2 5 2 2 2 2 4" xfId="4953" xr:uid="{00000000-0005-0000-0000-0000AC170000}"/>
    <cellStyle name="20% - Accent3 2 5 2 2 2 3" xfId="4954" xr:uid="{00000000-0005-0000-0000-0000AD170000}"/>
    <cellStyle name="20% - Accent3 2 5 2 2 2 3 2" xfId="4955" xr:uid="{00000000-0005-0000-0000-0000AE170000}"/>
    <cellStyle name="20% - Accent3 2 5 2 2 2 3 2 2" xfId="4956" xr:uid="{00000000-0005-0000-0000-0000AF170000}"/>
    <cellStyle name="20% - Accent3 2 5 2 2 2 3 2 3" xfId="50918" xr:uid="{00000000-0005-0000-0000-0000B0170000}"/>
    <cellStyle name="20% - Accent3 2 5 2 2 2 3 3" xfId="4957" xr:uid="{00000000-0005-0000-0000-0000B1170000}"/>
    <cellStyle name="20% - Accent3 2 5 2 2 2 3 4" xfId="4958" xr:uid="{00000000-0005-0000-0000-0000B2170000}"/>
    <cellStyle name="20% - Accent3 2 5 2 2 2 4" xfId="4959" xr:uid="{00000000-0005-0000-0000-0000B3170000}"/>
    <cellStyle name="20% - Accent3 2 5 2 2 2 4 2" xfId="4960" xr:uid="{00000000-0005-0000-0000-0000B4170000}"/>
    <cellStyle name="20% - Accent3 2 5 2 2 2 4 3" xfId="50919" xr:uid="{00000000-0005-0000-0000-0000B5170000}"/>
    <cellStyle name="20% - Accent3 2 5 2 2 2 5" xfId="4961" xr:uid="{00000000-0005-0000-0000-0000B6170000}"/>
    <cellStyle name="20% - Accent3 2 5 2 2 2 6" xfId="4962" xr:uid="{00000000-0005-0000-0000-0000B7170000}"/>
    <cellStyle name="20% - Accent3 2 5 2 2 3" xfId="4963" xr:uid="{00000000-0005-0000-0000-0000B8170000}"/>
    <cellStyle name="20% - Accent3 2 5 2 2 3 2" xfId="4964" xr:uid="{00000000-0005-0000-0000-0000B9170000}"/>
    <cellStyle name="20% - Accent3 2 5 2 2 3 2 2" xfId="4965" xr:uid="{00000000-0005-0000-0000-0000BA170000}"/>
    <cellStyle name="20% - Accent3 2 5 2 2 3 2 3" xfId="50920" xr:uid="{00000000-0005-0000-0000-0000BB170000}"/>
    <cellStyle name="20% - Accent3 2 5 2 2 3 3" xfId="4966" xr:uid="{00000000-0005-0000-0000-0000BC170000}"/>
    <cellStyle name="20% - Accent3 2 5 2 2 3 4" xfId="4967" xr:uid="{00000000-0005-0000-0000-0000BD170000}"/>
    <cellStyle name="20% - Accent3 2 5 2 2 4" xfId="4968" xr:uid="{00000000-0005-0000-0000-0000BE170000}"/>
    <cellStyle name="20% - Accent3 2 5 2 2 4 2" xfId="4969" xr:uid="{00000000-0005-0000-0000-0000BF170000}"/>
    <cellStyle name="20% - Accent3 2 5 2 2 4 2 2" xfId="4970" xr:uid="{00000000-0005-0000-0000-0000C0170000}"/>
    <cellStyle name="20% - Accent3 2 5 2 2 4 2 3" xfId="50921" xr:uid="{00000000-0005-0000-0000-0000C1170000}"/>
    <cellStyle name="20% - Accent3 2 5 2 2 4 3" xfId="4971" xr:uid="{00000000-0005-0000-0000-0000C2170000}"/>
    <cellStyle name="20% - Accent3 2 5 2 2 4 4" xfId="4972" xr:uid="{00000000-0005-0000-0000-0000C3170000}"/>
    <cellStyle name="20% - Accent3 2 5 2 2 5" xfId="4973" xr:uid="{00000000-0005-0000-0000-0000C4170000}"/>
    <cellStyle name="20% - Accent3 2 5 2 2 5 2" xfId="4974" xr:uid="{00000000-0005-0000-0000-0000C5170000}"/>
    <cellStyle name="20% - Accent3 2 5 2 2 5 3" xfId="50922" xr:uid="{00000000-0005-0000-0000-0000C6170000}"/>
    <cellStyle name="20% - Accent3 2 5 2 2 6" xfId="4975" xr:uid="{00000000-0005-0000-0000-0000C7170000}"/>
    <cellStyle name="20% - Accent3 2 5 2 2 7" xfId="4976" xr:uid="{00000000-0005-0000-0000-0000C8170000}"/>
    <cellStyle name="20% - Accent3 2 5 2 3" xfId="4977" xr:uid="{00000000-0005-0000-0000-0000C9170000}"/>
    <cellStyle name="20% - Accent3 2 5 2 3 2" xfId="4978" xr:uid="{00000000-0005-0000-0000-0000CA170000}"/>
    <cellStyle name="20% - Accent3 2 5 2 3 2 2" xfId="4979" xr:uid="{00000000-0005-0000-0000-0000CB170000}"/>
    <cellStyle name="20% - Accent3 2 5 2 3 2 2 2" xfId="4980" xr:uid="{00000000-0005-0000-0000-0000CC170000}"/>
    <cellStyle name="20% - Accent3 2 5 2 3 2 2 3" xfId="50923" xr:uid="{00000000-0005-0000-0000-0000CD170000}"/>
    <cellStyle name="20% - Accent3 2 5 2 3 2 3" xfId="4981" xr:uid="{00000000-0005-0000-0000-0000CE170000}"/>
    <cellStyle name="20% - Accent3 2 5 2 3 2 4" xfId="4982" xr:uid="{00000000-0005-0000-0000-0000CF170000}"/>
    <cellStyle name="20% - Accent3 2 5 2 3 3" xfId="4983" xr:uid="{00000000-0005-0000-0000-0000D0170000}"/>
    <cellStyle name="20% - Accent3 2 5 2 3 3 2" xfId="4984" xr:uid="{00000000-0005-0000-0000-0000D1170000}"/>
    <cellStyle name="20% - Accent3 2 5 2 3 3 2 2" xfId="4985" xr:uid="{00000000-0005-0000-0000-0000D2170000}"/>
    <cellStyle name="20% - Accent3 2 5 2 3 3 2 3" xfId="50924" xr:uid="{00000000-0005-0000-0000-0000D3170000}"/>
    <cellStyle name="20% - Accent3 2 5 2 3 3 3" xfId="4986" xr:uid="{00000000-0005-0000-0000-0000D4170000}"/>
    <cellStyle name="20% - Accent3 2 5 2 3 3 4" xfId="4987" xr:uid="{00000000-0005-0000-0000-0000D5170000}"/>
    <cellStyle name="20% - Accent3 2 5 2 3 4" xfId="4988" xr:uid="{00000000-0005-0000-0000-0000D6170000}"/>
    <cellStyle name="20% - Accent3 2 5 2 3 4 2" xfId="4989" xr:uid="{00000000-0005-0000-0000-0000D7170000}"/>
    <cellStyle name="20% - Accent3 2 5 2 3 4 3" xfId="50925" xr:uid="{00000000-0005-0000-0000-0000D8170000}"/>
    <cellStyle name="20% - Accent3 2 5 2 3 5" xfId="4990" xr:uid="{00000000-0005-0000-0000-0000D9170000}"/>
    <cellStyle name="20% - Accent3 2 5 2 3 6" xfId="4991" xr:uid="{00000000-0005-0000-0000-0000DA170000}"/>
    <cellStyle name="20% - Accent3 2 5 2 4" xfId="4992" xr:uid="{00000000-0005-0000-0000-0000DB170000}"/>
    <cellStyle name="20% - Accent3 2 5 2 4 2" xfId="4993" xr:uid="{00000000-0005-0000-0000-0000DC170000}"/>
    <cellStyle name="20% - Accent3 2 5 2 4 2 2" xfId="4994" xr:uid="{00000000-0005-0000-0000-0000DD170000}"/>
    <cellStyle name="20% - Accent3 2 5 2 4 2 3" xfId="50926" xr:uid="{00000000-0005-0000-0000-0000DE170000}"/>
    <cellStyle name="20% - Accent3 2 5 2 4 3" xfId="4995" xr:uid="{00000000-0005-0000-0000-0000DF170000}"/>
    <cellStyle name="20% - Accent3 2 5 2 4 4" xfId="4996" xr:uid="{00000000-0005-0000-0000-0000E0170000}"/>
    <cellStyle name="20% - Accent3 2 5 2 5" xfId="4997" xr:uid="{00000000-0005-0000-0000-0000E1170000}"/>
    <cellStyle name="20% - Accent3 2 5 2 5 2" xfId="4998" xr:uid="{00000000-0005-0000-0000-0000E2170000}"/>
    <cellStyle name="20% - Accent3 2 5 2 5 2 2" xfId="4999" xr:uid="{00000000-0005-0000-0000-0000E3170000}"/>
    <cellStyle name="20% - Accent3 2 5 2 5 2 3" xfId="50927" xr:uid="{00000000-0005-0000-0000-0000E4170000}"/>
    <cellStyle name="20% - Accent3 2 5 2 5 3" xfId="5000" xr:uid="{00000000-0005-0000-0000-0000E5170000}"/>
    <cellStyle name="20% - Accent3 2 5 2 5 4" xfId="5001" xr:uid="{00000000-0005-0000-0000-0000E6170000}"/>
    <cellStyle name="20% - Accent3 2 5 2 6" xfId="5002" xr:uid="{00000000-0005-0000-0000-0000E7170000}"/>
    <cellStyle name="20% - Accent3 2 5 2 6 2" xfId="5003" xr:uid="{00000000-0005-0000-0000-0000E8170000}"/>
    <cellStyle name="20% - Accent3 2 5 2 6 3" xfId="50928" xr:uid="{00000000-0005-0000-0000-0000E9170000}"/>
    <cellStyle name="20% - Accent3 2 5 2 7" xfId="5004" xr:uid="{00000000-0005-0000-0000-0000EA170000}"/>
    <cellStyle name="20% - Accent3 2 5 2 8" xfId="5005" xr:uid="{00000000-0005-0000-0000-0000EB170000}"/>
    <cellStyle name="20% - Accent3 2 5 3" xfId="5006" xr:uid="{00000000-0005-0000-0000-0000EC170000}"/>
    <cellStyle name="20% - Accent3 2 5 3 2" xfId="5007" xr:uid="{00000000-0005-0000-0000-0000ED170000}"/>
    <cellStyle name="20% - Accent3 2 5 3 2 2" xfId="5008" xr:uid="{00000000-0005-0000-0000-0000EE170000}"/>
    <cellStyle name="20% - Accent3 2 5 3 2 2 2" xfId="5009" xr:uid="{00000000-0005-0000-0000-0000EF170000}"/>
    <cellStyle name="20% - Accent3 2 5 3 2 2 2 2" xfId="5010" xr:uid="{00000000-0005-0000-0000-0000F0170000}"/>
    <cellStyle name="20% - Accent3 2 5 3 2 2 2 3" xfId="50929" xr:uid="{00000000-0005-0000-0000-0000F1170000}"/>
    <cellStyle name="20% - Accent3 2 5 3 2 2 3" xfId="5011" xr:uid="{00000000-0005-0000-0000-0000F2170000}"/>
    <cellStyle name="20% - Accent3 2 5 3 2 2 4" xfId="5012" xr:uid="{00000000-0005-0000-0000-0000F3170000}"/>
    <cellStyle name="20% - Accent3 2 5 3 2 3" xfId="5013" xr:uid="{00000000-0005-0000-0000-0000F4170000}"/>
    <cellStyle name="20% - Accent3 2 5 3 2 3 2" xfId="5014" xr:uid="{00000000-0005-0000-0000-0000F5170000}"/>
    <cellStyle name="20% - Accent3 2 5 3 2 3 2 2" xfId="5015" xr:uid="{00000000-0005-0000-0000-0000F6170000}"/>
    <cellStyle name="20% - Accent3 2 5 3 2 3 2 3" xfId="50930" xr:uid="{00000000-0005-0000-0000-0000F7170000}"/>
    <cellStyle name="20% - Accent3 2 5 3 2 3 3" xfId="5016" xr:uid="{00000000-0005-0000-0000-0000F8170000}"/>
    <cellStyle name="20% - Accent3 2 5 3 2 3 4" xfId="5017" xr:uid="{00000000-0005-0000-0000-0000F9170000}"/>
    <cellStyle name="20% - Accent3 2 5 3 2 4" xfId="5018" xr:uid="{00000000-0005-0000-0000-0000FA170000}"/>
    <cellStyle name="20% - Accent3 2 5 3 2 4 2" xfId="5019" xr:uid="{00000000-0005-0000-0000-0000FB170000}"/>
    <cellStyle name="20% - Accent3 2 5 3 2 4 3" xfId="50931" xr:uid="{00000000-0005-0000-0000-0000FC170000}"/>
    <cellStyle name="20% - Accent3 2 5 3 2 5" xfId="5020" xr:uid="{00000000-0005-0000-0000-0000FD170000}"/>
    <cellStyle name="20% - Accent3 2 5 3 2 6" xfId="5021" xr:uid="{00000000-0005-0000-0000-0000FE170000}"/>
    <cellStyle name="20% - Accent3 2 5 3 3" xfId="5022" xr:uid="{00000000-0005-0000-0000-0000FF170000}"/>
    <cellStyle name="20% - Accent3 2 5 3 3 2" xfId="5023" xr:uid="{00000000-0005-0000-0000-000000180000}"/>
    <cellStyle name="20% - Accent3 2 5 3 3 2 2" xfId="5024" xr:uid="{00000000-0005-0000-0000-000001180000}"/>
    <cellStyle name="20% - Accent3 2 5 3 3 2 3" xfId="50932" xr:uid="{00000000-0005-0000-0000-000002180000}"/>
    <cellStyle name="20% - Accent3 2 5 3 3 3" xfId="5025" xr:uid="{00000000-0005-0000-0000-000003180000}"/>
    <cellStyle name="20% - Accent3 2 5 3 3 4" xfId="5026" xr:uid="{00000000-0005-0000-0000-000004180000}"/>
    <cellStyle name="20% - Accent3 2 5 3 4" xfId="5027" xr:uid="{00000000-0005-0000-0000-000005180000}"/>
    <cellStyle name="20% - Accent3 2 5 3 4 2" xfId="5028" xr:uid="{00000000-0005-0000-0000-000006180000}"/>
    <cellStyle name="20% - Accent3 2 5 3 4 2 2" xfId="5029" xr:uid="{00000000-0005-0000-0000-000007180000}"/>
    <cellStyle name="20% - Accent3 2 5 3 4 2 3" xfId="50933" xr:uid="{00000000-0005-0000-0000-000008180000}"/>
    <cellStyle name="20% - Accent3 2 5 3 4 3" xfId="5030" xr:uid="{00000000-0005-0000-0000-000009180000}"/>
    <cellStyle name="20% - Accent3 2 5 3 4 4" xfId="5031" xr:uid="{00000000-0005-0000-0000-00000A180000}"/>
    <cellStyle name="20% - Accent3 2 5 3 5" xfId="5032" xr:uid="{00000000-0005-0000-0000-00000B180000}"/>
    <cellStyle name="20% - Accent3 2 5 3 5 2" xfId="5033" xr:uid="{00000000-0005-0000-0000-00000C180000}"/>
    <cellStyle name="20% - Accent3 2 5 3 5 3" xfId="50934" xr:uid="{00000000-0005-0000-0000-00000D180000}"/>
    <cellStyle name="20% - Accent3 2 5 3 6" xfId="5034" xr:uid="{00000000-0005-0000-0000-00000E180000}"/>
    <cellStyle name="20% - Accent3 2 5 3 7" xfId="5035" xr:uid="{00000000-0005-0000-0000-00000F180000}"/>
    <cellStyle name="20% - Accent3 2 5 4" xfId="5036" xr:uid="{00000000-0005-0000-0000-000010180000}"/>
    <cellStyle name="20% - Accent3 2 5 4 2" xfId="5037" xr:uid="{00000000-0005-0000-0000-000011180000}"/>
    <cellStyle name="20% - Accent3 2 5 4 2 2" xfId="5038" xr:uid="{00000000-0005-0000-0000-000012180000}"/>
    <cellStyle name="20% - Accent3 2 5 4 2 2 2" xfId="5039" xr:uid="{00000000-0005-0000-0000-000013180000}"/>
    <cellStyle name="20% - Accent3 2 5 4 2 2 3" xfId="50935" xr:uid="{00000000-0005-0000-0000-000014180000}"/>
    <cellStyle name="20% - Accent3 2 5 4 2 3" xfId="5040" xr:uid="{00000000-0005-0000-0000-000015180000}"/>
    <cellStyle name="20% - Accent3 2 5 4 2 4" xfId="5041" xr:uid="{00000000-0005-0000-0000-000016180000}"/>
    <cellStyle name="20% - Accent3 2 5 4 3" xfId="5042" xr:uid="{00000000-0005-0000-0000-000017180000}"/>
    <cellStyle name="20% - Accent3 2 5 4 3 2" xfId="5043" xr:uid="{00000000-0005-0000-0000-000018180000}"/>
    <cellStyle name="20% - Accent3 2 5 4 3 2 2" xfId="5044" xr:uid="{00000000-0005-0000-0000-000019180000}"/>
    <cellStyle name="20% - Accent3 2 5 4 3 2 3" xfId="50936" xr:uid="{00000000-0005-0000-0000-00001A180000}"/>
    <cellStyle name="20% - Accent3 2 5 4 3 3" xfId="5045" xr:uid="{00000000-0005-0000-0000-00001B180000}"/>
    <cellStyle name="20% - Accent3 2 5 4 3 4" xfId="5046" xr:uid="{00000000-0005-0000-0000-00001C180000}"/>
    <cellStyle name="20% - Accent3 2 5 4 4" xfId="5047" xr:uid="{00000000-0005-0000-0000-00001D180000}"/>
    <cellStyle name="20% - Accent3 2 5 4 4 2" xfId="5048" xr:uid="{00000000-0005-0000-0000-00001E180000}"/>
    <cellStyle name="20% - Accent3 2 5 4 4 3" xfId="50937" xr:uid="{00000000-0005-0000-0000-00001F180000}"/>
    <cellStyle name="20% - Accent3 2 5 4 5" xfId="5049" xr:uid="{00000000-0005-0000-0000-000020180000}"/>
    <cellStyle name="20% - Accent3 2 5 4 6" xfId="5050" xr:uid="{00000000-0005-0000-0000-000021180000}"/>
    <cellStyle name="20% - Accent3 2 5 5" xfId="5051" xr:uid="{00000000-0005-0000-0000-000022180000}"/>
    <cellStyle name="20% - Accent3 2 5 5 2" xfId="5052" xr:uid="{00000000-0005-0000-0000-000023180000}"/>
    <cellStyle name="20% - Accent3 2 5 5 2 2" xfId="5053" xr:uid="{00000000-0005-0000-0000-000024180000}"/>
    <cellStyle name="20% - Accent3 2 5 5 2 2 2" xfId="5054" xr:uid="{00000000-0005-0000-0000-000025180000}"/>
    <cellStyle name="20% - Accent3 2 5 5 2 2 3" xfId="50938" xr:uid="{00000000-0005-0000-0000-000026180000}"/>
    <cellStyle name="20% - Accent3 2 5 5 2 3" xfId="5055" xr:uid="{00000000-0005-0000-0000-000027180000}"/>
    <cellStyle name="20% - Accent3 2 5 5 2 4" xfId="5056" xr:uid="{00000000-0005-0000-0000-000028180000}"/>
    <cellStyle name="20% - Accent3 2 5 5 3" xfId="5057" xr:uid="{00000000-0005-0000-0000-000029180000}"/>
    <cellStyle name="20% - Accent3 2 5 5 3 2" xfId="5058" xr:uid="{00000000-0005-0000-0000-00002A180000}"/>
    <cellStyle name="20% - Accent3 2 5 5 3 3" xfId="50939" xr:uid="{00000000-0005-0000-0000-00002B180000}"/>
    <cellStyle name="20% - Accent3 2 5 5 4" xfId="5059" xr:uid="{00000000-0005-0000-0000-00002C180000}"/>
    <cellStyle name="20% - Accent3 2 5 5 5" xfId="5060" xr:uid="{00000000-0005-0000-0000-00002D180000}"/>
    <cellStyle name="20% - Accent3 2 5 6" xfId="5061" xr:uid="{00000000-0005-0000-0000-00002E180000}"/>
    <cellStyle name="20% - Accent3 2 5 6 2" xfId="5062" xr:uid="{00000000-0005-0000-0000-00002F180000}"/>
    <cellStyle name="20% - Accent3 2 5 6 2 2" xfId="5063" xr:uid="{00000000-0005-0000-0000-000030180000}"/>
    <cellStyle name="20% - Accent3 2 5 6 2 3" xfId="50940" xr:uid="{00000000-0005-0000-0000-000031180000}"/>
    <cellStyle name="20% - Accent3 2 5 6 3" xfId="5064" xr:uid="{00000000-0005-0000-0000-000032180000}"/>
    <cellStyle name="20% - Accent3 2 5 6 4" xfId="5065" xr:uid="{00000000-0005-0000-0000-000033180000}"/>
    <cellStyle name="20% - Accent3 2 5 7" xfId="5066" xr:uid="{00000000-0005-0000-0000-000034180000}"/>
    <cellStyle name="20% - Accent3 2 5 7 2" xfId="5067" xr:uid="{00000000-0005-0000-0000-000035180000}"/>
    <cellStyle name="20% - Accent3 2 5 7 2 2" xfId="5068" xr:uid="{00000000-0005-0000-0000-000036180000}"/>
    <cellStyle name="20% - Accent3 2 5 7 2 3" xfId="50941" xr:uid="{00000000-0005-0000-0000-000037180000}"/>
    <cellStyle name="20% - Accent3 2 5 7 3" xfId="5069" xr:uid="{00000000-0005-0000-0000-000038180000}"/>
    <cellStyle name="20% - Accent3 2 5 7 4" xfId="5070" xr:uid="{00000000-0005-0000-0000-000039180000}"/>
    <cellStyle name="20% - Accent3 2 5 8" xfId="5071" xr:uid="{00000000-0005-0000-0000-00003A180000}"/>
    <cellStyle name="20% - Accent3 2 5 8 2" xfId="5072" xr:uid="{00000000-0005-0000-0000-00003B180000}"/>
    <cellStyle name="20% - Accent3 2 5 8 3" xfId="50942" xr:uid="{00000000-0005-0000-0000-00003C180000}"/>
    <cellStyle name="20% - Accent3 2 5 9" xfId="5073" xr:uid="{00000000-0005-0000-0000-00003D180000}"/>
    <cellStyle name="20% - Accent3 2 6" xfId="5074" xr:uid="{00000000-0005-0000-0000-00003E180000}"/>
    <cellStyle name="20% - Accent3 2 6 10" xfId="5075" xr:uid="{00000000-0005-0000-0000-00003F180000}"/>
    <cellStyle name="20% - Accent3 2 6 2" xfId="5076" xr:uid="{00000000-0005-0000-0000-000040180000}"/>
    <cellStyle name="20% - Accent3 2 6 2 2" xfId="5077" xr:uid="{00000000-0005-0000-0000-000041180000}"/>
    <cellStyle name="20% - Accent3 2 6 2 2 2" xfId="5078" xr:uid="{00000000-0005-0000-0000-000042180000}"/>
    <cellStyle name="20% - Accent3 2 6 2 2 2 2" xfId="5079" xr:uid="{00000000-0005-0000-0000-000043180000}"/>
    <cellStyle name="20% - Accent3 2 6 2 2 2 2 2" xfId="5080" xr:uid="{00000000-0005-0000-0000-000044180000}"/>
    <cellStyle name="20% - Accent3 2 6 2 2 2 2 2 2" xfId="5081" xr:uid="{00000000-0005-0000-0000-000045180000}"/>
    <cellStyle name="20% - Accent3 2 6 2 2 2 2 2 3" xfId="50943" xr:uid="{00000000-0005-0000-0000-000046180000}"/>
    <cellStyle name="20% - Accent3 2 6 2 2 2 2 3" xfId="5082" xr:uid="{00000000-0005-0000-0000-000047180000}"/>
    <cellStyle name="20% - Accent3 2 6 2 2 2 2 4" xfId="5083" xr:uid="{00000000-0005-0000-0000-000048180000}"/>
    <cellStyle name="20% - Accent3 2 6 2 2 2 3" xfId="5084" xr:uid="{00000000-0005-0000-0000-000049180000}"/>
    <cellStyle name="20% - Accent3 2 6 2 2 2 3 2" xfId="5085" xr:uid="{00000000-0005-0000-0000-00004A180000}"/>
    <cellStyle name="20% - Accent3 2 6 2 2 2 3 2 2" xfId="5086" xr:uid="{00000000-0005-0000-0000-00004B180000}"/>
    <cellStyle name="20% - Accent3 2 6 2 2 2 3 2 3" xfId="50944" xr:uid="{00000000-0005-0000-0000-00004C180000}"/>
    <cellStyle name="20% - Accent3 2 6 2 2 2 3 3" xfId="5087" xr:uid="{00000000-0005-0000-0000-00004D180000}"/>
    <cellStyle name="20% - Accent3 2 6 2 2 2 3 4" xfId="5088" xr:uid="{00000000-0005-0000-0000-00004E180000}"/>
    <cellStyle name="20% - Accent3 2 6 2 2 2 4" xfId="5089" xr:uid="{00000000-0005-0000-0000-00004F180000}"/>
    <cellStyle name="20% - Accent3 2 6 2 2 2 4 2" xfId="5090" xr:uid="{00000000-0005-0000-0000-000050180000}"/>
    <cellStyle name="20% - Accent3 2 6 2 2 2 4 3" xfId="50945" xr:uid="{00000000-0005-0000-0000-000051180000}"/>
    <cellStyle name="20% - Accent3 2 6 2 2 2 5" xfId="5091" xr:uid="{00000000-0005-0000-0000-000052180000}"/>
    <cellStyle name="20% - Accent3 2 6 2 2 2 6" xfId="5092" xr:uid="{00000000-0005-0000-0000-000053180000}"/>
    <cellStyle name="20% - Accent3 2 6 2 2 3" xfId="5093" xr:uid="{00000000-0005-0000-0000-000054180000}"/>
    <cellStyle name="20% - Accent3 2 6 2 2 3 2" xfId="5094" xr:uid="{00000000-0005-0000-0000-000055180000}"/>
    <cellStyle name="20% - Accent3 2 6 2 2 3 2 2" xfId="5095" xr:uid="{00000000-0005-0000-0000-000056180000}"/>
    <cellStyle name="20% - Accent3 2 6 2 2 3 2 3" xfId="50946" xr:uid="{00000000-0005-0000-0000-000057180000}"/>
    <cellStyle name="20% - Accent3 2 6 2 2 3 3" xfId="5096" xr:uid="{00000000-0005-0000-0000-000058180000}"/>
    <cellStyle name="20% - Accent3 2 6 2 2 3 4" xfId="5097" xr:uid="{00000000-0005-0000-0000-000059180000}"/>
    <cellStyle name="20% - Accent3 2 6 2 2 4" xfId="5098" xr:uid="{00000000-0005-0000-0000-00005A180000}"/>
    <cellStyle name="20% - Accent3 2 6 2 2 4 2" xfId="5099" xr:uid="{00000000-0005-0000-0000-00005B180000}"/>
    <cellStyle name="20% - Accent3 2 6 2 2 4 2 2" xfId="5100" xr:uid="{00000000-0005-0000-0000-00005C180000}"/>
    <cellStyle name="20% - Accent3 2 6 2 2 4 2 3" xfId="50947" xr:uid="{00000000-0005-0000-0000-00005D180000}"/>
    <cellStyle name="20% - Accent3 2 6 2 2 4 3" xfId="5101" xr:uid="{00000000-0005-0000-0000-00005E180000}"/>
    <cellStyle name="20% - Accent3 2 6 2 2 4 4" xfId="5102" xr:uid="{00000000-0005-0000-0000-00005F180000}"/>
    <cellStyle name="20% - Accent3 2 6 2 2 5" xfId="5103" xr:uid="{00000000-0005-0000-0000-000060180000}"/>
    <cellStyle name="20% - Accent3 2 6 2 2 5 2" xfId="5104" xr:uid="{00000000-0005-0000-0000-000061180000}"/>
    <cellStyle name="20% - Accent3 2 6 2 2 5 3" xfId="50948" xr:uid="{00000000-0005-0000-0000-000062180000}"/>
    <cellStyle name="20% - Accent3 2 6 2 2 6" xfId="5105" xr:uid="{00000000-0005-0000-0000-000063180000}"/>
    <cellStyle name="20% - Accent3 2 6 2 2 7" xfId="5106" xr:uid="{00000000-0005-0000-0000-000064180000}"/>
    <cellStyle name="20% - Accent3 2 6 2 3" xfId="5107" xr:uid="{00000000-0005-0000-0000-000065180000}"/>
    <cellStyle name="20% - Accent3 2 6 2 3 2" xfId="5108" xr:uid="{00000000-0005-0000-0000-000066180000}"/>
    <cellStyle name="20% - Accent3 2 6 2 3 2 2" xfId="5109" xr:uid="{00000000-0005-0000-0000-000067180000}"/>
    <cellStyle name="20% - Accent3 2 6 2 3 2 2 2" xfId="5110" xr:uid="{00000000-0005-0000-0000-000068180000}"/>
    <cellStyle name="20% - Accent3 2 6 2 3 2 2 3" xfId="50949" xr:uid="{00000000-0005-0000-0000-000069180000}"/>
    <cellStyle name="20% - Accent3 2 6 2 3 2 3" xfId="5111" xr:uid="{00000000-0005-0000-0000-00006A180000}"/>
    <cellStyle name="20% - Accent3 2 6 2 3 2 4" xfId="5112" xr:uid="{00000000-0005-0000-0000-00006B180000}"/>
    <cellStyle name="20% - Accent3 2 6 2 3 3" xfId="5113" xr:uid="{00000000-0005-0000-0000-00006C180000}"/>
    <cellStyle name="20% - Accent3 2 6 2 3 3 2" xfId="5114" xr:uid="{00000000-0005-0000-0000-00006D180000}"/>
    <cellStyle name="20% - Accent3 2 6 2 3 3 2 2" xfId="5115" xr:uid="{00000000-0005-0000-0000-00006E180000}"/>
    <cellStyle name="20% - Accent3 2 6 2 3 3 2 3" xfId="50950" xr:uid="{00000000-0005-0000-0000-00006F180000}"/>
    <cellStyle name="20% - Accent3 2 6 2 3 3 3" xfId="5116" xr:uid="{00000000-0005-0000-0000-000070180000}"/>
    <cellStyle name="20% - Accent3 2 6 2 3 3 4" xfId="5117" xr:uid="{00000000-0005-0000-0000-000071180000}"/>
    <cellStyle name="20% - Accent3 2 6 2 3 4" xfId="5118" xr:uid="{00000000-0005-0000-0000-000072180000}"/>
    <cellStyle name="20% - Accent3 2 6 2 3 4 2" xfId="5119" xr:uid="{00000000-0005-0000-0000-000073180000}"/>
    <cellStyle name="20% - Accent3 2 6 2 3 4 3" xfId="50951" xr:uid="{00000000-0005-0000-0000-000074180000}"/>
    <cellStyle name="20% - Accent3 2 6 2 3 5" xfId="5120" xr:uid="{00000000-0005-0000-0000-000075180000}"/>
    <cellStyle name="20% - Accent3 2 6 2 3 6" xfId="5121" xr:uid="{00000000-0005-0000-0000-000076180000}"/>
    <cellStyle name="20% - Accent3 2 6 2 4" xfId="5122" xr:uid="{00000000-0005-0000-0000-000077180000}"/>
    <cellStyle name="20% - Accent3 2 6 2 4 2" xfId="5123" xr:uid="{00000000-0005-0000-0000-000078180000}"/>
    <cellStyle name="20% - Accent3 2 6 2 4 2 2" xfId="5124" xr:uid="{00000000-0005-0000-0000-000079180000}"/>
    <cellStyle name="20% - Accent3 2 6 2 4 2 3" xfId="50952" xr:uid="{00000000-0005-0000-0000-00007A180000}"/>
    <cellStyle name="20% - Accent3 2 6 2 4 3" xfId="5125" xr:uid="{00000000-0005-0000-0000-00007B180000}"/>
    <cellStyle name="20% - Accent3 2 6 2 4 4" xfId="5126" xr:uid="{00000000-0005-0000-0000-00007C180000}"/>
    <cellStyle name="20% - Accent3 2 6 2 5" xfId="5127" xr:uid="{00000000-0005-0000-0000-00007D180000}"/>
    <cellStyle name="20% - Accent3 2 6 2 5 2" xfId="5128" xr:uid="{00000000-0005-0000-0000-00007E180000}"/>
    <cellStyle name="20% - Accent3 2 6 2 5 2 2" xfId="5129" xr:uid="{00000000-0005-0000-0000-00007F180000}"/>
    <cellStyle name="20% - Accent3 2 6 2 5 2 3" xfId="50953" xr:uid="{00000000-0005-0000-0000-000080180000}"/>
    <cellStyle name="20% - Accent3 2 6 2 5 3" xfId="5130" xr:uid="{00000000-0005-0000-0000-000081180000}"/>
    <cellStyle name="20% - Accent3 2 6 2 5 4" xfId="5131" xr:uid="{00000000-0005-0000-0000-000082180000}"/>
    <cellStyle name="20% - Accent3 2 6 2 6" xfId="5132" xr:uid="{00000000-0005-0000-0000-000083180000}"/>
    <cellStyle name="20% - Accent3 2 6 2 6 2" xfId="5133" xr:uid="{00000000-0005-0000-0000-000084180000}"/>
    <cellStyle name="20% - Accent3 2 6 2 6 3" xfId="50954" xr:uid="{00000000-0005-0000-0000-000085180000}"/>
    <cellStyle name="20% - Accent3 2 6 2 7" xfId="5134" xr:uid="{00000000-0005-0000-0000-000086180000}"/>
    <cellStyle name="20% - Accent3 2 6 2 8" xfId="5135" xr:uid="{00000000-0005-0000-0000-000087180000}"/>
    <cellStyle name="20% - Accent3 2 6 3" xfId="5136" xr:uid="{00000000-0005-0000-0000-000088180000}"/>
    <cellStyle name="20% - Accent3 2 6 3 2" xfId="5137" xr:uid="{00000000-0005-0000-0000-000089180000}"/>
    <cellStyle name="20% - Accent3 2 6 3 2 2" xfId="5138" xr:uid="{00000000-0005-0000-0000-00008A180000}"/>
    <cellStyle name="20% - Accent3 2 6 3 2 2 2" xfId="5139" xr:uid="{00000000-0005-0000-0000-00008B180000}"/>
    <cellStyle name="20% - Accent3 2 6 3 2 2 2 2" xfId="5140" xr:uid="{00000000-0005-0000-0000-00008C180000}"/>
    <cellStyle name="20% - Accent3 2 6 3 2 2 2 3" xfId="50955" xr:uid="{00000000-0005-0000-0000-00008D180000}"/>
    <cellStyle name="20% - Accent3 2 6 3 2 2 3" xfId="5141" xr:uid="{00000000-0005-0000-0000-00008E180000}"/>
    <cellStyle name="20% - Accent3 2 6 3 2 2 4" xfId="5142" xr:uid="{00000000-0005-0000-0000-00008F180000}"/>
    <cellStyle name="20% - Accent3 2 6 3 2 3" xfId="5143" xr:uid="{00000000-0005-0000-0000-000090180000}"/>
    <cellStyle name="20% - Accent3 2 6 3 2 3 2" xfId="5144" xr:uid="{00000000-0005-0000-0000-000091180000}"/>
    <cellStyle name="20% - Accent3 2 6 3 2 3 2 2" xfId="5145" xr:uid="{00000000-0005-0000-0000-000092180000}"/>
    <cellStyle name="20% - Accent3 2 6 3 2 3 2 3" xfId="50956" xr:uid="{00000000-0005-0000-0000-000093180000}"/>
    <cellStyle name="20% - Accent3 2 6 3 2 3 3" xfId="5146" xr:uid="{00000000-0005-0000-0000-000094180000}"/>
    <cellStyle name="20% - Accent3 2 6 3 2 3 4" xfId="5147" xr:uid="{00000000-0005-0000-0000-000095180000}"/>
    <cellStyle name="20% - Accent3 2 6 3 2 4" xfId="5148" xr:uid="{00000000-0005-0000-0000-000096180000}"/>
    <cellStyle name="20% - Accent3 2 6 3 2 4 2" xfId="5149" xr:uid="{00000000-0005-0000-0000-000097180000}"/>
    <cellStyle name="20% - Accent3 2 6 3 2 4 3" xfId="50957" xr:uid="{00000000-0005-0000-0000-000098180000}"/>
    <cellStyle name="20% - Accent3 2 6 3 2 5" xfId="5150" xr:uid="{00000000-0005-0000-0000-000099180000}"/>
    <cellStyle name="20% - Accent3 2 6 3 2 6" xfId="5151" xr:uid="{00000000-0005-0000-0000-00009A180000}"/>
    <cellStyle name="20% - Accent3 2 6 3 3" xfId="5152" xr:uid="{00000000-0005-0000-0000-00009B180000}"/>
    <cellStyle name="20% - Accent3 2 6 3 3 2" xfId="5153" xr:uid="{00000000-0005-0000-0000-00009C180000}"/>
    <cellStyle name="20% - Accent3 2 6 3 3 2 2" xfId="5154" xr:uid="{00000000-0005-0000-0000-00009D180000}"/>
    <cellStyle name="20% - Accent3 2 6 3 3 2 3" xfId="50958" xr:uid="{00000000-0005-0000-0000-00009E180000}"/>
    <cellStyle name="20% - Accent3 2 6 3 3 3" xfId="5155" xr:uid="{00000000-0005-0000-0000-00009F180000}"/>
    <cellStyle name="20% - Accent3 2 6 3 3 4" xfId="5156" xr:uid="{00000000-0005-0000-0000-0000A0180000}"/>
    <cellStyle name="20% - Accent3 2 6 3 4" xfId="5157" xr:uid="{00000000-0005-0000-0000-0000A1180000}"/>
    <cellStyle name="20% - Accent3 2 6 3 4 2" xfId="5158" xr:uid="{00000000-0005-0000-0000-0000A2180000}"/>
    <cellStyle name="20% - Accent3 2 6 3 4 2 2" xfId="5159" xr:uid="{00000000-0005-0000-0000-0000A3180000}"/>
    <cellStyle name="20% - Accent3 2 6 3 4 2 3" xfId="50959" xr:uid="{00000000-0005-0000-0000-0000A4180000}"/>
    <cellStyle name="20% - Accent3 2 6 3 4 3" xfId="5160" xr:uid="{00000000-0005-0000-0000-0000A5180000}"/>
    <cellStyle name="20% - Accent3 2 6 3 4 4" xfId="5161" xr:uid="{00000000-0005-0000-0000-0000A6180000}"/>
    <cellStyle name="20% - Accent3 2 6 3 5" xfId="5162" xr:uid="{00000000-0005-0000-0000-0000A7180000}"/>
    <cellStyle name="20% - Accent3 2 6 3 5 2" xfId="5163" xr:uid="{00000000-0005-0000-0000-0000A8180000}"/>
    <cellStyle name="20% - Accent3 2 6 3 5 3" xfId="50960" xr:uid="{00000000-0005-0000-0000-0000A9180000}"/>
    <cellStyle name="20% - Accent3 2 6 3 6" xfId="5164" xr:uid="{00000000-0005-0000-0000-0000AA180000}"/>
    <cellStyle name="20% - Accent3 2 6 3 7" xfId="5165" xr:uid="{00000000-0005-0000-0000-0000AB180000}"/>
    <cellStyle name="20% - Accent3 2 6 4" xfId="5166" xr:uid="{00000000-0005-0000-0000-0000AC180000}"/>
    <cellStyle name="20% - Accent3 2 6 4 2" xfId="5167" xr:uid="{00000000-0005-0000-0000-0000AD180000}"/>
    <cellStyle name="20% - Accent3 2 6 4 2 2" xfId="5168" xr:uid="{00000000-0005-0000-0000-0000AE180000}"/>
    <cellStyle name="20% - Accent3 2 6 4 2 2 2" xfId="5169" xr:uid="{00000000-0005-0000-0000-0000AF180000}"/>
    <cellStyle name="20% - Accent3 2 6 4 2 2 3" xfId="50961" xr:uid="{00000000-0005-0000-0000-0000B0180000}"/>
    <cellStyle name="20% - Accent3 2 6 4 2 3" xfId="5170" xr:uid="{00000000-0005-0000-0000-0000B1180000}"/>
    <cellStyle name="20% - Accent3 2 6 4 2 4" xfId="5171" xr:uid="{00000000-0005-0000-0000-0000B2180000}"/>
    <cellStyle name="20% - Accent3 2 6 4 3" xfId="5172" xr:uid="{00000000-0005-0000-0000-0000B3180000}"/>
    <cellStyle name="20% - Accent3 2 6 4 3 2" xfId="5173" xr:uid="{00000000-0005-0000-0000-0000B4180000}"/>
    <cellStyle name="20% - Accent3 2 6 4 3 2 2" xfId="5174" xr:uid="{00000000-0005-0000-0000-0000B5180000}"/>
    <cellStyle name="20% - Accent3 2 6 4 3 2 3" xfId="50962" xr:uid="{00000000-0005-0000-0000-0000B6180000}"/>
    <cellStyle name="20% - Accent3 2 6 4 3 3" xfId="5175" xr:uid="{00000000-0005-0000-0000-0000B7180000}"/>
    <cellStyle name="20% - Accent3 2 6 4 3 4" xfId="5176" xr:uid="{00000000-0005-0000-0000-0000B8180000}"/>
    <cellStyle name="20% - Accent3 2 6 4 4" xfId="5177" xr:uid="{00000000-0005-0000-0000-0000B9180000}"/>
    <cellStyle name="20% - Accent3 2 6 4 4 2" xfId="5178" xr:uid="{00000000-0005-0000-0000-0000BA180000}"/>
    <cellStyle name="20% - Accent3 2 6 4 4 3" xfId="50963" xr:uid="{00000000-0005-0000-0000-0000BB180000}"/>
    <cellStyle name="20% - Accent3 2 6 4 5" xfId="5179" xr:uid="{00000000-0005-0000-0000-0000BC180000}"/>
    <cellStyle name="20% - Accent3 2 6 4 6" xfId="5180" xr:uid="{00000000-0005-0000-0000-0000BD180000}"/>
    <cellStyle name="20% - Accent3 2 6 5" xfId="5181" xr:uid="{00000000-0005-0000-0000-0000BE180000}"/>
    <cellStyle name="20% - Accent3 2 6 5 2" xfId="5182" xr:uid="{00000000-0005-0000-0000-0000BF180000}"/>
    <cellStyle name="20% - Accent3 2 6 5 2 2" xfId="5183" xr:uid="{00000000-0005-0000-0000-0000C0180000}"/>
    <cellStyle name="20% - Accent3 2 6 5 2 2 2" xfId="5184" xr:uid="{00000000-0005-0000-0000-0000C1180000}"/>
    <cellStyle name="20% - Accent3 2 6 5 2 2 3" xfId="50964" xr:uid="{00000000-0005-0000-0000-0000C2180000}"/>
    <cellStyle name="20% - Accent3 2 6 5 2 3" xfId="5185" xr:uid="{00000000-0005-0000-0000-0000C3180000}"/>
    <cellStyle name="20% - Accent3 2 6 5 2 4" xfId="5186" xr:uid="{00000000-0005-0000-0000-0000C4180000}"/>
    <cellStyle name="20% - Accent3 2 6 5 3" xfId="5187" xr:uid="{00000000-0005-0000-0000-0000C5180000}"/>
    <cellStyle name="20% - Accent3 2 6 5 3 2" xfId="5188" xr:uid="{00000000-0005-0000-0000-0000C6180000}"/>
    <cellStyle name="20% - Accent3 2 6 5 3 3" xfId="50965" xr:uid="{00000000-0005-0000-0000-0000C7180000}"/>
    <cellStyle name="20% - Accent3 2 6 5 4" xfId="5189" xr:uid="{00000000-0005-0000-0000-0000C8180000}"/>
    <cellStyle name="20% - Accent3 2 6 5 5" xfId="5190" xr:uid="{00000000-0005-0000-0000-0000C9180000}"/>
    <cellStyle name="20% - Accent3 2 6 6" xfId="5191" xr:uid="{00000000-0005-0000-0000-0000CA180000}"/>
    <cellStyle name="20% - Accent3 2 6 6 2" xfId="5192" xr:uid="{00000000-0005-0000-0000-0000CB180000}"/>
    <cellStyle name="20% - Accent3 2 6 6 2 2" xfId="5193" xr:uid="{00000000-0005-0000-0000-0000CC180000}"/>
    <cellStyle name="20% - Accent3 2 6 6 2 3" xfId="50966" xr:uid="{00000000-0005-0000-0000-0000CD180000}"/>
    <cellStyle name="20% - Accent3 2 6 6 3" xfId="5194" xr:uid="{00000000-0005-0000-0000-0000CE180000}"/>
    <cellStyle name="20% - Accent3 2 6 6 4" xfId="5195" xr:uid="{00000000-0005-0000-0000-0000CF180000}"/>
    <cellStyle name="20% - Accent3 2 6 7" xfId="5196" xr:uid="{00000000-0005-0000-0000-0000D0180000}"/>
    <cellStyle name="20% - Accent3 2 6 7 2" xfId="5197" xr:uid="{00000000-0005-0000-0000-0000D1180000}"/>
    <cellStyle name="20% - Accent3 2 6 7 2 2" xfId="5198" xr:uid="{00000000-0005-0000-0000-0000D2180000}"/>
    <cellStyle name="20% - Accent3 2 6 7 2 3" xfId="50967" xr:uid="{00000000-0005-0000-0000-0000D3180000}"/>
    <cellStyle name="20% - Accent3 2 6 7 3" xfId="5199" xr:uid="{00000000-0005-0000-0000-0000D4180000}"/>
    <cellStyle name="20% - Accent3 2 6 7 4" xfId="5200" xr:uid="{00000000-0005-0000-0000-0000D5180000}"/>
    <cellStyle name="20% - Accent3 2 6 8" xfId="5201" xr:uid="{00000000-0005-0000-0000-0000D6180000}"/>
    <cellStyle name="20% - Accent3 2 6 8 2" xfId="5202" xr:uid="{00000000-0005-0000-0000-0000D7180000}"/>
    <cellStyle name="20% - Accent3 2 6 8 3" xfId="50968" xr:uid="{00000000-0005-0000-0000-0000D8180000}"/>
    <cellStyle name="20% - Accent3 2 6 9" xfId="5203" xr:uid="{00000000-0005-0000-0000-0000D9180000}"/>
    <cellStyle name="20% - Accent3 2 7" xfId="5204" xr:uid="{00000000-0005-0000-0000-0000DA180000}"/>
    <cellStyle name="20% - Accent3 2 7 2" xfId="5205" xr:uid="{00000000-0005-0000-0000-0000DB180000}"/>
    <cellStyle name="20% - Accent3 2 7 2 2" xfId="5206" xr:uid="{00000000-0005-0000-0000-0000DC180000}"/>
    <cellStyle name="20% - Accent3 2 7 2 2 2" xfId="5207" xr:uid="{00000000-0005-0000-0000-0000DD180000}"/>
    <cellStyle name="20% - Accent3 2 7 2 2 2 2" xfId="5208" xr:uid="{00000000-0005-0000-0000-0000DE180000}"/>
    <cellStyle name="20% - Accent3 2 7 2 2 2 2 2" xfId="5209" xr:uid="{00000000-0005-0000-0000-0000DF180000}"/>
    <cellStyle name="20% - Accent3 2 7 2 2 2 2 3" xfId="50969" xr:uid="{00000000-0005-0000-0000-0000E0180000}"/>
    <cellStyle name="20% - Accent3 2 7 2 2 2 3" xfId="5210" xr:uid="{00000000-0005-0000-0000-0000E1180000}"/>
    <cellStyle name="20% - Accent3 2 7 2 2 2 4" xfId="5211" xr:uid="{00000000-0005-0000-0000-0000E2180000}"/>
    <cellStyle name="20% - Accent3 2 7 2 2 3" xfId="5212" xr:uid="{00000000-0005-0000-0000-0000E3180000}"/>
    <cellStyle name="20% - Accent3 2 7 2 2 3 2" xfId="5213" xr:uid="{00000000-0005-0000-0000-0000E4180000}"/>
    <cellStyle name="20% - Accent3 2 7 2 2 3 2 2" xfId="5214" xr:uid="{00000000-0005-0000-0000-0000E5180000}"/>
    <cellStyle name="20% - Accent3 2 7 2 2 3 2 3" xfId="50970" xr:uid="{00000000-0005-0000-0000-0000E6180000}"/>
    <cellStyle name="20% - Accent3 2 7 2 2 3 3" xfId="5215" xr:uid="{00000000-0005-0000-0000-0000E7180000}"/>
    <cellStyle name="20% - Accent3 2 7 2 2 3 4" xfId="5216" xr:uid="{00000000-0005-0000-0000-0000E8180000}"/>
    <cellStyle name="20% - Accent3 2 7 2 2 4" xfId="5217" xr:uid="{00000000-0005-0000-0000-0000E9180000}"/>
    <cellStyle name="20% - Accent3 2 7 2 2 4 2" xfId="5218" xr:uid="{00000000-0005-0000-0000-0000EA180000}"/>
    <cellStyle name="20% - Accent3 2 7 2 2 4 3" xfId="50971" xr:uid="{00000000-0005-0000-0000-0000EB180000}"/>
    <cellStyle name="20% - Accent3 2 7 2 2 5" xfId="5219" xr:uid="{00000000-0005-0000-0000-0000EC180000}"/>
    <cellStyle name="20% - Accent3 2 7 2 2 6" xfId="5220" xr:uid="{00000000-0005-0000-0000-0000ED180000}"/>
    <cellStyle name="20% - Accent3 2 7 2 3" xfId="5221" xr:uid="{00000000-0005-0000-0000-0000EE180000}"/>
    <cellStyle name="20% - Accent3 2 7 2 3 2" xfId="5222" xr:uid="{00000000-0005-0000-0000-0000EF180000}"/>
    <cellStyle name="20% - Accent3 2 7 2 3 2 2" xfId="5223" xr:uid="{00000000-0005-0000-0000-0000F0180000}"/>
    <cellStyle name="20% - Accent3 2 7 2 3 2 3" xfId="50972" xr:uid="{00000000-0005-0000-0000-0000F1180000}"/>
    <cellStyle name="20% - Accent3 2 7 2 3 3" xfId="5224" xr:uid="{00000000-0005-0000-0000-0000F2180000}"/>
    <cellStyle name="20% - Accent3 2 7 2 3 4" xfId="5225" xr:uid="{00000000-0005-0000-0000-0000F3180000}"/>
    <cellStyle name="20% - Accent3 2 7 2 4" xfId="5226" xr:uid="{00000000-0005-0000-0000-0000F4180000}"/>
    <cellStyle name="20% - Accent3 2 7 2 4 2" xfId="5227" xr:uid="{00000000-0005-0000-0000-0000F5180000}"/>
    <cellStyle name="20% - Accent3 2 7 2 4 2 2" xfId="5228" xr:uid="{00000000-0005-0000-0000-0000F6180000}"/>
    <cellStyle name="20% - Accent3 2 7 2 4 2 3" xfId="50973" xr:uid="{00000000-0005-0000-0000-0000F7180000}"/>
    <cellStyle name="20% - Accent3 2 7 2 4 3" xfId="5229" xr:uid="{00000000-0005-0000-0000-0000F8180000}"/>
    <cellStyle name="20% - Accent3 2 7 2 4 4" xfId="5230" xr:uid="{00000000-0005-0000-0000-0000F9180000}"/>
    <cellStyle name="20% - Accent3 2 7 2 5" xfId="5231" xr:uid="{00000000-0005-0000-0000-0000FA180000}"/>
    <cellStyle name="20% - Accent3 2 7 2 5 2" xfId="5232" xr:uid="{00000000-0005-0000-0000-0000FB180000}"/>
    <cellStyle name="20% - Accent3 2 7 2 5 3" xfId="50974" xr:uid="{00000000-0005-0000-0000-0000FC180000}"/>
    <cellStyle name="20% - Accent3 2 7 2 6" xfId="5233" xr:uid="{00000000-0005-0000-0000-0000FD180000}"/>
    <cellStyle name="20% - Accent3 2 7 2 7" xfId="5234" xr:uid="{00000000-0005-0000-0000-0000FE180000}"/>
    <cellStyle name="20% - Accent3 2 7 3" xfId="5235" xr:uid="{00000000-0005-0000-0000-0000FF180000}"/>
    <cellStyle name="20% - Accent3 2 7 3 2" xfId="5236" xr:uid="{00000000-0005-0000-0000-000000190000}"/>
    <cellStyle name="20% - Accent3 2 7 3 2 2" xfId="5237" xr:uid="{00000000-0005-0000-0000-000001190000}"/>
    <cellStyle name="20% - Accent3 2 7 3 2 2 2" xfId="5238" xr:uid="{00000000-0005-0000-0000-000002190000}"/>
    <cellStyle name="20% - Accent3 2 7 3 2 2 3" xfId="50975" xr:uid="{00000000-0005-0000-0000-000003190000}"/>
    <cellStyle name="20% - Accent3 2 7 3 2 3" xfId="5239" xr:uid="{00000000-0005-0000-0000-000004190000}"/>
    <cellStyle name="20% - Accent3 2 7 3 2 4" xfId="5240" xr:uid="{00000000-0005-0000-0000-000005190000}"/>
    <cellStyle name="20% - Accent3 2 7 3 3" xfId="5241" xr:uid="{00000000-0005-0000-0000-000006190000}"/>
    <cellStyle name="20% - Accent3 2 7 3 3 2" xfId="5242" xr:uid="{00000000-0005-0000-0000-000007190000}"/>
    <cellStyle name="20% - Accent3 2 7 3 3 2 2" xfId="5243" xr:uid="{00000000-0005-0000-0000-000008190000}"/>
    <cellStyle name="20% - Accent3 2 7 3 3 2 3" xfId="50976" xr:uid="{00000000-0005-0000-0000-000009190000}"/>
    <cellStyle name="20% - Accent3 2 7 3 3 3" xfId="5244" xr:uid="{00000000-0005-0000-0000-00000A190000}"/>
    <cellStyle name="20% - Accent3 2 7 3 3 4" xfId="5245" xr:uid="{00000000-0005-0000-0000-00000B190000}"/>
    <cellStyle name="20% - Accent3 2 7 3 4" xfId="5246" xr:uid="{00000000-0005-0000-0000-00000C190000}"/>
    <cellStyle name="20% - Accent3 2 7 3 4 2" xfId="5247" xr:uid="{00000000-0005-0000-0000-00000D190000}"/>
    <cellStyle name="20% - Accent3 2 7 3 4 3" xfId="50977" xr:uid="{00000000-0005-0000-0000-00000E190000}"/>
    <cellStyle name="20% - Accent3 2 7 3 5" xfId="5248" xr:uid="{00000000-0005-0000-0000-00000F190000}"/>
    <cellStyle name="20% - Accent3 2 7 3 6" xfId="5249" xr:uid="{00000000-0005-0000-0000-000010190000}"/>
    <cellStyle name="20% - Accent3 2 7 4" xfId="5250" xr:uid="{00000000-0005-0000-0000-000011190000}"/>
    <cellStyle name="20% - Accent3 2 7 4 2" xfId="5251" xr:uid="{00000000-0005-0000-0000-000012190000}"/>
    <cellStyle name="20% - Accent3 2 7 4 2 2" xfId="5252" xr:uid="{00000000-0005-0000-0000-000013190000}"/>
    <cellStyle name="20% - Accent3 2 7 4 2 3" xfId="50978" xr:uid="{00000000-0005-0000-0000-000014190000}"/>
    <cellStyle name="20% - Accent3 2 7 4 3" xfId="5253" xr:uid="{00000000-0005-0000-0000-000015190000}"/>
    <cellStyle name="20% - Accent3 2 7 4 4" xfId="5254" xr:uid="{00000000-0005-0000-0000-000016190000}"/>
    <cellStyle name="20% - Accent3 2 7 5" xfId="5255" xr:uid="{00000000-0005-0000-0000-000017190000}"/>
    <cellStyle name="20% - Accent3 2 7 5 2" xfId="5256" xr:uid="{00000000-0005-0000-0000-000018190000}"/>
    <cellStyle name="20% - Accent3 2 7 5 2 2" xfId="5257" xr:uid="{00000000-0005-0000-0000-000019190000}"/>
    <cellStyle name="20% - Accent3 2 7 5 2 3" xfId="50979" xr:uid="{00000000-0005-0000-0000-00001A190000}"/>
    <cellStyle name="20% - Accent3 2 7 5 3" xfId="5258" xr:uid="{00000000-0005-0000-0000-00001B190000}"/>
    <cellStyle name="20% - Accent3 2 7 5 4" xfId="5259" xr:uid="{00000000-0005-0000-0000-00001C190000}"/>
    <cellStyle name="20% - Accent3 2 7 6" xfId="5260" xr:uid="{00000000-0005-0000-0000-00001D190000}"/>
    <cellStyle name="20% - Accent3 2 7 6 2" xfId="5261" xr:uid="{00000000-0005-0000-0000-00001E190000}"/>
    <cellStyle name="20% - Accent3 2 7 6 3" xfId="50980" xr:uid="{00000000-0005-0000-0000-00001F190000}"/>
    <cellStyle name="20% - Accent3 2 7 7" xfId="5262" xr:uid="{00000000-0005-0000-0000-000020190000}"/>
    <cellStyle name="20% - Accent3 2 7 8" xfId="5263" xr:uid="{00000000-0005-0000-0000-000021190000}"/>
    <cellStyle name="20% - Accent3 2 8" xfId="5264" xr:uid="{00000000-0005-0000-0000-000022190000}"/>
    <cellStyle name="20% - Accent3 2 8 2" xfId="5265" xr:uid="{00000000-0005-0000-0000-000023190000}"/>
    <cellStyle name="20% - Accent3 2 8 2 2" xfId="5266" xr:uid="{00000000-0005-0000-0000-000024190000}"/>
    <cellStyle name="20% - Accent3 2 8 2 2 2" xfId="5267" xr:uid="{00000000-0005-0000-0000-000025190000}"/>
    <cellStyle name="20% - Accent3 2 8 2 2 2 2" xfId="5268" xr:uid="{00000000-0005-0000-0000-000026190000}"/>
    <cellStyle name="20% - Accent3 2 8 2 2 2 3" xfId="50981" xr:uid="{00000000-0005-0000-0000-000027190000}"/>
    <cellStyle name="20% - Accent3 2 8 2 2 3" xfId="5269" xr:uid="{00000000-0005-0000-0000-000028190000}"/>
    <cellStyle name="20% - Accent3 2 8 2 2 4" xfId="5270" xr:uid="{00000000-0005-0000-0000-000029190000}"/>
    <cellStyle name="20% - Accent3 2 8 2 3" xfId="5271" xr:uid="{00000000-0005-0000-0000-00002A190000}"/>
    <cellStyle name="20% - Accent3 2 8 2 3 2" xfId="5272" xr:uid="{00000000-0005-0000-0000-00002B190000}"/>
    <cellStyle name="20% - Accent3 2 8 2 3 2 2" xfId="5273" xr:uid="{00000000-0005-0000-0000-00002C190000}"/>
    <cellStyle name="20% - Accent3 2 8 2 3 2 3" xfId="50982" xr:uid="{00000000-0005-0000-0000-00002D190000}"/>
    <cellStyle name="20% - Accent3 2 8 2 3 3" xfId="5274" xr:uid="{00000000-0005-0000-0000-00002E190000}"/>
    <cellStyle name="20% - Accent3 2 8 2 3 4" xfId="5275" xr:uid="{00000000-0005-0000-0000-00002F190000}"/>
    <cellStyle name="20% - Accent3 2 8 2 4" xfId="5276" xr:uid="{00000000-0005-0000-0000-000030190000}"/>
    <cellStyle name="20% - Accent3 2 8 2 4 2" xfId="5277" xr:uid="{00000000-0005-0000-0000-000031190000}"/>
    <cellStyle name="20% - Accent3 2 8 2 4 3" xfId="50983" xr:uid="{00000000-0005-0000-0000-000032190000}"/>
    <cellStyle name="20% - Accent3 2 8 2 5" xfId="5278" xr:uid="{00000000-0005-0000-0000-000033190000}"/>
    <cellStyle name="20% - Accent3 2 8 2 6" xfId="5279" xr:uid="{00000000-0005-0000-0000-000034190000}"/>
    <cellStyle name="20% - Accent3 2 8 3" xfId="5280" xr:uid="{00000000-0005-0000-0000-000035190000}"/>
    <cellStyle name="20% - Accent3 2 8 3 2" xfId="5281" xr:uid="{00000000-0005-0000-0000-000036190000}"/>
    <cellStyle name="20% - Accent3 2 8 3 2 2" xfId="5282" xr:uid="{00000000-0005-0000-0000-000037190000}"/>
    <cellStyle name="20% - Accent3 2 8 3 2 3" xfId="50984" xr:uid="{00000000-0005-0000-0000-000038190000}"/>
    <cellStyle name="20% - Accent3 2 8 3 3" xfId="5283" xr:uid="{00000000-0005-0000-0000-000039190000}"/>
    <cellStyle name="20% - Accent3 2 8 3 4" xfId="5284" xr:uid="{00000000-0005-0000-0000-00003A190000}"/>
    <cellStyle name="20% - Accent3 2 8 4" xfId="5285" xr:uid="{00000000-0005-0000-0000-00003B190000}"/>
    <cellStyle name="20% - Accent3 2 8 4 2" xfId="5286" xr:uid="{00000000-0005-0000-0000-00003C190000}"/>
    <cellStyle name="20% - Accent3 2 8 4 2 2" xfId="5287" xr:uid="{00000000-0005-0000-0000-00003D190000}"/>
    <cellStyle name="20% - Accent3 2 8 4 2 3" xfId="50985" xr:uid="{00000000-0005-0000-0000-00003E190000}"/>
    <cellStyle name="20% - Accent3 2 8 4 3" xfId="5288" xr:uid="{00000000-0005-0000-0000-00003F190000}"/>
    <cellStyle name="20% - Accent3 2 8 4 4" xfId="5289" xr:uid="{00000000-0005-0000-0000-000040190000}"/>
    <cellStyle name="20% - Accent3 2 8 5" xfId="5290" xr:uid="{00000000-0005-0000-0000-000041190000}"/>
    <cellStyle name="20% - Accent3 2 8 5 2" xfId="5291" xr:uid="{00000000-0005-0000-0000-000042190000}"/>
    <cellStyle name="20% - Accent3 2 8 5 3" xfId="50986" xr:uid="{00000000-0005-0000-0000-000043190000}"/>
    <cellStyle name="20% - Accent3 2 8 6" xfId="5292" xr:uid="{00000000-0005-0000-0000-000044190000}"/>
    <cellStyle name="20% - Accent3 2 8 7" xfId="5293" xr:uid="{00000000-0005-0000-0000-000045190000}"/>
    <cellStyle name="20% - Accent3 2 9" xfId="5294" xr:uid="{00000000-0005-0000-0000-000046190000}"/>
    <cellStyle name="20% - Accent3 2 9 2" xfId="5295" xr:uid="{00000000-0005-0000-0000-000047190000}"/>
    <cellStyle name="20% - Accent3 2 9 2 2" xfId="5296" xr:uid="{00000000-0005-0000-0000-000048190000}"/>
    <cellStyle name="20% - Accent3 2 9 2 2 2" xfId="5297" xr:uid="{00000000-0005-0000-0000-000049190000}"/>
    <cellStyle name="20% - Accent3 2 9 2 2 3" xfId="50987" xr:uid="{00000000-0005-0000-0000-00004A190000}"/>
    <cellStyle name="20% - Accent3 2 9 2 3" xfId="5298" xr:uid="{00000000-0005-0000-0000-00004B190000}"/>
    <cellStyle name="20% - Accent3 2 9 2 4" xfId="5299" xr:uid="{00000000-0005-0000-0000-00004C190000}"/>
    <cellStyle name="20% - Accent3 2 9 3" xfId="5300" xr:uid="{00000000-0005-0000-0000-00004D190000}"/>
    <cellStyle name="20% - Accent3 2 9 3 2" xfId="5301" xr:uid="{00000000-0005-0000-0000-00004E190000}"/>
    <cellStyle name="20% - Accent3 2 9 3 2 2" xfId="5302" xr:uid="{00000000-0005-0000-0000-00004F190000}"/>
    <cellStyle name="20% - Accent3 2 9 3 2 3" xfId="50988" xr:uid="{00000000-0005-0000-0000-000050190000}"/>
    <cellStyle name="20% - Accent3 2 9 3 3" xfId="5303" xr:uid="{00000000-0005-0000-0000-000051190000}"/>
    <cellStyle name="20% - Accent3 2 9 3 4" xfId="5304" xr:uid="{00000000-0005-0000-0000-000052190000}"/>
    <cellStyle name="20% - Accent3 2 9 4" xfId="5305" xr:uid="{00000000-0005-0000-0000-000053190000}"/>
    <cellStyle name="20% - Accent3 2 9 4 2" xfId="5306" xr:uid="{00000000-0005-0000-0000-000054190000}"/>
    <cellStyle name="20% - Accent3 2 9 4 3" xfId="50989" xr:uid="{00000000-0005-0000-0000-000055190000}"/>
    <cellStyle name="20% - Accent3 2 9 5" xfId="5307" xr:uid="{00000000-0005-0000-0000-000056190000}"/>
    <cellStyle name="20% - Accent3 2 9 6" xfId="5308" xr:uid="{00000000-0005-0000-0000-000057190000}"/>
    <cellStyle name="20% - Accent3 3" xfId="5309" xr:uid="{00000000-0005-0000-0000-000058190000}"/>
    <cellStyle name="20% - Accent3 3 10" xfId="5310" xr:uid="{00000000-0005-0000-0000-000059190000}"/>
    <cellStyle name="20% - Accent3 3 11" xfId="5311" xr:uid="{00000000-0005-0000-0000-00005A190000}"/>
    <cellStyle name="20% - Accent3 3 12" xfId="60171" xr:uid="{00000000-0005-0000-0000-00005B190000}"/>
    <cellStyle name="20% - Accent3 3 2" xfId="5312" xr:uid="{00000000-0005-0000-0000-00005C190000}"/>
    <cellStyle name="20% - Accent3 3 2 10" xfId="5313" xr:uid="{00000000-0005-0000-0000-00005D190000}"/>
    <cellStyle name="20% - Accent3 3 2 11" xfId="60354" xr:uid="{00000000-0005-0000-0000-00005E190000}"/>
    <cellStyle name="20% - Accent3 3 2 2" xfId="5314" xr:uid="{00000000-0005-0000-0000-00005F190000}"/>
    <cellStyle name="20% - Accent3 3 2 2 2" xfId="5315" xr:uid="{00000000-0005-0000-0000-000060190000}"/>
    <cellStyle name="20% - Accent3 3 2 2 2 2" xfId="5316" xr:uid="{00000000-0005-0000-0000-000061190000}"/>
    <cellStyle name="20% - Accent3 3 2 2 2 2 2" xfId="5317" xr:uid="{00000000-0005-0000-0000-000062190000}"/>
    <cellStyle name="20% - Accent3 3 2 2 2 2 2 2" xfId="5318" xr:uid="{00000000-0005-0000-0000-000063190000}"/>
    <cellStyle name="20% - Accent3 3 2 2 2 2 2 2 2" xfId="5319" xr:uid="{00000000-0005-0000-0000-000064190000}"/>
    <cellStyle name="20% - Accent3 3 2 2 2 2 2 2 3" xfId="50990" xr:uid="{00000000-0005-0000-0000-000065190000}"/>
    <cellStyle name="20% - Accent3 3 2 2 2 2 2 3" xfId="5320" xr:uid="{00000000-0005-0000-0000-000066190000}"/>
    <cellStyle name="20% - Accent3 3 2 2 2 2 2 4" xfId="5321" xr:uid="{00000000-0005-0000-0000-000067190000}"/>
    <cellStyle name="20% - Accent3 3 2 2 2 2 3" xfId="5322" xr:uid="{00000000-0005-0000-0000-000068190000}"/>
    <cellStyle name="20% - Accent3 3 2 2 2 2 3 2" xfId="5323" xr:uid="{00000000-0005-0000-0000-000069190000}"/>
    <cellStyle name="20% - Accent3 3 2 2 2 2 3 2 2" xfId="5324" xr:uid="{00000000-0005-0000-0000-00006A190000}"/>
    <cellStyle name="20% - Accent3 3 2 2 2 2 3 2 3" xfId="50991" xr:uid="{00000000-0005-0000-0000-00006B190000}"/>
    <cellStyle name="20% - Accent3 3 2 2 2 2 3 3" xfId="5325" xr:uid="{00000000-0005-0000-0000-00006C190000}"/>
    <cellStyle name="20% - Accent3 3 2 2 2 2 3 4" xfId="5326" xr:uid="{00000000-0005-0000-0000-00006D190000}"/>
    <cellStyle name="20% - Accent3 3 2 2 2 2 4" xfId="5327" xr:uid="{00000000-0005-0000-0000-00006E190000}"/>
    <cellStyle name="20% - Accent3 3 2 2 2 2 4 2" xfId="5328" xr:uid="{00000000-0005-0000-0000-00006F190000}"/>
    <cellStyle name="20% - Accent3 3 2 2 2 2 4 3" xfId="50992" xr:uid="{00000000-0005-0000-0000-000070190000}"/>
    <cellStyle name="20% - Accent3 3 2 2 2 2 5" xfId="5329" xr:uid="{00000000-0005-0000-0000-000071190000}"/>
    <cellStyle name="20% - Accent3 3 2 2 2 2 6" xfId="5330" xr:uid="{00000000-0005-0000-0000-000072190000}"/>
    <cellStyle name="20% - Accent3 3 2 2 2 3" xfId="5331" xr:uid="{00000000-0005-0000-0000-000073190000}"/>
    <cellStyle name="20% - Accent3 3 2 2 2 3 2" xfId="5332" xr:uid="{00000000-0005-0000-0000-000074190000}"/>
    <cellStyle name="20% - Accent3 3 2 2 2 3 2 2" xfId="5333" xr:uid="{00000000-0005-0000-0000-000075190000}"/>
    <cellStyle name="20% - Accent3 3 2 2 2 3 2 3" xfId="50993" xr:uid="{00000000-0005-0000-0000-000076190000}"/>
    <cellStyle name="20% - Accent3 3 2 2 2 3 3" xfId="5334" xr:uid="{00000000-0005-0000-0000-000077190000}"/>
    <cellStyle name="20% - Accent3 3 2 2 2 3 4" xfId="5335" xr:uid="{00000000-0005-0000-0000-000078190000}"/>
    <cellStyle name="20% - Accent3 3 2 2 2 4" xfId="5336" xr:uid="{00000000-0005-0000-0000-000079190000}"/>
    <cellStyle name="20% - Accent3 3 2 2 2 4 2" xfId="5337" xr:uid="{00000000-0005-0000-0000-00007A190000}"/>
    <cellStyle name="20% - Accent3 3 2 2 2 4 2 2" xfId="5338" xr:uid="{00000000-0005-0000-0000-00007B190000}"/>
    <cellStyle name="20% - Accent3 3 2 2 2 4 2 3" xfId="50994" xr:uid="{00000000-0005-0000-0000-00007C190000}"/>
    <cellStyle name="20% - Accent3 3 2 2 2 4 3" xfId="5339" xr:uid="{00000000-0005-0000-0000-00007D190000}"/>
    <cellStyle name="20% - Accent3 3 2 2 2 4 4" xfId="5340" xr:uid="{00000000-0005-0000-0000-00007E190000}"/>
    <cellStyle name="20% - Accent3 3 2 2 2 5" xfId="5341" xr:uid="{00000000-0005-0000-0000-00007F190000}"/>
    <cellStyle name="20% - Accent3 3 2 2 2 5 2" xfId="5342" xr:uid="{00000000-0005-0000-0000-000080190000}"/>
    <cellStyle name="20% - Accent3 3 2 2 2 5 3" xfId="50995" xr:uid="{00000000-0005-0000-0000-000081190000}"/>
    <cellStyle name="20% - Accent3 3 2 2 2 6" xfId="5343" xr:uid="{00000000-0005-0000-0000-000082190000}"/>
    <cellStyle name="20% - Accent3 3 2 2 2 7" xfId="5344" xr:uid="{00000000-0005-0000-0000-000083190000}"/>
    <cellStyle name="20% - Accent3 3 2 2 3" xfId="5345" xr:uid="{00000000-0005-0000-0000-000084190000}"/>
    <cellStyle name="20% - Accent3 3 2 2 3 2" xfId="5346" xr:uid="{00000000-0005-0000-0000-000085190000}"/>
    <cellStyle name="20% - Accent3 3 2 2 3 2 2" xfId="5347" xr:uid="{00000000-0005-0000-0000-000086190000}"/>
    <cellStyle name="20% - Accent3 3 2 2 3 2 2 2" xfId="5348" xr:uid="{00000000-0005-0000-0000-000087190000}"/>
    <cellStyle name="20% - Accent3 3 2 2 3 2 2 3" xfId="50996" xr:uid="{00000000-0005-0000-0000-000088190000}"/>
    <cellStyle name="20% - Accent3 3 2 2 3 2 3" xfId="5349" xr:uid="{00000000-0005-0000-0000-000089190000}"/>
    <cellStyle name="20% - Accent3 3 2 2 3 2 4" xfId="5350" xr:uid="{00000000-0005-0000-0000-00008A190000}"/>
    <cellStyle name="20% - Accent3 3 2 2 3 3" xfId="5351" xr:uid="{00000000-0005-0000-0000-00008B190000}"/>
    <cellStyle name="20% - Accent3 3 2 2 3 3 2" xfId="5352" xr:uid="{00000000-0005-0000-0000-00008C190000}"/>
    <cellStyle name="20% - Accent3 3 2 2 3 3 2 2" xfId="5353" xr:uid="{00000000-0005-0000-0000-00008D190000}"/>
    <cellStyle name="20% - Accent3 3 2 2 3 3 2 3" xfId="50997" xr:uid="{00000000-0005-0000-0000-00008E190000}"/>
    <cellStyle name="20% - Accent3 3 2 2 3 3 3" xfId="5354" xr:uid="{00000000-0005-0000-0000-00008F190000}"/>
    <cellStyle name="20% - Accent3 3 2 2 3 3 4" xfId="5355" xr:uid="{00000000-0005-0000-0000-000090190000}"/>
    <cellStyle name="20% - Accent3 3 2 2 3 4" xfId="5356" xr:uid="{00000000-0005-0000-0000-000091190000}"/>
    <cellStyle name="20% - Accent3 3 2 2 3 4 2" xfId="5357" xr:uid="{00000000-0005-0000-0000-000092190000}"/>
    <cellStyle name="20% - Accent3 3 2 2 3 4 3" xfId="50998" xr:uid="{00000000-0005-0000-0000-000093190000}"/>
    <cellStyle name="20% - Accent3 3 2 2 3 5" xfId="5358" xr:uid="{00000000-0005-0000-0000-000094190000}"/>
    <cellStyle name="20% - Accent3 3 2 2 3 6" xfId="5359" xr:uid="{00000000-0005-0000-0000-000095190000}"/>
    <cellStyle name="20% - Accent3 3 2 2 4" xfId="5360" xr:uid="{00000000-0005-0000-0000-000096190000}"/>
    <cellStyle name="20% - Accent3 3 2 2 4 2" xfId="5361" xr:uid="{00000000-0005-0000-0000-000097190000}"/>
    <cellStyle name="20% - Accent3 3 2 2 4 2 2" xfId="5362" xr:uid="{00000000-0005-0000-0000-000098190000}"/>
    <cellStyle name="20% - Accent3 3 2 2 4 2 3" xfId="50999" xr:uid="{00000000-0005-0000-0000-000099190000}"/>
    <cellStyle name="20% - Accent3 3 2 2 4 3" xfId="5363" xr:uid="{00000000-0005-0000-0000-00009A190000}"/>
    <cellStyle name="20% - Accent3 3 2 2 4 4" xfId="5364" xr:uid="{00000000-0005-0000-0000-00009B190000}"/>
    <cellStyle name="20% - Accent3 3 2 2 5" xfId="5365" xr:uid="{00000000-0005-0000-0000-00009C190000}"/>
    <cellStyle name="20% - Accent3 3 2 2 5 2" xfId="5366" xr:uid="{00000000-0005-0000-0000-00009D190000}"/>
    <cellStyle name="20% - Accent3 3 2 2 5 2 2" xfId="5367" xr:uid="{00000000-0005-0000-0000-00009E190000}"/>
    <cellStyle name="20% - Accent3 3 2 2 5 2 3" xfId="51000" xr:uid="{00000000-0005-0000-0000-00009F190000}"/>
    <cellStyle name="20% - Accent3 3 2 2 5 3" xfId="5368" xr:uid="{00000000-0005-0000-0000-0000A0190000}"/>
    <cellStyle name="20% - Accent3 3 2 2 5 4" xfId="5369" xr:uid="{00000000-0005-0000-0000-0000A1190000}"/>
    <cellStyle name="20% - Accent3 3 2 2 6" xfId="5370" xr:uid="{00000000-0005-0000-0000-0000A2190000}"/>
    <cellStyle name="20% - Accent3 3 2 2 6 2" xfId="5371" xr:uid="{00000000-0005-0000-0000-0000A3190000}"/>
    <cellStyle name="20% - Accent3 3 2 2 6 3" xfId="51001" xr:uid="{00000000-0005-0000-0000-0000A4190000}"/>
    <cellStyle name="20% - Accent3 3 2 2 7" xfId="5372" xr:uid="{00000000-0005-0000-0000-0000A5190000}"/>
    <cellStyle name="20% - Accent3 3 2 2 8" xfId="5373" xr:uid="{00000000-0005-0000-0000-0000A6190000}"/>
    <cellStyle name="20% - Accent3 3 2 2 9" xfId="60722" xr:uid="{00000000-0005-0000-0000-0000A7190000}"/>
    <cellStyle name="20% - Accent3 3 2 3" xfId="5374" xr:uid="{00000000-0005-0000-0000-0000A8190000}"/>
    <cellStyle name="20% - Accent3 3 2 3 2" xfId="5375" xr:uid="{00000000-0005-0000-0000-0000A9190000}"/>
    <cellStyle name="20% - Accent3 3 2 3 2 2" xfId="5376" xr:uid="{00000000-0005-0000-0000-0000AA190000}"/>
    <cellStyle name="20% - Accent3 3 2 3 2 2 2" xfId="5377" xr:uid="{00000000-0005-0000-0000-0000AB190000}"/>
    <cellStyle name="20% - Accent3 3 2 3 2 2 2 2" xfId="5378" xr:uid="{00000000-0005-0000-0000-0000AC190000}"/>
    <cellStyle name="20% - Accent3 3 2 3 2 2 2 3" xfId="51002" xr:uid="{00000000-0005-0000-0000-0000AD190000}"/>
    <cellStyle name="20% - Accent3 3 2 3 2 2 3" xfId="5379" xr:uid="{00000000-0005-0000-0000-0000AE190000}"/>
    <cellStyle name="20% - Accent3 3 2 3 2 2 4" xfId="5380" xr:uid="{00000000-0005-0000-0000-0000AF190000}"/>
    <cellStyle name="20% - Accent3 3 2 3 2 3" xfId="5381" xr:uid="{00000000-0005-0000-0000-0000B0190000}"/>
    <cellStyle name="20% - Accent3 3 2 3 2 3 2" xfId="5382" xr:uid="{00000000-0005-0000-0000-0000B1190000}"/>
    <cellStyle name="20% - Accent3 3 2 3 2 3 2 2" xfId="5383" xr:uid="{00000000-0005-0000-0000-0000B2190000}"/>
    <cellStyle name="20% - Accent3 3 2 3 2 3 2 3" xfId="51003" xr:uid="{00000000-0005-0000-0000-0000B3190000}"/>
    <cellStyle name="20% - Accent3 3 2 3 2 3 3" xfId="5384" xr:uid="{00000000-0005-0000-0000-0000B4190000}"/>
    <cellStyle name="20% - Accent3 3 2 3 2 3 4" xfId="5385" xr:uid="{00000000-0005-0000-0000-0000B5190000}"/>
    <cellStyle name="20% - Accent3 3 2 3 2 4" xfId="5386" xr:uid="{00000000-0005-0000-0000-0000B6190000}"/>
    <cellStyle name="20% - Accent3 3 2 3 2 4 2" xfId="5387" xr:uid="{00000000-0005-0000-0000-0000B7190000}"/>
    <cellStyle name="20% - Accent3 3 2 3 2 4 3" xfId="51004" xr:uid="{00000000-0005-0000-0000-0000B8190000}"/>
    <cellStyle name="20% - Accent3 3 2 3 2 5" xfId="5388" xr:uid="{00000000-0005-0000-0000-0000B9190000}"/>
    <cellStyle name="20% - Accent3 3 2 3 2 6" xfId="5389" xr:uid="{00000000-0005-0000-0000-0000BA190000}"/>
    <cellStyle name="20% - Accent3 3 2 3 3" xfId="5390" xr:uid="{00000000-0005-0000-0000-0000BB190000}"/>
    <cellStyle name="20% - Accent3 3 2 3 3 2" xfId="5391" xr:uid="{00000000-0005-0000-0000-0000BC190000}"/>
    <cellStyle name="20% - Accent3 3 2 3 3 2 2" xfId="5392" xr:uid="{00000000-0005-0000-0000-0000BD190000}"/>
    <cellStyle name="20% - Accent3 3 2 3 3 2 3" xfId="51005" xr:uid="{00000000-0005-0000-0000-0000BE190000}"/>
    <cellStyle name="20% - Accent3 3 2 3 3 3" xfId="5393" xr:uid="{00000000-0005-0000-0000-0000BF190000}"/>
    <cellStyle name="20% - Accent3 3 2 3 3 4" xfId="5394" xr:uid="{00000000-0005-0000-0000-0000C0190000}"/>
    <cellStyle name="20% - Accent3 3 2 3 4" xfId="5395" xr:uid="{00000000-0005-0000-0000-0000C1190000}"/>
    <cellStyle name="20% - Accent3 3 2 3 4 2" xfId="5396" xr:uid="{00000000-0005-0000-0000-0000C2190000}"/>
    <cellStyle name="20% - Accent3 3 2 3 4 2 2" xfId="5397" xr:uid="{00000000-0005-0000-0000-0000C3190000}"/>
    <cellStyle name="20% - Accent3 3 2 3 4 2 3" xfId="51006" xr:uid="{00000000-0005-0000-0000-0000C4190000}"/>
    <cellStyle name="20% - Accent3 3 2 3 4 3" xfId="5398" xr:uid="{00000000-0005-0000-0000-0000C5190000}"/>
    <cellStyle name="20% - Accent3 3 2 3 4 4" xfId="5399" xr:uid="{00000000-0005-0000-0000-0000C6190000}"/>
    <cellStyle name="20% - Accent3 3 2 3 5" xfId="5400" xr:uid="{00000000-0005-0000-0000-0000C7190000}"/>
    <cellStyle name="20% - Accent3 3 2 3 5 2" xfId="5401" xr:uid="{00000000-0005-0000-0000-0000C8190000}"/>
    <cellStyle name="20% - Accent3 3 2 3 5 3" xfId="51007" xr:uid="{00000000-0005-0000-0000-0000C9190000}"/>
    <cellStyle name="20% - Accent3 3 2 3 6" xfId="5402" xr:uid="{00000000-0005-0000-0000-0000CA190000}"/>
    <cellStyle name="20% - Accent3 3 2 3 7" xfId="5403" xr:uid="{00000000-0005-0000-0000-0000CB190000}"/>
    <cellStyle name="20% - Accent3 3 2 4" xfId="5404" xr:uid="{00000000-0005-0000-0000-0000CC190000}"/>
    <cellStyle name="20% - Accent3 3 2 4 2" xfId="5405" xr:uid="{00000000-0005-0000-0000-0000CD190000}"/>
    <cellStyle name="20% - Accent3 3 2 4 2 2" xfId="5406" xr:uid="{00000000-0005-0000-0000-0000CE190000}"/>
    <cellStyle name="20% - Accent3 3 2 4 2 2 2" xfId="5407" xr:uid="{00000000-0005-0000-0000-0000CF190000}"/>
    <cellStyle name="20% - Accent3 3 2 4 2 2 3" xfId="51008" xr:uid="{00000000-0005-0000-0000-0000D0190000}"/>
    <cellStyle name="20% - Accent3 3 2 4 2 3" xfId="5408" xr:uid="{00000000-0005-0000-0000-0000D1190000}"/>
    <cellStyle name="20% - Accent3 3 2 4 2 4" xfId="5409" xr:uid="{00000000-0005-0000-0000-0000D2190000}"/>
    <cellStyle name="20% - Accent3 3 2 4 3" xfId="5410" xr:uid="{00000000-0005-0000-0000-0000D3190000}"/>
    <cellStyle name="20% - Accent3 3 2 4 3 2" xfId="5411" xr:uid="{00000000-0005-0000-0000-0000D4190000}"/>
    <cellStyle name="20% - Accent3 3 2 4 3 2 2" xfId="5412" xr:uid="{00000000-0005-0000-0000-0000D5190000}"/>
    <cellStyle name="20% - Accent3 3 2 4 3 2 3" xfId="51009" xr:uid="{00000000-0005-0000-0000-0000D6190000}"/>
    <cellStyle name="20% - Accent3 3 2 4 3 3" xfId="5413" xr:uid="{00000000-0005-0000-0000-0000D7190000}"/>
    <cellStyle name="20% - Accent3 3 2 4 3 4" xfId="5414" xr:uid="{00000000-0005-0000-0000-0000D8190000}"/>
    <cellStyle name="20% - Accent3 3 2 4 4" xfId="5415" xr:uid="{00000000-0005-0000-0000-0000D9190000}"/>
    <cellStyle name="20% - Accent3 3 2 4 4 2" xfId="5416" xr:uid="{00000000-0005-0000-0000-0000DA190000}"/>
    <cellStyle name="20% - Accent3 3 2 4 4 3" xfId="51010" xr:uid="{00000000-0005-0000-0000-0000DB190000}"/>
    <cellStyle name="20% - Accent3 3 2 4 5" xfId="5417" xr:uid="{00000000-0005-0000-0000-0000DC190000}"/>
    <cellStyle name="20% - Accent3 3 2 4 6" xfId="5418" xr:uid="{00000000-0005-0000-0000-0000DD190000}"/>
    <cellStyle name="20% - Accent3 3 2 5" xfId="5419" xr:uid="{00000000-0005-0000-0000-0000DE190000}"/>
    <cellStyle name="20% - Accent3 3 2 5 2" xfId="5420" xr:uid="{00000000-0005-0000-0000-0000DF190000}"/>
    <cellStyle name="20% - Accent3 3 2 5 2 2" xfId="5421" xr:uid="{00000000-0005-0000-0000-0000E0190000}"/>
    <cellStyle name="20% - Accent3 3 2 5 2 2 2" xfId="5422" xr:uid="{00000000-0005-0000-0000-0000E1190000}"/>
    <cellStyle name="20% - Accent3 3 2 5 2 2 3" xfId="51011" xr:uid="{00000000-0005-0000-0000-0000E2190000}"/>
    <cellStyle name="20% - Accent3 3 2 5 2 3" xfId="5423" xr:uid="{00000000-0005-0000-0000-0000E3190000}"/>
    <cellStyle name="20% - Accent3 3 2 5 2 4" xfId="5424" xr:uid="{00000000-0005-0000-0000-0000E4190000}"/>
    <cellStyle name="20% - Accent3 3 2 5 3" xfId="5425" xr:uid="{00000000-0005-0000-0000-0000E5190000}"/>
    <cellStyle name="20% - Accent3 3 2 5 3 2" xfId="5426" xr:uid="{00000000-0005-0000-0000-0000E6190000}"/>
    <cellStyle name="20% - Accent3 3 2 5 3 3" xfId="51012" xr:uid="{00000000-0005-0000-0000-0000E7190000}"/>
    <cellStyle name="20% - Accent3 3 2 5 4" xfId="5427" xr:uid="{00000000-0005-0000-0000-0000E8190000}"/>
    <cellStyle name="20% - Accent3 3 2 5 5" xfId="5428" xr:uid="{00000000-0005-0000-0000-0000E9190000}"/>
    <cellStyle name="20% - Accent3 3 2 6" xfId="5429" xr:uid="{00000000-0005-0000-0000-0000EA190000}"/>
    <cellStyle name="20% - Accent3 3 2 6 2" xfId="5430" xr:uid="{00000000-0005-0000-0000-0000EB190000}"/>
    <cellStyle name="20% - Accent3 3 2 6 2 2" xfId="5431" xr:uid="{00000000-0005-0000-0000-0000EC190000}"/>
    <cellStyle name="20% - Accent3 3 2 6 2 3" xfId="51013" xr:uid="{00000000-0005-0000-0000-0000ED190000}"/>
    <cellStyle name="20% - Accent3 3 2 6 3" xfId="5432" xr:uid="{00000000-0005-0000-0000-0000EE190000}"/>
    <cellStyle name="20% - Accent3 3 2 6 4" xfId="5433" xr:uid="{00000000-0005-0000-0000-0000EF190000}"/>
    <cellStyle name="20% - Accent3 3 2 7" xfId="5434" xr:uid="{00000000-0005-0000-0000-0000F0190000}"/>
    <cellStyle name="20% - Accent3 3 2 7 2" xfId="5435" xr:uid="{00000000-0005-0000-0000-0000F1190000}"/>
    <cellStyle name="20% - Accent3 3 2 7 2 2" xfId="5436" xr:uid="{00000000-0005-0000-0000-0000F2190000}"/>
    <cellStyle name="20% - Accent3 3 2 7 2 3" xfId="51014" xr:uid="{00000000-0005-0000-0000-0000F3190000}"/>
    <cellStyle name="20% - Accent3 3 2 7 3" xfId="5437" xr:uid="{00000000-0005-0000-0000-0000F4190000}"/>
    <cellStyle name="20% - Accent3 3 2 7 4" xfId="5438" xr:uid="{00000000-0005-0000-0000-0000F5190000}"/>
    <cellStyle name="20% - Accent3 3 2 8" xfId="5439" xr:uid="{00000000-0005-0000-0000-0000F6190000}"/>
    <cellStyle name="20% - Accent3 3 2 8 2" xfId="5440" xr:uid="{00000000-0005-0000-0000-0000F7190000}"/>
    <cellStyle name="20% - Accent3 3 2 8 3" xfId="51015" xr:uid="{00000000-0005-0000-0000-0000F8190000}"/>
    <cellStyle name="20% - Accent3 3 2 9" xfId="5441" xr:uid="{00000000-0005-0000-0000-0000F9190000}"/>
    <cellStyle name="20% - Accent3 3 3" xfId="5442" xr:uid="{00000000-0005-0000-0000-0000FA190000}"/>
    <cellStyle name="20% - Accent3 3 3 10" xfId="60539" xr:uid="{00000000-0005-0000-0000-0000FB190000}"/>
    <cellStyle name="20% - Accent3 3 3 2" xfId="5443" xr:uid="{00000000-0005-0000-0000-0000FC190000}"/>
    <cellStyle name="20% - Accent3 3 3 2 2" xfId="5444" xr:uid="{00000000-0005-0000-0000-0000FD190000}"/>
    <cellStyle name="20% - Accent3 3 3 2 2 2" xfId="5445" xr:uid="{00000000-0005-0000-0000-0000FE190000}"/>
    <cellStyle name="20% - Accent3 3 3 2 2 2 2" xfId="5446" xr:uid="{00000000-0005-0000-0000-0000FF190000}"/>
    <cellStyle name="20% - Accent3 3 3 2 2 2 2 2" xfId="5447" xr:uid="{00000000-0005-0000-0000-0000001A0000}"/>
    <cellStyle name="20% - Accent3 3 3 2 2 2 2 3" xfId="51016" xr:uid="{00000000-0005-0000-0000-0000011A0000}"/>
    <cellStyle name="20% - Accent3 3 3 2 2 2 3" xfId="5448" xr:uid="{00000000-0005-0000-0000-0000021A0000}"/>
    <cellStyle name="20% - Accent3 3 3 2 2 2 4" xfId="5449" xr:uid="{00000000-0005-0000-0000-0000031A0000}"/>
    <cellStyle name="20% - Accent3 3 3 2 2 3" xfId="5450" xr:uid="{00000000-0005-0000-0000-0000041A0000}"/>
    <cellStyle name="20% - Accent3 3 3 2 2 3 2" xfId="5451" xr:uid="{00000000-0005-0000-0000-0000051A0000}"/>
    <cellStyle name="20% - Accent3 3 3 2 2 3 2 2" xfId="5452" xr:uid="{00000000-0005-0000-0000-0000061A0000}"/>
    <cellStyle name="20% - Accent3 3 3 2 2 3 2 3" xfId="51017" xr:uid="{00000000-0005-0000-0000-0000071A0000}"/>
    <cellStyle name="20% - Accent3 3 3 2 2 3 3" xfId="5453" xr:uid="{00000000-0005-0000-0000-0000081A0000}"/>
    <cellStyle name="20% - Accent3 3 3 2 2 3 4" xfId="5454" xr:uid="{00000000-0005-0000-0000-0000091A0000}"/>
    <cellStyle name="20% - Accent3 3 3 2 2 4" xfId="5455" xr:uid="{00000000-0005-0000-0000-00000A1A0000}"/>
    <cellStyle name="20% - Accent3 3 3 2 2 4 2" xfId="5456" xr:uid="{00000000-0005-0000-0000-00000B1A0000}"/>
    <cellStyle name="20% - Accent3 3 3 2 2 4 3" xfId="51018" xr:uid="{00000000-0005-0000-0000-00000C1A0000}"/>
    <cellStyle name="20% - Accent3 3 3 2 2 5" xfId="5457" xr:uid="{00000000-0005-0000-0000-00000D1A0000}"/>
    <cellStyle name="20% - Accent3 3 3 2 2 6" xfId="5458" xr:uid="{00000000-0005-0000-0000-00000E1A0000}"/>
    <cellStyle name="20% - Accent3 3 3 2 3" xfId="5459" xr:uid="{00000000-0005-0000-0000-00000F1A0000}"/>
    <cellStyle name="20% - Accent3 3 3 2 3 2" xfId="5460" xr:uid="{00000000-0005-0000-0000-0000101A0000}"/>
    <cellStyle name="20% - Accent3 3 3 2 3 2 2" xfId="5461" xr:uid="{00000000-0005-0000-0000-0000111A0000}"/>
    <cellStyle name="20% - Accent3 3 3 2 3 2 3" xfId="51019" xr:uid="{00000000-0005-0000-0000-0000121A0000}"/>
    <cellStyle name="20% - Accent3 3 3 2 3 3" xfId="5462" xr:uid="{00000000-0005-0000-0000-0000131A0000}"/>
    <cellStyle name="20% - Accent3 3 3 2 3 4" xfId="5463" xr:uid="{00000000-0005-0000-0000-0000141A0000}"/>
    <cellStyle name="20% - Accent3 3 3 2 4" xfId="5464" xr:uid="{00000000-0005-0000-0000-0000151A0000}"/>
    <cellStyle name="20% - Accent3 3 3 2 4 2" xfId="5465" xr:uid="{00000000-0005-0000-0000-0000161A0000}"/>
    <cellStyle name="20% - Accent3 3 3 2 4 2 2" xfId="5466" xr:uid="{00000000-0005-0000-0000-0000171A0000}"/>
    <cellStyle name="20% - Accent3 3 3 2 4 2 3" xfId="51020" xr:uid="{00000000-0005-0000-0000-0000181A0000}"/>
    <cellStyle name="20% - Accent3 3 3 2 4 3" xfId="5467" xr:uid="{00000000-0005-0000-0000-0000191A0000}"/>
    <cellStyle name="20% - Accent3 3 3 2 4 4" xfId="5468" xr:uid="{00000000-0005-0000-0000-00001A1A0000}"/>
    <cellStyle name="20% - Accent3 3 3 2 5" xfId="5469" xr:uid="{00000000-0005-0000-0000-00001B1A0000}"/>
    <cellStyle name="20% - Accent3 3 3 2 5 2" xfId="5470" xr:uid="{00000000-0005-0000-0000-00001C1A0000}"/>
    <cellStyle name="20% - Accent3 3 3 2 5 3" xfId="51021" xr:uid="{00000000-0005-0000-0000-00001D1A0000}"/>
    <cellStyle name="20% - Accent3 3 3 2 6" xfId="5471" xr:uid="{00000000-0005-0000-0000-00001E1A0000}"/>
    <cellStyle name="20% - Accent3 3 3 2 7" xfId="5472" xr:uid="{00000000-0005-0000-0000-00001F1A0000}"/>
    <cellStyle name="20% - Accent3 3 3 3" xfId="5473" xr:uid="{00000000-0005-0000-0000-0000201A0000}"/>
    <cellStyle name="20% - Accent3 3 3 3 2" xfId="5474" xr:uid="{00000000-0005-0000-0000-0000211A0000}"/>
    <cellStyle name="20% - Accent3 3 3 3 2 2" xfId="5475" xr:uid="{00000000-0005-0000-0000-0000221A0000}"/>
    <cellStyle name="20% - Accent3 3 3 3 2 2 2" xfId="5476" xr:uid="{00000000-0005-0000-0000-0000231A0000}"/>
    <cellStyle name="20% - Accent3 3 3 3 2 2 3" xfId="51022" xr:uid="{00000000-0005-0000-0000-0000241A0000}"/>
    <cellStyle name="20% - Accent3 3 3 3 2 3" xfId="5477" xr:uid="{00000000-0005-0000-0000-0000251A0000}"/>
    <cellStyle name="20% - Accent3 3 3 3 2 4" xfId="5478" xr:uid="{00000000-0005-0000-0000-0000261A0000}"/>
    <cellStyle name="20% - Accent3 3 3 3 3" xfId="5479" xr:uid="{00000000-0005-0000-0000-0000271A0000}"/>
    <cellStyle name="20% - Accent3 3 3 3 3 2" xfId="5480" xr:uid="{00000000-0005-0000-0000-0000281A0000}"/>
    <cellStyle name="20% - Accent3 3 3 3 3 2 2" xfId="5481" xr:uid="{00000000-0005-0000-0000-0000291A0000}"/>
    <cellStyle name="20% - Accent3 3 3 3 3 2 3" xfId="51023" xr:uid="{00000000-0005-0000-0000-00002A1A0000}"/>
    <cellStyle name="20% - Accent3 3 3 3 3 3" xfId="5482" xr:uid="{00000000-0005-0000-0000-00002B1A0000}"/>
    <cellStyle name="20% - Accent3 3 3 3 3 4" xfId="5483" xr:uid="{00000000-0005-0000-0000-00002C1A0000}"/>
    <cellStyle name="20% - Accent3 3 3 3 4" xfId="5484" xr:uid="{00000000-0005-0000-0000-00002D1A0000}"/>
    <cellStyle name="20% - Accent3 3 3 3 4 2" xfId="5485" xr:uid="{00000000-0005-0000-0000-00002E1A0000}"/>
    <cellStyle name="20% - Accent3 3 3 3 4 3" xfId="51024" xr:uid="{00000000-0005-0000-0000-00002F1A0000}"/>
    <cellStyle name="20% - Accent3 3 3 3 5" xfId="5486" xr:uid="{00000000-0005-0000-0000-0000301A0000}"/>
    <cellStyle name="20% - Accent3 3 3 3 6" xfId="5487" xr:uid="{00000000-0005-0000-0000-0000311A0000}"/>
    <cellStyle name="20% - Accent3 3 3 4" xfId="5488" xr:uid="{00000000-0005-0000-0000-0000321A0000}"/>
    <cellStyle name="20% - Accent3 3 3 4 2" xfId="5489" xr:uid="{00000000-0005-0000-0000-0000331A0000}"/>
    <cellStyle name="20% - Accent3 3 3 4 2 2" xfId="5490" xr:uid="{00000000-0005-0000-0000-0000341A0000}"/>
    <cellStyle name="20% - Accent3 3 3 4 2 2 2" xfId="5491" xr:uid="{00000000-0005-0000-0000-0000351A0000}"/>
    <cellStyle name="20% - Accent3 3 3 4 2 2 3" xfId="51025" xr:uid="{00000000-0005-0000-0000-0000361A0000}"/>
    <cellStyle name="20% - Accent3 3 3 4 2 3" xfId="5492" xr:uid="{00000000-0005-0000-0000-0000371A0000}"/>
    <cellStyle name="20% - Accent3 3 3 4 2 4" xfId="5493" xr:uid="{00000000-0005-0000-0000-0000381A0000}"/>
    <cellStyle name="20% - Accent3 3 3 4 3" xfId="5494" xr:uid="{00000000-0005-0000-0000-0000391A0000}"/>
    <cellStyle name="20% - Accent3 3 3 4 3 2" xfId="5495" xr:uid="{00000000-0005-0000-0000-00003A1A0000}"/>
    <cellStyle name="20% - Accent3 3 3 4 3 3" xfId="51026" xr:uid="{00000000-0005-0000-0000-00003B1A0000}"/>
    <cellStyle name="20% - Accent3 3 3 4 4" xfId="5496" xr:uid="{00000000-0005-0000-0000-00003C1A0000}"/>
    <cellStyle name="20% - Accent3 3 3 4 5" xfId="5497" xr:uid="{00000000-0005-0000-0000-00003D1A0000}"/>
    <cellStyle name="20% - Accent3 3 3 5" xfId="5498" xr:uid="{00000000-0005-0000-0000-00003E1A0000}"/>
    <cellStyle name="20% - Accent3 3 3 5 2" xfId="5499" xr:uid="{00000000-0005-0000-0000-00003F1A0000}"/>
    <cellStyle name="20% - Accent3 3 3 5 2 2" xfId="5500" xr:uid="{00000000-0005-0000-0000-0000401A0000}"/>
    <cellStyle name="20% - Accent3 3 3 5 2 3" xfId="51027" xr:uid="{00000000-0005-0000-0000-0000411A0000}"/>
    <cellStyle name="20% - Accent3 3 3 5 3" xfId="5501" xr:uid="{00000000-0005-0000-0000-0000421A0000}"/>
    <cellStyle name="20% - Accent3 3 3 5 4" xfId="5502" xr:uid="{00000000-0005-0000-0000-0000431A0000}"/>
    <cellStyle name="20% - Accent3 3 3 6" xfId="5503" xr:uid="{00000000-0005-0000-0000-0000441A0000}"/>
    <cellStyle name="20% - Accent3 3 3 6 2" xfId="5504" xr:uid="{00000000-0005-0000-0000-0000451A0000}"/>
    <cellStyle name="20% - Accent3 3 3 6 2 2" xfId="5505" xr:uid="{00000000-0005-0000-0000-0000461A0000}"/>
    <cellStyle name="20% - Accent3 3 3 6 2 3" xfId="51028" xr:uid="{00000000-0005-0000-0000-0000471A0000}"/>
    <cellStyle name="20% - Accent3 3 3 6 3" xfId="5506" xr:uid="{00000000-0005-0000-0000-0000481A0000}"/>
    <cellStyle name="20% - Accent3 3 3 6 4" xfId="5507" xr:uid="{00000000-0005-0000-0000-0000491A0000}"/>
    <cellStyle name="20% - Accent3 3 3 7" xfId="5508" xr:uid="{00000000-0005-0000-0000-00004A1A0000}"/>
    <cellStyle name="20% - Accent3 3 3 7 2" xfId="5509" xr:uid="{00000000-0005-0000-0000-00004B1A0000}"/>
    <cellStyle name="20% - Accent3 3 3 7 3" xfId="51029" xr:uid="{00000000-0005-0000-0000-00004C1A0000}"/>
    <cellStyle name="20% - Accent3 3 3 8" xfId="5510" xr:uid="{00000000-0005-0000-0000-00004D1A0000}"/>
    <cellStyle name="20% - Accent3 3 3 9" xfId="5511" xr:uid="{00000000-0005-0000-0000-00004E1A0000}"/>
    <cellStyle name="20% - Accent3 3 4" xfId="5512" xr:uid="{00000000-0005-0000-0000-00004F1A0000}"/>
    <cellStyle name="20% - Accent3 3 4 2" xfId="5513" xr:uid="{00000000-0005-0000-0000-0000501A0000}"/>
    <cellStyle name="20% - Accent3 3 4 2 2" xfId="5514" xr:uid="{00000000-0005-0000-0000-0000511A0000}"/>
    <cellStyle name="20% - Accent3 3 4 2 2 2" xfId="5515" xr:uid="{00000000-0005-0000-0000-0000521A0000}"/>
    <cellStyle name="20% - Accent3 3 4 2 2 2 2" xfId="5516" xr:uid="{00000000-0005-0000-0000-0000531A0000}"/>
    <cellStyle name="20% - Accent3 3 4 2 2 2 3" xfId="51030" xr:uid="{00000000-0005-0000-0000-0000541A0000}"/>
    <cellStyle name="20% - Accent3 3 4 2 2 3" xfId="5517" xr:uid="{00000000-0005-0000-0000-0000551A0000}"/>
    <cellStyle name="20% - Accent3 3 4 2 2 4" xfId="5518" xr:uid="{00000000-0005-0000-0000-0000561A0000}"/>
    <cellStyle name="20% - Accent3 3 4 2 3" xfId="5519" xr:uid="{00000000-0005-0000-0000-0000571A0000}"/>
    <cellStyle name="20% - Accent3 3 4 2 3 2" xfId="5520" xr:uid="{00000000-0005-0000-0000-0000581A0000}"/>
    <cellStyle name="20% - Accent3 3 4 2 3 2 2" xfId="5521" xr:uid="{00000000-0005-0000-0000-0000591A0000}"/>
    <cellStyle name="20% - Accent3 3 4 2 3 2 3" xfId="51031" xr:uid="{00000000-0005-0000-0000-00005A1A0000}"/>
    <cellStyle name="20% - Accent3 3 4 2 3 3" xfId="5522" xr:uid="{00000000-0005-0000-0000-00005B1A0000}"/>
    <cellStyle name="20% - Accent3 3 4 2 3 4" xfId="5523" xr:uid="{00000000-0005-0000-0000-00005C1A0000}"/>
    <cellStyle name="20% - Accent3 3 4 2 4" xfId="5524" xr:uid="{00000000-0005-0000-0000-00005D1A0000}"/>
    <cellStyle name="20% - Accent3 3 4 2 4 2" xfId="5525" xr:uid="{00000000-0005-0000-0000-00005E1A0000}"/>
    <cellStyle name="20% - Accent3 3 4 2 4 3" xfId="51032" xr:uid="{00000000-0005-0000-0000-00005F1A0000}"/>
    <cellStyle name="20% - Accent3 3 4 2 5" xfId="5526" xr:uid="{00000000-0005-0000-0000-0000601A0000}"/>
    <cellStyle name="20% - Accent3 3 4 2 6" xfId="5527" xr:uid="{00000000-0005-0000-0000-0000611A0000}"/>
    <cellStyle name="20% - Accent3 3 4 3" xfId="5528" xr:uid="{00000000-0005-0000-0000-0000621A0000}"/>
    <cellStyle name="20% - Accent3 3 4 3 2" xfId="5529" xr:uid="{00000000-0005-0000-0000-0000631A0000}"/>
    <cellStyle name="20% - Accent3 3 4 3 2 2" xfId="5530" xr:uid="{00000000-0005-0000-0000-0000641A0000}"/>
    <cellStyle name="20% - Accent3 3 4 3 2 3" xfId="51033" xr:uid="{00000000-0005-0000-0000-0000651A0000}"/>
    <cellStyle name="20% - Accent3 3 4 3 3" xfId="5531" xr:uid="{00000000-0005-0000-0000-0000661A0000}"/>
    <cellStyle name="20% - Accent3 3 4 3 4" xfId="5532" xr:uid="{00000000-0005-0000-0000-0000671A0000}"/>
    <cellStyle name="20% - Accent3 3 4 4" xfId="5533" xr:uid="{00000000-0005-0000-0000-0000681A0000}"/>
    <cellStyle name="20% - Accent3 3 4 4 2" xfId="5534" xr:uid="{00000000-0005-0000-0000-0000691A0000}"/>
    <cellStyle name="20% - Accent3 3 4 4 2 2" xfId="5535" xr:uid="{00000000-0005-0000-0000-00006A1A0000}"/>
    <cellStyle name="20% - Accent3 3 4 4 2 3" xfId="51034" xr:uid="{00000000-0005-0000-0000-00006B1A0000}"/>
    <cellStyle name="20% - Accent3 3 4 4 3" xfId="5536" xr:uid="{00000000-0005-0000-0000-00006C1A0000}"/>
    <cellStyle name="20% - Accent3 3 4 4 4" xfId="5537" xr:uid="{00000000-0005-0000-0000-00006D1A0000}"/>
    <cellStyle name="20% - Accent3 3 4 5" xfId="5538" xr:uid="{00000000-0005-0000-0000-00006E1A0000}"/>
    <cellStyle name="20% - Accent3 3 4 5 2" xfId="5539" xr:uid="{00000000-0005-0000-0000-00006F1A0000}"/>
    <cellStyle name="20% - Accent3 3 4 5 3" xfId="51035" xr:uid="{00000000-0005-0000-0000-0000701A0000}"/>
    <cellStyle name="20% - Accent3 3 4 6" xfId="5540" xr:uid="{00000000-0005-0000-0000-0000711A0000}"/>
    <cellStyle name="20% - Accent3 3 4 7" xfId="5541" xr:uid="{00000000-0005-0000-0000-0000721A0000}"/>
    <cellStyle name="20% - Accent3 3 5" xfId="5542" xr:uid="{00000000-0005-0000-0000-0000731A0000}"/>
    <cellStyle name="20% - Accent3 3 5 2" xfId="5543" xr:uid="{00000000-0005-0000-0000-0000741A0000}"/>
    <cellStyle name="20% - Accent3 3 5 2 2" xfId="5544" xr:uid="{00000000-0005-0000-0000-0000751A0000}"/>
    <cellStyle name="20% - Accent3 3 5 2 2 2" xfId="5545" xr:uid="{00000000-0005-0000-0000-0000761A0000}"/>
    <cellStyle name="20% - Accent3 3 5 2 2 3" xfId="51036" xr:uid="{00000000-0005-0000-0000-0000771A0000}"/>
    <cellStyle name="20% - Accent3 3 5 2 3" xfId="5546" xr:uid="{00000000-0005-0000-0000-0000781A0000}"/>
    <cellStyle name="20% - Accent3 3 5 2 4" xfId="5547" xr:uid="{00000000-0005-0000-0000-0000791A0000}"/>
    <cellStyle name="20% - Accent3 3 5 3" xfId="5548" xr:uid="{00000000-0005-0000-0000-00007A1A0000}"/>
    <cellStyle name="20% - Accent3 3 5 3 2" xfId="5549" xr:uid="{00000000-0005-0000-0000-00007B1A0000}"/>
    <cellStyle name="20% - Accent3 3 5 3 2 2" xfId="5550" xr:uid="{00000000-0005-0000-0000-00007C1A0000}"/>
    <cellStyle name="20% - Accent3 3 5 3 2 3" xfId="51037" xr:uid="{00000000-0005-0000-0000-00007D1A0000}"/>
    <cellStyle name="20% - Accent3 3 5 3 3" xfId="5551" xr:uid="{00000000-0005-0000-0000-00007E1A0000}"/>
    <cellStyle name="20% - Accent3 3 5 3 4" xfId="5552" xr:uid="{00000000-0005-0000-0000-00007F1A0000}"/>
    <cellStyle name="20% - Accent3 3 5 4" xfId="5553" xr:uid="{00000000-0005-0000-0000-0000801A0000}"/>
    <cellStyle name="20% - Accent3 3 5 4 2" xfId="5554" xr:uid="{00000000-0005-0000-0000-0000811A0000}"/>
    <cellStyle name="20% - Accent3 3 5 4 3" xfId="51038" xr:uid="{00000000-0005-0000-0000-0000821A0000}"/>
    <cellStyle name="20% - Accent3 3 5 5" xfId="5555" xr:uid="{00000000-0005-0000-0000-0000831A0000}"/>
    <cellStyle name="20% - Accent3 3 5 6" xfId="5556" xr:uid="{00000000-0005-0000-0000-0000841A0000}"/>
    <cellStyle name="20% - Accent3 3 6" xfId="5557" xr:uid="{00000000-0005-0000-0000-0000851A0000}"/>
    <cellStyle name="20% - Accent3 3 6 2" xfId="5558" xr:uid="{00000000-0005-0000-0000-0000861A0000}"/>
    <cellStyle name="20% - Accent3 3 6 2 2" xfId="5559" xr:uid="{00000000-0005-0000-0000-0000871A0000}"/>
    <cellStyle name="20% - Accent3 3 6 2 2 2" xfId="5560" xr:uid="{00000000-0005-0000-0000-0000881A0000}"/>
    <cellStyle name="20% - Accent3 3 6 2 2 3" xfId="51039" xr:uid="{00000000-0005-0000-0000-0000891A0000}"/>
    <cellStyle name="20% - Accent3 3 6 2 3" xfId="5561" xr:uid="{00000000-0005-0000-0000-00008A1A0000}"/>
    <cellStyle name="20% - Accent3 3 6 2 4" xfId="5562" xr:uid="{00000000-0005-0000-0000-00008B1A0000}"/>
    <cellStyle name="20% - Accent3 3 6 3" xfId="5563" xr:uid="{00000000-0005-0000-0000-00008C1A0000}"/>
    <cellStyle name="20% - Accent3 3 6 3 2" xfId="5564" xr:uid="{00000000-0005-0000-0000-00008D1A0000}"/>
    <cellStyle name="20% - Accent3 3 6 3 3" xfId="51040" xr:uid="{00000000-0005-0000-0000-00008E1A0000}"/>
    <cellStyle name="20% - Accent3 3 6 4" xfId="5565" xr:uid="{00000000-0005-0000-0000-00008F1A0000}"/>
    <cellStyle name="20% - Accent3 3 6 5" xfId="5566" xr:uid="{00000000-0005-0000-0000-0000901A0000}"/>
    <cellStyle name="20% - Accent3 3 7" xfId="5567" xr:uid="{00000000-0005-0000-0000-0000911A0000}"/>
    <cellStyle name="20% - Accent3 3 7 2" xfId="5568" xr:uid="{00000000-0005-0000-0000-0000921A0000}"/>
    <cellStyle name="20% - Accent3 3 7 2 2" xfId="5569" xr:uid="{00000000-0005-0000-0000-0000931A0000}"/>
    <cellStyle name="20% - Accent3 3 7 2 3" xfId="51041" xr:uid="{00000000-0005-0000-0000-0000941A0000}"/>
    <cellStyle name="20% - Accent3 3 7 3" xfId="5570" xr:uid="{00000000-0005-0000-0000-0000951A0000}"/>
    <cellStyle name="20% - Accent3 3 7 4" xfId="5571" xr:uid="{00000000-0005-0000-0000-0000961A0000}"/>
    <cellStyle name="20% - Accent3 3 8" xfId="5572" xr:uid="{00000000-0005-0000-0000-0000971A0000}"/>
    <cellStyle name="20% - Accent3 3 8 2" xfId="5573" xr:uid="{00000000-0005-0000-0000-0000981A0000}"/>
    <cellStyle name="20% - Accent3 3 8 2 2" xfId="5574" xr:uid="{00000000-0005-0000-0000-0000991A0000}"/>
    <cellStyle name="20% - Accent3 3 8 2 3" xfId="51042" xr:uid="{00000000-0005-0000-0000-00009A1A0000}"/>
    <cellStyle name="20% - Accent3 3 8 3" xfId="5575" xr:uid="{00000000-0005-0000-0000-00009B1A0000}"/>
    <cellStyle name="20% - Accent3 3 8 4" xfId="5576" xr:uid="{00000000-0005-0000-0000-00009C1A0000}"/>
    <cellStyle name="20% - Accent3 3 9" xfId="5577" xr:uid="{00000000-0005-0000-0000-00009D1A0000}"/>
    <cellStyle name="20% - Accent3 3 9 2" xfId="5578" xr:uid="{00000000-0005-0000-0000-00009E1A0000}"/>
    <cellStyle name="20% - Accent3 3 9 3" xfId="51043" xr:uid="{00000000-0005-0000-0000-00009F1A0000}"/>
    <cellStyle name="20% - Accent3 4" xfId="5579" xr:uid="{00000000-0005-0000-0000-0000A01A0000}"/>
    <cellStyle name="20% - Accent3 4 10" xfId="5580" xr:uid="{00000000-0005-0000-0000-0000A11A0000}"/>
    <cellStyle name="20% - Accent3 4 11" xfId="5581" xr:uid="{00000000-0005-0000-0000-0000A21A0000}"/>
    <cellStyle name="20% - Accent3 4 12" xfId="60185" xr:uid="{00000000-0005-0000-0000-0000A31A0000}"/>
    <cellStyle name="20% - Accent3 4 2" xfId="5582" xr:uid="{00000000-0005-0000-0000-0000A41A0000}"/>
    <cellStyle name="20% - Accent3 4 2 10" xfId="5583" xr:uid="{00000000-0005-0000-0000-0000A51A0000}"/>
    <cellStyle name="20% - Accent3 4 2 11" xfId="60368" xr:uid="{00000000-0005-0000-0000-0000A61A0000}"/>
    <cellStyle name="20% - Accent3 4 2 2" xfId="5584" xr:uid="{00000000-0005-0000-0000-0000A71A0000}"/>
    <cellStyle name="20% - Accent3 4 2 2 2" xfId="5585" xr:uid="{00000000-0005-0000-0000-0000A81A0000}"/>
    <cellStyle name="20% - Accent3 4 2 2 2 2" xfId="5586" xr:uid="{00000000-0005-0000-0000-0000A91A0000}"/>
    <cellStyle name="20% - Accent3 4 2 2 2 2 2" xfId="5587" xr:uid="{00000000-0005-0000-0000-0000AA1A0000}"/>
    <cellStyle name="20% - Accent3 4 2 2 2 2 2 2" xfId="5588" xr:uid="{00000000-0005-0000-0000-0000AB1A0000}"/>
    <cellStyle name="20% - Accent3 4 2 2 2 2 2 2 2" xfId="5589" xr:uid="{00000000-0005-0000-0000-0000AC1A0000}"/>
    <cellStyle name="20% - Accent3 4 2 2 2 2 2 2 3" xfId="51044" xr:uid="{00000000-0005-0000-0000-0000AD1A0000}"/>
    <cellStyle name="20% - Accent3 4 2 2 2 2 2 3" xfId="5590" xr:uid="{00000000-0005-0000-0000-0000AE1A0000}"/>
    <cellStyle name="20% - Accent3 4 2 2 2 2 2 4" xfId="5591" xr:uid="{00000000-0005-0000-0000-0000AF1A0000}"/>
    <cellStyle name="20% - Accent3 4 2 2 2 2 3" xfId="5592" xr:uid="{00000000-0005-0000-0000-0000B01A0000}"/>
    <cellStyle name="20% - Accent3 4 2 2 2 2 3 2" xfId="5593" xr:uid="{00000000-0005-0000-0000-0000B11A0000}"/>
    <cellStyle name="20% - Accent3 4 2 2 2 2 3 2 2" xfId="5594" xr:uid="{00000000-0005-0000-0000-0000B21A0000}"/>
    <cellStyle name="20% - Accent3 4 2 2 2 2 3 2 3" xfId="51045" xr:uid="{00000000-0005-0000-0000-0000B31A0000}"/>
    <cellStyle name="20% - Accent3 4 2 2 2 2 3 3" xfId="5595" xr:uid="{00000000-0005-0000-0000-0000B41A0000}"/>
    <cellStyle name="20% - Accent3 4 2 2 2 2 3 4" xfId="5596" xr:uid="{00000000-0005-0000-0000-0000B51A0000}"/>
    <cellStyle name="20% - Accent3 4 2 2 2 2 4" xfId="5597" xr:uid="{00000000-0005-0000-0000-0000B61A0000}"/>
    <cellStyle name="20% - Accent3 4 2 2 2 2 4 2" xfId="5598" xr:uid="{00000000-0005-0000-0000-0000B71A0000}"/>
    <cellStyle name="20% - Accent3 4 2 2 2 2 4 3" xfId="51046" xr:uid="{00000000-0005-0000-0000-0000B81A0000}"/>
    <cellStyle name="20% - Accent3 4 2 2 2 2 5" xfId="5599" xr:uid="{00000000-0005-0000-0000-0000B91A0000}"/>
    <cellStyle name="20% - Accent3 4 2 2 2 2 6" xfId="5600" xr:uid="{00000000-0005-0000-0000-0000BA1A0000}"/>
    <cellStyle name="20% - Accent3 4 2 2 2 3" xfId="5601" xr:uid="{00000000-0005-0000-0000-0000BB1A0000}"/>
    <cellStyle name="20% - Accent3 4 2 2 2 3 2" xfId="5602" xr:uid="{00000000-0005-0000-0000-0000BC1A0000}"/>
    <cellStyle name="20% - Accent3 4 2 2 2 3 2 2" xfId="5603" xr:uid="{00000000-0005-0000-0000-0000BD1A0000}"/>
    <cellStyle name="20% - Accent3 4 2 2 2 3 2 3" xfId="51047" xr:uid="{00000000-0005-0000-0000-0000BE1A0000}"/>
    <cellStyle name="20% - Accent3 4 2 2 2 3 3" xfId="5604" xr:uid="{00000000-0005-0000-0000-0000BF1A0000}"/>
    <cellStyle name="20% - Accent3 4 2 2 2 3 4" xfId="5605" xr:uid="{00000000-0005-0000-0000-0000C01A0000}"/>
    <cellStyle name="20% - Accent3 4 2 2 2 4" xfId="5606" xr:uid="{00000000-0005-0000-0000-0000C11A0000}"/>
    <cellStyle name="20% - Accent3 4 2 2 2 4 2" xfId="5607" xr:uid="{00000000-0005-0000-0000-0000C21A0000}"/>
    <cellStyle name="20% - Accent3 4 2 2 2 4 2 2" xfId="5608" xr:uid="{00000000-0005-0000-0000-0000C31A0000}"/>
    <cellStyle name="20% - Accent3 4 2 2 2 4 2 3" xfId="51048" xr:uid="{00000000-0005-0000-0000-0000C41A0000}"/>
    <cellStyle name="20% - Accent3 4 2 2 2 4 3" xfId="5609" xr:uid="{00000000-0005-0000-0000-0000C51A0000}"/>
    <cellStyle name="20% - Accent3 4 2 2 2 4 4" xfId="5610" xr:uid="{00000000-0005-0000-0000-0000C61A0000}"/>
    <cellStyle name="20% - Accent3 4 2 2 2 5" xfId="5611" xr:uid="{00000000-0005-0000-0000-0000C71A0000}"/>
    <cellStyle name="20% - Accent3 4 2 2 2 5 2" xfId="5612" xr:uid="{00000000-0005-0000-0000-0000C81A0000}"/>
    <cellStyle name="20% - Accent3 4 2 2 2 5 3" xfId="51049" xr:uid="{00000000-0005-0000-0000-0000C91A0000}"/>
    <cellStyle name="20% - Accent3 4 2 2 2 6" xfId="5613" xr:uid="{00000000-0005-0000-0000-0000CA1A0000}"/>
    <cellStyle name="20% - Accent3 4 2 2 2 7" xfId="5614" xr:uid="{00000000-0005-0000-0000-0000CB1A0000}"/>
    <cellStyle name="20% - Accent3 4 2 2 3" xfId="5615" xr:uid="{00000000-0005-0000-0000-0000CC1A0000}"/>
    <cellStyle name="20% - Accent3 4 2 2 3 2" xfId="5616" xr:uid="{00000000-0005-0000-0000-0000CD1A0000}"/>
    <cellStyle name="20% - Accent3 4 2 2 3 2 2" xfId="5617" xr:uid="{00000000-0005-0000-0000-0000CE1A0000}"/>
    <cellStyle name="20% - Accent3 4 2 2 3 2 2 2" xfId="5618" xr:uid="{00000000-0005-0000-0000-0000CF1A0000}"/>
    <cellStyle name="20% - Accent3 4 2 2 3 2 2 3" xfId="51050" xr:uid="{00000000-0005-0000-0000-0000D01A0000}"/>
    <cellStyle name="20% - Accent3 4 2 2 3 2 3" xfId="5619" xr:uid="{00000000-0005-0000-0000-0000D11A0000}"/>
    <cellStyle name="20% - Accent3 4 2 2 3 2 4" xfId="5620" xr:uid="{00000000-0005-0000-0000-0000D21A0000}"/>
    <cellStyle name="20% - Accent3 4 2 2 3 3" xfId="5621" xr:uid="{00000000-0005-0000-0000-0000D31A0000}"/>
    <cellStyle name="20% - Accent3 4 2 2 3 3 2" xfId="5622" xr:uid="{00000000-0005-0000-0000-0000D41A0000}"/>
    <cellStyle name="20% - Accent3 4 2 2 3 3 2 2" xfId="5623" xr:uid="{00000000-0005-0000-0000-0000D51A0000}"/>
    <cellStyle name="20% - Accent3 4 2 2 3 3 2 3" xfId="51051" xr:uid="{00000000-0005-0000-0000-0000D61A0000}"/>
    <cellStyle name="20% - Accent3 4 2 2 3 3 3" xfId="5624" xr:uid="{00000000-0005-0000-0000-0000D71A0000}"/>
    <cellStyle name="20% - Accent3 4 2 2 3 3 4" xfId="5625" xr:uid="{00000000-0005-0000-0000-0000D81A0000}"/>
    <cellStyle name="20% - Accent3 4 2 2 3 4" xfId="5626" xr:uid="{00000000-0005-0000-0000-0000D91A0000}"/>
    <cellStyle name="20% - Accent3 4 2 2 3 4 2" xfId="5627" xr:uid="{00000000-0005-0000-0000-0000DA1A0000}"/>
    <cellStyle name="20% - Accent3 4 2 2 3 4 3" xfId="51052" xr:uid="{00000000-0005-0000-0000-0000DB1A0000}"/>
    <cellStyle name="20% - Accent3 4 2 2 3 5" xfId="5628" xr:uid="{00000000-0005-0000-0000-0000DC1A0000}"/>
    <cellStyle name="20% - Accent3 4 2 2 3 6" xfId="5629" xr:uid="{00000000-0005-0000-0000-0000DD1A0000}"/>
    <cellStyle name="20% - Accent3 4 2 2 4" xfId="5630" xr:uid="{00000000-0005-0000-0000-0000DE1A0000}"/>
    <cellStyle name="20% - Accent3 4 2 2 4 2" xfId="5631" xr:uid="{00000000-0005-0000-0000-0000DF1A0000}"/>
    <cellStyle name="20% - Accent3 4 2 2 4 2 2" xfId="5632" xr:uid="{00000000-0005-0000-0000-0000E01A0000}"/>
    <cellStyle name="20% - Accent3 4 2 2 4 2 3" xfId="51053" xr:uid="{00000000-0005-0000-0000-0000E11A0000}"/>
    <cellStyle name="20% - Accent3 4 2 2 4 3" xfId="5633" xr:uid="{00000000-0005-0000-0000-0000E21A0000}"/>
    <cellStyle name="20% - Accent3 4 2 2 4 4" xfId="5634" xr:uid="{00000000-0005-0000-0000-0000E31A0000}"/>
    <cellStyle name="20% - Accent3 4 2 2 5" xfId="5635" xr:uid="{00000000-0005-0000-0000-0000E41A0000}"/>
    <cellStyle name="20% - Accent3 4 2 2 5 2" xfId="5636" xr:uid="{00000000-0005-0000-0000-0000E51A0000}"/>
    <cellStyle name="20% - Accent3 4 2 2 5 2 2" xfId="5637" xr:uid="{00000000-0005-0000-0000-0000E61A0000}"/>
    <cellStyle name="20% - Accent3 4 2 2 5 2 3" xfId="51054" xr:uid="{00000000-0005-0000-0000-0000E71A0000}"/>
    <cellStyle name="20% - Accent3 4 2 2 5 3" xfId="5638" xr:uid="{00000000-0005-0000-0000-0000E81A0000}"/>
    <cellStyle name="20% - Accent3 4 2 2 5 4" xfId="5639" xr:uid="{00000000-0005-0000-0000-0000E91A0000}"/>
    <cellStyle name="20% - Accent3 4 2 2 6" xfId="5640" xr:uid="{00000000-0005-0000-0000-0000EA1A0000}"/>
    <cellStyle name="20% - Accent3 4 2 2 6 2" xfId="5641" xr:uid="{00000000-0005-0000-0000-0000EB1A0000}"/>
    <cellStyle name="20% - Accent3 4 2 2 6 3" xfId="51055" xr:uid="{00000000-0005-0000-0000-0000EC1A0000}"/>
    <cellStyle name="20% - Accent3 4 2 2 7" xfId="5642" xr:uid="{00000000-0005-0000-0000-0000ED1A0000}"/>
    <cellStyle name="20% - Accent3 4 2 2 8" xfId="5643" xr:uid="{00000000-0005-0000-0000-0000EE1A0000}"/>
    <cellStyle name="20% - Accent3 4 2 2 9" xfId="60736" xr:uid="{00000000-0005-0000-0000-0000EF1A0000}"/>
    <cellStyle name="20% - Accent3 4 2 3" xfId="5644" xr:uid="{00000000-0005-0000-0000-0000F01A0000}"/>
    <cellStyle name="20% - Accent3 4 2 3 2" xfId="5645" xr:uid="{00000000-0005-0000-0000-0000F11A0000}"/>
    <cellStyle name="20% - Accent3 4 2 3 2 2" xfId="5646" xr:uid="{00000000-0005-0000-0000-0000F21A0000}"/>
    <cellStyle name="20% - Accent3 4 2 3 2 2 2" xfId="5647" xr:uid="{00000000-0005-0000-0000-0000F31A0000}"/>
    <cellStyle name="20% - Accent3 4 2 3 2 2 2 2" xfId="5648" xr:uid="{00000000-0005-0000-0000-0000F41A0000}"/>
    <cellStyle name="20% - Accent3 4 2 3 2 2 2 3" xfId="51056" xr:uid="{00000000-0005-0000-0000-0000F51A0000}"/>
    <cellStyle name="20% - Accent3 4 2 3 2 2 3" xfId="5649" xr:uid="{00000000-0005-0000-0000-0000F61A0000}"/>
    <cellStyle name="20% - Accent3 4 2 3 2 2 4" xfId="5650" xr:uid="{00000000-0005-0000-0000-0000F71A0000}"/>
    <cellStyle name="20% - Accent3 4 2 3 2 3" xfId="5651" xr:uid="{00000000-0005-0000-0000-0000F81A0000}"/>
    <cellStyle name="20% - Accent3 4 2 3 2 3 2" xfId="5652" xr:uid="{00000000-0005-0000-0000-0000F91A0000}"/>
    <cellStyle name="20% - Accent3 4 2 3 2 3 2 2" xfId="5653" xr:uid="{00000000-0005-0000-0000-0000FA1A0000}"/>
    <cellStyle name="20% - Accent3 4 2 3 2 3 2 3" xfId="51057" xr:uid="{00000000-0005-0000-0000-0000FB1A0000}"/>
    <cellStyle name="20% - Accent3 4 2 3 2 3 3" xfId="5654" xr:uid="{00000000-0005-0000-0000-0000FC1A0000}"/>
    <cellStyle name="20% - Accent3 4 2 3 2 3 4" xfId="5655" xr:uid="{00000000-0005-0000-0000-0000FD1A0000}"/>
    <cellStyle name="20% - Accent3 4 2 3 2 4" xfId="5656" xr:uid="{00000000-0005-0000-0000-0000FE1A0000}"/>
    <cellStyle name="20% - Accent3 4 2 3 2 4 2" xfId="5657" xr:uid="{00000000-0005-0000-0000-0000FF1A0000}"/>
    <cellStyle name="20% - Accent3 4 2 3 2 4 3" xfId="51058" xr:uid="{00000000-0005-0000-0000-0000001B0000}"/>
    <cellStyle name="20% - Accent3 4 2 3 2 5" xfId="5658" xr:uid="{00000000-0005-0000-0000-0000011B0000}"/>
    <cellStyle name="20% - Accent3 4 2 3 2 6" xfId="5659" xr:uid="{00000000-0005-0000-0000-0000021B0000}"/>
    <cellStyle name="20% - Accent3 4 2 3 3" xfId="5660" xr:uid="{00000000-0005-0000-0000-0000031B0000}"/>
    <cellStyle name="20% - Accent3 4 2 3 3 2" xfId="5661" xr:uid="{00000000-0005-0000-0000-0000041B0000}"/>
    <cellStyle name="20% - Accent3 4 2 3 3 2 2" xfId="5662" xr:uid="{00000000-0005-0000-0000-0000051B0000}"/>
    <cellStyle name="20% - Accent3 4 2 3 3 2 3" xfId="51059" xr:uid="{00000000-0005-0000-0000-0000061B0000}"/>
    <cellStyle name="20% - Accent3 4 2 3 3 3" xfId="5663" xr:uid="{00000000-0005-0000-0000-0000071B0000}"/>
    <cellStyle name="20% - Accent3 4 2 3 3 4" xfId="5664" xr:uid="{00000000-0005-0000-0000-0000081B0000}"/>
    <cellStyle name="20% - Accent3 4 2 3 4" xfId="5665" xr:uid="{00000000-0005-0000-0000-0000091B0000}"/>
    <cellStyle name="20% - Accent3 4 2 3 4 2" xfId="5666" xr:uid="{00000000-0005-0000-0000-00000A1B0000}"/>
    <cellStyle name="20% - Accent3 4 2 3 4 2 2" xfId="5667" xr:uid="{00000000-0005-0000-0000-00000B1B0000}"/>
    <cellStyle name="20% - Accent3 4 2 3 4 2 3" xfId="51060" xr:uid="{00000000-0005-0000-0000-00000C1B0000}"/>
    <cellStyle name="20% - Accent3 4 2 3 4 3" xfId="5668" xr:uid="{00000000-0005-0000-0000-00000D1B0000}"/>
    <cellStyle name="20% - Accent3 4 2 3 4 4" xfId="5669" xr:uid="{00000000-0005-0000-0000-00000E1B0000}"/>
    <cellStyle name="20% - Accent3 4 2 3 5" xfId="5670" xr:uid="{00000000-0005-0000-0000-00000F1B0000}"/>
    <cellStyle name="20% - Accent3 4 2 3 5 2" xfId="5671" xr:uid="{00000000-0005-0000-0000-0000101B0000}"/>
    <cellStyle name="20% - Accent3 4 2 3 5 3" xfId="51061" xr:uid="{00000000-0005-0000-0000-0000111B0000}"/>
    <cellStyle name="20% - Accent3 4 2 3 6" xfId="5672" xr:uid="{00000000-0005-0000-0000-0000121B0000}"/>
    <cellStyle name="20% - Accent3 4 2 3 7" xfId="5673" xr:uid="{00000000-0005-0000-0000-0000131B0000}"/>
    <cellStyle name="20% - Accent3 4 2 4" xfId="5674" xr:uid="{00000000-0005-0000-0000-0000141B0000}"/>
    <cellStyle name="20% - Accent3 4 2 4 2" xfId="5675" xr:uid="{00000000-0005-0000-0000-0000151B0000}"/>
    <cellStyle name="20% - Accent3 4 2 4 2 2" xfId="5676" xr:uid="{00000000-0005-0000-0000-0000161B0000}"/>
    <cellStyle name="20% - Accent3 4 2 4 2 2 2" xfId="5677" xr:uid="{00000000-0005-0000-0000-0000171B0000}"/>
    <cellStyle name="20% - Accent3 4 2 4 2 2 3" xfId="51062" xr:uid="{00000000-0005-0000-0000-0000181B0000}"/>
    <cellStyle name="20% - Accent3 4 2 4 2 3" xfId="5678" xr:uid="{00000000-0005-0000-0000-0000191B0000}"/>
    <cellStyle name="20% - Accent3 4 2 4 2 4" xfId="5679" xr:uid="{00000000-0005-0000-0000-00001A1B0000}"/>
    <cellStyle name="20% - Accent3 4 2 4 3" xfId="5680" xr:uid="{00000000-0005-0000-0000-00001B1B0000}"/>
    <cellStyle name="20% - Accent3 4 2 4 3 2" xfId="5681" xr:uid="{00000000-0005-0000-0000-00001C1B0000}"/>
    <cellStyle name="20% - Accent3 4 2 4 3 2 2" xfId="5682" xr:uid="{00000000-0005-0000-0000-00001D1B0000}"/>
    <cellStyle name="20% - Accent3 4 2 4 3 2 3" xfId="51063" xr:uid="{00000000-0005-0000-0000-00001E1B0000}"/>
    <cellStyle name="20% - Accent3 4 2 4 3 3" xfId="5683" xr:uid="{00000000-0005-0000-0000-00001F1B0000}"/>
    <cellStyle name="20% - Accent3 4 2 4 3 4" xfId="5684" xr:uid="{00000000-0005-0000-0000-0000201B0000}"/>
    <cellStyle name="20% - Accent3 4 2 4 4" xfId="5685" xr:uid="{00000000-0005-0000-0000-0000211B0000}"/>
    <cellStyle name="20% - Accent3 4 2 4 4 2" xfId="5686" xr:uid="{00000000-0005-0000-0000-0000221B0000}"/>
    <cellStyle name="20% - Accent3 4 2 4 4 3" xfId="51064" xr:uid="{00000000-0005-0000-0000-0000231B0000}"/>
    <cellStyle name="20% - Accent3 4 2 4 5" xfId="5687" xr:uid="{00000000-0005-0000-0000-0000241B0000}"/>
    <cellStyle name="20% - Accent3 4 2 4 6" xfId="5688" xr:uid="{00000000-0005-0000-0000-0000251B0000}"/>
    <cellStyle name="20% - Accent3 4 2 5" xfId="5689" xr:uid="{00000000-0005-0000-0000-0000261B0000}"/>
    <cellStyle name="20% - Accent3 4 2 5 2" xfId="5690" xr:uid="{00000000-0005-0000-0000-0000271B0000}"/>
    <cellStyle name="20% - Accent3 4 2 5 2 2" xfId="5691" xr:uid="{00000000-0005-0000-0000-0000281B0000}"/>
    <cellStyle name="20% - Accent3 4 2 5 2 2 2" xfId="5692" xr:uid="{00000000-0005-0000-0000-0000291B0000}"/>
    <cellStyle name="20% - Accent3 4 2 5 2 2 3" xfId="51065" xr:uid="{00000000-0005-0000-0000-00002A1B0000}"/>
    <cellStyle name="20% - Accent3 4 2 5 2 3" xfId="5693" xr:uid="{00000000-0005-0000-0000-00002B1B0000}"/>
    <cellStyle name="20% - Accent3 4 2 5 2 4" xfId="5694" xr:uid="{00000000-0005-0000-0000-00002C1B0000}"/>
    <cellStyle name="20% - Accent3 4 2 5 3" xfId="5695" xr:uid="{00000000-0005-0000-0000-00002D1B0000}"/>
    <cellStyle name="20% - Accent3 4 2 5 3 2" xfId="5696" xr:uid="{00000000-0005-0000-0000-00002E1B0000}"/>
    <cellStyle name="20% - Accent3 4 2 5 3 3" xfId="51066" xr:uid="{00000000-0005-0000-0000-00002F1B0000}"/>
    <cellStyle name="20% - Accent3 4 2 5 4" xfId="5697" xr:uid="{00000000-0005-0000-0000-0000301B0000}"/>
    <cellStyle name="20% - Accent3 4 2 5 5" xfId="5698" xr:uid="{00000000-0005-0000-0000-0000311B0000}"/>
    <cellStyle name="20% - Accent3 4 2 6" xfId="5699" xr:uid="{00000000-0005-0000-0000-0000321B0000}"/>
    <cellStyle name="20% - Accent3 4 2 6 2" xfId="5700" xr:uid="{00000000-0005-0000-0000-0000331B0000}"/>
    <cellStyle name="20% - Accent3 4 2 6 2 2" xfId="5701" xr:uid="{00000000-0005-0000-0000-0000341B0000}"/>
    <cellStyle name="20% - Accent3 4 2 6 2 3" xfId="51067" xr:uid="{00000000-0005-0000-0000-0000351B0000}"/>
    <cellStyle name="20% - Accent3 4 2 6 3" xfId="5702" xr:uid="{00000000-0005-0000-0000-0000361B0000}"/>
    <cellStyle name="20% - Accent3 4 2 6 4" xfId="5703" xr:uid="{00000000-0005-0000-0000-0000371B0000}"/>
    <cellStyle name="20% - Accent3 4 2 7" xfId="5704" xr:uid="{00000000-0005-0000-0000-0000381B0000}"/>
    <cellStyle name="20% - Accent3 4 2 7 2" xfId="5705" xr:uid="{00000000-0005-0000-0000-0000391B0000}"/>
    <cellStyle name="20% - Accent3 4 2 7 2 2" xfId="5706" xr:uid="{00000000-0005-0000-0000-00003A1B0000}"/>
    <cellStyle name="20% - Accent3 4 2 7 2 3" xfId="51068" xr:uid="{00000000-0005-0000-0000-00003B1B0000}"/>
    <cellStyle name="20% - Accent3 4 2 7 3" xfId="5707" xr:uid="{00000000-0005-0000-0000-00003C1B0000}"/>
    <cellStyle name="20% - Accent3 4 2 7 4" xfId="5708" xr:uid="{00000000-0005-0000-0000-00003D1B0000}"/>
    <cellStyle name="20% - Accent3 4 2 8" xfId="5709" xr:uid="{00000000-0005-0000-0000-00003E1B0000}"/>
    <cellStyle name="20% - Accent3 4 2 8 2" xfId="5710" xr:uid="{00000000-0005-0000-0000-00003F1B0000}"/>
    <cellStyle name="20% - Accent3 4 2 8 3" xfId="51069" xr:uid="{00000000-0005-0000-0000-0000401B0000}"/>
    <cellStyle name="20% - Accent3 4 2 9" xfId="5711" xr:uid="{00000000-0005-0000-0000-0000411B0000}"/>
    <cellStyle name="20% - Accent3 4 3" xfId="5712" xr:uid="{00000000-0005-0000-0000-0000421B0000}"/>
    <cellStyle name="20% - Accent3 4 3 2" xfId="5713" xr:uid="{00000000-0005-0000-0000-0000431B0000}"/>
    <cellStyle name="20% - Accent3 4 3 2 2" xfId="5714" xr:uid="{00000000-0005-0000-0000-0000441B0000}"/>
    <cellStyle name="20% - Accent3 4 3 2 2 2" xfId="5715" xr:uid="{00000000-0005-0000-0000-0000451B0000}"/>
    <cellStyle name="20% - Accent3 4 3 2 2 2 2" xfId="5716" xr:uid="{00000000-0005-0000-0000-0000461B0000}"/>
    <cellStyle name="20% - Accent3 4 3 2 2 2 2 2" xfId="5717" xr:uid="{00000000-0005-0000-0000-0000471B0000}"/>
    <cellStyle name="20% - Accent3 4 3 2 2 2 2 3" xfId="51070" xr:uid="{00000000-0005-0000-0000-0000481B0000}"/>
    <cellStyle name="20% - Accent3 4 3 2 2 2 3" xfId="5718" xr:uid="{00000000-0005-0000-0000-0000491B0000}"/>
    <cellStyle name="20% - Accent3 4 3 2 2 2 4" xfId="5719" xr:uid="{00000000-0005-0000-0000-00004A1B0000}"/>
    <cellStyle name="20% - Accent3 4 3 2 2 3" xfId="5720" xr:uid="{00000000-0005-0000-0000-00004B1B0000}"/>
    <cellStyle name="20% - Accent3 4 3 2 2 3 2" xfId="5721" xr:uid="{00000000-0005-0000-0000-00004C1B0000}"/>
    <cellStyle name="20% - Accent3 4 3 2 2 3 2 2" xfId="5722" xr:uid="{00000000-0005-0000-0000-00004D1B0000}"/>
    <cellStyle name="20% - Accent3 4 3 2 2 3 2 3" xfId="51071" xr:uid="{00000000-0005-0000-0000-00004E1B0000}"/>
    <cellStyle name="20% - Accent3 4 3 2 2 3 3" xfId="5723" xr:uid="{00000000-0005-0000-0000-00004F1B0000}"/>
    <cellStyle name="20% - Accent3 4 3 2 2 3 4" xfId="5724" xr:uid="{00000000-0005-0000-0000-0000501B0000}"/>
    <cellStyle name="20% - Accent3 4 3 2 2 4" xfId="5725" xr:uid="{00000000-0005-0000-0000-0000511B0000}"/>
    <cellStyle name="20% - Accent3 4 3 2 2 4 2" xfId="5726" xr:uid="{00000000-0005-0000-0000-0000521B0000}"/>
    <cellStyle name="20% - Accent3 4 3 2 2 4 3" xfId="51072" xr:uid="{00000000-0005-0000-0000-0000531B0000}"/>
    <cellStyle name="20% - Accent3 4 3 2 2 5" xfId="5727" xr:uid="{00000000-0005-0000-0000-0000541B0000}"/>
    <cellStyle name="20% - Accent3 4 3 2 2 6" xfId="5728" xr:uid="{00000000-0005-0000-0000-0000551B0000}"/>
    <cellStyle name="20% - Accent3 4 3 2 3" xfId="5729" xr:uid="{00000000-0005-0000-0000-0000561B0000}"/>
    <cellStyle name="20% - Accent3 4 3 2 3 2" xfId="5730" xr:uid="{00000000-0005-0000-0000-0000571B0000}"/>
    <cellStyle name="20% - Accent3 4 3 2 3 2 2" xfId="5731" xr:uid="{00000000-0005-0000-0000-0000581B0000}"/>
    <cellStyle name="20% - Accent3 4 3 2 3 2 3" xfId="51073" xr:uid="{00000000-0005-0000-0000-0000591B0000}"/>
    <cellStyle name="20% - Accent3 4 3 2 3 3" xfId="5732" xr:uid="{00000000-0005-0000-0000-00005A1B0000}"/>
    <cellStyle name="20% - Accent3 4 3 2 3 4" xfId="5733" xr:uid="{00000000-0005-0000-0000-00005B1B0000}"/>
    <cellStyle name="20% - Accent3 4 3 2 4" xfId="5734" xr:uid="{00000000-0005-0000-0000-00005C1B0000}"/>
    <cellStyle name="20% - Accent3 4 3 2 4 2" xfId="5735" xr:uid="{00000000-0005-0000-0000-00005D1B0000}"/>
    <cellStyle name="20% - Accent3 4 3 2 4 2 2" xfId="5736" xr:uid="{00000000-0005-0000-0000-00005E1B0000}"/>
    <cellStyle name="20% - Accent3 4 3 2 4 2 3" xfId="51074" xr:uid="{00000000-0005-0000-0000-00005F1B0000}"/>
    <cellStyle name="20% - Accent3 4 3 2 4 3" xfId="5737" xr:uid="{00000000-0005-0000-0000-0000601B0000}"/>
    <cellStyle name="20% - Accent3 4 3 2 4 4" xfId="5738" xr:uid="{00000000-0005-0000-0000-0000611B0000}"/>
    <cellStyle name="20% - Accent3 4 3 2 5" xfId="5739" xr:uid="{00000000-0005-0000-0000-0000621B0000}"/>
    <cellStyle name="20% - Accent3 4 3 2 5 2" xfId="5740" xr:uid="{00000000-0005-0000-0000-0000631B0000}"/>
    <cellStyle name="20% - Accent3 4 3 2 5 3" xfId="51075" xr:uid="{00000000-0005-0000-0000-0000641B0000}"/>
    <cellStyle name="20% - Accent3 4 3 2 6" xfId="5741" xr:uid="{00000000-0005-0000-0000-0000651B0000}"/>
    <cellStyle name="20% - Accent3 4 3 2 7" xfId="5742" xr:uid="{00000000-0005-0000-0000-0000661B0000}"/>
    <cellStyle name="20% - Accent3 4 3 3" xfId="5743" xr:uid="{00000000-0005-0000-0000-0000671B0000}"/>
    <cellStyle name="20% - Accent3 4 3 3 2" xfId="5744" xr:uid="{00000000-0005-0000-0000-0000681B0000}"/>
    <cellStyle name="20% - Accent3 4 3 3 2 2" xfId="5745" xr:uid="{00000000-0005-0000-0000-0000691B0000}"/>
    <cellStyle name="20% - Accent3 4 3 3 2 2 2" xfId="5746" xr:uid="{00000000-0005-0000-0000-00006A1B0000}"/>
    <cellStyle name="20% - Accent3 4 3 3 2 2 3" xfId="51076" xr:uid="{00000000-0005-0000-0000-00006B1B0000}"/>
    <cellStyle name="20% - Accent3 4 3 3 2 3" xfId="5747" xr:uid="{00000000-0005-0000-0000-00006C1B0000}"/>
    <cellStyle name="20% - Accent3 4 3 3 2 4" xfId="5748" xr:uid="{00000000-0005-0000-0000-00006D1B0000}"/>
    <cellStyle name="20% - Accent3 4 3 3 3" xfId="5749" xr:uid="{00000000-0005-0000-0000-00006E1B0000}"/>
    <cellStyle name="20% - Accent3 4 3 3 3 2" xfId="5750" xr:uid="{00000000-0005-0000-0000-00006F1B0000}"/>
    <cellStyle name="20% - Accent3 4 3 3 3 2 2" xfId="5751" xr:uid="{00000000-0005-0000-0000-0000701B0000}"/>
    <cellStyle name="20% - Accent3 4 3 3 3 2 3" xfId="51077" xr:uid="{00000000-0005-0000-0000-0000711B0000}"/>
    <cellStyle name="20% - Accent3 4 3 3 3 3" xfId="5752" xr:uid="{00000000-0005-0000-0000-0000721B0000}"/>
    <cellStyle name="20% - Accent3 4 3 3 3 4" xfId="5753" xr:uid="{00000000-0005-0000-0000-0000731B0000}"/>
    <cellStyle name="20% - Accent3 4 3 3 4" xfId="5754" xr:uid="{00000000-0005-0000-0000-0000741B0000}"/>
    <cellStyle name="20% - Accent3 4 3 3 4 2" xfId="5755" xr:uid="{00000000-0005-0000-0000-0000751B0000}"/>
    <cellStyle name="20% - Accent3 4 3 3 4 3" xfId="51078" xr:uid="{00000000-0005-0000-0000-0000761B0000}"/>
    <cellStyle name="20% - Accent3 4 3 3 5" xfId="5756" xr:uid="{00000000-0005-0000-0000-0000771B0000}"/>
    <cellStyle name="20% - Accent3 4 3 3 6" xfId="5757" xr:uid="{00000000-0005-0000-0000-0000781B0000}"/>
    <cellStyle name="20% - Accent3 4 3 4" xfId="5758" xr:uid="{00000000-0005-0000-0000-0000791B0000}"/>
    <cellStyle name="20% - Accent3 4 3 4 2" xfId="5759" xr:uid="{00000000-0005-0000-0000-00007A1B0000}"/>
    <cellStyle name="20% - Accent3 4 3 4 2 2" xfId="5760" xr:uid="{00000000-0005-0000-0000-00007B1B0000}"/>
    <cellStyle name="20% - Accent3 4 3 4 2 3" xfId="51079" xr:uid="{00000000-0005-0000-0000-00007C1B0000}"/>
    <cellStyle name="20% - Accent3 4 3 4 3" xfId="5761" xr:uid="{00000000-0005-0000-0000-00007D1B0000}"/>
    <cellStyle name="20% - Accent3 4 3 4 4" xfId="5762" xr:uid="{00000000-0005-0000-0000-00007E1B0000}"/>
    <cellStyle name="20% - Accent3 4 3 5" xfId="5763" xr:uid="{00000000-0005-0000-0000-00007F1B0000}"/>
    <cellStyle name="20% - Accent3 4 3 5 2" xfId="5764" xr:uid="{00000000-0005-0000-0000-0000801B0000}"/>
    <cellStyle name="20% - Accent3 4 3 5 2 2" xfId="5765" xr:uid="{00000000-0005-0000-0000-0000811B0000}"/>
    <cellStyle name="20% - Accent3 4 3 5 2 3" xfId="51080" xr:uid="{00000000-0005-0000-0000-0000821B0000}"/>
    <cellStyle name="20% - Accent3 4 3 5 3" xfId="5766" xr:uid="{00000000-0005-0000-0000-0000831B0000}"/>
    <cellStyle name="20% - Accent3 4 3 5 4" xfId="5767" xr:uid="{00000000-0005-0000-0000-0000841B0000}"/>
    <cellStyle name="20% - Accent3 4 3 6" xfId="5768" xr:uid="{00000000-0005-0000-0000-0000851B0000}"/>
    <cellStyle name="20% - Accent3 4 3 6 2" xfId="5769" xr:uid="{00000000-0005-0000-0000-0000861B0000}"/>
    <cellStyle name="20% - Accent3 4 3 6 3" xfId="51081" xr:uid="{00000000-0005-0000-0000-0000871B0000}"/>
    <cellStyle name="20% - Accent3 4 3 7" xfId="5770" xr:uid="{00000000-0005-0000-0000-0000881B0000}"/>
    <cellStyle name="20% - Accent3 4 3 8" xfId="5771" xr:uid="{00000000-0005-0000-0000-0000891B0000}"/>
    <cellStyle name="20% - Accent3 4 3 9" xfId="60553" xr:uid="{00000000-0005-0000-0000-00008A1B0000}"/>
    <cellStyle name="20% - Accent3 4 4" xfId="5772" xr:uid="{00000000-0005-0000-0000-00008B1B0000}"/>
    <cellStyle name="20% - Accent3 4 4 2" xfId="5773" xr:uid="{00000000-0005-0000-0000-00008C1B0000}"/>
    <cellStyle name="20% - Accent3 4 4 2 2" xfId="5774" xr:uid="{00000000-0005-0000-0000-00008D1B0000}"/>
    <cellStyle name="20% - Accent3 4 4 2 2 2" xfId="5775" xr:uid="{00000000-0005-0000-0000-00008E1B0000}"/>
    <cellStyle name="20% - Accent3 4 4 2 2 2 2" xfId="5776" xr:uid="{00000000-0005-0000-0000-00008F1B0000}"/>
    <cellStyle name="20% - Accent3 4 4 2 2 2 3" xfId="51082" xr:uid="{00000000-0005-0000-0000-0000901B0000}"/>
    <cellStyle name="20% - Accent3 4 4 2 2 3" xfId="5777" xr:uid="{00000000-0005-0000-0000-0000911B0000}"/>
    <cellStyle name="20% - Accent3 4 4 2 2 4" xfId="5778" xr:uid="{00000000-0005-0000-0000-0000921B0000}"/>
    <cellStyle name="20% - Accent3 4 4 2 3" xfId="5779" xr:uid="{00000000-0005-0000-0000-0000931B0000}"/>
    <cellStyle name="20% - Accent3 4 4 2 3 2" xfId="5780" xr:uid="{00000000-0005-0000-0000-0000941B0000}"/>
    <cellStyle name="20% - Accent3 4 4 2 3 2 2" xfId="5781" xr:uid="{00000000-0005-0000-0000-0000951B0000}"/>
    <cellStyle name="20% - Accent3 4 4 2 3 2 3" xfId="51083" xr:uid="{00000000-0005-0000-0000-0000961B0000}"/>
    <cellStyle name="20% - Accent3 4 4 2 3 3" xfId="5782" xr:uid="{00000000-0005-0000-0000-0000971B0000}"/>
    <cellStyle name="20% - Accent3 4 4 2 3 4" xfId="5783" xr:uid="{00000000-0005-0000-0000-0000981B0000}"/>
    <cellStyle name="20% - Accent3 4 4 2 4" xfId="5784" xr:uid="{00000000-0005-0000-0000-0000991B0000}"/>
    <cellStyle name="20% - Accent3 4 4 2 4 2" xfId="5785" xr:uid="{00000000-0005-0000-0000-00009A1B0000}"/>
    <cellStyle name="20% - Accent3 4 4 2 4 3" xfId="51084" xr:uid="{00000000-0005-0000-0000-00009B1B0000}"/>
    <cellStyle name="20% - Accent3 4 4 2 5" xfId="5786" xr:uid="{00000000-0005-0000-0000-00009C1B0000}"/>
    <cellStyle name="20% - Accent3 4 4 2 6" xfId="5787" xr:uid="{00000000-0005-0000-0000-00009D1B0000}"/>
    <cellStyle name="20% - Accent3 4 4 3" xfId="5788" xr:uid="{00000000-0005-0000-0000-00009E1B0000}"/>
    <cellStyle name="20% - Accent3 4 4 3 2" xfId="5789" xr:uid="{00000000-0005-0000-0000-00009F1B0000}"/>
    <cellStyle name="20% - Accent3 4 4 3 2 2" xfId="5790" xr:uid="{00000000-0005-0000-0000-0000A01B0000}"/>
    <cellStyle name="20% - Accent3 4 4 3 2 3" xfId="51085" xr:uid="{00000000-0005-0000-0000-0000A11B0000}"/>
    <cellStyle name="20% - Accent3 4 4 3 3" xfId="5791" xr:uid="{00000000-0005-0000-0000-0000A21B0000}"/>
    <cellStyle name="20% - Accent3 4 4 3 4" xfId="5792" xr:uid="{00000000-0005-0000-0000-0000A31B0000}"/>
    <cellStyle name="20% - Accent3 4 4 4" xfId="5793" xr:uid="{00000000-0005-0000-0000-0000A41B0000}"/>
    <cellStyle name="20% - Accent3 4 4 4 2" xfId="5794" xr:uid="{00000000-0005-0000-0000-0000A51B0000}"/>
    <cellStyle name="20% - Accent3 4 4 4 2 2" xfId="5795" xr:uid="{00000000-0005-0000-0000-0000A61B0000}"/>
    <cellStyle name="20% - Accent3 4 4 4 2 3" xfId="51086" xr:uid="{00000000-0005-0000-0000-0000A71B0000}"/>
    <cellStyle name="20% - Accent3 4 4 4 3" xfId="5796" xr:uid="{00000000-0005-0000-0000-0000A81B0000}"/>
    <cellStyle name="20% - Accent3 4 4 4 4" xfId="5797" xr:uid="{00000000-0005-0000-0000-0000A91B0000}"/>
    <cellStyle name="20% - Accent3 4 4 5" xfId="5798" xr:uid="{00000000-0005-0000-0000-0000AA1B0000}"/>
    <cellStyle name="20% - Accent3 4 4 5 2" xfId="5799" xr:uid="{00000000-0005-0000-0000-0000AB1B0000}"/>
    <cellStyle name="20% - Accent3 4 4 5 3" xfId="51087" xr:uid="{00000000-0005-0000-0000-0000AC1B0000}"/>
    <cellStyle name="20% - Accent3 4 4 6" xfId="5800" xr:uid="{00000000-0005-0000-0000-0000AD1B0000}"/>
    <cellStyle name="20% - Accent3 4 4 7" xfId="5801" xr:uid="{00000000-0005-0000-0000-0000AE1B0000}"/>
    <cellStyle name="20% - Accent3 4 5" xfId="5802" xr:uid="{00000000-0005-0000-0000-0000AF1B0000}"/>
    <cellStyle name="20% - Accent3 4 5 2" xfId="5803" xr:uid="{00000000-0005-0000-0000-0000B01B0000}"/>
    <cellStyle name="20% - Accent3 4 5 2 2" xfId="5804" xr:uid="{00000000-0005-0000-0000-0000B11B0000}"/>
    <cellStyle name="20% - Accent3 4 5 2 2 2" xfId="5805" xr:uid="{00000000-0005-0000-0000-0000B21B0000}"/>
    <cellStyle name="20% - Accent3 4 5 2 2 3" xfId="51088" xr:uid="{00000000-0005-0000-0000-0000B31B0000}"/>
    <cellStyle name="20% - Accent3 4 5 2 3" xfId="5806" xr:uid="{00000000-0005-0000-0000-0000B41B0000}"/>
    <cellStyle name="20% - Accent3 4 5 2 4" xfId="5807" xr:uid="{00000000-0005-0000-0000-0000B51B0000}"/>
    <cellStyle name="20% - Accent3 4 5 3" xfId="5808" xr:uid="{00000000-0005-0000-0000-0000B61B0000}"/>
    <cellStyle name="20% - Accent3 4 5 3 2" xfId="5809" xr:uid="{00000000-0005-0000-0000-0000B71B0000}"/>
    <cellStyle name="20% - Accent3 4 5 3 2 2" xfId="5810" xr:uid="{00000000-0005-0000-0000-0000B81B0000}"/>
    <cellStyle name="20% - Accent3 4 5 3 2 3" xfId="51089" xr:uid="{00000000-0005-0000-0000-0000B91B0000}"/>
    <cellStyle name="20% - Accent3 4 5 3 3" xfId="5811" xr:uid="{00000000-0005-0000-0000-0000BA1B0000}"/>
    <cellStyle name="20% - Accent3 4 5 3 4" xfId="5812" xr:uid="{00000000-0005-0000-0000-0000BB1B0000}"/>
    <cellStyle name="20% - Accent3 4 5 4" xfId="5813" xr:uid="{00000000-0005-0000-0000-0000BC1B0000}"/>
    <cellStyle name="20% - Accent3 4 5 4 2" xfId="5814" xr:uid="{00000000-0005-0000-0000-0000BD1B0000}"/>
    <cellStyle name="20% - Accent3 4 5 4 3" xfId="51090" xr:uid="{00000000-0005-0000-0000-0000BE1B0000}"/>
    <cellStyle name="20% - Accent3 4 5 5" xfId="5815" xr:uid="{00000000-0005-0000-0000-0000BF1B0000}"/>
    <cellStyle name="20% - Accent3 4 5 6" xfId="5816" xr:uid="{00000000-0005-0000-0000-0000C01B0000}"/>
    <cellStyle name="20% - Accent3 4 6" xfId="5817" xr:uid="{00000000-0005-0000-0000-0000C11B0000}"/>
    <cellStyle name="20% - Accent3 4 6 2" xfId="5818" xr:uid="{00000000-0005-0000-0000-0000C21B0000}"/>
    <cellStyle name="20% - Accent3 4 6 2 2" xfId="5819" xr:uid="{00000000-0005-0000-0000-0000C31B0000}"/>
    <cellStyle name="20% - Accent3 4 6 2 2 2" xfId="5820" xr:uid="{00000000-0005-0000-0000-0000C41B0000}"/>
    <cellStyle name="20% - Accent3 4 6 2 2 3" xfId="51091" xr:uid="{00000000-0005-0000-0000-0000C51B0000}"/>
    <cellStyle name="20% - Accent3 4 6 2 3" xfId="5821" xr:uid="{00000000-0005-0000-0000-0000C61B0000}"/>
    <cellStyle name="20% - Accent3 4 6 2 4" xfId="5822" xr:uid="{00000000-0005-0000-0000-0000C71B0000}"/>
    <cellStyle name="20% - Accent3 4 6 3" xfId="5823" xr:uid="{00000000-0005-0000-0000-0000C81B0000}"/>
    <cellStyle name="20% - Accent3 4 6 3 2" xfId="5824" xr:uid="{00000000-0005-0000-0000-0000C91B0000}"/>
    <cellStyle name="20% - Accent3 4 6 3 3" xfId="51092" xr:uid="{00000000-0005-0000-0000-0000CA1B0000}"/>
    <cellStyle name="20% - Accent3 4 6 4" xfId="5825" xr:uid="{00000000-0005-0000-0000-0000CB1B0000}"/>
    <cellStyle name="20% - Accent3 4 6 5" xfId="5826" xr:uid="{00000000-0005-0000-0000-0000CC1B0000}"/>
    <cellStyle name="20% - Accent3 4 7" xfId="5827" xr:uid="{00000000-0005-0000-0000-0000CD1B0000}"/>
    <cellStyle name="20% - Accent3 4 7 2" xfId="5828" xr:uid="{00000000-0005-0000-0000-0000CE1B0000}"/>
    <cellStyle name="20% - Accent3 4 7 2 2" xfId="5829" xr:uid="{00000000-0005-0000-0000-0000CF1B0000}"/>
    <cellStyle name="20% - Accent3 4 7 2 3" xfId="51093" xr:uid="{00000000-0005-0000-0000-0000D01B0000}"/>
    <cellStyle name="20% - Accent3 4 7 3" xfId="5830" xr:uid="{00000000-0005-0000-0000-0000D11B0000}"/>
    <cellStyle name="20% - Accent3 4 7 4" xfId="5831" xr:uid="{00000000-0005-0000-0000-0000D21B0000}"/>
    <cellStyle name="20% - Accent3 4 8" xfId="5832" xr:uid="{00000000-0005-0000-0000-0000D31B0000}"/>
    <cellStyle name="20% - Accent3 4 8 2" xfId="5833" xr:uid="{00000000-0005-0000-0000-0000D41B0000}"/>
    <cellStyle name="20% - Accent3 4 8 2 2" xfId="5834" xr:uid="{00000000-0005-0000-0000-0000D51B0000}"/>
    <cellStyle name="20% - Accent3 4 8 2 3" xfId="51094" xr:uid="{00000000-0005-0000-0000-0000D61B0000}"/>
    <cellStyle name="20% - Accent3 4 8 3" xfId="5835" xr:uid="{00000000-0005-0000-0000-0000D71B0000}"/>
    <cellStyle name="20% - Accent3 4 8 4" xfId="5836" xr:uid="{00000000-0005-0000-0000-0000D81B0000}"/>
    <cellStyle name="20% - Accent3 4 9" xfId="5837" xr:uid="{00000000-0005-0000-0000-0000D91B0000}"/>
    <cellStyle name="20% - Accent3 4 9 2" xfId="5838" xr:uid="{00000000-0005-0000-0000-0000DA1B0000}"/>
    <cellStyle name="20% - Accent3 4 9 3" xfId="51095" xr:uid="{00000000-0005-0000-0000-0000DB1B0000}"/>
    <cellStyle name="20% - Accent3 5" xfId="5839" xr:uid="{00000000-0005-0000-0000-0000DC1B0000}"/>
    <cellStyle name="20% - Accent3 5 10" xfId="5840" xr:uid="{00000000-0005-0000-0000-0000DD1B0000}"/>
    <cellStyle name="20% - Accent3 5 11" xfId="60199" xr:uid="{00000000-0005-0000-0000-0000DE1B0000}"/>
    <cellStyle name="20% - Accent3 5 2" xfId="5841" xr:uid="{00000000-0005-0000-0000-0000DF1B0000}"/>
    <cellStyle name="20% - Accent3 5 2 2" xfId="5842" xr:uid="{00000000-0005-0000-0000-0000E01B0000}"/>
    <cellStyle name="20% - Accent3 5 2 2 2" xfId="5843" xr:uid="{00000000-0005-0000-0000-0000E11B0000}"/>
    <cellStyle name="20% - Accent3 5 2 2 2 2" xfId="5844" xr:uid="{00000000-0005-0000-0000-0000E21B0000}"/>
    <cellStyle name="20% - Accent3 5 2 2 2 2 2" xfId="5845" xr:uid="{00000000-0005-0000-0000-0000E31B0000}"/>
    <cellStyle name="20% - Accent3 5 2 2 2 2 2 2" xfId="5846" xr:uid="{00000000-0005-0000-0000-0000E41B0000}"/>
    <cellStyle name="20% - Accent3 5 2 2 2 2 2 3" xfId="51096" xr:uid="{00000000-0005-0000-0000-0000E51B0000}"/>
    <cellStyle name="20% - Accent3 5 2 2 2 2 3" xfId="5847" xr:uid="{00000000-0005-0000-0000-0000E61B0000}"/>
    <cellStyle name="20% - Accent3 5 2 2 2 2 4" xfId="5848" xr:uid="{00000000-0005-0000-0000-0000E71B0000}"/>
    <cellStyle name="20% - Accent3 5 2 2 2 3" xfId="5849" xr:uid="{00000000-0005-0000-0000-0000E81B0000}"/>
    <cellStyle name="20% - Accent3 5 2 2 2 3 2" xfId="5850" xr:uid="{00000000-0005-0000-0000-0000E91B0000}"/>
    <cellStyle name="20% - Accent3 5 2 2 2 3 2 2" xfId="5851" xr:uid="{00000000-0005-0000-0000-0000EA1B0000}"/>
    <cellStyle name="20% - Accent3 5 2 2 2 3 2 3" xfId="51097" xr:uid="{00000000-0005-0000-0000-0000EB1B0000}"/>
    <cellStyle name="20% - Accent3 5 2 2 2 3 3" xfId="5852" xr:uid="{00000000-0005-0000-0000-0000EC1B0000}"/>
    <cellStyle name="20% - Accent3 5 2 2 2 3 4" xfId="5853" xr:uid="{00000000-0005-0000-0000-0000ED1B0000}"/>
    <cellStyle name="20% - Accent3 5 2 2 2 4" xfId="5854" xr:uid="{00000000-0005-0000-0000-0000EE1B0000}"/>
    <cellStyle name="20% - Accent3 5 2 2 2 4 2" xfId="5855" xr:uid="{00000000-0005-0000-0000-0000EF1B0000}"/>
    <cellStyle name="20% - Accent3 5 2 2 2 4 3" xfId="51098" xr:uid="{00000000-0005-0000-0000-0000F01B0000}"/>
    <cellStyle name="20% - Accent3 5 2 2 2 5" xfId="5856" xr:uid="{00000000-0005-0000-0000-0000F11B0000}"/>
    <cellStyle name="20% - Accent3 5 2 2 2 6" xfId="5857" xr:uid="{00000000-0005-0000-0000-0000F21B0000}"/>
    <cellStyle name="20% - Accent3 5 2 2 3" xfId="5858" xr:uid="{00000000-0005-0000-0000-0000F31B0000}"/>
    <cellStyle name="20% - Accent3 5 2 2 3 2" xfId="5859" xr:uid="{00000000-0005-0000-0000-0000F41B0000}"/>
    <cellStyle name="20% - Accent3 5 2 2 3 2 2" xfId="5860" xr:uid="{00000000-0005-0000-0000-0000F51B0000}"/>
    <cellStyle name="20% - Accent3 5 2 2 3 2 3" xfId="51099" xr:uid="{00000000-0005-0000-0000-0000F61B0000}"/>
    <cellStyle name="20% - Accent3 5 2 2 3 3" xfId="5861" xr:uid="{00000000-0005-0000-0000-0000F71B0000}"/>
    <cellStyle name="20% - Accent3 5 2 2 3 4" xfId="5862" xr:uid="{00000000-0005-0000-0000-0000F81B0000}"/>
    <cellStyle name="20% - Accent3 5 2 2 4" xfId="5863" xr:uid="{00000000-0005-0000-0000-0000F91B0000}"/>
    <cellStyle name="20% - Accent3 5 2 2 4 2" xfId="5864" xr:uid="{00000000-0005-0000-0000-0000FA1B0000}"/>
    <cellStyle name="20% - Accent3 5 2 2 4 2 2" xfId="5865" xr:uid="{00000000-0005-0000-0000-0000FB1B0000}"/>
    <cellStyle name="20% - Accent3 5 2 2 4 2 3" xfId="51100" xr:uid="{00000000-0005-0000-0000-0000FC1B0000}"/>
    <cellStyle name="20% - Accent3 5 2 2 4 3" xfId="5866" xr:uid="{00000000-0005-0000-0000-0000FD1B0000}"/>
    <cellStyle name="20% - Accent3 5 2 2 4 4" xfId="5867" xr:uid="{00000000-0005-0000-0000-0000FE1B0000}"/>
    <cellStyle name="20% - Accent3 5 2 2 5" xfId="5868" xr:uid="{00000000-0005-0000-0000-0000FF1B0000}"/>
    <cellStyle name="20% - Accent3 5 2 2 5 2" xfId="5869" xr:uid="{00000000-0005-0000-0000-0000001C0000}"/>
    <cellStyle name="20% - Accent3 5 2 2 5 3" xfId="51101" xr:uid="{00000000-0005-0000-0000-0000011C0000}"/>
    <cellStyle name="20% - Accent3 5 2 2 6" xfId="5870" xr:uid="{00000000-0005-0000-0000-0000021C0000}"/>
    <cellStyle name="20% - Accent3 5 2 2 7" xfId="5871" xr:uid="{00000000-0005-0000-0000-0000031C0000}"/>
    <cellStyle name="20% - Accent3 5 2 2 8" xfId="60750" xr:uid="{00000000-0005-0000-0000-0000041C0000}"/>
    <cellStyle name="20% - Accent3 5 2 3" xfId="5872" xr:uid="{00000000-0005-0000-0000-0000051C0000}"/>
    <cellStyle name="20% - Accent3 5 2 3 2" xfId="5873" xr:uid="{00000000-0005-0000-0000-0000061C0000}"/>
    <cellStyle name="20% - Accent3 5 2 3 2 2" xfId="5874" xr:uid="{00000000-0005-0000-0000-0000071C0000}"/>
    <cellStyle name="20% - Accent3 5 2 3 2 2 2" xfId="5875" xr:uid="{00000000-0005-0000-0000-0000081C0000}"/>
    <cellStyle name="20% - Accent3 5 2 3 2 2 3" xfId="51102" xr:uid="{00000000-0005-0000-0000-0000091C0000}"/>
    <cellStyle name="20% - Accent3 5 2 3 2 3" xfId="5876" xr:uid="{00000000-0005-0000-0000-00000A1C0000}"/>
    <cellStyle name="20% - Accent3 5 2 3 2 4" xfId="5877" xr:uid="{00000000-0005-0000-0000-00000B1C0000}"/>
    <cellStyle name="20% - Accent3 5 2 3 3" xfId="5878" xr:uid="{00000000-0005-0000-0000-00000C1C0000}"/>
    <cellStyle name="20% - Accent3 5 2 3 3 2" xfId="5879" xr:uid="{00000000-0005-0000-0000-00000D1C0000}"/>
    <cellStyle name="20% - Accent3 5 2 3 3 2 2" xfId="5880" xr:uid="{00000000-0005-0000-0000-00000E1C0000}"/>
    <cellStyle name="20% - Accent3 5 2 3 3 2 3" xfId="51103" xr:uid="{00000000-0005-0000-0000-00000F1C0000}"/>
    <cellStyle name="20% - Accent3 5 2 3 3 3" xfId="5881" xr:uid="{00000000-0005-0000-0000-0000101C0000}"/>
    <cellStyle name="20% - Accent3 5 2 3 3 4" xfId="5882" xr:uid="{00000000-0005-0000-0000-0000111C0000}"/>
    <cellStyle name="20% - Accent3 5 2 3 4" xfId="5883" xr:uid="{00000000-0005-0000-0000-0000121C0000}"/>
    <cellStyle name="20% - Accent3 5 2 3 4 2" xfId="5884" xr:uid="{00000000-0005-0000-0000-0000131C0000}"/>
    <cellStyle name="20% - Accent3 5 2 3 4 3" xfId="51104" xr:uid="{00000000-0005-0000-0000-0000141C0000}"/>
    <cellStyle name="20% - Accent3 5 2 3 5" xfId="5885" xr:uid="{00000000-0005-0000-0000-0000151C0000}"/>
    <cellStyle name="20% - Accent3 5 2 3 6" xfId="5886" xr:uid="{00000000-0005-0000-0000-0000161C0000}"/>
    <cellStyle name="20% - Accent3 5 2 4" xfId="5887" xr:uid="{00000000-0005-0000-0000-0000171C0000}"/>
    <cellStyle name="20% - Accent3 5 2 4 2" xfId="5888" xr:uid="{00000000-0005-0000-0000-0000181C0000}"/>
    <cellStyle name="20% - Accent3 5 2 4 2 2" xfId="5889" xr:uid="{00000000-0005-0000-0000-0000191C0000}"/>
    <cellStyle name="20% - Accent3 5 2 4 2 3" xfId="51105" xr:uid="{00000000-0005-0000-0000-00001A1C0000}"/>
    <cellStyle name="20% - Accent3 5 2 4 3" xfId="5890" xr:uid="{00000000-0005-0000-0000-00001B1C0000}"/>
    <cellStyle name="20% - Accent3 5 2 4 4" xfId="5891" xr:uid="{00000000-0005-0000-0000-00001C1C0000}"/>
    <cellStyle name="20% - Accent3 5 2 5" xfId="5892" xr:uid="{00000000-0005-0000-0000-00001D1C0000}"/>
    <cellStyle name="20% - Accent3 5 2 5 2" xfId="5893" xr:uid="{00000000-0005-0000-0000-00001E1C0000}"/>
    <cellStyle name="20% - Accent3 5 2 5 2 2" xfId="5894" xr:uid="{00000000-0005-0000-0000-00001F1C0000}"/>
    <cellStyle name="20% - Accent3 5 2 5 2 3" xfId="51106" xr:uid="{00000000-0005-0000-0000-0000201C0000}"/>
    <cellStyle name="20% - Accent3 5 2 5 3" xfId="5895" xr:uid="{00000000-0005-0000-0000-0000211C0000}"/>
    <cellStyle name="20% - Accent3 5 2 5 4" xfId="5896" xr:uid="{00000000-0005-0000-0000-0000221C0000}"/>
    <cellStyle name="20% - Accent3 5 2 6" xfId="5897" xr:uid="{00000000-0005-0000-0000-0000231C0000}"/>
    <cellStyle name="20% - Accent3 5 2 6 2" xfId="5898" xr:uid="{00000000-0005-0000-0000-0000241C0000}"/>
    <cellStyle name="20% - Accent3 5 2 6 3" xfId="51107" xr:uid="{00000000-0005-0000-0000-0000251C0000}"/>
    <cellStyle name="20% - Accent3 5 2 7" xfId="5899" xr:uid="{00000000-0005-0000-0000-0000261C0000}"/>
    <cellStyle name="20% - Accent3 5 2 8" xfId="5900" xr:uid="{00000000-0005-0000-0000-0000271C0000}"/>
    <cellStyle name="20% - Accent3 5 2 9" xfId="60382" xr:uid="{00000000-0005-0000-0000-0000281C0000}"/>
    <cellStyle name="20% - Accent3 5 3" xfId="5901" xr:uid="{00000000-0005-0000-0000-0000291C0000}"/>
    <cellStyle name="20% - Accent3 5 3 2" xfId="5902" xr:uid="{00000000-0005-0000-0000-00002A1C0000}"/>
    <cellStyle name="20% - Accent3 5 3 2 2" xfId="5903" xr:uid="{00000000-0005-0000-0000-00002B1C0000}"/>
    <cellStyle name="20% - Accent3 5 3 2 2 2" xfId="5904" xr:uid="{00000000-0005-0000-0000-00002C1C0000}"/>
    <cellStyle name="20% - Accent3 5 3 2 2 2 2" xfId="5905" xr:uid="{00000000-0005-0000-0000-00002D1C0000}"/>
    <cellStyle name="20% - Accent3 5 3 2 2 2 3" xfId="51108" xr:uid="{00000000-0005-0000-0000-00002E1C0000}"/>
    <cellStyle name="20% - Accent3 5 3 2 2 3" xfId="5906" xr:uid="{00000000-0005-0000-0000-00002F1C0000}"/>
    <cellStyle name="20% - Accent3 5 3 2 2 4" xfId="5907" xr:uid="{00000000-0005-0000-0000-0000301C0000}"/>
    <cellStyle name="20% - Accent3 5 3 2 3" xfId="5908" xr:uid="{00000000-0005-0000-0000-0000311C0000}"/>
    <cellStyle name="20% - Accent3 5 3 2 3 2" xfId="5909" xr:uid="{00000000-0005-0000-0000-0000321C0000}"/>
    <cellStyle name="20% - Accent3 5 3 2 3 2 2" xfId="5910" xr:uid="{00000000-0005-0000-0000-0000331C0000}"/>
    <cellStyle name="20% - Accent3 5 3 2 3 2 3" xfId="51109" xr:uid="{00000000-0005-0000-0000-0000341C0000}"/>
    <cellStyle name="20% - Accent3 5 3 2 3 3" xfId="5911" xr:uid="{00000000-0005-0000-0000-0000351C0000}"/>
    <cellStyle name="20% - Accent3 5 3 2 3 4" xfId="5912" xr:uid="{00000000-0005-0000-0000-0000361C0000}"/>
    <cellStyle name="20% - Accent3 5 3 2 4" xfId="5913" xr:uid="{00000000-0005-0000-0000-0000371C0000}"/>
    <cellStyle name="20% - Accent3 5 3 2 4 2" xfId="5914" xr:uid="{00000000-0005-0000-0000-0000381C0000}"/>
    <cellStyle name="20% - Accent3 5 3 2 4 3" xfId="51110" xr:uid="{00000000-0005-0000-0000-0000391C0000}"/>
    <cellStyle name="20% - Accent3 5 3 2 5" xfId="5915" xr:uid="{00000000-0005-0000-0000-00003A1C0000}"/>
    <cellStyle name="20% - Accent3 5 3 2 6" xfId="5916" xr:uid="{00000000-0005-0000-0000-00003B1C0000}"/>
    <cellStyle name="20% - Accent3 5 3 3" xfId="5917" xr:uid="{00000000-0005-0000-0000-00003C1C0000}"/>
    <cellStyle name="20% - Accent3 5 3 3 2" xfId="5918" xr:uid="{00000000-0005-0000-0000-00003D1C0000}"/>
    <cellStyle name="20% - Accent3 5 3 3 2 2" xfId="5919" xr:uid="{00000000-0005-0000-0000-00003E1C0000}"/>
    <cellStyle name="20% - Accent3 5 3 3 2 3" xfId="51111" xr:uid="{00000000-0005-0000-0000-00003F1C0000}"/>
    <cellStyle name="20% - Accent3 5 3 3 3" xfId="5920" xr:uid="{00000000-0005-0000-0000-0000401C0000}"/>
    <cellStyle name="20% - Accent3 5 3 3 4" xfId="5921" xr:uid="{00000000-0005-0000-0000-0000411C0000}"/>
    <cellStyle name="20% - Accent3 5 3 4" xfId="5922" xr:uid="{00000000-0005-0000-0000-0000421C0000}"/>
    <cellStyle name="20% - Accent3 5 3 4 2" xfId="5923" xr:uid="{00000000-0005-0000-0000-0000431C0000}"/>
    <cellStyle name="20% - Accent3 5 3 4 2 2" xfId="5924" xr:uid="{00000000-0005-0000-0000-0000441C0000}"/>
    <cellStyle name="20% - Accent3 5 3 4 2 3" xfId="51112" xr:uid="{00000000-0005-0000-0000-0000451C0000}"/>
    <cellStyle name="20% - Accent3 5 3 4 3" xfId="5925" xr:uid="{00000000-0005-0000-0000-0000461C0000}"/>
    <cellStyle name="20% - Accent3 5 3 4 4" xfId="5926" xr:uid="{00000000-0005-0000-0000-0000471C0000}"/>
    <cellStyle name="20% - Accent3 5 3 5" xfId="5927" xr:uid="{00000000-0005-0000-0000-0000481C0000}"/>
    <cellStyle name="20% - Accent3 5 3 5 2" xfId="5928" xr:uid="{00000000-0005-0000-0000-0000491C0000}"/>
    <cellStyle name="20% - Accent3 5 3 5 3" xfId="51113" xr:uid="{00000000-0005-0000-0000-00004A1C0000}"/>
    <cellStyle name="20% - Accent3 5 3 6" xfId="5929" xr:uid="{00000000-0005-0000-0000-00004B1C0000}"/>
    <cellStyle name="20% - Accent3 5 3 7" xfId="5930" xr:uid="{00000000-0005-0000-0000-00004C1C0000}"/>
    <cellStyle name="20% - Accent3 5 3 8" xfId="60567" xr:uid="{00000000-0005-0000-0000-00004D1C0000}"/>
    <cellStyle name="20% - Accent3 5 4" xfId="5931" xr:uid="{00000000-0005-0000-0000-00004E1C0000}"/>
    <cellStyle name="20% - Accent3 5 4 2" xfId="5932" xr:uid="{00000000-0005-0000-0000-00004F1C0000}"/>
    <cellStyle name="20% - Accent3 5 4 2 2" xfId="5933" xr:uid="{00000000-0005-0000-0000-0000501C0000}"/>
    <cellStyle name="20% - Accent3 5 4 2 2 2" xfId="5934" xr:uid="{00000000-0005-0000-0000-0000511C0000}"/>
    <cellStyle name="20% - Accent3 5 4 2 2 3" xfId="51114" xr:uid="{00000000-0005-0000-0000-0000521C0000}"/>
    <cellStyle name="20% - Accent3 5 4 2 3" xfId="5935" xr:uid="{00000000-0005-0000-0000-0000531C0000}"/>
    <cellStyle name="20% - Accent3 5 4 2 4" xfId="5936" xr:uid="{00000000-0005-0000-0000-0000541C0000}"/>
    <cellStyle name="20% - Accent3 5 4 3" xfId="5937" xr:uid="{00000000-0005-0000-0000-0000551C0000}"/>
    <cellStyle name="20% - Accent3 5 4 3 2" xfId="5938" xr:uid="{00000000-0005-0000-0000-0000561C0000}"/>
    <cellStyle name="20% - Accent3 5 4 3 2 2" xfId="5939" xr:uid="{00000000-0005-0000-0000-0000571C0000}"/>
    <cellStyle name="20% - Accent3 5 4 3 2 3" xfId="51115" xr:uid="{00000000-0005-0000-0000-0000581C0000}"/>
    <cellStyle name="20% - Accent3 5 4 3 3" xfId="5940" xr:uid="{00000000-0005-0000-0000-0000591C0000}"/>
    <cellStyle name="20% - Accent3 5 4 3 4" xfId="5941" xr:uid="{00000000-0005-0000-0000-00005A1C0000}"/>
    <cellStyle name="20% - Accent3 5 4 4" xfId="5942" xr:uid="{00000000-0005-0000-0000-00005B1C0000}"/>
    <cellStyle name="20% - Accent3 5 4 4 2" xfId="5943" xr:uid="{00000000-0005-0000-0000-00005C1C0000}"/>
    <cellStyle name="20% - Accent3 5 4 4 3" xfId="51116" xr:uid="{00000000-0005-0000-0000-00005D1C0000}"/>
    <cellStyle name="20% - Accent3 5 4 5" xfId="5944" xr:uid="{00000000-0005-0000-0000-00005E1C0000}"/>
    <cellStyle name="20% - Accent3 5 4 6" xfId="5945" xr:uid="{00000000-0005-0000-0000-00005F1C0000}"/>
    <cellStyle name="20% - Accent3 5 5" xfId="5946" xr:uid="{00000000-0005-0000-0000-0000601C0000}"/>
    <cellStyle name="20% - Accent3 5 5 2" xfId="5947" xr:uid="{00000000-0005-0000-0000-0000611C0000}"/>
    <cellStyle name="20% - Accent3 5 5 2 2" xfId="5948" xr:uid="{00000000-0005-0000-0000-0000621C0000}"/>
    <cellStyle name="20% - Accent3 5 5 2 2 2" xfId="5949" xr:uid="{00000000-0005-0000-0000-0000631C0000}"/>
    <cellStyle name="20% - Accent3 5 5 2 2 3" xfId="51117" xr:uid="{00000000-0005-0000-0000-0000641C0000}"/>
    <cellStyle name="20% - Accent3 5 5 2 3" xfId="5950" xr:uid="{00000000-0005-0000-0000-0000651C0000}"/>
    <cellStyle name="20% - Accent3 5 5 2 4" xfId="5951" xr:uid="{00000000-0005-0000-0000-0000661C0000}"/>
    <cellStyle name="20% - Accent3 5 5 3" xfId="5952" xr:uid="{00000000-0005-0000-0000-0000671C0000}"/>
    <cellStyle name="20% - Accent3 5 5 3 2" xfId="5953" xr:uid="{00000000-0005-0000-0000-0000681C0000}"/>
    <cellStyle name="20% - Accent3 5 5 3 3" xfId="51118" xr:uid="{00000000-0005-0000-0000-0000691C0000}"/>
    <cellStyle name="20% - Accent3 5 5 4" xfId="5954" xr:uid="{00000000-0005-0000-0000-00006A1C0000}"/>
    <cellStyle name="20% - Accent3 5 5 5" xfId="5955" xr:uid="{00000000-0005-0000-0000-00006B1C0000}"/>
    <cellStyle name="20% - Accent3 5 6" xfId="5956" xr:uid="{00000000-0005-0000-0000-00006C1C0000}"/>
    <cellStyle name="20% - Accent3 5 6 2" xfId="5957" xr:uid="{00000000-0005-0000-0000-00006D1C0000}"/>
    <cellStyle name="20% - Accent3 5 6 2 2" xfId="5958" xr:uid="{00000000-0005-0000-0000-00006E1C0000}"/>
    <cellStyle name="20% - Accent3 5 6 2 3" xfId="51119" xr:uid="{00000000-0005-0000-0000-00006F1C0000}"/>
    <cellStyle name="20% - Accent3 5 6 3" xfId="5959" xr:uid="{00000000-0005-0000-0000-0000701C0000}"/>
    <cellStyle name="20% - Accent3 5 6 4" xfId="5960" xr:uid="{00000000-0005-0000-0000-0000711C0000}"/>
    <cellStyle name="20% - Accent3 5 7" xfId="5961" xr:uid="{00000000-0005-0000-0000-0000721C0000}"/>
    <cellStyle name="20% - Accent3 5 7 2" xfId="5962" xr:uid="{00000000-0005-0000-0000-0000731C0000}"/>
    <cellStyle name="20% - Accent3 5 7 2 2" xfId="5963" xr:uid="{00000000-0005-0000-0000-0000741C0000}"/>
    <cellStyle name="20% - Accent3 5 7 2 3" xfId="51120" xr:uid="{00000000-0005-0000-0000-0000751C0000}"/>
    <cellStyle name="20% - Accent3 5 7 3" xfId="5964" xr:uid="{00000000-0005-0000-0000-0000761C0000}"/>
    <cellStyle name="20% - Accent3 5 7 4" xfId="5965" xr:uid="{00000000-0005-0000-0000-0000771C0000}"/>
    <cellStyle name="20% - Accent3 5 8" xfId="5966" xr:uid="{00000000-0005-0000-0000-0000781C0000}"/>
    <cellStyle name="20% - Accent3 5 8 2" xfId="5967" xr:uid="{00000000-0005-0000-0000-0000791C0000}"/>
    <cellStyle name="20% - Accent3 5 8 3" xfId="51121" xr:uid="{00000000-0005-0000-0000-00007A1C0000}"/>
    <cellStyle name="20% - Accent3 5 9" xfId="5968" xr:uid="{00000000-0005-0000-0000-00007B1C0000}"/>
    <cellStyle name="20% - Accent3 6" xfId="5969" xr:uid="{00000000-0005-0000-0000-00007C1C0000}"/>
    <cellStyle name="20% - Accent3 6 10" xfId="5970" xr:uid="{00000000-0005-0000-0000-00007D1C0000}"/>
    <cellStyle name="20% - Accent3 6 11" xfId="60213" xr:uid="{00000000-0005-0000-0000-00007E1C0000}"/>
    <cellStyle name="20% - Accent3 6 2" xfId="5971" xr:uid="{00000000-0005-0000-0000-00007F1C0000}"/>
    <cellStyle name="20% - Accent3 6 2 2" xfId="5972" xr:uid="{00000000-0005-0000-0000-0000801C0000}"/>
    <cellStyle name="20% - Accent3 6 2 2 2" xfId="5973" xr:uid="{00000000-0005-0000-0000-0000811C0000}"/>
    <cellStyle name="20% - Accent3 6 2 2 2 2" xfId="5974" xr:uid="{00000000-0005-0000-0000-0000821C0000}"/>
    <cellStyle name="20% - Accent3 6 2 2 2 2 2" xfId="5975" xr:uid="{00000000-0005-0000-0000-0000831C0000}"/>
    <cellStyle name="20% - Accent3 6 2 2 2 2 2 2" xfId="5976" xr:uid="{00000000-0005-0000-0000-0000841C0000}"/>
    <cellStyle name="20% - Accent3 6 2 2 2 2 2 3" xfId="51122" xr:uid="{00000000-0005-0000-0000-0000851C0000}"/>
    <cellStyle name="20% - Accent3 6 2 2 2 2 3" xfId="5977" xr:uid="{00000000-0005-0000-0000-0000861C0000}"/>
    <cellStyle name="20% - Accent3 6 2 2 2 2 4" xfId="5978" xr:uid="{00000000-0005-0000-0000-0000871C0000}"/>
    <cellStyle name="20% - Accent3 6 2 2 2 3" xfId="5979" xr:uid="{00000000-0005-0000-0000-0000881C0000}"/>
    <cellStyle name="20% - Accent3 6 2 2 2 3 2" xfId="5980" xr:uid="{00000000-0005-0000-0000-0000891C0000}"/>
    <cellStyle name="20% - Accent3 6 2 2 2 3 2 2" xfId="5981" xr:uid="{00000000-0005-0000-0000-00008A1C0000}"/>
    <cellStyle name="20% - Accent3 6 2 2 2 3 2 3" xfId="51123" xr:uid="{00000000-0005-0000-0000-00008B1C0000}"/>
    <cellStyle name="20% - Accent3 6 2 2 2 3 3" xfId="5982" xr:uid="{00000000-0005-0000-0000-00008C1C0000}"/>
    <cellStyle name="20% - Accent3 6 2 2 2 3 4" xfId="5983" xr:uid="{00000000-0005-0000-0000-00008D1C0000}"/>
    <cellStyle name="20% - Accent3 6 2 2 2 4" xfId="5984" xr:uid="{00000000-0005-0000-0000-00008E1C0000}"/>
    <cellStyle name="20% - Accent3 6 2 2 2 4 2" xfId="5985" xr:uid="{00000000-0005-0000-0000-00008F1C0000}"/>
    <cellStyle name="20% - Accent3 6 2 2 2 4 3" xfId="51124" xr:uid="{00000000-0005-0000-0000-0000901C0000}"/>
    <cellStyle name="20% - Accent3 6 2 2 2 5" xfId="5986" xr:uid="{00000000-0005-0000-0000-0000911C0000}"/>
    <cellStyle name="20% - Accent3 6 2 2 2 6" xfId="5987" xr:uid="{00000000-0005-0000-0000-0000921C0000}"/>
    <cellStyle name="20% - Accent3 6 2 2 3" xfId="5988" xr:uid="{00000000-0005-0000-0000-0000931C0000}"/>
    <cellStyle name="20% - Accent3 6 2 2 3 2" xfId="5989" xr:uid="{00000000-0005-0000-0000-0000941C0000}"/>
    <cellStyle name="20% - Accent3 6 2 2 3 2 2" xfId="5990" xr:uid="{00000000-0005-0000-0000-0000951C0000}"/>
    <cellStyle name="20% - Accent3 6 2 2 3 2 3" xfId="51125" xr:uid="{00000000-0005-0000-0000-0000961C0000}"/>
    <cellStyle name="20% - Accent3 6 2 2 3 3" xfId="5991" xr:uid="{00000000-0005-0000-0000-0000971C0000}"/>
    <cellStyle name="20% - Accent3 6 2 2 3 4" xfId="5992" xr:uid="{00000000-0005-0000-0000-0000981C0000}"/>
    <cellStyle name="20% - Accent3 6 2 2 4" xfId="5993" xr:uid="{00000000-0005-0000-0000-0000991C0000}"/>
    <cellStyle name="20% - Accent3 6 2 2 4 2" xfId="5994" xr:uid="{00000000-0005-0000-0000-00009A1C0000}"/>
    <cellStyle name="20% - Accent3 6 2 2 4 2 2" xfId="5995" xr:uid="{00000000-0005-0000-0000-00009B1C0000}"/>
    <cellStyle name="20% - Accent3 6 2 2 4 2 3" xfId="51126" xr:uid="{00000000-0005-0000-0000-00009C1C0000}"/>
    <cellStyle name="20% - Accent3 6 2 2 4 3" xfId="5996" xr:uid="{00000000-0005-0000-0000-00009D1C0000}"/>
    <cellStyle name="20% - Accent3 6 2 2 4 4" xfId="5997" xr:uid="{00000000-0005-0000-0000-00009E1C0000}"/>
    <cellStyle name="20% - Accent3 6 2 2 5" xfId="5998" xr:uid="{00000000-0005-0000-0000-00009F1C0000}"/>
    <cellStyle name="20% - Accent3 6 2 2 5 2" xfId="5999" xr:uid="{00000000-0005-0000-0000-0000A01C0000}"/>
    <cellStyle name="20% - Accent3 6 2 2 5 3" xfId="51127" xr:uid="{00000000-0005-0000-0000-0000A11C0000}"/>
    <cellStyle name="20% - Accent3 6 2 2 6" xfId="6000" xr:uid="{00000000-0005-0000-0000-0000A21C0000}"/>
    <cellStyle name="20% - Accent3 6 2 2 7" xfId="6001" xr:uid="{00000000-0005-0000-0000-0000A31C0000}"/>
    <cellStyle name="20% - Accent3 6 2 2 8" xfId="60764" xr:uid="{00000000-0005-0000-0000-0000A41C0000}"/>
    <cellStyle name="20% - Accent3 6 2 3" xfId="6002" xr:uid="{00000000-0005-0000-0000-0000A51C0000}"/>
    <cellStyle name="20% - Accent3 6 2 3 2" xfId="6003" xr:uid="{00000000-0005-0000-0000-0000A61C0000}"/>
    <cellStyle name="20% - Accent3 6 2 3 2 2" xfId="6004" xr:uid="{00000000-0005-0000-0000-0000A71C0000}"/>
    <cellStyle name="20% - Accent3 6 2 3 2 2 2" xfId="6005" xr:uid="{00000000-0005-0000-0000-0000A81C0000}"/>
    <cellStyle name="20% - Accent3 6 2 3 2 2 3" xfId="51128" xr:uid="{00000000-0005-0000-0000-0000A91C0000}"/>
    <cellStyle name="20% - Accent3 6 2 3 2 3" xfId="6006" xr:uid="{00000000-0005-0000-0000-0000AA1C0000}"/>
    <cellStyle name="20% - Accent3 6 2 3 2 4" xfId="6007" xr:uid="{00000000-0005-0000-0000-0000AB1C0000}"/>
    <cellStyle name="20% - Accent3 6 2 3 3" xfId="6008" xr:uid="{00000000-0005-0000-0000-0000AC1C0000}"/>
    <cellStyle name="20% - Accent3 6 2 3 3 2" xfId="6009" xr:uid="{00000000-0005-0000-0000-0000AD1C0000}"/>
    <cellStyle name="20% - Accent3 6 2 3 3 2 2" xfId="6010" xr:uid="{00000000-0005-0000-0000-0000AE1C0000}"/>
    <cellStyle name="20% - Accent3 6 2 3 3 2 3" xfId="51129" xr:uid="{00000000-0005-0000-0000-0000AF1C0000}"/>
    <cellStyle name="20% - Accent3 6 2 3 3 3" xfId="6011" xr:uid="{00000000-0005-0000-0000-0000B01C0000}"/>
    <cellStyle name="20% - Accent3 6 2 3 3 4" xfId="6012" xr:uid="{00000000-0005-0000-0000-0000B11C0000}"/>
    <cellStyle name="20% - Accent3 6 2 3 4" xfId="6013" xr:uid="{00000000-0005-0000-0000-0000B21C0000}"/>
    <cellStyle name="20% - Accent3 6 2 3 4 2" xfId="6014" xr:uid="{00000000-0005-0000-0000-0000B31C0000}"/>
    <cellStyle name="20% - Accent3 6 2 3 4 3" xfId="51130" xr:uid="{00000000-0005-0000-0000-0000B41C0000}"/>
    <cellStyle name="20% - Accent3 6 2 3 5" xfId="6015" xr:uid="{00000000-0005-0000-0000-0000B51C0000}"/>
    <cellStyle name="20% - Accent3 6 2 3 6" xfId="6016" xr:uid="{00000000-0005-0000-0000-0000B61C0000}"/>
    <cellStyle name="20% - Accent3 6 2 4" xfId="6017" xr:uid="{00000000-0005-0000-0000-0000B71C0000}"/>
    <cellStyle name="20% - Accent3 6 2 4 2" xfId="6018" xr:uid="{00000000-0005-0000-0000-0000B81C0000}"/>
    <cellStyle name="20% - Accent3 6 2 4 2 2" xfId="6019" xr:uid="{00000000-0005-0000-0000-0000B91C0000}"/>
    <cellStyle name="20% - Accent3 6 2 4 2 3" xfId="51131" xr:uid="{00000000-0005-0000-0000-0000BA1C0000}"/>
    <cellStyle name="20% - Accent3 6 2 4 3" xfId="6020" xr:uid="{00000000-0005-0000-0000-0000BB1C0000}"/>
    <cellStyle name="20% - Accent3 6 2 4 4" xfId="6021" xr:uid="{00000000-0005-0000-0000-0000BC1C0000}"/>
    <cellStyle name="20% - Accent3 6 2 5" xfId="6022" xr:uid="{00000000-0005-0000-0000-0000BD1C0000}"/>
    <cellStyle name="20% - Accent3 6 2 5 2" xfId="6023" xr:uid="{00000000-0005-0000-0000-0000BE1C0000}"/>
    <cellStyle name="20% - Accent3 6 2 5 2 2" xfId="6024" xr:uid="{00000000-0005-0000-0000-0000BF1C0000}"/>
    <cellStyle name="20% - Accent3 6 2 5 2 3" xfId="51132" xr:uid="{00000000-0005-0000-0000-0000C01C0000}"/>
    <cellStyle name="20% - Accent3 6 2 5 3" xfId="6025" xr:uid="{00000000-0005-0000-0000-0000C11C0000}"/>
    <cellStyle name="20% - Accent3 6 2 5 4" xfId="6026" xr:uid="{00000000-0005-0000-0000-0000C21C0000}"/>
    <cellStyle name="20% - Accent3 6 2 6" xfId="6027" xr:uid="{00000000-0005-0000-0000-0000C31C0000}"/>
    <cellStyle name="20% - Accent3 6 2 6 2" xfId="6028" xr:uid="{00000000-0005-0000-0000-0000C41C0000}"/>
    <cellStyle name="20% - Accent3 6 2 6 3" xfId="51133" xr:uid="{00000000-0005-0000-0000-0000C51C0000}"/>
    <cellStyle name="20% - Accent3 6 2 7" xfId="6029" xr:uid="{00000000-0005-0000-0000-0000C61C0000}"/>
    <cellStyle name="20% - Accent3 6 2 8" xfId="6030" xr:uid="{00000000-0005-0000-0000-0000C71C0000}"/>
    <cellStyle name="20% - Accent3 6 2 9" xfId="60396" xr:uid="{00000000-0005-0000-0000-0000C81C0000}"/>
    <cellStyle name="20% - Accent3 6 3" xfId="6031" xr:uid="{00000000-0005-0000-0000-0000C91C0000}"/>
    <cellStyle name="20% - Accent3 6 3 2" xfId="6032" xr:uid="{00000000-0005-0000-0000-0000CA1C0000}"/>
    <cellStyle name="20% - Accent3 6 3 2 2" xfId="6033" xr:uid="{00000000-0005-0000-0000-0000CB1C0000}"/>
    <cellStyle name="20% - Accent3 6 3 2 2 2" xfId="6034" xr:uid="{00000000-0005-0000-0000-0000CC1C0000}"/>
    <cellStyle name="20% - Accent3 6 3 2 2 2 2" xfId="6035" xr:uid="{00000000-0005-0000-0000-0000CD1C0000}"/>
    <cellStyle name="20% - Accent3 6 3 2 2 2 3" xfId="51134" xr:uid="{00000000-0005-0000-0000-0000CE1C0000}"/>
    <cellStyle name="20% - Accent3 6 3 2 2 3" xfId="6036" xr:uid="{00000000-0005-0000-0000-0000CF1C0000}"/>
    <cellStyle name="20% - Accent3 6 3 2 2 4" xfId="6037" xr:uid="{00000000-0005-0000-0000-0000D01C0000}"/>
    <cellStyle name="20% - Accent3 6 3 2 3" xfId="6038" xr:uid="{00000000-0005-0000-0000-0000D11C0000}"/>
    <cellStyle name="20% - Accent3 6 3 2 3 2" xfId="6039" xr:uid="{00000000-0005-0000-0000-0000D21C0000}"/>
    <cellStyle name="20% - Accent3 6 3 2 3 2 2" xfId="6040" xr:uid="{00000000-0005-0000-0000-0000D31C0000}"/>
    <cellStyle name="20% - Accent3 6 3 2 3 2 3" xfId="51135" xr:uid="{00000000-0005-0000-0000-0000D41C0000}"/>
    <cellStyle name="20% - Accent3 6 3 2 3 3" xfId="6041" xr:uid="{00000000-0005-0000-0000-0000D51C0000}"/>
    <cellStyle name="20% - Accent3 6 3 2 3 4" xfId="6042" xr:uid="{00000000-0005-0000-0000-0000D61C0000}"/>
    <cellStyle name="20% - Accent3 6 3 2 4" xfId="6043" xr:uid="{00000000-0005-0000-0000-0000D71C0000}"/>
    <cellStyle name="20% - Accent3 6 3 2 4 2" xfId="6044" xr:uid="{00000000-0005-0000-0000-0000D81C0000}"/>
    <cellStyle name="20% - Accent3 6 3 2 4 3" xfId="51136" xr:uid="{00000000-0005-0000-0000-0000D91C0000}"/>
    <cellStyle name="20% - Accent3 6 3 2 5" xfId="6045" xr:uid="{00000000-0005-0000-0000-0000DA1C0000}"/>
    <cellStyle name="20% - Accent3 6 3 2 6" xfId="6046" xr:uid="{00000000-0005-0000-0000-0000DB1C0000}"/>
    <cellStyle name="20% - Accent3 6 3 3" xfId="6047" xr:uid="{00000000-0005-0000-0000-0000DC1C0000}"/>
    <cellStyle name="20% - Accent3 6 3 3 2" xfId="6048" xr:uid="{00000000-0005-0000-0000-0000DD1C0000}"/>
    <cellStyle name="20% - Accent3 6 3 3 2 2" xfId="6049" xr:uid="{00000000-0005-0000-0000-0000DE1C0000}"/>
    <cellStyle name="20% - Accent3 6 3 3 2 3" xfId="51137" xr:uid="{00000000-0005-0000-0000-0000DF1C0000}"/>
    <cellStyle name="20% - Accent3 6 3 3 3" xfId="6050" xr:uid="{00000000-0005-0000-0000-0000E01C0000}"/>
    <cellStyle name="20% - Accent3 6 3 3 4" xfId="6051" xr:uid="{00000000-0005-0000-0000-0000E11C0000}"/>
    <cellStyle name="20% - Accent3 6 3 4" xfId="6052" xr:uid="{00000000-0005-0000-0000-0000E21C0000}"/>
    <cellStyle name="20% - Accent3 6 3 4 2" xfId="6053" xr:uid="{00000000-0005-0000-0000-0000E31C0000}"/>
    <cellStyle name="20% - Accent3 6 3 4 2 2" xfId="6054" xr:uid="{00000000-0005-0000-0000-0000E41C0000}"/>
    <cellStyle name="20% - Accent3 6 3 4 2 3" xfId="51138" xr:uid="{00000000-0005-0000-0000-0000E51C0000}"/>
    <cellStyle name="20% - Accent3 6 3 4 3" xfId="6055" xr:uid="{00000000-0005-0000-0000-0000E61C0000}"/>
    <cellStyle name="20% - Accent3 6 3 4 4" xfId="6056" xr:uid="{00000000-0005-0000-0000-0000E71C0000}"/>
    <cellStyle name="20% - Accent3 6 3 5" xfId="6057" xr:uid="{00000000-0005-0000-0000-0000E81C0000}"/>
    <cellStyle name="20% - Accent3 6 3 5 2" xfId="6058" xr:uid="{00000000-0005-0000-0000-0000E91C0000}"/>
    <cellStyle name="20% - Accent3 6 3 5 3" xfId="51139" xr:uid="{00000000-0005-0000-0000-0000EA1C0000}"/>
    <cellStyle name="20% - Accent3 6 3 6" xfId="6059" xr:uid="{00000000-0005-0000-0000-0000EB1C0000}"/>
    <cellStyle name="20% - Accent3 6 3 7" xfId="6060" xr:uid="{00000000-0005-0000-0000-0000EC1C0000}"/>
    <cellStyle name="20% - Accent3 6 3 8" xfId="60581" xr:uid="{00000000-0005-0000-0000-0000ED1C0000}"/>
    <cellStyle name="20% - Accent3 6 4" xfId="6061" xr:uid="{00000000-0005-0000-0000-0000EE1C0000}"/>
    <cellStyle name="20% - Accent3 6 4 2" xfId="6062" xr:uid="{00000000-0005-0000-0000-0000EF1C0000}"/>
    <cellStyle name="20% - Accent3 6 4 2 2" xfId="6063" xr:uid="{00000000-0005-0000-0000-0000F01C0000}"/>
    <cellStyle name="20% - Accent3 6 4 2 2 2" xfId="6064" xr:uid="{00000000-0005-0000-0000-0000F11C0000}"/>
    <cellStyle name="20% - Accent3 6 4 2 2 3" xfId="51140" xr:uid="{00000000-0005-0000-0000-0000F21C0000}"/>
    <cellStyle name="20% - Accent3 6 4 2 3" xfId="6065" xr:uid="{00000000-0005-0000-0000-0000F31C0000}"/>
    <cellStyle name="20% - Accent3 6 4 2 4" xfId="6066" xr:uid="{00000000-0005-0000-0000-0000F41C0000}"/>
    <cellStyle name="20% - Accent3 6 4 3" xfId="6067" xr:uid="{00000000-0005-0000-0000-0000F51C0000}"/>
    <cellStyle name="20% - Accent3 6 4 3 2" xfId="6068" xr:uid="{00000000-0005-0000-0000-0000F61C0000}"/>
    <cellStyle name="20% - Accent3 6 4 3 2 2" xfId="6069" xr:uid="{00000000-0005-0000-0000-0000F71C0000}"/>
    <cellStyle name="20% - Accent3 6 4 3 2 3" xfId="51141" xr:uid="{00000000-0005-0000-0000-0000F81C0000}"/>
    <cellStyle name="20% - Accent3 6 4 3 3" xfId="6070" xr:uid="{00000000-0005-0000-0000-0000F91C0000}"/>
    <cellStyle name="20% - Accent3 6 4 3 4" xfId="6071" xr:uid="{00000000-0005-0000-0000-0000FA1C0000}"/>
    <cellStyle name="20% - Accent3 6 4 4" xfId="6072" xr:uid="{00000000-0005-0000-0000-0000FB1C0000}"/>
    <cellStyle name="20% - Accent3 6 4 4 2" xfId="6073" xr:uid="{00000000-0005-0000-0000-0000FC1C0000}"/>
    <cellStyle name="20% - Accent3 6 4 4 3" xfId="51142" xr:uid="{00000000-0005-0000-0000-0000FD1C0000}"/>
    <cellStyle name="20% - Accent3 6 4 5" xfId="6074" xr:uid="{00000000-0005-0000-0000-0000FE1C0000}"/>
    <cellStyle name="20% - Accent3 6 4 6" xfId="6075" xr:uid="{00000000-0005-0000-0000-0000FF1C0000}"/>
    <cellStyle name="20% - Accent3 6 5" xfId="6076" xr:uid="{00000000-0005-0000-0000-0000001D0000}"/>
    <cellStyle name="20% - Accent3 6 5 2" xfId="6077" xr:uid="{00000000-0005-0000-0000-0000011D0000}"/>
    <cellStyle name="20% - Accent3 6 5 2 2" xfId="6078" xr:uid="{00000000-0005-0000-0000-0000021D0000}"/>
    <cellStyle name="20% - Accent3 6 5 2 2 2" xfId="6079" xr:uid="{00000000-0005-0000-0000-0000031D0000}"/>
    <cellStyle name="20% - Accent3 6 5 2 2 3" xfId="51143" xr:uid="{00000000-0005-0000-0000-0000041D0000}"/>
    <cellStyle name="20% - Accent3 6 5 2 3" xfId="6080" xr:uid="{00000000-0005-0000-0000-0000051D0000}"/>
    <cellStyle name="20% - Accent3 6 5 2 4" xfId="6081" xr:uid="{00000000-0005-0000-0000-0000061D0000}"/>
    <cellStyle name="20% - Accent3 6 5 3" xfId="6082" xr:uid="{00000000-0005-0000-0000-0000071D0000}"/>
    <cellStyle name="20% - Accent3 6 5 3 2" xfId="6083" xr:uid="{00000000-0005-0000-0000-0000081D0000}"/>
    <cellStyle name="20% - Accent3 6 5 3 3" xfId="51144" xr:uid="{00000000-0005-0000-0000-0000091D0000}"/>
    <cellStyle name="20% - Accent3 6 5 4" xfId="6084" xr:uid="{00000000-0005-0000-0000-00000A1D0000}"/>
    <cellStyle name="20% - Accent3 6 5 5" xfId="6085" xr:uid="{00000000-0005-0000-0000-00000B1D0000}"/>
    <cellStyle name="20% - Accent3 6 6" xfId="6086" xr:uid="{00000000-0005-0000-0000-00000C1D0000}"/>
    <cellStyle name="20% - Accent3 6 6 2" xfId="6087" xr:uid="{00000000-0005-0000-0000-00000D1D0000}"/>
    <cellStyle name="20% - Accent3 6 6 2 2" xfId="6088" xr:uid="{00000000-0005-0000-0000-00000E1D0000}"/>
    <cellStyle name="20% - Accent3 6 6 2 3" xfId="51145" xr:uid="{00000000-0005-0000-0000-00000F1D0000}"/>
    <cellStyle name="20% - Accent3 6 6 3" xfId="6089" xr:uid="{00000000-0005-0000-0000-0000101D0000}"/>
    <cellStyle name="20% - Accent3 6 6 4" xfId="6090" xr:uid="{00000000-0005-0000-0000-0000111D0000}"/>
    <cellStyle name="20% - Accent3 6 7" xfId="6091" xr:uid="{00000000-0005-0000-0000-0000121D0000}"/>
    <cellStyle name="20% - Accent3 6 7 2" xfId="6092" xr:uid="{00000000-0005-0000-0000-0000131D0000}"/>
    <cellStyle name="20% - Accent3 6 7 2 2" xfId="6093" xr:uid="{00000000-0005-0000-0000-0000141D0000}"/>
    <cellStyle name="20% - Accent3 6 7 2 3" xfId="51146" xr:uid="{00000000-0005-0000-0000-0000151D0000}"/>
    <cellStyle name="20% - Accent3 6 7 3" xfId="6094" xr:uid="{00000000-0005-0000-0000-0000161D0000}"/>
    <cellStyle name="20% - Accent3 6 7 4" xfId="6095" xr:uid="{00000000-0005-0000-0000-0000171D0000}"/>
    <cellStyle name="20% - Accent3 6 8" xfId="6096" xr:uid="{00000000-0005-0000-0000-0000181D0000}"/>
    <cellStyle name="20% - Accent3 6 8 2" xfId="6097" xr:uid="{00000000-0005-0000-0000-0000191D0000}"/>
    <cellStyle name="20% - Accent3 6 8 3" xfId="51147" xr:uid="{00000000-0005-0000-0000-00001A1D0000}"/>
    <cellStyle name="20% - Accent3 6 9" xfId="6098" xr:uid="{00000000-0005-0000-0000-00001B1D0000}"/>
    <cellStyle name="20% - Accent3 7" xfId="6099" xr:uid="{00000000-0005-0000-0000-00001C1D0000}"/>
    <cellStyle name="20% - Accent3 7 10" xfId="6100" xr:uid="{00000000-0005-0000-0000-00001D1D0000}"/>
    <cellStyle name="20% - Accent3 7 11" xfId="60227" xr:uid="{00000000-0005-0000-0000-00001E1D0000}"/>
    <cellStyle name="20% - Accent3 7 2" xfId="6101" xr:uid="{00000000-0005-0000-0000-00001F1D0000}"/>
    <cellStyle name="20% - Accent3 7 2 2" xfId="6102" xr:uid="{00000000-0005-0000-0000-0000201D0000}"/>
    <cellStyle name="20% - Accent3 7 2 2 2" xfId="6103" xr:uid="{00000000-0005-0000-0000-0000211D0000}"/>
    <cellStyle name="20% - Accent3 7 2 2 2 2" xfId="6104" xr:uid="{00000000-0005-0000-0000-0000221D0000}"/>
    <cellStyle name="20% - Accent3 7 2 2 2 2 2" xfId="6105" xr:uid="{00000000-0005-0000-0000-0000231D0000}"/>
    <cellStyle name="20% - Accent3 7 2 2 2 2 2 2" xfId="6106" xr:uid="{00000000-0005-0000-0000-0000241D0000}"/>
    <cellStyle name="20% - Accent3 7 2 2 2 2 2 3" xfId="51148" xr:uid="{00000000-0005-0000-0000-0000251D0000}"/>
    <cellStyle name="20% - Accent3 7 2 2 2 2 3" xfId="6107" xr:uid="{00000000-0005-0000-0000-0000261D0000}"/>
    <cellStyle name="20% - Accent3 7 2 2 2 2 4" xfId="6108" xr:uid="{00000000-0005-0000-0000-0000271D0000}"/>
    <cellStyle name="20% - Accent3 7 2 2 2 3" xfId="6109" xr:uid="{00000000-0005-0000-0000-0000281D0000}"/>
    <cellStyle name="20% - Accent3 7 2 2 2 3 2" xfId="6110" xr:uid="{00000000-0005-0000-0000-0000291D0000}"/>
    <cellStyle name="20% - Accent3 7 2 2 2 3 2 2" xfId="6111" xr:uid="{00000000-0005-0000-0000-00002A1D0000}"/>
    <cellStyle name="20% - Accent3 7 2 2 2 3 2 3" xfId="51149" xr:uid="{00000000-0005-0000-0000-00002B1D0000}"/>
    <cellStyle name="20% - Accent3 7 2 2 2 3 3" xfId="6112" xr:uid="{00000000-0005-0000-0000-00002C1D0000}"/>
    <cellStyle name="20% - Accent3 7 2 2 2 3 4" xfId="6113" xr:uid="{00000000-0005-0000-0000-00002D1D0000}"/>
    <cellStyle name="20% - Accent3 7 2 2 2 4" xfId="6114" xr:uid="{00000000-0005-0000-0000-00002E1D0000}"/>
    <cellStyle name="20% - Accent3 7 2 2 2 4 2" xfId="6115" xr:uid="{00000000-0005-0000-0000-00002F1D0000}"/>
    <cellStyle name="20% - Accent3 7 2 2 2 4 3" xfId="51150" xr:uid="{00000000-0005-0000-0000-0000301D0000}"/>
    <cellStyle name="20% - Accent3 7 2 2 2 5" xfId="6116" xr:uid="{00000000-0005-0000-0000-0000311D0000}"/>
    <cellStyle name="20% - Accent3 7 2 2 2 6" xfId="6117" xr:uid="{00000000-0005-0000-0000-0000321D0000}"/>
    <cellStyle name="20% - Accent3 7 2 2 3" xfId="6118" xr:uid="{00000000-0005-0000-0000-0000331D0000}"/>
    <cellStyle name="20% - Accent3 7 2 2 3 2" xfId="6119" xr:uid="{00000000-0005-0000-0000-0000341D0000}"/>
    <cellStyle name="20% - Accent3 7 2 2 3 2 2" xfId="6120" xr:uid="{00000000-0005-0000-0000-0000351D0000}"/>
    <cellStyle name="20% - Accent3 7 2 2 3 2 3" xfId="51151" xr:uid="{00000000-0005-0000-0000-0000361D0000}"/>
    <cellStyle name="20% - Accent3 7 2 2 3 3" xfId="6121" xr:uid="{00000000-0005-0000-0000-0000371D0000}"/>
    <cellStyle name="20% - Accent3 7 2 2 3 4" xfId="6122" xr:uid="{00000000-0005-0000-0000-0000381D0000}"/>
    <cellStyle name="20% - Accent3 7 2 2 4" xfId="6123" xr:uid="{00000000-0005-0000-0000-0000391D0000}"/>
    <cellStyle name="20% - Accent3 7 2 2 4 2" xfId="6124" xr:uid="{00000000-0005-0000-0000-00003A1D0000}"/>
    <cellStyle name="20% - Accent3 7 2 2 4 2 2" xfId="6125" xr:uid="{00000000-0005-0000-0000-00003B1D0000}"/>
    <cellStyle name="20% - Accent3 7 2 2 4 2 3" xfId="51152" xr:uid="{00000000-0005-0000-0000-00003C1D0000}"/>
    <cellStyle name="20% - Accent3 7 2 2 4 3" xfId="6126" xr:uid="{00000000-0005-0000-0000-00003D1D0000}"/>
    <cellStyle name="20% - Accent3 7 2 2 4 4" xfId="6127" xr:uid="{00000000-0005-0000-0000-00003E1D0000}"/>
    <cellStyle name="20% - Accent3 7 2 2 5" xfId="6128" xr:uid="{00000000-0005-0000-0000-00003F1D0000}"/>
    <cellStyle name="20% - Accent3 7 2 2 5 2" xfId="6129" xr:uid="{00000000-0005-0000-0000-0000401D0000}"/>
    <cellStyle name="20% - Accent3 7 2 2 5 3" xfId="51153" xr:uid="{00000000-0005-0000-0000-0000411D0000}"/>
    <cellStyle name="20% - Accent3 7 2 2 6" xfId="6130" xr:uid="{00000000-0005-0000-0000-0000421D0000}"/>
    <cellStyle name="20% - Accent3 7 2 2 7" xfId="6131" xr:uid="{00000000-0005-0000-0000-0000431D0000}"/>
    <cellStyle name="20% - Accent3 7 2 2 8" xfId="60778" xr:uid="{00000000-0005-0000-0000-0000441D0000}"/>
    <cellStyle name="20% - Accent3 7 2 3" xfId="6132" xr:uid="{00000000-0005-0000-0000-0000451D0000}"/>
    <cellStyle name="20% - Accent3 7 2 3 2" xfId="6133" xr:uid="{00000000-0005-0000-0000-0000461D0000}"/>
    <cellStyle name="20% - Accent3 7 2 3 2 2" xfId="6134" xr:uid="{00000000-0005-0000-0000-0000471D0000}"/>
    <cellStyle name="20% - Accent3 7 2 3 2 2 2" xfId="6135" xr:uid="{00000000-0005-0000-0000-0000481D0000}"/>
    <cellStyle name="20% - Accent3 7 2 3 2 2 3" xfId="51154" xr:uid="{00000000-0005-0000-0000-0000491D0000}"/>
    <cellStyle name="20% - Accent3 7 2 3 2 3" xfId="6136" xr:uid="{00000000-0005-0000-0000-00004A1D0000}"/>
    <cellStyle name="20% - Accent3 7 2 3 2 4" xfId="6137" xr:uid="{00000000-0005-0000-0000-00004B1D0000}"/>
    <cellStyle name="20% - Accent3 7 2 3 3" xfId="6138" xr:uid="{00000000-0005-0000-0000-00004C1D0000}"/>
    <cellStyle name="20% - Accent3 7 2 3 3 2" xfId="6139" xr:uid="{00000000-0005-0000-0000-00004D1D0000}"/>
    <cellStyle name="20% - Accent3 7 2 3 3 2 2" xfId="6140" xr:uid="{00000000-0005-0000-0000-00004E1D0000}"/>
    <cellStyle name="20% - Accent3 7 2 3 3 2 3" xfId="51155" xr:uid="{00000000-0005-0000-0000-00004F1D0000}"/>
    <cellStyle name="20% - Accent3 7 2 3 3 3" xfId="6141" xr:uid="{00000000-0005-0000-0000-0000501D0000}"/>
    <cellStyle name="20% - Accent3 7 2 3 3 4" xfId="6142" xr:uid="{00000000-0005-0000-0000-0000511D0000}"/>
    <cellStyle name="20% - Accent3 7 2 3 4" xfId="6143" xr:uid="{00000000-0005-0000-0000-0000521D0000}"/>
    <cellStyle name="20% - Accent3 7 2 3 4 2" xfId="6144" xr:uid="{00000000-0005-0000-0000-0000531D0000}"/>
    <cellStyle name="20% - Accent3 7 2 3 4 3" xfId="51156" xr:uid="{00000000-0005-0000-0000-0000541D0000}"/>
    <cellStyle name="20% - Accent3 7 2 3 5" xfId="6145" xr:uid="{00000000-0005-0000-0000-0000551D0000}"/>
    <cellStyle name="20% - Accent3 7 2 3 6" xfId="6146" xr:uid="{00000000-0005-0000-0000-0000561D0000}"/>
    <cellStyle name="20% - Accent3 7 2 4" xfId="6147" xr:uid="{00000000-0005-0000-0000-0000571D0000}"/>
    <cellStyle name="20% - Accent3 7 2 4 2" xfId="6148" xr:uid="{00000000-0005-0000-0000-0000581D0000}"/>
    <cellStyle name="20% - Accent3 7 2 4 2 2" xfId="6149" xr:uid="{00000000-0005-0000-0000-0000591D0000}"/>
    <cellStyle name="20% - Accent3 7 2 4 2 3" xfId="51157" xr:uid="{00000000-0005-0000-0000-00005A1D0000}"/>
    <cellStyle name="20% - Accent3 7 2 4 3" xfId="6150" xr:uid="{00000000-0005-0000-0000-00005B1D0000}"/>
    <cellStyle name="20% - Accent3 7 2 4 4" xfId="6151" xr:uid="{00000000-0005-0000-0000-00005C1D0000}"/>
    <cellStyle name="20% - Accent3 7 2 5" xfId="6152" xr:uid="{00000000-0005-0000-0000-00005D1D0000}"/>
    <cellStyle name="20% - Accent3 7 2 5 2" xfId="6153" xr:uid="{00000000-0005-0000-0000-00005E1D0000}"/>
    <cellStyle name="20% - Accent3 7 2 5 2 2" xfId="6154" xr:uid="{00000000-0005-0000-0000-00005F1D0000}"/>
    <cellStyle name="20% - Accent3 7 2 5 2 3" xfId="51158" xr:uid="{00000000-0005-0000-0000-0000601D0000}"/>
    <cellStyle name="20% - Accent3 7 2 5 3" xfId="6155" xr:uid="{00000000-0005-0000-0000-0000611D0000}"/>
    <cellStyle name="20% - Accent3 7 2 5 4" xfId="6156" xr:uid="{00000000-0005-0000-0000-0000621D0000}"/>
    <cellStyle name="20% - Accent3 7 2 6" xfId="6157" xr:uid="{00000000-0005-0000-0000-0000631D0000}"/>
    <cellStyle name="20% - Accent3 7 2 6 2" xfId="6158" xr:uid="{00000000-0005-0000-0000-0000641D0000}"/>
    <cellStyle name="20% - Accent3 7 2 6 3" xfId="51159" xr:uid="{00000000-0005-0000-0000-0000651D0000}"/>
    <cellStyle name="20% - Accent3 7 2 7" xfId="6159" xr:uid="{00000000-0005-0000-0000-0000661D0000}"/>
    <cellStyle name="20% - Accent3 7 2 8" xfId="6160" xr:uid="{00000000-0005-0000-0000-0000671D0000}"/>
    <cellStyle name="20% - Accent3 7 2 9" xfId="60410" xr:uid="{00000000-0005-0000-0000-0000681D0000}"/>
    <cellStyle name="20% - Accent3 7 3" xfId="6161" xr:uid="{00000000-0005-0000-0000-0000691D0000}"/>
    <cellStyle name="20% - Accent3 7 3 2" xfId="6162" xr:uid="{00000000-0005-0000-0000-00006A1D0000}"/>
    <cellStyle name="20% - Accent3 7 3 2 2" xfId="6163" xr:uid="{00000000-0005-0000-0000-00006B1D0000}"/>
    <cellStyle name="20% - Accent3 7 3 2 2 2" xfId="6164" xr:uid="{00000000-0005-0000-0000-00006C1D0000}"/>
    <cellStyle name="20% - Accent3 7 3 2 2 2 2" xfId="6165" xr:uid="{00000000-0005-0000-0000-00006D1D0000}"/>
    <cellStyle name="20% - Accent3 7 3 2 2 2 3" xfId="51160" xr:uid="{00000000-0005-0000-0000-00006E1D0000}"/>
    <cellStyle name="20% - Accent3 7 3 2 2 3" xfId="6166" xr:uid="{00000000-0005-0000-0000-00006F1D0000}"/>
    <cellStyle name="20% - Accent3 7 3 2 2 4" xfId="6167" xr:uid="{00000000-0005-0000-0000-0000701D0000}"/>
    <cellStyle name="20% - Accent3 7 3 2 3" xfId="6168" xr:uid="{00000000-0005-0000-0000-0000711D0000}"/>
    <cellStyle name="20% - Accent3 7 3 2 3 2" xfId="6169" xr:uid="{00000000-0005-0000-0000-0000721D0000}"/>
    <cellStyle name="20% - Accent3 7 3 2 3 2 2" xfId="6170" xr:uid="{00000000-0005-0000-0000-0000731D0000}"/>
    <cellStyle name="20% - Accent3 7 3 2 3 2 3" xfId="51161" xr:uid="{00000000-0005-0000-0000-0000741D0000}"/>
    <cellStyle name="20% - Accent3 7 3 2 3 3" xfId="6171" xr:uid="{00000000-0005-0000-0000-0000751D0000}"/>
    <cellStyle name="20% - Accent3 7 3 2 3 4" xfId="6172" xr:uid="{00000000-0005-0000-0000-0000761D0000}"/>
    <cellStyle name="20% - Accent3 7 3 2 4" xfId="6173" xr:uid="{00000000-0005-0000-0000-0000771D0000}"/>
    <cellStyle name="20% - Accent3 7 3 2 4 2" xfId="6174" xr:uid="{00000000-0005-0000-0000-0000781D0000}"/>
    <cellStyle name="20% - Accent3 7 3 2 4 3" xfId="51162" xr:uid="{00000000-0005-0000-0000-0000791D0000}"/>
    <cellStyle name="20% - Accent3 7 3 2 5" xfId="6175" xr:uid="{00000000-0005-0000-0000-00007A1D0000}"/>
    <cellStyle name="20% - Accent3 7 3 2 6" xfId="6176" xr:uid="{00000000-0005-0000-0000-00007B1D0000}"/>
    <cellStyle name="20% - Accent3 7 3 3" xfId="6177" xr:uid="{00000000-0005-0000-0000-00007C1D0000}"/>
    <cellStyle name="20% - Accent3 7 3 3 2" xfId="6178" xr:uid="{00000000-0005-0000-0000-00007D1D0000}"/>
    <cellStyle name="20% - Accent3 7 3 3 2 2" xfId="6179" xr:uid="{00000000-0005-0000-0000-00007E1D0000}"/>
    <cellStyle name="20% - Accent3 7 3 3 2 3" xfId="51163" xr:uid="{00000000-0005-0000-0000-00007F1D0000}"/>
    <cellStyle name="20% - Accent3 7 3 3 3" xfId="6180" xr:uid="{00000000-0005-0000-0000-0000801D0000}"/>
    <cellStyle name="20% - Accent3 7 3 3 4" xfId="6181" xr:uid="{00000000-0005-0000-0000-0000811D0000}"/>
    <cellStyle name="20% - Accent3 7 3 4" xfId="6182" xr:uid="{00000000-0005-0000-0000-0000821D0000}"/>
    <cellStyle name="20% - Accent3 7 3 4 2" xfId="6183" xr:uid="{00000000-0005-0000-0000-0000831D0000}"/>
    <cellStyle name="20% - Accent3 7 3 4 2 2" xfId="6184" xr:uid="{00000000-0005-0000-0000-0000841D0000}"/>
    <cellStyle name="20% - Accent3 7 3 4 2 3" xfId="51164" xr:uid="{00000000-0005-0000-0000-0000851D0000}"/>
    <cellStyle name="20% - Accent3 7 3 4 3" xfId="6185" xr:uid="{00000000-0005-0000-0000-0000861D0000}"/>
    <cellStyle name="20% - Accent3 7 3 4 4" xfId="6186" xr:uid="{00000000-0005-0000-0000-0000871D0000}"/>
    <cellStyle name="20% - Accent3 7 3 5" xfId="6187" xr:uid="{00000000-0005-0000-0000-0000881D0000}"/>
    <cellStyle name="20% - Accent3 7 3 5 2" xfId="6188" xr:uid="{00000000-0005-0000-0000-0000891D0000}"/>
    <cellStyle name="20% - Accent3 7 3 5 3" xfId="51165" xr:uid="{00000000-0005-0000-0000-00008A1D0000}"/>
    <cellStyle name="20% - Accent3 7 3 6" xfId="6189" xr:uid="{00000000-0005-0000-0000-00008B1D0000}"/>
    <cellStyle name="20% - Accent3 7 3 7" xfId="6190" xr:uid="{00000000-0005-0000-0000-00008C1D0000}"/>
    <cellStyle name="20% - Accent3 7 3 8" xfId="60595" xr:uid="{00000000-0005-0000-0000-00008D1D0000}"/>
    <cellStyle name="20% - Accent3 7 4" xfId="6191" xr:uid="{00000000-0005-0000-0000-00008E1D0000}"/>
    <cellStyle name="20% - Accent3 7 4 2" xfId="6192" xr:uid="{00000000-0005-0000-0000-00008F1D0000}"/>
    <cellStyle name="20% - Accent3 7 4 2 2" xfId="6193" xr:uid="{00000000-0005-0000-0000-0000901D0000}"/>
    <cellStyle name="20% - Accent3 7 4 2 2 2" xfId="6194" xr:uid="{00000000-0005-0000-0000-0000911D0000}"/>
    <cellStyle name="20% - Accent3 7 4 2 2 3" xfId="51166" xr:uid="{00000000-0005-0000-0000-0000921D0000}"/>
    <cellStyle name="20% - Accent3 7 4 2 3" xfId="6195" xr:uid="{00000000-0005-0000-0000-0000931D0000}"/>
    <cellStyle name="20% - Accent3 7 4 2 4" xfId="6196" xr:uid="{00000000-0005-0000-0000-0000941D0000}"/>
    <cellStyle name="20% - Accent3 7 4 3" xfId="6197" xr:uid="{00000000-0005-0000-0000-0000951D0000}"/>
    <cellStyle name="20% - Accent3 7 4 3 2" xfId="6198" xr:uid="{00000000-0005-0000-0000-0000961D0000}"/>
    <cellStyle name="20% - Accent3 7 4 3 2 2" xfId="6199" xr:uid="{00000000-0005-0000-0000-0000971D0000}"/>
    <cellStyle name="20% - Accent3 7 4 3 2 3" xfId="51167" xr:uid="{00000000-0005-0000-0000-0000981D0000}"/>
    <cellStyle name="20% - Accent3 7 4 3 3" xfId="6200" xr:uid="{00000000-0005-0000-0000-0000991D0000}"/>
    <cellStyle name="20% - Accent3 7 4 3 4" xfId="6201" xr:uid="{00000000-0005-0000-0000-00009A1D0000}"/>
    <cellStyle name="20% - Accent3 7 4 4" xfId="6202" xr:uid="{00000000-0005-0000-0000-00009B1D0000}"/>
    <cellStyle name="20% - Accent3 7 4 4 2" xfId="6203" xr:uid="{00000000-0005-0000-0000-00009C1D0000}"/>
    <cellStyle name="20% - Accent3 7 4 4 3" xfId="51168" xr:uid="{00000000-0005-0000-0000-00009D1D0000}"/>
    <cellStyle name="20% - Accent3 7 4 5" xfId="6204" xr:uid="{00000000-0005-0000-0000-00009E1D0000}"/>
    <cellStyle name="20% - Accent3 7 4 6" xfId="6205" xr:uid="{00000000-0005-0000-0000-00009F1D0000}"/>
    <cellStyle name="20% - Accent3 7 5" xfId="6206" xr:uid="{00000000-0005-0000-0000-0000A01D0000}"/>
    <cellStyle name="20% - Accent3 7 5 2" xfId="6207" xr:uid="{00000000-0005-0000-0000-0000A11D0000}"/>
    <cellStyle name="20% - Accent3 7 5 2 2" xfId="6208" xr:uid="{00000000-0005-0000-0000-0000A21D0000}"/>
    <cellStyle name="20% - Accent3 7 5 2 2 2" xfId="6209" xr:uid="{00000000-0005-0000-0000-0000A31D0000}"/>
    <cellStyle name="20% - Accent3 7 5 2 2 3" xfId="51169" xr:uid="{00000000-0005-0000-0000-0000A41D0000}"/>
    <cellStyle name="20% - Accent3 7 5 2 3" xfId="6210" xr:uid="{00000000-0005-0000-0000-0000A51D0000}"/>
    <cellStyle name="20% - Accent3 7 5 2 4" xfId="6211" xr:uid="{00000000-0005-0000-0000-0000A61D0000}"/>
    <cellStyle name="20% - Accent3 7 5 3" xfId="6212" xr:uid="{00000000-0005-0000-0000-0000A71D0000}"/>
    <cellStyle name="20% - Accent3 7 5 3 2" xfId="6213" xr:uid="{00000000-0005-0000-0000-0000A81D0000}"/>
    <cellStyle name="20% - Accent3 7 5 3 3" xfId="51170" xr:uid="{00000000-0005-0000-0000-0000A91D0000}"/>
    <cellStyle name="20% - Accent3 7 5 4" xfId="6214" xr:uid="{00000000-0005-0000-0000-0000AA1D0000}"/>
    <cellStyle name="20% - Accent3 7 5 5" xfId="6215" xr:uid="{00000000-0005-0000-0000-0000AB1D0000}"/>
    <cellStyle name="20% - Accent3 7 6" xfId="6216" xr:uid="{00000000-0005-0000-0000-0000AC1D0000}"/>
    <cellStyle name="20% - Accent3 7 6 2" xfId="6217" xr:uid="{00000000-0005-0000-0000-0000AD1D0000}"/>
    <cellStyle name="20% - Accent3 7 6 2 2" xfId="6218" xr:uid="{00000000-0005-0000-0000-0000AE1D0000}"/>
    <cellStyle name="20% - Accent3 7 6 2 3" xfId="51171" xr:uid="{00000000-0005-0000-0000-0000AF1D0000}"/>
    <cellStyle name="20% - Accent3 7 6 3" xfId="6219" xr:uid="{00000000-0005-0000-0000-0000B01D0000}"/>
    <cellStyle name="20% - Accent3 7 6 4" xfId="6220" xr:uid="{00000000-0005-0000-0000-0000B11D0000}"/>
    <cellStyle name="20% - Accent3 7 7" xfId="6221" xr:uid="{00000000-0005-0000-0000-0000B21D0000}"/>
    <cellStyle name="20% - Accent3 7 7 2" xfId="6222" xr:uid="{00000000-0005-0000-0000-0000B31D0000}"/>
    <cellStyle name="20% - Accent3 7 7 2 2" xfId="6223" xr:uid="{00000000-0005-0000-0000-0000B41D0000}"/>
    <cellStyle name="20% - Accent3 7 7 2 3" xfId="51172" xr:uid="{00000000-0005-0000-0000-0000B51D0000}"/>
    <cellStyle name="20% - Accent3 7 7 3" xfId="6224" xr:uid="{00000000-0005-0000-0000-0000B61D0000}"/>
    <cellStyle name="20% - Accent3 7 7 4" xfId="6225" xr:uid="{00000000-0005-0000-0000-0000B71D0000}"/>
    <cellStyle name="20% - Accent3 7 8" xfId="6226" xr:uid="{00000000-0005-0000-0000-0000B81D0000}"/>
    <cellStyle name="20% - Accent3 7 8 2" xfId="6227" xr:uid="{00000000-0005-0000-0000-0000B91D0000}"/>
    <cellStyle name="20% - Accent3 7 8 3" xfId="51173" xr:uid="{00000000-0005-0000-0000-0000BA1D0000}"/>
    <cellStyle name="20% - Accent3 7 9" xfId="6228" xr:uid="{00000000-0005-0000-0000-0000BB1D0000}"/>
    <cellStyle name="20% - Accent3 8" xfId="6229" xr:uid="{00000000-0005-0000-0000-0000BC1D0000}"/>
    <cellStyle name="20% - Accent3 8 2" xfId="6230" xr:uid="{00000000-0005-0000-0000-0000BD1D0000}"/>
    <cellStyle name="20% - Accent3 8 2 2" xfId="6231" xr:uid="{00000000-0005-0000-0000-0000BE1D0000}"/>
    <cellStyle name="20% - Accent3 8 2 2 2" xfId="6232" xr:uid="{00000000-0005-0000-0000-0000BF1D0000}"/>
    <cellStyle name="20% - Accent3 8 2 2 2 2" xfId="6233" xr:uid="{00000000-0005-0000-0000-0000C01D0000}"/>
    <cellStyle name="20% - Accent3 8 2 2 2 2 2" xfId="6234" xr:uid="{00000000-0005-0000-0000-0000C11D0000}"/>
    <cellStyle name="20% - Accent3 8 2 2 2 2 3" xfId="51174" xr:uid="{00000000-0005-0000-0000-0000C21D0000}"/>
    <cellStyle name="20% - Accent3 8 2 2 2 3" xfId="6235" xr:uid="{00000000-0005-0000-0000-0000C31D0000}"/>
    <cellStyle name="20% - Accent3 8 2 2 2 4" xfId="6236" xr:uid="{00000000-0005-0000-0000-0000C41D0000}"/>
    <cellStyle name="20% - Accent3 8 2 2 3" xfId="6237" xr:uid="{00000000-0005-0000-0000-0000C51D0000}"/>
    <cellStyle name="20% - Accent3 8 2 2 3 2" xfId="6238" xr:uid="{00000000-0005-0000-0000-0000C61D0000}"/>
    <cellStyle name="20% - Accent3 8 2 2 3 2 2" xfId="6239" xr:uid="{00000000-0005-0000-0000-0000C71D0000}"/>
    <cellStyle name="20% - Accent3 8 2 2 3 2 3" xfId="51175" xr:uid="{00000000-0005-0000-0000-0000C81D0000}"/>
    <cellStyle name="20% - Accent3 8 2 2 3 3" xfId="6240" xr:uid="{00000000-0005-0000-0000-0000C91D0000}"/>
    <cellStyle name="20% - Accent3 8 2 2 3 4" xfId="6241" xr:uid="{00000000-0005-0000-0000-0000CA1D0000}"/>
    <cellStyle name="20% - Accent3 8 2 2 4" xfId="6242" xr:uid="{00000000-0005-0000-0000-0000CB1D0000}"/>
    <cellStyle name="20% - Accent3 8 2 2 4 2" xfId="6243" xr:uid="{00000000-0005-0000-0000-0000CC1D0000}"/>
    <cellStyle name="20% - Accent3 8 2 2 4 3" xfId="51176" xr:uid="{00000000-0005-0000-0000-0000CD1D0000}"/>
    <cellStyle name="20% - Accent3 8 2 2 5" xfId="6244" xr:uid="{00000000-0005-0000-0000-0000CE1D0000}"/>
    <cellStyle name="20% - Accent3 8 2 2 6" xfId="6245" xr:uid="{00000000-0005-0000-0000-0000CF1D0000}"/>
    <cellStyle name="20% - Accent3 8 2 2 7" xfId="60792" xr:uid="{00000000-0005-0000-0000-0000D01D0000}"/>
    <cellStyle name="20% - Accent3 8 2 3" xfId="6246" xr:uid="{00000000-0005-0000-0000-0000D11D0000}"/>
    <cellStyle name="20% - Accent3 8 2 3 2" xfId="6247" xr:uid="{00000000-0005-0000-0000-0000D21D0000}"/>
    <cellStyle name="20% - Accent3 8 2 3 2 2" xfId="6248" xr:uid="{00000000-0005-0000-0000-0000D31D0000}"/>
    <cellStyle name="20% - Accent3 8 2 3 2 3" xfId="51177" xr:uid="{00000000-0005-0000-0000-0000D41D0000}"/>
    <cellStyle name="20% - Accent3 8 2 3 3" xfId="6249" xr:uid="{00000000-0005-0000-0000-0000D51D0000}"/>
    <cellStyle name="20% - Accent3 8 2 3 4" xfId="6250" xr:uid="{00000000-0005-0000-0000-0000D61D0000}"/>
    <cellStyle name="20% - Accent3 8 2 4" xfId="6251" xr:uid="{00000000-0005-0000-0000-0000D71D0000}"/>
    <cellStyle name="20% - Accent3 8 2 4 2" xfId="6252" xr:uid="{00000000-0005-0000-0000-0000D81D0000}"/>
    <cellStyle name="20% - Accent3 8 2 4 2 2" xfId="6253" xr:uid="{00000000-0005-0000-0000-0000D91D0000}"/>
    <cellStyle name="20% - Accent3 8 2 4 2 3" xfId="51178" xr:uid="{00000000-0005-0000-0000-0000DA1D0000}"/>
    <cellStyle name="20% - Accent3 8 2 4 3" xfId="6254" xr:uid="{00000000-0005-0000-0000-0000DB1D0000}"/>
    <cellStyle name="20% - Accent3 8 2 4 4" xfId="6255" xr:uid="{00000000-0005-0000-0000-0000DC1D0000}"/>
    <cellStyle name="20% - Accent3 8 2 5" xfId="6256" xr:uid="{00000000-0005-0000-0000-0000DD1D0000}"/>
    <cellStyle name="20% - Accent3 8 2 5 2" xfId="6257" xr:uid="{00000000-0005-0000-0000-0000DE1D0000}"/>
    <cellStyle name="20% - Accent3 8 2 5 3" xfId="51179" xr:uid="{00000000-0005-0000-0000-0000DF1D0000}"/>
    <cellStyle name="20% - Accent3 8 2 6" xfId="6258" xr:uid="{00000000-0005-0000-0000-0000E01D0000}"/>
    <cellStyle name="20% - Accent3 8 2 7" xfId="6259" xr:uid="{00000000-0005-0000-0000-0000E11D0000}"/>
    <cellStyle name="20% - Accent3 8 2 8" xfId="60424" xr:uid="{00000000-0005-0000-0000-0000E21D0000}"/>
    <cellStyle name="20% - Accent3 8 3" xfId="6260" xr:uid="{00000000-0005-0000-0000-0000E31D0000}"/>
    <cellStyle name="20% - Accent3 8 3 2" xfId="6261" xr:uid="{00000000-0005-0000-0000-0000E41D0000}"/>
    <cellStyle name="20% - Accent3 8 3 2 2" xfId="6262" xr:uid="{00000000-0005-0000-0000-0000E51D0000}"/>
    <cellStyle name="20% - Accent3 8 3 2 2 2" xfId="6263" xr:uid="{00000000-0005-0000-0000-0000E61D0000}"/>
    <cellStyle name="20% - Accent3 8 3 2 2 3" xfId="51180" xr:uid="{00000000-0005-0000-0000-0000E71D0000}"/>
    <cellStyle name="20% - Accent3 8 3 2 3" xfId="6264" xr:uid="{00000000-0005-0000-0000-0000E81D0000}"/>
    <cellStyle name="20% - Accent3 8 3 2 4" xfId="6265" xr:uid="{00000000-0005-0000-0000-0000E91D0000}"/>
    <cellStyle name="20% - Accent3 8 3 3" xfId="6266" xr:uid="{00000000-0005-0000-0000-0000EA1D0000}"/>
    <cellStyle name="20% - Accent3 8 3 3 2" xfId="6267" xr:uid="{00000000-0005-0000-0000-0000EB1D0000}"/>
    <cellStyle name="20% - Accent3 8 3 3 2 2" xfId="6268" xr:uid="{00000000-0005-0000-0000-0000EC1D0000}"/>
    <cellStyle name="20% - Accent3 8 3 3 2 3" xfId="51181" xr:uid="{00000000-0005-0000-0000-0000ED1D0000}"/>
    <cellStyle name="20% - Accent3 8 3 3 3" xfId="6269" xr:uid="{00000000-0005-0000-0000-0000EE1D0000}"/>
    <cellStyle name="20% - Accent3 8 3 3 4" xfId="6270" xr:uid="{00000000-0005-0000-0000-0000EF1D0000}"/>
    <cellStyle name="20% - Accent3 8 3 4" xfId="6271" xr:uid="{00000000-0005-0000-0000-0000F01D0000}"/>
    <cellStyle name="20% - Accent3 8 3 4 2" xfId="6272" xr:uid="{00000000-0005-0000-0000-0000F11D0000}"/>
    <cellStyle name="20% - Accent3 8 3 4 3" xfId="51182" xr:uid="{00000000-0005-0000-0000-0000F21D0000}"/>
    <cellStyle name="20% - Accent3 8 3 5" xfId="6273" xr:uid="{00000000-0005-0000-0000-0000F31D0000}"/>
    <cellStyle name="20% - Accent3 8 3 6" xfId="6274" xr:uid="{00000000-0005-0000-0000-0000F41D0000}"/>
    <cellStyle name="20% - Accent3 8 3 7" xfId="60609" xr:uid="{00000000-0005-0000-0000-0000F51D0000}"/>
    <cellStyle name="20% - Accent3 8 4" xfId="6275" xr:uid="{00000000-0005-0000-0000-0000F61D0000}"/>
    <cellStyle name="20% - Accent3 8 4 2" xfId="6276" xr:uid="{00000000-0005-0000-0000-0000F71D0000}"/>
    <cellStyle name="20% - Accent3 8 4 2 2" xfId="6277" xr:uid="{00000000-0005-0000-0000-0000F81D0000}"/>
    <cellStyle name="20% - Accent3 8 4 2 3" xfId="51183" xr:uid="{00000000-0005-0000-0000-0000F91D0000}"/>
    <cellStyle name="20% - Accent3 8 4 3" xfId="6278" xr:uid="{00000000-0005-0000-0000-0000FA1D0000}"/>
    <cellStyle name="20% - Accent3 8 4 4" xfId="6279" xr:uid="{00000000-0005-0000-0000-0000FB1D0000}"/>
    <cellStyle name="20% - Accent3 8 5" xfId="6280" xr:uid="{00000000-0005-0000-0000-0000FC1D0000}"/>
    <cellStyle name="20% - Accent3 8 5 2" xfId="6281" xr:uid="{00000000-0005-0000-0000-0000FD1D0000}"/>
    <cellStyle name="20% - Accent3 8 5 2 2" xfId="6282" xr:uid="{00000000-0005-0000-0000-0000FE1D0000}"/>
    <cellStyle name="20% - Accent3 8 5 2 3" xfId="51184" xr:uid="{00000000-0005-0000-0000-0000FF1D0000}"/>
    <cellStyle name="20% - Accent3 8 5 3" xfId="6283" xr:uid="{00000000-0005-0000-0000-0000001E0000}"/>
    <cellStyle name="20% - Accent3 8 5 4" xfId="6284" xr:uid="{00000000-0005-0000-0000-0000011E0000}"/>
    <cellStyle name="20% - Accent3 8 6" xfId="6285" xr:uid="{00000000-0005-0000-0000-0000021E0000}"/>
    <cellStyle name="20% - Accent3 8 6 2" xfId="6286" xr:uid="{00000000-0005-0000-0000-0000031E0000}"/>
    <cellStyle name="20% - Accent3 8 6 3" xfId="51185" xr:uid="{00000000-0005-0000-0000-0000041E0000}"/>
    <cellStyle name="20% - Accent3 8 7" xfId="6287" xr:uid="{00000000-0005-0000-0000-0000051E0000}"/>
    <cellStyle name="20% - Accent3 8 8" xfId="6288" xr:uid="{00000000-0005-0000-0000-0000061E0000}"/>
    <cellStyle name="20% - Accent3 8 9" xfId="60241" xr:uid="{00000000-0005-0000-0000-0000071E0000}"/>
    <cellStyle name="20% - Accent3 9" xfId="6289" xr:uid="{00000000-0005-0000-0000-0000081E0000}"/>
    <cellStyle name="20% - Accent3 9 2" xfId="6290" xr:uid="{00000000-0005-0000-0000-0000091E0000}"/>
    <cellStyle name="20% - Accent3 9 2 2" xfId="6291" xr:uid="{00000000-0005-0000-0000-00000A1E0000}"/>
    <cellStyle name="20% - Accent3 9 2 2 2" xfId="6292" xr:uid="{00000000-0005-0000-0000-00000B1E0000}"/>
    <cellStyle name="20% - Accent3 9 2 2 2 2" xfId="6293" xr:uid="{00000000-0005-0000-0000-00000C1E0000}"/>
    <cellStyle name="20% - Accent3 9 2 2 2 3" xfId="51186" xr:uid="{00000000-0005-0000-0000-00000D1E0000}"/>
    <cellStyle name="20% - Accent3 9 2 2 3" xfId="6294" xr:uid="{00000000-0005-0000-0000-00000E1E0000}"/>
    <cellStyle name="20% - Accent3 9 2 2 4" xfId="6295" xr:uid="{00000000-0005-0000-0000-00000F1E0000}"/>
    <cellStyle name="20% - Accent3 9 2 2 5" xfId="60806" xr:uid="{00000000-0005-0000-0000-0000101E0000}"/>
    <cellStyle name="20% - Accent3 9 2 3" xfId="6296" xr:uid="{00000000-0005-0000-0000-0000111E0000}"/>
    <cellStyle name="20% - Accent3 9 2 3 2" xfId="6297" xr:uid="{00000000-0005-0000-0000-0000121E0000}"/>
    <cellStyle name="20% - Accent3 9 2 3 2 2" xfId="6298" xr:uid="{00000000-0005-0000-0000-0000131E0000}"/>
    <cellStyle name="20% - Accent3 9 2 3 2 3" xfId="51187" xr:uid="{00000000-0005-0000-0000-0000141E0000}"/>
    <cellStyle name="20% - Accent3 9 2 3 3" xfId="6299" xr:uid="{00000000-0005-0000-0000-0000151E0000}"/>
    <cellStyle name="20% - Accent3 9 2 3 4" xfId="6300" xr:uid="{00000000-0005-0000-0000-0000161E0000}"/>
    <cellStyle name="20% - Accent3 9 2 4" xfId="6301" xr:uid="{00000000-0005-0000-0000-0000171E0000}"/>
    <cellStyle name="20% - Accent3 9 2 4 2" xfId="6302" xr:uid="{00000000-0005-0000-0000-0000181E0000}"/>
    <cellStyle name="20% - Accent3 9 2 4 3" xfId="51188" xr:uid="{00000000-0005-0000-0000-0000191E0000}"/>
    <cellStyle name="20% - Accent3 9 2 5" xfId="6303" xr:uid="{00000000-0005-0000-0000-00001A1E0000}"/>
    <cellStyle name="20% - Accent3 9 2 6" xfId="6304" xr:uid="{00000000-0005-0000-0000-00001B1E0000}"/>
    <cellStyle name="20% - Accent3 9 2 7" xfId="60438" xr:uid="{00000000-0005-0000-0000-00001C1E0000}"/>
    <cellStyle name="20% - Accent3 9 3" xfId="6305" xr:uid="{00000000-0005-0000-0000-00001D1E0000}"/>
    <cellStyle name="20% - Accent3 9 3 2" xfId="6306" xr:uid="{00000000-0005-0000-0000-00001E1E0000}"/>
    <cellStyle name="20% - Accent3 9 3 2 2" xfId="6307" xr:uid="{00000000-0005-0000-0000-00001F1E0000}"/>
    <cellStyle name="20% - Accent3 9 3 2 3" xfId="51189" xr:uid="{00000000-0005-0000-0000-0000201E0000}"/>
    <cellStyle name="20% - Accent3 9 3 3" xfId="6308" xr:uid="{00000000-0005-0000-0000-0000211E0000}"/>
    <cellStyle name="20% - Accent3 9 3 4" xfId="6309" xr:uid="{00000000-0005-0000-0000-0000221E0000}"/>
    <cellStyle name="20% - Accent3 9 3 5" xfId="60623" xr:uid="{00000000-0005-0000-0000-0000231E0000}"/>
    <cellStyle name="20% - Accent3 9 4" xfId="6310" xr:uid="{00000000-0005-0000-0000-0000241E0000}"/>
    <cellStyle name="20% - Accent3 9 4 2" xfId="6311" xr:uid="{00000000-0005-0000-0000-0000251E0000}"/>
    <cellStyle name="20% - Accent3 9 4 2 2" xfId="6312" xr:uid="{00000000-0005-0000-0000-0000261E0000}"/>
    <cellStyle name="20% - Accent3 9 4 2 3" xfId="51190" xr:uid="{00000000-0005-0000-0000-0000271E0000}"/>
    <cellStyle name="20% - Accent3 9 4 3" xfId="6313" xr:uid="{00000000-0005-0000-0000-0000281E0000}"/>
    <cellStyle name="20% - Accent3 9 4 4" xfId="6314" xr:uid="{00000000-0005-0000-0000-0000291E0000}"/>
    <cellStyle name="20% - Accent3 9 5" xfId="6315" xr:uid="{00000000-0005-0000-0000-00002A1E0000}"/>
    <cellStyle name="20% - Accent3 9 5 2" xfId="6316" xr:uid="{00000000-0005-0000-0000-00002B1E0000}"/>
    <cellStyle name="20% - Accent3 9 5 3" xfId="51191" xr:uid="{00000000-0005-0000-0000-00002C1E0000}"/>
    <cellStyle name="20% - Accent3 9 6" xfId="6317" xr:uid="{00000000-0005-0000-0000-00002D1E0000}"/>
    <cellStyle name="20% - Accent3 9 7" xfId="6318" xr:uid="{00000000-0005-0000-0000-00002E1E0000}"/>
    <cellStyle name="20% - Accent3 9 8" xfId="60255" xr:uid="{00000000-0005-0000-0000-00002F1E0000}"/>
    <cellStyle name="20% - Accent4 10" xfId="6319" xr:uid="{00000000-0005-0000-0000-0000301E0000}"/>
    <cellStyle name="20% - Accent4 10 2" xfId="6320" xr:uid="{00000000-0005-0000-0000-0000311E0000}"/>
    <cellStyle name="20% - Accent4 10 2 2" xfId="6321" xr:uid="{00000000-0005-0000-0000-0000321E0000}"/>
    <cellStyle name="20% - Accent4 10 2 2 2" xfId="6322" xr:uid="{00000000-0005-0000-0000-0000331E0000}"/>
    <cellStyle name="20% - Accent4 10 2 2 3" xfId="51192" xr:uid="{00000000-0005-0000-0000-0000341E0000}"/>
    <cellStyle name="20% - Accent4 10 2 2 4" xfId="60822" xr:uid="{00000000-0005-0000-0000-0000351E0000}"/>
    <cellStyle name="20% - Accent4 10 2 3" xfId="6323" xr:uid="{00000000-0005-0000-0000-0000361E0000}"/>
    <cellStyle name="20% - Accent4 10 2 4" xfId="6324" xr:uid="{00000000-0005-0000-0000-0000371E0000}"/>
    <cellStyle name="20% - Accent4 10 2 5" xfId="60454" xr:uid="{00000000-0005-0000-0000-0000381E0000}"/>
    <cellStyle name="20% - Accent4 10 3" xfId="6325" xr:uid="{00000000-0005-0000-0000-0000391E0000}"/>
    <cellStyle name="20% - Accent4 10 3 2" xfId="6326" xr:uid="{00000000-0005-0000-0000-00003A1E0000}"/>
    <cellStyle name="20% - Accent4 10 3 2 2" xfId="6327" xr:uid="{00000000-0005-0000-0000-00003B1E0000}"/>
    <cellStyle name="20% - Accent4 10 3 2 3" xfId="51193" xr:uid="{00000000-0005-0000-0000-00003C1E0000}"/>
    <cellStyle name="20% - Accent4 10 3 3" xfId="6328" xr:uid="{00000000-0005-0000-0000-00003D1E0000}"/>
    <cellStyle name="20% - Accent4 10 3 4" xfId="6329" xr:uid="{00000000-0005-0000-0000-00003E1E0000}"/>
    <cellStyle name="20% - Accent4 10 3 5" xfId="60639" xr:uid="{00000000-0005-0000-0000-00003F1E0000}"/>
    <cellStyle name="20% - Accent4 10 4" xfId="6330" xr:uid="{00000000-0005-0000-0000-0000401E0000}"/>
    <cellStyle name="20% - Accent4 10 4 2" xfId="6331" xr:uid="{00000000-0005-0000-0000-0000411E0000}"/>
    <cellStyle name="20% - Accent4 10 4 3" xfId="51194" xr:uid="{00000000-0005-0000-0000-0000421E0000}"/>
    <cellStyle name="20% - Accent4 10 5" xfId="6332" xr:uid="{00000000-0005-0000-0000-0000431E0000}"/>
    <cellStyle name="20% - Accent4 10 6" xfId="6333" xr:uid="{00000000-0005-0000-0000-0000441E0000}"/>
    <cellStyle name="20% - Accent4 10 7" xfId="60271" xr:uid="{00000000-0005-0000-0000-0000451E0000}"/>
    <cellStyle name="20% - Accent4 11" xfId="6334" xr:uid="{00000000-0005-0000-0000-0000461E0000}"/>
    <cellStyle name="20% - Accent4 11 2" xfId="6335" xr:uid="{00000000-0005-0000-0000-0000471E0000}"/>
    <cellStyle name="20% - Accent4 11 2 2" xfId="6336" xr:uid="{00000000-0005-0000-0000-0000481E0000}"/>
    <cellStyle name="20% - Accent4 11 2 2 2" xfId="6337" xr:uid="{00000000-0005-0000-0000-0000491E0000}"/>
    <cellStyle name="20% - Accent4 11 2 2 3" xfId="51195" xr:uid="{00000000-0005-0000-0000-00004A1E0000}"/>
    <cellStyle name="20% - Accent4 11 2 2 4" xfId="60836" xr:uid="{00000000-0005-0000-0000-00004B1E0000}"/>
    <cellStyle name="20% - Accent4 11 2 3" xfId="6338" xr:uid="{00000000-0005-0000-0000-00004C1E0000}"/>
    <cellStyle name="20% - Accent4 11 2 4" xfId="6339" xr:uid="{00000000-0005-0000-0000-00004D1E0000}"/>
    <cellStyle name="20% - Accent4 11 2 5" xfId="60468" xr:uid="{00000000-0005-0000-0000-00004E1E0000}"/>
    <cellStyle name="20% - Accent4 11 3" xfId="6340" xr:uid="{00000000-0005-0000-0000-00004F1E0000}"/>
    <cellStyle name="20% - Accent4 11 3 2" xfId="6341" xr:uid="{00000000-0005-0000-0000-0000501E0000}"/>
    <cellStyle name="20% - Accent4 11 3 3" xfId="51196" xr:uid="{00000000-0005-0000-0000-0000511E0000}"/>
    <cellStyle name="20% - Accent4 11 3 4" xfId="60653" xr:uid="{00000000-0005-0000-0000-0000521E0000}"/>
    <cellStyle name="20% - Accent4 11 4" xfId="6342" xr:uid="{00000000-0005-0000-0000-0000531E0000}"/>
    <cellStyle name="20% - Accent4 11 5" xfId="6343" xr:uid="{00000000-0005-0000-0000-0000541E0000}"/>
    <cellStyle name="20% - Accent4 11 6" xfId="60285" xr:uid="{00000000-0005-0000-0000-0000551E0000}"/>
    <cellStyle name="20% - Accent4 12" xfId="6344" xr:uid="{00000000-0005-0000-0000-0000561E0000}"/>
    <cellStyle name="20% - Accent4 12 2" xfId="6345" xr:uid="{00000000-0005-0000-0000-0000571E0000}"/>
    <cellStyle name="20% - Accent4 12 2 2" xfId="6346" xr:uid="{00000000-0005-0000-0000-0000581E0000}"/>
    <cellStyle name="20% - Accent4 12 2 2 2" xfId="60850" xr:uid="{00000000-0005-0000-0000-0000591E0000}"/>
    <cellStyle name="20% - Accent4 12 2 3" xfId="51197" xr:uid="{00000000-0005-0000-0000-00005A1E0000}"/>
    <cellStyle name="20% - Accent4 12 2 4" xfId="60482" xr:uid="{00000000-0005-0000-0000-00005B1E0000}"/>
    <cellStyle name="20% - Accent4 12 3" xfId="6347" xr:uid="{00000000-0005-0000-0000-00005C1E0000}"/>
    <cellStyle name="20% - Accent4 12 3 2" xfId="60667" xr:uid="{00000000-0005-0000-0000-00005D1E0000}"/>
    <cellStyle name="20% - Accent4 12 4" xfId="6348" xr:uid="{00000000-0005-0000-0000-00005E1E0000}"/>
    <cellStyle name="20% - Accent4 12 5" xfId="60299" xr:uid="{00000000-0005-0000-0000-00005F1E0000}"/>
    <cellStyle name="20% - Accent4 13" xfId="6349" xr:uid="{00000000-0005-0000-0000-0000601E0000}"/>
    <cellStyle name="20% - Accent4 13 2" xfId="6350" xr:uid="{00000000-0005-0000-0000-0000611E0000}"/>
    <cellStyle name="20% - Accent4 13 2 2" xfId="6351" xr:uid="{00000000-0005-0000-0000-0000621E0000}"/>
    <cellStyle name="20% - Accent4 13 2 2 2" xfId="60864" xr:uid="{00000000-0005-0000-0000-0000631E0000}"/>
    <cellStyle name="20% - Accent4 13 2 3" xfId="51198" xr:uid="{00000000-0005-0000-0000-0000641E0000}"/>
    <cellStyle name="20% - Accent4 13 2 4" xfId="60496" xr:uid="{00000000-0005-0000-0000-0000651E0000}"/>
    <cellStyle name="20% - Accent4 13 3" xfId="6352" xr:uid="{00000000-0005-0000-0000-0000661E0000}"/>
    <cellStyle name="20% - Accent4 13 3 2" xfId="60681" xr:uid="{00000000-0005-0000-0000-0000671E0000}"/>
    <cellStyle name="20% - Accent4 13 4" xfId="6353" xr:uid="{00000000-0005-0000-0000-0000681E0000}"/>
    <cellStyle name="20% - Accent4 13 5" xfId="60313" xr:uid="{00000000-0005-0000-0000-0000691E0000}"/>
    <cellStyle name="20% - Accent4 14" xfId="6354" xr:uid="{00000000-0005-0000-0000-00006A1E0000}"/>
    <cellStyle name="20% - Accent4 14 2" xfId="6355" xr:uid="{00000000-0005-0000-0000-00006B1E0000}"/>
    <cellStyle name="20% - Accent4 14 2 2" xfId="60694" xr:uid="{00000000-0005-0000-0000-00006C1E0000}"/>
    <cellStyle name="20% - Accent4 14 3" xfId="51199" xr:uid="{00000000-0005-0000-0000-00006D1E0000}"/>
    <cellStyle name="20% - Accent4 14 4" xfId="60326" xr:uid="{00000000-0005-0000-0000-00006E1E0000}"/>
    <cellStyle name="20% - Accent4 15" xfId="6356" xr:uid="{00000000-0005-0000-0000-00006F1E0000}"/>
    <cellStyle name="20% - Accent4 15 2" xfId="60510" xr:uid="{00000000-0005-0000-0000-0000701E0000}"/>
    <cellStyle name="20% - Accent4 16" xfId="6357" xr:uid="{00000000-0005-0000-0000-0000711E0000}"/>
    <cellStyle name="20% - Accent4 16 2" xfId="60878" xr:uid="{00000000-0005-0000-0000-0000721E0000}"/>
    <cellStyle name="20% - Accent4 17" xfId="51200" xr:uid="{00000000-0005-0000-0000-0000731E0000}"/>
    <cellStyle name="20% - Accent4 17 2" xfId="60892" xr:uid="{00000000-0005-0000-0000-0000741E0000}"/>
    <cellStyle name="20% - Accent4 18" xfId="51201" xr:uid="{00000000-0005-0000-0000-0000751E0000}"/>
    <cellStyle name="20% - Accent4 18 2" xfId="60906" xr:uid="{00000000-0005-0000-0000-0000761E0000}"/>
    <cellStyle name="20% - Accent4 19" xfId="60137" xr:uid="{00000000-0005-0000-0000-0000771E0000}"/>
    <cellStyle name="20% - Accent4 2" xfId="6358" xr:uid="{00000000-0005-0000-0000-0000781E0000}"/>
    <cellStyle name="20% - Accent4 2 10" xfId="6359" xr:uid="{00000000-0005-0000-0000-0000791E0000}"/>
    <cellStyle name="20% - Accent4 2 10 2" xfId="6360" xr:uid="{00000000-0005-0000-0000-00007A1E0000}"/>
    <cellStyle name="20% - Accent4 2 10 2 2" xfId="6361" xr:uid="{00000000-0005-0000-0000-00007B1E0000}"/>
    <cellStyle name="20% - Accent4 2 10 2 2 2" xfId="6362" xr:uid="{00000000-0005-0000-0000-00007C1E0000}"/>
    <cellStyle name="20% - Accent4 2 10 2 2 3" xfId="51202" xr:uid="{00000000-0005-0000-0000-00007D1E0000}"/>
    <cellStyle name="20% - Accent4 2 10 2 3" xfId="6363" xr:uid="{00000000-0005-0000-0000-00007E1E0000}"/>
    <cellStyle name="20% - Accent4 2 10 2 4" xfId="6364" xr:uid="{00000000-0005-0000-0000-00007F1E0000}"/>
    <cellStyle name="20% - Accent4 2 10 3" xfId="6365" xr:uid="{00000000-0005-0000-0000-0000801E0000}"/>
    <cellStyle name="20% - Accent4 2 10 3 2" xfId="6366" xr:uid="{00000000-0005-0000-0000-0000811E0000}"/>
    <cellStyle name="20% - Accent4 2 10 3 3" xfId="51203" xr:uid="{00000000-0005-0000-0000-0000821E0000}"/>
    <cellStyle name="20% - Accent4 2 10 4" xfId="6367" xr:uid="{00000000-0005-0000-0000-0000831E0000}"/>
    <cellStyle name="20% - Accent4 2 10 5" xfId="6368" xr:uid="{00000000-0005-0000-0000-0000841E0000}"/>
    <cellStyle name="20% - Accent4 2 11" xfId="6369" xr:uid="{00000000-0005-0000-0000-0000851E0000}"/>
    <cellStyle name="20% - Accent4 2 11 2" xfId="6370" xr:uid="{00000000-0005-0000-0000-0000861E0000}"/>
    <cellStyle name="20% - Accent4 2 11 2 2" xfId="6371" xr:uid="{00000000-0005-0000-0000-0000871E0000}"/>
    <cellStyle name="20% - Accent4 2 11 2 3" xfId="51204" xr:uid="{00000000-0005-0000-0000-0000881E0000}"/>
    <cellStyle name="20% - Accent4 2 11 3" xfId="6372" xr:uid="{00000000-0005-0000-0000-0000891E0000}"/>
    <cellStyle name="20% - Accent4 2 11 4" xfId="6373" xr:uid="{00000000-0005-0000-0000-00008A1E0000}"/>
    <cellStyle name="20% - Accent4 2 12" xfId="6374" xr:uid="{00000000-0005-0000-0000-00008B1E0000}"/>
    <cellStyle name="20% - Accent4 2 12 2" xfId="6375" xr:uid="{00000000-0005-0000-0000-00008C1E0000}"/>
    <cellStyle name="20% - Accent4 2 12 2 2" xfId="6376" xr:uid="{00000000-0005-0000-0000-00008D1E0000}"/>
    <cellStyle name="20% - Accent4 2 12 2 3" xfId="51205" xr:uid="{00000000-0005-0000-0000-00008E1E0000}"/>
    <cellStyle name="20% - Accent4 2 12 3" xfId="6377" xr:uid="{00000000-0005-0000-0000-00008F1E0000}"/>
    <cellStyle name="20% - Accent4 2 12 4" xfId="6378" xr:uid="{00000000-0005-0000-0000-0000901E0000}"/>
    <cellStyle name="20% - Accent4 2 13" xfId="6379" xr:uid="{00000000-0005-0000-0000-0000911E0000}"/>
    <cellStyle name="20% - Accent4 2 13 2" xfId="6380" xr:uid="{00000000-0005-0000-0000-0000921E0000}"/>
    <cellStyle name="20% - Accent4 2 13 3" xfId="51206" xr:uid="{00000000-0005-0000-0000-0000931E0000}"/>
    <cellStyle name="20% - Accent4 2 14" xfId="6381" xr:uid="{00000000-0005-0000-0000-0000941E0000}"/>
    <cellStyle name="20% - Accent4 2 15" xfId="6382" xr:uid="{00000000-0005-0000-0000-0000951E0000}"/>
    <cellStyle name="20% - Accent4 2 16" xfId="60158" xr:uid="{00000000-0005-0000-0000-0000961E0000}"/>
    <cellStyle name="20% - Accent4 2 2" xfId="6383" xr:uid="{00000000-0005-0000-0000-0000971E0000}"/>
    <cellStyle name="20% - Accent4 2 2 10" xfId="6384" xr:uid="{00000000-0005-0000-0000-0000981E0000}"/>
    <cellStyle name="20% - Accent4 2 2 11" xfId="6385" xr:uid="{00000000-0005-0000-0000-0000991E0000}"/>
    <cellStyle name="20% - Accent4 2 2 12" xfId="60342" xr:uid="{00000000-0005-0000-0000-00009A1E0000}"/>
    <cellStyle name="20% - Accent4 2 2 2" xfId="6386" xr:uid="{00000000-0005-0000-0000-00009B1E0000}"/>
    <cellStyle name="20% - Accent4 2 2 2 10" xfId="6387" xr:uid="{00000000-0005-0000-0000-00009C1E0000}"/>
    <cellStyle name="20% - Accent4 2 2 2 11" xfId="60710" xr:uid="{00000000-0005-0000-0000-00009D1E0000}"/>
    <cellStyle name="20% - Accent4 2 2 2 2" xfId="6388" xr:uid="{00000000-0005-0000-0000-00009E1E0000}"/>
    <cellStyle name="20% - Accent4 2 2 2 2 2" xfId="6389" xr:uid="{00000000-0005-0000-0000-00009F1E0000}"/>
    <cellStyle name="20% - Accent4 2 2 2 2 2 2" xfId="6390" xr:uid="{00000000-0005-0000-0000-0000A01E0000}"/>
    <cellStyle name="20% - Accent4 2 2 2 2 2 2 2" xfId="6391" xr:uid="{00000000-0005-0000-0000-0000A11E0000}"/>
    <cellStyle name="20% - Accent4 2 2 2 2 2 2 2 2" xfId="6392" xr:uid="{00000000-0005-0000-0000-0000A21E0000}"/>
    <cellStyle name="20% - Accent4 2 2 2 2 2 2 2 2 2" xfId="6393" xr:uid="{00000000-0005-0000-0000-0000A31E0000}"/>
    <cellStyle name="20% - Accent4 2 2 2 2 2 2 2 2 3" xfId="51207" xr:uid="{00000000-0005-0000-0000-0000A41E0000}"/>
    <cellStyle name="20% - Accent4 2 2 2 2 2 2 2 3" xfId="6394" xr:uid="{00000000-0005-0000-0000-0000A51E0000}"/>
    <cellStyle name="20% - Accent4 2 2 2 2 2 2 2 4" xfId="6395" xr:uid="{00000000-0005-0000-0000-0000A61E0000}"/>
    <cellStyle name="20% - Accent4 2 2 2 2 2 2 3" xfId="6396" xr:uid="{00000000-0005-0000-0000-0000A71E0000}"/>
    <cellStyle name="20% - Accent4 2 2 2 2 2 2 3 2" xfId="6397" xr:uid="{00000000-0005-0000-0000-0000A81E0000}"/>
    <cellStyle name="20% - Accent4 2 2 2 2 2 2 3 2 2" xfId="6398" xr:uid="{00000000-0005-0000-0000-0000A91E0000}"/>
    <cellStyle name="20% - Accent4 2 2 2 2 2 2 3 2 3" xfId="51208" xr:uid="{00000000-0005-0000-0000-0000AA1E0000}"/>
    <cellStyle name="20% - Accent4 2 2 2 2 2 2 3 3" xfId="6399" xr:uid="{00000000-0005-0000-0000-0000AB1E0000}"/>
    <cellStyle name="20% - Accent4 2 2 2 2 2 2 3 4" xfId="6400" xr:uid="{00000000-0005-0000-0000-0000AC1E0000}"/>
    <cellStyle name="20% - Accent4 2 2 2 2 2 2 4" xfId="6401" xr:uid="{00000000-0005-0000-0000-0000AD1E0000}"/>
    <cellStyle name="20% - Accent4 2 2 2 2 2 2 4 2" xfId="6402" xr:uid="{00000000-0005-0000-0000-0000AE1E0000}"/>
    <cellStyle name="20% - Accent4 2 2 2 2 2 2 4 3" xfId="51209" xr:uid="{00000000-0005-0000-0000-0000AF1E0000}"/>
    <cellStyle name="20% - Accent4 2 2 2 2 2 2 5" xfId="6403" xr:uid="{00000000-0005-0000-0000-0000B01E0000}"/>
    <cellStyle name="20% - Accent4 2 2 2 2 2 2 6" xfId="6404" xr:uid="{00000000-0005-0000-0000-0000B11E0000}"/>
    <cellStyle name="20% - Accent4 2 2 2 2 2 3" xfId="6405" xr:uid="{00000000-0005-0000-0000-0000B21E0000}"/>
    <cellStyle name="20% - Accent4 2 2 2 2 2 3 2" xfId="6406" xr:uid="{00000000-0005-0000-0000-0000B31E0000}"/>
    <cellStyle name="20% - Accent4 2 2 2 2 2 3 2 2" xfId="6407" xr:uid="{00000000-0005-0000-0000-0000B41E0000}"/>
    <cellStyle name="20% - Accent4 2 2 2 2 2 3 2 3" xfId="51210" xr:uid="{00000000-0005-0000-0000-0000B51E0000}"/>
    <cellStyle name="20% - Accent4 2 2 2 2 2 3 3" xfId="6408" xr:uid="{00000000-0005-0000-0000-0000B61E0000}"/>
    <cellStyle name="20% - Accent4 2 2 2 2 2 3 4" xfId="6409" xr:uid="{00000000-0005-0000-0000-0000B71E0000}"/>
    <cellStyle name="20% - Accent4 2 2 2 2 2 4" xfId="6410" xr:uid="{00000000-0005-0000-0000-0000B81E0000}"/>
    <cellStyle name="20% - Accent4 2 2 2 2 2 4 2" xfId="6411" xr:uid="{00000000-0005-0000-0000-0000B91E0000}"/>
    <cellStyle name="20% - Accent4 2 2 2 2 2 4 2 2" xfId="6412" xr:uid="{00000000-0005-0000-0000-0000BA1E0000}"/>
    <cellStyle name="20% - Accent4 2 2 2 2 2 4 2 3" xfId="51211" xr:uid="{00000000-0005-0000-0000-0000BB1E0000}"/>
    <cellStyle name="20% - Accent4 2 2 2 2 2 4 3" xfId="6413" xr:uid="{00000000-0005-0000-0000-0000BC1E0000}"/>
    <cellStyle name="20% - Accent4 2 2 2 2 2 4 4" xfId="6414" xr:uid="{00000000-0005-0000-0000-0000BD1E0000}"/>
    <cellStyle name="20% - Accent4 2 2 2 2 2 5" xfId="6415" xr:uid="{00000000-0005-0000-0000-0000BE1E0000}"/>
    <cellStyle name="20% - Accent4 2 2 2 2 2 5 2" xfId="6416" xr:uid="{00000000-0005-0000-0000-0000BF1E0000}"/>
    <cellStyle name="20% - Accent4 2 2 2 2 2 5 3" xfId="51212" xr:uid="{00000000-0005-0000-0000-0000C01E0000}"/>
    <cellStyle name="20% - Accent4 2 2 2 2 2 6" xfId="6417" xr:uid="{00000000-0005-0000-0000-0000C11E0000}"/>
    <cellStyle name="20% - Accent4 2 2 2 2 2 7" xfId="6418" xr:uid="{00000000-0005-0000-0000-0000C21E0000}"/>
    <cellStyle name="20% - Accent4 2 2 2 2 3" xfId="6419" xr:uid="{00000000-0005-0000-0000-0000C31E0000}"/>
    <cellStyle name="20% - Accent4 2 2 2 2 3 2" xfId="6420" xr:uid="{00000000-0005-0000-0000-0000C41E0000}"/>
    <cellStyle name="20% - Accent4 2 2 2 2 3 2 2" xfId="6421" xr:uid="{00000000-0005-0000-0000-0000C51E0000}"/>
    <cellStyle name="20% - Accent4 2 2 2 2 3 2 2 2" xfId="6422" xr:uid="{00000000-0005-0000-0000-0000C61E0000}"/>
    <cellStyle name="20% - Accent4 2 2 2 2 3 2 2 3" xfId="51213" xr:uid="{00000000-0005-0000-0000-0000C71E0000}"/>
    <cellStyle name="20% - Accent4 2 2 2 2 3 2 3" xfId="6423" xr:uid="{00000000-0005-0000-0000-0000C81E0000}"/>
    <cellStyle name="20% - Accent4 2 2 2 2 3 2 4" xfId="6424" xr:uid="{00000000-0005-0000-0000-0000C91E0000}"/>
    <cellStyle name="20% - Accent4 2 2 2 2 3 3" xfId="6425" xr:uid="{00000000-0005-0000-0000-0000CA1E0000}"/>
    <cellStyle name="20% - Accent4 2 2 2 2 3 3 2" xfId="6426" xr:uid="{00000000-0005-0000-0000-0000CB1E0000}"/>
    <cellStyle name="20% - Accent4 2 2 2 2 3 3 2 2" xfId="6427" xr:uid="{00000000-0005-0000-0000-0000CC1E0000}"/>
    <cellStyle name="20% - Accent4 2 2 2 2 3 3 2 3" xfId="51214" xr:uid="{00000000-0005-0000-0000-0000CD1E0000}"/>
    <cellStyle name="20% - Accent4 2 2 2 2 3 3 3" xfId="6428" xr:uid="{00000000-0005-0000-0000-0000CE1E0000}"/>
    <cellStyle name="20% - Accent4 2 2 2 2 3 3 4" xfId="6429" xr:uid="{00000000-0005-0000-0000-0000CF1E0000}"/>
    <cellStyle name="20% - Accent4 2 2 2 2 3 4" xfId="6430" xr:uid="{00000000-0005-0000-0000-0000D01E0000}"/>
    <cellStyle name="20% - Accent4 2 2 2 2 3 4 2" xfId="6431" xr:uid="{00000000-0005-0000-0000-0000D11E0000}"/>
    <cellStyle name="20% - Accent4 2 2 2 2 3 4 3" xfId="51215" xr:uid="{00000000-0005-0000-0000-0000D21E0000}"/>
    <cellStyle name="20% - Accent4 2 2 2 2 3 5" xfId="6432" xr:uid="{00000000-0005-0000-0000-0000D31E0000}"/>
    <cellStyle name="20% - Accent4 2 2 2 2 3 6" xfId="6433" xr:uid="{00000000-0005-0000-0000-0000D41E0000}"/>
    <cellStyle name="20% - Accent4 2 2 2 2 4" xfId="6434" xr:uid="{00000000-0005-0000-0000-0000D51E0000}"/>
    <cellStyle name="20% - Accent4 2 2 2 2 4 2" xfId="6435" xr:uid="{00000000-0005-0000-0000-0000D61E0000}"/>
    <cellStyle name="20% - Accent4 2 2 2 2 4 2 2" xfId="6436" xr:uid="{00000000-0005-0000-0000-0000D71E0000}"/>
    <cellStyle name="20% - Accent4 2 2 2 2 4 2 3" xfId="51216" xr:uid="{00000000-0005-0000-0000-0000D81E0000}"/>
    <cellStyle name="20% - Accent4 2 2 2 2 4 3" xfId="6437" xr:uid="{00000000-0005-0000-0000-0000D91E0000}"/>
    <cellStyle name="20% - Accent4 2 2 2 2 4 4" xfId="6438" xr:uid="{00000000-0005-0000-0000-0000DA1E0000}"/>
    <cellStyle name="20% - Accent4 2 2 2 2 5" xfId="6439" xr:uid="{00000000-0005-0000-0000-0000DB1E0000}"/>
    <cellStyle name="20% - Accent4 2 2 2 2 5 2" xfId="6440" xr:uid="{00000000-0005-0000-0000-0000DC1E0000}"/>
    <cellStyle name="20% - Accent4 2 2 2 2 5 2 2" xfId="6441" xr:uid="{00000000-0005-0000-0000-0000DD1E0000}"/>
    <cellStyle name="20% - Accent4 2 2 2 2 5 2 3" xfId="51217" xr:uid="{00000000-0005-0000-0000-0000DE1E0000}"/>
    <cellStyle name="20% - Accent4 2 2 2 2 5 3" xfId="6442" xr:uid="{00000000-0005-0000-0000-0000DF1E0000}"/>
    <cellStyle name="20% - Accent4 2 2 2 2 5 4" xfId="6443" xr:uid="{00000000-0005-0000-0000-0000E01E0000}"/>
    <cellStyle name="20% - Accent4 2 2 2 2 6" xfId="6444" xr:uid="{00000000-0005-0000-0000-0000E11E0000}"/>
    <cellStyle name="20% - Accent4 2 2 2 2 6 2" xfId="6445" xr:uid="{00000000-0005-0000-0000-0000E21E0000}"/>
    <cellStyle name="20% - Accent4 2 2 2 2 6 3" xfId="51218" xr:uid="{00000000-0005-0000-0000-0000E31E0000}"/>
    <cellStyle name="20% - Accent4 2 2 2 2 7" xfId="6446" xr:uid="{00000000-0005-0000-0000-0000E41E0000}"/>
    <cellStyle name="20% - Accent4 2 2 2 2 8" xfId="6447" xr:uid="{00000000-0005-0000-0000-0000E51E0000}"/>
    <cellStyle name="20% - Accent4 2 2 2 3" xfId="6448" xr:uid="{00000000-0005-0000-0000-0000E61E0000}"/>
    <cellStyle name="20% - Accent4 2 2 2 3 2" xfId="6449" xr:uid="{00000000-0005-0000-0000-0000E71E0000}"/>
    <cellStyle name="20% - Accent4 2 2 2 3 2 2" xfId="6450" xr:uid="{00000000-0005-0000-0000-0000E81E0000}"/>
    <cellStyle name="20% - Accent4 2 2 2 3 2 2 2" xfId="6451" xr:uid="{00000000-0005-0000-0000-0000E91E0000}"/>
    <cellStyle name="20% - Accent4 2 2 2 3 2 2 2 2" xfId="6452" xr:uid="{00000000-0005-0000-0000-0000EA1E0000}"/>
    <cellStyle name="20% - Accent4 2 2 2 3 2 2 2 3" xfId="51219" xr:uid="{00000000-0005-0000-0000-0000EB1E0000}"/>
    <cellStyle name="20% - Accent4 2 2 2 3 2 2 3" xfId="6453" xr:uid="{00000000-0005-0000-0000-0000EC1E0000}"/>
    <cellStyle name="20% - Accent4 2 2 2 3 2 2 4" xfId="6454" xr:uid="{00000000-0005-0000-0000-0000ED1E0000}"/>
    <cellStyle name="20% - Accent4 2 2 2 3 2 3" xfId="6455" xr:uid="{00000000-0005-0000-0000-0000EE1E0000}"/>
    <cellStyle name="20% - Accent4 2 2 2 3 2 3 2" xfId="6456" xr:uid="{00000000-0005-0000-0000-0000EF1E0000}"/>
    <cellStyle name="20% - Accent4 2 2 2 3 2 3 2 2" xfId="6457" xr:uid="{00000000-0005-0000-0000-0000F01E0000}"/>
    <cellStyle name="20% - Accent4 2 2 2 3 2 3 2 3" xfId="51220" xr:uid="{00000000-0005-0000-0000-0000F11E0000}"/>
    <cellStyle name="20% - Accent4 2 2 2 3 2 3 3" xfId="6458" xr:uid="{00000000-0005-0000-0000-0000F21E0000}"/>
    <cellStyle name="20% - Accent4 2 2 2 3 2 3 4" xfId="6459" xr:uid="{00000000-0005-0000-0000-0000F31E0000}"/>
    <cellStyle name="20% - Accent4 2 2 2 3 2 4" xfId="6460" xr:uid="{00000000-0005-0000-0000-0000F41E0000}"/>
    <cellStyle name="20% - Accent4 2 2 2 3 2 4 2" xfId="6461" xr:uid="{00000000-0005-0000-0000-0000F51E0000}"/>
    <cellStyle name="20% - Accent4 2 2 2 3 2 4 3" xfId="51221" xr:uid="{00000000-0005-0000-0000-0000F61E0000}"/>
    <cellStyle name="20% - Accent4 2 2 2 3 2 5" xfId="6462" xr:uid="{00000000-0005-0000-0000-0000F71E0000}"/>
    <cellStyle name="20% - Accent4 2 2 2 3 2 6" xfId="6463" xr:uid="{00000000-0005-0000-0000-0000F81E0000}"/>
    <cellStyle name="20% - Accent4 2 2 2 3 3" xfId="6464" xr:uid="{00000000-0005-0000-0000-0000F91E0000}"/>
    <cellStyle name="20% - Accent4 2 2 2 3 3 2" xfId="6465" xr:uid="{00000000-0005-0000-0000-0000FA1E0000}"/>
    <cellStyle name="20% - Accent4 2 2 2 3 3 2 2" xfId="6466" xr:uid="{00000000-0005-0000-0000-0000FB1E0000}"/>
    <cellStyle name="20% - Accent4 2 2 2 3 3 2 3" xfId="51222" xr:uid="{00000000-0005-0000-0000-0000FC1E0000}"/>
    <cellStyle name="20% - Accent4 2 2 2 3 3 3" xfId="6467" xr:uid="{00000000-0005-0000-0000-0000FD1E0000}"/>
    <cellStyle name="20% - Accent4 2 2 2 3 3 4" xfId="6468" xr:uid="{00000000-0005-0000-0000-0000FE1E0000}"/>
    <cellStyle name="20% - Accent4 2 2 2 3 4" xfId="6469" xr:uid="{00000000-0005-0000-0000-0000FF1E0000}"/>
    <cellStyle name="20% - Accent4 2 2 2 3 4 2" xfId="6470" xr:uid="{00000000-0005-0000-0000-0000001F0000}"/>
    <cellStyle name="20% - Accent4 2 2 2 3 4 2 2" xfId="6471" xr:uid="{00000000-0005-0000-0000-0000011F0000}"/>
    <cellStyle name="20% - Accent4 2 2 2 3 4 2 3" xfId="51223" xr:uid="{00000000-0005-0000-0000-0000021F0000}"/>
    <cellStyle name="20% - Accent4 2 2 2 3 4 3" xfId="6472" xr:uid="{00000000-0005-0000-0000-0000031F0000}"/>
    <cellStyle name="20% - Accent4 2 2 2 3 4 4" xfId="6473" xr:uid="{00000000-0005-0000-0000-0000041F0000}"/>
    <cellStyle name="20% - Accent4 2 2 2 3 5" xfId="6474" xr:uid="{00000000-0005-0000-0000-0000051F0000}"/>
    <cellStyle name="20% - Accent4 2 2 2 3 5 2" xfId="6475" xr:uid="{00000000-0005-0000-0000-0000061F0000}"/>
    <cellStyle name="20% - Accent4 2 2 2 3 5 3" xfId="51224" xr:uid="{00000000-0005-0000-0000-0000071F0000}"/>
    <cellStyle name="20% - Accent4 2 2 2 3 6" xfId="6476" xr:uid="{00000000-0005-0000-0000-0000081F0000}"/>
    <cellStyle name="20% - Accent4 2 2 2 3 7" xfId="6477" xr:uid="{00000000-0005-0000-0000-0000091F0000}"/>
    <cellStyle name="20% - Accent4 2 2 2 4" xfId="6478" xr:uid="{00000000-0005-0000-0000-00000A1F0000}"/>
    <cellStyle name="20% - Accent4 2 2 2 4 2" xfId="6479" xr:uid="{00000000-0005-0000-0000-00000B1F0000}"/>
    <cellStyle name="20% - Accent4 2 2 2 4 2 2" xfId="6480" xr:uid="{00000000-0005-0000-0000-00000C1F0000}"/>
    <cellStyle name="20% - Accent4 2 2 2 4 2 2 2" xfId="6481" xr:uid="{00000000-0005-0000-0000-00000D1F0000}"/>
    <cellStyle name="20% - Accent4 2 2 2 4 2 2 3" xfId="51225" xr:uid="{00000000-0005-0000-0000-00000E1F0000}"/>
    <cellStyle name="20% - Accent4 2 2 2 4 2 3" xfId="6482" xr:uid="{00000000-0005-0000-0000-00000F1F0000}"/>
    <cellStyle name="20% - Accent4 2 2 2 4 2 4" xfId="6483" xr:uid="{00000000-0005-0000-0000-0000101F0000}"/>
    <cellStyle name="20% - Accent4 2 2 2 4 3" xfId="6484" xr:uid="{00000000-0005-0000-0000-0000111F0000}"/>
    <cellStyle name="20% - Accent4 2 2 2 4 3 2" xfId="6485" xr:uid="{00000000-0005-0000-0000-0000121F0000}"/>
    <cellStyle name="20% - Accent4 2 2 2 4 3 2 2" xfId="6486" xr:uid="{00000000-0005-0000-0000-0000131F0000}"/>
    <cellStyle name="20% - Accent4 2 2 2 4 3 2 3" xfId="51226" xr:uid="{00000000-0005-0000-0000-0000141F0000}"/>
    <cellStyle name="20% - Accent4 2 2 2 4 3 3" xfId="6487" xr:uid="{00000000-0005-0000-0000-0000151F0000}"/>
    <cellStyle name="20% - Accent4 2 2 2 4 3 4" xfId="6488" xr:uid="{00000000-0005-0000-0000-0000161F0000}"/>
    <cellStyle name="20% - Accent4 2 2 2 4 4" xfId="6489" xr:uid="{00000000-0005-0000-0000-0000171F0000}"/>
    <cellStyle name="20% - Accent4 2 2 2 4 4 2" xfId="6490" xr:uid="{00000000-0005-0000-0000-0000181F0000}"/>
    <cellStyle name="20% - Accent4 2 2 2 4 4 3" xfId="51227" xr:uid="{00000000-0005-0000-0000-0000191F0000}"/>
    <cellStyle name="20% - Accent4 2 2 2 4 5" xfId="6491" xr:uid="{00000000-0005-0000-0000-00001A1F0000}"/>
    <cellStyle name="20% - Accent4 2 2 2 4 6" xfId="6492" xr:uid="{00000000-0005-0000-0000-00001B1F0000}"/>
    <cellStyle name="20% - Accent4 2 2 2 5" xfId="6493" xr:uid="{00000000-0005-0000-0000-00001C1F0000}"/>
    <cellStyle name="20% - Accent4 2 2 2 5 2" xfId="6494" xr:uid="{00000000-0005-0000-0000-00001D1F0000}"/>
    <cellStyle name="20% - Accent4 2 2 2 5 2 2" xfId="6495" xr:uid="{00000000-0005-0000-0000-00001E1F0000}"/>
    <cellStyle name="20% - Accent4 2 2 2 5 2 2 2" xfId="6496" xr:uid="{00000000-0005-0000-0000-00001F1F0000}"/>
    <cellStyle name="20% - Accent4 2 2 2 5 2 2 3" xfId="51228" xr:uid="{00000000-0005-0000-0000-0000201F0000}"/>
    <cellStyle name="20% - Accent4 2 2 2 5 2 3" xfId="6497" xr:uid="{00000000-0005-0000-0000-0000211F0000}"/>
    <cellStyle name="20% - Accent4 2 2 2 5 2 4" xfId="6498" xr:uid="{00000000-0005-0000-0000-0000221F0000}"/>
    <cellStyle name="20% - Accent4 2 2 2 5 3" xfId="6499" xr:uid="{00000000-0005-0000-0000-0000231F0000}"/>
    <cellStyle name="20% - Accent4 2 2 2 5 3 2" xfId="6500" xr:uid="{00000000-0005-0000-0000-0000241F0000}"/>
    <cellStyle name="20% - Accent4 2 2 2 5 3 3" xfId="51229" xr:uid="{00000000-0005-0000-0000-0000251F0000}"/>
    <cellStyle name="20% - Accent4 2 2 2 5 4" xfId="6501" xr:uid="{00000000-0005-0000-0000-0000261F0000}"/>
    <cellStyle name="20% - Accent4 2 2 2 5 5" xfId="6502" xr:uid="{00000000-0005-0000-0000-0000271F0000}"/>
    <cellStyle name="20% - Accent4 2 2 2 6" xfId="6503" xr:uid="{00000000-0005-0000-0000-0000281F0000}"/>
    <cellStyle name="20% - Accent4 2 2 2 6 2" xfId="6504" xr:uid="{00000000-0005-0000-0000-0000291F0000}"/>
    <cellStyle name="20% - Accent4 2 2 2 6 2 2" xfId="6505" xr:uid="{00000000-0005-0000-0000-00002A1F0000}"/>
    <cellStyle name="20% - Accent4 2 2 2 6 2 3" xfId="51230" xr:uid="{00000000-0005-0000-0000-00002B1F0000}"/>
    <cellStyle name="20% - Accent4 2 2 2 6 3" xfId="6506" xr:uid="{00000000-0005-0000-0000-00002C1F0000}"/>
    <cellStyle name="20% - Accent4 2 2 2 6 4" xfId="6507" xr:uid="{00000000-0005-0000-0000-00002D1F0000}"/>
    <cellStyle name="20% - Accent4 2 2 2 7" xfId="6508" xr:uid="{00000000-0005-0000-0000-00002E1F0000}"/>
    <cellStyle name="20% - Accent4 2 2 2 7 2" xfId="6509" xr:uid="{00000000-0005-0000-0000-00002F1F0000}"/>
    <cellStyle name="20% - Accent4 2 2 2 7 2 2" xfId="6510" xr:uid="{00000000-0005-0000-0000-0000301F0000}"/>
    <cellStyle name="20% - Accent4 2 2 2 7 2 3" xfId="51231" xr:uid="{00000000-0005-0000-0000-0000311F0000}"/>
    <cellStyle name="20% - Accent4 2 2 2 7 3" xfId="6511" xr:uid="{00000000-0005-0000-0000-0000321F0000}"/>
    <cellStyle name="20% - Accent4 2 2 2 7 4" xfId="6512" xr:uid="{00000000-0005-0000-0000-0000331F0000}"/>
    <cellStyle name="20% - Accent4 2 2 2 8" xfId="6513" xr:uid="{00000000-0005-0000-0000-0000341F0000}"/>
    <cellStyle name="20% - Accent4 2 2 2 8 2" xfId="6514" xr:uid="{00000000-0005-0000-0000-0000351F0000}"/>
    <cellStyle name="20% - Accent4 2 2 2 8 3" xfId="51232" xr:uid="{00000000-0005-0000-0000-0000361F0000}"/>
    <cellStyle name="20% - Accent4 2 2 2 9" xfId="6515" xr:uid="{00000000-0005-0000-0000-0000371F0000}"/>
    <cellStyle name="20% - Accent4 2 2 3" xfId="6516" xr:uid="{00000000-0005-0000-0000-0000381F0000}"/>
    <cellStyle name="20% - Accent4 2 2 3 2" xfId="6517" xr:uid="{00000000-0005-0000-0000-0000391F0000}"/>
    <cellStyle name="20% - Accent4 2 2 3 2 2" xfId="6518" xr:uid="{00000000-0005-0000-0000-00003A1F0000}"/>
    <cellStyle name="20% - Accent4 2 2 3 2 2 2" xfId="6519" xr:uid="{00000000-0005-0000-0000-00003B1F0000}"/>
    <cellStyle name="20% - Accent4 2 2 3 2 2 2 2" xfId="6520" xr:uid="{00000000-0005-0000-0000-00003C1F0000}"/>
    <cellStyle name="20% - Accent4 2 2 3 2 2 2 2 2" xfId="6521" xr:uid="{00000000-0005-0000-0000-00003D1F0000}"/>
    <cellStyle name="20% - Accent4 2 2 3 2 2 2 2 3" xfId="51233" xr:uid="{00000000-0005-0000-0000-00003E1F0000}"/>
    <cellStyle name="20% - Accent4 2 2 3 2 2 2 3" xfId="6522" xr:uid="{00000000-0005-0000-0000-00003F1F0000}"/>
    <cellStyle name="20% - Accent4 2 2 3 2 2 2 4" xfId="6523" xr:uid="{00000000-0005-0000-0000-0000401F0000}"/>
    <cellStyle name="20% - Accent4 2 2 3 2 2 3" xfId="6524" xr:uid="{00000000-0005-0000-0000-0000411F0000}"/>
    <cellStyle name="20% - Accent4 2 2 3 2 2 3 2" xfId="6525" xr:uid="{00000000-0005-0000-0000-0000421F0000}"/>
    <cellStyle name="20% - Accent4 2 2 3 2 2 3 2 2" xfId="6526" xr:uid="{00000000-0005-0000-0000-0000431F0000}"/>
    <cellStyle name="20% - Accent4 2 2 3 2 2 3 2 3" xfId="51234" xr:uid="{00000000-0005-0000-0000-0000441F0000}"/>
    <cellStyle name="20% - Accent4 2 2 3 2 2 3 3" xfId="6527" xr:uid="{00000000-0005-0000-0000-0000451F0000}"/>
    <cellStyle name="20% - Accent4 2 2 3 2 2 3 4" xfId="6528" xr:uid="{00000000-0005-0000-0000-0000461F0000}"/>
    <cellStyle name="20% - Accent4 2 2 3 2 2 4" xfId="6529" xr:uid="{00000000-0005-0000-0000-0000471F0000}"/>
    <cellStyle name="20% - Accent4 2 2 3 2 2 4 2" xfId="6530" xr:uid="{00000000-0005-0000-0000-0000481F0000}"/>
    <cellStyle name="20% - Accent4 2 2 3 2 2 4 3" xfId="51235" xr:uid="{00000000-0005-0000-0000-0000491F0000}"/>
    <cellStyle name="20% - Accent4 2 2 3 2 2 5" xfId="6531" xr:uid="{00000000-0005-0000-0000-00004A1F0000}"/>
    <cellStyle name="20% - Accent4 2 2 3 2 2 6" xfId="6532" xr:uid="{00000000-0005-0000-0000-00004B1F0000}"/>
    <cellStyle name="20% - Accent4 2 2 3 2 3" xfId="6533" xr:uid="{00000000-0005-0000-0000-00004C1F0000}"/>
    <cellStyle name="20% - Accent4 2 2 3 2 3 2" xfId="6534" xr:uid="{00000000-0005-0000-0000-00004D1F0000}"/>
    <cellStyle name="20% - Accent4 2 2 3 2 3 2 2" xfId="6535" xr:uid="{00000000-0005-0000-0000-00004E1F0000}"/>
    <cellStyle name="20% - Accent4 2 2 3 2 3 2 3" xfId="51236" xr:uid="{00000000-0005-0000-0000-00004F1F0000}"/>
    <cellStyle name="20% - Accent4 2 2 3 2 3 3" xfId="6536" xr:uid="{00000000-0005-0000-0000-0000501F0000}"/>
    <cellStyle name="20% - Accent4 2 2 3 2 3 4" xfId="6537" xr:uid="{00000000-0005-0000-0000-0000511F0000}"/>
    <cellStyle name="20% - Accent4 2 2 3 2 4" xfId="6538" xr:uid="{00000000-0005-0000-0000-0000521F0000}"/>
    <cellStyle name="20% - Accent4 2 2 3 2 4 2" xfId="6539" xr:uid="{00000000-0005-0000-0000-0000531F0000}"/>
    <cellStyle name="20% - Accent4 2 2 3 2 4 2 2" xfId="6540" xr:uid="{00000000-0005-0000-0000-0000541F0000}"/>
    <cellStyle name="20% - Accent4 2 2 3 2 4 2 3" xfId="51237" xr:uid="{00000000-0005-0000-0000-0000551F0000}"/>
    <cellStyle name="20% - Accent4 2 2 3 2 4 3" xfId="6541" xr:uid="{00000000-0005-0000-0000-0000561F0000}"/>
    <cellStyle name="20% - Accent4 2 2 3 2 4 4" xfId="6542" xr:uid="{00000000-0005-0000-0000-0000571F0000}"/>
    <cellStyle name="20% - Accent4 2 2 3 2 5" xfId="6543" xr:uid="{00000000-0005-0000-0000-0000581F0000}"/>
    <cellStyle name="20% - Accent4 2 2 3 2 5 2" xfId="6544" xr:uid="{00000000-0005-0000-0000-0000591F0000}"/>
    <cellStyle name="20% - Accent4 2 2 3 2 5 3" xfId="51238" xr:uid="{00000000-0005-0000-0000-00005A1F0000}"/>
    <cellStyle name="20% - Accent4 2 2 3 2 6" xfId="6545" xr:uid="{00000000-0005-0000-0000-00005B1F0000}"/>
    <cellStyle name="20% - Accent4 2 2 3 2 7" xfId="6546" xr:uid="{00000000-0005-0000-0000-00005C1F0000}"/>
    <cellStyle name="20% - Accent4 2 2 3 3" xfId="6547" xr:uid="{00000000-0005-0000-0000-00005D1F0000}"/>
    <cellStyle name="20% - Accent4 2 2 3 3 2" xfId="6548" xr:uid="{00000000-0005-0000-0000-00005E1F0000}"/>
    <cellStyle name="20% - Accent4 2 2 3 3 2 2" xfId="6549" xr:uid="{00000000-0005-0000-0000-00005F1F0000}"/>
    <cellStyle name="20% - Accent4 2 2 3 3 2 2 2" xfId="6550" xr:uid="{00000000-0005-0000-0000-0000601F0000}"/>
    <cellStyle name="20% - Accent4 2 2 3 3 2 2 3" xfId="51239" xr:uid="{00000000-0005-0000-0000-0000611F0000}"/>
    <cellStyle name="20% - Accent4 2 2 3 3 2 3" xfId="6551" xr:uid="{00000000-0005-0000-0000-0000621F0000}"/>
    <cellStyle name="20% - Accent4 2 2 3 3 2 4" xfId="6552" xr:uid="{00000000-0005-0000-0000-0000631F0000}"/>
    <cellStyle name="20% - Accent4 2 2 3 3 3" xfId="6553" xr:uid="{00000000-0005-0000-0000-0000641F0000}"/>
    <cellStyle name="20% - Accent4 2 2 3 3 3 2" xfId="6554" xr:uid="{00000000-0005-0000-0000-0000651F0000}"/>
    <cellStyle name="20% - Accent4 2 2 3 3 3 2 2" xfId="6555" xr:uid="{00000000-0005-0000-0000-0000661F0000}"/>
    <cellStyle name="20% - Accent4 2 2 3 3 3 2 3" xfId="51240" xr:uid="{00000000-0005-0000-0000-0000671F0000}"/>
    <cellStyle name="20% - Accent4 2 2 3 3 3 3" xfId="6556" xr:uid="{00000000-0005-0000-0000-0000681F0000}"/>
    <cellStyle name="20% - Accent4 2 2 3 3 3 4" xfId="6557" xr:uid="{00000000-0005-0000-0000-0000691F0000}"/>
    <cellStyle name="20% - Accent4 2 2 3 3 4" xfId="6558" xr:uid="{00000000-0005-0000-0000-00006A1F0000}"/>
    <cellStyle name="20% - Accent4 2 2 3 3 4 2" xfId="6559" xr:uid="{00000000-0005-0000-0000-00006B1F0000}"/>
    <cellStyle name="20% - Accent4 2 2 3 3 4 3" xfId="51241" xr:uid="{00000000-0005-0000-0000-00006C1F0000}"/>
    <cellStyle name="20% - Accent4 2 2 3 3 5" xfId="6560" xr:uid="{00000000-0005-0000-0000-00006D1F0000}"/>
    <cellStyle name="20% - Accent4 2 2 3 3 6" xfId="6561" xr:uid="{00000000-0005-0000-0000-00006E1F0000}"/>
    <cellStyle name="20% - Accent4 2 2 3 4" xfId="6562" xr:uid="{00000000-0005-0000-0000-00006F1F0000}"/>
    <cellStyle name="20% - Accent4 2 2 3 4 2" xfId="6563" xr:uid="{00000000-0005-0000-0000-0000701F0000}"/>
    <cellStyle name="20% - Accent4 2 2 3 4 2 2" xfId="6564" xr:uid="{00000000-0005-0000-0000-0000711F0000}"/>
    <cellStyle name="20% - Accent4 2 2 3 4 2 2 2" xfId="6565" xr:uid="{00000000-0005-0000-0000-0000721F0000}"/>
    <cellStyle name="20% - Accent4 2 2 3 4 2 2 3" xfId="51242" xr:uid="{00000000-0005-0000-0000-0000731F0000}"/>
    <cellStyle name="20% - Accent4 2 2 3 4 2 3" xfId="6566" xr:uid="{00000000-0005-0000-0000-0000741F0000}"/>
    <cellStyle name="20% - Accent4 2 2 3 4 2 4" xfId="6567" xr:uid="{00000000-0005-0000-0000-0000751F0000}"/>
    <cellStyle name="20% - Accent4 2 2 3 4 3" xfId="6568" xr:uid="{00000000-0005-0000-0000-0000761F0000}"/>
    <cellStyle name="20% - Accent4 2 2 3 4 3 2" xfId="6569" xr:uid="{00000000-0005-0000-0000-0000771F0000}"/>
    <cellStyle name="20% - Accent4 2 2 3 4 3 3" xfId="51243" xr:uid="{00000000-0005-0000-0000-0000781F0000}"/>
    <cellStyle name="20% - Accent4 2 2 3 4 4" xfId="6570" xr:uid="{00000000-0005-0000-0000-0000791F0000}"/>
    <cellStyle name="20% - Accent4 2 2 3 4 5" xfId="6571" xr:uid="{00000000-0005-0000-0000-00007A1F0000}"/>
    <cellStyle name="20% - Accent4 2 2 3 5" xfId="6572" xr:uid="{00000000-0005-0000-0000-00007B1F0000}"/>
    <cellStyle name="20% - Accent4 2 2 3 5 2" xfId="6573" xr:uid="{00000000-0005-0000-0000-00007C1F0000}"/>
    <cellStyle name="20% - Accent4 2 2 3 5 2 2" xfId="6574" xr:uid="{00000000-0005-0000-0000-00007D1F0000}"/>
    <cellStyle name="20% - Accent4 2 2 3 5 2 3" xfId="51244" xr:uid="{00000000-0005-0000-0000-00007E1F0000}"/>
    <cellStyle name="20% - Accent4 2 2 3 5 3" xfId="6575" xr:uid="{00000000-0005-0000-0000-00007F1F0000}"/>
    <cellStyle name="20% - Accent4 2 2 3 5 4" xfId="6576" xr:uid="{00000000-0005-0000-0000-0000801F0000}"/>
    <cellStyle name="20% - Accent4 2 2 3 6" xfId="6577" xr:uid="{00000000-0005-0000-0000-0000811F0000}"/>
    <cellStyle name="20% - Accent4 2 2 3 6 2" xfId="6578" xr:uid="{00000000-0005-0000-0000-0000821F0000}"/>
    <cellStyle name="20% - Accent4 2 2 3 6 2 2" xfId="6579" xr:uid="{00000000-0005-0000-0000-0000831F0000}"/>
    <cellStyle name="20% - Accent4 2 2 3 6 2 3" xfId="51245" xr:uid="{00000000-0005-0000-0000-0000841F0000}"/>
    <cellStyle name="20% - Accent4 2 2 3 6 3" xfId="6580" xr:uid="{00000000-0005-0000-0000-0000851F0000}"/>
    <cellStyle name="20% - Accent4 2 2 3 6 4" xfId="6581" xr:uid="{00000000-0005-0000-0000-0000861F0000}"/>
    <cellStyle name="20% - Accent4 2 2 3 7" xfId="6582" xr:uid="{00000000-0005-0000-0000-0000871F0000}"/>
    <cellStyle name="20% - Accent4 2 2 3 7 2" xfId="6583" xr:uid="{00000000-0005-0000-0000-0000881F0000}"/>
    <cellStyle name="20% - Accent4 2 2 3 7 3" xfId="51246" xr:uid="{00000000-0005-0000-0000-0000891F0000}"/>
    <cellStyle name="20% - Accent4 2 2 3 8" xfId="6584" xr:uid="{00000000-0005-0000-0000-00008A1F0000}"/>
    <cellStyle name="20% - Accent4 2 2 3 9" xfId="6585" xr:uid="{00000000-0005-0000-0000-00008B1F0000}"/>
    <cellStyle name="20% - Accent4 2 2 4" xfId="6586" xr:uid="{00000000-0005-0000-0000-00008C1F0000}"/>
    <cellStyle name="20% - Accent4 2 2 4 2" xfId="6587" xr:uid="{00000000-0005-0000-0000-00008D1F0000}"/>
    <cellStyle name="20% - Accent4 2 2 4 2 2" xfId="6588" xr:uid="{00000000-0005-0000-0000-00008E1F0000}"/>
    <cellStyle name="20% - Accent4 2 2 4 2 2 2" xfId="6589" xr:uid="{00000000-0005-0000-0000-00008F1F0000}"/>
    <cellStyle name="20% - Accent4 2 2 4 2 2 2 2" xfId="6590" xr:uid="{00000000-0005-0000-0000-0000901F0000}"/>
    <cellStyle name="20% - Accent4 2 2 4 2 2 2 3" xfId="51247" xr:uid="{00000000-0005-0000-0000-0000911F0000}"/>
    <cellStyle name="20% - Accent4 2 2 4 2 2 3" xfId="6591" xr:uid="{00000000-0005-0000-0000-0000921F0000}"/>
    <cellStyle name="20% - Accent4 2 2 4 2 2 4" xfId="6592" xr:uid="{00000000-0005-0000-0000-0000931F0000}"/>
    <cellStyle name="20% - Accent4 2 2 4 2 3" xfId="6593" xr:uid="{00000000-0005-0000-0000-0000941F0000}"/>
    <cellStyle name="20% - Accent4 2 2 4 2 3 2" xfId="6594" xr:uid="{00000000-0005-0000-0000-0000951F0000}"/>
    <cellStyle name="20% - Accent4 2 2 4 2 3 2 2" xfId="6595" xr:uid="{00000000-0005-0000-0000-0000961F0000}"/>
    <cellStyle name="20% - Accent4 2 2 4 2 3 2 3" xfId="51248" xr:uid="{00000000-0005-0000-0000-0000971F0000}"/>
    <cellStyle name="20% - Accent4 2 2 4 2 3 3" xfId="6596" xr:uid="{00000000-0005-0000-0000-0000981F0000}"/>
    <cellStyle name="20% - Accent4 2 2 4 2 3 4" xfId="6597" xr:uid="{00000000-0005-0000-0000-0000991F0000}"/>
    <cellStyle name="20% - Accent4 2 2 4 2 4" xfId="6598" xr:uid="{00000000-0005-0000-0000-00009A1F0000}"/>
    <cellStyle name="20% - Accent4 2 2 4 2 4 2" xfId="6599" xr:uid="{00000000-0005-0000-0000-00009B1F0000}"/>
    <cellStyle name="20% - Accent4 2 2 4 2 4 3" xfId="51249" xr:uid="{00000000-0005-0000-0000-00009C1F0000}"/>
    <cellStyle name="20% - Accent4 2 2 4 2 5" xfId="6600" xr:uid="{00000000-0005-0000-0000-00009D1F0000}"/>
    <cellStyle name="20% - Accent4 2 2 4 2 6" xfId="6601" xr:uid="{00000000-0005-0000-0000-00009E1F0000}"/>
    <cellStyle name="20% - Accent4 2 2 4 3" xfId="6602" xr:uid="{00000000-0005-0000-0000-00009F1F0000}"/>
    <cellStyle name="20% - Accent4 2 2 4 3 2" xfId="6603" xr:uid="{00000000-0005-0000-0000-0000A01F0000}"/>
    <cellStyle name="20% - Accent4 2 2 4 3 2 2" xfId="6604" xr:uid="{00000000-0005-0000-0000-0000A11F0000}"/>
    <cellStyle name="20% - Accent4 2 2 4 3 2 3" xfId="51250" xr:uid="{00000000-0005-0000-0000-0000A21F0000}"/>
    <cellStyle name="20% - Accent4 2 2 4 3 3" xfId="6605" xr:uid="{00000000-0005-0000-0000-0000A31F0000}"/>
    <cellStyle name="20% - Accent4 2 2 4 3 4" xfId="6606" xr:uid="{00000000-0005-0000-0000-0000A41F0000}"/>
    <cellStyle name="20% - Accent4 2 2 4 4" xfId="6607" xr:uid="{00000000-0005-0000-0000-0000A51F0000}"/>
    <cellStyle name="20% - Accent4 2 2 4 4 2" xfId="6608" xr:uid="{00000000-0005-0000-0000-0000A61F0000}"/>
    <cellStyle name="20% - Accent4 2 2 4 4 2 2" xfId="6609" xr:uid="{00000000-0005-0000-0000-0000A71F0000}"/>
    <cellStyle name="20% - Accent4 2 2 4 4 2 3" xfId="51251" xr:uid="{00000000-0005-0000-0000-0000A81F0000}"/>
    <cellStyle name="20% - Accent4 2 2 4 4 3" xfId="6610" xr:uid="{00000000-0005-0000-0000-0000A91F0000}"/>
    <cellStyle name="20% - Accent4 2 2 4 4 4" xfId="6611" xr:uid="{00000000-0005-0000-0000-0000AA1F0000}"/>
    <cellStyle name="20% - Accent4 2 2 4 5" xfId="6612" xr:uid="{00000000-0005-0000-0000-0000AB1F0000}"/>
    <cellStyle name="20% - Accent4 2 2 4 5 2" xfId="6613" xr:uid="{00000000-0005-0000-0000-0000AC1F0000}"/>
    <cellStyle name="20% - Accent4 2 2 4 5 3" xfId="51252" xr:uid="{00000000-0005-0000-0000-0000AD1F0000}"/>
    <cellStyle name="20% - Accent4 2 2 4 6" xfId="6614" xr:uid="{00000000-0005-0000-0000-0000AE1F0000}"/>
    <cellStyle name="20% - Accent4 2 2 4 7" xfId="6615" xr:uid="{00000000-0005-0000-0000-0000AF1F0000}"/>
    <cellStyle name="20% - Accent4 2 2 5" xfId="6616" xr:uid="{00000000-0005-0000-0000-0000B01F0000}"/>
    <cellStyle name="20% - Accent4 2 2 5 2" xfId="6617" xr:uid="{00000000-0005-0000-0000-0000B11F0000}"/>
    <cellStyle name="20% - Accent4 2 2 5 2 2" xfId="6618" xr:uid="{00000000-0005-0000-0000-0000B21F0000}"/>
    <cellStyle name="20% - Accent4 2 2 5 2 2 2" xfId="6619" xr:uid="{00000000-0005-0000-0000-0000B31F0000}"/>
    <cellStyle name="20% - Accent4 2 2 5 2 2 3" xfId="51253" xr:uid="{00000000-0005-0000-0000-0000B41F0000}"/>
    <cellStyle name="20% - Accent4 2 2 5 2 3" xfId="6620" xr:uid="{00000000-0005-0000-0000-0000B51F0000}"/>
    <cellStyle name="20% - Accent4 2 2 5 2 4" xfId="6621" xr:uid="{00000000-0005-0000-0000-0000B61F0000}"/>
    <cellStyle name="20% - Accent4 2 2 5 3" xfId="6622" xr:uid="{00000000-0005-0000-0000-0000B71F0000}"/>
    <cellStyle name="20% - Accent4 2 2 5 3 2" xfId="6623" xr:uid="{00000000-0005-0000-0000-0000B81F0000}"/>
    <cellStyle name="20% - Accent4 2 2 5 3 2 2" xfId="6624" xr:uid="{00000000-0005-0000-0000-0000B91F0000}"/>
    <cellStyle name="20% - Accent4 2 2 5 3 2 3" xfId="51254" xr:uid="{00000000-0005-0000-0000-0000BA1F0000}"/>
    <cellStyle name="20% - Accent4 2 2 5 3 3" xfId="6625" xr:uid="{00000000-0005-0000-0000-0000BB1F0000}"/>
    <cellStyle name="20% - Accent4 2 2 5 3 4" xfId="6626" xr:uid="{00000000-0005-0000-0000-0000BC1F0000}"/>
    <cellStyle name="20% - Accent4 2 2 5 4" xfId="6627" xr:uid="{00000000-0005-0000-0000-0000BD1F0000}"/>
    <cellStyle name="20% - Accent4 2 2 5 4 2" xfId="6628" xr:uid="{00000000-0005-0000-0000-0000BE1F0000}"/>
    <cellStyle name="20% - Accent4 2 2 5 4 3" xfId="51255" xr:uid="{00000000-0005-0000-0000-0000BF1F0000}"/>
    <cellStyle name="20% - Accent4 2 2 5 5" xfId="6629" xr:uid="{00000000-0005-0000-0000-0000C01F0000}"/>
    <cellStyle name="20% - Accent4 2 2 5 6" xfId="6630" xr:uid="{00000000-0005-0000-0000-0000C11F0000}"/>
    <cellStyle name="20% - Accent4 2 2 6" xfId="6631" xr:uid="{00000000-0005-0000-0000-0000C21F0000}"/>
    <cellStyle name="20% - Accent4 2 2 6 2" xfId="6632" xr:uid="{00000000-0005-0000-0000-0000C31F0000}"/>
    <cellStyle name="20% - Accent4 2 2 6 2 2" xfId="6633" xr:uid="{00000000-0005-0000-0000-0000C41F0000}"/>
    <cellStyle name="20% - Accent4 2 2 6 2 2 2" xfId="6634" xr:uid="{00000000-0005-0000-0000-0000C51F0000}"/>
    <cellStyle name="20% - Accent4 2 2 6 2 2 3" xfId="51256" xr:uid="{00000000-0005-0000-0000-0000C61F0000}"/>
    <cellStyle name="20% - Accent4 2 2 6 2 3" xfId="6635" xr:uid="{00000000-0005-0000-0000-0000C71F0000}"/>
    <cellStyle name="20% - Accent4 2 2 6 2 4" xfId="6636" xr:uid="{00000000-0005-0000-0000-0000C81F0000}"/>
    <cellStyle name="20% - Accent4 2 2 6 3" xfId="6637" xr:uid="{00000000-0005-0000-0000-0000C91F0000}"/>
    <cellStyle name="20% - Accent4 2 2 6 3 2" xfId="6638" xr:uid="{00000000-0005-0000-0000-0000CA1F0000}"/>
    <cellStyle name="20% - Accent4 2 2 6 3 3" xfId="51257" xr:uid="{00000000-0005-0000-0000-0000CB1F0000}"/>
    <cellStyle name="20% - Accent4 2 2 6 4" xfId="6639" xr:uid="{00000000-0005-0000-0000-0000CC1F0000}"/>
    <cellStyle name="20% - Accent4 2 2 6 5" xfId="6640" xr:uid="{00000000-0005-0000-0000-0000CD1F0000}"/>
    <cellStyle name="20% - Accent4 2 2 7" xfId="6641" xr:uid="{00000000-0005-0000-0000-0000CE1F0000}"/>
    <cellStyle name="20% - Accent4 2 2 7 2" xfId="6642" xr:uid="{00000000-0005-0000-0000-0000CF1F0000}"/>
    <cellStyle name="20% - Accent4 2 2 7 2 2" xfId="6643" xr:uid="{00000000-0005-0000-0000-0000D01F0000}"/>
    <cellStyle name="20% - Accent4 2 2 7 2 3" xfId="51258" xr:uid="{00000000-0005-0000-0000-0000D11F0000}"/>
    <cellStyle name="20% - Accent4 2 2 7 3" xfId="6644" xr:uid="{00000000-0005-0000-0000-0000D21F0000}"/>
    <cellStyle name="20% - Accent4 2 2 7 4" xfId="6645" xr:uid="{00000000-0005-0000-0000-0000D31F0000}"/>
    <cellStyle name="20% - Accent4 2 2 8" xfId="6646" xr:uid="{00000000-0005-0000-0000-0000D41F0000}"/>
    <cellStyle name="20% - Accent4 2 2 8 2" xfId="6647" xr:uid="{00000000-0005-0000-0000-0000D51F0000}"/>
    <cellStyle name="20% - Accent4 2 2 8 2 2" xfId="6648" xr:uid="{00000000-0005-0000-0000-0000D61F0000}"/>
    <cellStyle name="20% - Accent4 2 2 8 2 3" xfId="51259" xr:uid="{00000000-0005-0000-0000-0000D71F0000}"/>
    <cellStyle name="20% - Accent4 2 2 8 3" xfId="6649" xr:uid="{00000000-0005-0000-0000-0000D81F0000}"/>
    <cellStyle name="20% - Accent4 2 2 8 4" xfId="6650" xr:uid="{00000000-0005-0000-0000-0000D91F0000}"/>
    <cellStyle name="20% - Accent4 2 2 9" xfId="6651" xr:uid="{00000000-0005-0000-0000-0000DA1F0000}"/>
    <cellStyle name="20% - Accent4 2 2 9 2" xfId="6652" xr:uid="{00000000-0005-0000-0000-0000DB1F0000}"/>
    <cellStyle name="20% - Accent4 2 2 9 3" xfId="51260" xr:uid="{00000000-0005-0000-0000-0000DC1F0000}"/>
    <cellStyle name="20% - Accent4 2 3" xfId="6653" xr:uid="{00000000-0005-0000-0000-0000DD1F0000}"/>
    <cellStyle name="20% - Accent4 2 3 10" xfId="6654" xr:uid="{00000000-0005-0000-0000-0000DE1F0000}"/>
    <cellStyle name="20% - Accent4 2 3 11" xfId="6655" xr:uid="{00000000-0005-0000-0000-0000DF1F0000}"/>
    <cellStyle name="20% - Accent4 2 3 12" xfId="60527" xr:uid="{00000000-0005-0000-0000-0000E01F0000}"/>
    <cellStyle name="20% - Accent4 2 3 2" xfId="6656" xr:uid="{00000000-0005-0000-0000-0000E11F0000}"/>
    <cellStyle name="20% - Accent4 2 3 2 10" xfId="6657" xr:uid="{00000000-0005-0000-0000-0000E21F0000}"/>
    <cellStyle name="20% - Accent4 2 3 2 2" xfId="6658" xr:uid="{00000000-0005-0000-0000-0000E31F0000}"/>
    <cellStyle name="20% - Accent4 2 3 2 2 2" xfId="6659" xr:uid="{00000000-0005-0000-0000-0000E41F0000}"/>
    <cellStyle name="20% - Accent4 2 3 2 2 2 2" xfId="6660" xr:uid="{00000000-0005-0000-0000-0000E51F0000}"/>
    <cellStyle name="20% - Accent4 2 3 2 2 2 2 2" xfId="6661" xr:uid="{00000000-0005-0000-0000-0000E61F0000}"/>
    <cellStyle name="20% - Accent4 2 3 2 2 2 2 2 2" xfId="6662" xr:uid="{00000000-0005-0000-0000-0000E71F0000}"/>
    <cellStyle name="20% - Accent4 2 3 2 2 2 2 2 2 2" xfId="6663" xr:uid="{00000000-0005-0000-0000-0000E81F0000}"/>
    <cellStyle name="20% - Accent4 2 3 2 2 2 2 2 2 3" xfId="51261" xr:uid="{00000000-0005-0000-0000-0000E91F0000}"/>
    <cellStyle name="20% - Accent4 2 3 2 2 2 2 2 3" xfId="6664" xr:uid="{00000000-0005-0000-0000-0000EA1F0000}"/>
    <cellStyle name="20% - Accent4 2 3 2 2 2 2 2 4" xfId="6665" xr:uid="{00000000-0005-0000-0000-0000EB1F0000}"/>
    <cellStyle name="20% - Accent4 2 3 2 2 2 2 3" xfId="6666" xr:uid="{00000000-0005-0000-0000-0000EC1F0000}"/>
    <cellStyle name="20% - Accent4 2 3 2 2 2 2 3 2" xfId="6667" xr:uid="{00000000-0005-0000-0000-0000ED1F0000}"/>
    <cellStyle name="20% - Accent4 2 3 2 2 2 2 3 2 2" xfId="6668" xr:uid="{00000000-0005-0000-0000-0000EE1F0000}"/>
    <cellStyle name="20% - Accent4 2 3 2 2 2 2 3 2 3" xfId="51262" xr:uid="{00000000-0005-0000-0000-0000EF1F0000}"/>
    <cellStyle name="20% - Accent4 2 3 2 2 2 2 3 3" xfId="6669" xr:uid="{00000000-0005-0000-0000-0000F01F0000}"/>
    <cellStyle name="20% - Accent4 2 3 2 2 2 2 3 4" xfId="6670" xr:uid="{00000000-0005-0000-0000-0000F11F0000}"/>
    <cellStyle name="20% - Accent4 2 3 2 2 2 2 4" xfId="6671" xr:uid="{00000000-0005-0000-0000-0000F21F0000}"/>
    <cellStyle name="20% - Accent4 2 3 2 2 2 2 4 2" xfId="6672" xr:uid="{00000000-0005-0000-0000-0000F31F0000}"/>
    <cellStyle name="20% - Accent4 2 3 2 2 2 2 4 3" xfId="51263" xr:uid="{00000000-0005-0000-0000-0000F41F0000}"/>
    <cellStyle name="20% - Accent4 2 3 2 2 2 2 5" xfId="6673" xr:uid="{00000000-0005-0000-0000-0000F51F0000}"/>
    <cellStyle name="20% - Accent4 2 3 2 2 2 2 6" xfId="6674" xr:uid="{00000000-0005-0000-0000-0000F61F0000}"/>
    <cellStyle name="20% - Accent4 2 3 2 2 2 3" xfId="6675" xr:uid="{00000000-0005-0000-0000-0000F71F0000}"/>
    <cellStyle name="20% - Accent4 2 3 2 2 2 3 2" xfId="6676" xr:uid="{00000000-0005-0000-0000-0000F81F0000}"/>
    <cellStyle name="20% - Accent4 2 3 2 2 2 3 2 2" xfId="6677" xr:uid="{00000000-0005-0000-0000-0000F91F0000}"/>
    <cellStyle name="20% - Accent4 2 3 2 2 2 3 2 3" xfId="51264" xr:uid="{00000000-0005-0000-0000-0000FA1F0000}"/>
    <cellStyle name="20% - Accent4 2 3 2 2 2 3 3" xfId="6678" xr:uid="{00000000-0005-0000-0000-0000FB1F0000}"/>
    <cellStyle name="20% - Accent4 2 3 2 2 2 3 4" xfId="6679" xr:uid="{00000000-0005-0000-0000-0000FC1F0000}"/>
    <cellStyle name="20% - Accent4 2 3 2 2 2 4" xfId="6680" xr:uid="{00000000-0005-0000-0000-0000FD1F0000}"/>
    <cellStyle name="20% - Accent4 2 3 2 2 2 4 2" xfId="6681" xr:uid="{00000000-0005-0000-0000-0000FE1F0000}"/>
    <cellStyle name="20% - Accent4 2 3 2 2 2 4 2 2" xfId="6682" xr:uid="{00000000-0005-0000-0000-0000FF1F0000}"/>
    <cellStyle name="20% - Accent4 2 3 2 2 2 4 2 3" xfId="51265" xr:uid="{00000000-0005-0000-0000-000000200000}"/>
    <cellStyle name="20% - Accent4 2 3 2 2 2 4 3" xfId="6683" xr:uid="{00000000-0005-0000-0000-000001200000}"/>
    <cellStyle name="20% - Accent4 2 3 2 2 2 4 4" xfId="6684" xr:uid="{00000000-0005-0000-0000-000002200000}"/>
    <cellStyle name="20% - Accent4 2 3 2 2 2 5" xfId="6685" xr:uid="{00000000-0005-0000-0000-000003200000}"/>
    <cellStyle name="20% - Accent4 2 3 2 2 2 5 2" xfId="6686" xr:uid="{00000000-0005-0000-0000-000004200000}"/>
    <cellStyle name="20% - Accent4 2 3 2 2 2 5 3" xfId="51266" xr:uid="{00000000-0005-0000-0000-000005200000}"/>
    <cellStyle name="20% - Accent4 2 3 2 2 2 6" xfId="6687" xr:uid="{00000000-0005-0000-0000-000006200000}"/>
    <cellStyle name="20% - Accent4 2 3 2 2 2 7" xfId="6688" xr:uid="{00000000-0005-0000-0000-000007200000}"/>
    <cellStyle name="20% - Accent4 2 3 2 2 3" xfId="6689" xr:uid="{00000000-0005-0000-0000-000008200000}"/>
    <cellStyle name="20% - Accent4 2 3 2 2 3 2" xfId="6690" xr:uid="{00000000-0005-0000-0000-000009200000}"/>
    <cellStyle name="20% - Accent4 2 3 2 2 3 2 2" xfId="6691" xr:uid="{00000000-0005-0000-0000-00000A200000}"/>
    <cellStyle name="20% - Accent4 2 3 2 2 3 2 2 2" xfId="6692" xr:uid="{00000000-0005-0000-0000-00000B200000}"/>
    <cellStyle name="20% - Accent4 2 3 2 2 3 2 2 3" xfId="51267" xr:uid="{00000000-0005-0000-0000-00000C200000}"/>
    <cellStyle name="20% - Accent4 2 3 2 2 3 2 3" xfId="6693" xr:uid="{00000000-0005-0000-0000-00000D200000}"/>
    <cellStyle name="20% - Accent4 2 3 2 2 3 2 4" xfId="6694" xr:uid="{00000000-0005-0000-0000-00000E200000}"/>
    <cellStyle name="20% - Accent4 2 3 2 2 3 3" xfId="6695" xr:uid="{00000000-0005-0000-0000-00000F200000}"/>
    <cellStyle name="20% - Accent4 2 3 2 2 3 3 2" xfId="6696" xr:uid="{00000000-0005-0000-0000-000010200000}"/>
    <cellStyle name="20% - Accent4 2 3 2 2 3 3 2 2" xfId="6697" xr:uid="{00000000-0005-0000-0000-000011200000}"/>
    <cellStyle name="20% - Accent4 2 3 2 2 3 3 2 3" xfId="51268" xr:uid="{00000000-0005-0000-0000-000012200000}"/>
    <cellStyle name="20% - Accent4 2 3 2 2 3 3 3" xfId="6698" xr:uid="{00000000-0005-0000-0000-000013200000}"/>
    <cellStyle name="20% - Accent4 2 3 2 2 3 3 4" xfId="6699" xr:uid="{00000000-0005-0000-0000-000014200000}"/>
    <cellStyle name="20% - Accent4 2 3 2 2 3 4" xfId="6700" xr:uid="{00000000-0005-0000-0000-000015200000}"/>
    <cellStyle name="20% - Accent4 2 3 2 2 3 4 2" xfId="6701" xr:uid="{00000000-0005-0000-0000-000016200000}"/>
    <cellStyle name="20% - Accent4 2 3 2 2 3 4 3" xfId="51269" xr:uid="{00000000-0005-0000-0000-000017200000}"/>
    <cellStyle name="20% - Accent4 2 3 2 2 3 5" xfId="6702" xr:uid="{00000000-0005-0000-0000-000018200000}"/>
    <cellStyle name="20% - Accent4 2 3 2 2 3 6" xfId="6703" xr:uid="{00000000-0005-0000-0000-000019200000}"/>
    <cellStyle name="20% - Accent4 2 3 2 2 4" xfId="6704" xr:uid="{00000000-0005-0000-0000-00001A200000}"/>
    <cellStyle name="20% - Accent4 2 3 2 2 4 2" xfId="6705" xr:uid="{00000000-0005-0000-0000-00001B200000}"/>
    <cellStyle name="20% - Accent4 2 3 2 2 4 2 2" xfId="6706" xr:uid="{00000000-0005-0000-0000-00001C200000}"/>
    <cellStyle name="20% - Accent4 2 3 2 2 4 2 3" xfId="51270" xr:uid="{00000000-0005-0000-0000-00001D200000}"/>
    <cellStyle name="20% - Accent4 2 3 2 2 4 3" xfId="6707" xr:uid="{00000000-0005-0000-0000-00001E200000}"/>
    <cellStyle name="20% - Accent4 2 3 2 2 4 4" xfId="6708" xr:uid="{00000000-0005-0000-0000-00001F200000}"/>
    <cellStyle name="20% - Accent4 2 3 2 2 5" xfId="6709" xr:uid="{00000000-0005-0000-0000-000020200000}"/>
    <cellStyle name="20% - Accent4 2 3 2 2 5 2" xfId="6710" xr:uid="{00000000-0005-0000-0000-000021200000}"/>
    <cellStyle name="20% - Accent4 2 3 2 2 5 2 2" xfId="6711" xr:uid="{00000000-0005-0000-0000-000022200000}"/>
    <cellStyle name="20% - Accent4 2 3 2 2 5 2 3" xfId="51271" xr:uid="{00000000-0005-0000-0000-000023200000}"/>
    <cellStyle name="20% - Accent4 2 3 2 2 5 3" xfId="6712" xr:uid="{00000000-0005-0000-0000-000024200000}"/>
    <cellStyle name="20% - Accent4 2 3 2 2 5 4" xfId="6713" xr:uid="{00000000-0005-0000-0000-000025200000}"/>
    <cellStyle name="20% - Accent4 2 3 2 2 6" xfId="6714" xr:uid="{00000000-0005-0000-0000-000026200000}"/>
    <cellStyle name="20% - Accent4 2 3 2 2 6 2" xfId="6715" xr:uid="{00000000-0005-0000-0000-000027200000}"/>
    <cellStyle name="20% - Accent4 2 3 2 2 6 3" xfId="51272" xr:uid="{00000000-0005-0000-0000-000028200000}"/>
    <cellStyle name="20% - Accent4 2 3 2 2 7" xfId="6716" xr:uid="{00000000-0005-0000-0000-000029200000}"/>
    <cellStyle name="20% - Accent4 2 3 2 2 8" xfId="6717" xr:uid="{00000000-0005-0000-0000-00002A200000}"/>
    <cellStyle name="20% - Accent4 2 3 2 3" xfId="6718" xr:uid="{00000000-0005-0000-0000-00002B200000}"/>
    <cellStyle name="20% - Accent4 2 3 2 3 2" xfId="6719" xr:uid="{00000000-0005-0000-0000-00002C200000}"/>
    <cellStyle name="20% - Accent4 2 3 2 3 2 2" xfId="6720" xr:uid="{00000000-0005-0000-0000-00002D200000}"/>
    <cellStyle name="20% - Accent4 2 3 2 3 2 2 2" xfId="6721" xr:uid="{00000000-0005-0000-0000-00002E200000}"/>
    <cellStyle name="20% - Accent4 2 3 2 3 2 2 2 2" xfId="6722" xr:uid="{00000000-0005-0000-0000-00002F200000}"/>
    <cellStyle name="20% - Accent4 2 3 2 3 2 2 2 3" xfId="51273" xr:uid="{00000000-0005-0000-0000-000030200000}"/>
    <cellStyle name="20% - Accent4 2 3 2 3 2 2 3" xfId="6723" xr:uid="{00000000-0005-0000-0000-000031200000}"/>
    <cellStyle name="20% - Accent4 2 3 2 3 2 2 4" xfId="6724" xr:uid="{00000000-0005-0000-0000-000032200000}"/>
    <cellStyle name="20% - Accent4 2 3 2 3 2 3" xfId="6725" xr:uid="{00000000-0005-0000-0000-000033200000}"/>
    <cellStyle name="20% - Accent4 2 3 2 3 2 3 2" xfId="6726" xr:uid="{00000000-0005-0000-0000-000034200000}"/>
    <cellStyle name="20% - Accent4 2 3 2 3 2 3 2 2" xfId="6727" xr:uid="{00000000-0005-0000-0000-000035200000}"/>
    <cellStyle name="20% - Accent4 2 3 2 3 2 3 2 3" xfId="51274" xr:uid="{00000000-0005-0000-0000-000036200000}"/>
    <cellStyle name="20% - Accent4 2 3 2 3 2 3 3" xfId="6728" xr:uid="{00000000-0005-0000-0000-000037200000}"/>
    <cellStyle name="20% - Accent4 2 3 2 3 2 3 4" xfId="6729" xr:uid="{00000000-0005-0000-0000-000038200000}"/>
    <cellStyle name="20% - Accent4 2 3 2 3 2 4" xfId="6730" xr:uid="{00000000-0005-0000-0000-000039200000}"/>
    <cellStyle name="20% - Accent4 2 3 2 3 2 4 2" xfId="6731" xr:uid="{00000000-0005-0000-0000-00003A200000}"/>
    <cellStyle name="20% - Accent4 2 3 2 3 2 4 3" xfId="51275" xr:uid="{00000000-0005-0000-0000-00003B200000}"/>
    <cellStyle name="20% - Accent4 2 3 2 3 2 5" xfId="6732" xr:uid="{00000000-0005-0000-0000-00003C200000}"/>
    <cellStyle name="20% - Accent4 2 3 2 3 2 6" xfId="6733" xr:uid="{00000000-0005-0000-0000-00003D200000}"/>
    <cellStyle name="20% - Accent4 2 3 2 3 3" xfId="6734" xr:uid="{00000000-0005-0000-0000-00003E200000}"/>
    <cellStyle name="20% - Accent4 2 3 2 3 3 2" xfId="6735" xr:uid="{00000000-0005-0000-0000-00003F200000}"/>
    <cellStyle name="20% - Accent4 2 3 2 3 3 2 2" xfId="6736" xr:uid="{00000000-0005-0000-0000-000040200000}"/>
    <cellStyle name="20% - Accent4 2 3 2 3 3 2 3" xfId="51276" xr:uid="{00000000-0005-0000-0000-000041200000}"/>
    <cellStyle name="20% - Accent4 2 3 2 3 3 3" xfId="6737" xr:uid="{00000000-0005-0000-0000-000042200000}"/>
    <cellStyle name="20% - Accent4 2 3 2 3 3 4" xfId="6738" xr:uid="{00000000-0005-0000-0000-000043200000}"/>
    <cellStyle name="20% - Accent4 2 3 2 3 4" xfId="6739" xr:uid="{00000000-0005-0000-0000-000044200000}"/>
    <cellStyle name="20% - Accent4 2 3 2 3 4 2" xfId="6740" xr:uid="{00000000-0005-0000-0000-000045200000}"/>
    <cellStyle name="20% - Accent4 2 3 2 3 4 2 2" xfId="6741" xr:uid="{00000000-0005-0000-0000-000046200000}"/>
    <cellStyle name="20% - Accent4 2 3 2 3 4 2 3" xfId="51277" xr:uid="{00000000-0005-0000-0000-000047200000}"/>
    <cellStyle name="20% - Accent4 2 3 2 3 4 3" xfId="6742" xr:uid="{00000000-0005-0000-0000-000048200000}"/>
    <cellStyle name="20% - Accent4 2 3 2 3 4 4" xfId="6743" xr:uid="{00000000-0005-0000-0000-000049200000}"/>
    <cellStyle name="20% - Accent4 2 3 2 3 5" xfId="6744" xr:uid="{00000000-0005-0000-0000-00004A200000}"/>
    <cellStyle name="20% - Accent4 2 3 2 3 5 2" xfId="6745" xr:uid="{00000000-0005-0000-0000-00004B200000}"/>
    <cellStyle name="20% - Accent4 2 3 2 3 5 3" xfId="51278" xr:uid="{00000000-0005-0000-0000-00004C200000}"/>
    <cellStyle name="20% - Accent4 2 3 2 3 6" xfId="6746" xr:uid="{00000000-0005-0000-0000-00004D200000}"/>
    <cellStyle name="20% - Accent4 2 3 2 3 7" xfId="6747" xr:uid="{00000000-0005-0000-0000-00004E200000}"/>
    <cellStyle name="20% - Accent4 2 3 2 4" xfId="6748" xr:uid="{00000000-0005-0000-0000-00004F200000}"/>
    <cellStyle name="20% - Accent4 2 3 2 4 2" xfId="6749" xr:uid="{00000000-0005-0000-0000-000050200000}"/>
    <cellStyle name="20% - Accent4 2 3 2 4 2 2" xfId="6750" xr:uid="{00000000-0005-0000-0000-000051200000}"/>
    <cellStyle name="20% - Accent4 2 3 2 4 2 2 2" xfId="6751" xr:uid="{00000000-0005-0000-0000-000052200000}"/>
    <cellStyle name="20% - Accent4 2 3 2 4 2 2 3" xfId="51279" xr:uid="{00000000-0005-0000-0000-000053200000}"/>
    <cellStyle name="20% - Accent4 2 3 2 4 2 3" xfId="6752" xr:uid="{00000000-0005-0000-0000-000054200000}"/>
    <cellStyle name="20% - Accent4 2 3 2 4 2 4" xfId="6753" xr:uid="{00000000-0005-0000-0000-000055200000}"/>
    <cellStyle name="20% - Accent4 2 3 2 4 3" xfId="6754" xr:uid="{00000000-0005-0000-0000-000056200000}"/>
    <cellStyle name="20% - Accent4 2 3 2 4 3 2" xfId="6755" xr:uid="{00000000-0005-0000-0000-000057200000}"/>
    <cellStyle name="20% - Accent4 2 3 2 4 3 2 2" xfId="6756" xr:uid="{00000000-0005-0000-0000-000058200000}"/>
    <cellStyle name="20% - Accent4 2 3 2 4 3 2 3" xfId="51280" xr:uid="{00000000-0005-0000-0000-000059200000}"/>
    <cellStyle name="20% - Accent4 2 3 2 4 3 3" xfId="6757" xr:uid="{00000000-0005-0000-0000-00005A200000}"/>
    <cellStyle name="20% - Accent4 2 3 2 4 3 4" xfId="6758" xr:uid="{00000000-0005-0000-0000-00005B200000}"/>
    <cellStyle name="20% - Accent4 2 3 2 4 4" xfId="6759" xr:uid="{00000000-0005-0000-0000-00005C200000}"/>
    <cellStyle name="20% - Accent4 2 3 2 4 4 2" xfId="6760" xr:uid="{00000000-0005-0000-0000-00005D200000}"/>
    <cellStyle name="20% - Accent4 2 3 2 4 4 3" xfId="51281" xr:uid="{00000000-0005-0000-0000-00005E200000}"/>
    <cellStyle name="20% - Accent4 2 3 2 4 5" xfId="6761" xr:uid="{00000000-0005-0000-0000-00005F200000}"/>
    <cellStyle name="20% - Accent4 2 3 2 4 6" xfId="6762" xr:uid="{00000000-0005-0000-0000-000060200000}"/>
    <cellStyle name="20% - Accent4 2 3 2 5" xfId="6763" xr:uid="{00000000-0005-0000-0000-000061200000}"/>
    <cellStyle name="20% - Accent4 2 3 2 5 2" xfId="6764" xr:uid="{00000000-0005-0000-0000-000062200000}"/>
    <cellStyle name="20% - Accent4 2 3 2 5 2 2" xfId="6765" xr:uid="{00000000-0005-0000-0000-000063200000}"/>
    <cellStyle name="20% - Accent4 2 3 2 5 2 2 2" xfId="6766" xr:uid="{00000000-0005-0000-0000-000064200000}"/>
    <cellStyle name="20% - Accent4 2 3 2 5 2 2 3" xfId="51282" xr:uid="{00000000-0005-0000-0000-000065200000}"/>
    <cellStyle name="20% - Accent4 2 3 2 5 2 3" xfId="6767" xr:uid="{00000000-0005-0000-0000-000066200000}"/>
    <cellStyle name="20% - Accent4 2 3 2 5 2 4" xfId="6768" xr:uid="{00000000-0005-0000-0000-000067200000}"/>
    <cellStyle name="20% - Accent4 2 3 2 5 3" xfId="6769" xr:uid="{00000000-0005-0000-0000-000068200000}"/>
    <cellStyle name="20% - Accent4 2 3 2 5 3 2" xfId="6770" xr:uid="{00000000-0005-0000-0000-000069200000}"/>
    <cellStyle name="20% - Accent4 2 3 2 5 3 3" xfId="51283" xr:uid="{00000000-0005-0000-0000-00006A200000}"/>
    <cellStyle name="20% - Accent4 2 3 2 5 4" xfId="6771" xr:uid="{00000000-0005-0000-0000-00006B200000}"/>
    <cellStyle name="20% - Accent4 2 3 2 5 5" xfId="6772" xr:uid="{00000000-0005-0000-0000-00006C200000}"/>
    <cellStyle name="20% - Accent4 2 3 2 6" xfId="6773" xr:uid="{00000000-0005-0000-0000-00006D200000}"/>
    <cellStyle name="20% - Accent4 2 3 2 6 2" xfId="6774" xr:uid="{00000000-0005-0000-0000-00006E200000}"/>
    <cellStyle name="20% - Accent4 2 3 2 6 2 2" xfId="6775" xr:uid="{00000000-0005-0000-0000-00006F200000}"/>
    <cellStyle name="20% - Accent4 2 3 2 6 2 3" xfId="51284" xr:uid="{00000000-0005-0000-0000-000070200000}"/>
    <cellStyle name="20% - Accent4 2 3 2 6 3" xfId="6776" xr:uid="{00000000-0005-0000-0000-000071200000}"/>
    <cellStyle name="20% - Accent4 2 3 2 6 4" xfId="6777" xr:uid="{00000000-0005-0000-0000-000072200000}"/>
    <cellStyle name="20% - Accent4 2 3 2 7" xfId="6778" xr:uid="{00000000-0005-0000-0000-000073200000}"/>
    <cellStyle name="20% - Accent4 2 3 2 7 2" xfId="6779" xr:uid="{00000000-0005-0000-0000-000074200000}"/>
    <cellStyle name="20% - Accent4 2 3 2 7 2 2" xfId="6780" xr:uid="{00000000-0005-0000-0000-000075200000}"/>
    <cellStyle name="20% - Accent4 2 3 2 7 2 3" xfId="51285" xr:uid="{00000000-0005-0000-0000-000076200000}"/>
    <cellStyle name="20% - Accent4 2 3 2 7 3" xfId="6781" xr:uid="{00000000-0005-0000-0000-000077200000}"/>
    <cellStyle name="20% - Accent4 2 3 2 7 4" xfId="6782" xr:uid="{00000000-0005-0000-0000-000078200000}"/>
    <cellStyle name="20% - Accent4 2 3 2 8" xfId="6783" xr:uid="{00000000-0005-0000-0000-000079200000}"/>
    <cellStyle name="20% - Accent4 2 3 2 8 2" xfId="6784" xr:uid="{00000000-0005-0000-0000-00007A200000}"/>
    <cellStyle name="20% - Accent4 2 3 2 8 3" xfId="51286" xr:uid="{00000000-0005-0000-0000-00007B200000}"/>
    <cellStyle name="20% - Accent4 2 3 2 9" xfId="6785" xr:uid="{00000000-0005-0000-0000-00007C200000}"/>
    <cellStyle name="20% - Accent4 2 3 3" xfId="6786" xr:uid="{00000000-0005-0000-0000-00007D200000}"/>
    <cellStyle name="20% - Accent4 2 3 3 2" xfId="6787" xr:uid="{00000000-0005-0000-0000-00007E200000}"/>
    <cellStyle name="20% - Accent4 2 3 3 2 2" xfId="6788" xr:uid="{00000000-0005-0000-0000-00007F200000}"/>
    <cellStyle name="20% - Accent4 2 3 3 2 2 2" xfId="6789" xr:uid="{00000000-0005-0000-0000-000080200000}"/>
    <cellStyle name="20% - Accent4 2 3 3 2 2 2 2" xfId="6790" xr:uid="{00000000-0005-0000-0000-000081200000}"/>
    <cellStyle name="20% - Accent4 2 3 3 2 2 2 2 2" xfId="6791" xr:uid="{00000000-0005-0000-0000-000082200000}"/>
    <cellStyle name="20% - Accent4 2 3 3 2 2 2 2 3" xfId="51287" xr:uid="{00000000-0005-0000-0000-000083200000}"/>
    <cellStyle name="20% - Accent4 2 3 3 2 2 2 3" xfId="6792" xr:uid="{00000000-0005-0000-0000-000084200000}"/>
    <cellStyle name="20% - Accent4 2 3 3 2 2 2 4" xfId="6793" xr:uid="{00000000-0005-0000-0000-000085200000}"/>
    <cellStyle name="20% - Accent4 2 3 3 2 2 3" xfId="6794" xr:uid="{00000000-0005-0000-0000-000086200000}"/>
    <cellStyle name="20% - Accent4 2 3 3 2 2 3 2" xfId="6795" xr:uid="{00000000-0005-0000-0000-000087200000}"/>
    <cellStyle name="20% - Accent4 2 3 3 2 2 3 2 2" xfId="6796" xr:uid="{00000000-0005-0000-0000-000088200000}"/>
    <cellStyle name="20% - Accent4 2 3 3 2 2 3 2 3" xfId="51288" xr:uid="{00000000-0005-0000-0000-000089200000}"/>
    <cellStyle name="20% - Accent4 2 3 3 2 2 3 3" xfId="6797" xr:uid="{00000000-0005-0000-0000-00008A200000}"/>
    <cellStyle name="20% - Accent4 2 3 3 2 2 3 4" xfId="6798" xr:uid="{00000000-0005-0000-0000-00008B200000}"/>
    <cellStyle name="20% - Accent4 2 3 3 2 2 4" xfId="6799" xr:uid="{00000000-0005-0000-0000-00008C200000}"/>
    <cellStyle name="20% - Accent4 2 3 3 2 2 4 2" xfId="6800" xr:uid="{00000000-0005-0000-0000-00008D200000}"/>
    <cellStyle name="20% - Accent4 2 3 3 2 2 4 3" xfId="51289" xr:uid="{00000000-0005-0000-0000-00008E200000}"/>
    <cellStyle name="20% - Accent4 2 3 3 2 2 5" xfId="6801" xr:uid="{00000000-0005-0000-0000-00008F200000}"/>
    <cellStyle name="20% - Accent4 2 3 3 2 2 6" xfId="6802" xr:uid="{00000000-0005-0000-0000-000090200000}"/>
    <cellStyle name="20% - Accent4 2 3 3 2 3" xfId="6803" xr:uid="{00000000-0005-0000-0000-000091200000}"/>
    <cellStyle name="20% - Accent4 2 3 3 2 3 2" xfId="6804" xr:uid="{00000000-0005-0000-0000-000092200000}"/>
    <cellStyle name="20% - Accent4 2 3 3 2 3 2 2" xfId="6805" xr:uid="{00000000-0005-0000-0000-000093200000}"/>
    <cellStyle name="20% - Accent4 2 3 3 2 3 2 3" xfId="51290" xr:uid="{00000000-0005-0000-0000-000094200000}"/>
    <cellStyle name="20% - Accent4 2 3 3 2 3 3" xfId="6806" xr:uid="{00000000-0005-0000-0000-000095200000}"/>
    <cellStyle name="20% - Accent4 2 3 3 2 3 4" xfId="6807" xr:uid="{00000000-0005-0000-0000-000096200000}"/>
    <cellStyle name="20% - Accent4 2 3 3 2 4" xfId="6808" xr:uid="{00000000-0005-0000-0000-000097200000}"/>
    <cellStyle name="20% - Accent4 2 3 3 2 4 2" xfId="6809" xr:uid="{00000000-0005-0000-0000-000098200000}"/>
    <cellStyle name="20% - Accent4 2 3 3 2 4 2 2" xfId="6810" xr:uid="{00000000-0005-0000-0000-000099200000}"/>
    <cellStyle name="20% - Accent4 2 3 3 2 4 2 3" xfId="51291" xr:uid="{00000000-0005-0000-0000-00009A200000}"/>
    <cellStyle name="20% - Accent4 2 3 3 2 4 3" xfId="6811" xr:uid="{00000000-0005-0000-0000-00009B200000}"/>
    <cellStyle name="20% - Accent4 2 3 3 2 4 4" xfId="6812" xr:uid="{00000000-0005-0000-0000-00009C200000}"/>
    <cellStyle name="20% - Accent4 2 3 3 2 5" xfId="6813" xr:uid="{00000000-0005-0000-0000-00009D200000}"/>
    <cellStyle name="20% - Accent4 2 3 3 2 5 2" xfId="6814" xr:uid="{00000000-0005-0000-0000-00009E200000}"/>
    <cellStyle name="20% - Accent4 2 3 3 2 5 3" xfId="51292" xr:uid="{00000000-0005-0000-0000-00009F200000}"/>
    <cellStyle name="20% - Accent4 2 3 3 2 6" xfId="6815" xr:uid="{00000000-0005-0000-0000-0000A0200000}"/>
    <cellStyle name="20% - Accent4 2 3 3 2 7" xfId="6816" xr:uid="{00000000-0005-0000-0000-0000A1200000}"/>
    <cellStyle name="20% - Accent4 2 3 3 3" xfId="6817" xr:uid="{00000000-0005-0000-0000-0000A2200000}"/>
    <cellStyle name="20% - Accent4 2 3 3 3 2" xfId="6818" xr:uid="{00000000-0005-0000-0000-0000A3200000}"/>
    <cellStyle name="20% - Accent4 2 3 3 3 2 2" xfId="6819" xr:uid="{00000000-0005-0000-0000-0000A4200000}"/>
    <cellStyle name="20% - Accent4 2 3 3 3 2 2 2" xfId="6820" xr:uid="{00000000-0005-0000-0000-0000A5200000}"/>
    <cellStyle name="20% - Accent4 2 3 3 3 2 2 3" xfId="51293" xr:uid="{00000000-0005-0000-0000-0000A6200000}"/>
    <cellStyle name="20% - Accent4 2 3 3 3 2 3" xfId="6821" xr:uid="{00000000-0005-0000-0000-0000A7200000}"/>
    <cellStyle name="20% - Accent4 2 3 3 3 2 4" xfId="6822" xr:uid="{00000000-0005-0000-0000-0000A8200000}"/>
    <cellStyle name="20% - Accent4 2 3 3 3 3" xfId="6823" xr:uid="{00000000-0005-0000-0000-0000A9200000}"/>
    <cellStyle name="20% - Accent4 2 3 3 3 3 2" xfId="6824" xr:uid="{00000000-0005-0000-0000-0000AA200000}"/>
    <cellStyle name="20% - Accent4 2 3 3 3 3 2 2" xfId="6825" xr:uid="{00000000-0005-0000-0000-0000AB200000}"/>
    <cellStyle name="20% - Accent4 2 3 3 3 3 2 3" xfId="51294" xr:uid="{00000000-0005-0000-0000-0000AC200000}"/>
    <cellStyle name="20% - Accent4 2 3 3 3 3 3" xfId="6826" xr:uid="{00000000-0005-0000-0000-0000AD200000}"/>
    <cellStyle name="20% - Accent4 2 3 3 3 3 4" xfId="6827" xr:uid="{00000000-0005-0000-0000-0000AE200000}"/>
    <cellStyle name="20% - Accent4 2 3 3 3 4" xfId="6828" xr:uid="{00000000-0005-0000-0000-0000AF200000}"/>
    <cellStyle name="20% - Accent4 2 3 3 3 4 2" xfId="6829" xr:uid="{00000000-0005-0000-0000-0000B0200000}"/>
    <cellStyle name="20% - Accent4 2 3 3 3 4 3" xfId="51295" xr:uid="{00000000-0005-0000-0000-0000B1200000}"/>
    <cellStyle name="20% - Accent4 2 3 3 3 5" xfId="6830" xr:uid="{00000000-0005-0000-0000-0000B2200000}"/>
    <cellStyle name="20% - Accent4 2 3 3 3 6" xfId="6831" xr:uid="{00000000-0005-0000-0000-0000B3200000}"/>
    <cellStyle name="20% - Accent4 2 3 3 4" xfId="6832" xr:uid="{00000000-0005-0000-0000-0000B4200000}"/>
    <cellStyle name="20% - Accent4 2 3 3 4 2" xfId="6833" xr:uid="{00000000-0005-0000-0000-0000B5200000}"/>
    <cellStyle name="20% - Accent4 2 3 3 4 2 2" xfId="6834" xr:uid="{00000000-0005-0000-0000-0000B6200000}"/>
    <cellStyle name="20% - Accent4 2 3 3 4 2 3" xfId="51296" xr:uid="{00000000-0005-0000-0000-0000B7200000}"/>
    <cellStyle name="20% - Accent4 2 3 3 4 3" xfId="6835" xr:uid="{00000000-0005-0000-0000-0000B8200000}"/>
    <cellStyle name="20% - Accent4 2 3 3 4 4" xfId="6836" xr:uid="{00000000-0005-0000-0000-0000B9200000}"/>
    <cellStyle name="20% - Accent4 2 3 3 5" xfId="6837" xr:uid="{00000000-0005-0000-0000-0000BA200000}"/>
    <cellStyle name="20% - Accent4 2 3 3 5 2" xfId="6838" xr:uid="{00000000-0005-0000-0000-0000BB200000}"/>
    <cellStyle name="20% - Accent4 2 3 3 5 2 2" xfId="6839" xr:uid="{00000000-0005-0000-0000-0000BC200000}"/>
    <cellStyle name="20% - Accent4 2 3 3 5 2 3" xfId="51297" xr:uid="{00000000-0005-0000-0000-0000BD200000}"/>
    <cellStyle name="20% - Accent4 2 3 3 5 3" xfId="6840" xr:uid="{00000000-0005-0000-0000-0000BE200000}"/>
    <cellStyle name="20% - Accent4 2 3 3 5 4" xfId="6841" xr:uid="{00000000-0005-0000-0000-0000BF200000}"/>
    <cellStyle name="20% - Accent4 2 3 3 6" xfId="6842" xr:uid="{00000000-0005-0000-0000-0000C0200000}"/>
    <cellStyle name="20% - Accent4 2 3 3 6 2" xfId="6843" xr:uid="{00000000-0005-0000-0000-0000C1200000}"/>
    <cellStyle name="20% - Accent4 2 3 3 6 3" xfId="51298" xr:uid="{00000000-0005-0000-0000-0000C2200000}"/>
    <cellStyle name="20% - Accent4 2 3 3 7" xfId="6844" xr:uid="{00000000-0005-0000-0000-0000C3200000}"/>
    <cellStyle name="20% - Accent4 2 3 3 8" xfId="6845" xr:uid="{00000000-0005-0000-0000-0000C4200000}"/>
    <cellStyle name="20% - Accent4 2 3 4" xfId="6846" xr:uid="{00000000-0005-0000-0000-0000C5200000}"/>
    <cellStyle name="20% - Accent4 2 3 4 2" xfId="6847" xr:uid="{00000000-0005-0000-0000-0000C6200000}"/>
    <cellStyle name="20% - Accent4 2 3 4 2 2" xfId="6848" xr:uid="{00000000-0005-0000-0000-0000C7200000}"/>
    <cellStyle name="20% - Accent4 2 3 4 2 2 2" xfId="6849" xr:uid="{00000000-0005-0000-0000-0000C8200000}"/>
    <cellStyle name="20% - Accent4 2 3 4 2 2 2 2" xfId="6850" xr:uid="{00000000-0005-0000-0000-0000C9200000}"/>
    <cellStyle name="20% - Accent4 2 3 4 2 2 2 3" xfId="51299" xr:uid="{00000000-0005-0000-0000-0000CA200000}"/>
    <cellStyle name="20% - Accent4 2 3 4 2 2 3" xfId="6851" xr:uid="{00000000-0005-0000-0000-0000CB200000}"/>
    <cellStyle name="20% - Accent4 2 3 4 2 2 4" xfId="6852" xr:uid="{00000000-0005-0000-0000-0000CC200000}"/>
    <cellStyle name="20% - Accent4 2 3 4 2 3" xfId="6853" xr:uid="{00000000-0005-0000-0000-0000CD200000}"/>
    <cellStyle name="20% - Accent4 2 3 4 2 3 2" xfId="6854" xr:uid="{00000000-0005-0000-0000-0000CE200000}"/>
    <cellStyle name="20% - Accent4 2 3 4 2 3 2 2" xfId="6855" xr:uid="{00000000-0005-0000-0000-0000CF200000}"/>
    <cellStyle name="20% - Accent4 2 3 4 2 3 2 3" xfId="51300" xr:uid="{00000000-0005-0000-0000-0000D0200000}"/>
    <cellStyle name="20% - Accent4 2 3 4 2 3 3" xfId="6856" xr:uid="{00000000-0005-0000-0000-0000D1200000}"/>
    <cellStyle name="20% - Accent4 2 3 4 2 3 4" xfId="6857" xr:uid="{00000000-0005-0000-0000-0000D2200000}"/>
    <cellStyle name="20% - Accent4 2 3 4 2 4" xfId="6858" xr:uid="{00000000-0005-0000-0000-0000D3200000}"/>
    <cellStyle name="20% - Accent4 2 3 4 2 4 2" xfId="6859" xr:uid="{00000000-0005-0000-0000-0000D4200000}"/>
    <cellStyle name="20% - Accent4 2 3 4 2 4 3" xfId="51301" xr:uid="{00000000-0005-0000-0000-0000D5200000}"/>
    <cellStyle name="20% - Accent4 2 3 4 2 5" xfId="6860" xr:uid="{00000000-0005-0000-0000-0000D6200000}"/>
    <cellStyle name="20% - Accent4 2 3 4 2 6" xfId="6861" xr:uid="{00000000-0005-0000-0000-0000D7200000}"/>
    <cellStyle name="20% - Accent4 2 3 4 3" xfId="6862" xr:uid="{00000000-0005-0000-0000-0000D8200000}"/>
    <cellStyle name="20% - Accent4 2 3 4 3 2" xfId="6863" xr:uid="{00000000-0005-0000-0000-0000D9200000}"/>
    <cellStyle name="20% - Accent4 2 3 4 3 2 2" xfId="6864" xr:uid="{00000000-0005-0000-0000-0000DA200000}"/>
    <cellStyle name="20% - Accent4 2 3 4 3 2 3" xfId="51302" xr:uid="{00000000-0005-0000-0000-0000DB200000}"/>
    <cellStyle name="20% - Accent4 2 3 4 3 3" xfId="6865" xr:uid="{00000000-0005-0000-0000-0000DC200000}"/>
    <cellStyle name="20% - Accent4 2 3 4 3 4" xfId="6866" xr:uid="{00000000-0005-0000-0000-0000DD200000}"/>
    <cellStyle name="20% - Accent4 2 3 4 4" xfId="6867" xr:uid="{00000000-0005-0000-0000-0000DE200000}"/>
    <cellStyle name="20% - Accent4 2 3 4 4 2" xfId="6868" xr:uid="{00000000-0005-0000-0000-0000DF200000}"/>
    <cellStyle name="20% - Accent4 2 3 4 4 2 2" xfId="6869" xr:uid="{00000000-0005-0000-0000-0000E0200000}"/>
    <cellStyle name="20% - Accent4 2 3 4 4 2 3" xfId="51303" xr:uid="{00000000-0005-0000-0000-0000E1200000}"/>
    <cellStyle name="20% - Accent4 2 3 4 4 3" xfId="6870" xr:uid="{00000000-0005-0000-0000-0000E2200000}"/>
    <cellStyle name="20% - Accent4 2 3 4 4 4" xfId="6871" xr:uid="{00000000-0005-0000-0000-0000E3200000}"/>
    <cellStyle name="20% - Accent4 2 3 4 5" xfId="6872" xr:uid="{00000000-0005-0000-0000-0000E4200000}"/>
    <cellStyle name="20% - Accent4 2 3 4 5 2" xfId="6873" xr:uid="{00000000-0005-0000-0000-0000E5200000}"/>
    <cellStyle name="20% - Accent4 2 3 4 5 3" xfId="51304" xr:uid="{00000000-0005-0000-0000-0000E6200000}"/>
    <cellStyle name="20% - Accent4 2 3 4 6" xfId="6874" xr:uid="{00000000-0005-0000-0000-0000E7200000}"/>
    <cellStyle name="20% - Accent4 2 3 4 7" xfId="6875" xr:uid="{00000000-0005-0000-0000-0000E8200000}"/>
    <cellStyle name="20% - Accent4 2 3 5" xfId="6876" xr:uid="{00000000-0005-0000-0000-0000E9200000}"/>
    <cellStyle name="20% - Accent4 2 3 5 2" xfId="6877" xr:uid="{00000000-0005-0000-0000-0000EA200000}"/>
    <cellStyle name="20% - Accent4 2 3 5 2 2" xfId="6878" xr:uid="{00000000-0005-0000-0000-0000EB200000}"/>
    <cellStyle name="20% - Accent4 2 3 5 2 2 2" xfId="6879" xr:uid="{00000000-0005-0000-0000-0000EC200000}"/>
    <cellStyle name="20% - Accent4 2 3 5 2 2 3" xfId="51305" xr:uid="{00000000-0005-0000-0000-0000ED200000}"/>
    <cellStyle name="20% - Accent4 2 3 5 2 3" xfId="6880" xr:uid="{00000000-0005-0000-0000-0000EE200000}"/>
    <cellStyle name="20% - Accent4 2 3 5 2 4" xfId="6881" xr:uid="{00000000-0005-0000-0000-0000EF200000}"/>
    <cellStyle name="20% - Accent4 2 3 5 3" xfId="6882" xr:uid="{00000000-0005-0000-0000-0000F0200000}"/>
    <cellStyle name="20% - Accent4 2 3 5 3 2" xfId="6883" xr:uid="{00000000-0005-0000-0000-0000F1200000}"/>
    <cellStyle name="20% - Accent4 2 3 5 3 2 2" xfId="6884" xr:uid="{00000000-0005-0000-0000-0000F2200000}"/>
    <cellStyle name="20% - Accent4 2 3 5 3 2 3" xfId="51306" xr:uid="{00000000-0005-0000-0000-0000F3200000}"/>
    <cellStyle name="20% - Accent4 2 3 5 3 3" xfId="6885" xr:uid="{00000000-0005-0000-0000-0000F4200000}"/>
    <cellStyle name="20% - Accent4 2 3 5 3 4" xfId="6886" xr:uid="{00000000-0005-0000-0000-0000F5200000}"/>
    <cellStyle name="20% - Accent4 2 3 5 4" xfId="6887" xr:uid="{00000000-0005-0000-0000-0000F6200000}"/>
    <cellStyle name="20% - Accent4 2 3 5 4 2" xfId="6888" xr:uid="{00000000-0005-0000-0000-0000F7200000}"/>
    <cellStyle name="20% - Accent4 2 3 5 4 3" xfId="51307" xr:uid="{00000000-0005-0000-0000-0000F8200000}"/>
    <cellStyle name="20% - Accent4 2 3 5 5" xfId="6889" xr:uid="{00000000-0005-0000-0000-0000F9200000}"/>
    <cellStyle name="20% - Accent4 2 3 5 6" xfId="6890" xr:uid="{00000000-0005-0000-0000-0000FA200000}"/>
    <cellStyle name="20% - Accent4 2 3 6" xfId="6891" xr:uid="{00000000-0005-0000-0000-0000FB200000}"/>
    <cellStyle name="20% - Accent4 2 3 6 2" xfId="6892" xr:uid="{00000000-0005-0000-0000-0000FC200000}"/>
    <cellStyle name="20% - Accent4 2 3 6 2 2" xfId="6893" xr:uid="{00000000-0005-0000-0000-0000FD200000}"/>
    <cellStyle name="20% - Accent4 2 3 6 2 2 2" xfId="6894" xr:uid="{00000000-0005-0000-0000-0000FE200000}"/>
    <cellStyle name="20% - Accent4 2 3 6 2 2 3" xfId="51308" xr:uid="{00000000-0005-0000-0000-0000FF200000}"/>
    <cellStyle name="20% - Accent4 2 3 6 2 3" xfId="6895" xr:uid="{00000000-0005-0000-0000-000000210000}"/>
    <cellStyle name="20% - Accent4 2 3 6 2 4" xfId="6896" xr:uid="{00000000-0005-0000-0000-000001210000}"/>
    <cellStyle name="20% - Accent4 2 3 6 3" xfId="6897" xr:uid="{00000000-0005-0000-0000-000002210000}"/>
    <cellStyle name="20% - Accent4 2 3 6 3 2" xfId="6898" xr:uid="{00000000-0005-0000-0000-000003210000}"/>
    <cellStyle name="20% - Accent4 2 3 6 3 3" xfId="51309" xr:uid="{00000000-0005-0000-0000-000004210000}"/>
    <cellStyle name="20% - Accent4 2 3 6 4" xfId="6899" xr:uid="{00000000-0005-0000-0000-000005210000}"/>
    <cellStyle name="20% - Accent4 2 3 6 5" xfId="6900" xr:uid="{00000000-0005-0000-0000-000006210000}"/>
    <cellStyle name="20% - Accent4 2 3 7" xfId="6901" xr:uid="{00000000-0005-0000-0000-000007210000}"/>
    <cellStyle name="20% - Accent4 2 3 7 2" xfId="6902" xr:uid="{00000000-0005-0000-0000-000008210000}"/>
    <cellStyle name="20% - Accent4 2 3 7 2 2" xfId="6903" xr:uid="{00000000-0005-0000-0000-000009210000}"/>
    <cellStyle name="20% - Accent4 2 3 7 2 3" xfId="51310" xr:uid="{00000000-0005-0000-0000-00000A210000}"/>
    <cellStyle name="20% - Accent4 2 3 7 3" xfId="6904" xr:uid="{00000000-0005-0000-0000-00000B210000}"/>
    <cellStyle name="20% - Accent4 2 3 7 4" xfId="6905" xr:uid="{00000000-0005-0000-0000-00000C210000}"/>
    <cellStyle name="20% - Accent4 2 3 8" xfId="6906" xr:uid="{00000000-0005-0000-0000-00000D210000}"/>
    <cellStyle name="20% - Accent4 2 3 8 2" xfId="6907" xr:uid="{00000000-0005-0000-0000-00000E210000}"/>
    <cellStyle name="20% - Accent4 2 3 8 2 2" xfId="6908" xr:uid="{00000000-0005-0000-0000-00000F210000}"/>
    <cellStyle name="20% - Accent4 2 3 8 2 3" xfId="51311" xr:uid="{00000000-0005-0000-0000-000010210000}"/>
    <cellStyle name="20% - Accent4 2 3 8 3" xfId="6909" xr:uid="{00000000-0005-0000-0000-000011210000}"/>
    <cellStyle name="20% - Accent4 2 3 8 4" xfId="6910" xr:uid="{00000000-0005-0000-0000-000012210000}"/>
    <cellStyle name="20% - Accent4 2 3 9" xfId="6911" xr:uid="{00000000-0005-0000-0000-000013210000}"/>
    <cellStyle name="20% - Accent4 2 3 9 2" xfId="6912" xr:uid="{00000000-0005-0000-0000-000014210000}"/>
    <cellStyle name="20% - Accent4 2 3 9 3" xfId="51312" xr:uid="{00000000-0005-0000-0000-000015210000}"/>
    <cellStyle name="20% - Accent4 2 4" xfId="6913" xr:uid="{00000000-0005-0000-0000-000016210000}"/>
    <cellStyle name="20% - Accent4 2 4 10" xfId="6914" xr:uid="{00000000-0005-0000-0000-000017210000}"/>
    <cellStyle name="20% - Accent4 2 4 2" xfId="6915" xr:uid="{00000000-0005-0000-0000-000018210000}"/>
    <cellStyle name="20% - Accent4 2 4 2 2" xfId="6916" xr:uid="{00000000-0005-0000-0000-000019210000}"/>
    <cellStyle name="20% - Accent4 2 4 2 2 2" xfId="6917" xr:uid="{00000000-0005-0000-0000-00001A210000}"/>
    <cellStyle name="20% - Accent4 2 4 2 2 2 2" xfId="6918" xr:uid="{00000000-0005-0000-0000-00001B210000}"/>
    <cellStyle name="20% - Accent4 2 4 2 2 2 2 2" xfId="6919" xr:uid="{00000000-0005-0000-0000-00001C210000}"/>
    <cellStyle name="20% - Accent4 2 4 2 2 2 2 2 2" xfId="6920" xr:uid="{00000000-0005-0000-0000-00001D210000}"/>
    <cellStyle name="20% - Accent4 2 4 2 2 2 2 2 3" xfId="51313" xr:uid="{00000000-0005-0000-0000-00001E210000}"/>
    <cellStyle name="20% - Accent4 2 4 2 2 2 2 3" xfId="6921" xr:uid="{00000000-0005-0000-0000-00001F210000}"/>
    <cellStyle name="20% - Accent4 2 4 2 2 2 2 4" xfId="6922" xr:uid="{00000000-0005-0000-0000-000020210000}"/>
    <cellStyle name="20% - Accent4 2 4 2 2 2 3" xfId="6923" xr:uid="{00000000-0005-0000-0000-000021210000}"/>
    <cellStyle name="20% - Accent4 2 4 2 2 2 3 2" xfId="6924" xr:uid="{00000000-0005-0000-0000-000022210000}"/>
    <cellStyle name="20% - Accent4 2 4 2 2 2 3 2 2" xfId="6925" xr:uid="{00000000-0005-0000-0000-000023210000}"/>
    <cellStyle name="20% - Accent4 2 4 2 2 2 3 2 3" xfId="51314" xr:uid="{00000000-0005-0000-0000-000024210000}"/>
    <cellStyle name="20% - Accent4 2 4 2 2 2 3 3" xfId="6926" xr:uid="{00000000-0005-0000-0000-000025210000}"/>
    <cellStyle name="20% - Accent4 2 4 2 2 2 3 4" xfId="6927" xr:uid="{00000000-0005-0000-0000-000026210000}"/>
    <cellStyle name="20% - Accent4 2 4 2 2 2 4" xfId="6928" xr:uid="{00000000-0005-0000-0000-000027210000}"/>
    <cellStyle name="20% - Accent4 2 4 2 2 2 4 2" xfId="6929" xr:uid="{00000000-0005-0000-0000-000028210000}"/>
    <cellStyle name="20% - Accent4 2 4 2 2 2 4 3" xfId="51315" xr:uid="{00000000-0005-0000-0000-000029210000}"/>
    <cellStyle name="20% - Accent4 2 4 2 2 2 5" xfId="6930" xr:uid="{00000000-0005-0000-0000-00002A210000}"/>
    <cellStyle name="20% - Accent4 2 4 2 2 2 6" xfId="6931" xr:uid="{00000000-0005-0000-0000-00002B210000}"/>
    <cellStyle name="20% - Accent4 2 4 2 2 3" xfId="6932" xr:uid="{00000000-0005-0000-0000-00002C210000}"/>
    <cellStyle name="20% - Accent4 2 4 2 2 3 2" xfId="6933" xr:uid="{00000000-0005-0000-0000-00002D210000}"/>
    <cellStyle name="20% - Accent4 2 4 2 2 3 2 2" xfId="6934" xr:uid="{00000000-0005-0000-0000-00002E210000}"/>
    <cellStyle name="20% - Accent4 2 4 2 2 3 2 3" xfId="51316" xr:uid="{00000000-0005-0000-0000-00002F210000}"/>
    <cellStyle name="20% - Accent4 2 4 2 2 3 3" xfId="6935" xr:uid="{00000000-0005-0000-0000-000030210000}"/>
    <cellStyle name="20% - Accent4 2 4 2 2 3 4" xfId="6936" xr:uid="{00000000-0005-0000-0000-000031210000}"/>
    <cellStyle name="20% - Accent4 2 4 2 2 4" xfId="6937" xr:uid="{00000000-0005-0000-0000-000032210000}"/>
    <cellStyle name="20% - Accent4 2 4 2 2 4 2" xfId="6938" xr:uid="{00000000-0005-0000-0000-000033210000}"/>
    <cellStyle name="20% - Accent4 2 4 2 2 4 2 2" xfId="6939" xr:uid="{00000000-0005-0000-0000-000034210000}"/>
    <cellStyle name="20% - Accent4 2 4 2 2 4 2 3" xfId="51317" xr:uid="{00000000-0005-0000-0000-000035210000}"/>
    <cellStyle name="20% - Accent4 2 4 2 2 4 3" xfId="6940" xr:uid="{00000000-0005-0000-0000-000036210000}"/>
    <cellStyle name="20% - Accent4 2 4 2 2 4 4" xfId="6941" xr:uid="{00000000-0005-0000-0000-000037210000}"/>
    <cellStyle name="20% - Accent4 2 4 2 2 5" xfId="6942" xr:uid="{00000000-0005-0000-0000-000038210000}"/>
    <cellStyle name="20% - Accent4 2 4 2 2 5 2" xfId="6943" xr:uid="{00000000-0005-0000-0000-000039210000}"/>
    <cellStyle name="20% - Accent4 2 4 2 2 5 3" xfId="51318" xr:uid="{00000000-0005-0000-0000-00003A210000}"/>
    <cellStyle name="20% - Accent4 2 4 2 2 6" xfId="6944" xr:uid="{00000000-0005-0000-0000-00003B210000}"/>
    <cellStyle name="20% - Accent4 2 4 2 2 7" xfId="6945" xr:uid="{00000000-0005-0000-0000-00003C210000}"/>
    <cellStyle name="20% - Accent4 2 4 2 3" xfId="6946" xr:uid="{00000000-0005-0000-0000-00003D210000}"/>
    <cellStyle name="20% - Accent4 2 4 2 3 2" xfId="6947" xr:uid="{00000000-0005-0000-0000-00003E210000}"/>
    <cellStyle name="20% - Accent4 2 4 2 3 2 2" xfId="6948" xr:uid="{00000000-0005-0000-0000-00003F210000}"/>
    <cellStyle name="20% - Accent4 2 4 2 3 2 2 2" xfId="6949" xr:uid="{00000000-0005-0000-0000-000040210000}"/>
    <cellStyle name="20% - Accent4 2 4 2 3 2 2 3" xfId="51319" xr:uid="{00000000-0005-0000-0000-000041210000}"/>
    <cellStyle name="20% - Accent4 2 4 2 3 2 3" xfId="6950" xr:uid="{00000000-0005-0000-0000-000042210000}"/>
    <cellStyle name="20% - Accent4 2 4 2 3 2 4" xfId="6951" xr:uid="{00000000-0005-0000-0000-000043210000}"/>
    <cellStyle name="20% - Accent4 2 4 2 3 3" xfId="6952" xr:uid="{00000000-0005-0000-0000-000044210000}"/>
    <cellStyle name="20% - Accent4 2 4 2 3 3 2" xfId="6953" xr:uid="{00000000-0005-0000-0000-000045210000}"/>
    <cellStyle name="20% - Accent4 2 4 2 3 3 2 2" xfId="6954" xr:uid="{00000000-0005-0000-0000-000046210000}"/>
    <cellStyle name="20% - Accent4 2 4 2 3 3 2 3" xfId="51320" xr:uid="{00000000-0005-0000-0000-000047210000}"/>
    <cellStyle name="20% - Accent4 2 4 2 3 3 3" xfId="6955" xr:uid="{00000000-0005-0000-0000-000048210000}"/>
    <cellStyle name="20% - Accent4 2 4 2 3 3 4" xfId="6956" xr:uid="{00000000-0005-0000-0000-000049210000}"/>
    <cellStyle name="20% - Accent4 2 4 2 3 4" xfId="6957" xr:uid="{00000000-0005-0000-0000-00004A210000}"/>
    <cellStyle name="20% - Accent4 2 4 2 3 4 2" xfId="6958" xr:uid="{00000000-0005-0000-0000-00004B210000}"/>
    <cellStyle name="20% - Accent4 2 4 2 3 4 3" xfId="51321" xr:uid="{00000000-0005-0000-0000-00004C210000}"/>
    <cellStyle name="20% - Accent4 2 4 2 3 5" xfId="6959" xr:uid="{00000000-0005-0000-0000-00004D210000}"/>
    <cellStyle name="20% - Accent4 2 4 2 3 6" xfId="6960" xr:uid="{00000000-0005-0000-0000-00004E210000}"/>
    <cellStyle name="20% - Accent4 2 4 2 4" xfId="6961" xr:uid="{00000000-0005-0000-0000-00004F210000}"/>
    <cellStyle name="20% - Accent4 2 4 2 4 2" xfId="6962" xr:uid="{00000000-0005-0000-0000-000050210000}"/>
    <cellStyle name="20% - Accent4 2 4 2 4 2 2" xfId="6963" xr:uid="{00000000-0005-0000-0000-000051210000}"/>
    <cellStyle name="20% - Accent4 2 4 2 4 2 3" xfId="51322" xr:uid="{00000000-0005-0000-0000-000052210000}"/>
    <cellStyle name="20% - Accent4 2 4 2 4 3" xfId="6964" xr:uid="{00000000-0005-0000-0000-000053210000}"/>
    <cellStyle name="20% - Accent4 2 4 2 4 4" xfId="6965" xr:uid="{00000000-0005-0000-0000-000054210000}"/>
    <cellStyle name="20% - Accent4 2 4 2 5" xfId="6966" xr:uid="{00000000-0005-0000-0000-000055210000}"/>
    <cellStyle name="20% - Accent4 2 4 2 5 2" xfId="6967" xr:uid="{00000000-0005-0000-0000-000056210000}"/>
    <cellStyle name="20% - Accent4 2 4 2 5 2 2" xfId="6968" xr:uid="{00000000-0005-0000-0000-000057210000}"/>
    <cellStyle name="20% - Accent4 2 4 2 5 2 3" xfId="51323" xr:uid="{00000000-0005-0000-0000-000058210000}"/>
    <cellStyle name="20% - Accent4 2 4 2 5 3" xfId="6969" xr:uid="{00000000-0005-0000-0000-000059210000}"/>
    <cellStyle name="20% - Accent4 2 4 2 5 4" xfId="6970" xr:uid="{00000000-0005-0000-0000-00005A210000}"/>
    <cellStyle name="20% - Accent4 2 4 2 6" xfId="6971" xr:uid="{00000000-0005-0000-0000-00005B210000}"/>
    <cellStyle name="20% - Accent4 2 4 2 6 2" xfId="6972" xr:uid="{00000000-0005-0000-0000-00005C210000}"/>
    <cellStyle name="20% - Accent4 2 4 2 6 3" xfId="51324" xr:uid="{00000000-0005-0000-0000-00005D210000}"/>
    <cellStyle name="20% - Accent4 2 4 2 7" xfId="6973" xr:uid="{00000000-0005-0000-0000-00005E210000}"/>
    <cellStyle name="20% - Accent4 2 4 2 8" xfId="6974" xr:uid="{00000000-0005-0000-0000-00005F210000}"/>
    <cellStyle name="20% - Accent4 2 4 3" xfId="6975" xr:uid="{00000000-0005-0000-0000-000060210000}"/>
    <cellStyle name="20% - Accent4 2 4 3 2" xfId="6976" xr:uid="{00000000-0005-0000-0000-000061210000}"/>
    <cellStyle name="20% - Accent4 2 4 3 2 2" xfId="6977" xr:uid="{00000000-0005-0000-0000-000062210000}"/>
    <cellStyle name="20% - Accent4 2 4 3 2 2 2" xfId="6978" xr:uid="{00000000-0005-0000-0000-000063210000}"/>
    <cellStyle name="20% - Accent4 2 4 3 2 2 2 2" xfId="6979" xr:uid="{00000000-0005-0000-0000-000064210000}"/>
    <cellStyle name="20% - Accent4 2 4 3 2 2 2 3" xfId="51325" xr:uid="{00000000-0005-0000-0000-000065210000}"/>
    <cellStyle name="20% - Accent4 2 4 3 2 2 3" xfId="6980" xr:uid="{00000000-0005-0000-0000-000066210000}"/>
    <cellStyle name="20% - Accent4 2 4 3 2 2 4" xfId="6981" xr:uid="{00000000-0005-0000-0000-000067210000}"/>
    <cellStyle name="20% - Accent4 2 4 3 2 3" xfId="6982" xr:uid="{00000000-0005-0000-0000-000068210000}"/>
    <cellStyle name="20% - Accent4 2 4 3 2 3 2" xfId="6983" xr:uid="{00000000-0005-0000-0000-000069210000}"/>
    <cellStyle name="20% - Accent4 2 4 3 2 3 2 2" xfId="6984" xr:uid="{00000000-0005-0000-0000-00006A210000}"/>
    <cellStyle name="20% - Accent4 2 4 3 2 3 2 3" xfId="51326" xr:uid="{00000000-0005-0000-0000-00006B210000}"/>
    <cellStyle name="20% - Accent4 2 4 3 2 3 3" xfId="6985" xr:uid="{00000000-0005-0000-0000-00006C210000}"/>
    <cellStyle name="20% - Accent4 2 4 3 2 3 4" xfId="6986" xr:uid="{00000000-0005-0000-0000-00006D210000}"/>
    <cellStyle name="20% - Accent4 2 4 3 2 4" xfId="6987" xr:uid="{00000000-0005-0000-0000-00006E210000}"/>
    <cellStyle name="20% - Accent4 2 4 3 2 4 2" xfId="6988" xr:uid="{00000000-0005-0000-0000-00006F210000}"/>
    <cellStyle name="20% - Accent4 2 4 3 2 4 3" xfId="51327" xr:uid="{00000000-0005-0000-0000-000070210000}"/>
    <cellStyle name="20% - Accent4 2 4 3 2 5" xfId="6989" xr:uid="{00000000-0005-0000-0000-000071210000}"/>
    <cellStyle name="20% - Accent4 2 4 3 2 6" xfId="6990" xr:uid="{00000000-0005-0000-0000-000072210000}"/>
    <cellStyle name="20% - Accent4 2 4 3 3" xfId="6991" xr:uid="{00000000-0005-0000-0000-000073210000}"/>
    <cellStyle name="20% - Accent4 2 4 3 3 2" xfId="6992" xr:uid="{00000000-0005-0000-0000-000074210000}"/>
    <cellStyle name="20% - Accent4 2 4 3 3 2 2" xfId="6993" xr:uid="{00000000-0005-0000-0000-000075210000}"/>
    <cellStyle name="20% - Accent4 2 4 3 3 2 3" xfId="51328" xr:uid="{00000000-0005-0000-0000-000076210000}"/>
    <cellStyle name="20% - Accent4 2 4 3 3 3" xfId="6994" xr:uid="{00000000-0005-0000-0000-000077210000}"/>
    <cellStyle name="20% - Accent4 2 4 3 3 4" xfId="6995" xr:uid="{00000000-0005-0000-0000-000078210000}"/>
    <cellStyle name="20% - Accent4 2 4 3 4" xfId="6996" xr:uid="{00000000-0005-0000-0000-000079210000}"/>
    <cellStyle name="20% - Accent4 2 4 3 4 2" xfId="6997" xr:uid="{00000000-0005-0000-0000-00007A210000}"/>
    <cellStyle name="20% - Accent4 2 4 3 4 2 2" xfId="6998" xr:uid="{00000000-0005-0000-0000-00007B210000}"/>
    <cellStyle name="20% - Accent4 2 4 3 4 2 3" xfId="51329" xr:uid="{00000000-0005-0000-0000-00007C210000}"/>
    <cellStyle name="20% - Accent4 2 4 3 4 3" xfId="6999" xr:uid="{00000000-0005-0000-0000-00007D210000}"/>
    <cellStyle name="20% - Accent4 2 4 3 4 4" xfId="7000" xr:uid="{00000000-0005-0000-0000-00007E210000}"/>
    <cellStyle name="20% - Accent4 2 4 3 5" xfId="7001" xr:uid="{00000000-0005-0000-0000-00007F210000}"/>
    <cellStyle name="20% - Accent4 2 4 3 5 2" xfId="7002" xr:uid="{00000000-0005-0000-0000-000080210000}"/>
    <cellStyle name="20% - Accent4 2 4 3 5 3" xfId="51330" xr:uid="{00000000-0005-0000-0000-000081210000}"/>
    <cellStyle name="20% - Accent4 2 4 3 6" xfId="7003" xr:uid="{00000000-0005-0000-0000-000082210000}"/>
    <cellStyle name="20% - Accent4 2 4 3 7" xfId="7004" xr:uid="{00000000-0005-0000-0000-000083210000}"/>
    <cellStyle name="20% - Accent4 2 4 4" xfId="7005" xr:uid="{00000000-0005-0000-0000-000084210000}"/>
    <cellStyle name="20% - Accent4 2 4 4 2" xfId="7006" xr:uid="{00000000-0005-0000-0000-000085210000}"/>
    <cellStyle name="20% - Accent4 2 4 4 2 2" xfId="7007" xr:uid="{00000000-0005-0000-0000-000086210000}"/>
    <cellStyle name="20% - Accent4 2 4 4 2 2 2" xfId="7008" xr:uid="{00000000-0005-0000-0000-000087210000}"/>
    <cellStyle name="20% - Accent4 2 4 4 2 2 3" xfId="51331" xr:uid="{00000000-0005-0000-0000-000088210000}"/>
    <cellStyle name="20% - Accent4 2 4 4 2 3" xfId="7009" xr:uid="{00000000-0005-0000-0000-000089210000}"/>
    <cellStyle name="20% - Accent4 2 4 4 2 4" xfId="7010" xr:uid="{00000000-0005-0000-0000-00008A210000}"/>
    <cellStyle name="20% - Accent4 2 4 4 3" xfId="7011" xr:uid="{00000000-0005-0000-0000-00008B210000}"/>
    <cellStyle name="20% - Accent4 2 4 4 3 2" xfId="7012" xr:uid="{00000000-0005-0000-0000-00008C210000}"/>
    <cellStyle name="20% - Accent4 2 4 4 3 2 2" xfId="7013" xr:uid="{00000000-0005-0000-0000-00008D210000}"/>
    <cellStyle name="20% - Accent4 2 4 4 3 2 3" xfId="51332" xr:uid="{00000000-0005-0000-0000-00008E210000}"/>
    <cellStyle name="20% - Accent4 2 4 4 3 3" xfId="7014" xr:uid="{00000000-0005-0000-0000-00008F210000}"/>
    <cellStyle name="20% - Accent4 2 4 4 3 4" xfId="7015" xr:uid="{00000000-0005-0000-0000-000090210000}"/>
    <cellStyle name="20% - Accent4 2 4 4 4" xfId="7016" xr:uid="{00000000-0005-0000-0000-000091210000}"/>
    <cellStyle name="20% - Accent4 2 4 4 4 2" xfId="7017" xr:uid="{00000000-0005-0000-0000-000092210000}"/>
    <cellStyle name="20% - Accent4 2 4 4 4 3" xfId="51333" xr:uid="{00000000-0005-0000-0000-000093210000}"/>
    <cellStyle name="20% - Accent4 2 4 4 5" xfId="7018" xr:uid="{00000000-0005-0000-0000-000094210000}"/>
    <cellStyle name="20% - Accent4 2 4 4 6" xfId="7019" xr:uid="{00000000-0005-0000-0000-000095210000}"/>
    <cellStyle name="20% - Accent4 2 4 5" xfId="7020" xr:uid="{00000000-0005-0000-0000-000096210000}"/>
    <cellStyle name="20% - Accent4 2 4 5 2" xfId="7021" xr:uid="{00000000-0005-0000-0000-000097210000}"/>
    <cellStyle name="20% - Accent4 2 4 5 2 2" xfId="7022" xr:uid="{00000000-0005-0000-0000-000098210000}"/>
    <cellStyle name="20% - Accent4 2 4 5 2 2 2" xfId="7023" xr:uid="{00000000-0005-0000-0000-000099210000}"/>
    <cellStyle name="20% - Accent4 2 4 5 2 2 3" xfId="51334" xr:uid="{00000000-0005-0000-0000-00009A210000}"/>
    <cellStyle name="20% - Accent4 2 4 5 2 3" xfId="7024" xr:uid="{00000000-0005-0000-0000-00009B210000}"/>
    <cellStyle name="20% - Accent4 2 4 5 2 4" xfId="7025" xr:uid="{00000000-0005-0000-0000-00009C210000}"/>
    <cellStyle name="20% - Accent4 2 4 5 3" xfId="7026" xr:uid="{00000000-0005-0000-0000-00009D210000}"/>
    <cellStyle name="20% - Accent4 2 4 5 3 2" xfId="7027" xr:uid="{00000000-0005-0000-0000-00009E210000}"/>
    <cellStyle name="20% - Accent4 2 4 5 3 3" xfId="51335" xr:uid="{00000000-0005-0000-0000-00009F210000}"/>
    <cellStyle name="20% - Accent4 2 4 5 4" xfId="7028" xr:uid="{00000000-0005-0000-0000-0000A0210000}"/>
    <cellStyle name="20% - Accent4 2 4 5 5" xfId="7029" xr:uid="{00000000-0005-0000-0000-0000A1210000}"/>
    <cellStyle name="20% - Accent4 2 4 6" xfId="7030" xr:uid="{00000000-0005-0000-0000-0000A2210000}"/>
    <cellStyle name="20% - Accent4 2 4 6 2" xfId="7031" xr:uid="{00000000-0005-0000-0000-0000A3210000}"/>
    <cellStyle name="20% - Accent4 2 4 6 2 2" xfId="7032" xr:uid="{00000000-0005-0000-0000-0000A4210000}"/>
    <cellStyle name="20% - Accent4 2 4 6 2 3" xfId="51336" xr:uid="{00000000-0005-0000-0000-0000A5210000}"/>
    <cellStyle name="20% - Accent4 2 4 6 3" xfId="7033" xr:uid="{00000000-0005-0000-0000-0000A6210000}"/>
    <cellStyle name="20% - Accent4 2 4 6 4" xfId="7034" xr:uid="{00000000-0005-0000-0000-0000A7210000}"/>
    <cellStyle name="20% - Accent4 2 4 7" xfId="7035" xr:uid="{00000000-0005-0000-0000-0000A8210000}"/>
    <cellStyle name="20% - Accent4 2 4 7 2" xfId="7036" xr:uid="{00000000-0005-0000-0000-0000A9210000}"/>
    <cellStyle name="20% - Accent4 2 4 7 2 2" xfId="7037" xr:uid="{00000000-0005-0000-0000-0000AA210000}"/>
    <cellStyle name="20% - Accent4 2 4 7 2 3" xfId="51337" xr:uid="{00000000-0005-0000-0000-0000AB210000}"/>
    <cellStyle name="20% - Accent4 2 4 7 3" xfId="7038" xr:uid="{00000000-0005-0000-0000-0000AC210000}"/>
    <cellStyle name="20% - Accent4 2 4 7 4" xfId="7039" xr:uid="{00000000-0005-0000-0000-0000AD210000}"/>
    <cellStyle name="20% - Accent4 2 4 8" xfId="7040" xr:uid="{00000000-0005-0000-0000-0000AE210000}"/>
    <cellStyle name="20% - Accent4 2 4 8 2" xfId="7041" xr:uid="{00000000-0005-0000-0000-0000AF210000}"/>
    <cellStyle name="20% - Accent4 2 4 8 3" xfId="51338" xr:uid="{00000000-0005-0000-0000-0000B0210000}"/>
    <cellStyle name="20% - Accent4 2 4 9" xfId="7042" xr:uid="{00000000-0005-0000-0000-0000B1210000}"/>
    <cellStyle name="20% - Accent4 2 5" xfId="7043" xr:uid="{00000000-0005-0000-0000-0000B2210000}"/>
    <cellStyle name="20% - Accent4 2 5 10" xfId="7044" xr:uid="{00000000-0005-0000-0000-0000B3210000}"/>
    <cellStyle name="20% - Accent4 2 5 2" xfId="7045" xr:uid="{00000000-0005-0000-0000-0000B4210000}"/>
    <cellStyle name="20% - Accent4 2 5 2 2" xfId="7046" xr:uid="{00000000-0005-0000-0000-0000B5210000}"/>
    <cellStyle name="20% - Accent4 2 5 2 2 2" xfId="7047" xr:uid="{00000000-0005-0000-0000-0000B6210000}"/>
    <cellStyle name="20% - Accent4 2 5 2 2 2 2" xfId="7048" xr:uid="{00000000-0005-0000-0000-0000B7210000}"/>
    <cellStyle name="20% - Accent4 2 5 2 2 2 2 2" xfId="7049" xr:uid="{00000000-0005-0000-0000-0000B8210000}"/>
    <cellStyle name="20% - Accent4 2 5 2 2 2 2 2 2" xfId="7050" xr:uid="{00000000-0005-0000-0000-0000B9210000}"/>
    <cellStyle name="20% - Accent4 2 5 2 2 2 2 2 3" xfId="51339" xr:uid="{00000000-0005-0000-0000-0000BA210000}"/>
    <cellStyle name="20% - Accent4 2 5 2 2 2 2 3" xfId="7051" xr:uid="{00000000-0005-0000-0000-0000BB210000}"/>
    <cellStyle name="20% - Accent4 2 5 2 2 2 2 4" xfId="7052" xr:uid="{00000000-0005-0000-0000-0000BC210000}"/>
    <cellStyle name="20% - Accent4 2 5 2 2 2 3" xfId="7053" xr:uid="{00000000-0005-0000-0000-0000BD210000}"/>
    <cellStyle name="20% - Accent4 2 5 2 2 2 3 2" xfId="7054" xr:uid="{00000000-0005-0000-0000-0000BE210000}"/>
    <cellStyle name="20% - Accent4 2 5 2 2 2 3 2 2" xfId="7055" xr:uid="{00000000-0005-0000-0000-0000BF210000}"/>
    <cellStyle name="20% - Accent4 2 5 2 2 2 3 2 3" xfId="51340" xr:uid="{00000000-0005-0000-0000-0000C0210000}"/>
    <cellStyle name="20% - Accent4 2 5 2 2 2 3 3" xfId="7056" xr:uid="{00000000-0005-0000-0000-0000C1210000}"/>
    <cellStyle name="20% - Accent4 2 5 2 2 2 3 4" xfId="7057" xr:uid="{00000000-0005-0000-0000-0000C2210000}"/>
    <cellStyle name="20% - Accent4 2 5 2 2 2 4" xfId="7058" xr:uid="{00000000-0005-0000-0000-0000C3210000}"/>
    <cellStyle name="20% - Accent4 2 5 2 2 2 4 2" xfId="7059" xr:uid="{00000000-0005-0000-0000-0000C4210000}"/>
    <cellStyle name="20% - Accent4 2 5 2 2 2 4 3" xfId="51341" xr:uid="{00000000-0005-0000-0000-0000C5210000}"/>
    <cellStyle name="20% - Accent4 2 5 2 2 2 5" xfId="7060" xr:uid="{00000000-0005-0000-0000-0000C6210000}"/>
    <cellStyle name="20% - Accent4 2 5 2 2 2 6" xfId="7061" xr:uid="{00000000-0005-0000-0000-0000C7210000}"/>
    <cellStyle name="20% - Accent4 2 5 2 2 3" xfId="7062" xr:uid="{00000000-0005-0000-0000-0000C8210000}"/>
    <cellStyle name="20% - Accent4 2 5 2 2 3 2" xfId="7063" xr:uid="{00000000-0005-0000-0000-0000C9210000}"/>
    <cellStyle name="20% - Accent4 2 5 2 2 3 2 2" xfId="7064" xr:uid="{00000000-0005-0000-0000-0000CA210000}"/>
    <cellStyle name="20% - Accent4 2 5 2 2 3 2 3" xfId="51342" xr:uid="{00000000-0005-0000-0000-0000CB210000}"/>
    <cellStyle name="20% - Accent4 2 5 2 2 3 3" xfId="7065" xr:uid="{00000000-0005-0000-0000-0000CC210000}"/>
    <cellStyle name="20% - Accent4 2 5 2 2 3 4" xfId="7066" xr:uid="{00000000-0005-0000-0000-0000CD210000}"/>
    <cellStyle name="20% - Accent4 2 5 2 2 4" xfId="7067" xr:uid="{00000000-0005-0000-0000-0000CE210000}"/>
    <cellStyle name="20% - Accent4 2 5 2 2 4 2" xfId="7068" xr:uid="{00000000-0005-0000-0000-0000CF210000}"/>
    <cellStyle name="20% - Accent4 2 5 2 2 4 2 2" xfId="7069" xr:uid="{00000000-0005-0000-0000-0000D0210000}"/>
    <cellStyle name="20% - Accent4 2 5 2 2 4 2 3" xfId="51343" xr:uid="{00000000-0005-0000-0000-0000D1210000}"/>
    <cellStyle name="20% - Accent4 2 5 2 2 4 3" xfId="7070" xr:uid="{00000000-0005-0000-0000-0000D2210000}"/>
    <cellStyle name="20% - Accent4 2 5 2 2 4 4" xfId="7071" xr:uid="{00000000-0005-0000-0000-0000D3210000}"/>
    <cellStyle name="20% - Accent4 2 5 2 2 5" xfId="7072" xr:uid="{00000000-0005-0000-0000-0000D4210000}"/>
    <cellStyle name="20% - Accent4 2 5 2 2 5 2" xfId="7073" xr:uid="{00000000-0005-0000-0000-0000D5210000}"/>
    <cellStyle name="20% - Accent4 2 5 2 2 5 3" xfId="51344" xr:uid="{00000000-0005-0000-0000-0000D6210000}"/>
    <cellStyle name="20% - Accent4 2 5 2 2 6" xfId="7074" xr:uid="{00000000-0005-0000-0000-0000D7210000}"/>
    <cellStyle name="20% - Accent4 2 5 2 2 7" xfId="7075" xr:uid="{00000000-0005-0000-0000-0000D8210000}"/>
    <cellStyle name="20% - Accent4 2 5 2 3" xfId="7076" xr:uid="{00000000-0005-0000-0000-0000D9210000}"/>
    <cellStyle name="20% - Accent4 2 5 2 3 2" xfId="7077" xr:uid="{00000000-0005-0000-0000-0000DA210000}"/>
    <cellStyle name="20% - Accent4 2 5 2 3 2 2" xfId="7078" xr:uid="{00000000-0005-0000-0000-0000DB210000}"/>
    <cellStyle name="20% - Accent4 2 5 2 3 2 2 2" xfId="7079" xr:uid="{00000000-0005-0000-0000-0000DC210000}"/>
    <cellStyle name="20% - Accent4 2 5 2 3 2 2 3" xfId="51345" xr:uid="{00000000-0005-0000-0000-0000DD210000}"/>
    <cellStyle name="20% - Accent4 2 5 2 3 2 3" xfId="7080" xr:uid="{00000000-0005-0000-0000-0000DE210000}"/>
    <cellStyle name="20% - Accent4 2 5 2 3 2 4" xfId="7081" xr:uid="{00000000-0005-0000-0000-0000DF210000}"/>
    <cellStyle name="20% - Accent4 2 5 2 3 3" xfId="7082" xr:uid="{00000000-0005-0000-0000-0000E0210000}"/>
    <cellStyle name="20% - Accent4 2 5 2 3 3 2" xfId="7083" xr:uid="{00000000-0005-0000-0000-0000E1210000}"/>
    <cellStyle name="20% - Accent4 2 5 2 3 3 2 2" xfId="7084" xr:uid="{00000000-0005-0000-0000-0000E2210000}"/>
    <cellStyle name="20% - Accent4 2 5 2 3 3 2 3" xfId="51346" xr:uid="{00000000-0005-0000-0000-0000E3210000}"/>
    <cellStyle name="20% - Accent4 2 5 2 3 3 3" xfId="7085" xr:uid="{00000000-0005-0000-0000-0000E4210000}"/>
    <cellStyle name="20% - Accent4 2 5 2 3 3 4" xfId="7086" xr:uid="{00000000-0005-0000-0000-0000E5210000}"/>
    <cellStyle name="20% - Accent4 2 5 2 3 4" xfId="7087" xr:uid="{00000000-0005-0000-0000-0000E6210000}"/>
    <cellStyle name="20% - Accent4 2 5 2 3 4 2" xfId="7088" xr:uid="{00000000-0005-0000-0000-0000E7210000}"/>
    <cellStyle name="20% - Accent4 2 5 2 3 4 3" xfId="51347" xr:uid="{00000000-0005-0000-0000-0000E8210000}"/>
    <cellStyle name="20% - Accent4 2 5 2 3 5" xfId="7089" xr:uid="{00000000-0005-0000-0000-0000E9210000}"/>
    <cellStyle name="20% - Accent4 2 5 2 3 6" xfId="7090" xr:uid="{00000000-0005-0000-0000-0000EA210000}"/>
    <cellStyle name="20% - Accent4 2 5 2 4" xfId="7091" xr:uid="{00000000-0005-0000-0000-0000EB210000}"/>
    <cellStyle name="20% - Accent4 2 5 2 4 2" xfId="7092" xr:uid="{00000000-0005-0000-0000-0000EC210000}"/>
    <cellStyle name="20% - Accent4 2 5 2 4 2 2" xfId="7093" xr:uid="{00000000-0005-0000-0000-0000ED210000}"/>
    <cellStyle name="20% - Accent4 2 5 2 4 2 3" xfId="51348" xr:uid="{00000000-0005-0000-0000-0000EE210000}"/>
    <cellStyle name="20% - Accent4 2 5 2 4 3" xfId="7094" xr:uid="{00000000-0005-0000-0000-0000EF210000}"/>
    <cellStyle name="20% - Accent4 2 5 2 4 4" xfId="7095" xr:uid="{00000000-0005-0000-0000-0000F0210000}"/>
    <cellStyle name="20% - Accent4 2 5 2 5" xfId="7096" xr:uid="{00000000-0005-0000-0000-0000F1210000}"/>
    <cellStyle name="20% - Accent4 2 5 2 5 2" xfId="7097" xr:uid="{00000000-0005-0000-0000-0000F2210000}"/>
    <cellStyle name="20% - Accent4 2 5 2 5 2 2" xfId="7098" xr:uid="{00000000-0005-0000-0000-0000F3210000}"/>
    <cellStyle name="20% - Accent4 2 5 2 5 2 3" xfId="51349" xr:uid="{00000000-0005-0000-0000-0000F4210000}"/>
    <cellStyle name="20% - Accent4 2 5 2 5 3" xfId="7099" xr:uid="{00000000-0005-0000-0000-0000F5210000}"/>
    <cellStyle name="20% - Accent4 2 5 2 5 4" xfId="7100" xr:uid="{00000000-0005-0000-0000-0000F6210000}"/>
    <cellStyle name="20% - Accent4 2 5 2 6" xfId="7101" xr:uid="{00000000-0005-0000-0000-0000F7210000}"/>
    <cellStyle name="20% - Accent4 2 5 2 6 2" xfId="7102" xr:uid="{00000000-0005-0000-0000-0000F8210000}"/>
    <cellStyle name="20% - Accent4 2 5 2 6 3" xfId="51350" xr:uid="{00000000-0005-0000-0000-0000F9210000}"/>
    <cellStyle name="20% - Accent4 2 5 2 7" xfId="7103" xr:uid="{00000000-0005-0000-0000-0000FA210000}"/>
    <cellStyle name="20% - Accent4 2 5 2 8" xfId="7104" xr:uid="{00000000-0005-0000-0000-0000FB210000}"/>
    <cellStyle name="20% - Accent4 2 5 3" xfId="7105" xr:uid="{00000000-0005-0000-0000-0000FC210000}"/>
    <cellStyle name="20% - Accent4 2 5 3 2" xfId="7106" xr:uid="{00000000-0005-0000-0000-0000FD210000}"/>
    <cellStyle name="20% - Accent4 2 5 3 2 2" xfId="7107" xr:uid="{00000000-0005-0000-0000-0000FE210000}"/>
    <cellStyle name="20% - Accent4 2 5 3 2 2 2" xfId="7108" xr:uid="{00000000-0005-0000-0000-0000FF210000}"/>
    <cellStyle name="20% - Accent4 2 5 3 2 2 2 2" xfId="7109" xr:uid="{00000000-0005-0000-0000-000000220000}"/>
    <cellStyle name="20% - Accent4 2 5 3 2 2 2 3" xfId="51351" xr:uid="{00000000-0005-0000-0000-000001220000}"/>
    <cellStyle name="20% - Accent4 2 5 3 2 2 3" xfId="7110" xr:uid="{00000000-0005-0000-0000-000002220000}"/>
    <cellStyle name="20% - Accent4 2 5 3 2 2 4" xfId="7111" xr:uid="{00000000-0005-0000-0000-000003220000}"/>
    <cellStyle name="20% - Accent4 2 5 3 2 3" xfId="7112" xr:uid="{00000000-0005-0000-0000-000004220000}"/>
    <cellStyle name="20% - Accent4 2 5 3 2 3 2" xfId="7113" xr:uid="{00000000-0005-0000-0000-000005220000}"/>
    <cellStyle name="20% - Accent4 2 5 3 2 3 2 2" xfId="7114" xr:uid="{00000000-0005-0000-0000-000006220000}"/>
    <cellStyle name="20% - Accent4 2 5 3 2 3 2 3" xfId="51352" xr:uid="{00000000-0005-0000-0000-000007220000}"/>
    <cellStyle name="20% - Accent4 2 5 3 2 3 3" xfId="7115" xr:uid="{00000000-0005-0000-0000-000008220000}"/>
    <cellStyle name="20% - Accent4 2 5 3 2 3 4" xfId="7116" xr:uid="{00000000-0005-0000-0000-000009220000}"/>
    <cellStyle name="20% - Accent4 2 5 3 2 4" xfId="7117" xr:uid="{00000000-0005-0000-0000-00000A220000}"/>
    <cellStyle name="20% - Accent4 2 5 3 2 4 2" xfId="7118" xr:uid="{00000000-0005-0000-0000-00000B220000}"/>
    <cellStyle name="20% - Accent4 2 5 3 2 4 3" xfId="51353" xr:uid="{00000000-0005-0000-0000-00000C220000}"/>
    <cellStyle name="20% - Accent4 2 5 3 2 5" xfId="7119" xr:uid="{00000000-0005-0000-0000-00000D220000}"/>
    <cellStyle name="20% - Accent4 2 5 3 2 6" xfId="7120" xr:uid="{00000000-0005-0000-0000-00000E220000}"/>
    <cellStyle name="20% - Accent4 2 5 3 3" xfId="7121" xr:uid="{00000000-0005-0000-0000-00000F220000}"/>
    <cellStyle name="20% - Accent4 2 5 3 3 2" xfId="7122" xr:uid="{00000000-0005-0000-0000-000010220000}"/>
    <cellStyle name="20% - Accent4 2 5 3 3 2 2" xfId="7123" xr:uid="{00000000-0005-0000-0000-000011220000}"/>
    <cellStyle name="20% - Accent4 2 5 3 3 2 3" xfId="51354" xr:uid="{00000000-0005-0000-0000-000012220000}"/>
    <cellStyle name="20% - Accent4 2 5 3 3 3" xfId="7124" xr:uid="{00000000-0005-0000-0000-000013220000}"/>
    <cellStyle name="20% - Accent4 2 5 3 3 4" xfId="7125" xr:uid="{00000000-0005-0000-0000-000014220000}"/>
    <cellStyle name="20% - Accent4 2 5 3 4" xfId="7126" xr:uid="{00000000-0005-0000-0000-000015220000}"/>
    <cellStyle name="20% - Accent4 2 5 3 4 2" xfId="7127" xr:uid="{00000000-0005-0000-0000-000016220000}"/>
    <cellStyle name="20% - Accent4 2 5 3 4 2 2" xfId="7128" xr:uid="{00000000-0005-0000-0000-000017220000}"/>
    <cellStyle name="20% - Accent4 2 5 3 4 2 3" xfId="51355" xr:uid="{00000000-0005-0000-0000-000018220000}"/>
    <cellStyle name="20% - Accent4 2 5 3 4 3" xfId="7129" xr:uid="{00000000-0005-0000-0000-000019220000}"/>
    <cellStyle name="20% - Accent4 2 5 3 4 4" xfId="7130" xr:uid="{00000000-0005-0000-0000-00001A220000}"/>
    <cellStyle name="20% - Accent4 2 5 3 5" xfId="7131" xr:uid="{00000000-0005-0000-0000-00001B220000}"/>
    <cellStyle name="20% - Accent4 2 5 3 5 2" xfId="7132" xr:uid="{00000000-0005-0000-0000-00001C220000}"/>
    <cellStyle name="20% - Accent4 2 5 3 5 3" xfId="51356" xr:uid="{00000000-0005-0000-0000-00001D220000}"/>
    <cellStyle name="20% - Accent4 2 5 3 6" xfId="7133" xr:uid="{00000000-0005-0000-0000-00001E220000}"/>
    <cellStyle name="20% - Accent4 2 5 3 7" xfId="7134" xr:uid="{00000000-0005-0000-0000-00001F220000}"/>
    <cellStyle name="20% - Accent4 2 5 4" xfId="7135" xr:uid="{00000000-0005-0000-0000-000020220000}"/>
    <cellStyle name="20% - Accent4 2 5 4 2" xfId="7136" xr:uid="{00000000-0005-0000-0000-000021220000}"/>
    <cellStyle name="20% - Accent4 2 5 4 2 2" xfId="7137" xr:uid="{00000000-0005-0000-0000-000022220000}"/>
    <cellStyle name="20% - Accent4 2 5 4 2 2 2" xfId="7138" xr:uid="{00000000-0005-0000-0000-000023220000}"/>
    <cellStyle name="20% - Accent4 2 5 4 2 2 3" xfId="51357" xr:uid="{00000000-0005-0000-0000-000024220000}"/>
    <cellStyle name="20% - Accent4 2 5 4 2 3" xfId="7139" xr:uid="{00000000-0005-0000-0000-000025220000}"/>
    <cellStyle name="20% - Accent4 2 5 4 2 4" xfId="7140" xr:uid="{00000000-0005-0000-0000-000026220000}"/>
    <cellStyle name="20% - Accent4 2 5 4 3" xfId="7141" xr:uid="{00000000-0005-0000-0000-000027220000}"/>
    <cellStyle name="20% - Accent4 2 5 4 3 2" xfId="7142" xr:uid="{00000000-0005-0000-0000-000028220000}"/>
    <cellStyle name="20% - Accent4 2 5 4 3 2 2" xfId="7143" xr:uid="{00000000-0005-0000-0000-000029220000}"/>
    <cellStyle name="20% - Accent4 2 5 4 3 2 3" xfId="51358" xr:uid="{00000000-0005-0000-0000-00002A220000}"/>
    <cellStyle name="20% - Accent4 2 5 4 3 3" xfId="7144" xr:uid="{00000000-0005-0000-0000-00002B220000}"/>
    <cellStyle name="20% - Accent4 2 5 4 3 4" xfId="7145" xr:uid="{00000000-0005-0000-0000-00002C220000}"/>
    <cellStyle name="20% - Accent4 2 5 4 4" xfId="7146" xr:uid="{00000000-0005-0000-0000-00002D220000}"/>
    <cellStyle name="20% - Accent4 2 5 4 4 2" xfId="7147" xr:uid="{00000000-0005-0000-0000-00002E220000}"/>
    <cellStyle name="20% - Accent4 2 5 4 4 3" xfId="51359" xr:uid="{00000000-0005-0000-0000-00002F220000}"/>
    <cellStyle name="20% - Accent4 2 5 4 5" xfId="7148" xr:uid="{00000000-0005-0000-0000-000030220000}"/>
    <cellStyle name="20% - Accent4 2 5 4 6" xfId="7149" xr:uid="{00000000-0005-0000-0000-000031220000}"/>
    <cellStyle name="20% - Accent4 2 5 5" xfId="7150" xr:uid="{00000000-0005-0000-0000-000032220000}"/>
    <cellStyle name="20% - Accent4 2 5 5 2" xfId="7151" xr:uid="{00000000-0005-0000-0000-000033220000}"/>
    <cellStyle name="20% - Accent4 2 5 5 2 2" xfId="7152" xr:uid="{00000000-0005-0000-0000-000034220000}"/>
    <cellStyle name="20% - Accent4 2 5 5 2 2 2" xfId="7153" xr:uid="{00000000-0005-0000-0000-000035220000}"/>
    <cellStyle name="20% - Accent4 2 5 5 2 2 3" xfId="51360" xr:uid="{00000000-0005-0000-0000-000036220000}"/>
    <cellStyle name="20% - Accent4 2 5 5 2 3" xfId="7154" xr:uid="{00000000-0005-0000-0000-000037220000}"/>
    <cellStyle name="20% - Accent4 2 5 5 2 4" xfId="7155" xr:uid="{00000000-0005-0000-0000-000038220000}"/>
    <cellStyle name="20% - Accent4 2 5 5 3" xfId="7156" xr:uid="{00000000-0005-0000-0000-000039220000}"/>
    <cellStyle name="20% - Accent4 2 5 5 3 2" xfId="7157" xr:uid="{00000000-0005-0000-0000-00003A220000}"/>
    <cellStyle name="20% - Accent4 2 5 5 3 3" xfId="51361" xr:uid="{00000000-0005-0000-0000-00003B220000}"/>
    <cellStyle name="20% - Accent4 2 5 5 4" xfId="7158" xr:uid="{00000000-0005-0000-0000-00003C220000}"/>
    <cellStyle name="20% - Accent4 2 5 5 5" xfId="7159" xr:uid="{00000000-0005-0000-0000-00003D220000}"/>
    <cellStyle name="20% - Accent4 2 5 6" xfId="7160" xr:uid="{00000000-0005-0000-0000-00003E220000}"/>
    <cellStyle name="20% - Accent4 2 5 6 2" xfId="7161" xr:uid="{00000000-0005-0000-0000-00003F220000}"/>
    <cellStyle name="20% - Accent4 2 5 6 2 2" xfId="7162" xr:uid="{00000000-0005-0000-0000-000040220000}"/>
    <cellStyle name="20% - Accent4 2 5 6 2 3" xfId="51362" xr:uid="{00000000-0005-0000-0000-000041220000}"/>
    <cellStyle name="20% - Accent4 2 5 6 3" xfId="7163" xr:uid="{00000000-0005-0000-0000-000042220000}"/>
    <cellStyle name="20% - Accent4 2 5 6 4" xfId="7164" xr:uid="{00000000-0005-0000-0000-000043220000}"/>
    <cellStyle name="20% - Accent4 2 5 7" xfId="7165" xr:uid="{00000000-0005-0000-0000-000044220000}"/>
    <cellStyle name="20% - Accent4 2 5 7 2" xfId="7166" xr:uid="{00000000-0005-0000-0000-000045220000}"/>
    <cellStyle name="20% - Accent4 2 5 7 2 2" xfId="7167" xr:uid="{00000000-0005-0000-0000-000046220000}"/>
    <cellStyle name="20% - Accent4 2 5 7 2 3" xfId="51363" xr:uid="{00000000-0005-0000-0000-000047220000}"/>
    <cellStyle name="20% - Accent4 2 5 7 3" xfId="7168" xr:uid="{00000000-0005-0000-0000-000048220000}"/>
    <cellStyle name="20% - Accent4 2 5 7 4" xfId="7169" xr:uid="{00000000-0005-0000-0000-000049220000}"/>
    <cellStyle name="20% - Accent4 2 5 8" xfId="7170" xr:uid="{00000000-0005-0000-0000-00004A220000}"/>
    <cellStyle name="20% - Accent4 2 5 8 2" xfId="7171" xr:uid="{00000000-0005-0000-0000-00004B220000}"/>
    <cellStyle name="20% - Accent4 2 5 8 3" xfId="51364" xr:uid="{00000000-0005-0000-0000-00004C220000}"/>
    <cellStyle name="20% - Accent4 2 5 9" xfId="7172" xr:uid="{00000000-0005-0000-0000-00004D220000}"/>
    <cellStyle name="20% - Accent4 2 6" xfId="7173" xr:uid="{00000000-0005-0000-0000-00004E220000}"/>
    <cellStyle name="20% - Accent4 2 6 10" xfId="7174" xr:uid="{00000000-0005-0000-0000-00004F220000}"/>
    <cellStyle name="20% - Accent4 2 6 2" xfId="7175" xr:uid="{00000000-0005-0000-0000-000050220000}"/>
    <cellStyle name="20% - Accent4 2 6 2 2" xfId="7176" xr:uid="{00000000-0005-0000-0000-000051220000}"/>
    <cellStyle name="20% - Accent4 2 6 2 2 2" xfId="7177" xr:uid="{00000000-0005-0000-0000-000052220000}"/>
    <cellStyle name="20% - Accent4 2 6 2 2 2 2" xfId="7178" xr:uid="{00000000-0005-0000-0000-000053220000}"/>
    <cellStyle name="20% - Accent4 2 6 2 2 2 2 2" xfId="7179" xr:uid="{00000000-0005-0000-0000-000054220000}"/>
    <cellStyle name="20% - Accent4 2 6 2 2 2 2 2 2" xfId="7180" xr:uid="{00000000-0005-0000-0000-000055220000}"/>
    <cellStyle name="20% - Accent4 2 6 2 2 2 2 2 3" xfId="51365" xr:uid="{00000000-0005-0000-0000-000056220000}"/>
    <cellStyle name="20% - Accent4 2 6 2 2 2 2 3" xfId="7181" xr:uid="{00000000-0005-0000-0000-000057220000}"/>
    <cellStyle name="20% - Accent4 2 6 2 2 2 2 4" xfId="7182" xr:uid="{00000000-0005-0000-0000-000058220000}"/>
    <cellStyle name="20% - Accent4 2 6 2 2 2 3" xfId="7183" xr:uid="{00000000-0005-0000-0000-000059220000}"/>
    <cellStyle name="20% - Accent4 2 6 2 2 2 3 2" xfId="7184" xr:uid="{00000000-0005-0000-0000-00005A220000}"/>
    <cellStyle name="20% - Accent4 2 6 2 2 2 3 2 2" xfId="7185" xr:uid="{00000000-0005-0000-0000-00005B220000}"/>
    <cellStyle name="20% - Accent4 2 6 2 2 2 3 2 3" xfId="51366" xr:uid="{00000000-0005-0000-0000-00005C220000}"/>
    <cellStyle name="20% - Accent4 2 6 2 2 2 3 3" xfId="7186" xr:uid="{00000000-0005-0000-0000-00005D220000}"/>
    <cellStyle name="20% - Accent4 2 6 2 2 2 3 4" xfId="7187" xr:uid="{00000000-0005-0000-0000-00005E220000}"/>
    <cellStyle name="20% - Accent4 2 6 2 2 2 4" xfId="7188" xr:uid="{00000000-0005-0000-0000-00005F220000}"/>
    <cellStyle name="20% - Accent4 2 6 2 2 2 4 2" xfId="7189" xr:uid="{00000000-0005-0000-0000-000060220000}"/>
    <cellStyle name="20% - Accent4 2 6 2 2 2 4 3" xfId="51367" xr:uid="{00000000-0005-0000-0000-000061220000}"/>
    <cellStyle name="20% - Accent4 2 6 2 2 2 5" xfId="7190" xr:uid="{00000000-0005-0000-0000-000062220000}"/>
    <cellStyle name="20% - Accent4 2 6 2 2 2 6" xfId="7191" xr:uid="{00000000-0005-0000-0000-000063220000}"/>
    <cellStyle name="20% - Accent4 2 6 2 2 3" xfId="7192" xr:uid="{00000000-0005-0000-0000-000064220000}"/>
    <cellStyle name="20% - Accent4 2 6 2 2 3 2" xfId="7193" xr:uid="{00000000-0005-0000-0000-000065220000}"/>
    <cellStyle name="20% - Accent4 2 6 2 2 3 2 2" xfId="7194" xr:uid="{00000000-0005-0000-0000-000066220000}"/>
    <cellStyle name="20% - Accent4 2 6 2 2 3 2 3" xfId="51368" xr:uid="{00000000-0005-0000-0000-000067220000}"/>
    <cellStyle name="20% - Accent4 2 6 2 2 3 3" xfId="7195" xr:uid="{00000000-0005-0000-0000-000068220000}"/>
    <cellStyle name="20% - Accent4 2 6 2 2 3 4" xfId="7196" xr:uid="{00000000-0005-0000-0000-000069220000}"/>
    <cellStyle name="20% - Accent4 2 6 2 2 4" xfId="7197" xr:uid="{00000000-0005-0000-0000-00006A220000}"/>
    <cellStyle name="20% - Accent4 2 6 2 2 4 2" xfId="7198" xr:uid="{00000000-0005-0000-0000-00006B220000}"/>
    <cellStyle name="20% - Accent4 2 6 2 2 4 2 2" xfId="7199" xr:uid="{00000000-0005-0000-0000-00006C220000}"/>
    <cellStyle name="20% - Accent4 2 6 2 2 4 2 3" xfId="51369" xr:uid="{00000000-0005-0000-0000-00006D220000}"/>
    <cellStyle name="20% - Accent4 2 6 2 2 4 3" xfId="7200" xr:uid="{00000000-0005-0000-0000-00006E220000}"/>
    <cellStyle name="20% - Accent4 2 6 2 2 4 4" xfId="7201" xr:uid="{00000000-0005-0000-0000-00006F220000}"/>
    <cellStyle name="20% - Accent4 2 6 2 2 5" xfId="7202" xr:uid="{00000000-0005-0000-0000-000070220000}"/>
    <cellStyle name="20% - Accent4 2 6 2 2 5 2" xfId="7203" xr:uid="{00000000-0005-0000-0000-000071220000}"/>
    <cellStyle name="20% - Accent4 2 6 2 2 5 3" xfId="51370" xr:uid="{00000000-0005-0000-0000-000072220000}"/>
    <cellStyle name="20% - Accent4 2 6 2 2 6" xfId="7204" xr:uid="{00000000-0005-0000-0000-000073220000}"/>
    <cellStyle name="20% - Accent4 2 6 2 2 7" xfId="7205" xr:uid="{00000000-0005-0000-0000-000074220000}"/>
    <cellStyle name="20% - Accent4 2 6 2 3" xfId="7206" xr:uid="{00000000-0005-0000-0000-000075220000}"/>
    <cellStyle name="20% - Accent4 2 6 2 3 2" xfId="7207" xr:uid="{00000000-0005-0000-0000-000076220000}"/>
    <cellStyle name="20% - Accent4 2 6 2 3 2 2" xfId="7208" xr:uid="{00000000-0005-0000-0000-000077220000}"/>
    <cellStyle name="20% - Accent4 2 6 2 3 2 2 2" xfId="7209" xr:uid="{00000000-0005-0000-0000-000078220000}"/>
    <cellStyle name="20% - Accent4 2 6 2 3 2 2 3" xfId="51371" xr:uid="{00000000-0005-0000-0000-000079220000}"/>
    <cellStyle name="20% - Accent4 2 6 2 3 2 3" xfId="7210" xr:uid="{00000000-0005-0000-0000-00007A220000}"/>
    <cellStyle name="20% - Accent4 2 6 2 3 2 4" xfId="7211" xr:uid="{00000000-0005-0000-0000-00007B220000}"/>
    <cellStyle name="20% - Accent4 2 6 2 3 3" xfId="7212" xr:uid="{00000000-0005-0000-0000-00007C220000}"/>
    <cellStyle name="20% - Accent4 2 6 2 3 3 2" xfId="7213" xr:uid="{00000000-0005-0000-0000-00007D220000}"/>
    <cellStyle name="20% - Accent4 2 6 2 3 3 2 2" xfId="7214" xr:uid="{00000000-0005-0000-0000-00007E220000}"/>
    <cellStyle name="20% - Accent4 2 6 2 3 3 2 3" xfId="51372" xr:uid="{00000000-0005-0000-0000-00007F220000}"/>
    <cellStyle name="20% - Accent4 2 6 2 3 3 3" xfId="7215" xr:uid="{00000000-0005-0000-0000-000080220000}"/>
    <cellStyle name="20% - Accent4 2 6 2 3 3 4" xfId="7216" xr:uid="{00000000-0005-0000-0000-000081220000}"/>
    <cellStyle name="20% - Accent4 2 6 2 3 4" xfId="7217" xr:uid="{00000000-0005-0000-0000-000082220000}"/>
    <cellStyle name="20% - Accent4 2 6 2 3 4 2" xfId="7218" xr:uid="{00000000-0005-0000-0000-000083220000}"/>
    <cellStyle name="20% - Accent4 2 6 2 3 4 3" xfId="51373" xr:uid="{00000000-0005-0000-0000-000084220000}"/>
    <cellStyle name="20% - Accent4 2 6 2 3 5" xfId="7219" xr:uid="{00000000-0005-0000-0000-000085220000}"/>
    <cellStyle name="20% - Accent4 2 6 2 3 6" xfId="7220" xr:uid="{00000000-0005-0000-0000-000086220000}"/>
    <cellStyle name="20% - Accent4 2 6 2 4" xfId="7221" xr:uid="{00000000-0005-0000-0000-000087220000}"/>
    <cellStyle name="20% - Accent4 2 6 2 4 2" xfId="7222" xr:uid="{00000000-0005-0000-0000-000088220000}"/>
    <cellStyle name="20% - Accent4 2 6 2 4 2 2" xfId="7223" xr:uid="{00000000-0005-0000-0000-000089220000}"/>
    <cellStyle name="20% - Accent4 2 6 2 4 2 3" xfId="51374" xr:uid="{00000000-0005-0000-0000-00008A220000}"/>
    <cellStyle name="20% - Accent4 2 6 2 4 3" xfId="7224" xr:uid="{00000000-0005-0000-0000-00008B220000}"/>
    <cellStyle name="20% - Accent4 2 6 2 4 4" xfId="7225" xr:uid="{00000000-0005-0000-0000-00008C220000}"/>
    <cellStyle name="20% - Accent4 2 6 2 5" xfId="7226" xr:uid="{00000000-0005-0000-0000-00008D220000}"/>
    <cellStyle name="20% - Accent4 2 6 2 5 2" xfId="7227" xr:uid="{00000000-0005-0000-0000-00008E220000}"/>
    <cellStyle name="20% - Accent4 2 6 2 5 2 2" xfId="7228" xr:uid="{00000000-0005-0000-0000-00008F220000}"/>
    <cellStyle name="20% - Accent4 2 6 2 5 2 3" xfId="51375" xr:uid="{00000000-0005-0000-0000-000090220000}"/>
    <cellStyle name="20% - Accent4 2 6 2 5 3" xfId="7229" xr:uid="{00000000-0005-0000-0000-000091220000}"/>
    <cellStyle name="20% - Accent4 2 6 2 5 4" xfId="7230" xr:uid="{00000000-0005-0000-0000-000092220000}"/>
    <cellStyle name="20% - Accent4 2 6 2 6" xfId="7231" xr:uid="{00000000-0005-0000-0000-000093220000}"/>
    <cellStyle name="20% - Accent4 2 6 2 6 2" xfId="7232" xr:uid="{00000000-0005-0000-0000-000094220000}"/>
    <cellStyle name="20% - Accent4 2 6 2 6 3" xfId="51376" xr:uid="{00000000-0005-0000-0000-000095220000}"/>
    <cellStyle name="20% - Accent4 2 6 2 7" xfId="7233" xr:uid="{00000000-0005-0000-0000-000096220000}"/>
    <cellStyle name="20% - Accent4 2 6 2 8" xfId="7234" xr:uid="{00000000-0005-0000-0000-000097220000}"/>
    <cellStyle name="20% - Accent4 2 6 3" xfId="7235" xr:uid="{00000000-0005-0000-0000-000098220000}"/>
    <cellStyle name="20% - Accent4 2 6 3 2" xfId="7236" xr:uid="{00000000-0005-0000-0000-000099220000}"/>
    <cellStyle name="20% - Accent4 2 6 3 2 2" xfId="7237" xr:uid="{00000000-0005-0000-0000-00009A220000}"/>
    <cellStyle name="20% - Accent4 2 6 3 2 2 2" xfId="7238" xr:uid="{00000000-0005-0000-0000-00009B220000}"/>
    <cellStyle name="20% - Accent4 2 6 3 2 2 2 2" xfId="7239" xr:uid="{00000000-0005-0000-0000-00009C220000}"/>
    <cellStyle name="20% - Accent4 2 6 3 2 2 2 3" xfId="51377" xr:uid="{00000000-0005-0000-0000-00009D220000}"/>
    <cellStyle name="20% - Accent4 2 6 3 2 2 3" xfId="7240" xr:uid="{00000000-0005-0000-0000-00009E220000}"/>
    <cellStyle name="20% - Accent4 2 6 3 2 2 4" xfId="7241" xr:uid="{00000000-0005-0000-0000-00009F220000}"/>
    <cellStyle name="20% - Accent4 2 6 3 2 3" xfId="7242" xr:uid="{00000000-0005-0000-0000-0000A0220000}"/>
    <cellStyle name="20% - Accent4 2 6 3 2 3 2" xfId="7243" xr:uid="{00000000-0005-0000-0000-0000A1220000}"/>
    <cellStyle name="20% - Accent4 2 6 3 2 3 2 2" xfId="7244" xr:uid="{00000000-0005-0000-0000-0000A2220000}"/>
    <cellStyle name="20% - Accent4 2 6 3 2 3 2 3" xfId="51378" xr:uid="{00000000-0005-0000-0000-0000A3220000}"/>
    <cellStyle name="20% - Accent4 2 6 3 2 3 3" xfId="7245" xr:uid="{00000000-0005-0000-0000-0000A4220000}"/>
    <cellStyle name="20% - Accent4 2 6 3 2 3 4" xfId="7246" xr:uid="{00000000-0005-0000-0000-0000A5220000}"/>
    <cellStyle name="20% - Accent4 2 6 3 2 4" xfId="7247" xr:uid="{00000000-0005-0000-0000-0000A6220000}"/>
    <cellStyle name="20% - Accent4 2 6 3 2 4 2" xfId="7248" xr:uid="{00000000-0005-0000-0000-0000A7220000}"/>
    <cellStyle name="20% - Accent4 2 6 3 2 4 3" xfId="51379" xr:uid="{00000000-0005-0000-0000-0000A8220000}"/>
    <cellStyle name="20% - Accent4 2 6 3 2 5" xfId="7249" xr:uid="{00000000-0005-0000-0000-0000A9220000}"/>
    <cellStyle name="20% - Accent4 2 6 3 2 6" xfId="7250" xr:uid="{00000000-0005-0000-0000-0000AA220000}"/>
    <cellStyle name="20% - Accent4 2 6 3 3" xfId="7251" xr:uid="{00000000-0005-0000-0000-0000AB220000}"/>
    <cellStyle name="20% - Accent4 2 6 3 3 2" xfId="7252" xr:uid="{00000000-0005-0000-0000-0000AC220000}"/>
    <cellStyle name="20% - Accent4 2 6 3 3 2 2" xfId="7253" xr:uid="{00000000-0005-0000-0000-0000AD220000}"/>
    <cellStyle name="20% - Accent4 2 6 3 3 2 3" xfId="51380" xr:uid="{00000000-0005-0000-0000-0000AE220000}"/>
    <cellStyle name="20% - Accent4 2 6 3 3 3" xfId="7254" xr:uid="{00000000-0005-0000-0000-0000AF220000}"/>
    <cellStyle name="20% - Accent4 2 6 3 3 4" xfId="7255" xr:uid="{00000000-0005-0000-0000-0000B0220000}"/>
    <cellStyle name="20% - Accent4 2 6 3 4" xfId="7256" xr:uid="{00000000-0005-0000-0000-0000B1220000}"/>
    <cellStyle name="20% - Accent4 2 6 3 4 2" xfId="7257" xr:uid="{00000000-0005-0000-0000-0000B2220000}"/>
    <cellStyle name="20% - Accent4 2 6 3 4 2 2" xfId="7258" xr:uid="{00000000-0005-0000-0000-0000B3220000}"/>
    <cellStyle name="20% - Accent4 2 6 3 4 2 3" xfId="51381" xr:uid="{00000000-0005-0000-0000-0000B4220000}"/>
    <cellStyle name="20% - Accent4 2 6 3 4 3" xfId="7259" xr:uid="{00000000-0005-0000-0000-0000B5220000}"/>
    <cellStyle name="20% - Accent4 2 6 3 4 4" xfId="7260" xr:uid="{00000000-0005-0000-0000-0000B6220000}"/>
    <cellStyle name="20% - Accent4 2 6 3 5" xfId="7261" xr:uid="{00000000-0005-0000-0000-0000B7220000}"/>
    <cellStyle name="20% - Accent4 2 6 3 5 2" xfId="7262" xr:uid="{00000000-0005-0000-0000-0000B8220000}"/>
    <cellStyle name="20% - Accent4 2 6 3 5 3" xfId="51382" xr:uid="{00000000-0005-0000-0000-0000B9220000}"/>
    <cellStyle name="20% - Accent4 2 6 3 6" xfId="7263" xr:uid="{00000000-0005-0000-0000-0000BA220000}"/>
    <cellStyle name="20% - Accent4 2 6 3 7" xfId="7264" xr:uid="{00000000-0005-0000-0000-0000BB220000}"/>
    <cellStyle name="20% - Accent4 2 6 4" xfId="7265" xr:uid="{00000000-0005-0000-0000-0000BC220000}"/>
    <cellStyle name="20% - Accent4 2 6 4 2" xfId="7266" xr:uid="{00000000-0005-0000-0000-0000BD220000}"/>
    <cellStyle name="20% - Accent4 2 6 4 2 2" xfId="7267" xr:uid="{00000000-0005-0000-0000-0000BE220000}"/>
    <cellStyle name="20% - Accent4 2 6 4 2 2 2" xfId="7268" xr:uid="{00000000-0005-0000-0000-0000BF220000}"/>
    <cellStyle name="20% - Accent4 2 6 4 2 2 3" xfId="51383" xr:uid="{00000000-0005-0000-0000-0000C0220000}"/>
    <cellStyle name="20% - Accent4 2 6 4 2 3" xfId="7269" xr:uid="{00000000-0005-0000-0000-0000C1220000}"/>
    <cellStyle name="20% - Accent4 2 6 4 2 4" xfId="7270" xr:uid="{00000000-0005-0000-0000-0000C2220000}"/>
    <cellStyle name="20% - Accent4 2 6 4 3" xfId="7271" xr:uid="{00000000-0005-0000-0000-0000C3220000}"/>
    <cellStyle name="20% - Accent4 2 6 4 3 2" xfId="7272" xr:uid="{00000000-0005-0000-0000-0000C4220000}"/>
    <cellStyle name="20% - Accent4 2 6 4 3 2 2" xfId="7273" xr:uid="{00000000-0005-0000-0000-0000C5220000}"/>
    <cellStyle name="20% - Accent4 2 6 4 3 2 3" xfId="51384" xr:uid="{00000000-0005-0000-0000-0000C6220000}"/>
    <cellStyle name="20% - Accent4 2 6 4 3 3" xfId="7274" xr:uid="{00000000-0005-0000-0000-0000C7220000}"/>
    <cellStyle name="20% - Accent4 2 6 4 3 4" xfId="7275" xr:uid="{00000000-0005-0000-0000-0000C8220000}"/>
    <cellStyle name="20% - Accent4 2 6 4 4" xfId="7276" xr:uid="{00000000-0005-0000-0000-0000C9220000}"/>
    <cellStyle name="20% - Accent4 2 6 4 4 2" xfId="7277" xr:uid="{00000000-0005-0000-0000-0000CA220000}"/>
    <cellStyle name="20% - Accent4 2 6 4 4 3" xfId="51385" xr:uid="{00000000-0005-0000-0000-0000CB220000}"/>
    <cellStyle name="20% - Accent4 2 6 4 5" xfId="7278" xr:uid="{00000000-0005-0000-0000-0000CC220000}"/>
    <cellStyle name="20% - Accent4 2 6 4 6" xfId="7279" xr:uid="{00000000-0005-0000-0000-0000CD220000}"/>
    <cellStyle name="20% - Accent4 2 6 5" xfId="7280" xr:uid="{00000000-0005-0000-0000-0000CE220000}"/>
    <cellStyle name="20% - Accent4 2 6 5 2" xfId="7281" xr:uid="{00000000-0005-0000-0000-0000CF220000}"/>
    <cellStyle name="20% - Accent4 2 6 5 2 2" xfId="7282" xr:uid="{00000000-0005-0000-0000-0000D0220000}"/>
    <cellStyle name="20% - Accent4 2 6 5 2 2 2" xfId="7283" xr:uid="{00000000-0005-0000-0000-0000D1220000}"/>
    <cellStyle name="20% - Accent4 2 6 5 2 2 3" xfId="51386" xr:uid="{00000000-0005-0000-0000-0000D2220000}"/>
    <cellStyle name="20% - Accent4 2 6 5 2 3" xfId="7284" xr:uid="{00000000-0005-0000-0000-0000D3220000}"/>
    <cellStyle name="20% - Accent4 2 6 5 2 4" xfId="7285" xr:uid="{00000000-0005-0000-0000-0000D4220000}"/>
    <cellStyle name="20% - Accent4 2 6 5 3" xfId="7286" xr:uid="{00000000-0005-0000-0000-0000D5220000}"/>
    <cellStyle name="20% - Accent4 2 6 5 3 2" xfId="7287" xr:uid="{00000000-0005-0000-0000-0000D6220000}"/>
    <cellStyle name="20% - Accent4 2 6 5 3 3" xfId="51387" xr:uid="{00000000-0005-0000-0000-0000D7220000}"/>
    <cellStyle name="20% - Accent4 2 6 5 4" xfId="7288" xr:uid="{00000000-0005-0000-0000-0000D8220000}"/>
    <cellStyle name="20% - Accent4 2 6 5 5" xfId="7289" xr:uid="{00000000-0005-0000-0000-0000D9220000}"/>
    <cellStyle name="20% - Accent4 2 6 6" xfId="7290" xr:uid="{00000000-0005-0000-0000-0000DA220000}"/>
    <cellStyle name="20% - Accent4 2 6 6 2" xfId="7291" xr:uid="{00000000-0005-0000-0000-0000DB220000}"/>
    <cellStyle name="20% - Accent4 2 6 6 2 2" xfId="7292" xr:uid="{00000000-0005-0000-0000-0000DC220000}"/>
    <cellStyle name="20% - Accent4 2 6 6 2 3" xfId="51388" xr:uid="{00000000-0005-0000-0000-0000DD220000}"/>
    <cellStyle name="20% - Accent4 2 6 6 3" xfId="7293" xr:uid="{00000000-0005-0000-0000-0000DE220000}"/>
    <cellStyle name="20% - Accent4 2 6 6 4" xfId="7294" xr:uid="{00000000-0005-0000-0000-0000DF220000}"/>
    <cellStyle name="20% - Accent4 2 6 7" xfId="7295" xr:uid="{00000000-0005-0000-0000-0000E0220000}"/>
    <cellStyle name="20% - Accent4 2 6 7 2" xfId="7296" xr:uid="{00000000-0005-0000-0000-0000E1220000}"/>
    <cellStyle name="20% - Accent4 2 6 7 2 2" xfId="7297" xr:uid="{00000000-0005-0000-0000-0000E2220000}"/>
    <cellStyle name="20% - Accent4 2 6 7 2 3" xfId="51389" xr:uid="{00000000-0005-0000-0000-0000E3220000}"/>
    <cellStyle name="20% - Accent4 2 6 7 3" xfId="7298" xr:uid="{00000000-0005-0000-0000-0000E4220000}"/>
    <cellStyle name="20% - Accent4 2 6 7 4" xfId="7299" xr:uid="{00000000-0005-0000-0000-0000E5220000}"/>
    <cellStyle name="20% - Accent4 2 6 8" xfId="7300" xr:uid="{00000000-0005-0000-0000-0000E6220000}"/>
    <cellStyle name="20% - Accent4 2 6 8 2" xfId="7301" xr:uid="{00000000-0005-0000-0000-0000E7220000}"/>
    <cellStyle name="20% - Accent4 2 6 8 3" xfId="51390" xr:uid="{00000000-0005-0000-0000-0000E8220000}"/>
    <cellStyle name="20% - Accent4 2 6 9" xfId="7302" xr:uid="{00000000-0005-0000-0000-0000E9220000}"/>
    <cellStyle name="20% - Accent4 2 7" xfId="7303" xr:uid="{00000000-0005-0000-0000-0000EA220000}"/>
    <cellStyle name="20% - Accent4 2 7 2" xfId="7304" xr:uid="{00000000-0005-0000-0000-0000EB220000}"/>
    <cellStyle name="20% - Accent4 2 7 2 2" xfId="7305" xr:uid="{00000000-0005-0000-0000-0000EC220000}"/>
    <cellStyle name="20% - Accent4 2 7 2 2 2" xfId="7306" xr:uid="{00000000-0005-0000-0000-0000ED220000}"/>
    <cellStyle name="20% - Accent4 2 7 2 2 2 2" xfId="7307" xr:uid="{00000000-0005-0000-0000-0000EE220000}"/>
    <cellStyle name="20% - Accent4 2 7 2 2 2 2 2" xfId="7308" xr:uid="{00000000-0005-0000-0000-0000EF220000}"/>
    <cellStyle name="20% - Accent4 2 7 2 2 2 2 3" xfId="51391" xr:uid="{00000000-0005-0000-0000-0000F0220000}"/>
    <cellStyle name="20% - Accent4 2 7 2 2 2 3" xfId="7309" xr:uid="{00000000-0005-0000-0000-0000F1220000}"/>
    <cellStyle name="20% - Accent4 2 7 2 2 2 4" xfId="7310" xr:uid="{00000000-0005-0000-0000-0000F2220000}"/>
    <cellStyle name="20% - Accent4 2 7 2 2 3" xfId="7311" xr:uid="{00000000-0005-0000-0000-0000F3220000}"/>
    <cellStyle name="20% - Accent4 2 7 2 2 3 2" xfId="7312" xr:uid="{00000000-0005-0000-0000-0000F4220000}"/>
    <cellStyle name="20% - Accent4 2 7 2 2 3 2 2" xfId="7313" xr:uid="{00000000-0005-0000-0000-0000F5220000}"/>
    <cellStyle name="20% - Accent4 2 7 2 2 3 2 3" xfId="51392" xr:uid="{00000000-0005-0000-0000-0000F6220000}"/>
    <cellStyle name="20% - Accent4 2 7 2 2 3 3" xfId="7314" xr:uid="{00000000-0005-0000-0000-0000F7220000}"/>
    <cellStyle name="20% - Accent4 2 7 2 2 3 4" xfId="7315" xr:uid="{00000000-0005-0000-0000-0000F8220000}"/>
    <cellStyle name="20% - Accent4 2 7 2 2 4" xfId="7316" xr:uid="{00000000-0005-0000-0000-0000F9220000}"/>
    <cellStyle name="20% - Accent4 2 7 2 2 4 2" xfId="7317" xr:uid="{00000000-0005-0000-0000-0000FA220000}"/>
    <cellStyle name="20% - Accent4 2 7 2 2 4 3" xfId="51393" xr:uid="{00000000-0005-0000-0000-0000FB220000}"/>
    <cellStyle name="20% - Accent4 2 7 2 2 5" xfId="7318" xr:uid="{00000000-0005-0000-0000-0000FC220000}"/>
    <cellStyle name="20% - Accent4 2 7 2 2 6" xfId="7319" xr:uid="{00000000-0005-0000-0000-0000FD220000}"/>
    <cellStyle name="20% - Accent4 2 7 2 3" xfId="7320" xr:uid="{00000000-0005-0000-0000-0000FE220000}"/>
    <cellStyle name="20% - Accent4 2 7 2 3 2" xfId="7321" xr:uid="{00000000-0005-0000-0000-0000FF220000}"/>
    <cellStyle name="20% - Accent4 2 7 2 3 2 2" xfId="7322" xr:uid="{00000000-0005-0000-0000-000000230000}"/>
    <cellStyle name="20% - Accent4 2 7 2 3 2 3" xfId="51394" xr:uid="{00000000-0005-0000-0000-000001230000}"/>
    <cellStyle name="20% - Accent4 2 7 2 3 3" xfId="7323" xr:uid="{00000000-0005-0000-0000-000002230000}"/>
    <cellStyle name="20% - Accent4 2 7 2 3 4" xfId="7324" xr:uid="{00000000-0005-0000-0000-000003230000}"/>
    <cellStyle name="20% - Accent4 2 7 2 4" xfId="7325" xr:uid="{00000000-0005-0000-0000-000004230000}"/>
    <cellStyle name="20% - Accent4 2 7 2 4 2" xfId="7326" xr:uid="{00000000-0005-0000-0000-000005230000}"/>
    <cellStyle name="20% - Accent4 2 7 2 4 2 2" xfId="7327" xr:uid="{00000000-0005-0000-0000-000006230000}"/>
    <cellStyle name="20% - Accent4 2 7 2 4 2 3" xfId="51395" xr:uid="{00000000-0005-0000-0000-000007230000}"/>
    <cellStyle name="20% - Accent4 2 7 2 4 3" xfId="7328" xr:uid="{00000000-0005-0000-0000-000008230000}"/>
    <cellStyle name="20% - Accent4 2 7 2 4 4" xfId="7329" xr:uid="{00000000-0005-0000-0000-000009230000}"/>
    <cellStyle name="20% - Accent4 2 7 2 5" xfId="7330" xr:uid="{00000000-0005-0000-0000-00000A230000}"/>
    <cellStyle name="20% - Accent4 2 7 2 5 2" xfId="7331" xr:uid="{00000000-0005-0000-0000-00000B230000}"/>
    <cellStyle name="20% - Accent4 2 7 2 5 3" xfId="51396" xr:uid="{00000000-0005-0000-0000-00000C230000}"/>
    <cellStyle name="20% - Accent4 2 7 2 6" xfId="7332" xr:uid="{00000000-0005-0000-0000-00000D230000}"/>
    <cellStyle name="20% - Accent4 2 7 2 7" xfId="7333" xr:uid="{00000000-0005-0000-0000-00000E230000}"/>
    <cellStyle name="20% - Accent4 2 7 3" xfId="7334" xr:uid="{00000000-0005-0000-0000-00000F230000}"/>
    <cellStyle name="20% - Accent4 2 7 3 2" xfId="7335" xr:uid="{00000000-0005-0000-0000-000010230000}"/>
    <cellStyle name="20% - Accent4 2 7 3 2 2" xfId="7336" xr:uid="{00000000-0005-0000-0000-000011230000}"/>
    <cellStyle name="20% - Accent4 2 7 3 2 2 2" xfId="7337" xr:uid="{00000000-0005-0000-0000-000012230000}"/>
    <cellStyle name="20% - Accent4 2 7 3 2 2 3" xfId="51397" xr:uid="{00000000-0005-0000-0000-000013230000}"/>
    <cellStyle name="20% - Accent4 2 7 3 2 3" xfId="7338" xr:uid="{00000000-0005-0000-0000-000014230000}"/>
    <cellStyle name="20% - Accent4 2 7 3 2 4" xfId="7339" xr:uid="{00000000-0005-0000-0000-000015230000}"/>
    <cellStyle name="20% - Accent4 2 7 3 3" xfId="7340" xr:uid="{00000000-0005-0000-0000-000016230000}"/>
    <cellStyle name="20% - Accent4 2 7 3 3 2" xfId="7341" xr:uid="{00000000-0005-0000-0000-000017230000}"/>
    <cellStyle name="20% - Accent4 2 7 3 3 2 2" xfId="7342" xr:uid="{00000000-0005-0000-0000-000018230000}"/>
    <cellStyle name="20% - Accent4 2 7 3 3 2 3" xfId="51398" xr:uid="{00000000-0005-0000-0000-000019230000}"/>
    <cellStyle name="20% - Accent4 2 7 3 3 3" xfId="7343" xr:uid="{00000000-0005-0000-0000-00001A230000}"/>
    <cellStyle name="20% - Accent4 2 7 3 3 4" xfId="7344" xr:uid="{00000000-0005-0000-0000-00001B230000}"/>
    <cellStyle name="20% - Accent4 2 7 3 4" xfId="7345" xr:uid="{00000000-0005-0000-0000-00001C230000}"/>
    <cellStyle name="20% - Accent4 2 7 3 4 2" xfId="7346" xr:uid="{00000000-0005-0000-0000-00001D230000}"/>
    <cellStyle name="20% - Accent4 2 7 3 4 3" xfId="51399" xr:uid="{00000000-0005-0000-0000-00001E230000}"/>
    <cellStyle name="20% - Accent4 2 7 3 5" xfId="7347" xr:uid="{00000000-0005-0000-0000-00001F230000}"/>
    <cellStyle name="20% - Accent4 2 7 3 6" xfId="7348" xr:uid="{00000000-0005-0000-0000-000020230000}"/>
    <cellStyle name="20% - Accent4 2 7 4" xfId="7349" xr:uid="{00000000-0005-0000-0000-000021230000}"/>
    <cellStyle name="20% - Accent4 2 7 4 2" xfId="7350" xr:uid="{00000000-0005-0000-0000-000022230000}"/>
    <cellStyle name="20% - Accent4 2 7 4 2 2" xfId="7351" xr:uid="{00000000-0005-0000-0000-000023230000}"/>
    <cellStyle name="20% - Accent4 2 7 4 2 3" xfId="51400" xr:uid="{00000000-0005-0000-0000-000024230000}"/>
    <cellStyle name="20% - Accent4 2 7 4 3" xfId="7352" xr:uid="{00000000-0005-0000-0000-000025230000}"/>
    <cellStyle name="20% - Accent4 2 7 4 4" xfId="7353" xr:uid="{00000000-0005-0000-0000-000026230000}"/>
    <cellStyle name="20% - Accent4 2 7 5" xfId="7354" xr:uid="{00000000-0005-0000-0000-000027230000}"/>
    <cellStyle name="20% - Accent4 2 7 5 2" xfId="7355" xr:uid="{00000000-0005-0000-0000-000028230000}"/>
    <cellStyle name="20% - Accent4 2 7 5 2 2" xfId="7356" xr:uid="{00000000-0005-0000-0000-000029230000}"/>
    <cellStyle name="20% - Accent4 2 7 5 2 3" xfId="51401" xr:uid="{00000000-0005-0000-0000-00002A230000}"/>
    <cellStyle name="20% - Accent4 2 7 5 3" xfId="7357" xr:uid="{00000000-0005-0000-0000-00002B230000}"/>
    <cellStyle name="20% - Accent4 2 7 5 4" xfId="7358" xr:uid="{00000000-0005-0000-0000-00002C230000}"/>
    <cellStyle name="20% - Accent4 2 7 6" xfId="7359" xr:uid="{00000000-0005-0000-0000-00002D230000}"/>
    <cellStyle name="20% - Accent4 2 7 6 2" xfId="7360" xr:uid="{00000000-0005-0000-0000-00002E230000}"/>
    <cellStyle name="20% - Accent4 2 7 6 3" xfId="51402" xr:uid="{00000000-0005-0000-0000-00002F230000}"/>
    <cellStyle name="20% - Accent4 2 7 7" xfId="7361" xr:uid="{00000000-0005-0000-0000-000030230000}"/>
    <cellStyle name="20% - Accent4 2 7 8" xfId="7362" xr:uid="{00000000-0005-0000-0000-000031230000}"/>
    <cellStyle name="20% - Accent4 2 8" xfId="7363" xr:uid="{00000000-0005-0000-0000-000032230000}"/>
    <cellStyle name="20% - Accent4 2 8 2" xfId="7364" xr:uid="{00000000-0005-0000-0000-000033230000}"/>
    <cellStyle name="20% - Accent4 2 8 2 2" xfId="7365" xr:uid="{00000000-0005-0000-0000-000034230000}"/>
    <cellStyle name="20% - Accent4 2 8 2 2 2" xfId="7366" xr:uid="{00000000-0005-0000-0000-000035230000}"/>
    <cellStyle name="20% - Accent4 2 8 2 2 2 2" xfId="7367" xr:uid="{00000000-0005-0000-0000-000036230000}"/>
    <cellStyle name="20% - Accent4 2 8 2 2 2 3" xfId="51403" xr:uid="{00000000-0005-0000-0000-000037230000}"/>
    <cellStyle name="20% - Accent4 2 8 2 2 3" xfId="7368" xr:uid="{00000000-0005-0000-0000-000038230000}"/>
    <cellStyle name="20% - Accent4 2 8 2 2 4" xfId="7369" xr:uid="{00000000-0005-0000-0000-000039230000}"/>
    <cellStyle name="20% - Accent4 2 8 2 3" xfId="7370" xr:uid="{00000000-0005-0000-0000-00003A230000}"/>
    <cellStyle name="20% - Accent4 2 8 2 3 2" xfId="7371" xr:uid="{00000000-0005-0000-0000-00003B230000}"/>
    <cellStyle name="20% - Accent4 2 8 2 3 2 2" xfId="7372" xr:uid="{00000000-0005-0000-0000-00003C230000}"/>
    <cellStyle name="20% - Accent4 2 8 2 3 2 3" xfId="51404" xr:uid="{00000000-0005-0000-0000-00003D230000}"/>
    <cellStyle name="20% - Accent4 2 8 2 3 3" xfId="7373" xr:uid="{00000000-0005-0000-0000-00003E230000}"/>
    <cellStyle name="20% - Accent4 2 8 2 3 4" xfId="7374" xr:uid="{00000000-0005-0000-0000-00003F230000}"/>
    <cellStyle name="20% - Accent4 2 8 2 4" xfId="7375" xr:uid="{00000000-0005-0000-0000-000040230000}"/>
    <cellStyle name="20% - Accent4 2 8 2 4 2" xfId="7376" xr:uid="{00000000-0005-0000-0000-000041230000}"/>
    <cellStyle name="20% - Accent4 2 8 2 4 3" xfId="51405" xr:uid="{00000000-0005-0000-0000-000042230000}"/>
    <cellStyle name="20% - Accent4 2 8 2 5" xfId="7377" xr:uid="{00000000-0005-0000-0000-000043230000}"/>
    <cellStyle name="20% - Accent4 2 8 2 6" xfId="7378" xr:uid="{00000000-0005-0000-0000-000044230000}"/>
    <cellStyle name="20% - Accent4 2 8 3" xfId="7379" xr:uid="{00000000-0005-0000-0000-000045230000}"/>
    <cellStyle name="20% - Accent4 2 8 3 2" xfId="7380" xr:uid="{00000000-0005-0000-0000-000046230000}"/>
    <cellStyle name="20% - Accent4 2 8 3 2 2" xfId="7381" xr:uid="{00000000-0005-0000-0000-000047230000}"/>
    <cellStyle name="20% - Accent4 2 8 3 2 3" xfId="51406" xr:uid="{00000000-0005-0000-0000-000048230000}"/>
    <cellStyle name="20% - Accent4 2 8 3 3" xfId="7382" xr:uid="{00000000-0005-0000-0000-000049230000}"/>
    <cellStyle name="20% - Accent4 2 8 3 4" xfId="7383" xr:uid="{00000000-0005-0000-0000-00004A230000}"/>
    <cellStyle name="20% - Accent4 2 8 4" xfId="7384" xr:uid="{00000000-0005-0000-0000-00004B230000}"/>
    <cellStyle name="20% - Accent4 2 8 4 2" xfId="7385" xr:uid="{00000000-0005-0000-0000-00004C230000}"/>
    <cellStyle name="20% - Accent4 2 8 4 2 2" xfId="7386" xr:uid="{00000000-0005-0000-0000-00004D230000}"/>
    <cellStyle name="20% - Accent4 2 8 4 2 3" xfId="51407" xr:uid="{00000000-0005-0000-0000-00004E230000}"/>
    <cellStyle name="20% - Accent4 2 8 4 3" xfId="7387" xr:uid="{00000000-0005-0000-0000-00004F230000}"/>
    <cellStyle name="20% - Accent4 2 8 4 4" xfId="7388" xr:uid="{00000000-0005-0000-0000-000050230000}"/>
    <cellStyle name="20% - Accent4 2 8 5" xfId="7389" xr:uid="{00000000-0005-0000-0000-000051230000}"/>
    <cellStyle name="20% - Accent4 2 8 5 2" xfId="7390" xr:uid="{00000000-0005-0000-0000-000052230000}"/>
    <cellStyle name="20% - Accent4 2 8 5 3" xfId="51408" xr:uid="{00000000-0005-0000-0000-000053230000}"/>
    <cellStyle name="20% - Accent4 2 8 6" xfId="7391" xr:uid="{00000000-0005-0000-0000-000054230000}"/>
    <cellStyle name="20% - Accent4 2 8 7" xfId="7392" xr:uid="{00000000-0005-0000-0000-000055230000}"/>
    <cellStyle name="20% - Accent4 2 9" xfId="7393" xr:uid="{00000000-0005-0000-0000-000056230000}"/>
    <cellStyle name="20% - Accent4 2 9 2" xfId="7394" xr:uid="{00000000-0005-0000-0000-000057230000}"/>
    <cellStyle name="20% - Accent4 2 9 2 2" xfId="7395" xr:uid="{00000000-0005-0000-0000-000058230000}"/>
    <cellStyle name="20% - Accent4 2 9 2 2 2" xfId="7396" xr:uid="{00000000-0005-0000-0000-000059230000}"/>
    <cellStyle name="20% - Accent4 2 9 2 2 3" xfId="51409" xr:uid="{00000000-0005-0000-0000-00005A230000}"/>
    <cellStyle name="20% - Accent4 2 9 2 3" xfId="7397" xr:uid="{00000000-0005-0000-0000-00005B230000}"/>
    <cellStyle name="20% - Accent4 2 9 2 4" xfId="7398" xr:uid="{00000000-0005-0000-0000-00005C230000}"/>
    <cellStyle name="20% - Accent4 2 9 3" xfId="7399" xr:uid="{00000000-0005-0000-0000-00005D230000}"/>
    <cellStyle name="20% - Accent4 2 9 3 2" xfId="7400" xr:uid="{00000000-0005-0000-0000-00005E230000}"/>
    <cellStyle name="20% - Accent4 2 9 3 2 2" xfId="7401" xr:uid="{00000000-0005-0000-0000-00005F230000}"/>
    <cellStyle name="20% - Accent4 2 9 3 2 3" xfId="51410" xr:uid="{00000000-0005-0000-0000-000060230000}"/>
    <cellStyle name="20% - Accent4 2 9 3 3" xfId="7402" xr:uid="{00000000-0005-0000-0000-000061230000}"/>
    <cellStyle name="20% - Accent4 2 9 3 4" xfId="7403" xr:uid="{00000000-0005-0000-0000-000062230000}"/>
    <cellStyle name="20% - Accent4 2 9 4" xfId="7404" xr:uid="{00000000-0005-0000-0000-000063230000}"/>
    <cellStyle name="20% - Accent4 2 9 4 2" xfId="7405" xr:uid="{00000000-0005-0000-0000-000064230000}"/>
    <cellStyle name="20% - Accent4 2 9 4 3" xfId="51411" xr:uid="{00000000-0005-0000-0000-000065230000}"/>
    <cellStyle name="20% - Accent4 2 9 5" xfId="7406" xr:uid="{00000000-0005-0000-0000-000066230000}"/>
    <cellStyle name="20% - Accent4 2 9 6" xfId="7407" xr:uid="{00000000-0005-0000-0000-000067230000}"/>
    <cellStyle name="20% - Accent4 3" xfId="7408" xr:uid="{00000000-0005-0000-0000-000068230000}"/>
    <cellStyle name="20% - Accent4 3 10" xfId="7409" xr:uid="{00000000-0005-0000-0000-000069230000}"/>
    <cellStyle name="20% - Accent4 3 11" xfId="7410" xr:uid="{00000000-0005-0000-0000-00006A230000}"/>
    <cellStyle name="20% - Accent4 3 12" xfId="60173" xr:uid="{00000000-0005-0000-0000-00006B230000}"/>
    <cellStyle name="20% - Accent4 3 2" xfId="7411" xr:uid="{00000000-0005-0000-0000-00006C230000}"/>
    <cellStyle name="20% - Accent4 3 2 10" xfId="7412" xr:uid="{00000000-0005-0000-0000-00006D230000}"/>
    <cellStyle name="20% - Accent4 3 2 11" xfId="60356" xr:uid="{00000000-0005-0000-0000-00006E230000}"/>
    <cellStyle name="20% - Accent4 3 2 2" xfId="7413" xr:uid="{00000000-0005-0000-0000-00006F230000}"/>
    <cellStyle name="20% - Accent4 3 2 2 2" xfId="7414" xr:uid="{00000000-0005-0000-0000-000070230000}"/>
    <cellStyle name="20% - Accent4 3 2 2 2 2" xfId="7415" xr:uid="{00000000-0005-0000-0000-000071230000}"/>
    <cellStyle name="20% - Accent4 3 2 2 2 2 2" xfId="7416" xr:uid="{00000000-0005-0000-0000-000072230000}"/>
    <cellStyle name="20% - Accent4 3 2 2 2 2 2 2" xfId="7417" xr:uid="{00000000-0005-0000-0000-000073230000}"/>
    <cellStyle name="20% - Accent4 3 2 2 2 2 2 2 2" xfId="7418" xr:uid="{00000000-0005-0000-0000-000074230000}"/>
    <cellStyle name="20% - Accent4 3 2 2 2 2 2 2 3" xfId="51412" xr:uid="{00000000-0005-0000-0000-000075230000}"/>
    <cellStyle name="20% - Accent4 3 2 2 2 2 2 3" xfId="7419" xr:uid="{00000000-0005-0000-0000-000076230000}"/>
    <cellStyle name="20% - Accent4 3 2 2 2 2 2 4" xfId="7420" xr:uid="{00000000-0005-0000-0000-000077230000}"/>
    <cellStyle name="20% - Accent4 3 2 2 2 2 3" xfId="7421" xr:uid="{00000000-0005-0000-0000-000078230000}"/>
    <cellStyle name="20% - Accent4 3 2 2 2 2 3 2" xfId="7422" xr:uid="{00000000-0005-0000-0000-000079230000}"/>
    <cellStyle name="20% - Accent4 3 2 2 2 2 3 2 2" xfId="7423" xr:uid="{00000000-0005-0000-0000-00007A230000}"/>
    <cellStyle name="20% - Accent4 3 2 2 2 2 3 2 3" xfId="51413" xr:uid="{00000000-0005-0000-0000-00007B230000}"/>
    <cellStyle name="20% - Accent4 3 2 2 2 2 3 3" xfId="7424" xr:uid="{00000000-0005-0000-0000-00007C230000}"/>
    <cellStyle name="20% - Accent4 3 2 2 2 2 3 4" xfId="7425" xr:uid="{00000000-0005-0000-0000-00007D230000}"/>
    <cellStyle name="20% - Accent4 3 2 2 2 2 4" xfId="7426" xr:uid="{00000000-0005-0000-0000-00007E230000}"/>
    <cellStyle name="20% - Accent4 3 2 2 2 2 4 2" xfId="7427" xr:uid="{00000000-0005-0000-0000-00007F230000}"/>
    <cellStyle name="20% - Accent4 3 2 2 2 2 4 3" xfId="51414" xr:uid="{00000000-0005-0000-0000-000080230000}"/>
    <cellStyle name="20% - Accent4 3 2 2 2 2 5" xfId="7428" xr:uid="{00000000-0005-0000-0000-000081230000}"/>
    <cellStyle name="20% - Accent4 3 2 2 2 2 6" xfId="7429" xr:uid="{00000000-0005-0000-0000-000082230000}"/>
    <cellStyle name="20% - Accent4 3 2 2 2 3" xfId="7430" xr:uid="{00000000-0005-0000-0000-000083230000}"/>
    <cellStyle name="20% - Accent4 3 2 2 2 3 2" xfId="7431" xr:uid="{00000000-0005-0000-0000-000084230000}"/>
    <cellStyle name="20% - Accent4 3 2 2 2 3 2 2" xfId="7432" xr:uid="{00000000-0005-0000-0000-000085230000}"/>
    <cellStyle name="20% - Accent4 3 2 2 2 3 2 3" xfId="51415" xr:uid="{00000000-0005-0000-0000-000086230000}"/>
    <cellStyle name="20% - Accent4 3 2 2 2 3 3" xfId="7433" xr:uid="{00000000-0005-0000-0000-000087230000}"/>
    <cellStyle name="20% - Accent4 3 2 2 2 3 4" xfId="7434" xr:uid="{00000000-0005-0000-0000-000088230000}"/>
    <cellStyle name="20% - Accent4 3 2 2 2 4" xfId="7435" xr:uid="{00000000-0005-0000-0000-000089230000}"/>
    <cellStyle name="20% - Accent4 3 2 2 2 4 2" xfId="7436" xr:uid="{00000000-0005-0000-0000-00008A230000}"/>
    <cellStyle name="20% - Accent4 3 2 2 2 4 2 2" xfId="7437" xr:uid="{00000000-0005-0000-0000-00008B230000}"/>
    <cellStyle name="20% - Accent4 3 2 2 2 4 2 3" xfId="51416" xr:uid="{00000000-0005-0000-0000-00008C230000}"/>
    <cellStyle name="20% - Accent4 3 2 2 2 4 3" xfId="7438" xr:uid="{00000000-0005-0000-0000-00008D230000}"/>
    <cellStyle name="20% - Accent4 3 2 2 2 4 4" xfId="7439" xr:uid="{00000000-0005-0000-0000-00008E230000}"/>
    <cellStyle name="20% - Accent4 3 2 2 2 5" xfId="7440" xr:uid="{00000000-0005-0000-0000-00008F230000}"/>
    <cellStyle name="20% - Accent4 3 2 2 2 5 2" xfId="7441" xr:uid="{00000000-0005-0000-0000-000090230000}"/>
    <cellStyle name="20% - Accent4 3 2 2 2 5 3" xfId="51417" xr:uid="{00000000-0005-0000-0000-000091230000}"/>
    <cellStyle name="20% - Accent4 3 2 2 2 6" xfId="7442" xr:uid="{00000000-0005-0000-0000-000092230000}"/>
    <cellStyle name="20% - Accent4 3 2 2 2 7" xfId="7443" xr:uid="{00000000-0005-0000-0000-000093230000}"/>
    <cellStyle name="20% - Accent4 3 2 2 3" xfId="7444" xr:uid="{00000000-0005-0000-0000-000094230000}"/>
    <cellStyle name="20% - Accent4 3 2 2 3 2" xfId="7445" xr:uid="{00000000-0005-0000-0000-000095230000}"/>
    <cellStyle name="20% - Accent4 3 2 2 3 2 2" xfId="7446" xr:uid="{00000000-0005-0000-0000-000096230000}"/>
    <cellStyle name="20% - Accent4 3 2 2 3 2 2 2" xfId="7447" xr:uid="{00000000-0005-0000-0000-000097230000}"/>
    <cellStyle name="20% - Accent4 3 2 2 3 2 2 3" xfId="51418" xr:uid="{00000000-0005-0000-0000-000098230000}"/>
    <cellStyle name="20% - Accent4 3 2 2 3 2 3" xfId="7448" xr:uid="{00000000-0005-0000-0000-000099230000}"/>
    <cellStyle name="20% - Accent4 3 2 2 3 2 4" xfId="7449" xr:uid="{00000000-0005-0000-0000-00009A230000}"/>
    <cellStyle name="20% - Accent4 3 2 2 3 3" xfId="7450" xr:uid="{00000000-0005-0000-0000-00009B230000}"/>
    <cellStyle name="20% - Accent4 3 2 2 3 3 2" xfId="7451" xr:uid="{00000000-0005-0000-0000-00009C230000}"/>
    <cellStyle name="20% - Accent4 3 2 2 3 3 2 2" xfId="7452" xr:uid="{00000000-0005-0000-0000-00009D230000}"/>
    <cellStyle name="20% - Accent4 3 2 2 3 3 2 3" xfId="51419" xr:uid="{00000000-0005-0000-0000-00009E230000}"/>
    <cellStyle name="20% - Accent4 3 2 2 3 3 3" xfId="7453" xr:uid="{00000000-0005-0000-0000-00009F230000}"/>
    <cellStyle name="20% - Accent4 3 2 2 3 3 4" xfId="7454" xr:uid="{00000000-0005-0000-0000-0000A0230000}"/>
    <cellStyle name="20% - Accent4 3 2 2 3 4" xfId="7455" xr:uid="{00000000-0005-0000-0000-0000A1230000}"/>
    <cellStyle name="20% - Accent4 3 2 2 3 4 2" xfId="7456" xr:uid="{00000000-0005-0000-0000-0000A2230000}"/>
    <cellStyle name="20% - Accent4 3 2 2 3 4 3" xfId="51420" xr:uid="{00000000-0005-0000-0000-0000A3230000}"/>
    <cellStyle name="20% - Accent4 3 2 2 3 5" xfId="7457" xr:uid="{00000000-0005-0000-0000-0000A4230000}"/>
    <cellStyle name="20% - Accent4 3 2 2 3 6" xfId="7458" xr:uid="{00000000-0005-0000-0000-0000A5230000}"/>
    <cellStyle name="20% - Accent4 3 2 2 4" xfId="7459" xr:uid="{00000000-0005-0000-0000-0000A6230000}"/>
    <cellStyle name="20% - Accent4 3 2 2 4 2" xfId="7460" xr:uid="{00000000-0005-0000-0000-0000A7230000}"/>
    <cellStyle name="20% - Accent4 3 2 2 4 2 2" xfId="7461" xr:uid="{00000000-0005-0000-0000-0000A8230000}"/>
    <cellStyle name="20% - Accent4 3 2 2 4 2 3" xfId="51421" xr:uid="{00000000-0005-0000-0000-0000A9230000}"/>
    <cellStyle name="20% - Accent4 3 2 2 4 3" xfId="7462" xr:uid="{00000000-0005-0000-0000-0000AA230000}"/>
    <cellStyle name="20% - Accent4 3 2 2 4 4" xfId="7463" xr:uid="{00000000-0005-0000-0000-0000AB230000}"/>
    <cellStyle name="20% - Accent4 3 2 2 5" xfId="7464" xr:uid="{00000000-0005-0000-0000-0000AC230000}"/>
    <cellStyle name="20% - Accent4 3 2 2 5 2" xfId="7465" xr:uid="{00000000-0005-0000-0000-0000AD230000}"/>
    <cellStyle name="20% - Accent4 3 2 2 5 2 2" xfId="7466" xr:uid="{00000000-0005-0000-0000-0000AE230000}"/>
    <cellStyle name="20% - Accent4 3 2 2 5 2 3" xfId="51422" xr:uid="{00000000-0005-0000-0000-0000AF230000}"/>
    <cellStyle name="20% - Accent4 3 2 2 5 3" xfId="7467" xr:uid="{00000000-0005-0000-0000-0000B0230000}"/>
    <cellStyle name="20% - Accent4 3 2 2 5 4" xfId="7468" xr:uid="{00000000-0005-0000-0000-0000B1230000}"/>
    <cellStyle name="20% - Accent4 3 2 2 6" xfId="7469" xr:uid="{00000000-0005-0000-0000-0000B2230000}"/>
    <cellStyle name="20% - Accent4 3 2 2 6 2" xfId="7470" xr:uid="{00000000-0005-0000-0000-0000B3230000}"/>
    <cellStyle name="20% - Accent4 3 2 2 6 3" xfId="51423" xr:uid="{00000000-0005-0000-0000-0000B4230000}"/>
    <cellStyle name="20% - Accent4 3 2 2 7" xfId="7471" xr:uid="{00000000-0005-0000-0000-0000B5230000}"/>
    <cellStyle name="20% - Accent4 3 2 2 8" xfId="7472" xr:uid="{00000000-0005-0000-0000-0000B6230000}"/>
    <cellStyle name="20% - Accent4 3 2 2 9" xfId="60724" xr:uid="{00000000-0005-0000-0000-0000B7230000}"/>
    <cellStyle name="20% - Accent4 3 2 3" xfId="7473" xr:uid="{00000000-0005-0000-0000-0000B8230000}"/>
    <cellStyle name="20% - Accent4 3 2 3 2" xfId="7474" xr:uid="{00000000-0005-0000-0000-0000B9230000}"/>
    <cellStyle name="20% - Accent4 3 2 3 2 2" xfId="7475" xr:uid="{00000000-0005-0000-0000-0000BA230000}"/>
    <cellStyle name="20% - Accent4 3 2 3 2 2 2" xfId="7476" xr:uid="{00000000-0005-0000-0000-0000BB230000}"/>
    <cellStyle name="20% - Accent4 3 2 3 2 2 2 2" xfId="7477" xr:uid="{00000000-0005-0000-0000-0000BC230000}"/>
    <cellStyle name="20% - Accent4 3 2 3 2 2 2 3" xfId="51424" xr:uid="{00000000-0005-0000-0000-0000BD230000}"/>
    <cellStyle name="20% - Accent4 3 2 3 2 2 3" xfId="7478" xr:uid="{00000000-0005-0000-0000-0000BE230000}"/>
    <cellStyle name="20% - Accent4 3 2 3 2 2 4" xfId="7479" xr:uid="{00000000-0005-0000-0000-0000BF230000}"/>
    <cellStyle name="20% - Accent4 3 2 3 2 3" xfId="7480" xr:uid="{00000000-0005-0000-0000-0000C0230000}"/>
    <cellStyle name="20% - Accent4 3 2 3 2 3 2" xfId="7481" xr:uid="{00000000-0005-0000-0000-0000C1230000}"/>
    <cellStyle name="20% - Accent4 3 2 3 2 3 2 2" xfId="7482" xr:uid="{00000000-0005-0000-0000-0000C2230000}"/>
    <cellStyle name="20% - Accent4 3 2 3 2 3 2 3" xfId="51425" xr:uid="{00000000-0005-0000-0000-0000C3230000}"/>
    <cellStyle name="20% - Accent4 3 2 3 2 3 3" xfId="7483" xr:uid="{00000000-0005-0000-0000-0000C4230000}"/>
    <cellStyle name="20% - Accent4 3 2 3 2 3 4" xfId="7484" xr:uid="{00000000-0005-0000-0000-0000C5230000}"/>
    <cellStyle name="20% - Accent4 3 2 3 2 4" xfId="7485" xr:uid="{00000000-0005-0000-0000-0000C6230000}"/>
    <cellStyle name="20% - Accent4 3 2 3 2 4 2" xfId="7486" xr:uid="{00000000-0005-0000-0000-0000C7230000}"/>
    <cellStyle name="20% - Accent4 3 2 3 2 4 3" xfId="51426" xr:uid="{00000000-0005-0000-0000-0000C8230000}"/>
    <cellStyle name="20% - Accent4 3 2 3 2 5" xfId="7487" xr:uid="{00000000-0005-0000-0000-0000C9230000}"/>
    <cellStyle name="20% - Accent4 3 2 3 2 6" xfId="7488" xr:uid="{00000000-0005-0000-0000-0000CA230000}"/>
    <cellStyle name="20% - Accent4 3 2 3 3" xfId="7489" xr:uid="{00000000-0005-0000-0000-0000CB230000}"/>
    <cellStyle name="20% - Accent4 3 2 3 3 2" xfId="7490" xr:uid="{00000000-0005-0000-0000-0000CC230000}"/>
    <cellStyle name="20% - Accent4 3 2 3 3 2 2" xfId="7491" xr:uid="{00000000-0005-0000-0000-0000CD230000}"/>
    <cellStyle name="20% - Accent4 3 2 3 3 2 3" xfId="51427" xr:uid="{00000000-0005-0000-0000-0000CE230000}"/>
    <cellStyle name="20% - Accent4 3 2 3 3 3" xfId="7492" xr:uid="{00000000-0005-0000-0000-0000CF230000}"/>
    <cellStyle name="20% - Accent4 3 2 3 3 4" xfId="7493" xr:uid="{00000000-0005-0000-0000-0000D0230000}"/>
    <cellStyle name="20% - Accent4 3 2 3 4" xfId="7494" xr:uid="{00000000-0005-0000-0000-0000D1230000}"/>
    <cellStyle name="20% - Accent4 3 2 3 4 2" xfId="7495" xr:uid="{00000000-0005-0000-0000-0000D2230000}"/>
    <cellStyle name="20% - Accent4 3 2 3 4 2 2" xfId="7496" xr:uid="{00000000-0005-0000-0000-0000D3230000}"/>
    <cellStyle name="20% - Accent4 3 2 3 4 2 3" xfId="51428" xr:uid="{00000000-0005-0000-0000-0000D4230000}"/>
    <cellStyle name="20% - Accent4 3 2 3 4 3" xfId="7497" xr:uid="{00000000-0005-0000-0000-0000D5230000}"/>
    <cellStyle name="20% - Accent4 3 2 3 4 4" xfId="7498" xr:uid="{00000000-0005-0000-0000-0000D6230000}"/>
    <cellStyle name="20% - Accent4 3 2 3 5" xfId="7499" xr:uid="{00000000-0005-0000-0000-0000D7230000}"/>
    <cellStyle name="20% - Accent4 3 2 3 5 2" xfId="7500" xr:uid="{00000000-0005-0000-0000-0000D8230000}"/>
    <cellStyle name="20% - Accent4 3 2 3 5 3" xfId="51429" xr:uid="{00000000-0005-0000-0000-0000D9230000}"/>
    <cellStyle name="20% - Accent4 3 2 3 6" xfId="7501" xr:uid="{00000000-0005-0000-0000-0000DA230000}"/>
    <cellStyle name="20% - Accent4 3 2 3 7" xfId="7502" xr:uid="{00000000-0005-0000-0000-0000DB230000}"/>
    <cellStyle name="20% - Accent4 3 2 4" xfId="7503" xr:uid="{00000000-0005-0000-0000-0000DC230000}"/>
    <cellStyle name="20% - Accent4 3 2 4 2" xfId="7504" xr:uid="{00000000-0005-0000-0000-0000DD230000}"/>
    <cellStyle name="20% - Accent4 3 2 4 2 2" xfId="7505" xr:uid="{00000000-0005-0000-0000-0000DE230000}"/>
    <cellStyle name="20% - Accent4 3 2 4 2 2 2" xfId="7506" xr:uid="{00000000-0005-0000-0000-0000DF230000}"/>
    <cellStyle name="20% - Accent4 3 2 4 2 2 3" xfId="51430" xr:uid="{00000000-0005-0000-0000-0000E0230000}"/>
    <cellStyle name="20% - Accent4 3 2 4 2 3" xfId="7507" xr:uid="{00000000-0005-0000-0000-0000E1230000}"/>
    <cellStyle name="20% - Accent4 3 2 4 2 4" xfId="7508" xr:uid="{00000000-0005-0000-0000-0000E2230000}"/>
    <cellStyle name="20% - Accent4 3 2 4 3" xfId="7509" xr:uid="{00000000-0005-0000-0000-0000E3230000}"/>
    <cellStyle name="20% - Accent4 3 2 4 3 2" xfId="7510" xr:uid="{00000000-0005-0000-0000-0000E4230000}"/>
    <cellStyle name="20% - Accent4 3 2 4 3 2 2" xfId="7511" xr:uid="{00000000-0005-0000-0000-0000E5230000}"/>
    <cellStyle name="20% - Accent4 3 2 4 3 2 3" xfId="51431" xr:uid="{00000000-0005-0000-0000-0000E6230000}"/>
    <cellStyle name="20% - Accent4 3 2 4 3 3" xfId="7512" xr:uid="{00000000-0005-0000-0000-0000E7230000}"/>
    <cellStyle name="20% - Accent4 3 2 4 3 4" xfId="7513" xr:uid="{00000000-0005-0000-0000-0000E8230000}"/>
    <cellStyle name="20% - Accent4 3 2 4 4" xfId="7514" xr:uid="{00000000-0005-0000-0000-0000E9230000}"/>
    <cellStyle name="20% - Accent4 3 2 4 4 2" xfId="7515" xr:uid="{00000000-0005-0000-0000-0000EA230000}"/>
    <cellStyle name="20% - Accent4 3 2 4 4 3" xfId="51432" xr:uid="{00000000-0005-0000-0000-0000EB230000}"/>
    <cellStyle name="20% - Accent4 3 2 4 5" xfId="7516" xr:uid="{00000000-0005-0000-0000-0000EC230000}"/>
    <cellStyle name="20% - Accent4 3 2 4 6" xfId="7517" xr:uid="{00000000-0005-0000-0000-0000ED230000}"/>
    <cellStyle name="20% - Accent4 3 2 5" xfId="7518" xr:uid="{00000000-0005-0000-0000-0000EE230000}"/>
    <cellStyle name="20% - Accent4 3 2 5 2" xfId="7519" xr:uid="{00000000-0005-0000-0000-0000EF230000}"/>
    <cellStyle name="20% - Accent4 3 2 5 2 2" xfId="7520" xr:uid="{00000000-0005-0000-0000-0000F0230000}"/>
    <cellStyle name="20% - Accent4 3 2 5 2 2 2" xfId="7521" xr:uid="{00000000-0005-0000-0000-0000F1230000}"/>
    <cellStyle name="20% - Accent4 3 2 5 2 2 3" xfId="51433" xr:uid="{00000000-0005-0000-0000-0000F2230000}"/>
    <cellStyle name="20% - Accent4 3 2 5 2 3" xfId="7522" xr:uid="{00000000-0005-0000-0000-0000F3230000}"/>
    <cellStyle name="20% - Accent4 3 2 5 2 4" xfId="7523" xr:uid="{00000000-0005-0000-0000-0000F4230000}"/>
    <cellStyle name="20% - Accent4 3 2 5 3" xfId="7524" xr:uid="{00000000-0005-0000-0000-0000F5230000}"/>
    <cellStyle name="20% - Accent4 3 2 5 3 2" xfId="7525" xr:uid="{00000000-0005-0000-0000-0000F6230000}"/>
    <cellStyle name="20% - Accent4 3 2 5 3 3" xfId="51434" xr:uid="{00000000-0005-0000-0000-0000F7230000}"/>
    <cellStyle name="20% - Accent4 3 2 5 4" xfId="7526" xr:uid="{00000000-0005-0000-0000-0000F8230000}"/>
    <cellStyle name="20% - Accent4 3 2 5 5" xfId="7527" xr:uid="{00000000-0005-0000-0000-0000F9230000}"/>
    <cellStyle name="20% - Accent4 3 2 6" xfId="7528" xr:uid="{00000000-0005-0000-0000-0000FA230000}"/>
    <cellStyle name="20% - Accent4 3 2 6 2" xfId="7529" xr:uid="{00000000-0005-0000-0000-0000FB230000}"/>
    <cellStyle name="20% - Accent4 3 2 6 2 2" xfId="7530" xr:uid="{00000000-0005-0000-0000-0000FC230000}"/>
    <cellStyle name="20% - Accent4 3 2 6 2 3" xfId="51435" xr:uid="{00000000-0005-0000-0000-0000FD230000}"/>
    <cellStyle name="20% - Accent4 3 2 6 3" xfId="7531" xr:uid="{00000000-0005-0000-0000-0000FE230000}"/>
    <cellStyle name="20% - Accent4 3 2 6 4" xfId="7532" xr:uid="{00000000-0005-0000-0000-0000FF230000}"/>
    <cellStyle name="20% - Accent4 3 2 7" xfId="7533" xr:uid="{00000000-0005-0000-0000-000000240000}"/>
    <cellStyle name="20% - Accent4 3 2 7 2" xfId="7534" xr:uid="{00000000-0005-0000-0000-000001240000}"/>
    <cellStyle name="20% - Accent4 3 2 7 2 2" xfId="7535" xr:uid="{00000000-0005-0000-0000-000002240000}"/>
    <cellStyle name="20% - Accent4 3 2 7 2 3" xfId="51436" xr:uid="{00000000-0005-0000-0000-000003240000}"/>
    <cellStyle name="20% - Accent4 3 2 7 3" xfId="7536" xr:uid="{00000000-0005-0000-0000-000004240000}"/>
    <cellStyle name="20% - Accent4 3 2 7 4" xfId="7537" xr:uid="{00000000-0005-0000-0000-000005240000}"/>
    <cellStyle name="20% - Accent4 3 2 8" xfId="7538" xr:uid="{00000000-0005-0000-0000-000006240000}"/>
    <cellStyle name="20% - Accent4 3 2 8 2" xfId="7539" xr:uid="{00000000-0005-0000-0000-000007240000}"/>
    <cellStyle name="20% - Accent4 3 2 8 3" xfId="51437" xr:uid="{00000000-0005-0000-0000-000008240000}"/>
    <cellStyle name="20% - Accent4 3 2 9" xfId="7540" xr:uid="{00000000-0005-0000-0000-000009240000}"/>
    <cellStyle name="20% - Accent4 3 3" xfId="7541" xr:uid="{00000000-0005-0000-0000-00000A240000}"/>
    <cellStyle name="20% - Accent4 3 3 10" xfId="60541" xr:uid="{00000000-0005-0000-0000-00000B240000}"/>
    <cellStyle name="20% - Accent4 3 3 2" xfId="7542" xr:uid="{00000000-0005-0000-0000-00000C240000}"/>
    <cellStyle name="20% - Accent4 3 3 2 2" xfId="7543" xr:uid="{00000000-0005-0000-0000-00000D240000}"/>
    <cellStyle name="20% - Accent4 3 3 2 2 2" xfId="7544" xr:uid="{00000000-0005-0000-0000-00000E240000}"/>
    <cellStyle name="20% - Accent4 3 3 2 2 2 2" xfId="7545" xr:uid="{00000000-0005-0000-0000-00000F240000}"/>
    <cellStyle name="20% - Accent4 3 3 2 2 2 2 2" xfId="7546" xr:uid="{00000000-0005-0000-0000-000010240000}"/>
    <cellStyle name="20% - Accent4 3 3 2 2 2 2 3" xfId="51438" xr:uid="{00000000-0005-0000-0000-000011240000}"/>
    <cellStyle name="20% - Accent4 3 3 2 2 2 3" xfId="7547" xr:uid="{00000000-0005-0000-0000-000012240000}"/>
    <cellStyle name="20% - Accent4 3 3 2 2 2 4" xfId="7548" xr:uid="{00000000-0005-0000-0000-000013240000}"/>
    <cellStyle name="20% - Accent4 3 3 2 2 3" xfId="7549" xr:uid="{00000000-0005-0000-0000-000014240000}"/>
    <cellStyle name="20% - Accent4 3 3 2 2 3 2" xfId="7550" xr:uid="{00000000-0005-0000-0000-000015240000}"/>
    <cellStyle name="20% - Accent4 3 3 2 2 3 2 2" xfId="7551" xr:uid="{00000000-0005-0000-0000-000016240000}"/>
    <cellStyle name="20% - Accent4 3 3 2 2 3 2 3" xfId="51439" xr:uid="{00000000-0005-0000-0000-000017240000}"/>
    <cellStyle name="20% - Accent4 3 3 2 2 3 3" xfId="7552" xr:uid="{00000000-0005-0000-0000-000018240000}"/>
    <cellStyle name="20% - Accent4 3 3 2 2 3 4" xfId="7553" xr:uid="{00000000-0005-0000-0000-000019240000}"/>
    <cellStyle name="20% - Accent4 3 3 2 2 4" xfId="7554" xr:uid="{00000000-0005-0000-0000-00001A240000}"/>
    <cellStyle name="20% - Accent4 3 3 2 2 4 2" xfId="7555" xr:uid="{00000000-0005-0000-0000-00001B240000}"/>
    <cellStyle name="20% - Accent4 3 3 2 2 4 3" xfId="51440" xr:uid="{00000000-0005-0000-0000-00001C240000}"/>
    <cellStyle name="20% - Accent4 3 3 2 2 5" xfId="7556" xr:uid="{00000000-0005-0000-0000-00001D240000}"/>
    <cellStyle name="20% - Accent4 3 3 2 2 6" xfId="7557" xr:uid="{00000000-0005-0000-0000-00001E240000}"/>
    <cellStyle name="20% - Accent4 3 3 2 3" xfId="7558" xr:uid="{00000000-0005-0000-0000-00001F240000}"/>
    <cellStyle name="20% - Accent4 3 3 2 3 2" xfId="7559" xr:uid="{00000000-0005-0000-0000-000020240000}"/>
    <cellStyle name="20% - Accent4 3 3 2 3 2 2" xfId="7560" xr:uid="{00000000-0005-0000-0000-000021240000}"/>
    <cellStyle name="20% - Accent4 3 3 2 3 2 3" xfId="51441" xr:uid="{00000000-0005-0000-0000-000022240000}"/>
    <cellStyle name="20% - Accent4 3 3 2 3 3" xfId="7561" xr:uid="{00000000-0005-0000-0000-000023240000}"/>
    <cellStyle name="20% - Accent4 3 3 2 3 4" xfId="7562" xr:uid="{00000000-0005-0000-0000-000024240000}"/>
    <cellStyle name="20% - Accent4 3 3 2 4" xfId="7563" xr:uid="{00000000-0005-0000-0000-000025240000}"/>
    <cellStyle name="20% - Accent4 3 3 2 4 2" xfId="7564" xr:uid="{00000000-0005-0000-0000-000026240000}"/>
    <cellStyle name="20% - Accent4 3 3 2 4 2 2" xfId="7565" xr:uid="{00000000-0005-0000-0000-000027240000}"/>
    <cellStyle name="20% - Accent4 3 3 2 4 2 3" xfId="51442" xr:uid="{00000000-0005-0000-0000-000028240000}"/>
    <cellStyle name="20% - Accent4 3 3 2 4 3" xfId="7566" xr:uid="{00000000-0005-0000-0000-000029240000}"/>
    <cellStyle name="20% - Accent4 3 3 2 4 4" xfId="7567" xr:uid="{00000000-0005-0000-0000-00002A240000}"/>
    <cellStyle name="20% - Accent4 3 3 2 5" xfId="7568" xr:uid="{00000000-0005-0000-0000-00002B240000}"/>
    <cellStyle name="20% - Accent4 3 3 2 5 2" xfId="7569" xr:uid="{00000000-0005-0000-0000-00002C240000}"/>
    <cellStyle name="20% - Accent4 3 3 2 5 3" xfId="51443" xr:uid="{00000000-0005-0000-0000-00002D240000}"/>
    <cellStyle name="20% - Accent4 3 3 2 6" xfId="7570" xr:uid="{00000000-0005-0000-0000-00002E240000}"/>
    <cellStyle name="20% - Accent4 3 3 2 7" xfId="7571" xr:uid="{00000000-0005-0000-0000-00002F240000}"/>
    <cellStyle name="20% - Accent4 3 3 3" xfId="7572" xr:uid="{00000000-0005-0000-0000-000030240000}"/>
    <cellStyle name="20% - Accent4 3 3 3 2" xfId="7573" xr:uid="{00000000-0005-0000-0000-000031240000}"/>
    <cellStyle name="20% - Accent4 3 3 3 2 2" xfId="7574" xr:uid="{00000000-0005-0000-0000-000032240000}"/>
    <cellStyle name="20% - Accent4 3 3 3 2 2 2" xfId="7575" xr:uid="{00000000-0005-0000-0000-000033240000}"/>
    <cellStyle name="20% - Accent4 3 3 3 2 2 3" xfId="51444" xr:uid="{00000000-0005-0000-0000-000034240000}"/>
    <cellStyle name="20% - Accent4 3 3 3 2 3" xfId="7576" xr:uid="{00000000-0005-0000-0000-000035240000}"/>
    <cellStyle name="20% - Accent4 3 3 3 2 4" xfId="7577" xr:uid="{00000000-0005-0000-0000-000036240000}"/>
    <cellStyle name="20% - Accent4 3 3 3 3" xfId="7578" xr:uid="{00000000-0005-0000-0000-000037240000}"/>
    <cellStyle name="20% - Accent4 3 3 3 3 2" xfId="7579" xr:uid="{00000000-0005-0000-0000-000038240000}"/>
    <cellStyle name="20% - Accent4 3 3 3 3 2 2" xfId="7580" xr:uid="{00000000-0005-0000-0000-000039240000}"/>
    <cellStyle name="20% - Accent4 3 3 3 3 2 3" xfId="51445" xr:uid="{00000000-0005-0000-0000-00003A240000}"/>
    <cellStyle name="20% - Accent4 3 3 3 3 3" xfId="7581" xr:uid="{00000000-0005-0000-0000-00003B240000}"/>
    <cellStyle name="20% - Accent4 3 3 3 3 4" xfId="7582" xr:uid="{00000000-0005-0000-0000-00003C240000}"/>
    <cellStyle name="20% - Accent4 3 3 3 4" xfId="7583" xr:uid="{00000000-0005-0000-0000-00003D240000}"/>
    <cellStyle name="20% - Accent4 3 3 3 4 2" xfId="7584" xr:uid="{00000000-0005-0000-0000-00003E240000}"/>
    <cellStyle name="20% - Accent4 3 3 3 4 3" xfId="51446" xr:uid="{00000000-0005-0000-0000-00003F240000}"/>
    <cellStyle name="20% - Accent4 3 3 3 5" xfId="7585" xr:uid="{00000000-0005-0000-0000-000040240000}"/>
    <cellStyle name="20% - Accent4 3 3 3 6" xfId="7586" xr:uid="{00000000-0005-0000-0000-000041240000}"/>
    <cellStyle name="20% - Accent4 3 3 4" xfId="7587" xr:uid="{00000000-0005-0000-0000-000042240000}"/>
    <cellStyle name="20% - Accent4 3 3 4 2" xfId="7588" xr:uid="{00000000-0005-0000-0000-000043240000}"/>
    <cellStyle name="20% - Accent4 3 3 4 2 2" xfId="7589" xr:uid="{00000000-0005-0000-0000-000044240000}"/>
    <cellStyle name="20% - Accent4 3 3 4 2 2 2" xfId="7590" xr:uid="{00000000-0005-0000-0000-000045240000}"/>
    <cellStyle name="20% - Accent4 3 3 4 2 2 3" xfId="51447" xr:uid="{00000000-0005-0000-0000-000046240000}"/>
    <cellStyle name="20% - Accent4 3 3 4 2 3" xfId="7591" xr:uid="{00000000-0005-0000-0000-000047240000}"/>
    <cellStyle name="20% - Accent4 3 3 4 2 4" xfId="7592" xr:uid="{00000000-0005-0000-0000-000048240000}"/>
    <cellStyle name="20% - Accent4 3 3 4 3" xfId="7593" xr:uid="{00000000-0005-0000-0000-000049240000}"/>
    <cellStyle name="20% - Accent4 3 3 4 3 2" xfId="7594" xr:uid="{00000000-0005-0000-0000-00004A240000}"/>
    <cellStyle name="20% - Accent4 3 3 4 3 3" xfId="51448" xr:uid="{00000000-0005-0000-0000-00004B240000}"/>
    <cellStyle name="20% - Accent4 3 3 4 4" xfId="7595" xr:uid="{00000000-0005-0000-0000-00004C240000}"/>
    <cellStyle name="20% - Accent4 3 3 4 5" xfId="7596" xr:uid="{00000000-0005-0000-0000-00004D240000}"/>
    <cellStyle name="20% - Accent4 3 3 5" xfId="7597" xr:uid="{00000000-0005-0000-0000-00004E240000}"/>
    <cellStyle name="20% - Accent4 3 3 5 2" xfId="7598" xr:uid="{00000000-0005-0000-0000-00004F240000}"/>
    <cellStyle name="20% - Accent4 3 3 5 2 2" xfId="7599" xr:uid="{00000000-0005-0000-0000-000050240000}"/>
    <cellStyle name="20% - Accent4 3 3 5 2 3" xfId="51449" xr:uid="{00000000-0005-0000-0000-000051240000}"/>
    <cellStyle name="20% - Accent4 3 3 5 3" xfId="7600" xr:uid="{00000000-0005-0000-0000-000052240000}"/>
    <cellStyle name="20% - Accent4 3 3 5 4" xfId="7601" xr:uid="{00000000-0005-0000-0000-000053240000}"/>
    <cellStyle name="20% - Accent4 3 3 6" xfId="7602" xr:uid="{00000000-0005-0000-0000-000054240000}"/>
    <cellStyle name="20% - Accent4 3 3 6 2" xfId="7603" xr:uid="{00000000-0005-0000-0000-000055240000}"/>
    <cellStyle name="20% - Accent4 3 3 6 2 2" xfId="7604" xr:uid="{00000000-0005-0000-0000-000056240000}"/>
    <cellStyle name="20% - Accent4 3 3 6 2 3" xfId="51450" xr:uid="{00000000-0005-0000-0000-000057240000}"/>
    <cellStyle name="20% - Accent4 3 3 6 3" xfId="7605" xr:uid="{00000000-0005-0000-0000-000058240000}"/>
    <cellStyle name="20% - Accent4 3 3 6 4" xfId="7606" xr:uid="{00000000-0005-0000-0000-000059240000}"/>
    <cellStyle name="20% - Accent4 3 3 7" xfId="7607" xr:uid="{00000000-0005-0000-0000-00005A240000}"/>
    <cellStyle name="20% - Accent4 3 3 7 2" xfId="7608" xr:uid="{00000000-0005-0000-0000-00005B240000}"/>
    <cellStyle name="20% - Accent4 3 3 7 3" xfId="51451" xr:uid="{00000000-0005-0000-0000-00005C240000}"/>
    <cellStyle name="20% - Accent4 3 3 8" xfId="7609" xr:uid="{00000000-0005-0000-0000-00005D240000}"/>
    <cellStyle name="20% - Accent4 3 3 9" xfId="7610" xr:uid="{00000000-0005-0000-0000-00005E240000}"/>
    <cellStyle name="20% - Accent4 3 4" xfId="7611" xr:uid="{00000000-0005-0000-0000-00005F240000}"/>
    <cellStyle name="20% - Accent4 3 4 2" xfId="7612" xr:uid="{00000000-0005-0000-0000-000060240000}"/>
    <cellStyle name="20% - Accent4 3 4 2 2" xfId="7613" xr:uid="{00000000-0005-0000-0000-000061240000}"/>
    <cellStyle name="20% - Accent4 3 4 2 2 2" xfId="7614" xr:uid="{00000000-0005-0000-0000-000062240000}"/>
    <cellStyle name="20% - Accent4 3 4 2 2 2 2" xfId="7615" xr:uid="{00000000-0005-0000-0000-000063240000}"/>
    <cellStyle name="20% - Accent4 3 4 2 2 2 3" xfId="51452" xr:uid="{00000000-0005-0000-0000-000064240000}"/>
    <cellStyle name="20% - Accent4 3 4 2 2 3" xfId="7616" xr:uid="{00000000-0005-0000-0000-000065240000}"/>
    <cellStyle name="20% - Accent4 3 4 2 2 4" xfId="7617" xr:uid="{00000000-0005-0000-0000-000066240000}"/>
    <cellStyle name="20% - Accent4 3 4 2 3" xfId="7618" xr:uid="{00000000-0005-0000-0000-000067240000}"/>
    <cellStyle name="20% - Accent4 3 4 2 3 2" xfId="7619" xr:uid="{00000000-0005-0000-0000-000068240000}"/>
    <cellStyle name="20% - Accent4 3 4 2 3 2 2" xfId="7620" xr:uid="{00000000-0005-0000-0000-000069240000}"/>
    <cellStyle name="20% - Accent4 3 4 2 3 2 3" xfId="51453" xr:uid="{00000000-0005-0000-0000-00006A240000}"/>
    <cellStyle name="20% - Accent4 3 4 2 3 3" xfId="7621" xr:uid="{00000000-0005-0000-0000-00006B240000}"/>
    <cellStyle name="20% - Accent4 3 4 2 3 4" xfId="7622" xr:uid="{00000000-0005-0000-0000-00006C240000}"/>
    <cellStyle name="20% - Accent4 3 4 2 4" xfId="7623" xr:uid="{00000000-0005-0000-0000-00006D240000}"/>
    <cellStyle name="20% - Accent4 3 4 2 4 2" xfId="7624" xr:uid="{00000000-0005-0000-0000-00006E240000}"/>
    <cellStyle name="20% - Accent4 3 4 2 4 3" xfId="51454" xr:uid="{00000000-0005-0000-0000-00006F240000}"/>
    <cellStyle name="20% - Accent4 3 4 2 5" xfId="7625" xr:uid="{00000000-0005-0000-0000-000070240000}"/>
    <cellStyle name="20% - Accent4 3 4 2 6" xfId="7626" xr:uid="{00000000-0005-0000-0000-000071240000}"/>
    <cellStyle name="20% - Accent4 3 4 3" xfId="7627" xr:uid="{00000000-0005-0000-0000-000072240000}"/>
    <cellStyle name="20% - Accent4 3 4 3 2" xfId="7628" xr:uid="{00000000-0005-0000-0000-000073240000}"/>
    <cellStyle name="20% - Accent4 3 4 3 2 2" xfId="7629" xr:uid="{00000000-0005-0000-0000-000074240000}"/>
    <cellStyle name="20% - Accent4 3 4 3 2 3" xfId="51455" xr:uid="{00000000-0005-0000-0000-000075240000}"/>
    <cellStyle name="20% - Accent4 3 4 3 3" xfId="7630" xr:uid="{00000000-0005-0000-0000-000076240000}"/>
    <cellStyle name="20% - Accent4 3 4 3 4" xfId="7631" xr:uid="{00000000-0005-0000-0000-000077240000}"/>
    <cellStyle name="20% - Accent4 3 4 4" xfId="7632" xr:uid="{00000000-0005-0000-0000-000078240000}"/>
    <cellStyle name="20% - Accent4 3 4 4 2" xfId="7633" xr:uid="{00000000-0005-0000-0000-000079240000}"/>
    <cellStyle name="20% - Accent4 3 4 4 2 2" xfId="7634" xr:uid="{00000000-0005-0000-0000-00007A240000}"/>
    <cellStyle name="20% - Accent4 3 4 4 2 3" xfId="51456" xr:uid="{00000000-0005-0000-0000-00007B240000}"/>
    <cellStyle name="20% - Accent4 3 4 4 3" xfId="7635" xr:uid="{00000000-0005-0000-0000-00007C240000}"/>
    <cellStyle name="20% - Accent4 3 4 4 4" xfId="7636" xr:uid="{00000000-0005-0000-0000-00007D240000}"/>
    <cellStyle name="20% - Accent4 3 4 5" xfId="7637" xr:uid="{00000000-0005-0000-0000-00007E240000}"/>
    <cellStyle name="20% - Accent4 3 4 5 2" xfId="7638" xr:uid="{00000000-0005-0000-0000-00007F240000}"/>
    <cellStyle name="20% - Accent4 3 4 5 3" xfId="51457" xr:uid="{00000000-0005-0000-0000-000080240000}"/>
    <cellStyle name="20% - Accent4 3 4 6" xfId="7639" xr:uid="{00000000-0005-0000-0000-000081240000}"/>
    <cellStyle name="20% - Accent4 3 4 7" xfId="7640" xr:uid="{00000000-0005-0000-0000-000082240000}"/>
    <cellStyle name="20% - Accent4 3 5" xfId="7641" xr:uid="{00000000-0005-0000-0000-000083240000}"/>
    <cellStyle name="20% - Accent4 3 5 2" xfId="7642" xr:uid="{00000000-0005-0000-0000-000084240000}"/>
    <cellStyle name="20% - Accent4 3 5 2 2" xfId="7643" xr:uid="{00000000-0005-0000-0000-000085240000}"/>
    <cellStyle name="20% - Accent4 3 5 2 2 2" xfId="7644" xr:uid="{00000000-0005-0000-0000-000086240000}"/>
    <cellStyle name="20% - Accent4 3 5 2 2 3" xfId="51458" xr:uid="{00000000-0005-0000-0000-000087240000}"/>
    <cellStyle name="20% - Accent4 3 5 2 3" xfId="7645" xr:uid="{00000000-0005-0000-0000-000088240000}"/>
    <cellStyle name="20% - Accent4 3 5 2 4" xfId="7646" xr:uid="{00000000-0005-0000-0000-000089240000}"/>
    <cellStyle name="20% - Accent4 3 5 3" xfId="7647" xr:uid="{00000000-0005-0000-0000-00008A240000}"/>
    <cellStyle name="20% - Accent4 3 5 3 2" xfId="7648" xr:uid="{00000000-0005-0000-0000-00008B240000}"/>
    <cellStyle name="20% - Accent4 3 5 3 2 2" xfId="7649" xr:uid="{00000000-0005-0000-0000-00008C240000}"/>
    <cellStyle name="20% - Accent4 3 5 3 2 3" xfId="51459" xr:uid="{00000000-0005-0000-0000-00008D240000}"/>
    <cellStyle name="20% - Accent4 3 5 3 3" xfId="7650" xr:uid="{00000000-0005-0000-0000-00008E240000}"/>
    <cellStyle name="20% - Accent4 3 5 3 4" xfId="7651" xr:uid="{00000000-0005-0000-0000-00008F240000}"/>
    <cellStyle name="20% - Accent4 3 5 4" xfId="7652" xr:uid="{00000000-0005-0000-0000-000090240000}"/>
    <cellStyle name="20% - Accent4 3 5 4 2" xfId="7653" xr:uid="{00000000-0005-0000-0000-000091240000}"/>
    <cellStyle name="20% - Accent4 3 5 4 3" xfId="51460" xr:uid="{00000000-0005-0000-0000-000092240000}"/>
    <cellStyle name="20% - Accent4 3 5 5" xfId="7654" xr:uid="{00000000-0005-0000-0000-000093240000}"/>
    <cellStyle name="20% - Accent4 3 5 6" xfId="7655" xr:uid="{00000000-0005-0000-0000-000094240000}"/>
    <cellStyle name="20% - Accent4 3 6" xfId="7656" xr:uid="{00000000-0005-0000-0000-000095240000}"/>
    <cellStyle name="20% - Accent4 3 6 2" xfId="7657" xr:uid="{00000000-0005-0000-0000-000096240000}"/>
    <cellStyle name="20% - Accent4 3 6 2 2" xfId="7658" xr:uid="{00000000-0005-0000-0000-000097240000}"/>
    <cellStyle name="20% - Accent4 3 6 2 2 2" xfId="7659" xr:uid="{00000000-0005-0000-0000-000098240000}"/>
    <cellStyle name="20% - Accent4 3 6 2 2 3" xfId="51461" xr:uid="{00000000-0005-0000-0000-000099240000}"/>
    <cellStyle name="20% - Accent4 3 6 2 3" xfId="7660" xr:uid="{00000000-0005-0000-0000-00009A240000}"/>
    <cellStyle name="20% - Accent4 3 6 2 4" xfId="7661" xr:uid="{00000000-0005-0000-0000-00009B240000}"/>
    <cellStyle name="20% - Accent4 3 6 3" xfId="7662" xr:uid="{00000000-0005-0000-0000-00009C240000}"/>
    <cellStyle name="20% - Accent4 3 6 3 2" xfId="7663" xr:uid="{00000000-0005-0000-0000-00009D240000}"/>
    <cellStyle name="20% - Accent4 3 6 3 3" xfId="51462" xr:uid="{00000000-0005-0000-0000-00009E240000}"/>
    <cellStyle name="20% - Accent4 3 6 4" xfId="7664" xr:uid="{00000000-0005-0000-0000-00009F240000}"/>
    <cellStyle name="20% - Accent4 3 6 5" xfId="7665" xr:uid="{00000000-0005-0000-0000-0000A0240000}"/>
    <cellStyle name="20% - Accent4 3 7" xfId="7666" xr:uid="{00000000-0005-0000-0000-0000A1240000}"/>
    <cellStyle name="20% - Accent4 3 7 2" xfId="7667" xr:uid="{00000000-0005-0000-0000-0000A2240000}"/>
    <cellStyle name="20% - Accent4 3 7 2 2" xfId="7668" xr:uid="{00000000-0005-0000-0000-0000A3240000}"/>
    <cellStyle name="20% - Accent4 3 7 2 3" xfId="51463" xr:uid="{00000000-0005-0000-0000-0000A4240000}"/>
    <cellStyle name="20% - Accent4 3 7 3" xfId="7669" xr:uid="{00000000-0005-0000-0000-0000A5240000}"/>
    <cellStyle name="20% - Accent4 3 7 4" xfId="7670" xr:uid="{00000000-0005-0000-0000-0000A6240000}"/>
    <cellStyle name="20% - Accent4 3 8" xfId="7671" xr:uid="{00000000-0005-0000-0000-0000A7240000}"/>
    <cellStyle name="20% - Accent4 3 8 2" xfId="7672" xr:uid="{00000000-0005-0000-0000-0000A8240000}"/>
    <cellStyle name="20% - Accent4 3 8 2 2" xfId="7673" xr:uid="{00000000-0005-0000-0000-0000A9240000}"/>
    <cellStyle name="20% - Accent4 3 8 2 3" xfId="51464" xr:uid="{00000000-0005-0000-0000-0000AA240000}"/>
    <cellStyle name="20% - Accent4 3 8 3" xfId="7674" xr:uid="{00000000-0005-0000-0000-0000AB240000}"/>
    <cellStyle name="20% - Accent4 3 8 4" xfId="7675" xr:uid="{00000000-0005-0000-0000-0000AC240000}"/>
    <cellStyle name="20% - Accent4 3 9" xfId="7676" xr:uid="{00000000-0005-0000-0000-0000AD240000}"/>
    <cellStyle name="20% - Accent4 3 9 2" xfId="7677" xr:uid="{00000000-0005-0000-0000-0000AE240000}"/>
    <cellStyle name="20% - Accent4 3 9 3" xfId="51465" xr:uid="{00000000-0005-0000-0000-0000AF240000}"/>
    <cellStyle name="20% - Accent4 4" xfId="7678" xr:uid="{00000000-0005-0000-0000-0000B0240000}"/>
    <cellStyle name="20% - Accent4 4 10" xfId="7679" xr:uid="{00000000-0005-0000-0000-0000B1240000}"/>
    <cellStyle name="20% - Accent4 4 11" xfId="7680" xr:uid="{00000000-0005-0000-0000-0000B2240000}"/>
    <cellStyle name="20% - Accent4 4 12" xfId="60187" xr:uid="{00000000-0005-0000-0000-0000B3240000}"/>
    <cellStyle name="20% - Accent4 4 2" xfId="7681" xr:uid="{00000000-0005-0000-0000-0000B4240000}"/>
    <cellStyle name="20% - Accent4 4 2 10" xfId="7682" xr:uid="{00000000-0005-0000-0000-0000B5240000}"/>
    <cellStyle name="20% - Accent4 4 2 11" xfId="60370" xr:uid="{00000000-0005-0000-0000-0000B6240000}"/>
    <cellStyle name="20% - Accent4 4 2 2" xfId="7683" xr:uid="{00000000-0005-0000-0000-0000B7240000}"/>
    <cellStyle name="20% - Accent4 4 2 2 2" xfId="7684" xr:uid="{00000000-0005-0000-0000-0000B8240000}"/>
    <cellStyle name="20% - Accent4 4 2 2 2 2" xfId="7685" xr:uid="{00000000-0005-0000-0000-0000B9240000}"/>
    <cellStyle name="20% - Accent4 4 2 2 2 2 2" xfId="7686" xr:uid="{00000000-0005-0000-0000-0000BA240000}"/>
    <cellStyle name="20% - Accent4 4 2 2 2 2 2 2" xfId="7687" xr:uid="{00000000-0005-0000-0000-0000BB240000}"/>
    <cellStyle name="20% - Accent4 4 2 2 2 2 2 2 2" xfId="7688" xr:uid="{00000000-0005-0000-0000-0000BC240000}"/>
    <cellStyle name="20% - Accent4 4 2 2 2 2 2 2 3" xfId="51466" xr:uid="{00000000-0005-0000-0000-0000BD240000}"/>
    <cellStyle name="20% - Accent4 4 2 2 2 2 2 3" xfId="7689" xr:uid="{00000000-0005-0000-0000-0000BE240000}"/>
    <cellStyle name="20% - Accent4 4 2 2 2 2 2 4" xfId="7690" xr:uid="{00000000-0005-0000-0000-0000BF240000}"/>
    <cellStyle name="20% - Accent4 4 2 2 2 2 3" xfId="7691" xr:uid="{00000000-0005-0000-0000-0000C0240000}"/>
    <cellStyle name="20% - Accent4 4 2 2 2 2 3 2" xfId="7692" xr:uid="{00000000-0005-0000-0000-0000C1240000}"/>
    <cellStyle name="20% - Accent4 4 2 2 2 2 3 2 2" xfId="7693" xr:uid="{00000000-0005-0000-0000-0000C2240000}"/>
    <cellStyle name="20% - Accent4 4 2 2 2 2 3 2 3" xfId="51467" xr:uid="{00000000-0005-0000-0000-0000C3240000}"/>
    <cellStyle name="20% - Accent4 4 2 2 2 2 3 3" xfId="7694" xr:uid="{00000000-0005-0000-0000-0000C4240000}"/>
    <cellStyle name="20% - Accent4 4 2 2 2 2 3 4" xfId="7695" xr:uid="{00000000-0005-0000-0000-0000C5240000}"/>
    <cellStyle name="20% - Accent4 4 2 2 2 2 4" xfId="7696" xr:uid="{00000000-0005-0000-0000-0000C6240000}"/>
    <cellStyle name="20% - Accent4 4 2 2 2 2 4 2" xfId="7697" xr:uid="{00000000-0005-0000-0000-0000C7240000}"/>
    <cellStyle name="20% - Accent4 4 2 2 2 2 4 3" xfId="51468" xr:uid="{00000000-0005-0000-0000-0000C8240000}"/>
    <cellStyle name="20% - Accent4 4 2 2 2 2 5" xfId="7698" xr:uid="{00000000-0005-0000-0000-0000C9240000}"/>
    <cellStyle name="20% - Accent4 4 2 2 2 2 6" xfId="7699" xr:uid="{00000000-0005-0000-0000-0000CA240000}"/>
    <cellStyle name="20% - Accent4 4 2 2 2 3" xfId="7700" xr:uid="{00000000-0005-0000-0000-0000CB240000}"/>
    <cellStyle name="20% - Accent4 4 2 2 2 3 2" xfId="7701" xr:uid="{00000000-0005-0000-0000-0000CC240000}"/>
    <cellStyle name="20% - Accent4 4 2 2 2 3 2 2" xfId="7702" xr:uid="{00000000-0005-0000-0000-0000CD240000}"/>
    <cellStyle name="20% - Accent4 4 2 2 2 3 2 3" xfId="51469" xr:uid="{00000000-0005-0000-0000-0000CE240000}"/>
    <cellStyle name="20% - Accent4 4 2 2 2 3 3" xfId="7703" xr:uid="{00000000-0005-0000-0000-0000CF240000}"/>
    <cellStyle name="20% - Accent4 4 2 2 2 3 4" xfId="7704" xr:uid="{00000000-0005-0000-0000-0000D0240000}"/>
    <cellStyle name="20% - Accent4 4 2 2 2 4" xfId="7705" xr:uid="{00000000-0005-0000-0000-0000D1240000}"/>
    <cellStyle name="20% - Accent4 4 2 2 2 4 2" xfId="7706" xr:uid="{00000000-0005-0000-0000-0000D2240000}"/>
    <cellStyle name="20% - Accent4 4 2 2 2 4 2 2" xfId="7707" xr:uid="{00000000-0005-0000-0000-0000D3240000}"/>
    <cellStyle name="20% - Accent4 4 2 2 2 4 2 3" xfId="51470" xr:uid="{00000000-0005-0000-0000-0000D4240000}"/>
    <cellStyle name="20% - Accent4 4 2 2 2 4 3" xfId="7708" xr:uid="{00000000-0005-0000-0000-0000D5240000}"/>
    <cellStyle name="20% - Accent4 4 2 2 2 4 4" xfId="7709" xr:uid="{00000000-0005-0000-0000-0000D6240000}"/>
    <cellStyle name="20% - Accent4 4 2 2 2 5" xfId="7710" xr:uid="{00000000-0005-0000-0000-0000D7240000}"/>
    <cellStyle name="20% - Accent4 4 2 2 2 5 2" xfId="7711" xr:uid="{00000000-0005-0000-0000-0000D8240000}"/>
    <cellStyle name="20% - Accent4 4 2 2 2 5 3" xfId="51471" xr:uid="{00000000-0005-0000-0000-0000D9240000}"/>
    <cellStyle name="20% - Accent4 4 2 2 2 6" xfId="7712" xr:uid="{00000000-0005-0000-0000-0000DA240000}"/>
    <cellStyle name="20% - Accent4 4 2 2 2 7" xfId="7713" xr:uid="{00000000-0005-0000-0000-0000DB240000}"/>
    <cellStyle name="20% - Accent4 4 2 2 3" xfId="7714" xr:uid="{00000000-0005-0000-0000-0000DC240000}"/>
    <cellStyle name="20% - Accent4 4 2 2 3 2" xfId="7715" xr:uid="{00000000-0005-0000-0000-0000DD240000}"/>
    <cellStyle name="20% - Accent4 4 2 2 3 2 2" xfId="7716" xr:uid="{00000000-0005-0000-0000-0000DE240000}"/>
    <cellStyle name="20% - Accent4 4 2 2 3 2 2 2" xfId="7717" xr:uid="{00000000-0005-0000-0000-0000DF240000}"/>
    <cellStyle name="20% - Accent4 4 2 2 3 2 2 3" xfId="51472" xr:uid="{00000000-0005-0000-0000-0000E0240000}"/>
    <cellStyle name="20% - Accent4 4 2 2 3 2 3" xfId="7718" xr:uid="{00000000-0005-0000-0000-0000E1240000}"/>
    <cellStyle name="20% - Accent4 4 2 2 3 2 4" xfId="7719" xr:uid="{00000000-0005-0000-0000-0000E2240000}"/>
    <cellStyle name="20% - Accent4 4 2 2 3 3" xfId="7720" xr:uid="{00000000-0005-0000-0000-0000E3240000}"/>
    <cellStyle name="20% - Accent4 4 2 2 3 3 2" xfId="7721" xr:uid="{00000000-0005-0000-0000-0000E4240000}"/>
    <cellStyle name="20% - Accent4 4 2 2 3 3 2 2" xfId="7722" xr:uid="{00000000-0005-0000-0000-0000E5240000}"/>
    <cellStyle name="20% - Accent4 4 2 2 3 3 2 3" xfId="51473" xr:uid="{00000000-0005-0000-0000-0000E6240000}"/>
    <cellStyle name="20% - Accent4 4 2 2 3 3 3" xfId="7723" xr:uid="{00000000-0005-0000-0000-0000E7240000}"/>
    <cellStyle name="20% - Accent4 4 2 2 3 3 4" xfId="7724" xr:uid="{00000000-0005-0000-0000-0000E8240000}"/>
    <cellStyle name="20% - Accent4 4 2 2 3 4" xfId="7725" xr:uid="{00000000-0005-0000-0000-0000E9240000}"/>
    <cellStyle name="20% - Accent4 4 2 2 3 4 2" xfId="7726" xr:uid="{00000000-0005-0000-0000-0000EA240000}"/>
    <cellStyle name="20% - Accent4 4 2 2 3 4 3" xfId="51474" xr:uid="{00000000-0005-0000-0000-0000EB240000}"/>
    <cellStyle name="20% - Accent4 4 2 2 3 5" xfId="7727" xr:uid="{00000000-0005-0000-0000-0000EC240000}"/>
    <cellStyle name="20% - Accent4 4 2 2 3 6" xfId="7728" xr:uid="{00000000-0005-0000-0000-0000ED240000}"/>
    <cellStyle name="20% - Accent4 4 2 2 4" xfId="7729" xr:uid="{00000000-0005-0000-0000-0000EE240000}"/>
    <cellStyle name="20% - Accent4 4 2 2 4 2" xfId="7730" xr:uid="{00000000-0005-0000-0000-0000EF240000}"/>
    <cellStyle name="20% - Accent4 4 2 2 4 2 2" xfId="7731" xr:uid="{00000000-0005-0000-0000-0000F0240000}"/>
    <cellStyle name="20% - Accent4 4 2 2 4 2 3" xfId="51475" xr:uid="{00000000-0005-0000-0000-0000F1240000}"/>
    <cellStyle name="20% - Accent4 4 2 2 4 3" xfId="7732" xr:uid="{00000000-0005-0000-0000-0000F2240000}"/>
    <cellStyle name="20% - Accent4 4 2 2 4 4" xfId="7733" xr:uid="{00000000-0005-0000-0000-0000F3240000}"/>
    <cellStyle name="20% - Accent4 4 2 2 5" xfId="7734" xr:uid="{00000000-0005-0000-0000-0000F4240000}"/>
    <cellStyle name="20% - Accent4 4 2 2 5 2" xfId="7735" xr:uid="{00000000-0005-0000-0000-0000F5240000}"/>
    <cellStyle name="20% - Accent4 4 2 2 5 2 2" xfId="7736" xr:uid="{00000000-0005-0000-0000-0000F6240000}"/>
    <cellStyle name="20% - Accent4 4 2 2 5 2 3" xfId="51476" xr:uid="{00000000-0005-0000-0000-0000F7240000}"/>
    <cellStyle name="20% - Accent4 4 2 2 5 3" xfId="7737" xr:uid="{00000000-0005-0000-0000-0000F8240000}"/>
    <cellStyle name="20% - Accent4 4 2 2 5 4" xfId="7738" xr:uid="{00000000-0005-0000-0000-0000F9240000}"/>
    <cellStyle name="20% - Accent4 4 2 2 6" xfId="7739" xr:uid="{00000000-0005-0000-0000-0000FA240000}"/>
    <cellStyle name="20% - Accent4 4 2 2 6 2" xfId="7740" xr:uid="{00000000-0005-0000-0000-0000FB240000}"/>
    <cellStyle name="20% - Accent4 4 2 2 6 3" xfId="51477" xr:uid="{00000000-0005-0000-0000-0000FC240000}"/>
    <cellStyle name="20% - Accent4 4 2 2 7" xfId="7741" xr:uid="{00000000-0005-0000-0000-0000FD240000}"/>
    <cellStyle name="20% - Accent4 4 2 2 8" xfId="7742" xr:uid="{00000000-0005-0000-0000-0000FE240000}"/>
    <cellStyle name="20% - Accent4 4 2 2 9" xfId="60738" xr:uid="{00000000-0005-0000-0000-0000FF240000}"/>
    <cellStyle name="20% - Accent4 4 2 3" xfId="7743" xr:uid="{00000000-0005-0000-0000-000000250000}"/>
    <cellStyle name="20% - Accent4 4 2 3 2" xfId="7744" xr:uid="{00000000-0005-0000-0000-000001250000}"/>
    <cellStyle name="20% - Accent4 4 2 3 2 2" xfId="7745" xr:uid="{00000000-0005-0000-0000-000002250000}"/>
    <cellStyle name="20% - Accent4 4 2 3 2 2 2" xfId="7746" xr:uid="{00000000-0005-0000-0000-000003250000}"/>
    <cellStyle name="20% - Accent4 4 2 3 2 2 2 2" xfId="7747" xr:uid="{00000000-0005-0000-0000-000004250000}"/>
    <cellStyle name="20% - Accent4 4 2 3 2 2 2 3" xfId="51478" xr:uid="{00000000-0005-0000-0000-000005250000}"/>
    <cellStyle name="20% - Accent4 4 2 3 2 2 3" xfId="7748" xr:uid="{00000000-0005-0000-0000-000006250000}"/>
    <cellStyle name="20% - Accent4 4 2 3 2 2 4" xfId="7749" xr:uid="{00000000-0005-0000-0000-000007250000}"/>
    <cellStyle name="20% - Accent4 4 2 3 2 3" xfId="7750" xr:uid="{00000000-0005-0000-0000-000008250000}"/>
    <cellStyle name="20% - Accent4 4 2 3 2 3 2" xfId="7751" xr:uid="{00000000-0005-0000-0000-000009250000}"/>
    <cellStyle name="20% - Accent4 4 2 3 2 3 2 2" xfId="7752" xr:uid="{00000000-0005-0000-0000-00000A250000}"/>
    <cellStyle name="20% - Accent4 4 2 3 2 3 2 3" xfId="51479" xr:uid="{00000000-0005-0000-0000-00000B250000}"/>
    <cellStyle name="20% - Accent4 4 2 3 2 3 3" xfId="7753" xr:uid="{00000000-0005-0000-0000-00000C250000}"/>
    <cellStyle name="20% - Accent4 4 2 3 2 3 4" xfId="7754" xr:uid="{00000000-0005-0000-0000-00000D250000}"/>
    <cellStyle name="20% - Accent4 4 2 3 2 4" xfId="7755" xr:uid="{00000000-0005-0000-0000-00000E250000}"/>
    <cellStyle name="20% - Accent4 4 2 3 2 4 2" xfId="7756" xr:uid="{00000000-0005-0000-0000-00000F250000}"/>
    <cellStyle name="20% - Accent4 4 2 3 2 4 3" xfId="51480" xr:uid="{00000000-0005-0000-0000-000010250000}"/>
    <cellStyle name="20% - Accent4 4 2 3 2 5" xfId="7757" xr:uid="{00000000-0005-0000-0000-000011250000}"/>
    <cellStyle name="20% - Accent4 4 2 3 2 6" xfId="7758" xr:uid="{00000000-0005-0000-0000-000012250000}"/>
    <cellStyle name="20% - Accent4 4 2 3 3" xfId="7759" xr:uid="{00000000-0005-0000-0000-000013250000}"/>
    <cellStyle name="20% - Accent4 4 2 3 3 2" xfId="7760" xr:uid="{00000000-0005-0000-0000-000014250000}"/>
    <cellStyle name="20% - Accent4 4 2 3 3 2 2" xfId="7761" xr:uid="{00000000-0005-0000-0000-000015250000}"/>
    <cellStyle name="20% - Accent4 4 2 3 3 2 3" xfId="51481" xr:uid="{00000000-0005-0000-0000-000016250000}"/>
    <cellStyle name="20% - Accent4 4 2 3 3 3" xfId="7762" xr:uid="{00000000-0005-0000-0000-000017250000}"/>
    <cellStyle name="20% - Accent4 4 2 3 3 4" xfId="7763" xr:uid="{00000000-0005-0000-0000-000018250000}"/>
    <cellStyle name="20% - Accent4 4 2 3 4" xfId="7764" xr:uid="{00000000-0005-0000-0000-000019250000}"/>
    <cellStyle name="20% - Accent4 4 2 3 4 2" xfId="7765" xr:uid="{00000000-0005-0000-0000-00001A250000}"/>
    <cellStyle name="20% - Accent4 4 2 3 4 2 2" xfId="7766" xr:uid="{00000000-0005-0000-0000-00001B250000}"/>
    <cellStyle name="20% - Accent4 4 2 3 4 2 3" xfId="51482" xr:uid="{00000000-0005-0000-0000-00001C250000}"/>
    <cellStyle name="20% - Accent4 4 2 3 4 3" xfId="7767" xr:uid="{00000000-0005-0000-0000-00001D250000}"/>
    <cellStyle name="20% - Accent4 4 2 3 4 4" xfId="7768" xr:uid="{00000000-0005-0000-0000-00001E250000}"/>
    <cellStyle name="20% - Accent4 4 2 3 5" xfId="7769" xr:uid="{00000000-0005-0000-0000-00001F250000}"/>
    <cellStyle name="20% - Accent4 4 2 3 5 2" xfId="7770" xr:uid="{00000000-0005-0000-0000-000020250000}"/>
    <cellStyle name="20% - Accent4 4 2 3 5 3" xfId="51483" xr:uid="{00000000-0005-0000-0000-000021250000}"/>
    <cellStyle name="20% - Accent4 4 2 3 6" xfId="7771" xr:uid="{00000000-0005-0000-0000-000022250000}"/>
    <cellStyle name="20% - Accent4 4 2 3 7" xfId="7772" xr:uid="{00000000-0005-0000-0000-000023250000}"/>
    <cellStyle name="20% - Accent4 4 2 4" xfId="7773" xr:uid="{00000000-0005-0000-0000-000024250000}"/>
    <cellStyle name="20% - Accent4 4 2 4 2" xfId="7774" xr:uid="{00000000-0005-0000-0000-000025250000}"/>
    <cellStyle name="20% - Accent4 4 2 4 2 2" xfId="7775" xr:uid="{00000000-0005-0000-0000-000026250000}"/>
    <cellStyle name="20% - Accent4 4 2 4 2 2 2" xfId="7776" xr:uid="{00000000-0005-0000-0000-000027250000}"/>
    <cellStyle name="20% - Accent4 4 2 4 2 2 3" xfId="51484" xr:uid="{00000000-0005-0000-0000-000028250000}"/>
    <cellStyle name="20% - Accent4 4 2 4 2 3" xfId="7777" xr:uid="{00000000-0005-0000-0000-000029250000}"/>
    <cellStyle name="20% - Accent4 4 2 4 2 4" xfId="7778" xr:uid="{00000000-0005-0000-0000-00002A250000}"/>
    <cellStyle name="20% - Accent4 4 2 4 3" xfId="7779" xr:uid="{00000000-0005-0000-0000-00002B250000}"/>
    <cellStyle name="20% - Accent4 4 2 4 3 2" xfId="7780" xr:uid="{00000000-0005-0000-0000-00002C250000}"/>
    <cellStyle name="20% - Accent4 4 2 4 3 2 2" xfId="7781" xr:uid="{00000000-0005-0000-0000-00002D250000}"/>
    <cellStyle name="20% - Accent4 4 2 4 3 2 3" xfId="51485" xr:uid="{00000000-0005-0000-0000-00002E250000}"/>
    <cellStyle name="20% - Accent4 4 2 4 3 3" xfId="7782" xr:uid="{00000000-0005-0000-0000-00002F250000}"/>
    <cellStyle name="20% - Accent4 4 2 4 3 4" xfId="7783" xr:uid="{00000000-0005-0000-0000-000030250000}"/>
    <cellStyle name="20% - Accent4 4 2 4 4" xfId="7784" xr:uid="{00000000-0005-0000-0000-000031250000}"/>
    <cellStyle name="20% - Accent4 4 2 4 4 2" xfId="7785" xr:uid="{00000000-0005-0000-0000-000032250000}"/>
    <cellStyle name="20% - Accent4 4 2 4 4 3" xfId="51486" xr:uid="{00000000-0005-0000-0000-000033250000}"/>
    <cellStyle name="20% - Accent4 4 2 4 5" xfId="7786" xr:uid="{00000000-0005-0000-0000-000034250000}"/>
    <cellStyle name="20% - Accent4 4 2 4 6" xfId="7787" xr:uid="{00000000-0005-0000-0000-000035250000}"/>
    <cellStyle name="20% - Accent4 4 2 5" xfId="7788" xr:uid="{00000000-0005-0000-0000-000036250000}"/>
    <cellStyle name="20% - Accent4 4 2 5 2" xfId="7789" xr:uid="{00000000-0005-0000-0000-000037250000}"/>
    <cellStyle name="20% - Accent4 4 2 5 2 2" xfId="7790" xr:uid="{00000000-0005-0000-0000-000038250000}"/>
    <cellStyle name="20% - Accent4 4 2 5 2 2 2" xfId="7791" xr:uid="{00000000-0005-0000-0000-000039250000}"/>
    <cellStyle name="20% - Accent4 4 2 5 2 2 3" xfId="51487" xr:uid="{00000000-0005-0000-0000-00003A250000}"/>
    <cellStyle name="20% - Accent4 4 2 5 2 3" xfId="7792" xr:uid="{00000000-0005-0000-0000-00003B250000}"/>
    <cellStyle name="20% - Accent4 4 2 5 2 4" xfId="7793" xr:uid="{00000000-0005-0000-0000-00003C250000}"/>
    <cellStyle name="20% - Accent4 4 2 5 3" xfId="7794" xr:uid="{00000000-0005-0000-0000-00003D250000}"/>
    <cellStyle name="20% - Accent4 4 2 5 3 2" xfId="7795" xr:uid="{00000000-0005-0000-0000-00003E250000}"/>
    <cellStyle name="20% - Accent4 4 2 5 3 3" xfId="51488" xr:uid="{00000000-0005-0000-0000-00003F250000}"/>
    <cellStyle name="20% - Accent4 4 2 5 4" xfId="7796" xr:uid="{00000000-0005-0000-0000-000040250000}"/>
    <cellStyle name="20% - Accent4 4 2 5 5" xfId="7797" xr:uid="{00000000-0005-0000-0000-000041250000}"/>
    <cellStyle name="20% - Accent4 4 2 6" xfId="7798" xr:uid="{00000000-0005-0000-0000-000042250000}"/>
    <cellStyle name="20% - Accent4 4 2 6 2" xfId="7799" xr:uid="{00000000-0005-0000-0000-000043250000}"/>
    <cellStyle name="20% - Accent4 4 2 6 2 2" xfId="7800" xr:uid="{00000000-0005-0000-0000-000044250000}"/>
    <cellStyle name="20% - Accent4 4 2 6 2 3" xfId="51489" xr:uid="{00000000-0005-0000-0000-000045250000}"/>
    <cellStyle name="20% - Accent4 4 2 6 3" xfId="7801" xr:uid="{00000000-0005-0000-0000-000046250000}"/>
    <cellStyle name="20% - Accent4 4 2 6 4" xfId="7802" xr:uid="{00000000-0005-0000-0000-000047250000}"/>
    <cellStyle name="20% - Accent4 4 2 7" xfId="7803" xr:uid="{00000000-0005-0000-0000-000048250000}"/>
    <cellStyle name="20% - Accent4 4 2 7 2" xfId="7804" xr:uid="{00000000-0005-0000-0000-000049250000}"/>
    <cellStyle name="20% - Accent4 4 2 7 2 2" xfId="7805" xr:uid="{00000000-0005-0000-0000-00004A250000}"/>
    <cellStyle name="20% - Accent4 4 2 7 2 3" xfId="51490" xr:uid="{00000000-0005-0000-0000-00004B250000}"/>
    <cellStyle name="20% - Accent4 4 2 7 3" xfId="7806" xr:uid="{00000000-0005-0000-0000-00004C250000}"/>
    <cellStyle name="20% - Accent4 4 2 7 4" xfId="7807" xr:uid="{00000000-0005-0000-0000-00004D250000}"/>
    <cellStyle name="20% - Accent4 4 2 8" xfId="7808" xr:uid="{00000000-0005-0000-0000-00004E250000}"/>
    <cellStyle name="20% - Accent4 4 2 8 2" xfId="7809" xr:uid="{00000000-0005-0000-0000-00004F250000}"/>
    <cellStyle name="20% - Accent4 4 2 8 3" xfId="51491" xr:uid="{00000000-0005-0000-0000-000050250000}"/>
    <cellStyle name="20% - Accent4 4 2 9" xfId="7810" xr:uid="{00000000-0005-0000-0000-000051250000}"/>
    <cellStyle name="20% - Accent4 4 3" xfId="7811" xr:uid="{00000000-0005-0000-0000-000052250000}"/>
    <cellStyle name="20% - Accent4 4 3 2" xfId="7812" xr:uid="{00000000-0005-0000-0000-000053250000}"/>
    <cellStyle name="20% - Accent4 4 3 2 2" xfId="7813" xr:uid="{00000000-0005-0000-0000-000054250000}"/>
    <cellStyle name="20% - Accent4 4 3 2 2 2" xfId="7814" xr:uid="{00000000-0005-0000-0000-000055250000}"/>
    <cellStyle name="20% - Accent4 4 3 2 2 2 2" xfId="7815" xr:uid="{00000000-0005-0000-0000-000056250000}"/>
    <cellStyle name="20% - Accent4 4 3 2 2 2 2 2" xfId="7816" xr:uid="{00000000-0005-0000-0000-000057250000}"/>
    <cellStyle name="20% - Accent4 4 3 2 2 2 2 3" xfId="51492" xr:uid="{00000000-0005-0000-0000-000058250000}"/>
    <cellStyle name="20% - Accent4 4 3 2 2 2 3" xfId="7817" xr:uid="{00000000-0005-0000-0000-000059250000}"/>
    <cellStyle name="20% - Accent4 4 3 2 2 2 4" xfId="7818" xr:uid="{00000000-0005-0000-0000-00005A250000}"/>
    <cellStyle name="20% - Accent4 4 3 2 2 3" xfId="7819" xr:uid="{00000000-0005-0000-0000-00005B250000}"/>
    <cellStyle name="20% - Accent4 4 3 2 2 3 2" xfId="7820" xr:uid="{00000000-0005-0000-0000-00005C250000}"/>
    <cellStyle name="20% - Accent4 4 3 2 2 3 2 2" xfId="7821" xr:uid="{00000000-0005-0000-0000-00005D250000}"/>
    <cellStyle name="20% - Accent4 4 3 2 2 3 2 3" xfId="51493" xr:uid="{00000000-0005-0000-0000-00005E250000}"/>
    <cellStyle name="20% - Accent4 4 3 2 2 3 3" xfId="7822" xr:uid="{00000000-0005-0000-0000-00005F250000}"/>
    <cellStyle name="20% - Accent4 4 3 2 2 3 4" xfId="7823" xr:uid="{00000000-0005-0000-0000-000060250000}"/>
    <cellStyle name="20% - Accent4 4 3 2 2 4" xfId="7824" xr:uid="{00000000-0005-0000-0000-000061250000}"/>
    <cellStyle name="20% - Accent4 4 3 2 2 4 2" xfId="7825" xr:uid="{00000000-0005-0000-0000-000062250000}"/>
    <cellStyle name="20% - Accent4 4 3 2 2 4 3" xfId="51494" xr:uid="{00000000-0005-0000-0000-000063250000}"/>
    <cellStyle name="20% - Accent4 4 3 2 2 5" xfId="7826" xr:uid="{00000000-0005-0000-0000-000064250000}"/>
    <cellStyle name="20% - Accent4 4 3 2 2 6" xfId="7827" xr:uid="{00000000-0005-0000-0000-000065250000}"/>
    <cellStyle name="20% - Accent4 4 3 2 3" xfId="7828" xr:uid="{00000000-0005-0000-0000-000066250000}"/>
    <cellStyle name="20% - Accent4 4 3 2 3 2" xfId="7829" xr:uid="{00000000-0005-0000-0000-000067250000}"/>
    <cellStyle name="20% - Accent4 4 3 2 3 2 2" xfId="7830" xr:uid="{00000000-0005-0000-0000-000068250000}"/>
    <cellStyle name="20% - Accent4 4 3 2 3 2 3" xfId="51495" xr:uid="{00000000-0005-0000-0000-000069250000}"/>
    <cellStyle name="20% - Accent4 4 3 2 3 3" xfId="7831" xr:uid="{00000000-0005-0000-0000-00006A250000}"/>
    <cellStyle name="20% - Accent4 4 3 2 3 4" xfId="7832" xr:uid="{00000000-0005-0000-0000-00006B250000}"/>
    <cellStyle name="20% - Accent4 4 3 2 4" xfId="7833" xr:uid="{00000000-0005-0000-0000-00006C250000}"/>
    <cellStyle name="20% - Accent4 4 3 2 4 2" xfId="7834" xr:uid="{00000000-0005-0000-0000-00006D250000}"/>
    <cellStyle name="20% - Accent4 4 3 2 4 2 2" xfId="7835" xr:uid="{00000000-0005-0000-0000-00006E250000}"/>
    <cellStyle name="20% - Accent4 4 3 2 4 2 3" xfId="51496" xr:uid="{00000000-0005-0000-0000-00006F250000}"/>
    <cellStyle name="20% - Accent4 4 3 2 4 3" xfId="7836" xr:uid="{00000000-0005-0000-0000-000070250000}"/>
    <cellStyle name="20% - Accent4 4 3 2 4 4" xfId="7837" xr:uid="{00000000-0005-0000-0000-000071250000}"/>
    <cellStyle name="20% - Accent4 4 3 2 5" xfId="7838" xr:uid="{00000000-0005-0000-0000-000072250000}"/>
    <cellStyle name="20% - Accent4 4 3 2 5 2" xfId="7839" xr:uid="{00000000-0005-0000-0000-000073250000}"/>
    <cellStyle name="20% - Accent4 4 3 2 5 3" xfId="51497" xr:uid="{00000000-0005-0000-0000-000074250000}"/>
    <cellStyle name="20% - Accent4 4 3 2 6" xfId="7840" xr:uid="{00000000-0005-0000-0000-000075250000}"/>
    <cellStyle name="20% - Accent4 4 3 2 7" xfId="7841" xr:uid="{00000000-0005-0000-0000-000076250000}"/>
    <cellStyle name="20% - Accent4 4 3 3" xfId="7842" xr:uid="{00000000-0005-0000-0000-000077250000}"/>
    <cellStyle name="20% - Accent4 4 3 3 2" xfId="7843" xr:uid="{00000000-0005-0000-0000-000078250000}"/>
    <cellStyle name="20% - Accent4 4 3 3 2 2" xfId="7844" xr:uid="{00000000-0005-0000-0000-000079250000}"/>
    <cellStyle name="20% - Accent4 4 3 3 2 2 2" xfId="7845" xr:uid="{00000000-0005-0000-0000-00007A250000}"/>
    <cellStyle name="20% - Accent4 4 3 3 2 2 3" xfId="51498" xr:uid="{00000000-0005-0000-0000-00007B250000}"/>
    <cellStyle name="20% - Accent4 4 3 3 2 3" xfId="7846" xr:uid="{00000000-0005-0000-0000-00007C250000}"/>
    <cellStyle name="20% - Accent4 4 3 3 2 4" xfId="7847" xr:uid="{00000000-0005-0000-0000-00007D250000}"/>
    <cellStyle name="20% - Accent4 4 3 3 3" xfId="7848" xr:uid="{00000000-0005-0000-0000-00007E250000}"/>
    <cellStyle name="20% - Accent4 4 3 3 3 2" xfId="7849" xr:uid="{00000000-0005-0000-0000-00007F250000}"/>
    <cellStyle name="20% - Accent4 4 3 3 3 2 2" xfId="7850" xr:uid="{00000000-0005-0000-0000-000080250000}"/>
    <cellStyle name="20% - Accent4 4 3 3 3 2 3" xfId="51499" xr:uid="{00000000-0005-0000-0000-000081250000}"/>
    <cellStyle name="20% - Accent4 4 3 3 3 3" xfId="7851" xr:uid="{00000000-0005-0000-0000-000082250000}"/>
    <cellStyle name="20% - Accent4 4 3 3 3 4" xfId="7852" xr:uid="{00000000-0005-0000-0000-000083250000}"/>
    <cellStyle name="20% - Accent4 4 3 3 4" xfId="7853" xr:uid="{00000000-0005-0000-0000-000084250000}"/>
    <cellStyle name="20% - Accent4 4 3 3 4 2" xfId="7854" xr:uid="{00000000-0005-0000-0000-000085250000}"/>
    <cellStyle name="20% - Accent4 4 3 3 4 3" xfId="51500" xr:uid="{00000000-0005-0000-0000-000086250000}"/>
    <cellStyle name="20% - Accent4 4 3 3 5" xfId="7855" xr:uid="{00000000-0005-0000-0000-000087250000}"/>
    <cellStyle name="20% - Accent4 4 3 3 6" xfId="7856" xr:uid="{00000000-0005-0000-0000-000088250000}"/>
    <cellStyle name="20% - Accent4 4 3 4" xfId="7857" xr:uid="{00000000-0005-0000-0000-000089250000}"/>
    <cellStyle name="20% - Accent4 4 3 4 2" xfId="7858" xr:uid="{00000000-0005-0000-0000-00008A250000}"/>
    <cellStyle name="20% - Accent4 4 3 4 2 2" xfId="7859" xr:uid="{00000000-0005-0000-0000-00008B250000}"/>
    <cellStyle name="20% - Accent4 4 3 4 2 3" xfId="51501" xr:uid="{00000000-0005-0000-0000-00008C250000}"/>
    <cellStyle name="20% - Accent4 4 3 4 3" xfId="7860" xr:uid="{00000000-0005-0000-0000-00008D250000}"/>
    <cellStyle name="20% - Accent4 4 3 4 4" xfId="7861" xr:uid="{00000000-0005-0000-0000-00008E250000}"/>
    <cellStyle name="20% - Accent4 4 3 5" xfId="7862" xr:uid="{00000000-0005-0000-0000-00008F250000}"/>
    <cellStyle name="20% - Accent4 4 3 5 2" xfId="7863" xr:uid="{00000000-0005-0000-0000-000090250000}"/>
    <cellStyle name="20% - Accent4 4 3 5 2 2" xfId="7864" xr:uid="{00000000-0005-0000-0000-000091250000}"/>
    <cellStyle name="20% - Accent4 4 3 5 2 3" xfId="51502" xr:uid="{00000000-0005-0000-0000-000092250000}"/>
    <cellStyle name="20% - Accent4 4 3 5 3" xfId="7865" xr:uid="{00000000-0005-0000-0000-000093250000}"/>
    <cellStyle name="20% - Accent4 4 3 5 4" xfId="7866" xr:uid="{00000000-0005-0000-0000-000094250000}"/>
    <cellStyle name="20% - Accent4 4 3 6" xfId="7867" xr:uid="{00000000-0005-0000-0000-000095250000}"/>
    <cellStyle name="20% - Accent4 4 3 6 2" xfId="7868" xr:uid="{00000000-0005-0000-0000-000096250000}"/>
    <cellStyle name="20% - Accent4 4 3 6 3" xfId="51503" xr:uid="{00000000-0005-0000-0000-000097250000}"/>
    <cellStyle name="20% - Accent4 4 3 7" xfId="7869" xr:uid="{00000000-0005-0000-0000-000098250000}"/>
    <cellStyle name="20% - Accent4 4 3 8" xfId="7870" xr:uid="{00000000-0005-0000-0000-000099250000}"/>
    <cellStyle name="20% - Accent4 4 3 9" xfId="60555" xr:uid="{00000000-0005-0000-0000-00009A250000}"/>
    <cellStyle name="20% - Accent4 4 4" xfId="7871" xr:uid="{00000000-0005-0000-0000-00009B250000}"/>
    <cellStyle name="20% - Accent4 4 4 2" xfId="7872" xr:uid="{00000000-0005-0000-0000-00009C250000}"/>
    <cellStyle name="20% - Accent4 4 4 2 2" xfId="7873" xr:uid="{00000000-0005-0000-0000-00009D250000}"/>
    <cellStyle name="20% - Accent4 4 4 2 2 2" xfId="7874" xr:uid="{00000000-0005-0000-0000-00009E250000}"/>
    <cellStyle name="20% - Accent4 4 4 2 2 2 2" xfId="7875" xr:uid="{00000000-0005-0000-0000-00009F250000}"/>
    <cellStyle name="20% - Accent4 4 4 2 2 2 3" xfId="51504" xr:uid="{00000000-0005-0000-0000-0000A0250000}"/>
    <cellStyle name="20% - Accent4 4 4 2 2 3" xfId="7876" xr:uid="{00000000-0005-0000-0000-0000A1250000}"/>
    <cellStyle name="20% - Accent4 4 4 2 2 4" xfId="7877" xr:uid="{00000000-0005-0000-0000-0000A2250000}"/>
    <cellStyle name="20% - Accent4 4 4 2 3" xfId="7878" xr:uid="{00000000-0005-0000-0000-0000A3250000}"/>
    <cellStyle name="20% - Accent4 4 4 2 3 2" xfId="7879" xr:uid="{00000000-0005-0000-0000-0000A4250000}"/>
    <cellStyle name="20% - Accent4 4 4 2 3 2 2" xfId="7880" xr:uid="{00000000-0005-0000-0000-0000A5250000}"/>
    <cellStyle name="20% - Accent4 4 4 2 3 2 3" xfId="51505" xr:uid="{00000000-0005-0000-0000-0000A6250000}"/>
    <cellStyle name="20% - Accent4 4 4 2 3 3" xfId="7881" xr:uid="{00000000-0005-0000-0000-0000A7250000}"/>
    <cellStyle name="20% - Accent4 4 4 2 3 4" xfId="7882" xr:uid="{00000000-0005-0000-0000-0000A8250000}"/>
    <cellStyle name="20% - Accent4 4 4 2 4" xfId="7883" xr:uid="{00000000-0005-0000-0000-0000A9250000}"/>
    <cellStyle name="20% - Accent4 4 4 2 4 2" xfId="7884" xr:uid="{00000000-0005-0000-0000-0000AA250000}"/>
    <cellStyle name="20% - Accent4 4 4 2 4 3" xfId="51506" xr:uid="{00000000-0005-0000-0000-0000AB250000}"/>
    <cellStyle name="20% - Accent4 4 4 2 5" xfId="7885" xr:uid="{00000000-0005-0000-0000-0000AC250000}"/>
    <cellStyle name="20% - Accent4 4 4 2 6" xfId="7886" xr:uid="{00000000-0005-0000-0000-0000AD250000}"/>
    <cellStyle name="20% - Accent4 4 4 3" xfId="7887" xr:uid="{00000000-0005-0000-0000-0000AE250000}"/>
    <cellStyle name="20% - Accent4 4 4 3 2" xfId="7888" xr:uid="{00000000-0005-0000-0000-0000AF250000}"/>
    <cellStyle name="20% - Accent4 4 4 3 2 2" xfId="7889" xr:uid="{00000000-0005-0000-0000-0000B0250000}"/>
    <cellStyle name="20% - Accent4 4 4 3 2 3" xfId="51507" xr:uid="{00000000-0005-0000-0000-0000B1250000}"/>
    <cellStyle name="20% - Accent4 4 4 3 3" xfId="7890" xr:uid="{00000000-0005-0000-0000-0000B2250000}"/>
    <cellStyle name="20% - Accent4 4 4 3 4" xfId="7891" xr:uid="{00000000-0005-0000-0000-0000B3250000}"/>
    <cellStyle name="20% - Accent4 4 4 4" xfId="7892" xr:uid="{00000000-0005-0000-0000-0000B4250000}"/>
    <cellStyle name="20% - Accent4 4 4 4 2" xfId="7893" xr:uid="{00000000-0005-0000-0000-0000B5250000}"/>
    <cellStyle name="20% - Accent4 4 4 4 2 2" xfId="7894" xr:uid="{00000000-0005-0000-0000-0000B6250000}"/>
    <cellStyle name="20% - Accent4 4 4 4 2 3" xfId="51508" xr:uid="{00000000-0005-0000-0000-0000B7250000}"/>
    <cellStyle name="20% - Accent4 4 4 4 3" xfId="7895" xr:uid="{00000000-0005-0000-0000-0000B8250000}"/>
    <cellStyle name="20% - Accent4 4 4 4 4" xfId="7896" xr:uid="{00000000-0005-0000-0000-0000B9250000}"/>
    <cellStyle name="20% - Accent4 4 4 5" xfId="7897" xr:uid="{00000000-0005-0000-0000-0000BA250000}"/>
    <cellStyle name="20% - Accent4 4 4 5 2" xfId="7898" xr:uid="{00000000-0005-0000-0000-0000BB250000}"/>
    <cellStyle name="20% - Accent4 4 4 5 3" xfId="51509" xr:uid="{00000000-0005-0000-0000-0000BC250000}"/>
    <cellStyle name="20% - Accent4 4 4 6" xfId="7899" xr:uid="{00000000-0005-0000-0000-0000BD250000}"/>
    <cellStyle name="20% - Accent4 4 4 7" xfId="7900" xr:uid="{00000000-0005-0000-0000-0000BE250000}"/>
    <cellStyle name="20% - Accent4 4 5" xfId="7901" xr:uid="{00000000-0005-0000-0000-0000BF250000}"/>
    <cellStyle name="20% - Accent4 4 5 2" xfId="7902" xr:uid="{00000000-0005-0000-0000-0000C0250000}"/>
    <cellStyle name="20% - Accent4 4 5 2 2" xfId="7903" xr:uid="{00000000-0005-0000-0000-0000C1250000}"/>
    <cellStyle name="20% - Accent4 4 5 2 2 2" xfId="7904" xr:uid="{00000000-0005-0000-0000-0000C2250000}"/>
    <cellStyle name="20% - Accent4 4 5 2 2 3" xfId="51510" xr:uid="{00000000-0005-0000-0000-0000C3250000}"/>
    <cellStyle name="20% - Accent4 4 5 2 3" xfId="7905" xr:uid="{00000000-0005-0000-0000-0000C4250000}"/>
    <cellStyle name="20% - Accent4 4 5 2 4" xfId="7906" xr:uid="{00000000-0005-0000-0000-0000C5250000}"/>
    <cellStyle name="20% - Accent4 4 5 3" xfId="7907" xr:uid="{00000000-0005-0000-0000-0000C6250000}"/>
    <cellStyle name="20% - Accent4 4 5 3 2" xfId="7908" xr:uid="{00000000-0005-0000-0000-0000C7250000}"/>
    <cellStyle name="20% - Accent4 4 5 3 2 2" xfId="7909" xr:uid="{00000000-0005-0000-0000-0000C8250000}"/>
    <cellStyle name="20% - Accent4 4 5 3 2 3" xfId="51511" xr:uid="{00000000-0005-0000-0000-0000C9250000}"/>
    <cellStyle name="20% - Accent4 4 5 3 3" xfId="7910" xr:uid="{00000000-0005-0000-0000-0000CA250000}"/>
    <cellStyle name="20% - Accent4 4 5 3 4" xfId="7911" xr:uid="{00000000-0005-0000-0000-0000CB250000}"/>
    <cellStyle name="20% - Accent4 4 5 4" xfId="7912" xr:uid="{00000000-0005-0000-0000-0000CC250000}"/>
    <cellStyle name="20% - Accent4 4 5 4 2" xfId="7913" xr:uid="{00000000-0005-0000-0000-0000CD250000}"/>
    <cellStyle name="20% - Accent4 4 5 4 3" xfId="51512" xr:uid="{00000000-0005-0000-0000-0000CE250000}"/>
    <cellStyle name="20% - Accent4 4 5 5" xfId="7914" xr:uid="{00000000-0005-0000-0000-0000CF250000}"/>
    <cellStyle name="20% - Accent4 4 5 6" xfId="7915" xr:uid="{00000000-0005-0000-0000-0000D0250000}"/>
    <cellStyle name="20% - Accent4 4 6" xfId="7916" xr:uid="{00000000-0005-0000-0000-0000D1250000}"/>
    <cellStyle name="20% - Accent4 4 6 2" xfId="7917" xr:uid="{00000000-0005-0000-0000-0000D2250000}"/>
    <cellStyle name="20% - Accent4 4 6 2 2" xfId="7918" xr:uid="{00000000-0005-0000-0000-0000D3250000}"/>
    <cellStyle name="20% - Accent4 4 6 2 2 2" xfId="7919" xr:uid="{00000000-0005-0000-0000-0000D4250000}"/>
    <cellStyle name="20% - Accent4 4 6 2 2 3" xfId="51513" xr:uid="{00000000-0005-0000-0000-0000D5250000}"/>
    <cellStyle name="20% - Accent4 4 6 2 3" xfId="7920" xr:uid="{00000000-0005-0000-0000-0000D6250000}"/>
    <cellStyle name="20% - Accent4 4 6 2 4" xfId="7921" xr:uid="{00000000-0005-0000-0000-0000D7250000}"/>
    <cellStyle name="20% - Accent4 4 6 3" xfId="7922" xr:uid="{00000000-0005-0000-0000-0000D8250000}"/>
    <cellStyle name="20% - Accent4 4 6 3 2" xfId="7923" xr:uid="{00000000-0005-0000-0000-0000D9250000}"/>
    <cellStyle name="20% - Accent4 4 6 3 3" xfId="51514" xr:uid="{00000000-0005-0000-0000-0000DA250000}"/>
    <cellStyle name="20% - Accent4 4 6 4" xfId="7924" xr:uid="{00000000-0005-0000-0000-0000DB250000}"/>
    <cellStyle name="20% - Accent4 4 6 5" xfId="7925" xr:uid="{00000000-0005-0000-0000-0000DC250000}"/>
    <cellStyle name="20% - Accent4 4 7" xfId="7926" xr:uid="{00000000-0005-0000-0000-0000DD250000}"/>
    <cellStyle name="20% - Accent4 4 7 2" xfId="7927" xr:uid="{00000000-0005-0000-0000-0000DE250000}"/>
    <cellStyle name="20% - Accent4 4 7 2 2" xfId="7928" xr:uid="{00000000-0005-0000-0000-0000DF250000}"/>
    <cellStyle name="20% - Accent4 4 7 2 3" xfId="51515" xr:uid="{00000000-0005-0000-0000-0000E0250000}"/>
    <cellStyle name="20% - Accent4 4 7 3" xfId="7929" xr:uid="{00000000-0005-0000-0000-0000E1250000}"/>
    <cellStyle name="20% - Accent4 4 7 4" xfId="7930" xr:uid="{00000000-0005-0000-0000-0000E2250000}"/>
    <cellStyle name="20% - Accent4 4 8" xfId="7931" xr:uid="{00000000-0005-0000-0000-0000E3250000}"/>
    <cellStyle name="20% - Accent4 4 8 2" xfId="7932" xr:uid="{00000000-0005-0000-0000-0000E4250000}"/>
    <cellStyle name="20% - Accent4 4 8 2 2" xfId="7933" xr:uid="{00000000-0005-0000-0000-0000E5250000}"/>
    <cellStyle name="20% - Accent4 4 8 2 3" xfId="51516" xr:uid="{00000000-0005-0000-0000-0000E6250000}"/>
    <cellStyle name="20% - Accent4 4 8 3" xfId="7934" xr:uid="{00000000-0005-0000-0000-0000E7250000}"/>
    <cellStyle name="20% - Accent4 4 8 4" xfId="7935" xr:uid="{00000000-0005-0000-0000-0000E8250000}"/>
    <cellStyle name="20% - Accent4 4 9" xfId="7936" xr:uid="{00000000-0005-0000-0000-0000E9250000}"/>
    <cellStyle name="20% - Accent4 4 9 2" xfId="7937" xr:uid="{00000000-0005-0000-0000-0000EA250000}"/>
    <cellStyle name="20% - Accent4 4 9 3" xfId="51517" xr:uid="{00000000-0005-0000-0000-0000EB250000}"/>
    <cellStyle name="20% - Accent4 5" xfId="7938" xr:uid="{00000000-0005-0000-0000-0000EC250000}"/>
    <cellStyle name="20% - Accent4 5 10" xfId="7939" xr:uid="{00000000-0005-0000-0000-0000ED250000}"/>
    <cellStyle name="20% - Accent4 5 11" xfId="60201" xr:uid="{00000000-0005-0000-0000-0000EE250000}"/>
    <cellStyle name="20% - Accent4 5 2" xfId="7940" xr:uid="{00000000-0005-0000-0000-0000EF250000}"/>
    <cellStyle name="20% - Accent4 5 2 2" xfId="7941" xr:uid="{00000000-0005-0000-0000-0000F0250000}"/>
    <cellStyle name="20% - Accent4 5 2 2 2" xfId="7942" xr:uid="{00000000-0005-0000-0000-0000F1250000}"/>
    <cellStyle name="20% - Accent4 5 2 2 2 2" xfId="7943" xr:uid="{00000000-0005-0000-0000-0000F2250000}"/>
    <cellStyle name="20% - Accent4 5 2 2 2 2 2" xfId="7944" xr:uid="{00000000-0005-0000-0000-0000F3250000}"/>
    <cellStyle name="20% - Accent4 5 2 2 2 2 2 2" xfId="7945" xr:uid="{00000000-0005-0000-0000-0000F4250000}"/>
    <cellStyle name="20% - Accent4 5 2 2 2 2 2 3" xfId="51518" xr:uid="{00000000-0005-0000-0000-0000F5250000}"/>
    <cellStyle name="20% - Accent4 5 2 2 2 2 3" xfId="7946" xr:uid="{00000000-0005-0000-0000-0000F6250000}"/>
    <cellStyle name="20% - Accent4 5 2 2 2 2 4" xfId="7947" xr:uid="{00000000-0005-0000-0000-0000F7250000}"/>
    <cellStyle name="20% - Accent4 5 2 2 2 3" xfId="7948" xr:uid="{00000000-0005-0000-0000-0000F8250000}"/>
    <cellStyle name="20% - Accent4 5 2 2 2 3 2" xfId="7949" xr:uid="{00000000-0005-0000-0000-0000F9250000}"/>
    <cellStyle name="20% - Accent4 5 2 2 2 3 2 2" xfId="7950" xr:uid="{00000000-0005-0000-0000-0000FA250000}"/>
    <cellStyle name="20% - Accent4 5 2 2 2 3 2 3" xfId="51519" xr:uid="{00000000-0005-0000-0000-0000FB250000}"/>
    <cellStyle name="20% - Accent4 5 2 2 2 3 3" xfId="7951" xr:uid="{00000000-0005-0000-0000-0000FC250000}"/>
    <cellStyle name="20% - Accent4 5 2 2 2 3 4" xfId="7952" xr:uid="{00000000-0005-0000-0000-0000FD250000}"/>
    <cellStyle name="20% - Accent4 5 2 2 2 4" xfId="7953" xr:uid="{00000000-0005-0000-0000-0000FE250000}"/>
    <cellStyle name="20% - Accent4 5 2 2 2 4 2" xfId="7954" xr:uid="{00000000-0005-0000-0000-0000FF250000}"/>
    <cellStyle name="20% - Accent4 5 2 2 2 4 3" xfId="51520" xr:uid="{00000000-0005-0000-0000-000000260000}"/>
    <cellStyle name="20% - Accent4 5 2 2 2 5" xfId="7955" xr:uid="{00000000-0005-0000-0000-000001260000}"/>
    <cellStyle name="20% - Accent4 5 2 2 2 6" xfId="7956" xr:uid="{00000000-0005-0000-0000-000002260000}"/>
    <cellStyle name="20% - Accent4 5 2 2 3" xfId="7957" xr:uid="{00000000-0005-0000-0000-000003260000}"/>
    <cellStyle name="20% - Accent4 5 2 2 3 2" xfId="7958" xr:uid="{00000000-0005-0000-0000-000004260000}"/>
    <cellStyle name="20% - Accent4 5 2 2 3 2 2" xfId="7959" xr:uid="{00000000-0005-0000-0000-000005260000}"/>
    <cellStyle name="20% - Accent4 5 2 2 3 2 3" xfId="51521" xr:uid="{00000000-0005-0000-0000-000006260000}"/>
    <cellStyle name="20% - Accent4 5 2 2 3 3" xfId="7960" xr:uid="{00000000-0005-0000-0000-000007260000}"/>
    <cellStyle name="20% - Accent4 5 2 2 3 4" xfId="7961" xr:uid="{00000000-0005-0000-0000-000008260000}"/>
    <cellStyle name="20% - Accent4 5 2 2 4" xfId="7962" xr:uid="{00000000-0005-0000-0000-000009260000}"/>
    <cellStyle name="20% - Accent4 5 2 2 4 2" xfId="7963" xr:uid="{00000000-0005-0000-0000-00000A260000}"/>
    <cellStyle name="20% - Accent4 5 2 2 4 2 2" xfId="7964" xr:uid="{00000000-0005-0000-0000-00000B260000}"/>
    <cellStyle name="20% - Accent4 5 2 2 4 2 3" xfId="51522" xr:uid="{00000000-0005-0000-0000-00000C260000}"/>
    <cellStyle name="20% - Accent4 5 2 2 4 3" xfId="7965" xr:uid="{00000000-0005-0000-0000-00000D260000}"/>
    <cellStyle name="20% - Accent4 5 2 2 4 4" xfId="7966" xr:uid="{00000000-0005-0000-0000-00000E260000}"/>
    <cellStyle name="20% - Accent4 5 2 2 5" xfId="7967" xr:uid="{00000000-0005-0000-0000-00000F260000}"/>
    <cellStyle name="20% - Accent4 5 2 2 5 2" xfId="7968" xr:uid="{00000000-0005-0000-0000-000010260000}"/>
    <cellStyle name="20% - Accent4 5 2 2 5 3" xfId="51523" xr:uid="{00000000-0005-0000-0000-000011260000}"/>
    <cellStyle name="20% - Accent4 5 2 2 6" xfId="7969" xr:uid="{00000000-0005-0000-0000-000012260000}"/>
    <cellStyle name="20% - Accent4 5 2 2 7" xfId="7970" xr:uid="{00000000-0005-0000-0000-000013260000}"/>
    <cellStyle name="20% - Accent4 5 2 2 8" xfId="60752" xr:uid="{00000000-0005-0000-0000-000014260000}"/>
    <cellStyle name="20% - Accent4 5 2 3" xfId="7971" xr:uid="{00000000-0005-0000-0000-000015260000}"/>
    <cellStyle name="20% - Accent4 5 2 3 2" xfId="7972" xr:uid="{00000000-0005-0000-0000-000016260000}"/>
    <cellStyle name="20% - Accent4 5 2 3 2 2" xfId="7973" xr:uid="{00000000-0005-0000-0000-000017260000}"/>
    <cellStyle name="20% - Accent4 5 2 3 2 2 2" xfId="7974" xr:uid="{00000000-0005-0000-0000-000018260000}"/>
    <cellStyle name="20% - Accent4 5 2 3 2 2 3" xfId="51524" xr:uid="{00000000-0005-0000-0000-000019260000}"/>
    <cellStyle name="20% - Accent4 5 2 3 2 3" xfId="7975" xr:uid="{00000000-0005-0000-0000-00001A260000}"/>
    <cellStyle name="20% - Accent4 5 2 3 2 4" xfId="7976" xr:uid="{00000000-0005-0000-0000-00001B260000}"/>
    <cellStyle name="20% - Accent4 5 2 3 3" xfId="7977" xr:uid="{00000000-0005-0000-0000-00001C260000}"/>
    <cellStyle name="20% - Accent4 5 2 3 3 2" xfId="7978" xr:uid="{00000000-0005-0000-0000-00001D260000}"/>
    <cellStyle name="20% - Accent4 5 2 3 3 2 2" xfId="7979" xr:uid="{00000000-0005-0000-0000-00001E260000}"/>
    <cellStyle name="20% - Accent4 5 2 3 3 2 3" xfId="51525" xr:uid="{00000000-0005-0000-0000-00001F260000}"/>
    <cellStyle name="20% - Accent4 5 2 3 3 3" xfId="7980" xr:uid="{00000000-0005-0000-0000-000020260000}"/>
    <cellStyle name="20% - Accent4 5 2 3 3 4" xfId="7981" xr:uid="{00000000-0005-0000-0000-000021260000}"/>
    <cellStyle name="20% - Accent4 5 2 3 4" xfId="7982" xr:uid="{00000000-0005-0000-0000-000022260000}"/>
    <cellStyle name="20% - Accent4 5 2 3 4 2" xfId="7983" xr:uid="{00000000-0005-0000-0000-000023260000}"/>
    <cellStyle name="20% - Accent4 5 2 3 4 3" xfId="51526" xr:uid="{00000000-0005-0000-0000-000024260000}"/>
    <cellStyle name="20% - Accent4 5 2 3 5" xfId="7984" xr:uid="{00000000-0005-0000-0000-000025260000}"/>
    <cellStyle name="20% - Accent4 5 2 3 6" xfId="7985" xr:uid="{00000000-0005-0000-0000-000026260000}"/>
    <cellStyle name="20% - Accent4 5 2 4" xfId="7986" xr:uid="{00000000-0005-0000-0000-000027260000}"/>
    <cellStyle name="20% - Accent4 5 2 4 2" xfId="7987" xr:uid="{00000000-0005-0000-0000-000028260000}"/>
    <cellStyle name="20% - Accent4 5 2 4 2 2" xfId="7988" xr:uid="{00000000-0005-0000-0000-000029260000}"/>
    <cellStyle name="20% - Accent4 5 2 4 2 3" xfId="51527" xr:uid="{00000000-0005-0000-0000-00002A260000}"/>
    <cellStyle name="20% - Accent4 5 2 4 3" xfId="7989" xr:uid="{00000000-0005-0000-0000-00002B260000}"/>
    <cellStyle name="20% - Accent4 5 2 4 4" xfId="7990" xr:uid="{00000000-0005-0000-0000-00002C260000}"/>
    <cellStyle name="20% - Accent4 5 2 5" xfId="7991" xr:uid="{00000000-0005-0000-0000-00002D260000}"/>
    <cellStyle name="20% - Accent4 5 2 5 2" xfId="7992" xr:uid="{00000000-0005-0000-0000-00002E260000}"/>
    <cellStyle name="20% - Accent4 5 2 5 2 2" xfId="7993" xr:uid="{00000000-0005-0000-0000-00002F260000}"/>
    <cellStyle name="20% - Accent4 5 2 5 2 3" xfId="51528" xr:uid="{00000000-0005-0000-0000-000030260000}"/>
    <cellStyle name="20% - Accent4 5 2 5 3" xfId="7994" xr:uid="{00000000-0005-0000-0000-000031260000}"/>
    <cellStyle name="20% - Accent4 5 2 5 4" xfId="7995" xr:uid="{00000000-0005-0000-0000-000032260000}"/>
    <cellStyle name="20% - Accent4 5 2 6" xfId="7996" xr:uid="{00000000-0005-0000-0000-000033260000}"/>
    <cellStyle name="20% - Accent4 5 2 6 2" xfId="7997" xr:uid="{00000000-0005-0000-0000-000034260000}"/>
    <cellStyle name="20% - Accent4 5 2 6 3" xfId="51529" xr:uid="{00000000-0005-0000-0000-000035260000}"/>
    <cellStyle name="20% - Accent4 5 2 7" xfId="7998" xr:uid="{00000000-0005-0000-0000-000036260000}"/>
    <cellStyle name="20% - Accent4 5 2 8" xfId="7999" xr:uid="{00000000-0005-0000-0000-000037260000}"/>
    <cellStyle name="20% - Accent4 5 2 9" xfId="60384" xr:uid="{00000000-0005-0000-0000-000038260000}"/>
    <cellStyle name="20% - Accent4 5 3" xfId="8000" xr:uid="{00000000-0005-0000-0000-000039260000}"/>
    <cellStyle name="20% - Accent4 5 3 2" xfId="8001" xr:uid="{00000000-0005-0000-0000-00003A260000}"/>
    <cellStyle name="20% - Accent4 5 3 2 2" xfId="8002" xr:uid="{00000000-0005-0000-0000-00003B260000}"/>
    <cellStyle name="20% - Accent4 5 3 2 2 2" xfId="8003" xr:uid="{00000000-0005-0000-0000-00003C260000}"/>
    <cellStyle name="20% - Accent4 5 3 2 2 2 2" xfId="8004" xr:uid="{00000000-0005-0000-0000-00003D260000}"/>
    <cellStyle name="20% - Accent4 5 3 2 2 2 3" xfId="51530" xr:uid="{00000000-0005-0000-0000-00003E260000}"/>
    <cellStyle name="20% - Accent4 5 3 2 2 3" xfId="8005" xr:uid="{00000000-0005-0000-0000-00003F260000}"/>
    <cellStyle name="20% - Accent4 5 3 2 2 4" xfId="8006" xr:uid="{00000000-0005-0000-0000-000040260000}"/>
    <cellStyle name="20% - Accent4 5 3 2 3" xfId="8007" xr:uid="{00000000-0005-0000-0000-000041260000}"/>
    <cellStyle name="20% - Accent4 5 3 2 3 2" xfId="8008" xr:uid="{00000000-0005-0000-0000-000042260000}"/>
    <cellStyle name="20% - Accent4 5 3 2 3 2 2" xfId="8009" xr:uid="{00000000-0005-0000-0000-000043260000}"/>
    <cellStyle name="20% - Accent4 5 3 2 3 2 3" xfId="51531" xr:uid="{00000000-0005-0000-0000-000044260000}"/>
    <cellStyle name="20% - Accent4 5 3 2 3 3" xfId="8010" xr:uid="{00000000-0005-0000-0000-000045260000}"/>
    <cellStyle name="20% - Accent4 5 3 2 3 4" xfId="8011" xr:uid="{00000000-0005-0000-0000-000046260000}"/>
    <cellStyle name="20% - Accent4 5 3 2 4" xfId="8012" xr:uid="{00000000-0005-0000-0000-000047260000}"/>
    <cellStyle name="20% - Accent4 5 3 2 4 2" xfId="8013" xr:uid="{00000000-0005-0000-0000-000048260000}"/>
    <cellStyle name="20% - Accent4 5 3 2 4 3" xfId="51532" xr:uid="{00000000-0005-0000-0000-000049260000}"/>
    <cellStyle name="20% - Accent4 5 3 2 5" xfId="8014" xr:uid="{00000000-0005-0000-0000-00004A260000}"/>
    <cellStyle name="20% - Accent4 5 3 2 6" xfId="8015" xr:uid="{00000000-0005-0000-0000-00004B260000}"/>
    <cellStyle name="20% - Accent4 5 3 3" xfId="8016" xr:uid="{00000000-0005-0000-0000-00004C260000}"/>
    <cellStyle name="20% - Accent4 5 3 3 2" xfId="8017" xr:uid="{00000000-0005-0000-0000-00004D260000}"/>
    <cellStyle name="20% - Accent4 5 3 3 2 2" xfId="8018" xr:uid="{00000000-0005-0000-0000-00004E260000}"/>
    <cellStyle name="20% - Accent4 5 3 3 2 3" xfId="51533" xr:uid="{00000000-0005-0000-0000-00004F260000}"/>
    <cellStyle name="20% - Accent4 5 3 3 3" xfId="8019" xr:uid="{00000000-0005-0000-0000-000050260000}"/>
    <cellStyle name="20% - Accent4 5 3 3 4" xfId="8020" xr:uid="{00000000-0005-0000-0000-000051260000}"/>
    <cellStyle name="20% - Accent4 5 3 4" xfId="8021" xr:uid="{00000000-0005-0000-0000-000052260000}"/>
    <cellStyle name="20% - Accent4 5 3 4 2" xfId="8022" xr:uid="{00000000-0005-0000-0000-000053260000}"/>
    <cellStyle name="20% - Accent4 5 3 4 2 2" xfId="8023" xr:uid="{00000000-0005-0000-0000-000054260000}"/>
    <cellStyle name="20% - Accent4 5 3 4 2 3" xfId="51534" xr:uid="{00000000-0005-0000-0000-000055260000}"/>
    <cellStyle name="20% - Accent4 5 3 4 3" xfId="8024" xr:uid="{00000000-0005-0000-0000-000056260000}"/>
    <cellStyle name="20% - Accent4 5 3 4 4" xfId="8025" xr:uid="{00000000-0005-0000-0000-000057260000}"/>
    <cellStyle name="20% - Accent4 5 3 5" xfId="8026" xr:uid="{00000000-0005-0000-0000-000058260000}"/>
    <cellStyle name="20% - Accent4 5 3 5 2" xfId="8027" xr:uid="{00000000-0005-0000-0000-000059260000}"/>
    <cellStyle name="20% - Accent4 5 3 5 3" xfId="51535" xr:uid="{00000000-0005-0000-0000-00005A260000}"/>
    <cellStyle name="20% - Accent4 5 3 6" xfId="8028" xr:uid="{00000000-0005-0000-0000-00005B260000}"/>
    <cellStyle name="20% - Accent4 5 3 7" xfId="8029" xr:uid="{00000000-0005-0000-0000-00005C260000}"/>
    <cellStyle name="20% - Accent4 5 3 8" xfId="60569" xr:uid="{00000000-0005-0000-0000-00005D260000}"/>
    <cellStyle name="20% - Accent4 5 4" xfId="8030" xr:uid="{00000000-0005-0000-0000-00005E260000}"/>
    <cellStyle name="20% - Accent4 5 4 2" xfId="8031" xr:uid="{00000000-0005-0000-0000-00005F260000}"/>
    <cellStyle name="20% - Accent4 5 4 2 2" xfId="8032" xr:uid="{00000000-0005-0000-0000-000060260000}"/>
    <cellStyle name="20% - Accent4 5 4 2 2 2" xfId="8033" xr:uid="{00000000-0005-0000-0000-000061260000}"/>
    <cellStyle name="20% - Accent4 5 4 2 2 3" xfId="51536" xr:uid="{00000000-0005-0000-0000-000062260000}"/>
    <cellStyle name="20% - Accent4 5 4 2 3" xfId="8034" xr:uid="{00000000-0005-0000-0000-000063260000}"/>
    <cellStyle name="20% - Accent4 5 4 2 4" xfId="8035" xr:uid="{00000000-0005-0000-0000-000064260000}"/>
    <cellStyle name="20% - Accent4 5 4 3" xfId="8036" xr:uid="{00000000-0005-0000-0000-000065260000}"/>
    <cellStyle name="20% - Accent4 5 4 3 2" xfId="8037" xr:uid="{00000000-0005-0000-0000-000066260000}"/>
    <cellStyle name="20% - Accent4 5 4 3 2 2" xfId="8038" xr:uid="{00000000-0005-0000-0000-000067260000}"/>
    <cellStyle name="20% - Accent4 5 4 3 2 3" xfId="51537" xr:uid="{00000000-0005-0000-0000-000068260000}"/>
    <cellStyle name="20% - Accent4 5 4 3 3" xfId="8039" xr:uid="{00000000-0005-0000-0000-000069260000}"/>
    <cellStyle name="20% - Accent4 5 4 3 4" xfId="8040" xr:uid="{00000000-0005-0000-0000-00006A260000}"/>
    <cellStyle name="20% - Accent4 5 4 4" xfId="8041" xr:uid="{00000000-0005-0000-0000-00006B260000}"/>
    <cellStyle name="20% - Accent4 5 4 4 2" xfId="8042" xr:uid="{00000000-0005-0000-0000-00006C260000}"/>
    <cellStyle name="20% - Accent4 5 4 4 3" xfId="51538" xr:uid="{00000000-0005-0000-0000-00006D260000}"/>
    <cellStyle name="20% - Accent4 5 4 5" xfId="8043" xr:uid="{00000000-0005-0000-0000-00006E260000}"/>
    <cellStyle name="20% - Accent4 5 4 6" xfId="8044" xr:uid="{00000000-0005-0000-0000-00006F260000}"/>
    <cellStyle name="20% - Accent4 5 5" xfId="8045" xr:uid="{00000000-0005-0000-0000-000070260000}"/>
    <cellStyle name="20% - Accent4 5 5 2" xfId="8046" xr:uid="{00000000-0005-0000-0000-000071260000}"/>
    <cellStyle name="20% - Accent4 5 5 2 2" xfId="8047" xr:uid="{00000000-0005-0000-0000-000072260000}"/>
    <cellStyle name="20% - Accent4 5 5 2 2 2" xfId="8048" xr:uid="{00000000-0005-0000-0000-000073260000}"/>
    <cellStyle name="20% - Accent4 5 5 2 2 3" xfId="51539" xr:uid="{00000000-0005-0000-0000-000074260000}"/>
    <cellStyle name="20% - Accent4 5 5 2 3" xfId="8049" xr:uid="{00000000-0005-0000-0000-000075260000}"/>
    <cellStyle name="20% - Accent4 5 5 2 4" xfId="8050" xr:uid="{00000000-0005-0000-0000-000076260000}"/>
    <cellStyle name="20% - Accent4 5 5 3" xfId="8051" xr:uid="{00000000-0005-0000-0000-000077260000}"/>
    <cellStyle name="20% - Accent4 5 5 3 2" xfId="8052" xr:uid="{00000000-0005-0000-0000-000078260000}"/>
    <cellStyle name="20% - Accent4 5 5 3 3" xfId="51540" xr:uid="{00000000-0005-0000-0000-000079260000}"/>
    <cellStyle name="20% - Accent4 5 5 4" xfId="8053" xr:uid="{00000000-0005-0000-0000-00007A260000}"/>
    <cellStyle name="20% - Accent4 5 5 5" xfId="8054" xr:uid="{00000000-0005-0000-0000-00007B260000}"/>
    <cellStyle name="20% - Accent4 5 6" xfId="8055" xr:uid="{00000000-0005-0000-0000-00007C260000}"/>
    <cellStyle name="20% - Accent4 5 6 2" xfId="8056" xr:uid="{00000000-0005-0000-0000-00007D260000}"/>
    <cellStyle name="20% - Accent4 5 6 2 2" xfId="8057" xr:uid="{00000000-0005-0000-0000-00007E260000}"/>
    <cellStyle name="20% - Accent4 5 6 2 3" xfId="51541" xr:uid="{00000000-0005-0000-0000-00007F260000}"/>
    <cellStyle name="20% - Accent4 5 6 3" xfId="8058" xr:uid="{00000000-0005-0000-0000-000080260000}"/>
    <cellStyle name="20% - Accent4 5 6 4" xfId="8059" xr:uid="{00000000-0005-0000-0000-000081260000}"/>
    <cellStyle name="20% - Accent4 5 7" xfId="8060" xr:uid="{00000000-0005-0000-0000-000082260000}"/>
    <cellStyle name="20% - Accent4 5 7 2" xfId="8061" xr:uid="{00000000-0005-0000-0000-000083260000}"/>
    <cellStyle name="20% - Accent4 5 7 2 2" xfId="8062" xr:uid="{00000000-0005-0000-0000-000084260000}"/>
    <cellStyle name="20% - Accent4 5 7 2 3" xfId="51542" xr:uid="{00000000-0005-0000-0000-000085260000}"/>
    <cellStyle name="20% - Accent4 5 7 3" xfId="8063" xr:uid="{00000000-0005-0000-0000-000086260000}"/>
    <cellStyle name="20% - Accent4 5 7 4" xfId="8064" xr:uid="{00000000-0005-0000-0000-000087260000}"/>
    <cellStyle name="20% - Accent4 5 8" xfId="8065" xr:uid="{00000000-0005-0000-0000-000088260000}"/>
    <cellStyle name="20% - Accent4 5 8 2" xfId="8066" xr:uid="{00000000-0005-0000-0000-000089260000}"/>
    <cellStyle name="20% - Accent4 5 8 3" xfId="51543" xr:uid="{00000000-0005-0000-0000-00008A260000}"/>
    <cellStyle name="20% - Accent4 5 9" xfId="8067" xr:uid="{00000000-0005-0000-0000-00008B260000}"/>
    <cellStyle name="20% - Accent4 6" xfId="8068" xr:uid="{00000000-0005-0000-0000-00008C260000}"/>
    <cellStyle name="20% - Accent4 6 10" xfId="8069" xr:uid="{00000000-0005-0000-0000-00008D260000}"/>
    <cellStyle name="20% - Accent4 6 11" xfId="60215" xr:uid="{00000000-0005-0000-0000-00008E260000}"/>
    <cellStyle name="20% - Accent4 6 2" xfId="8070" xr:uid="{00000000-0005-0000-0000-00008F260000}"/>
    <cellStyle name="20% - Accent4 6 2 2" xfId="8071" xr:uid="{00000000-0005-0000-0000-000090260000}"/>
    <cellStyle name="20% - Accent4 6 2 2 2" xfId="8072" xr:uid="{00000000-0005-0000-0000-000091260000}"/>
    <cellStyle name="20% - Accent4 6 2 2 2 2" xfId="8073" xr:uid="{00000000-0005-0000-0000-000092260000}"/>
    <cellStyle name="20% - Accent4 6 2 2 2 2 2" xfId="8074" xr:uid="{00000000-0005-0000-0000-000093260000}"/>
    <cellStyle name="20% - Accent4 6 2 2 2 2 2 2" xfId="8075" xr:uid="{00000000-0005-0000-0000-000094260000}"/>
    <cellStyle name="20% - Accent4 6 2 2 2 2 2 3" xfId="51544" xr:uid="{00000000-0005-0000-0000-000095260000}"/>
    <cellStyle name="20% - Accent4 6 2 2 2 2 3" xfId="8076" xr:uid="{00000000-0005-0000-0000-000096260000}"/>
    <cellStyle name="20% - Accent4 6 2 2 2 2 4" xfId="8077" xr:uid="{00000000-0005-0000-0000-000097260000}"/>
    <cellStyle name="20% - Accent4 6 2 2 2 3" xfId="8078" xr:uid="{00000000-0005-0000-0000-000098260000}"/>
    <cellStyle name="20% - Accent4 6 2 2 2 3 2" xfId="8079" xr:uid="{00000000-0005-0000-0000-000099260000}"/>
    <cellStyle name="20% - Accent4 6 2 2 2 3 2 2" xfId="8080" xr:uid="{00000000-0005-0000-0000-00009A260000}"/>
    <cellStyle name="20% - Accent4 6 2 2 2 3 2 3" xfId="51545" xr:uid="{00000000-0005-0000-0000-00009B260000}"/>
    <cellStyle name="20% - Accent4 6 2 2 2 3 3" xfId="8081" xr:uid="{00000000-0005-0000-0000-00009C260000}"/>
    <cellStyle name="20% - Accent4 6 2 2 2 3 4" xfId="8082" xr:uid="{00000000-0005-0000-0000-00009D260000}"/>
    <cellStyle name="20% - Accent4 6 2 2 2 4" xfId="8083" xr:uid="{00000000-0005-0000-0000-00009E260000}"/>
    <cellStyle name="20% - Accent4 6 2 2 2 4 2" xfId="8084" xr:uid="{00000000-0005-0000-0000-00009F260000}"/>
    <cellStyle name="20% - Accent4 6 2 2 2 4 3" xfId="51546" xr:uid="{00000000-0005-0000-0000-0000A0260000}"/>
    <cellStyle name="20% - Accent4 6 2 2 2 5" xfId="8085" xr:uid="{00000000-0005-0000-0000-0000A1260000}"/>
    <cellStyle name="20% - Accent4 6 2 2 2 6" xfId="8086" xr:uid="{00000000-0005-0000-0000-0000A2260000}"/>
    <cellStyle name="20% - Accent4 6 2 2 3" xfId="8087" xr:uid="{00000000-0005-0000-0000-0000A3260000}"/>
    <cellStyle name="20% - Accent4 6 2 2 3 2" xfId="8088" xr:uid="{00000000-0005-0000-0000-0000A4260000}"/>
    <cellStyle name="20% - Accent4 6 2 2 3 2 2" xfId="8089" xr:uid="{00000000-0005-0000-0000-0000A5260000}"/>
    <cellStyle name="20% - Accent4 6 2 2 3 2 3" xfId="51547" xr:uid="{00000000-0005-0000-0000-0000A6260000}"/>
    <cellStyle name="20% - Accent4 6 2 2 3 3" xfId="8090" xr:uid="{00000000-0005-0000-0000-0000A7260000}"/>
    <cellStyle name="20% - Accent4 6 2 2 3 4" xfId="8091" xr:uid="{00000000-0005-0000-0000-0000A8260000}"/>
    <cellStyle name="20% - Accent4 6 2 2 4" xfId="8092" xr:uid="{00000000-0005-0000-0000-0000A9260000}"/>
    <cellStyle name="20% - Accent4 6 2 2 4 2" xfId="8093" xr:uid="{00000000-0005-0000-0000-0000AA260000}"/>
    <cellStyle name="20% - Accent4 6 2 2 4 2 2" xfId="8094" xr:uid="{00000000-0005-0000-0000-0000AB260000}"/>
    <cellStyle name="20% - Accent4 6 2 2 4 2 3" xfId="51548" xr:uid="{00000000-0005-0000-0000-0000AC260000}"/>
    <cellStyle name="20% - Accent4 6 2 2 4 3" xfId="8095" xr:uid="{00000000-0005-0000-0000-0000AD260000}"/>
    <cellStyle name="20% - Accent4 6 2 2 4 4" xfId="8096" xr:uid="{00000000-0005-0000-0000-0000AE260000}"/>
    <cellStyle name="20% - Accent4 6 2 2 5" xfId="8097" xr:uid="{00000000-0005-0000-0000-0000AF260000}"/>
    <cellStyle name="20% - Accent4 6 2 2 5 2" xfId="8098" xr:uid="{00000000-0005-0000-0000-0000B0260000}"/>
    <cellStyle name="20% - Accent4 6 2 2 5 3" xfId="51549" xr:uid="{00000000-0005-0000-0000-0000B1260000}"/>
    <cellStyle name="20% - Accent4 6 2 2 6" xfId="8099" xr:uid="{00000000-0005-0000-0000-0000B2260000}"/>
    <cellStyle name="20% - Accent4 6 2 2 7" xfId="8100" xr:uid="{00000000-0005-0000-0000-0000B3260000}"/>
    <cellStyle name="20% - Accent4 6 2 2 8" xfId="60766" xr:uid="{00000000-0005-0000-0000-0000B4260000}"/>
    <cellStyle name="20% - Accent4 6 2 3" xfId="8101" xr:uid="{00000000-0005-0000-0000-0000B5260000}"/>
    <cellStyle name="20% - Accent4 6 2 3 2" xfId="8102" xr:uid="{00000000-0005-0000-0000-0000B6260000}"/>
    <cellStyle name="20% - Accent4 6 2 3 2 2" xfId="8103" xr:uid="{00000000-0005-0000-0000-0000B7260000}"/>
    <cellStyle name="20% - Accent4 6 2 3 2 2 2" xfId="8104" xr:uid="{00000000-0005-0000-0000-0000B8260000}"/>
    <cellStyle name="20% - Accent4 6 2 3 2 2 3" xfId="51550" xr:uid="{00000000-0005-0000-0000-0000B9260000}"/>
    <cellStyle name="20% - Accent4 6 2 3 2 3" xfId="8105" xr:uid="{00000000-0005-0000-0000-0000BA260000}"/>
    <cellStyle name="20% - Accent4 6 2 3 2 4" xfId="8106" xr:uid="{00000000-0005-0000-0000-0000BB260000}"/>
    <cellStyle name="20% - Accent4 6 2 3 3" xfId="8107" xr:uid="{00000000-0005-0000-0000-0000BC260000}"/>
    <cellStyle name="20% - Accent4 6 2 3 3 2" xfId="8108" xr:uid="{00000000-0005-0000-0000-0000BD260000}"/>
    <cellStyle name="20% - Accent4 6 2 3 3 2 2" xfId="8109" xr:uid="{00000000-0005-0000-0000-0000BE260000}"/>
    <cellStyle name="20% - Accent4 6 2 3 3 2 3" xfId="51551" xr:uid="{00000000-0005-0000-0000-0000BF260000}"/>
    <cellStyle name="20% - Accent4 6 2 3 3 3" xfId="8110" xr:uid="{00000000-0005-0000-0000-0000C0260000}"/>
    <cellStyle name="20% - Accent4 6 2 3 3 4" xfId="8111" xr:uid="{00000000-0005-0000-0000-0000C1260000}"/>
    <cellStyle name="20% - Accent4 6 2 3 4" xfId="8112" xr:uid="{00000000-0005-0000-0000-0000C2260000}"/>
    <cellStyle name="20% - Accent4 6 2 3 4 2" xfId="8113" xr:uid="{00000000-0005-0000-0000-0000C3260000}"/>
    <cellStyle name="20% - Accent4 6 2 3 4 3" xfId="51552" xr:uid="{00000000-0005-0000-0000-0000C4260000}"/>
    <cellStyle name="20% - Accent4 6 2 3 5" xfId="8114" xr:uid="{00000000-0005-0000-0000-0000C5260000}"/>
    <cellStyle name="20% - Accent4 6 2 3 6" xfId="8115" xr:uid="{00000000-0005-0000-0000-0000C6260000}"/>
    <cellStyle name="20% - Accent4 6 2 4" xfId="8116" xr:uid="{00000000-0005-0000-0000-0000C7260000}"/>
    <cellStyle name="20% - Accent4 6 2 4 2" xfId="8117" xr:uid="{00000000-0005-0000-0000-0000C8260000}"/>
    <cellStyle name="20% - Accent4 6 2 4 2 2" xfId="8118" xr:uid="{00000000-0005-0000-0000-0000C9260000}"/>
    <cellStyle name="20% - Accent4 6 2 4 2 3" xfId="51553" xr:uid="{00000000-0005-0000-0000-0000CA260000}"/>
    <cellStyle name="20% - Accent4 6 2 4 3" xfId="8119" xr:uid="{00000000-0005-0000-0000-0000CB260000}"/>
    <cellStyle name="20% - Accent4 6 2 4 4" xfId="8120" xr:uid="{00000000-0005-0000-0000-0000CC260000}"/>
    <cellStyle name="20% - Accent4 6 2 5" xfId="8121" xr:uid="{00000000-0005-0000-0000-0000CD260000}"/>
    <cellStyle name="20% - Accent4 6 2 5 2" xfId="8122" xr:uid="{00000000-0005-0000-0000-0000CE260000}"/>
    <cellStyle name="20% - Accent4 6 2 5 2 2" xfId="8123" xr:uid="{00000000-0005-0000-0000-0000CF260000}"/>
    <cellStyle name="20% - Accent4 6 2 5 2 3" xfId="51554" xr:uid="{00000000-0005-0000-0000-0000D0260000}"/>
    <cellStyle name="20% - Accent4 6 2 5 3" xfId="8124" xr:uid="{00000000-0005-0000-0000-0000D1260000}"/>
    <cellStyle name="20% - Accent4 6 2 5 4" xfId="8125" xr:uid="{00000000-0005-0000-0000-0000D2260000}"/>
    <cellStyle name="20% - Accent4 6 2 6" xfId="8126" xr:uid="{00000000-0005-0000-0000-0000D3260000}"/>
    <cellStyle name="20% - Accent4 6 2 6 2" xfId="8127" xr:uid="{00000000-0005-0000-0000-0000D4260000}"/>
    <cellStyle name="20% - Accent4 6 2 6 3" xfId="51555" xr:uid="{00000000-0005-0000-0000-0000D5260000}"/>
    <cellStyle name="20% - Accent4 6 2 7" xfId="8128" xr:uid="{00000000-0005-0000-0000-0000D6260000}"/>
    <cellStyle name="20% - Accent4 6 2 8" xfId="8129" xr:uid="{00000000-0005-0000-0000-0000D7260000}"/>
    <cellStyle name="20% - Accent4 6 2 9" xfId="60398" xr:uid="{00000000-0005-0000-0000-0000D8260000}"/>
    <cellStyle name="20% - Accent4 6 3" xfId="8130" xr:uid="{00000000-0005-0000-0000-0000D9260000}"/>
    <cellStyle name="20% - Accent4 6 3 2" xfId="8131" xr:uid="{00000000-0005-0000-0000-0000DA260000}"/>
    <cellStyle name="20% - Accent4 6 3 2 2" xfId="8132" xr:uid="{00000000-0005-0000-0000-0000DB260000}"/>
    <cellStyle name="20% - Accent4 6 3 2 2 2" xfId="8133" xr:uid="{00000000-0005-0000-0000-0000DC260000}"/>
    <cellStyle name="20% - Accent4 6 3 2 2 2 2" xfId="8134" xr:uid="{00000000-0005-0000-0000-0000DD260000}"/>
    <cellStyle name="20% - Accent4 6 3 2 2 2 3" xfId="51556" xr:uid="{00000000-0005-0000-0000-0000DE260000}"/>
    <cellStyle name="20% - Accent4 6 3 2 2 3" xfId="8135" xr:uid="{00000000-0005-0000-0000-0000DF260000}"/>
    <cellStyle name="20% - Accent4 6 3 2 2 4" xfId="8136" xr:uid="{00000000-0005-0000-0000-0000E0260000}"/>
    <cellStyle name="20% - Accent4 6 3 2 3" xfId="8137" xr:uid="{00000000-0005-0000-0000-0000E1260000}"/>
    <cellStyle name="20% - Accent4 6 3 2 3 2" xfId="8138" xr:uid="{00000000-0005-0000-0000-0000E2260000}"/>
    <cellStyle name="20% - Accent4 6 3 2 3 2 2" xfId="8139" xr:uid="{00000000-0005-0000-0000-0000E3260000}"/>
    <cellStyle name="20% - Accent4 6 3 2 3 2 3" xfId="51557" xr:uid="{00000000-0005-0000-0000-0000E4260000}"/>
    <cellStyle name="20% - Accent4 6 3 2 3 3" xfId="8140" xr:uid="{00000000-0005-0000-0000-0000E5260000}"/>
    <cellStyle name="20% - Accent4 6 3 2 3 4" xfId="8141" xr:uid="{00000000-0005-0000-0000-0000E6260000}"/>
    <cellStyle name="20% - Accent4 6 3 2 4" xfId="8142" xr:uid="{00000000-0005-0000-0000-0000E7260000}"/>
    <cellStyle name="20% - Accent4 6 3 2 4 2" xfId="8143" xr:uid="{00000000-0005-0000-0000-0000E8260000}"/>
    <cellStyle name="20% - Accent4 6 3 2 4 3" xfId="51558" xr:uid="{00000000-0005-0000-0000-0000E9260000}"/>
    <cellStyle name="20% - Accent4 6 3 2 5" xfId="8144" xr:uid="{00000000-0005-0000-0000-0000EA260000}"/>
    <cellStyle name="20% - Accent4 6 3 2 6" xfId="8145" xr:uid="{00000000-0005-0000-0000-0000EB260000}"/>
    <cellStyle name="20% - Accent4 6 3 3" xfId="8146" xr:uid="{00000000-0005-0000-0000-0000EC260000}"/>
    <cellStyle name="20% - Accent4 6 3 3 2" xfId="8147" xr:uid="{00000000-0005-0000-0000-0000ED260000}"/>
    <cellStyle name="20% - Accent4 6 3 3 2 2" xfId="8148" xr:uid="{00000000-0005-0000-0000-0000EE260000}"/>
    <cellStyle name="20% - Accent4 6 3 3 2 3" xfId="51559" xr:uid="{00000000-0005-0000-0000-0000EF260000}"/>
    <cellStyle name="20% - Accent4 6 3 3 3" xfId="8149" xr:uid="{00000000-0005-0000-0000-0000F0260000}"/>
    <cellStyle name="20% - Accent4 6 3 3 4" xfId="8150" xr:uid="{00000000-0005-0000-0000-0000F1260000}"/>
    <cellStyle name="20% - Accent4 6 3 4" xfId="8151" xr:uid="{00000000-0005-0000-0000-0000F2260000}"/>
    <cellStyle name="20% - Accent4 6 3 4 2" xfId="8152" xr:uid="{00000000-0005-0000-0000-0000F3260000}"/>
    <cellStyle name="20% - Accent4 6 3 4 2 2" xfId="8153" xr:uid="{00000000-0005-0000-0000-0000F4260000}"/>
    <cellStyle name="20% - Accent4 6 3 4 2 3" xfId="51560" xr:uid="{00000000-0005-0000-0000-0000F5260000}"/>
    <cellStyle name="20% - Accent4 6 3 4 3" xfId="8154" xr:uid="{00000000-0005-0000-0000-0000F6260000}"/>
    <cellStyle name="20% - Accent4 6 3 4 4" xfId="8155" xr:uid="{00000000-0005-0000-0000-0000F7260000}"/>
    <cellStyle name="20% - Accent4 6 3 5" xfId="8156" xr:uid="{00000000-0005-0000-0000-0000F8260000}"/>
    <cellStyle name="20% - Accent4 6 3 5 2" xfId="8157" xr:uid="{00000000-0005-0000-0000-0000F9260000}"/>
    <cellStyle name="20% - Accent4 6 3 5 3" xfId="51561" xr:uid="{00000000-0005-0000-0000-0000FA260000}"/>
    <cellStyle name="20% - Accent4 6 3 6" xfId="8158" xr:uid="{00000000-0005-0000-0000-0000FB260000}"/>
    <cellStyle name="20% - Accent4 6 3 7" xfId="8159" xr:uid="{00000000-0005-0000-0000-0000FC260000}"/>
    <cellStyle name="20% - Accent4 6 3 8" xfId="60583" xr:uid="{00000000-0005-0000-0000-0000FD260000}"/>
    <cellStyle name="20% - Accent4 6 4" xfId="8160" xr:uid="{00000000-0005-0000-0000-0000FE260000}"/>
    <cellStyle name="20% - Accent4 6 4 2" xfId="8161" xr:uid="{00000000-0005-0000-0000-0000FF260000}"/>
    <cellStyle name="20% - Accent4 6 4 2 2" xfId="8162" xr:uid="{00000000-0005-0000-0000-000000270000}"/>
    <cellStyle name="20% - Accent4 6 4 2 2 2" xfId="8163" xr:uid="{00000000-0005-0000-0000-000001270000}"/>
    <cellStyle name="20% - Accent4 6 4 2 2 3" xfId="51562" xr:uid="{00000000-0005-0000-0000-000002270000}"/>
    <cellStyle name="20% - Accent4 6 4 2 3" xfId="8164" xr:uid="{00000000-0005-0000-0000-000003270000}"/>
    <cellStyle name="20% - Accent4 6 4 2 4" xfId="8165" xr:uid="{00000000-0005-0000-0000-000004270000}"/>
    <cellStyle name="20% - Accent4 6 4 3" xfId="8166" xr:uid="{00000000-0005-0000-0000-000005270000}"/>
    <cellStyle name="20% - Accent4 6 4 3 2" xfId="8167" xr:uid="{00000000-0005-0000-0000-000006270000}"/>
    <cellStyle name="20% - Accent4 6 4 3 2 2" xfId="8168" xr:uid="{00000000-0005-0000-0000-000007270000}"/>
    <cellStyle name="20% - Accent4 6 4 3 2 3" xfId="51563" xr:uid="{00000000-0005-0000-0000-000008270000}"/>
    <cellStyle name="20% - Accent4 6 4 3 3" xfId="8169" xr:uid="{00000000-0005-0000-0000-000009270000}"/>
    <cellStyle name="20% - Accent4 6 4 3 4" xfId="8170" xr:uid="{00000000-0005-0000-0000-00000A270000}"/>
    <cellStyle name="20% - Accent4 6 4 4" xfId="8171" xr:uid="{00000000-0005-0000-0000-00000B270000}"/>
    <cellStyle name="20% - Accent4 6 4 4 2" xfId="8172" xr:uid="{00000000-0005-0000-0000-00000C270000}"/>
    <cellStyle name="20% - Accent4 6 4 4 3" xfId="51564" xr:uid="{00000000-0005-0000-0000-00000D270000}"/>
    <cellStyle name="20% - Accent4 6 4 5" xfId="8173" xr:uid="{00000000-0005-0000-0000-00000E270000}"/>
    <cellStyle name="20% - Accent4 6 4 6" xfId="8174" xr:uid="{00000000-0005-0000-0000-00000F270000}"/>
    <cellStyle name="20% - Accent4 6 5" xfId="8175" xr:uid="{00000000-0005-0000-0000-000010270000}"/>
    <cellStyle name="20% - Accent4 6 5 2" xfId="8176" xr:uid="{00000000-0005-0000-0000-000011270000}"/>
    <cellStyle name="20% - Accent4 6 5 2 2" xfId="8177" xr:uid="{00000000-0005-0000-0000-000012270000}"/>
    <cellStyle name="20% - Accent4 6 5 2 2 2" xfId="8178" xr:uid="{00000000-0005-0000-0000-000013270000}"/>
    <cellStyle name="20% - Accent4 6 5 2 2 3" xfId="51565" xr:uid="{00000000-0005-0000-0000-000014270000}"/>
    <cellStyle name="20% - Accent4 6 5 2 3" xfId="8179" xr:uid="{00000000-0005-0000-0000-000015270000}"/>
    <cellStyle name="20% - Accent4 6 5 2 4" xfId="8180" xr:uid="{00000000-0005-0000-0000-000016270000}"/>
    <cellStyle name="20% - Accent4 6 5 3" xfId="8181" xr:uid="{00000000-0005-0000-0000-000017270000}"/>
    <cellStyle name="20% - Accent4 6 5 3 2" xfId="8182" xr:uid="{00000000-0005-0000-0000-000018270000}"/>
    <cellStyle name="20% - Accent4 6 5 3 3" xfId="51566" xr:uid="{00000000-0005-0000-0000-000019270000}"/>
    <cellStyle name="20% - Accent4 6 5 4" xfId="8183" xr:uid="{00000000-0005-0000-0000-00001A270000}"/>
    <cellStyle name="20% - Accent4 6 5 5" xfId="8184" xr:uid="{00000000-0005-0000-0000-00001B270000}"/>
    <cellStyle name="20% - Accent4 6 6" xfId="8185" xr:uid="{00000000-0005-0000-0000-00001C270000}"/>
    <cellStyle name="20% - Accent4 6 6 2" xfId="8186" xr:uid="{00000000-0005-0000-0000-00001D270000}"/>
    <cellStyle name="20% - Accent4 6 6 2 2" xfId="8187" xr:uid="{00000000-0005-0000-0000-00001E270000}"/>
    <cellStyle name="20% - Accent4 6 6 2 3" xfId="51567" xr:uid="{00000000-0005-0000-0000-00001F270000}"/>
    <cellStyle name="20% - Accent4 6 6 3" xfId="8188" xr:uid="{00000000-0005-0000-0000-000020270000}"/>
    <cellStyle name="20% - Accent4 6 6 4" xfId="8189" xr:uid="{00000000-0005-0000-0000-000021270000}"/>
    <cellStyle name="20% - Accent4 6 7" xfId="8190" xr:uid="{00000000-0005-0000-0000-000022270000}"/>
    <cellStyle name="20% - Accent4 6 7 2" xfId="8191" xr:uid="{00000000-0005-0000-0000-000023270000}"/>
    <cellStyle name="20% - Accent4 6 7 2 2" xfId="8192" xr:uid="{00000000-0005-0000-0000-000024270000}"/>
    <cellStyle name="20% - Accent4 6 7 2 3" xfId="51568" xr:uid="{00000000-0005-0000-0000-000025270000}"/>
    <cellStyle name="20% - Accent4 6 7 3" xfId="8193" xr:uid="{00000000-0005-0000-0000-000026270000}"/>
    <cellStyle name="20% - Accent4 6 7 4" xfId="8194" xr:uid="{00000000-0005-0000-0000-000027270000}"/>
    <cellStyle name="20% - Accent4 6 8" xfId="8195" xr:uid="{00000000-0005-0000-0000-000028270000}"/>
    <cellStyle name="20% - Accent4 6 8 2" xfId="8196" xr:uid="{00000000-0005-0000-0000-000029270000}"/>
    <cellStyle name="20% - Accent4 6 8 3" xfId="51569" xr:uid="{00000000-0005-0000-0000-00002A270000}"/>
    <cellStyle name="20% - Accent4 6 9" xfId="8197" xr:uid="{00000000-0005-0000-0000-00002B270000}"/>
    <cellStyle name="20% - Accent4 7" xfId="8198" xr:uid="{00000000-0005-0000-0000-00002C270000}"/>
    <cellStyle name="20% - Accent4 7 10" xfId="8199" xr:uid="{00000000-0005-0000-0000-00002D270000}"/>
    <cellStyle name="20% - Accent4 7 11" xfId="60229" xr:uid="{00000000-0005-0000-0000-00002E270000}"/>
    <cellStyle name="20% - Accent4 7 2" xfId="8200" xr:uid="{00000000-0005-0000-0000-00002F270000}"/>
    <cellStyle name="20% - Accent4 7 2 2" xfId="8201" xr:uid="{00000000-0005-0000-0000-000030270000}"/>
    <cellStyle name="20% - Accent4 7 2 2 2" xfId="8202" xr:uid="{00000000-0005-0000-0000-000031270000}"/>
    <cellStyle name="20% - Accent4 7 2 2 2 2" xfId="8203" xr:uid="{00000000-0005-0000-0000-000032270000}"/>
    <cellStyle name="20% - Accent4 7 2 2 2 2 2" xfId="8204" xr:uid="{00000000-0005-0000-0000-000033270000}"/>
    <cellStyle name="20% - Accent4 7 2 2 2 2 2 2" xfId="8205" xr:uid="{00000000-0005-0000-0000-000034270000}"/>
    <cellStyle name="20% - Accent4 7 2 2 2 2 2 3" xfId="51570" xr:uid="{00000000-0005-0000-0000-000035270000}"/>
    <cellStyle name="20% - Accent4 7 2 2 2 2 3" xfId="8206" xr:uid="{00000000-0005-0000-0000-000036270000}"/>
    <cellStyle name="20% - Accent4 7 2 2 2 2 4" xfId="8207" xr:uid="{00000000-0005-0000-0000-000037270000}"/>
    <cellStyle name="20% - Accent4 7 2 2 2 3" xfId="8208" xr:uid="{00000000-0005-0000-0000-000038270000}"/>
    <cellStyle name="20% - Accent4 7 2 2 2 3 2" xfId="8209" xr:uid="{00000000-0005-0000-0000-000039270000}"/>
    <cellStyle name="20% - Accent4 7 2 2 2 3 2 2" xfId="8210" xr:uid="{00000000-0005-0000-0000-00003A270000}"/>
    <cellStyle name="20% - Accent4 7 2 2 2 3 2 3" xfId="51571" xr:uid="{00000000-0005-0000-0000-00003B270000}"/>
    <cellStyle name="20% - Accent4 7 2 2 2 3 3" xfId="8211" xr:uid="{00000000-0005-0000-0000-00003C270000}"/>
    <cellStyle name="20% - Accent4 7 2 2 2 3 4" xfId="8212" xr:uid="{00000000-0005-0000-0000-00003D270000}"/>
    <cellStyle name="20% - Accent4 7 2 2 2 4" xfId="8213" xr:uid="{00000000-0005-0000-0000-00003E270000}"/>
    <cellStyle name="20% - Accent4 7 2 2 2 4 2" xfId="8214" xr:uid="{00000000-0005-0000-0000-00003F270000}"/>
    <cellStyle name="20% - Accent4 7 2 2 2 4 3" xfId="51572" xr:uid="{00000000-0005-0000-0000-000040270000}"/>
    <cellStyle name="20% - Accent4 7 2 2 2 5" xfId="8215" xr:uid="{00000000-0005-0000-0000-000041270000}"/>
    <cellStyle name="20% - Accent4 7 2 2 2 6" xfId="8216" xr:uid="{00000000-0005-0000-0000-000042270000}"/>
    <cellStyle name="20% - Accent4 7 2 2 3" xfId="8217" xr:uid="{00000000-0005-0000-0000-000043270000}"/>
    <cellStyle name="20% - Accent4 7 2 2 3 2" xfId="8218" xr:uid="{00000000-0005-0000-0000-000044270000}"/>
    <cellStyle name="20% - Accent4 7 2 2 3 2 2" xfId="8219" xr:uid="{00000000-0005-0000-0000-000045270000}"/>
    <cellStyle name="20% - Accent4 7 2 2 3 2 3" xfId="51573" xr:uid="{00000000-0005-0000-0000-000046270000}"/>
    <cellStyle name="20% - Accent4 7 2 2 3 3" xfId="8220" xr:uid="{00000000-0005-0000-0000-000047270000}"/>
    <cellStyle name="20% - Accent4 7 2 2 3 4" xfId="8221" xr:uid="{00000000-0005-0000-0000-000048270000}"/>
    <cellStyle name="20% - Accent4 7 2 2 4" xfId="8222" xr:uid="{00000000-0005-0000-0000-000049270000}"/>
    <cellStyle name="20% - Accent4 7 2 2 4 2" xfId="8223" xr:uid="{00000000-0005-0000-0000-00004A270000}"/>
    <cellStyle name="20% - Accent4 7 2 2 4 2 2" xfId="8224" xr:uid="{00000000-0005-0000-0000-00004B270000}"/>
    <cellStyle name="20% - Accent4 7 2 2 4 2 3" xfId="51574" xr:uid="{00000000-0005-0000-0000-00004C270000}"/>
    <cellStyle name="20% - Accent4 7 2 2 4 3" xfId="8225" xr:uid="{00000000-0005-0000-0000-00004D270000}"/>
    <cellStyle name="20% - Accent4 7 2 2 4 4" xfId="8226" xr:uid="{00000000-0005-0000-0000-00004E270000}"/>
    <cellStyle name="20% - Accent4 7 2 2 5" xfId="8227" xr:uid="{00000000-0005-0000-0000-00004F270000}"/>
    <cellStyle name="20% - Accent4 7 2 2 5 2" xfId="8228" xr:uid="{00000000-0005-0000-0000-000050270000}"/>
    <cellStyle name="20% - Accent4 7 2 2 5 3" xfId="51575" xr:uid="{00000000-0005-0000-0000-000051270000}"/>
    <cellStyle name="20% - Accent4 7 2 2 6" xfId="8229" xr:uid="{00000000-0005-0000-0000-000052270000}"/>
    <cellStyle name="20% - Accent4 7 2 2 7" xfId="8230" xr:uid="{00000000-0005-0000-0000-000053270000}"/>
    <cellStyle name="20% - Accent4 7 2 2 8" xfId="60780" xr:uid="{00000000-0005-0000-0000-000054270000}"/>
    <cellStyle name="20% - Accent4 7 2 3" xfId="8231" xr:uid="{00000000-0005-0000-0000-000055270000}"/>
    <cellStyle name="20% - Accent4 7 2 3 2" xfId="8232" xr:uid="{00000000-0005-0000-0000-000056270000}"/>
    <cellStyle name="20% - Accent4 7 2 3 2 2" xfId="8233" xr:uid="{00000000-0005-0000-0000-000057270000}"/>
    <cellStyle name="20% - Accent4 7 2 3 2 2 2" xfId="8234" xr:uid="{00000000-0005-0000-0000-000058270000}"/>
    <cellStyle name="20% - Accent4 7 2 3 2 2 3" xfId="51576" xr:uid="{00000000-0005-0000-0000-000059270000}"/>
    <cellStyle name="20% - Accent4 7 2 3 2 3" xfId="8235" xr:uid="{00000000-0005-0000-0000-00005A270000}"/>
    <cellStyle name="20% - Accent4 7 2 3 2 4" xfId="8236" xr:uid="{00000000-0005-0000-0000-00005B270000}"/>
    <cellStyle name="20% - Accent4 7 2 3 3" xfId="8237" xr:uid="{00000000-0005-0000-0000-00005C270000}"/>
    <cellStyle name="20% - Accent4 7 2 3 3 2" xfId="8238" xr:uid="{00000000-0005-0000-0000-00005D270000}"/>
    <cellStyle name="20% - Accent4 7 2 3 3 2 2" xfId="8239" xr:uid="{00000000-0005-0000-0000-00005E270000}"/>
    <cellStyle name="20% - Accent4 7 2 3 3 2 3" xfId="51577" xr:uid="{00000000-0005-0000-0000-00005F270000}"/>
    <cellStyle name="20% - Accent4 7 2 3 3 3" xfId="8240" xr:uid="{00000000-0005-0000-0000-000060270000}"/>
    <cellStyle name="20% - Accent4 7 2 3 3 4" xfId="8241" xr:uid="{00000000-0005-0000-0000-000061270000}"/>
    <cellStyle name="20% - Accent4 7 2 3 4" xfId="8242" xr:uid="{00000000-0005-0000-0000-000062270000}"/>
    <cellStyle name="20% - Accent4 7 2 3 4 2" xfId="8243" xr:uid="{00000000-0005-0000-0000-000063270000}"/>
    <cellStyle name="20% - Accent4 7 2 3 4 3" xfId="51578" xr:uid="{00000000-0005-0000-0000-000064270000}"/>
    <cellStyle name="20% - Accent4 7 2 3 5" xfId="8244" xr:uid="{00000000-0005-0000-0000-000065270000}"/>
    <cellStyle name="20% - Accent4 7 2 3 6" xfId="8245" xr:uid="{00000000-0005-0000-0000-000066270000}"/>
    <cellStyle name="20% - Accent4 7 2 4" xfId="8246" xr:uid="{00000000-0005-0000-0000-000067270000}"/>
    <cellStyle name="20% - Accent4 7 2 4 2" xfId="8247" xr:uid="{00000000-0005-0000-0000-000068270000}"/>
    <cellStyle name="20% - Accent4 7 2 4 2 2" xfId="8248" xr:uid="{00000000-0005-0000-0000-000069270000}"/>
    <cellStyle name="20% - Accent4 7 2 4 2 3" xfId="51579" xr:uid="{00000000-0005-0000-0000-00006A270000}"/>
    <cellStyle name="20% - Accent4 7 2 4 3" xfId="8249" xr:uid="{00000000-0005-0000-0000-00006B270000}"/>
    <cellStyle name="20% - Accent4 7 2 4 4" xfId="8250" xr:uid="{00000000-0005-0000-0000-00006C270000}"/>
    <cellStyle name="20% - Accent4 7 2 5" xfId="8251" xr:uid="{00000000-0005-0000-0000-00006D270000}"/>
    <cellStyle name="20% - Accent4 7 2 5 2" xfId="8252" xr:uid="{00000000-0005-0000-0000-00006E270000}"/>
    <cellStyle name="20% - Accent4 7 2 5 2 2" xfId="8253" xr:uid="{00000000-0005-0000-0000-00006F270000}"/>
    <cellStyle name="20% - Accent4 7 2 5 2 3" xfId="51580" xr:uid="{00000000-0005-0000-0000-000070270000}"/>
    <cellStyle name="20% - Accent4 7 2 5 3" xfId="8254" xr:uid="{00000000-0005-0000-0000-000071270000}"/>
    <cellStyle name="20% - Accent4 7 2 5 4" xfId="8255" xr:uid="{00000000-0005-0000-0000-000072270000}"/>
    <cellStyle name="20% - Accent4 7 2 6" xfId="8256" xr:uid="{00000000-0005-0000-0000-000073270000}"/>
    <cellStyle name="20% - Accent4 7 2 6 2" xfId="8257" xr:uid="{00000000-0005-0000-0000-000074270000}"/>
    <cellStyle name="20% - Accent4 7 2 6 3" xfId="51581" xr:uid="{00000000-0005-0000-0000-000075270000}"/>
    <cellStyle name="20% - Accent4 7 2 7" xfId="8258" xr:uid="{00000000-0005-0000-0000-000076270000}"/>
    <cellStyle name="20% - Accent4 7 2 8" xfId="8259" xr:uid="{00000000-0005-0000-0000-000077270000}"/>
    <cellStyle name="20% - Accent4 7 2 9" xfId="60412" xr:uid="{00000000-0005-0000-0000-000078270000}"/>
    <cellStyle name="20% - Accent4 7 3" xfId="8260" xr:uid="{00000000-0005-0000-0000-000079270000}"/>
    <cellStyle name="20% - Accent4 7 3 2" xfId="8261" xr:uid="{00000000-0005-0000-0000-00007A270000}"/>
    <cellStyle name="20% - Accent4 7 3 2 2" xfId="8262" xr:uid="{00000000-0005-0000-0000-00007B270000}"/>
    <cellStyle name="20% - Accent4 7 3 2 2 2" xfId="8263" xr:uid="{00000000-0005-0000-0000-00007C270000}"/>
    <cellStyle name="20% - Accent4 7 3 2 2 2 2" xfId="8264" xr:uid="{00000000-0005-0000-0000-00007D270000}"/>
    <cellStyle name="20% - Accent4 7 3 2 2 2 3" xfId="51582" xr:uid="{00000000-0005-0000-0000-00007E270000}"/>
    <cellStyle name="20% - Accent4 7 3 2 2 3" xfId="8265" xr:uid="{00000000-0005-0000-0000-00007F270000}"/>
    <cellStyle name="20% - Accent4 7 3 2 2 4" xfId="8266" xr:uid="{00000000-0005-0000-0000-000080270000}"/>
    <cellStyle name="20% - Accent4 7 3 2 3" xfId="8267" xr:uid="{00000000-0005-0000-0000-000081270000}"/>
    <cellStyle name="20% - Accent4 7 3 2 3 2" xfId="8268" xr:uid="{00000000-0005-0000-0000-000082270000}"/>
    <cellStyle name="20% - Accent4 7 3 2 3 2 2" xfId="8269" xr:uid="{00000000-0005-0000-0000-000083270000}"/>
    <cellStyle name="20% - Accent4 7 3 2 3 2 3" xfId="51583" xr:uid="{00000000-0005-0000-0000-000084270000}"/>
    <cellStyle name="20% - Accent4 7 3 2 3 3" xfId="8270" xr:uid="{00000000-0005-0000-0000-000085270000}"/>
    <cellStyle name="20% - Accent4 7 3 2 3 4" xfId="8271" xr:uid="{00000000-0005-0000-0000-000086270000}"/>
    <cellStyle name="20% - Accent4 7 3 2 4" xfId="8272" xr:uid="{00000000-0005-0000-0000-000087270000}"/>
    <cellStyle name="20% - Accent4 7 3 2 4 2" xfId="8273" xr:uid="{00000000-0005-0000-0000-000088270000}"/>
    <cellStyle name="20% - Accent4 7 3 2 4 3" xfId="51584" xr:uid="{00000000-0005-0000-0000-000089270000}"/>
    <cellStyle name="20% - Accent4 7 3 2 5" xfId="8274" xr:uid="{00000000-0005-0000-0000-00008A270000}"/>
    <cellStyle name="20% - Accent4 7 3 2 6" xfId="8275" xr:uid="{00000000-0005-0000-0000-00008B270000}"/>
    <cellStyle name="20% - Accent4 7 3 3" xfId="8276" xr:uid="{00000000-0005-0000-0000-00008C270000}"/>
    <cellStyle name="20% - Accent4 7 3 3 2" xfId="8277" xr:uid="{00000000-0005-0000-0000-00008D270000}"/>
    <cellStyle name="20% - Accent4 7 3 3 2 2" xfId="8278" xr:uid="{00000000-0005-0000-0000-00008E270000}"/>
    <cellStyle name="20% - Accent4 7 3 3 2 3" xfId="51585" xr:uid="{00000000-0005-0000-0000-00008F270000}"/>
    <cellStyle name="20% - Accent4 7 3 3 3" xfId="8279" xr:uid="{00000000-0005-0000-0000-000090270000}"/>
    <cellStyle name="20% - Accent4 7 3 3 4" xfId="8280" xr:uid="{00000000-0005-0000-0000-000091270000}"/>
    <cellStyle name="20% - Accent4 7 3 4" xfId="8281" xr:uid="{00000000-0005-0000-0000-000092270000}"/>
    <cellStyle name="20% - Accent4 7 3 4 2" xfId="8282" xr:uid="{00000000-0005-0000-0000-000093270000}"/>
    <cellStyle name="20% - Accent4 7 3 4 2 2" xfId="8283" xr:uid="{00000000-0005-0000-0000-000094270000}"/>
    <cellStyle name="20% - Accent4 7 3 4 2 3" xfId="51586" xr:uid="{00000000-0005-0000-0000-000095270000}"/>
    <cellStyle name="20% - Accent4 7 3 4 3" xfId="8284" xr:uid="{00000000-0005-0000-0000-000096270000}"/>
    <cellStyle name="20% - Accent4 7 3 4 4" xfId="8285" xr:uid="{00000000-0005-0000-0000-000097270000}"/>
    <cellStyle name="20% - Accent4 7 3 5" xfId="8286" xr:uid="{00000000-0005-0000-0000-000098270000}"/>
    <cellStyle name="20% - Accent4 7 3 5 2" xfId="8287" xr:uid="{00000000-0005-0000-0000-000099270000}"/>
    <cellStyle name="20% - Accent4 7 3 5 3" xfId="51587" xr:uid="{00000000-0005-0000-0000-00009A270000}"/>
    <cellStyle name="20% - Accent4 7 3 6" xfId="8288" xr:uid="{00000000-0005-0000-0000-00009B270000}"/>
    <cellStyle name="20% - Accent4 7 3 7" xfId="8289" xr:uid="{00000000-0005-0000-0000-00009C270000}"/>
    <cellStyle name="20% - Accent4 7 3 8" xfId="60597" xr:uid="{00000000-0005-0000-0000-00009D270000}"/>
    <cellStyle name="20% - Accent4 7 4" xfId="8290" xr:uid="{00000000-0005-0000-0000-00009E270000}"/>
    <cellStyle name="20% - Accent4 7 4 2" xfId="8291" xr:uid="{00000000-0005-0000-0000-00009F270000}"/>
    <cellStyle name="20% - Accent4 7 4 2 2" xfId="8292" xr:uid="{00000000-0005-0000-0000-0000A0270000}"/>
    <cellStyle name="20% - Accent4 7 4 2 2 2" xfId="8293" xr:uid="{00000000-0005-0000-0000-0000A1270000}"/>
    <cellStyle name="20% - Accent4 7 4 2 2 3" xfId="51588" xr:uid="{00000000-0005-0000-0000-0000A2270000}"/>
    <cellStyle name="20% - Accent4 7 4 2 3" xfId="8294" xr:uid="{00000000-0005-0000-0000-0000A3270000}"/>
    <cellStyle name="20% - Accent4 7 4 2 4" xfId="8295" xr:uid="{00000000-0005-0000-0000-0000A4270000}"/>
    <cellStyle name="20% - Accent4 7 4 3" xfId="8296" xr:uid="{00000000-0005-0000-0000-0000A5270000}"/>
    <cellStyle name="20% - Accent4 7 4 3 2" xfId="8297" xr:uid="{00000000-0005-0000-0000-0000A6270000}"/>
    <cellStyle name="20% - Accent4 7 4 3 2 2" xfId="8298" xr:uid="{00000000-0005-0000-0000-0000A7270000}"/>
    <cellStyle name="20% - Accent4 7 4 3 2 3" xfId="51589" xr:uid="{00000000-0005-0000-0000-0000A8270000}"/>
    <cellStyle name="20% - Accent4 7 4 3 3" xfId="8299" xr:uid="{00000000-0005-0000-0000-0000A9270000}"/>
    <cellStyle name="20% - Accent4 7 4 3 4" xfId="8300" xr:uid="{00000000-0005-0000-0000-0000AA270000}"/>
    <cellStyle name="20% - Accent4 7 4 4" xfId="8301" xr:uid="{00000000-0005-0000-0000-0000AB270000}"/>
    <cellStyle name="20% - Accent4 7 4 4 2" xfId="8302" xr:uid="{00000000-0005-0000-0000-0000AC270000}"/>
    <cellStyle name="20% - Accent4 7 4 4 3" xfId="51590" xr:uid="{00000000-0005-0000-0000-0000AD270000}"/>
    <cellStyle name="20% - Accent4 7 4 5" xfId="8303" xr:uid="{00000000-0005-0000-0000-0000AE270000}"/>
    <cellStyle name="20% - Accent4 7 4 6" xfId="8304" xr:uid="{00000000-0005-0000-0000-0000AF270000}"/>
    <cellStyle name="20% - Accent4 7 5" xfId="8305" xr:uid="{00000000-0005-0000-0000-0000B0270000}"/>
    <cellStyle name="20% - Accent4 7 5 2" xfId="8306" xr:uid="{00000000-0005-0000-0000-0000B1270000}"/>
    <cellStyle name="20% - Accent4 7 5 2 2" xfId="8307" xr:uid="{00000000-0005-0000-0000-0000B2270000}"/>
    <cellStyle name="20% - Accent4 7 5 2 2 2" xfId="8308" xr:uid="{00000000-0005-0000-0000-0000B3270000}"/>
    <cellStyle name="20% - Accent4 7 5 2 2 3" xfId="51591" xr:uid="{00000000-0005-0000-0000-0000B4270000}"/>
    <cellStyle name="20% - Accent4 7 5 2 3" xfId="8309" xr:uid="{00000000-0005-0000-0000-0000B5270000}"/>
    <cellStyle name="20% - Accent4 7 5 2 4" xfId="8310" xr:uid="{00000000-0005-0000-0000-0000B6270000}"/>
    <cellStyle name="20% - Accent4 7 5 3" xfId="8311" xr:uid="{00000000-0005-0000-0000-0000B7270000}"/>
    <cellStyle name="20% - Accent4 7 5 3 2" xfId="8312" xr:uid="{00000000-0005-0000-0000-0000B8270000}"/>
    <cellStyle name="20% - Accent4 7 5 3 3" xfId="51592" xr:uid="{00000000-0005-0000-0000-0000B9270000}"/>
    <cellStyle name="20% - Accent4 7 5 4" xfId="8313" xr:uid="{00000000-0005-0000-0000-0000BA270000}"/>
    <cellStyle name="20% - Accent4 7 5 5" xfId="8314" xr:uid="{00000000-0005-0000-0000-0000BB270000}"/>
    <cellStyle name="20% - Accent4 7 6" xfId="8315" xr:uid="{00000000-0005-0000-0000-0000BC270000}"/>
    <cellStyle name="20% - Accent4 7 6 2" xfId="8316" xr:uid="{00000000-0005-0000-0000-0000BD270000}"/>
    <cellStyle name="20% - Accent4 7 6 2 2" xfId="8317" xr:uid="{00000000-0005-0000-0000-0000BE270000}"/>
    <cellStyle name="20% - Accent4 7 6 2 3" xfId="51593" xr:uid="{00000000-0005-0000-0000-0000BF270000}"/>
    <cellStyle name="20% - Accent4 7 6 3" xfId="8318" xr:uid="{00000000-0005-0000-0000-0000C0270000}"/>
    <cellStyle name="20% - Accent4 7 6 4" xfId="8319" xr:uid="{00000000-0005-0000-0000-0000C1270000}"/>
    <cellStyle name="20% - Accent4 7 7" xfId="8320" xr:uid="{00000000-0005-0000-0000-0000C2270000}"/>
    <cellStyle name="20% - Accent4 7 7 2" xfId="8321" xr:uid="{00000000-0005-0000-0000-0000C3270000}"/>
    <cellStyle name="20% - Accent4 7 7 2 2" xfId="8322" xr:uid="{00000000-0005-0000-0000-0000C4270000}"/>
    <cellStyle name="20% - Accent4 7 7 2 3" xfId="51594" xr:uid="{00000000-0005-0000-0000-0000C5270000}"/>
    <cellStyle name="20% - Accent4 7 7 3" xfId="8323" xr:uid="{00000000-0005-0000-0000-0000C6270000}"/>
    <cellStyle name="20% - Accent4 7 7 4" xfId="8324" xr:uid="{00000000-0005-0000-0000-0000C7270000}"/>
    <cellStyle name="20% - Accent4 7 8" xfId="8325" xr:uid="{00000000-0005-0000-0000-0000C8270000}"/>
    <cellStyle name="20% - Accent4 7 8 2" xfId="8326" xr:uid="{00000000-0005-0000-0000-0000C9270000}"/>
    <cellStyle name="20% - Accent4 7 8 3" xfId="51595" xr:uid="{00000000-0005-0000-0000-0000CA270000}"/>
    <cellStyle name="20% - Accent4 7 9" xfId="8327" xr:uid="{00000000-0005-0000-0000-0000CB270000}"/>
    <cellStyle name="20% - Accent4 8" xfId="8328" xr:uid="{00000000-0005-0000-0000-0000CC270000}"/>
    <cellStyle name="20% - Accent4 8 2" xfId="8329" xr:uid="{00000000-0005-0000-0000-0000CD270000}"/>
    <cellStyle name="20% - Accent4 8 2 2" xfId="8330" xr:uid="{00000000-0005-0000-0000-0000CE270000}"/>
    <cellStyle name="20% - Accent4 8 2 2 2" xfId="8331" xr:uid="{00000000-0005-0000-0000-0000CF270000}"/>
    <cellStyle name="20% - Accent4 8 2 2 2 2" xfId="8332" xr:uid="{00000000-0005-0000-0000-0000D0270000}"/>
    <cellStyle name="20% - Accent4 8 2 2 2 2 2" xfId="8333" xr:uid="{00000000-0005-0000-0000-0000D1270000}"/>
    <cellStyle name="20% - Accent4 8 2 2 2 2 3" xfId="51596" xr:uid="{00000000-0005-0000-0000-0000D2270000}"/>
    <cellStyle name="20% - Accent4 8 2 2 2 3" xfId="8334" xr:uid="{00000000-0005-0000-0000-0000D3270000}"/>
    <cellStyle name="20% - Accent4 8 2 2 2 4" xfId="8335" xr:uid="{00000000-0005-0000-0000-0000D4270000}"/>
    <cellStyle name="20% - Accent4 8 2 2 3" xfId="8336" xr:uid="{00000000-0005-0000-0000-0000D5270000}"/>
    <cellStyle name="20% - Accent4 8 2 2 3 2" xfId="8337" xr:uid="{00000000-0005-0000-0000-0000D6270000}"/>
    <cellStyle name="20% - Accent4 8 2 2 3 2 2" xfId="8338" xr:uid="{00000000-0005-0000-0000-0000D7270000}"/>
    <cellStyle name="20% - Accent4 8 2 2 3 2 3" xfId="51597" xr:uid="{00000000-0005-0000-0000-0000D8270000}"/>
    <cellStyle name="20% - Accent4 8 2 2 3 3" xfId="8339" xr:uid="{00000000-0005-0000-0000-0000D9270000}"/>
    <cellStyle name="20% - Accent4 8 2 2 3 4" xfId="8340" xr:uid="{00000000-0005-0000-0000-0000DA270000}"/>
    <cellStyle name="20% - Accent4 8 2 2 4" xfId="8341" xr:uid="{00000000-0005-0000-0000-0000DB270000}"/>
    <cellStyle name="20% - Accent4 8 2 2 4 2" xfId="8342" xr:uid="{00000000-0005-0000-0000-0000DC270000}"/>
    <cellStyle name="20% - Accent4 8 2 2 4 3" xfId="51598" xr:uid="{00000000-0005-0000-0000-0000DD270000}"/>
    <cellStyle name="20% - Accent4 8 2 2 5" xfId="8343" xr:uid="{00000000-0005-0000-0000-0000DE270000}"/>
    <cellStyle name="20% - Accent4 8 2 2 6" xfId="8344" xr:uid="{00000000-0005-0000-0000-0000DF270000}"/>
    <cellStyle name="20% - Accent4 8 2 2 7" xfId="60794" xr:uid="{00000000-0005-0000-0000-0000E0270000}"/>
    <cellStyle name="20% - Accent4 8 2 3" xfId="8345" xr:uid="{00000000-0005-0000-0000-0000E1270000}"/>
    <cellStyle name="20% - Accent4 8 2 3 2" xfId="8346" xr:uid="{00000000-0005-0000-0000-0000E2270000}"/>
    <cellStyle name="20% - Accent4 8 2 3 2 2" xfId="8347" xr:uid="{00000000-0005-0000-0000-0000E3270000}"/>
    <cellStyle name="20% - Accent4 8 2 3 2 3" xfId="51599" xr:uid="{00000000-0005-0000-0000-0000E4270000}"/>
    <cellStyle name="20% - Accent4 8 2 3 3" xfId="8348" xr:uid="{00000000-0005-0000-0000-0000E5270000}"/>
    <cellStyle name="20% - Accent4 8 2 3 4" xfId="8349" xr:uid="{00000000-0005-0000-0000-0000E6270000}"/>
    <cellStyle name="20% - Accent4 8 2 4" xfId="8350" xr:uid="{00000000-0005-0000-0000-0000E7270000}"/>
    <cellStyle name="20% - Accent4 8 2 4 2" xfId="8351" xr:uid="{00000000-0005-0000-0000-0000E8270000}"/>
    <cellStyle name="20% - Accent4 8 2 4 2 2" xfId="8352" xr:uid="{00000000-0005-0000-0000-0000E9270000}"/>
    <cellStyle name="20% - Accent4 8 2 4 2 3" xfId="51600" xr:uid="{00000000-0005-0000-0000-0000EA270000}"/>
    <cellStyle name="20% - Accent4 8 2 4 3" xfId="8353" xr:uid="{00000000-0005-0000-0000-0000EB270000}"/>
    <cellStyle name="20% - Accent4 8 2 4 4" xfId="8354" xr:uid="{00000000-0005-0000-0000-0000EC270000}"/>
    <cellStyle name="20% - Accent4 8 2 5" xfId="8355" xr:uid="{00000000-0005-0000-0000-0000ED270000}"/>
    <cellStyle name="20% - Accent4 8 2 5 2" xfId="8356" xr:uid="{00000000-0005-0000-0000-0000EE270000}"/>
    <cellStyle name="20% - Accent4 8 2 5 3" xfId="51601" xr:uid="{00000000-0005-0000-0000-0000EF270000}"/>
    <cellStyle name="20% - Accent4 8 2 6" xfId="8357" xr:uid="{00000000-0005-0000-0000-0000F0270000}"/>
    <cellStyle name="20% - Accent4 8 2 7" xfId="8358" xr:uid="{00000000-0005-0000-0000-0000F1270000}"/>
    <cellStyle name="20% - Accent4 8 2 8" xfId="60426" xr:uid="{00000000-0005-0000-0000-0000F2270000}"/>
    <cellStyle name="20% - Accent4 8 3" xfId="8359" xr:uid="{00000000-0005-0000-0000-0000F3270000}"/>
    <cellStyle name="20% - Accent4 8 3 2" xfId="8360" xr:uid="{00000000-0005-0000-0000-0000F4270000}"/>
    <cellStyle name="20% - Accent4 8 3 2 2" xfId="8361" xr:uid="{00000000-0005-0000-0000-0000F5270000}"/>
    <cellStyle name="20% - Accent4 8 3 2 2 2" xfId="8362" xr:uid="{00000000-0005-0000-0000-0000F6270000}"/>
    <cellStyle name="20% - Accent4 8 3 2 2 3" xfId="51602" xr:uid="{00000000-0005-0000-0000-0000F7270000}"/>
    <cellStyle name="20% - Accent4 8 3 2 3" xfId="8363" xr:uid="{00000000-0005-0000-0000-0000F8270000}"/>
    <cellStyle name="20% - Accent4 8 3 2 4" xfId="8364" xr:uid="{00000000-0005-0000-0000-0000F9270000}"/>
    <cellStyle name="20% - Accent4 8 3 3" xfId="8365" xr:uid="{00000000-0005-0000-0000-0000FA270000}"/>
    <cellStyle name="20% - Accent4 8 3 3 2" xfId="8366" xr:uid="{00000000-0005-0000-0000-0000FB270000}"/>
    <cellStyle name="20% - Accent4 8 3 3 2 2" xfId="8367" xr:uid="{00000000-0005-0000-0000-0000FC270000}"/>
    <cellStyle name="20% - Accent4 8 3 3 2 3" xfId="51603" xr:uid="{00000000-0005-0000-0000-0000FD270000}"/>
    <cellStyle name="20% - Accent4 8 3 3 3" xfId="8368" xr:uid="{00000000-0005-0000-0000-0000FE270000}"/>
    <cellStyle name="20% - Accent4 8 3 3 4" xfId="8369" xr:uid="{00000000-0005-0000-0000-0000FF270000}"/>
    <cellStyle name="20% - Accent4 8 3 4" xfId="8370" xr:uid="{00000000-0005-0000-0000-000000280000}"/>
    <cellStyle name="20% - Accent4 8 3 4 2" xfId="8371" xr:uid="{00000000-0005-0000-0000-000001280000}"/>
    <cellStyle name="20% - Accent4 8 3 4 3" xfId="51604" xr:uid="{00000000-0005-0000-0000-000002280000}"/>
    <cellStyle name="20% - Accent4 8 3 5" xfId="8372" xr:uid="{00000000-0005-0000-0000-000003280000}"/>
    <cellStyle name="20% - Accent4 8 3 6" xfId="8373" xr:uid="{00000000-0005-0000-0000-000004280000}"/>
    <cellStyle name="20% - Accent4 8 3 7" xfId="60611" xr:uid="{00000000-0005-0000-0000-000005280000}"/>
    <cellStyle name="20% - Accent4 8 4" xfId="8374" xr:uid="{00000000-0005-0000-0000-000006280000}"/>
    <cellStyle name="20% - Accent4 8 4 2" xfId="8375" xr:uid="{00000000-0005-0000-0000-000007280000}"/>
    <cellStyle name="20% - Accent4 8 4 2 2" xfId="8376" xr:uid="{00000000-0005-0000-0000-000008280000}"/>
    <cellStyle name="20% - Accent4 8 4 2 3" xfId="51605" xr:uid="{00000000-0005-0000-0000-000009280000}"/>
    <cellStyle name="20% - Accent4 8 4 3" xfId="8377" xr:uid="{00000000-0005-0000-0000-00000A280000}"/>
    <cellStyle name="20% - Accent4 8 4 4" xfId="8378" xr:uid="{00000000-0005-0000-0000-00000B280000}"/>
    <cellStyle name="20% - Accent4 8 5" xfId="8379" xr:uid="{00000000-0005-0000-0000-00000C280000}"/>
    <cellStyle name="20% - Accent4 8 5 2" xfId="8380" xr:uid="{00000000-0005-0000-0000-00000D280000}"/>
    <cellStyle name="20% - Accent4 8 5 2 2" xfId="8381" xr:uid="{00000000-0005-0000-0000-00000E280000}"/>
    <cellStyle name="20% - Accent4 8 5 2 3" xfId="51606" xr:uid="{00000000-0005-0000-0000-00000F280000}"/>
    <cellStyle name="20% - Accent4 8 5 3" xfId="8382" xr:uid="{00000000-0005-0000-0000-000010280000}"/>
    <cellStyle name="20% - Accent4 8 5 4" xfId="8383" xr:uid="{00000000-0005-0000-0000-000011280000}"/>
    <cellStyle name="20% - Accent4 8 6" xfId="8384" xr:uid="{00000000-0005-0000-0000-000012280000}"/>
    <cellStyle name="20% - Accent4 8 6 2" xfId="8385" xr:uid="{00000000-0005-0000-0000-000013280000}"/>
    <cellStyle name="20% - Accent4 8 6 3" xfId="51607" xr:uid="{00000000-0005-0000-0000-000014280000}"/>
    <cellStyle name="20% - Accent4 8 7" xfId="8386" xr:uid="{00000000-0005-0000-0000-000015280000}"/>
    <cellStyle name="20% - Accent4 8 8" xfId="8387" xr:uid="{00000000-0005-0000-0000-000016280000}"/>
    <cellStyle name="20% - Accent4 8 9" xfId="60243" xr:uid="{00000000-0005-0000-0000-000017280000}"/>
    <cellStyle name="20% - Accent4 9" xfId="8388" xr:uid="{00000000-0005-0000-0000-000018280000}"/>
    <cellStyle name="20% - Accent4 9 2" xfId="8389" xr:uid="{00000000-0005-0000-0000-000019280000}"/>
    <cellStyle name="20% - Accent4 9 2 2" xfId="8390" xr:uid="{00000000-0005-0000-0000-00001A280000}"/>
    <cellStyle name="20% - Accent4 9 2 2 2" xfId="8391" xr:uid="{00000000-0005-0000-0000-00001B280000}"/>
    <cellStyle name="20% - Accent4 9 2 2 2 2" xfId="8392" xr:uid="{00000000-0005-0000-0000-00001C280000}"/>
    <cellStyle name="20% - Accent4 9 2 2 2 3" xfId="51608" xr:uid="{00000000-0005-0000-0000-00001D280000}"/>
    <cellStyle name="20% - Accent4 9 2 2 3" xfId="8393" xr:uid="{00000000-0005-0000-0000-00001E280000}"/>
    <cellStyle name="20% - Accent4 9 2 2 4" xfId="8394" xr:uid="{00000000-0005-0000-0000-00001F280000}"/>
    <cellStyle name="20% - Accent4 9 2 2 5" xfId="60808" xr:uid="{00000000-0005-0000-0000-000020280000}"/>
    <cellStyle name="20% - Accent4 9 2 3" xfId="8395" xr:uid="{00000000-0005-0000-0000-000021280000}"/>
    <cellStyle name="20% - Accent4 9 2 3 2" xfId="8396" xr:uid="{00000000-0005-0000-0000-000022280000}"/>
    <cellStyle name="20% - Accent4 9 2 3 2 2" xfId="8397" xr:uid="{00000000-0005-0000-0000-000023280000}"/>
    <cellStyle name="20% - Accent4 9 2 3 2 3" xfId="51609" xr:uid="{00000000-0005-0000-0000-000024280000}"/>
    <cellStyle name="20% - Accent4 9 2 3 3" xfId="8398" xr:uid="{00000000-0005-0000-0000-000025280000}"/>
    <cellStyle name="20% - Accent4 9 2 3 4" xfId="8399" xr:uid="{00000000-0005-0000-0000-000026280000}"/>
    <cellStyle name="20% - Accent4 9 2 4" xfId="8400" xr:uid="{00000000-0005-0000-0000-000027280000}"/>
    <cellStyle name="20% - Accent4 9 2 4 2" xfId="8401" xr:uid="{00000000-0005-0000-0000-000028280000}"/>
    <cellStyle name="20% - Accent4 9 2 4 3" xfId="51610" xr:uid="{00000000-0005-0000-0000-000029280000}"/>
    <cellStyle name="20% - Accent4 9 2 5" xfId="8402" xr:uid="{00000000-0005-0000-0000-00002A280000}"/>
    <cellStyle name="20% - Accent4 9 2 6" xfId="8403" xr:uid="{00000000-0005-0000-0000-00002B280000}"/>
    <cellStyle name="20% - Accent4 9 2 7" xfId="60440" xr:uid="{00000000-0005-0000-0000-00002C280000}"/>
    <cellStyle name="20% - Accent4 9 3" xfId="8404" xr:uid="{00000000-0005-0000-0000-00002D280000}"/>
    <cellStyle name="20% - Accent4 9 3 2" xfId="8405" xr:uid="{00000000-0005-0000-0000-00002E280000}"/>
    <cellStyle name="20% - Accent4 9 3 2 2" xfId="8406" xr:uid="{00000000-0005-0000-0000-00002F280000}"/>
    <cellStyle name="20% - Accent4 9 3 2 3" xfId="51611" xr:uid="{00000000-0005-0000-0000-000030280000}"/>
    <cellStyle name="20% - Accent4 9 3 3" xfId="8407" xr:uid="{00000000-0005-0000-0000-000031280000}"/>
    <cellStyle name="20% - Accent4 9 3 4" xfId="8408" xr:uid="{00000000-0005-0000-0000-000032280000}"/>
    <cellStyle name="20% - Accent4 9 3 5" xfId="60625" xr:uid="{00000000-0005-0000-0000-000033280000}"/>
    <cellStyle name="20% - Accent4 9 4" xfId="8409" xr:uid="{00000000-0005-0000-0000-000034280000}"/>
    <cellStyle name="20% - Accent4 9 4 2" xfId="8410" xr:uid="{00000000-0005-0000-0000-000035280000}"/>
    <cellStyle name="20% - Accent4 9 4 2 2" xfId="8411" xr:uid="{00000000-0005-0000-0000-000036280000}"/>
    <cellStyle name="20% - Accent4 9 4 2 3" xfId="51612" xr:uid="{00000000-0005-0000-0000-000037280000}"/>
    <cellStyle name="20% - Accent4 9 4 3" xfId="8412" xr:uid="{00000000-0005-0000-0000-000038280000}"/>
    <cellStyle name="20% - Accent4 9 4 4" xfId="8413" xr:uid="{00000000-0005-0000-0000-000039280000}"/>
    <cellStyle name="20% - Accent4 9 5" xfId="8414" xr:uid="{00000000-0005-0000-0000-00003A280000}"/>
    <cellStyle name="20% - Accent4 9 5 2" xfId="8415" xr:uid="{00000000-0005-0000-0000-00003B280000}"/>
    <cellStyle name="20% - Accent4 9 5 3" xfId="51613" xr:uid="{00000000-0005-0000-0000-00003C280000}"/>
    <cellStyle name="20% - Accent4 9 6" xfId="8416" xr:uid="{00000000-0005-0000-0000-00003D280000}"/>
    <cellStyle name="20% - Accent4 9 7" xfId="8417" xr:uid="{00000000-0005-0000-0000-00003E280000}"/>
    <cellStyle name="20% - Accent4 9 8" xfId="60257" xr:uid="{00000000-0005-0000-0000-00003F280000}"/>
    <cellStyle name="20% - Accent5 10" xfId="8418" xr:uid="{00000000-0005-0000-0000-000040280000}"/>
    <cellStyle name="20% - Accent5 10 2" xfId="8419" xr:uid="{00000000-0005-0000-0000-000041280000}"/>
    <cellStyle name="20% - Accent5 10 2 2" xfId="8420" xr:uid="{00000000-0005-0000-0000-000042280000}"/>
    <cellStyle name="20% - Accent5 10 2 2 2" xfId="8421" xr:uid="{00000000-0005-0000-0000-000043280000}"/>
    <cellStyle name="20% - Accent5 10 2 2 3" xfId="51614" xr:uid="{00000000-0005-0000-0000-000044280000}"/>
    <cellStyle name="20% - Accent5 10 2 2 4" xfId="60824" xr:uid="{00000000-0005-0000-0000-000045280000}"/>
    <cellStyle name="20% - Accent5 10 2 3" xfId="8422" xr:uid="{00000000-0005-0000-0000-000046280000}"/>
    <cellStyle name="20% - Accent5 10 2 4" xfId="8423" xr:uid="{00000000-0005-0000-0000-000047280000}"/>
    <cellStyle name="20% - Accent5 10 2 5" xfId="60456" xr:uid="{00000000-0005-0000-0000-000048280000}"/>
    <cellStyle name="20% - Accent5 10 3" xfId="8424" xr:uid="{00000000-0005-0000-0000-000049280000}"/>
    <cellStyle name="20% - Accent5 10 3 2" xfId="8425" xr:uid="{00000000-0005-0000-0000-00004A280000}"/>
    <cellStyle name="20% - Accent5 10 3 2 2" xfId="8426" xr:uid="{00000000-0005-0000-0000-00004B280000}"/>
    <cellStyle name="20% - Accent5 10 3 2 3" xfId="51615" xr:uid="{00000000-0005-0000-0000-00004C280000}"/>
    <cellStyle name="20% - Accent5 10 3 3" xfId="8427" xr:uid="{00000000-0005-0000-0000-00004D280000}"/>
    <cellStyle name="20% - Accent5 10 3 4" xfId="8428" xr:uid="{00000000-0005-0000-0000-00004E280000}"/>
    <cellStyle name="20% - Accent5 10 3 5" xfId="60641" xr:uid="{00000000-0005-0000-0000-00004F280000}"/>
    <cellStyle name="20% - Accent5 10 4" xfId="8429" xr:uid="{00000000-0005-0000-0000-000050280000}"/>
    <cellStyle name="20% - Accent5 10 4 2" xfId="8430" xr:uid="{00000000-0005-0000-0000-000051280000}"/>
    <cellStyle name="20% - Accent5 10 4 3" xfId="51616" xr:uid="{00000000-0005-0000-0000-000052280000}"/>
    <cellStyle name="20% - Accent5 10 5" xfId="8431" xr:uid="{00000000-0005-0000-0000-000053280000}"/>
    <cellStyle name="20% - Accent5 10 6" xfId="8432" xr:uid="{00000000-0005-0000-0000-000054280000}"/>
    <cellStyle name="20% - Accent5 10 7" xfId="60273" xr:uid="{00000000-0005-0000-0000-000055280000}"/>
    <cellStyle name="20% - Accent5 11" xfId="8433" xr:uid="{00000000-0005-0000-0000-000056280000}"/>
    <cellStyle name="20% - Accent5 11 2" xfId="8434" xr:uid="{00000000-0005-0000-0000-000057280000}"/>
    <cellStyle name="20% - Accent5 11 2 2" xfId="8435" xr:uid="{00000000-0005-0000-0000-000058280000}"/>
    <cellStyle name="20% - Accent5 11 2 2 2" xfId="8436" xr:uid="{00000000-0005-0000-0000-000059280000}"/>
    <cellStyle name="20% - Accent5 11 2 2 3" xfId="51617" xr:uid="{00000000-0005-0000-0000-00005A280000}"/>
    <cellStyle name="20% - Accent5 11 2 2 4" xfId="60838" xr:uid="{00000000-0005-0000-0000-00005B280000}"/>
    <cellStyle name="20% - Accent5 11 2 3" xfId="8437" xr:uid="{00000000-0005-0000-0000-00005C280000}"/>
    <cellStyle name="20% - Accent5 11 2 4" xfId="8438" xr:uid="{00000000-0005-0000-0000-00005D280000}"/>
    <cellStyle name="20% - Accent5 11 2 5" xfId="60470" xr:uid="{00000000-0005-0000-0000-00005E280000}"/>
    <cellStyle name="20% - Accent5 11 3" xfId="8439" xr:uid="{00000000-0005-0000-0000-00005F280000}"/>
    <cellStyle name="20% - Accent5 11 3 2" xfId="8440" xr:uid="{00000000-0005-0000-0000-000060280000}"/>
    <cellStyle name="20% - Accent5 11 3 3" xfId="51618" xr:uid="{00000000-0005-0000-0000-000061280000}"/>
    <cellStyle name="20% - Accent5 11 3 4" xfId="60655" xr:uid="{00000000-0005-0000-0000-000062280000}"/>
    <cellStyle name="20% - Accent5 11 4" xfId="8441" xr:uid="{00000000-0005-0000-0000-000063280000}"/>
    <cellStyle name="20% - Accent5 11 5" xfId="8442" xr:uid="{00000000-0005-0000-0000-000064280000}"/>
    <cellStyle name="20% - Accent5 11 6" xfId="60287" xr:uid="{00000000-0005-0000-0000-000065280000}"/>
    <cellStyle name="20% - Accent5 12" xfId="8443" xr:uid="{00000000-0005-0000-0000-000066280000}"/>
    <cellStyle name="20% - Accent5 12 2" xfId="8444" xr:uid="{00000000-0005-0000-0000-000067280000}"/>
    <cellStyle name="20% - Accent5 12 2 2" xfId="8445" xr:uid="{00000000-0005-0000-0000-000068280000}"/>
    <cellStyle name="20% - Accent5 12 2 2 2" xfId="60852" xr:uid="{00000000-0005-0000-0000-000069280000}"/>
    <cellStyle name="20% - Accent5 12 2 3" xfId="51619" xr:uid="{00000000-0005-0000-0000-00006A280000}"/>
    <cellStyle name="20% - Accent5 12 2 4" xfId="60484" xr:uid="{00000000-0005-0000-0000-00006B280000}"/>
    <cellStyle name="20% - Accent5 12 3" xfId="8446" xr:uid="{00000000-0005-0000-0000-00006C280000}"/>
    <cellStyle name="20% - Accent5 12 3 2" xfId="60669" xr:uid="{00000000-0005-0000-0000-00006D280000}"/>
    <cellStyle name="20% - Accent5 12 4" xfId="8447" xr:uid="{00000000-0005-0000-0000-00006E280000}"/>
    <cellStyle name="20% - Accent5 12 5" xfId="60301" xr:uid="{00000000-0005-0000-0000-00006F280000}"/>
    <cellStyle name="20% - Accent5 13" xfId="8448" xr:uid="{00000000-0005-0000-0000-000070280000}"/>
    <cellStyle name="20% - Accent5 13 2" xfId="8449" xr:uid="{00000000-0005-0000-0000-000071280000}"/>
    <cellStyle name="20% - Accent5 13 2 2" xfId="8450" xr:uid="{00000000-0005-0000-0000-000072280000}"/>
    <cellStyle name="20% - Accent5 13 2 2 2" xfId="60866" xr:uid="{00000000-0005-0000-0000-000073280000}"/>
    <cellStyle name="20% - Accent5 13 2 3" xfId="51620" xr:uid="{00000000-0005-0000-0000-000074280000}"/>
    <cellStyle name="20% - Accent5 13 2 4" xfId="60498" xr:uid="{00000000-0005-0000-0000-000075280000}"/>
    <cellStyle name="20% - Accent5 13 3" xfId="8451" xr:uid="{00000000-0005-0000-0000-000076280000}"/>
    <cellStyle name="20% - Accent5 13 3 2" xfId="60683" xr:uid="{00000000-0005-0000-0000-000077280000}"/>
    <cellStyle name="20% - Accent5 13 4" xfId="8452" xr:uid="{00000000-0005-0000-0000-000078280000}"/>
    <cellStyle name="20% - Accent5 13 5" xfId="60315" xr:uid="{00000000-0005-0000-0000-000079280000}"/>
    <cellStyle name="20% - Accent5 14" xfId="8453" xr:uid="{00000000-0005-0000-0000-00007A280000}"/>
    <cellStyle name="20% - Accent5 14 2" xfId="8454" xr:uid="{00000000-0005-0000-0000-00007B280000}"/>
    <cellStyle name="20% - Accent5 14 2 2" xfId="60696" xr:uid="{00000000-0005-0000-0000-00007C280000}"/>
    <cellStyle name="20% - Accent5 14 3" xfId="51621" xr:uid="{00000000-0005-0000-0000-00007D280000}"/>
    <cellStyle name="20% - Accent5 14 4" xfId="60328" xr:uid="{00000000-0005-0000-0000-00007E280000}"/>
    <cellStyle name="20% - Accent5 15" xfId="8455" xr:uid="{00000000-0005-0000-0000-00007F280000}"/>
    <cellStyle name="20% - Accent5 15 2" xfId="60512" xr:uid="{00000000-0005-0000-0000-000080280000}"/>
    <cellStyle name="20% - Accent5 16" xfId="8456" xr:uid="{00000000-0005-0000-0000-000081280000}"/>
    <cellStyle name="20% - Accent5 16 2" xfId="60880" xr:uid="{00000000-0005-0000-0000-000082280000}"/>
    <cellStyle name="20% - Accent5 17" xfId="51622" xr:uid="{00000000-0005-0000-0000-000083280000}"/>
    <cellStyle name="20% - Accent5 17 2" xfId="60894" xr:uid="{00000000-0005-0000-0000-000084280000}"/>
    <cellStyle name="20% - Accent5 18" xfId="51623" xr:uid="{00000000-0005-0000-0000-000085280000}"/>
    <cellStyle name="20% - Accent5 18 2" xfId="60908" xr:uid="{00000000-0005-0000-0000-000086280000}"/>
    <cellStyle name="20% - Accent5 19" xfId="60141" xr:uid="{00000000-0005-0000-0000-000087280000}"/>
    <cellStyle name="20% - Accent5 2" xfId="8457" xr:uid="{00000000-0005-0000-0000-000088280000}"/>
    <cellStyle name="20% - Accent5 2 10" xfId="8458" xr:uid="{00000000-0005-0000-0000-000089280000}"/>
    <cellStyle name="20% - Accent5 2 10 2" xfId="8459" xr:uid="{00000000-0005-0000-0000-00008A280000}"/>
    <cellStyle name="20% - Accent5 2 10 2 2" xfId="8460" xr:uid="{00000000-0005-0000-0000-00008B280000}"/>
    <cellStyle name="20% - Accent5 2 10 2 2 2" xfId="8461" xr:uid="{00000000-0005-0000-0000-00008C280000}"/>
    <cellStyle name="20% - Accent5 2 10 2 2 3" xfId="51624" xr:uid="{00000000-0005-0000-0000-00008D280000}"/>
    <cellStyle name="20% - Accent5 2 10 2 3" xfId="8462" xr:uid="{00000000-0005-0000-0000-00008E280000}"/>
    <cellStyle name="20% - Accent5 2 10 2 4" xfId="8463" xr:uid="{00000000-0005-0000-0000-00008F280000}"/>
    <cellStyle name="20% - Accent5 2 10 3" xfId="8464" xr:uid="{00000000-0005-0000-0000-000090280000}"/>
    <cellStyle name="20% - Accent5 2 10 3 2" xfId="8465" xr:uid="{00000000-0005-0000-0000-000091280000}"/>
    <cellStyle name="20% - Accent5 2 10 3 3" xfId="51625" xr:uid="{00000000-0005-0000-0000-000092280000}"/>
    <cellStyle name="20% - Accent5 2 10 4" xfId="8466" xr:uid="{00000000-0005-0000-0000-000093280000}"/>
    <cellStyle name="20% - Accent5 2 10 5" xfId="8467" xr:uid="{00000000-0005-0000-0000-000094280000}"/>
    <cellStyle name="20% - Accent5 2 11" xfId="8468" xr:uid="{00000000-0005-0000-0000-000095280000}"/>
    <cellStyle name="20% - Accent5 2 11 2" xfId="8469" xr:uid="{00000000-0005-0000-0000-000096280000}"/>
    <cellStyle name="20% - Accent5 2 11 2 2" xfId="8470" xr:uid="{00000000-0005-0000-0000-000097280000}"/>
    <cellStyle name="20% - Accent5 2 11 2 3" xfId="51626" xr:uid="{00000000-0005-0000-0000-000098280000}"/>
    <cellStyle name="20% - Accent5 2 11 3" xfId="8471" xr:uid="{00000000-0005-0000-0000-000099280000}"/>
    <cellStyle name="20% - Accent5 2 11 4" xfId="8472" xr:uid="{00000000-0005-0000-0000-00009A280000}"/>
    <cellStyle name="20% - Accent5 2 12" xfId="8473" xr:uid="{00000000-0005-0000-0000-00009B280000}"/>
    <cellStyle name="20% - Accent5 2 12 2" xfId="8474" xr:uid="{00000000-0005-0000-0000-00009C280000}"/>
    <cellStyle name="20% - Accent5 2 12 2 2" xfId="8475" xr:uid="{00000000-0005-0000-0000-00009D280000}"/>
    <cellStyle name="20% - Accent5 2 12 2 3" xfId="51627" xr:uid="{00000000-0005-0000-0000-00009E280000}"/>
    <cellStyle name="20% - Accent5 2 12 3" xfId="8476" xr:uid="{00000000-0005-0000-0000-00009F280000}"/>
    <cellStyle name="20% - Accent5 2 12 4" xfId="8477" xr:uid="{00000000-0005-0000-0000-0000A0280000}"/>
    <cellStyle name="20% - Accent5 2 13" xfId="8478" xr:uid="{00000000-0005-0000-0000-0000A1280000}"/>
    <cellStyle name="20% - Accent5 2 13 2" xfId="8479" xr:uid="{00000000-0005-0000-0000-0000A2280000}"/>
    <cellStyle name="20% - Accent5 2 13 3" xfId="51628" xr:uid="{00000000-0005-0000-0000-0000A3280000}"/>
    <cellStyle name="20% - Accent5 2 14" xfId="8480" xr:uid="{00000000-0005-0000-0000-0000A4280000}"/>
    <cellStyle name="20% - Accent5 2 15" xfId="8481" xr:uid="{00000000-0005-0000-0000-0000A5280000}"/>
    <cellStyle name="20% - Accent5 2 16" xfId="60160" xr:uid="{00000000-0005-0000-0000-0000A6280000}"/>
    <cellStyle name="20% - Accent5 2 2" xfId="8482" xr:uid="{00000000-0005-0000-0000-0000A7280000}"/>
    <cellStyle name="20% - Accent5 2 2 10" xfId="8483" xr:uid="{00000000-0005-0000-0000-0000A8280000}"/>
    <cellStyle name="20% - Accent5 2 2 11" xfId="8484" xr:uid="{00000000-0005-0000-0000-0000A9280000}"/>
    <cellStyle name="20% - Accent5 2 2 12" xfId="60344" xr:uid="{00000000-0005-0000-0000-0000AA280000}"/>
    <cellStyle name="20% - Accent5 2 2 2" xfId="8485" xr:uid="{00000000-0005-0000-0000-0000AB280000}"/>
    <cellStyle name="20% - Accent5 2 2 2 10" xfId="8486" xr:uid="{00000000-0005-0000-0000-0000AC280000}"/>
    <cellStyle name="20% - Accent5 2 2 2 11" xfId="60712" xr:uid="{00000000-0005-0000-0000-0000AD280000}"/>
    <cellStyle name="20% - Accent5 2 2 2 2" xfId="8487" xr:uid="{00000000-0005-0000-0000-0000AE280000}"/>
    <cellStyle name="20% - Accent5 2 2 2 2 2" xfId="8488" xr:uid="{00000000-0005-0000-0000-0000AF280000}"/>
    <cellStyle name="20% - Accent5 2 2 2 2 2 2" xfId="8489" xr:uid="{00000000-0005-0000-0000-0000B0280000}"/>
    <cellStyle name="20% - Accent5 2 2 2 2 2 2 2" xfId="8490" xr:uid="{00000000-0005-0000-0000-0000B1280000}"/>
    <cellStyle name="20% - Accent5 2 2 2 2 2 2 2 2" xfId="8491" xr:uid="{00000000-0005-0000-0000-0000B2280000}"/>
    <cellStyle name="20% - Accent5 2 2 2 2 2 2 2 2 2" xfId="8492" xr:uid="{00000000-0005-0000-0000-0000B3280000}"/>
    <cellStyle name="20% - Accent5 2 2 2 2 2 2 2 2 3" xfId="51629" xr:uid="{00000000-0005-0000-0000-0000B4280000}"/>
    <cellStyle name="20% - Accent5 2 2 2 2 2 2 2 3" xfId="8493" xr:uid="{00000000-0005-0000-0000-0000B5280000}"/>
    <cellStyle name="20% - Accent5 2 2 2 2 2 2 2 4" xfId="8494" xr:uid="{00000000-0005-0000-0000-0000B6280000}"/>
    <cellStyle name="20% - Accent5 2 2 2 2 2 2 3" xfId="8495" xr:uid="{00000000-0005-0000-0000-0000B7280000}"/>
    <cellStyle name="20% - Accent5 2 2 2 2 2 2 3 2" xfId="8496" xr:uid="{00000000-0005-0000-0000-0000B8280000}"/>
    <cellStyle name="20% - Accent5 2 2 2 2 2 2 3 2 2" xfId="8497" xr:uid="{00000000-0005-0000-0000-0000B9280000}"/>
    <cellStyle name="20% - Accent5 2 2 2 2 2 2 3 2 3" xfId="51630" xr:uid="{00000000-0005-0000-0000-0000BA280000}"/>
    <cellStyle name="20% - Accent5 2 2 2 2 2 2 3 3" xfId="8498" xr:uid="{00000000-0005-0000-0000-0000BB280000}"/>
    <cellStyle name="20% - Accent5 2 2 2 2 2 2 3 4" xfId="8499" xr:uid="{00000000-0005-0000-0000-0000BC280000}"/>
    <cellStyle name="20% - Accent5 2 2 2 2 2 2 4" xfId="8500" xr:uid="{00000000-0005-0000-0000-0000BD280000}"/>
    <cellStyle name="20% - Accent5 2 2 2 2 2 2 4 2" xfId="8501" xr:uid="{00000000-0005-0000-0000-0000BE280000}"/>
    <cellStyle name="20% - Accent5 2 2 2 2 2 2 4 3" xfId="51631" xr:uid="{00000000-0005-0000-0000-0000BF280000}"/>
    <cellStyle name="20% - Accent5 2 2 2 2 2 2 5" xfId="8502" xr:uid="{00000000-0005-0000-0000-0000C0280000}"/>
    <cellStyle name="20% - Accent5 2 2 2 2 2 2 6" xfId="8503" xr:uid="{00000000-0005-0000-0000-0000C1280000}"/>
    <cellStyle name="20% - Accent5 2 2 2 2 2 3" xfId="8504" xr:uid="{00000000-0005-0000-0000-0000C2280000}"/>
    <cellStyle name="20% - Accent5 2 2 2 2 2 3 2" xfId="8505" xr:uid="{00000000-0005-0000-0000-0000C3280000}"/>
    <cellStyle name="20% - Accent5 2 2 2 2 2 3 2 2" xfId="8506" xr:uid="{00000000-0005-0000-0000-0000C4280000}"/>
    <cellStyle name="20% - Accent5 2 2 2 2 2 3 2 3" xfId="51632" xr:uid="{00000000-0005-0000-0000-0000C5280000}"/>
    <cellStyle name="20% - Accent5 2 2 2 2 2 3 3" xfId="8507" xr:uid="{00000000-0005-0000-0000-0000C6280000}"/>
    <cellStyle name="20% - Accent5 2 2 2 2 2 3 4" xfId="8508" xr:uid="{00000000-0005-0000-0000-0000C7280000}"/>
    <cellStyle name="20% - Accent5 2 2 2 2 2 4" xfId="8509" xr:uid="{00000000-0005-0000-0000-0000C8280000}"/>
    <cellStyle name="20% - Accent5 2 2 2 2 2 4 2" xfId="8510" xr:uid="{00000000-0005-0000-0000-0000C9280000}"/>
    <cellStyle name="20% - Accent5 2 2 2 2 2 4 2 2" xfId="8511" xr:uid="{00000000-0005-0000-0000-0000CA280000}"/>
    <cellStyle name="20% - Accent5 2 2 2 2 2 4 2 3" xfId="51633" xr:uid="{00000000-0005-0000-0000-0000CB280000}"/>
    <cellStyle name="20% - Accent5 2 2 2 2 2 4 3" xfId="8512" xr:uid="{00000000-0005-0000-0000-0000CC280000}"/>
    <cellStyle name="20% - Accent5 2 2 2 2 2 4 4" xfId="8513" xr:uid="{00000000-0005-0000-0000-0000CD280000}"/>
    <cellStyle name="20% - Accent5 2 2 2 2 2 5" xfId="8514" xr:uid="{00000000-0005-0000-0000-0000CE280000}"/>
    <cellStyle name="20% - Accent5 2 2 2 2 2 5 2" xfId="8515" xr:uid="{00000000-0005-0000-0000-0000CF280000}"/>
    <cellStyle name="20% - Accent5 2 2 2 2 2 5 3" xfId="51634" xr:uid="{00000000-0005-0000-0000-0000D0280000}"/>
    <cellStyle name="20% - Accent5 2 2 2 2 2 6" xfId="8516" xr:uid="{00000000-0005-0000-0000-0000D1280000}"/>
    <cellStyle name="20% - Accent5 2 2 2 2 2 7" xfId="8517" xr:uid="{00000000-0005-0000-0000-0000D2280000}"/>
    <cellStyle name="20% - Accent5 2 2 2 2 3" xfId="8518" xr:uid="{00000000-0005-0000-0000-0000D3280000}"/>
    <cellStyle name="20% - Accent5 2 2 2 2 3 2" xfId="8519" xr:uid="{00000000-0005-0000-0000-0000D4280000}"/>
    <cellStyle name="20% - Accent5 2 2 2 2 3 2 2" xfId="8520" xr:uid="{00000000-0005-0000-0000-0000D5280000}"/>
    <cellStyle name="20% - Accent5 2 2 2 2 3 2 2 2" xfId="8521" xr:uid="{00000000-0005-0000-0000-0000D6280000}"/>
    <cellStyle name="20% - Accent5 2 2 2 2 3 2 2 3" xfId="51635" xr:uid="{00000000-0005-0000-0000-0000D7280000}"/>
    <cellStyle name="20% - Accent5 2 2 2 2 3 2 3" xfId="8522" xr:uid="{00000000-0005-0000-0000-0000D8280000}"/>
    <cellStyle name="20% - Accent5 2 2 2 2 3 2 4" xfId="8523" xr:uid="{00000000-0005-0000-0000-0000D9280000}"/>
    <cellStyle name="20% - Accent5 2 2 2 2 3 3" xfId="8524" xr:uid="{00000000-0005-0000-0000-0000DA280000}"/>
    <cellStyle name="20% - Accent5 2 2 2 2 3 3 2" xfId="8525" xr:uid="{00000000-0005-0000-0000-0000DB280000}"/>
    <cellStyle name="20% - Accent5 2 2 2 2 3 3 2 2" xfId="8526" xr:uid="{00000000-0005-0000-0000-0000DC280000}"/>
    <cellStyle name="20% - Accent5 2 2 2 2 3 3 2 3" xfId="51636" xr:uid="{00000000-0005-0000-0000-0000DD280000}"/>
    <cellStyle name="20% - Accent5 2 2 2 2 3 3 3" xfId="8527" xr:uid="{00000000-0005-0000-0000-0000DE280000}"/>
    <cellStyle name="20% - Accent5 2 2 2 2 3 3 4" xfId="8528" xr:uid="{00000000-0005-0000-0000-0000DF280000}"/>
    <cellStyle name="20% - Accent5 2 2 2 2 3 4" xfId="8529" xr:uid="{00000000-0005-0000-0000-0000E0280000}"/>
    <cellStyle name="20% - Accent5 2 2 2 2 3 4 2" xfId="8530" xr:uid="{00000000-0005-0000-0000-0000E1280000}"/>
    <cellStyle name="20% - Accent5 2 2 2 2 3 4 3" xfId="51637" xr:uid="{00000000-0005-0000-0000-0000E2280000}"/>
    <cellStyle name="20% - Accent5 2 2 2 2 3 5" xfId="8531" xr:uid="{00000000-0005-0000-0000-0000E3280000}"/>
    <cellStyle name="20% - Accent5 2 2 2 2 3 6" xfId="8532" xr:uid="{00000000-0005-0000-0000-0000E4280000}"/>
    <cellStyle name="20% - Accent5 2 2 2 2 4" xfId="8533" xr:uid="{00000000-0005-0000-0000-0000E5280000}"/>
    <cellStyle name="20% - Accent5 2 2 2 2 4 2" xfId="8534" xr:uid="{00000000-0005-0000-0000-0000E6280000}"/>
    <cellStyle name="20% - Accent5 2 2 2 2 4 2 2" xfId="8535" xr:uid="{00000000-0005-0000-0000-0000E7280000}"/>
    <cellStyle name="20% - Accent5 2 2 2 2 4 2 3" xfId="51638" xr:uid="{00000000-0005-0000-0000-0000E8280000}"/>
    <cellStyle name="20% - Accent5 2 2 2 2 4 3" xfId="8536" xr:uid="{00000000-0005-0000-0000-0000E9280000}"/>
    <cellStyle name="20% - Accent5 2 2 2 2 4 4" xfId="8537" xr:uid="{00000000-0005-0000-0000-0000EA280000}"/>
    <cellStyle name="20% - Accent5 2 2 2 2 5" xfId="8538" xr:uid="{00000000-0005-0000-0000-0000EB280000}"/>
    <cellStyle name="20% - Accent5 2 2 2 2 5 2" xfId="8539" xr:uid="{00000000-0005-0000-0000-0000EC280000}"/>
    <cellStyle name="20% - Accent5 2 2 2 2 5 2 2" xfId="8540" xr:uid="{00000000-0005-0000-0000-0000ED280000}"/>
    <cellStyle name="20% - Accent5 2 2 2 2 5 2 3" xfId="51639" xr:uid="{00000000-0005-0000-0000-0000EE280000}"/>
    <cellStyle name="20% - Accent5 2 2 2 2 5 3" xfId="8541" xr:uid="{00000000-0005-0000-0000-0000EF280000}"/>
    <cellStyle name="20% - Accent5 2 2 2 2 5 4" xfId="8542" xr:uid="{00000000-0005-0000-0000-0000F0280000}"/>
    <cellStyle name="20% - Accent5 2 2 2 2 6" xfId="8543" xr:uid="{00000000-0005-0000-0000-0000F1280000}"/>
    <cellStyle name="20% - Accent5 2 2 2 2 6 2" xfId="8544" xr:uid="{00000000-0005-0000-0000-0000F2280000}"/>
    <cellStyle name="20% - Accent5 2 2 2 2 6 3" xfId="51640" xr:uid="{00000000-0005-0000-0000-0000F3280000}"/>
    <cellStyle name="20% - Accent5 2 2 2 2 7" xfId="8545" xr:uid="{00000000-0005-0000-0000-0000F4280000}"/>
    <cellStyle name="20% - Accent5 2 2 2 2 8" xfId="8546" xr:uid="{00000000-0005-0000-0000-0000F5280000}"/>
    <cellStyle name="20% - Accent5 2 2 2 3" xfId="8547" xr:uid="{00000000-0005-0000-0000-0000F6280000}"/>
    <cellStyle name="20% - Accent5 2 2 2 3 2" xfId="8548" xr:uid="{00000000-0005-0000-0000-0000F7280000}"/>
    <cellStyle name="20% - Accent5 2 2 2 3 2 2" xfId="8549" xr:uid="{00000000-0005-0000-0000-0000F8280000}"/>
    <cellStyle name="20% - Accent5 2 2 2 3 2 2 2" xfId="8550" xr:uid="{00000000-0005-0000-0000-0000F9280000}"/>
    <cellStyle name="20% - Accent5 2 2 2 3 2 2 2 2" xfId="8551" xr:uid="{00000000-0005-0000-0000-0000FA280000}"/>
    <cellStyle name="20% - Accent5 2 2 2 3 2 2 2 3" xfId="51641" xr:uid="{00000000-0005-0000-0000-0000FB280000}"/>
    <cellStyle name="20% - Accent5 2 2 2 3 2 2 3" xfId="8552" xr:uid="{00000000-0005-0000-0000-0000FC280000}"/>
    <cellStyle name="20% - Accent5 2 2 2 3 2 2 4" xfId="8553" xr:uid="{00000000-0005-0000-0000-0000FD280000}"/>
    <cellStyle name="20% - Accent5 2 2 2 3 2 3" xfId="8554" xr:uid="{00000000-0005-0000-0000-0000FE280000}"/>
    <cellStyle name="20% - Accent5 2 2 2 3 2 3 2" xfId="8555" xr:uid="{00000000-0005-0000-0000-0000FF280000}"/>
    <cellStyle name="20% - Accent5 2 2 2 3 2 3 2 2" xfId="8556" xr:uid="{00000000-0005-0000-0000-000000290000}"/>
    <cellStyle name="20% - Accent5 2 2 2 3 2 3 2 3" xfId="51642" xr:uid="{00000000-0005-0000-0000-000001290000}"/>
    <cellStyle name="20% - Accent5 2 2 2 3 2 3 3" xfId="8557" xr:uid="{00000000-0005-0000-0000-000002290000}"/>
    <cellStyle name="20% - Accent5 2 2 2 3 2 3 4" xfId="8558" xr:uid="{00000000-0005-0000-0000-000003290000}"/>
    <cellStyle name="20% - Accent5 2 2 2 3 2 4" xfId="8559" xr:uid="{00000000-0005-0000-0000-000004290000}"/>
    <cellStyle name="20% - Accent5 2 2 2 3 2 4 2" xfId="8560" xr:uid="{00000000-0005-0000-0000-000005290000}"/>
    <cellStyle name="20% - Accent5 2 2 2 3 2 4 3" xfId="51643" xr:uid="{00000000-0005-0000-0000-000006290000}"/>
    <cellStyle name="20% - Accent5 2 2 2 3 2 5" xfId="8561" xr:uid="{00000000-0005-0000-0000-000007290000}"/>
    <cellStyle name="20% - Accent5 2 2 2 3 2 6" xfId="8562" xr:uid="{00000000-0005-0000-0000-000008290000}"/>
    <cellStyle name="20% - Accent5 2 2 2 3 3" xfId="8563" xr:uid="{00000000-0005-0000-0000-000009290000}"/>
    <cellStyle name="20% - Accent5 2 2 2 3 3 2" xfId="8564" xr:uid="{00000000-0005-0000-0000-00000A290000}"/>
    <cellStyle name="20% - Accent5 2 2 2 3 3 2 2" xfId="8565" xr:uid="{00000000-0005-0000-0000-00000B290000}"/>
    <cellStyle name="20% - Accent5 2 2 2 3 3 2 3" xfId="51644" xr:uid="{00000000-0005-0000-0000-00000C290000}"/>
    <cellStyle name="20% - Accent5 2 2 2 3 3 3" xfId="8566" xr:uid="{00000000-0005-0000-0000-00000D290000}"/>
    <cellStyle name="20% - Accent5 2 2 2 3 3 4" xfId="8567" xr:uid="{00000000-0005-0000-0000-00000E290000}"/>
    <cellStyle name="20% - Accent5 2 2 2 3 4" xfId="8568" xr:uid="{00000000-0005-0000-0000-00000F290000}"/>
    <cellStyle name="20% - Accent5 2 2 2 3 4 2" xfId="8569" xr:uid="{00000000-0005-0000-0000-000010290000}"/>
    <cellStyle name="20% - Accent5 2 2 2 3 4 2 2" xfId="8570" xr:uid="{00000000-0005-0000-0000-000011290000}"/>
    <cellStyle name="20% - Accent5 2 2 2 3 4 2 3" xfId="51645" xr:uid="{00000000-0005-0000-0000-000012290000}"/>
    <cellStyle name="20% - Accent5 2 2 2 3 4 3" xfId="8571" xr:uid="{00000000-0005-0000-0000-000013290000}"/>
    <cellStyle name="20% - Accent5 2 2 2 3 4 4" xfId="8572" xr:uid="{00000000-0005-0000-0000-000014290000}"/>
    <cellStyle name="20% - Accent5 2 2 2 3 5" xfId="8573" xr:uid="{00000000-0005-0000-0000-000015290000}"/>
    <cellStyle name="20% - Accent5 2 2 2 3 5 2" xfId="8574" xr:uid="{00000000-0005-0000-0000-000016290000}"/>
    <cellStyle name="20% - Accent5 2 2 2 3 5 3" xfId="51646" xr:uid="{00000000-0005-0000-0000-000017290000}"/>
    <cellStyle name="20% - Accent5 2 2 2 3 6" xfId="8575" xr:uid="{00000000-0005-0000-0000-000018290000}"/>
    <cellStyle name="20% - Accent5 2 2 2 3 7" xfId="8576" xr:uid="{00000000-0005-0000-0000-000019290000}"/>
    <cellStyle name="20% - Accent5 2 2 2 4" xfId="8577" xr:uid="{00000000-0005-0000-0000-00001A290000}"/>
    <cellStyle name="20% - Accent5 2 2 2 4 2" xfId="8578" xr:uid="{00000000-0005-0000-0000-00001B290000}"/>
    <cellStyle name="20% - Accent5 2 2 2 4 2 2" xfId="8579" xr:uid="{00000000-0005-0000-0000-00001C290000}"/>
    <cellStyle name="20% - Accent5 2 2 2 4 2 2 2" xfId="8580" xr:uid="{00000000-0005-0000-0000-00001D290000}"/>
    <cellStyle name="20% - Accent5 2 2 2 4 2 2 3" xfId="51647" xr:uid="{00000000-0005-0000-0000-00001E290000}"/>
    <cellStyle name="20% - Accent5 2 2 2 4 2 3" xfId="8581" xr:uid="{00000000-0005-0000-0000-00001F290000}"/>
    <cellStyle name="20% - Accent5 2 2 2 4 2 4" xfId="8582" xr:uid="{00000000-0005-0000-0000-000020290000}"/>
    <cellStyle name="20% - Accent5 2 2 2 4 3" xfId="8583" xr:uid="{00000000-0005-0000-0000-000021290000}"/>
    <cellStyle name="20% - Accent5 2 2 2 4 3 2" xfId="8584" xr:uid="{00000000-0005-0000-0000-000022290000}"/>
    <cellStyle name="20% - Accent5 2 2 2 4 3 2 2" xfId="8585" xr:uid="{00000000-0005-0000-0000-000023290000}"/>
    <cellStyle name="20% - Accent5 2 2 2 4 3 2 3" xfId="51648" xr:uid="{00000000-0005-0000-0000-000024290000}"/>
    <cellStyle name="20% - Accent5 2 2 2 4 3 3" xfId="8586" xr:uid="{00000000-0005-0000-0000-000025290000}"/>
    <cellStyle name="20% - Accent5 2 2 2 4 3 4" xfId="8587" xr:uid="{00000000-0005-0000-0000-000026290000}"/>
    <cellStyle name="20% - Accent5 2 2 2 4 4" xfId="8588" xr:uid="{00000000-0005-0000-0000-000027290000}"/>
    <cellStyle name="20% - Accent5 2 2 2 4 4 2" xfId="8589" xr:uid="{00000000-0005-0000-0000-000028290000}"/>
    <cellStyle name="20% - Accent5 2 2 2 4 4 3" xfId="51649" xr:uid="{00000000-0005-0000-0000-000029290000}"/>
    <cellStyle name="20% - Accent5 2 2 2 4 5" xfId="8590" xr:uid="{00000000-0005-0000-0000-00002A290000}"/>
    <cellStyle name="20% - Accent5 2 2 2 4 6" xfId="8591" xr:uid="{00000000-0005-0000-0000-00002B290000}"/>
    <cellStyle name="20% - Accent5 2 2 2 5" xfId="8592" xr:uid="{00000000-0005-0000-0000-00002C290000}"/>
    <cellStyle name="20% - Accent5 2 2 2 5 2" xfId="8593" xr:uid="{00000000-0005-0000-0000-00002D290000}"/>
    <cellStyle name="20% - Accent5 2 2 2 5 2 2" xfId="8594" xr:uid="{00000000-0005-0000-0000-00002E290000}"/>
    <cellStyle name="20% - Accent5 2 2 2 5 2 2 2" xfId="8595" xr:uid="{00000000-0005-0000-0000-00002F290000}"/>
    <cellStyle name="20% - Accent5 2 2 2 5 2 2 3" xfId="51650" xr:uid="{00000000-0005-0000-0000-000030290000}"/>
    <cellStyle name="20% - Accent5 2 2 2 5 2 3" xfId="8596" xr:uid="{00000000-0005-0000-0000-000031290000}"/>
    <cellStyle name="20% - Accent5 2 2 2 5 2 4" xfId="8597" xr:uid="{00000000-0005-0000-0000-000032290000}"/>
    <cellStyle name="20% - Accent5 2 2 2 5 3" xfId="8598" xr:uid="{00000000-0005-0000-0000-000033290000}"/>
    <cellStyle name="20% - Accent5 2 2 2 5 3 2" xfId="8599" xr:uid="{00000000-0005-0000-0000-000034290000}"/>
    <cellStyle name="20% - Accent5 2 2 2 5 3 3" xfId="51651" xr:uid="{00000000-0005-0000-0000-000035290000}"/>
    <cellStyle name="20% - Accent5 2 2 2 5 4" xfId="8600" xr:uid="{00000000-0005-0000-0000-000036290000}"/>
    <cellStyle name="20% - Accent5 2 2 2 5 5" xfId="8601" xr:uid="{00000000-0005-0000-0000-000037290000}"/>
    <cellStyle name="20% - Accent5 2 2 2 6" xfId="8602" xr:uid="{00000000-0005-0000-0000-000038290000}"/>
    <cellStyle name="20% - Accent5 2 2 2 6 2" xfId="8603" xr:uid="{00000000-0005-0000-0000-000039290000}"/>
    <cellStyle name="20% - Accent5 2 2 2 6 2 2" xfId="8604" xr:uid="{00000000-0005-0000-0000-00003A290000}"/>
    <cellStyle name="20% - Accent5 2 2 2 6 2 3" xfId="51652" xr:uid="{00000000-0005-0000-0000-00003B290000}"/>
    <cellStyle name="20% - Accent5 2 2 2 6 3" xfId="8605" xr:uid="{00000000-0005-0000-0000-00003C290000}"/>
    <cellStyle name="20% - Accent5 2 2 2 6 4" xfId="8606" xr:uid="{00000000-0005-0000-0000-00003D290000}"/>
    <cellStyle name="20% - Accent5 2 2 2 7" xfId="8607" xr:uid="{00000000-0005-0000-0000-00003E290000}"/>
    <cellStyle name="20% - Accent5 2 2 2 7 2" xfId="8608" xr:uid="{00000000-0005-0000-0000-00003F290000}"/>
    <cellStyle name="20% - Accent5 2 2 2 7 2 2" xfId="8609" xr:uid="{00000000-0005-0000-0000-000040290000}"/>
    <cellStyle name="20% - Accent5 2 2 2 7 2 3" xfId="51653" xr:uid="{00000000-0005-0000-0000-000041290000}"/>
    <cellStyle name="20% - Accent5 2 2 2 7 3" xfId="8610" xr:uid="{00000000-0005-0000-0000-000042290000}"/>
    <cellStyle name="20% - Accent5 2 2 2 7 4" xfId="8611" xr:uid="{00000000-0005-0000-0000-000043290000}"/>
    <cellStyle name="20% - Accent5 2 2 2 8" xfId="8612" xr:uid="{00000000-0005-0000-0000-000044290000}"/>
    <cellStyle name="20% - Accent5 2 2 2 8 2" xfId="8613" xr:uid="{00000000-0005-0000-0000-000045290000}"/>
    <cellStyle name="20% - Accent5 2 2 2 8 3" xfId="51654" xr:uid="{00000000-0005-0000-0000-000046290000}"/>
    <cellStyle name="20% - Accent5 2 2 2 9" xfId="8614" xr:uid="{00000000-0005-0000-0000-000047290000}"/>
    <cellStyle name="20% - Accent5 2 2 3" xfId="8615" xr:uid="{00000000-0005-0000-0000-000048290000}"/>
    <cellStyle name="20% - Accent5 2 2 3 2" xfId="8616" xr:uid="{00000000-0005-0000-0000-000049290000}"/>
    <cellStyle name="20% - Accent5 2 2 3 2 2" xfId="8617" xr:uid="{00000000-0005-0000-0000-00004A290000}"/>
    <cellStyle name="20% - Accent5 2 2 3 2 2 2" xfId="8618" xr:uid="{00000000-0005-0000-0000-00004B290000}"/>
    <cellStyle name="20% - Accent5 2 2 3 2 2 2 2" xfId="8619" xr:uid="{00000000-0005-0000-0000-00004C290000}"/>
    <cellStyle name="20% - Accent5 2 2 3 2 2 2 2 2" xfId="8620" xr:uid="{00000000-0005-0000-0000-00004D290000}"/>
    <cellStyle name="20% - Accent5 2 2 3 2 2 2 2 3" xfId="51655" xr:uid="{00000000-0005-0000-0000-00004E290000}"/>
    <cellStyle name="20% - Accent5 2 2 3 2 2 2 3" xfId="8621" xr:uid="{00000000-0005-0000-0000-00004F290000}"/>
    <cellStyle name="20% - Accent5 2 2 3 2 2 2 4" xfId="8622" xr:uid="{00000000-0005-0000-0000-000050290000}"/>
    <cellStyle name="20% - Accent5 2 2 3 2 2 3" xfId="8623" xr:uid="{00000000-0005-0000-0000-000051290000}"/>
    <cellStyle name="20% - Accent5 2 2 3 2 2 3 2" xfId="8624" xr:uid="{00000000-0005-0000-0000-000052290000}"/>
    <cellStyle name="20% - Accent5 2 2 3 2 2 3 2 2" xfId="8625" xr:uid="{00000000-0005-0000-0000-000053290000}"/>
    <cellStyle name="20% - Accent5 2 2 3 2 2 3 2 3" xfId="51656" xr:uid="{00000000-0005-0000-0000-000054290000}"/>
    <cellStyle name="20% - Accent5 2 2 3 2 2 3 3" xfId="8626" xr:uid="{00000000-0005-0000-0000-000055290000}"/>
    <cellStyle name="20% - Accent5 2 2 3 2 2 3 4" xfId="8627" xr:uid="{00000000-0005-0000-0000-000056290000}"/>
    <cellStyle name="20% - Accent5 2 2 3 2 2 4" xfId="8628" xr:uid="{00000000-0005-0000-0000-000057290000}"/>
    <cellStyle name="20% - Accent5 2 2 3 2 2 4 2" xfId="8629" xr:uid="{00000000-0005-0000-0000-000058290000}"/>
    <cellStyle name="20% - Accent5 2 2 3 2 2 4 3" xfId="51657" xr:uid="{00000000-0005-0000-0000-000059290000}"/>
    <cellStyle name="20% - Accent5 2 2 3 2 2 5" xfId="8630" xr:uid="{00000000-0005-0000-0000-00005A290000}"/>
    <cellStyle name="20% - Accent5 2 2 3 2 2 6" xfId="8631" xr:uid="{00000000-0005-0000-0000-00005B290000}"/>
    <cellStyle name="20% - Accent5 2 2 3 2 3" xfId="8632" xr:uid="{00000000-0005-0000-0000-00005C290000}"/>
    <cellStyle name="20% - Accent5 2 2 3 2 3 2" xfId="8633" xr:uid="{00000000-0005-0000-0000-00005D290000}"/>
    <cellStyle name="20% - Accent5 2 2 3 2 3 2 2" xfId="8634" xr:uid="{00000000-0005-0000-0000-00005E290000}"/>
    <cellStyle name="20% - Accent5 2 2 3 2 3 2 3" xfId="51658" xr:uid="{00000000-0005-0000-0000-00005F290000}"/>
    <cellStyle name="20% - Accent5 2 2 3 2 3 3" xfId="8635" xr:uid="{00000000-0005-0000-0000-000060290000}"/>
    <cellStyle name="20% - Accent5 2 2 3 2 3 4" xfId="8636" xr:uid="{00000000-0005-0000-0000-000061290000}"/>
    <cellStyle name="20% - Accent5 2 2 3 2 4" xfId="8637" xr:uid="{00000000-0005-0000-0000-000062290000}"/>
    <cellStyle name="20% - Accent5 2 2 3 2 4 2" xfId="8638" xr:uid="{00000000-0005-0000-0000-000063290000}"/>
    <cellStyle name="20% - Accent5 2 2 3 2 4 2 2" xfId="8639" xr:uid="{00000000-0005-0000-0000-000064290000}"/>
    <cellStyle name="20% - Accent5 2 2 3 2 4 2 3" xfId="51659" xr:uid="{00000000-0005-0000-0000-000065290000}"/>
    <cellStyle name="20% - Accent5 2 2 3 2 4 3" xfId="8640" xr:uid="{00000000-0005-0000-0000-000066290000}"/>
    <cellStyle name="20% - Accent5 2 2 3 2 4 4" xfId="8641" xr:uid="{00000000-0005-0000-0000-000067290000}"/>
    <cellStyle name="20% - Accent5 2 2 3 2 5" xfId="8642" xr:uid="{00000000-0005-0000-0000-000068290000}"/>
    <cellStyle name="20% - Accent5 2 2 3 2 5 2" xfId="8643" xr:uid="{00000000-0005-0000-0000-000069290000}"/>
    <cellStyle name="20% - Accent5 2 2 3 2 5 3" xfId="51660" xr:uid="{00000000-0005-0000-0000-00006A290000}"/>
    <cellStyle name="20% - Accent5 2 2 3 2 6" xfId="8644" xr:uid="{00000000-0005-0000-0000-00006B290000}"/>
    <cellStyle name="20% - Accent5 2 2 3 2 7" xfId="8645" xr:uid="{00000000-0005-0000-0000-00006C290000}"/>
    <cellStyle name="20% - Accent5 2 2 3 3" xfId="8646" xr:uid="{00000000-0005-0000-0000-00006D290000}"/>
    <cellStyle name="20% - Accent5 2 2 3 3 2" xfId="8647" xr:uid="{00000000-0005-0000-0000-00006E290000}"/>
    <cellStyle name="20% - Accent5 2 2 3 3 2 2" xfId="8648" xr:uid="{00000000-0005-0000-0000-00006F290000}"/>
    <cellStyle name="20% - Accent5 2 2 3 3 2 2 2" xfId="8649" xr:uid="{00000000-0005-0000-0000-000070290000}"/>
    <cellStyle name="20% - Accent5 2 2 3 3 2 2 3" xfId="51661" xr:uid="{00000000-0005-0000-0000-000071290000}"/>
    <cellStyle name="20% - Accent5 2 2 3 3 2 3" xfId="8650" xr:uid="{00000000-0005-0000-0000-000072290000}"/>
    <cellStyle name="20% - Accent5 2 2 3 3 2 4" xfId="8651" xr:uid="{00000000-0005-0000-0000-000073290000}"/>
    <cellStyle name="20% - Accent5 2 2 3 3 3" xfId="8652" xr:uid="{00000000-0005-0000-0000-000074290000}"/>
    <cellStyle name="20% - Accent5 2 2 3 3 3 2" xfId="8653" xr:uid="{00000000-0005-0000-0000-000075290000}"/>
    <cellStyle name="20% - Accent5 2 2 3 3 3 2 2" xfId="8654" xr:uid="{00000000-0005-0000-0000-000076290000}"/>
    <cellStyle name="20% - Accent5 2 2 3 3 3 2 3" xfId="51662" xr:uid="{00000000-0005-0000-0000-000077290000}"/>
    <cellStyle name="20% - Accent5 2 2 3 3 3 3" xfId="8655" xr:uid="{00000000-0005-0000-0000-000078290000}"/>
    <cellStyle name="20% - Accent5 2 2 3 3 3 4" xfId="8656" xr:uid="{00000000-0005-0000-0000-000079290000}"/>
    <cellStyle name="20% - Accent5 2 2 3 3 4" xfId="8657" xr:uid="{00000000-0005-0000-0000-00007A290000}"/>
    <cellStyle name="20% - Accent5 2 2 3 3 4 2" xfId="8658" xr:uid="{00000000-0005-0000-0000-00007B290000}"/>
    <cellStyle name="20% - Accent5 2 2 3 3 4 3" xfId="51663" xr:uid="{00000000-0005-0000-0000-00007C290000}"/>
    <cellStyle name="20% - Accent5 2 2 3 3 5" xfId="8659" xr:uid="{00000000-0005-0000-0000-00007D290000}"/>
    <cellStyle name="20% - Accent5 2 2 3 3 6" xfId="8660" xr:uid="{00000000-0005-0000-0000-00007E290000}"/>
    <cellStyle name="20% - Accent5 2 2 3 4" xfId="8661" xr:uid="{00000000-0005-0000-0000-00007F290000}"/>
    <cellStyle name="20% - Accent5 2 2 3 4 2" xfId="8662" xr:uid="{00000000-0005-0000-0000-000080290000}"/>
    <cellStyle name="20% - Accent5 2 2 3 4 2 2" xfId="8663" xr:uid="{00000000-0005-0000-0000-000081290000}"/>
    <cellStyle name="20% - Accent5 2 2 3 4 2 2 2" xfId="8664" xr:uid="{00000000-0005-0000-0000-000082290000}"/>
    <cellStyle name="20% - Accent5 2 2 3 4 2 2 3" xfId="51664" xr:uid="{00000000-0005-0000-0000-000083290000}"/>
    <cellStyle name="20% - Accent5 2 2 3 4 2 3" xfId="8665" xr:uid="{00000000-0005-0000-0000-000084290000}"/>
    <cellStyle name="20% - Accent5 2 2 3 4 2 4" xfId="8666" xr:uid="{00000000-0005-0000-0000-000085290000}"/>
    <cellStyle name="20% - Accent5 2 2 3 4 3" xfId="8667" xr:uid="{00000000-0005-0000-0000-000086290000}"/>
    <cellStyle name="20% - Accent5 2 2 3 4 3 2" xfId="8668" xr:uid="{00000000-0005-0000-0000-000087290000}"/>
    <cellStyle name="20% - Accent5 2 2 3 4 3 3" xfId="51665" xr:uid="{00000000-0005-0000-0000-000088290000}"/>
    <cellStyle name="20% - Accent5 2 2 3 4 4" xfId="8669" xr:uid="{00000000-0005-0000-0000-000089290000}"/>
    <cellStyle name="20% - Accent5 2 2 3 4 5" xfId="8670" xr:uid="{00000000-0005-0000-0000-00008A290000}"/>
    <cellStyle name="20% - Accent5 2 2 3 5" xfId="8671" xr:uid="{00000000-0005-0000-0000-00008B290000}"/>
    <cellStyle name="20% - Accent5 2 2 3 5 2" xfId="8672" xr:uid="{00000000-0005-0000-0000-00008C290000}"/>
    <cellStyle name="20% - Accent5 2 2 3 5 2 2" xfId="8673" xr:uid="{00000000-0005-0000-0000-00008D290000}"/>
    <cellStyle name="20% - Accent5 2 2 3 5 2 3" xfId="51666" xr:uid="{00000000-0005-0000-0000-00008E290000}"/>
    <cellStyle name="20% - Accent5 2 2 3 5 3" xfId="8674" xr:uid="{00000000-0005-0000-0000-00008F290000}"/>
    <cellStyle name="20% - Accent5 2 2 3 5 4" xfId="8675" xr:uid="{00000000-0005-0000-0000-000090290000}"/>
    <cellStyle name="20% - Accent5 2 2 3 6" xfId="8676" xr:uid="{00000000-0005-0000-0000-000091290000}"/>
    <cellStyle name="20% - Accent5 2 2 3 6 2" xfId="8677" xr:uid="{00000000-0005-0000-0000-000092290000}"/>
    <cellStyle name="20% - Accent5 2 2 3 6 2 2" xfId="8678" xr:uid="{00000000-0005-0000-0000-000093290000}"/>
    <cellStyle name="20% - Accent5 2 2 3 6 2 3" xfId="51667" xr:uid="{00000000-0005-0000-0000-000094290000}"/>
    <cellStyle name="20% - Accent5 2 2 3 6 3" xfId="8679" xr:uid="{00000000-0005-0000-0000-000095290000}"/>
    <cellStyle name="20% - Accent5 2 2 3 6 4" xfId="8680" xr:uid="{00000000-0005-0000-0000-000096290000}"/>
    <cellStyle name="20% - Accent5 2 2 3 7" xfId="8681" xr:uid="{00000000-0005-0000-0000-000097290000}"/>
    <cellStyle name="20% - Accent5 2 2 3 7 2" xfId="8682" xr:uid="{00000000-0005-0000-0000-000098290000}"/>
    <cellStyle name="20% - Accent5 2 2 3 7 3" xfId="51668" xr:uid="{00000000-0005-0000-0000-000099290000}"/>
    <cellStyle name="20% - Accent5 2 2 3 8" xfId="8683" xr:uid="{00000000-0005-0000-0000-00009A290000}"/>
    <cellStyle name="20% - Accent5 2 2 3 9" xfId="8684" xr:uid="{00000000-0005-0000-0000-00009B290000}"/>
    <cellStyle name="20% - Accent5 2 2 4" xfId="8685" xr:uid="{00000000-0005-0000-0000-00009C290000}"/>
    <cellStyle name="20% - Accent5 2 2 4 2" xfId="8686" xr:uid="{00000000-0005-0000-0000-00009D290000}"/>
    <cellStyle name="20% - Accent5 2 2 4 2 2" xfId="8687" xr:uid="{00000000-0005-0000-0000-00009E290000}"/>
    <cellStyle name="20% - Accent5 2 2 4 2 2 2" xfId="8688" xr:uid="{00000000-0005-0000-0000-00009F290000}"/>
    <cellStyle name="20% - Accent5 2 2 4 2 2 2 2" xfId="8689" xr:uid="{00000000-0005-0000-0000-0000A0290000}"/>
    <cellStyle name="20% - Accent5 2 2 4 2 2 2 3" xfId="51669" xr:uid="{00000000-0005-0000-0000-0000A1290000}"/>
    <cellStyle name="20% - Accent5 2 2 4 2 2 3" xfId="8690" xr:uid="{00000000-0005-0000-0000-0000A2290000}"/>
    <cellStyle name="20% - Accent5 2 2 4 2 2 4" xfId="8691" xr:uid="{00000000-0005-0000-0000-0000A3290000}"/>
    <cellStyle name="20% - Accent5 2 2 4 2 3" xfId="8692" xr:uid="{00000000-0005-0000-0000-0000A4290000}"/>
    <cellStyle name="20% - Accent5 2 2 4 2 3 2" xfId="8693" xr:uid="{00000000-0005-0000-0000-0000A5290000}"/>
    <cellStyle name="20% - Accent5 2 2 4 2 3 2 2" xfId="8694" xr:uid="{00000000-0005-0000-0000-0000A6290000}"/>
    <cellStyle name="20% - Accent5 2 2 4 2 3 2 3" xfId="51670" xr:uid="{00000000-0005-0000-0000-0000A7290000}"/>
    <cellStyle name="20% - Accent5 2 2 4 2 3 3" xfId="8695" xr:uid="{00000000-0005-0000-0000-0000A8290000}"/>
    <cellStyle name="20% - Accent5 2 2 4 2 3 4" xfId="8696" xr:uid="{00000000-0005-0000-0000-0000A9290000}"/>
    <cellStyle name="20% - Accent5 2 2 4 2 4" xfId="8697" xr:uid="{00000000-0005-0000-0000-0000AA290000}"/>
    <cellStyle name="20% - Accent5 2 2 4 2 4 2" xfId="8698" xr:uid="{00000000-0005-0000-0000-0000AB290000}"/>
    <cellStyle name="20% - Accent5 2 2 4 2 4 3" xfId="51671" xr:uid="{00000000-0005-0000-0000-0000AC290000}"/>
    <cellStyle name="20% - Accent5 2 2 4 2 5" xfId="8699" xr:uid="{00000000-0005-0000-0000-0000AD290000}"/>
    <cellStyle name="20% - Accent5 2 2 4 2 6" xfId="8700" xr:uid="{00000000-0005-0000-0000-0000AE290000}"/>
    <cellStyle name="20% - Accent5 2 2 4 3" xfId="8701" xr:uid="{00000000-0005-0000-0000-0000AF290000}"/>
    <cellStyle name="20% - Accent5 2 2 4 3 2" xfId="8702" xr:uid="{00000000-0005-0000-0000-0000B0290000}"/>
    <cellStyle name="20% - Accent5 2 2 4 3 2 2" xfId="8703" xr:uid="{00000000-0005-0000-0000-0000B1290000}"/>
    <cellStyle name="20% - Accent5 2 2 4 3 2 3" xfId="51672" xr:uid="{00000000-0005-0000-0000-0000B2290000}"/>
    <cellStyle name="20% - Accent5 2 2 4 3 3" xfId="8704" xr:uid="{00000000-0005-0000-0000-0000B3290000}"/>
    <cellStyle name="20% - Accent5 2 2 4 3 4" xfId="8705" xr:uid="{00000000-0005-0000-0000-0000B4290000}"/>
    <cellStyle name="20% - Accent5 2 2 4 4" xfId="8706" xr:uid="{00000000-0005-0000-0000-0000B5290000}"/>
    <cellStyle name="20% - Accent5 2 2 4 4 2" xfId="8707" xr:uid="{00000000-0005-0000-0000-0000B6290000}"/>
    <cellStyle name="20% - Accent5 2 2 4 4 2 2" xfId="8708" xr:uid="{00000000-0005-0000-0000-0000B7290000}"/>
    <cellStyle name="20% - Accent5 2 2 4 4 2 3" xfId="51673" xr:uid="{00000000-0005-0000-0000-0000B8290000}"/>
    <cellStyle name="20% - Accent5 2 2 4 4 3" xfId="8709" xr:uid="{00000000-0005-0000-0000-0000B9290000}"/>
    <cellStyle name="20% - Accent5 2 2 4 4 4" xfId="8710" xr:uid="{00000000-0005-0000-0000-0000BA290000}"/>
    <cellStyle name="20% - Accent5 2 2 4 5" xfId="8711" xr:uid="{00000000-0005-0000-0000-0000BB290000}"/>
    <cellStyle name="20% - Accent5 2 2 4 5 2" xfId="8712" xr:uid="{00000000-0005-0000-0000-0000BC290000}"/>
    <cellStyle name="20% - Accent5 2 2 4 5 3" xfId="51674" xr:uid="{00000000-0005-0000-0000-0000BD290000}"/>
    <cellStyle name="20% - Accent5 2 2 4 6" xfId="8713" xr:uid="{00000000-0005-0000-0000-0000BE290000}"/>
    <cellStyle name="20% - Accent5 2 2 4 7" xfId="8714" xr:uid="{00000000-0005-0000-0000-0000BF290000}"/>
    <cellStyle name="20% - Accent5 2 2 5" xfId="8715" xr:uid="{00000000-0005-0000-0000-0000C0290000}"/>
    <cellStyle name="20% - Accent5 2 2 5 2" xfId="8716" xr:uid="{00000000-0005-0000-0000-0000C1290000}"/>
    <cellStyle name="20% - Accent5 2 2 5 2 2" xfId="8717" xr:uid="{00000000-0005-0000-0000-0000C2290000}"/>
    <cellStyle name="20% - Accent5 2 2 5 2 2 2" xfId="8718" xr:uid="{00000000-0005-0000-0000-0000C3290000}"/>
    <cellStyle name="20% - Accent5 2 2 5 2 2 3" xfId="51675" xr:uid="{00000000-0005-0000-0000-0000C4290000}"/>
    <cellStyle name="20% - Accent5 2 2 5 2 3" xfId="8719" xr:uid="{00000000-0005-0000-0000-0000C5290000}"/>
    <cellStyle name="20% - Accent5 2 2 5 2 4" xfId="8720" xr:uid="{00000000-0005-0000-0000-0000C6290000}"/>
    <cellStyle name="20% - Accent5 2 2 5 3" xfId="8721" xr:uid="{00000000-0005-0000-0000-0000C7290000}"/>
    <cellStyle name="20% - Accent5 2 2 5 3 2" xfId="8722" xr:uid="{00000000-0005-0000-0000-0000C8290000}"/>
    <cellStyle name="20% - Accent5 2 2 5 3 2 2" xfId="8723" xr:uid="{00000000-0005-0000-0000-0000C9290000}"/>
    <cellStyle name="20% - Accent5 2 2 5 3 2 3" xfId="51676" xr:uid="{00000000-0005-0000-0000-0000CA290000}"/>
    <cellStyle name="20% - Accent5 2 2 5 3 3" xfId="8724" xr:uid="{00000000-0005-0000-0000-0000CB290000}"/>
    <cellStyle name="20% - Accent5 2 2 5 3 4" xfId="8725" xr:uid="{00000000-0005-0000-0000-0000CC290000}"/>
    <cellStyle name="20% - Accent5 2 2 5 4" xfId="8726" xr:uid="{00000000-0005-0000-0000-0000CD290000}"/>
    <cellStyle name="20% - Accent5 2 2 5 4 2" xfId="8727" xr:uid="{00000000-0005-0000-0000-0000CE290000}"/>
    <cellStyle name="20% - Accent5 2 2 5 4 3" xfId="51677" xr:uid="{00000000-0005-0000-0000-0000CF290000}"/>
    <cellStyle name="20% - Accent5 2 2 5 5" xfId="8728" xr:uid="{00000000-0005-0000-0000-0000D0290000}"/>
    <cellStyle name="20% - Accent5 2 2 5 6" xfId="8729" xr:uid="{00000000-0005-0000-0000-0000D1290000}"/>
    <cellStyle name="20% - Accent5 2 2 6" xfId="8730" xr:uid="{00000000-0005-0000-0000-0000D2290000}"/>
    <cellStyle name="20% - Accent5 2 2 6 2" xfId="8731" xr:uid="{00000000-0005-0000-0000-0000D3290000}"/>
    <cellStyle name="20% - Accent5 2 2 6 2 2" xfId="8732" xr:uid="{00000000-0005-0000-0000-0000D4290000}"/>
    <cellStyle name="20% - Accent5 2 2 6 2 2 2" xfId="8733" xr:uid="{00000000-0005-0000-0000-0000D5290000}"/>
    <cellStyle name="20% - Accent5 2 2 6 2 2 3" xfId="51678" xr:uid="{00000000-0005-0000-0000-0000D6290000}"/>
    <cellStyle name="20% - Accent5 2 2 6 2 3" xfId="8734" xr:uid="{00000000-0005-0000-0000-0000D7290000}"/>
    <cellStyle name="20% - Accent5 2 2 6 2 4" xfId="8735" xr:uid="{00000000-0005-0000-0000-0000D8290000}"/>
    <cellStyle name="20% - Accent5 2 2 6 3" xfId="8736" xr:uid="{00000000-0005-0000-0000-0000D9290000}"/>
    <cellStyle name="20% - Accent5 2 2 6 3 2" xfId="8737" xr:uid="{00000000-0005-0000-0000-0000DA290000}"/>
    <cellStyle name="20% - Accent5 2 2 6 3 3" xfId="51679" xr:uid="{00000000-0005-0000-0000-0000DB290000}"/>
    <cellStyle name="20% - Accent5 2 2 6 4" xfId="8738" xr:uid="{00000000-0005-0000-0000-0000DC290000}"/>
    <cellStyle name="20% - Accent5 2 2 6 5" xfId="8739" xr:uid="{00000000-0005-0000-0000-0000DD290000}"/>
    <cellStyle name="20% - Accent5 2 2 7" xfId="8740" xr:uid="{00000000-0005-0000-0000-0000DE290000}"/>
    <cellStyle name="20% - Accent5 2 2 7 2" xfId="8741" xr:uid="{00000000-0005-0000-0000-0000DF290000}"/>
    <cellStyle name="20% - Accent5 2 2 7 2 2" xfId="8742" xr:uid="{00000000-0005-0000-0000-0000E0290000}"/>
    <cellStyle name="20% - Accent5 2 2 7 2 3" xfId="51680" xr:uid="{00000000-0005-0000-0000-0000E1290000}"/>
    <cellStyle name="20% - Accent5 2 2 7 3" xfId="8743" xr:uid="{00000000-0005-0000-0000-0000E2290000}"/>
    <cellStyle name="20% - Accent5 2 2 7 4" xfId="8744" xr:uid="{00000000-0005-0000-0000-0000E3290000}"/>
    <cellStyle name="20% - Accent5 2 2 8" xfId="8745" xr:uid="{00000000-0005-0000-0000-0000E4290000}"/>
    <cellStyle name="20% - Accent5 2 2 8 2" xfId="8746" xr:uid="{00000000-0005-0000-0000-0000E5290000}"/>
    <cellStyle name="20% - Accent5 2 2 8 2 2" xfId="8747" xr:uid="{00000000-0005-0000-0000-0000E6290000}"/>
    <cellStyle name="20% - Accent5 2 2 8 2 3" xfId="51681" xr:uid="{00000000-0005-0000-0000-0000E7290000}"/>
    <cellStyle name="20% - Accent5 2 2 8 3" xfId="8748" xr:uid="{00000000-0005-0000-0000-0000E8290000}"/>
    <cellStyle name="20% - Accent5 2 2 8 4" xfId="8749" xr:uid="{00000000-0005-0000-0000-0000E9290000}"/>
    <cellStyle name="20% - Accent5 2 2 9" xfId="8750" xr:uid="{00000000-0005-0000-0000-0000EA290000}"/>
    <cellStyle name="20% - Accent5 2 2 9 2" xfId="8751" xr:uid="{00000000-0005-0000-0000-0000EB290000}"/>
    <cellStyle name="20% - Accent5 2 2 9 3" xfId="51682" xr:uid="{00000000-0005-0000-0000-0000EC290000}"/>
    <cellStyle name="20% - Accent5 2 3" xfId="8752" xr:uid="{00000000-0005-0000-0000-0000ED290000}"/>
    <cellStyle name="20% - Accent5 2 3 10" xfId="8753" xr:uid="{00000000-0005-0000-0000-0000EE290000}"/>
    <cellStyle name="20% - Accent5 2 3 11" xfId="8754" xr:uid="{00000000-0005-0000-0000-0000EF290000}"/>
    <cellStyle name="20% - Accent5 2 3 12" xfId="60529" xr:uid="{00000000-0005-0000-0000-0000F0290000}"/>
    <cellStyle name="20% - Accent5 2 3 2" xfId="8755" xr:uid="{00000000-0005-0000-0000-0000F1290000}"/>
    <cellStyle name="20% - Accent5 2 3 2 10" xfId="8756" xr:uid="{00000000-0005-0000-0000-0000F2290000}"/>
    <cellStyle name="20% - Accent5 2 3 2 2" xfId="8757" xr:uid="{00000000-0005-0000-0000-0000F3290000}"/>
    <cellStyle name="20% - Accent5 2 3 2 2 2" xfId="8758" xr:uid="{00000000-0005-0000-0000-0000F4290000}"/>
    <cellStyle name="20% - Accent5 2 3 2 2 2 2" xfId="8759" xr:uid="{00000000-0005-0000-0000-0000F5290000}"/>
    <cellStyle name="20% - Accent5 2 3 2 2 2 2 2" xfId="8760" xr:uid="{00000000-0005-0000-0000-0000F6290000}"/>
    <cellStyle name="20% - Accent5 2 3 2 2 2 2 2 2" xfId="8761" xr:uid="{00000000-0005-0000-0000-0000F7290000}"/>
    <cellStyle name="20% - Accent5 2 3 2 2 2 2 2 2 2" xfId="8762" xr:uid="{00000000-0005-0000-0000-0000F8290000}"/>
    <cellStyle name="20% - Accent5 2 3 2 2 2 2 2 2 3" xfId="51683" xr:uid="{00000000-0005-0000-0000-0000F9290000}"/>
    <cellStyle name="20% - Accent5 2 3 2 2 2 2 2 3" xfId="8763" xr:uid="{00000000-0005-0000-0000-0000FA290000}"/>
    <cellStyle name="20% - Accent5 2 3 2 2 2 2 2 4" xfId="8764" xr:uid="{00000000-0005-0000-0000-0000FB290000}"/>
    <cellStyle name="20% - Accent5 2 3 2 2 2 2 3" xfId="8765" xr:uid="{00000000-0005-0000-0000-0000FC290000}"/>
    <cellStyle name="20% - Accent5 2 3 2 2 2 2 3 2" xfId="8766" xr:uid="{00000000-0005-0000-0000-0000FD290000}"/>
    <cellStyle name="20% - Accent5 2 3 2 2 2 2 3 2 2" xfId="8767" xr:uid="{00000000-0005-0000-0000-0000FE290000}"/>
    <cellStyle name="20% - Accent5 2 3 2 2 2 2 3 2 3" xfId="51684" xr:uid="{00000000-0005-0000-0000-0000FF290000}"/>
    <cellStyle name="20% - Accent5 2 3 2 2 2 2 3 3" xfId="8768" xr:uid="{00000000-0005-0000-0000-0000002A0000}"/>
    <cellStyle name="20% - Accent5 2 3 2 2 2 2 3 4" xfId="8769" xr:uid="{00000000-0005-0000-0000-0000012A0000}"/>
    <cellStyle name="20% - Accent5 2 3 2 2 2 2 4" xfId="8770" xr:uid="{00000000-0005-0000-0000-0000022A0000}"/>
    <cellStyle name="20% - Accent5 2 3 2 2 2 2 4 2" xfId="8771" xr:uid="{00000000-0005-0000-0000-0000032A0000}"/>
    <cellStyle name="20% - Accent5 2 3 2 2 2 2 4 3" xfId="51685" xr:uid="{00000000-0005-0000-0000-0000042A0000}"/>
    <cellStyle name="20% - Accent5 2 3 2 2 2 2 5" xfId="8772" xr:uid="{00000000-0005-0000-0000-0000052A0000}"/>
    <cellStyle name="20% - Accent5 2 3 2 2 2 2 6" xfId="8773" xr:uid="{00000000-0005-0000-0000-0000062A0000}"/>
    <cellStyle name="20% - Accent5 2 3 2 2 2 3" xfId="8774" xr:uid="{00000000-0005-0000-0000-0000072A0000}"/>
    <cellStyle name="20% - Accent5 2 3 2 2 2 3 2" xfId="8775" xr:uid="{00000000-0005-0000-0000-0000082A0000}"/>
    <cellStyle name="20% - Accent5 2 3 2 2 2 3 2 2" xfId="8776" xr:uid="{00000000-0005-0000-0000-0000092A0000}"/>
    <cellStyle name="20% - Accent5 2 3 2 2 2 3 2 3" xfId="51686" xr:uid="{00000000-0005-0000-0000-00000A2A0000}"/>
    <cellStyle name="20% - Accent5 2 3 2 2 2 3 3" xfId="8777" xr:uid="{00000000-0005-0000-0000-00000B2A0000}"/>
    <cellStyle name="20% - Accent5 2 3 2 2 2 3 4" xfId="8778" xr:uid="{00000000-0005-0000-0000-00000C2A0000}"/>
    <cellStyle name="20% - Accent5 2 3 2 2 2 4" xfId="8779" xr:uid="{00000000-0005-0000-0000-00000D2A0000}"/>
    <cellStyle name="20% - Accent5 2 3 2 2 2 4 2" xfId="8780" xr:uid="{00000000-0005-0000-0000-00000E2A0000}"/>
    <cellStyle name="20% - Accent5 2 3 2 2 2 4 2 2" xfId="8781" xr:uid="{00000000-0005-0000-0000-00000F2A0000}"/>
    <cellStyle name="20% - Accent5 2 3 2 2 2 4 2 3" xfId="51687" xr:uid="{00000000-0005-0000-0000-0000102A0000}"/>
    <cellStyle name="20% - Accent5 2 3 2 2 2 4 3" xfId="8782" xr:uid="{00000000-0005-0000-0000-0000112A0000}"/>
    <cellStyle name="20% - Accent5 2 3 2 2 2 4 4" xfId="8783" xr:uid="{00000000-0005-0000-0000-0000122A0000}"/>
    <cellStyle name="20% - Accent5 2 3 2 2 2 5" xfId="8784" xr:uid="{00000000-0005-0000-0000-0000132A0000}"/>
    <cellStyle name="20% - Accent5 2 3 2 2 2 5 2" xfId="8785" xr:uid="{00000000-0005-0000-0000-0000142A0000}"/>
    <cellStyle name="20% - Accent5 2 3 2 2 2 5 3" xfId="51688" xr:uid="{00000000-0005-0000-0000-0000152A0000}"/>
    <cellStyle name="20% - Accent5 2 3 2 2 2 6" xfId="8786" xr:uid="{00000000-0005-0000-0000-0000162A0000}"/>
    <cellStyle name="20% - Accent5 2 3 2 2 2 7" xfId="8787" xr:uid="{00000000-0005-0000-0000-0000172A0000}"/>
    <cellStyle name="20% - Accent5 2 3 2 2 3" xfId="8788" xr:uid="{00000000-0005-0000-0000-0000182A0000}"/>
    <cellStyle name="20% - Accent5 2 3 2 2 3 2" xfId="8789" xr:uid="{00000000-0005-0000-0000-0000192A0000}"/>
    <cellStyle name="20% - Accent5 2 3 2 2 3 2 2" xfId="8790" xr:uid="{00000000-0005-0000-0000-00001A2A0000}"/>
    <cellStyle name="20% - Accent5 2 3 2 2 3 2 2 2" xfId="8791" xr:uid="{00000000-0005-0000-0000-00001B2A0000}"/>
    <cellStyle name="20% - Accent5 2 3 2 2 3 2 2 3" xfId="51689" xr:uid="{00000000-0005-0000-0000-00001C2A0000}"/>
    <cellStyle name="20% - Accent5 2 3 2 2 3 2 3" xfId="8792" xr:uid="{00000000-0005-0000-0000-00001D2A0000}"/>
    <cellStyle name="20% - Accent5 2 3 2 2 3 2 4" xfId="8793" xr:uid="{00000000-0005-0000-0000-00001E2A0000}"/>
    <cellStyle name="20% - Accent5 2 3 2 2 3 3" xfId="8794" xr:uid="{00000000-0005-0000-0000-00001F2A0000}"/>
    <cellStyle name="20% - Accent5 2 3 2 2 3 3 2" xfId="8795" xr:uid="{00000000-0005-0000-0000-0000202A0000}"/>
    <cellStyle name="20% - Accent5 2 3 2 2 3 3 2 2" xfId="8796" xr:uid="{00000000-0005-0000-0000-0000212A0000}"/>
    <cellStyle name="20% - Accent5 2 3 2 2 3 3 2 3" xfId="51690" xr:uid="{00000000-0005-0000-0000-0000222A0000}"/>
    <cellStyle name="20% - Accent5 2 3 2 2 3 3 3" xfId="8797" xr:uid="{00000000-0005-0000-0000-0000232A0000}"/>
    <cellStyle name="20% - Accent5 2 3 2 2 3 3 4" xfId="8798" xr:uid="{00000000-0005-0000-0000-0000242A0000}"/>
    <cellStyle name="20% - Accent5 2 3 2 2 3 4" xfId="8799" xr:uid="{00000000-0005-0000-0000-0000252A0000}"/>
    <cellStyle name="20% - Accent5 2 3 2 2 3 4 2" xfId="8800" xr:uid="{00000000-0005-0000-0000-0000262A0000}"/>
    <cellStyle name="20% - Accent5 2 3 2 2 3 4 3" xfId="51691" xr:uid="{00000000-0005-0000-0000-0000272A0000}"/>
    <cellStyle name="20% - Accent5 2 3 2 2 3 5" xfId="8801" xr:uid="{00000000-0005-0000-0000-0000282A0000}"/>
    <cellStyle name="20% - Accent5 2 3 2 2 3 6" xfId="8802" xr:uid="{00000000-0005-0000-0000-0000292A0000}"/>
    <cellStyle name="20% - Accent5 2 3 2 2 4" xfId="8803" xr:uid="{00000000-0005-0000-0000-00002A2A0000}"/>
    <cellStyle name="20% - Accent5 2 3 2 2 4 2" xfId="8804" xr:uid="{00000000-0005-0000-0000-00002B2A0000}"/>
    <cellStyle name="20% - Accent5 2 3 2 2 4 2 2" xfId="8805" xr:uid="{00000000-0005-0000-0000-00002C2A0000}"/>
    <cellStyle name="20% - Accent5 2 3 2 2 4 2 3" xfId="51692" xr:uid="{00000000-0005-0000-0000-00002D2A0000}"/>
    <cellStyle name="20% - Accent5 2 3 2 2 4 3" xfId="8806" xr:uid="{00000000-0005-0000-0000-00002E2A0000}"/>
    <cellStyle name="20% - Accent5 2 3 2 2 4 4" xfId="8807" xr:uid="{00000000-0005-0000-0000-00002F2A0000}"/>
    <cellStyle name="20% - Accent5 2 3 2 2 5" xfId="8808" xr:uid="{00000000-0005-0000-0000-0000302A0000}"/>
    <cellStyle name="20% - Accent5 2 3 2 2 5 2" xfId="8809" xr:uid="{00000000-0005-0000-0000-0000312A0000}"/>
    <cellStyle name="20% - Accent5 2 3 2 2 5 2 2" xfId="8810" xr:uid="{00000000-0005-0000-0000-0000322A0000}"/>
    <cellStyle name="20% - Accent5 2 3 2 2 5 2 3" xfId="51693" xr:uid="{00000000-0005-0000-0000-0000332A0000}"/>
    <cellStyle name="20% - Accent5 2 3 2 2 5 3" xfId="8811" xr:uid="{00000000-0005-0000-0000-0000342A0000}"/>
    <cellStyle name="20% - Accent5 2 3 2 2 5 4" xfId="8812" xr:uid="{00000000-0005-0000-0000-0000352A0000}"/>
    <cellStyle name="20% - Accent5 2 3 2 2 6" xfId="8813" xr:uid="{00000000-0005-0000-0000-0000362A0000}"/>
    <cellStyle name="20% - Accent5 2 3 2 2 6 2" xfId="8814" xr:uid="{00000000-0005-0000-0000-0000372A0000}"/>
    <cellStyle name="20% - Accent5 2 3 2 2 6 3" xfId="51694" xr:uid="{00000000-0005-0000-0000-0000382A0000}"/>
    <cellStyle name="20% - Accent5 2 3 2 2 7" xfId="8815" xr:uid="{00000000-0005-0000-0000-0000392A0000}"/>
    <cellStyle name="20% - Accent5 2 3 2 2 8" xfId="8816" xr:uid="{00000000-0005-0000-0000-00003A2A0000}"/>
    <cellStyle name="20% - Accent5 2 3 2 3" xfId="8817" xr:uid="{00000000-0005-0000-0000-00003B2A0000}"/>
    <cellStyle name="20% - Accent5 2 3 2 3 2" xfId="8818" xr:uid="{00000000-0005-0000-0000-00003C2A0000}"/>
    <cellStyle name="20% - Accent5 2 3 2 3 2 2" xfId="8819" xr:uid="{00000000-0005-0000-0000-00003D2A0000}"/>
    <cellStyle name="20% - Accent5 2 3 2 3 2 2 2" xfId="8820" xr:uid="{00000000-0005-0000-0000-00003E2A0000}"/>
    <cellStyle name="20% - Accent5 2 3 2 3 2 2 2 2" xfId="8821" xr:uid="{00000000-0005-0000-0000-00003F2A0000}"/>
    <cellStyle name="20% - Accent5 2 3 2 3 2 2 2 3" xfId="51695" xr:uid="{00000000-0005-0000-0000-0000402A0000}"/>
    <cellStyle name="20% - Accent5 2 3 2 3 2 2 3" xfId="8822" xr:uid="{00000000-0005-0000-0000-0000412A0000}"/>
    <cellStyle name="20% - Accent5 2 3 2 3 2 2 4" xfId="8823" xr:uid="{00000000-0005-0000-0000-0000422A0000}"/>
    <cellStyle name="20% - Accent5 2 3 2 3 2 3" xfId="8824" xr:uid="{00000000-0005-0000-0000-0000432A0000}"/>
    <cellStyle name="20% - Accent5 2 3 2 3 2 3 2" xfId="8825" xr:uid="{00000000-0005-0000-0000-0000442A0000}"/>
    <cellStyle name="20% - Accent5 2 3 2 3 2 3 2 2" xfId="8826" xr:uid="{00000000-0005-0000-0000-0000452A0000}"/>
    <cellStyle name="20% - Accent5 2 3 2 3 2 3 2 3" xfId="51696" xr:uid="{00000000-0005-0000-0000-0000462A0000}"/>
    <cellStyle name="20% - Accent5 2 3 2 3 2 3 3" xfId="8827" xr:uid="{00000000-0005-0000-0000-0000472A0000}"/>
    <cellStyle name="20% - Accent5 2 3 2 3 2 3 4" xfId="8828" xr:uid="{00000000-0005-0000-0000-0000482A0000}"/>
    <cellStyle name="20% - Accent5 2 3 2 3 2 4" xfId="8829" xr:uid="{00000000-0005-0000-0000-0000492A0000}"/>
    <cellStyle name="20% - Accent5 2 3 2 3 2 4 2" xfId="8830" xr:uid="{00000000-0005-0000-0000-00004A2A0000}"/>
    <cellStyle name="20% - Accent5 2 3 2 3 2 4 3" xfId="51697" xr:uid="{00000000-0005-0000-0000-00004B2A0000}"/>
    <cellStyle name="20% - Accent5 2 3 2 3 2 5" xfId="8831" xr:uid="{00000000-0005-0000-0000-00004C2A0000}"/>
    <cellStyle name="20% - Accent5 2 3 2 3 2 6" xfId="8832" xr:uid="{00000000-0005-0000-0000-00004D2A0000}"/>
    <cellStyle name="20% - Accent5 2 3 2 3 3" xfId="8833" xr:uid="{00000000-0005-0000-0000-00004E2A0000}"/>
    <cellStyle name="20% - Accent5 2 3 2 3 3 2" xfId="8834" xr:uid="{00000000-0005-0000-0000-00004F2A0000}"/>
    <cellStyle name="20% - Accent5 2 3 2 3 3 2 2" xfId="8835" xr:uid="{00000000-0005-0000-0000-0000502A0000}"/>
    <cellStyle name="20% - Accent5 2 3 2 3 3 2 3" xfId="51698" xr:uid="{00000000-0005-0000-0000-0000512A0000}"/>
    <cellStyle name="20% - Accent5 2 3 2 3 3 3" xfId="8836" xr:uid="{00000000-0005-0000-0000-0000522A0000}"/>
    <cellStyle name="20% - Accent5 2 3 2 3 3 4" xfId="8837" xr:uid="{00000000-0005-0000-0000-0000532A0000}"/>
    <cellStyle name="20% - Accent5 2 3 2 3 4" xfId="8838" xr:uid="{00000000-0005-0000-0000-0000542A0000}"/>
    <cellStyle name="20% - Accent5 2 3 2 3 4 2" xfId="8839" xr:uid="{00000000-0005-0000-0000-0000552A0000}"/>
    <cellStyle name="20% - Accent5 2 3 2 3 4 2 2" xfId="8840" xr:uid="{00000000-0005-0000-0000-0000562A0000}"/>
    <cellStyle name="20% - Accent5 2 3 2 3 4 2 3" xfId="51699" xr:uid="{00000000-0005-0000-0000-0000572A0000}"/>
    <cellStyle name="20% - Accent5 2 3 2 3 4 3" xfId="8841" xr:uid="{00000000-0005-0000-0000-0000582A0000}"/>
    <cellStyle name="20% - Accent5 2 3 2 3 4 4" xfId="8842" xr:uid="{00000000-0005-0000-0000-0000592A0000}"/>
    <cellStyle name="20% - Accent5 2 3 2 3 5" xfId="8843" xr:uid="{00000000-0005-0000-0000-00005A2A0000}"/>
    <cellStyle name="20% - Accent5 2 3 2 3 5 2" xfId="8844" xr:uid="{00000000-0005-0000-0000-00005B2A0000}"/>
    <cellStyle name="20% - Accent5 2 3 2 3 5 3" xfId="51700" xr:uid="{00000000-0005-0000-0000-00005C2A0000}"/>
    <cellStyle name="20% - Accent5 2 3 2 3 6" xfId="8845" xr:uid="{00000000-0005-0000-0000-00005D2A0000}"/>
    <cellStyle name="20% - Accent5 2 3 2 3 7" xfId="8846" xr:uid="{00000000-0005-0000-0000-00005E2A0000}"/>
    <cellStyle name="20% - Accent5 2 3 2 4" xfId="8847" xr:uid="{00000000-0005-0000-0000-00005F2A0000}"/>
    <cellStyle name="20% - Accent5 2 3 2 4 2" xfId="8848" xr:uid="{00000000-0005-0000-0000-0000602A0000}"/>
    <cellStyle name="20% - Accent5 2 3 2 4 2 2" xfId="8849" xr:uid="{00000000-0005-0000-0000-0000612A0000}"/>
    <cellStyle name="20% - Accent5 2 3 2 4 2 2 2" xfId="8850" xr:uid="{00000000-0005-0000-0000-0000622A0000}"/>
    <cellStyle name="20% - Accent5 2 3 2 4 2 2 3" xfId="51701" xr:uid="{00000000-0005-0000-0000-0000632A0000}"/>
    <cellStyle name="20% - Accent5 2 3 2 4 2 3" xfId="8851" xr:uid="{00000000-0005-0000-0000-0000642A0000}"/>
    <cellStyle name="20% - Accent5 2 3 2 4 2 4" xfId="8852" xr:uid="{00000000-0005-0000-0000-0000652A0000}"/>
    <cellStyle name="20% - Accent5 2 3 2 4 3" xfId="8853" xr:uid="{00000000-0005-0000-0000-0000662A0000}"/>
    <cellStyle name="20% - Accent5 2 3 2 4 3 2" xfId="8854" xr:uid="{00000000-0005-0000-0000-0000672A0000}"/>
    <cellStyle name="20% - Accent5 2 3 2 4 3 2 2" xfId="8855" xr:uid="{00000000-0005-0000-0000-0000682A0000}"/>
    <cellStyle name="20% - Accent5 2 3 2 4 3 2 3" xfId="51702" xr:uid="{00000000-0005-0000-0000-0000692A0000}"/>
    <cellStyle name="20% - Accent5 2 3 2 4 3 3" xfId="8856" xr:uid="{00000000-0005-0000-0000-00006A2A0000}"/>
    <cellStyle name="20% - Accent5 2 3 2 4 3 4" xfId="8857" xr:uid="{00000000-0005-0000-0000-00006B2A0000}"/>
    <cellStyle name="20% - Accent5 2 3 2 4 4" xfId="8858" xr:uid="{00000000-0005-0000-0000-00006C2A0000}"/>
    <cellStyle name="20% - Accent5 2 3 2 4 4 2" xfId="8859" xr:uid="{00000000-0005-0000-0000-00006D2A0000}"/>
    <cellStyle name="20% - Accent5 2 3 2 4 4 3" xfId="51703" xr:uid="{00000000-0005-0000-0000-00006E2A0000}"/>
    <cellStyle name="20% - Accent5 2 3 2 4 5" xfId="8860" xr:uid="{00000000-0005-0000-0000-00006F2A0000}"/>
    <cellStyle name="20% - Accent5 2 3 2 4 6" xfId="8861" xr:uid="{00000000-0005-0000-0000-0000702A0000}"/>
    <cellStyle name="20% - Accent5 2 3 2 5" xfId="8862" xr:uid="{00000000-0005-0000-0000-0000712A0000}"/>
    <cellStyle name="20% - Accent5 2 3 2 5 2" xfId="8863" xr:uid="{00000000-0005-0000-0000-0000722A0000}"/>
    <cellStyle name="20% - Accent5 2 3 2 5 2 2" xfId="8864" xr:uid="{00000000-0005-0000-0000-0000732A0000}"/>
    <cellStyle name="20% - Accent5 2 3 2 5 2 2 2" xfId="8865" xr:uid="{00000000-0005-0000-0000-0000742A0000}"/>
    <cellStyle name="20% - Accent5 2 3 2 5 2 2 3" xfId="51704" xr:uid="{00000000-0005-0000-0000-0000752A0000}"/>
    <cellStyle name="20% - Accent5 2 3 2 5 2 3" xfId="8866" xr:uid="{00000000-0005-0000-0000-0000762A0000}"/>
    <cellStyle name="20% - Accent5 2 3 2 5 2 4" xfId="8867" xr:uid="{00000000-0005-0000-0000-0000772A0000}"/>
    <cellStyle name="20% - Accent5 2 3 2 5 3" xfId="8868" xr:uid="{00000000-0005-0000-0000-0000782A0000}"/>
    <cellStyle name="20% - Accent5 2 3 2 5 3 2" xfId="8869" xr:uid="{00000000-0005-0000-0000-0000792A0000}"/>
    <cellStyle name="20% - Accent5 2 3 2 5 3 3" xfId="51705" xr:uid="{00000000-0005-0000-0000-00007A2A0000}"/>
    <cellStyle name="20% - Accent5 2 3 2 5 4" xfId="8870" xr:uid="{00000000-0005-0000-0000-00007B2A0000}"/>
    <cellStyle name="20% - Accent5 2 3 2 5 5" xfId="8871" xr:uid="{00000000-0005-0000-0000-00007C2A0000}"/>
    <cellStyle name="20% - Accent5 2 3 2 6" xfId="8872" xr:uid="{00000000-0005-0000-0000-00007D2A0000}"/>
    <cellStyle name="20% - Accent5 2 3 2 6 2" xfId="8873" xr:uid="{00000000-0005-0000-0000-00007E2A0000}"/>
    <cellStyle name="20% - Accent5 2 3 2 6 2 2" xfId="8874" xr:uid="{00000000-0005-0000-0000-00007F2A0000}"/>
    <cellStyle name="20% - Accent5 2 3 2 6 2 3" xfId="51706" xr:uid="{00000000-0005-0000-0000-0000802A0000}"/>
    <cellStyle name="20% - Accent5 2 3 2 6 3" xfId="8875" xr:uid="{00000000-0005-0000-0000-0000812A0000}"/>
    <cellStyle name="20% - Accent5 2 3 2 6 4" xfId="8876" xr:uid="{00000000-0005-0000-0000-0000822A0000}"/>
    <cellStyle name="20% - Accent5 2 3 2 7" xfId="8877" xr:uid="{00000000-0005-0000-0000-0000832A0000}"/>
    <cellStyle name="20% - Accent5 2 3 2 7 2" xfId="8878" xr:uid="{00000000-0005-0000-0000-0000842A0000}"/>
    <cellStyle name="20% - Accent5 2 3 2 7 2 2" xfId="8879" xr:uid="{00000000-0005-0000-0000-0000852A0000}"/>
    <cellStyle name="20% - Accent5 2 3 2 7 2 3" xfId="51707" xr:uid="{00000000-0005-0000-0000-0000862A0000}"/>
    <cellStyle name="20% - Accent5 2 3 2 7 3" xfId="8880" xr:uid="{00000000-0005-0000-0000-0000872A0000}"/>
    <cellStyle name="20% - Accent5 2 3 2 7 4" xfId="8881" xr:uid="{00000000-0005-0000-0000-0000882A0000}"/>
    <cellStyle name="20% - Accent5 2 3 2 8" xfId="8882" xr:uid="{00000000-0005-0000-0000-0000892A0000}"/>
    <cellStyle name="20% - Accent5 2 3 2 8 2" xfId="8883" xr:uid="{00000000-0005-0000-0000-00008A2A0000}"/>
    <cellStyle name="20% - Accent5 2 3 2 8 3" xfId="51708" xr:uid="{00000000-0005-0000-0000-00008B2A0000}"/>
    <cellStyle name="20% - Accent5 2 3 2 9" xfId="8884" xr:uid="{00000000-0005-0000-0000-00008C2A0000}"/>
    <cellStyle name="20% - Accent5 2 3 3" xfId="8885" xr:uid="{00000000-0005-0000-0000-00008D2A0000}"/>
    <cellStyle name="20% - Accent5 2 3 3 2" xfId="8886" xr:uid="{00000000-0005-0000-0000-00008E2A0000}"/>
    <cellStyle name="20% - Accent5 2 3 3 2 2" xfId="8887" xr:uid="{00000000-0005-0000-0000-00008F2A0000}"/>
    <cellStyle name="20% - Accent5 2 3 3 2 2 2" xfId="8888" xr:uid="{00000000-0005-0000-0000-0000902A0000}"/>
    <cellStyle name="20% - Accent5 2 3 3 2 2 2 2" xfId="8889" xr:uid="{00000000-0005-0000-0000-0000912A0000}"/>
    <cellStyle name="20% - Accent5 2 3 3 2 2 2 2 2" xfId="8890" xr:uid="{00000000-0005-0000-0000-0000922A0000}"/>
    <cellStyle name="20% - Accent5 2 3 3 2 2 2 2 3" xfId="51709" xr:uid="{00000000-0005-0000-0000-0000932A0000}"/>
    <cellStyle name="20% - Accent5 2 3 3 2 2 2 3" xfId="8891" xr:uid="{00000000-0005-0000-0000-0000942A0000}"/>
    <cellStyle name="20% - Accent5 2 3 3 2 2 2 4" xfId="8892" xr:uid="{00000000-0005-0000-0000-0000952A0000}"/>
    <cellStyle name="20% - Accent5 2 3 3 2 2 3" xfId="8893" xr:uid="{00000000-0005-0000-0000-0000962A0000}"/>
    <cellStyle name="20% - Accent5 2 3 3 2 2 3 2" xfId="8894" xr:uid="{00000000-0005-0000-0000-0000972A0000}"/>
    <cellStyle name="20% - Accent5 2 3 3 2 2 3 2 2" xfId="8895" xr:uid="{00000000-0005-0000-0000-0000982A0000}"/>
    <cellStyle name="20% - Accent5 2 3 3 2 2 3 2 3" xfId="51710" xr:uid="{00000000-0005-0000-0000-0000992A0000}"/>
    <cellStyle name="20% - Accent5 2 3 3 2 2 3 3" xfId="8896" xr:uid="{00000000-0005-0000-0000-00009A2A0000}"/>
    <cellStyle name="20% - Accent5 2 3 3 2 2 3 4" xfId="8897" xr:uid="{00000000-0005-0000-0000-00009B2A0000}"/>
    <cellStyle name="20% - Accent5 2 3 3 2 2 4" xfId="8898" xr:uid="{00000000-0005-0000-0000-00009C2A0000}"/>
    <cellStyle name="20% - Accent5 2 3 3 2 2 4 2" xfId="8899" xr:uid="{00000000-0005-0000-0000-00009D2A0000}"/>
    <cellStyle name="20% - Accent5 2 3 3 2 2 4 3" xfId="51711" xr:uid="{00000000-0005-0000-0000-00009E2A0000}"/>
    <cellStyle name="20% - Accent5 2 3 3 2 2 5" xfId="8900" xr:uid="{00000000-0005-0000-0000-00009F2A0000}"/>
    <cellStyle name="20% - Accent5 2 3 3 2 2 6" xfId="8901" xr:uid="{00000000-0005-0000-0000-0000A02A0000}"/>
    <cellStyle name="20% - Accent5 2 3 3 2 3" xfId="8902" xr:uid="{00000000-0005-0000-0000-0000A12A0000}"/>
    <cellStyle name="20% - Accent5 2 3 3 2 3 2" xfId="8903" xr:uid="{00000000-0005-0000-0000-0000A22A0000}"/>
    <cellStyle name="20% - Accent5 2 3 3 2 3 2 2" xfId="8904" xr:uid="{00000000-0005-0000-0000-0000A32A0000}"/>
    <cellStyle name="20% - Accent5 2 3 3 2 3 2 3" xfId="51712" xr:uid="{00000000-0005-0000-0000-0000A42A0000}"/>
    <cellStyle name="20% - Accent5 2 3 3 2 3 3" xfId="8905" xr:uid="{00000000-0005-0000-0000-0000A52A0000}"/>
    <cellStyle name="20% - Accent5 2 3 3 2 3 4" xfId="8906" xr:uid="{00000000-0005-0000-0000-0000A62A0000}"/>
    <cellStyle name="20% - Accent5 2 3 3 2 4" xfId="8907" xr:uid="{00000000-0005-0000-0000-0000A72A0000}"/>
    <cellStyle name="20% - Accent5 2 3 3 2 4 2" xfId="8908" xr:uid="{00000000-0005-0000-0000-0000A82A0000}"/>
    <cellStyle name="20% - Accent5 2 3 3 2 4 2 2" xfId="8909" xr:uid="{00000000-0005-0000-0000-0000A92A0000}"/>
    <cellStyle name="20% - Accent5 2 3 3 2 4 2 3" xfId="51713" xr:uid="{00000000-0005-0000-0000-0000AA2A0000}"/>
    <cellStyle name="20% - Accent5 2 3 3 2 4 3" xfId="8910" xr:uid="{00000000-0005-0000-0000-0000AB2A0000}"/>
    <cellStyle name="20% - Accent5 2 3 3 2 4 4" xfId="8911" xr:uid="{00000000-0005-0000-0000-0000AC2A0000}"/>
    <cellStyle name="20% - Accent5 2 3 3 2 5" xfId="8912" xr:uid="{00000000-0005-0000-0000-0000AD2A0000}"/>
    <cellStyle name="20% - Accent5 2 3 3 2 5 2" xfId="8913" xr:uid="{00000000-0005-0000-0000-0000AE2A0000}"/>
    <cellStyle name="20% - Accent5 2 3 3 2 5 3" xfId="51714" xr:uid="{00000000-0005-0000-0000-0000AF2A0000}"/>
    <cellStyle name="20% - Accent5 2 3 3 2 6" xfId="8914" xr:uid="{00000000-0005-0000-0000-0000B02A0000}"/>
    <cellStyle name="20% - Accent5 2 3 3 2 7" xfId="8915" xr:uid="{00000000-0005-0000-0000-0000B12A0000}"/>
    <cellStyle name="20% - Accent5 2 3 3 3" xfId="8916" xr:uid="{00000000-0005-0000-0000-0000B22A0000}"/>
    <cellStyle name="20% - Accent5 2 3 3 3 2" xfId="8917" xr:uid="{00000000-0005-0000-0000-0000B32A0000}"/>
    <cellStyle name="20% - Accent5 2 3 3 3 2 2" xfId="8918" xr:uid="{00000000-0005-0000-0000-0000B42A0000}"/>
    <cellStyle name="20% - Accent5 2 3 3 3 2 2 2" xfId="8919" xr:uid="{00000000-0005-0000-0000-0000B52A0000}"/>
    <cellStyle name="20% - Accent5 2 3 3 3 2 2 3" xfId="51715" xr:uid="{00000000-0005-0000-0000-0000B62A0000}"/>
    <cellStyle name="20% - Accent5 2 3 3 3 2 3" xfId="8920" xr:uid="{00000000-0005-0000-0000-0000B72A0000}"/>
    <cellStyle name="20% - Accent5 2 3 3 3 2 4" xfId="8921" xr:uid="{00000000-0005-0000-0000-0000B82A0000}"/>
    <cellStyle name="20% - Accent5 2 3 3 3 3" xfId="8922" xr:uid="{00000000-0005-0000-0000-0000B92A0000}"/>
    <cellStyle name="20% - Accent5 2 3 3 3 3 2" xfId="8923" xr:uid="{00000000-0005-0000-0000-0000BA2A0000}"/>
    <cellStyle name="20% - Accent5 2 3 3 3 3 2 2" xfId="8924" xr:uid="{00000000-0005-0000-0000-0000BB2A0000}"/>
    <cellStyle name="20% - Accent5 2 3 3 3 3 2 3" xfId="51716" xr:uid="{00000000-0005-0000-0000-0000BC2A0000}"/>
    <cellStyle name="20% - Accent5 2 3 3 3 3 3" xfId="8925" xr:uid="{00000000-0005-0000-0000-0000BD2A0000}"/>
    <cellStyle name="20% - Accent5 2 3 3 3 3 4" xfId="8926" xr:uid="{00000000-0005-0000-0000-0000BE2A0000}"/>
    <cellStyle name="20% - Accent5 2 3 3 3 4" xfId="8927" xr:uid="{00000000-0005-0000-0000-0000BF2A0000}"/>
    <cellStyle name="20% - Accent5 2 3 3 3 4 2" xfId="8928" xr:uid="{00000000-0005-0000-0000-0000C02A0000}"/>
    <cellStyle name="20% - Accent5 2 3 3 3 4 3" xfId="51717" xr:uid="{00000000-0005-0000-0000-0000C12A0000}"/>
    <cellStyle name="20% - Accent5 2 3 3 3 5" xfId="8929" xr:uid="{00000000-0005-0000-0000-0000C22A0000}"/>
    <cellStyle name="20% - Accent5 2 3 3 3 6" xfId="8930" xr:uid="{00000000-0005-0000-0000-0000C32A0000}"/>
    <cellStyle name="20% - Accent5 2 3 3 4" xfId="8931" xr:uid="{00000000-0005-0000-0000-0000C42A0000}"/>
    <cellStyle name="20% - Accent5 2 3 3 4 2" xfId="8932" xr:uid="{00000000-0005-0000-0000-0000C52A0000}"/>
    <cellStyle name="20% - Accent5 2 3 3 4 2 2" xfId="8933" xr:uid="{00000000-0005-0000-0000-0000C62A0000}"/>
    <cellStyle name="20% - Accent5 2 3 3 4 2 3" xfId="51718" xr:uid="{00000000-0005-0000-0000-0000C72A0000}"/>
    <cellStyle name="20% - Accent5 2 3 3 4 3" xfId="8934" xr:uid="{00000000-0005-0000-0000-0000C82A0000}"/>
    <cellStyle name="20% - Accent5 2 3 3 4 4" xfId="8935" xr:uid="{00000000-0005-0000-0000-0000C92A0000}"/>
    <cellStyle name="20% - Accent5 2 3 3 5" xfId="8936" xr:uid="{00000000-0005-0000-0000-0000CA2A0000}"/>
    <cellStyle name="20% - Accent5 2 3 3 5 2" xfId="8937" xr:uid="{00000000-0005-0000-0000-0000CB2A0000}"/>
    <cellStyle name="20% - Accent5 2 3 3 5 2 2" xfId="8938" xr:uid="{00000000-0005-0000-0000-0000CC2A0000}"/>
    <cellStyle name="20% - Accent5 2 3 3 5 2 3" xfId="51719" xr:uid="{00000000-0005-0000-0000-0000CD2A0000}"/>
    <cellStyle name="20% - Accent5 2 3 3 5 3" xfId="8939" xr:uid="{00000000-0005-0000-0000-0000CE2A0000}"/>
    <cellStyle name="20% - Accent5 2 3 3 5 4" xfId="8940" xr:uid="{00000000-0005-0000-0000-0000CF2A0000}"/>
    <cellStyle name="20% - Accent5 2 3 3 6" xfId="8941" xr:uid="{00000000-0005-0000-0000-0000D02A0000}"/>
    <cellStyle name="20% - Accent5 2 3 3 6 2" xfId="8942" xr:uid="{00000000-0005-0000-0000-0000D12A0000}"/>
    <cellStyle name="20% - Accent5 2 3 3 6 3" xfId="51720" xr:uid="{00000000-0005-0000-0000-0000D22A0000}"/>
    <cellStyle name="20% - Accent5 2 3 3 7" xfId="8943" xr:uid="{00000000-0005-0000-0000-0000D32A0000}"/>
    <cellStyle name="20% - Accent5 2 3 3 8" xfId="8944" xr:uid="{00000000-0005-0000-0000-0000D42A0000}"/>
    <cellStyle name="20% - Accent5 2 3 4" xfId="8945" xr:uid="{00000000-0005-0000-0000-0000D52A0000}"/>
    <cellStyle name="20% - Accent5 2 3 4 2" xfId="8946" xr:uid="{00000000-0005-0000-0000-0000D62A0000}"/>
    <cellStyle name="20% - Accent5 2 3 4 2 2" xfId="8947" xr:uid="{00000000-0005-0000-0000-0000D72A0000}"/>
    <cellStyle name="20% - Accent5 2 3 4 2 2 2" xfId="8948" xr:uid="{00000000-0005-0000-0000-0000D82A0000}"/>
    <cellStyle name="20% - Accent5 2 3 4 2 2 2 2" xfId="8949" xr:uid="{00000000-0005-0000-0000-0000D92A0000}"/>
    <cellStyle name="20% - Accent5 2 3 4 2 2 2 3" xfId="51721" xr:uid="{00000000-0005-0000-0000-0000DA2A0000}"/>
    <cellStyle name="20% - Accent5 2 3 4 2 2 3" xfId="8950" xr:uid="{00000000-0005-0000-0000-0000DB2A0000}"/>
    <cellStyle name="20% - Accent5 2 3 4 2 2 4" xfId="8951" xr:uid="{00000000-0005-0000-0000-0000DC2A0000}"/>
    <cellStyle name="20% - Accent5 2 3 4 2 3" xfId="8952" xr:uid="{00000000-0005-0000-0000-0000DD2A0000}"/>
    <cellStyle name="20% - Accent5 2 3 4 2 3 2" xfId="8953" xr:uid="{00000000-0005-0000-0000-0000DE2A0000}"/>
    <cellStyle name="20% - Accent5 2 3 4 2 3 2 2" xfId="8954" xr:uid="{00000000-0005-0000-0000-0000DF2A0000}"/>
    <cellStyle name="20% - Accent5 2 3 4 2 3 2 3" xfId="51722" xr:uid="{00000000-0005-0000-0000-0000E02A0000}"/>
    <cellStyle name="20% - Accent5 2 3 4 2 3 3" xfId="8955" xr:uid="{00000000-0005-0000-0000-0000E12A0000}"/>
    <cellStyle name="20% - Accent5 2 3 4 2 3 4" xfId="8956" xr:uid="{00000000-0005-0000-0000-0000E22A0000}"/>
    <cellStyle name="20% - Accent5 2 3 4 2 4" xfId="8957" xr:uid="{00000000-0005-0000-0000-0000E32A0000}"/>
    <cellStyle name="20% - Accent5 2 3 4 2 4 2" xfId="8958" xr:uid="{00000000-0005-0000-0000-0000E42A0000}"/>
    <cellStyle name="20% - Accent5 2 3 4 2 4 3" xfId="51723" xr:uid="{00000000-0005-0000-0000-0000E52A0000}"/>
    <cellStyle name="20% - Accent5 2 3 4 2 5" xfId="8959" xr:uid="{00000000-0005-0000-0000-0000E62A0000}"/>
    <cellStyle name="20% - Accent5 2 3 4 2 6" xfId="8960" xr:uid="{00000000-0005-0000-0000-0000E72A0000}"/>
    <cellStyle name="20% - Accent5 2 3 4 3" xfId="8961" xr:uid="{00000000-0005-0000-0000-0000E82A0000}"/>
    <cellStyle name="20% - Accent5 2 3 4 3 2" xfId="8962" xr:uid="{00000000-0005-0000-0000-0000E92A0000}"/>
    <cellStyle name="20% - Accent5 2 3 4 3 2 2" xfId="8963" xr:uid="{00000000-0005-0000-0000-0000EA2A0000}"/>
    <cellStyle name="20% - Accent5 2 3 4 3 2 3" xfId="51724" xr:uid="{00000000-0005-0000-0000-0000EB2A0000}"/>
    <cellStyle name="20% - Accent5 2 3 4 3 3" xfId="8964" xr:uid="{00000000-0005-0000-0000-0000EC2A0000}"/>
    <cellStyle name="20% - Accent5 2 3 4 3 4" xfId="8965" xr:uid="{00000000-0005-0000-0000-0000ED2A0000}"/>
    <cellStyle name="20% - Accent5 2 3 4 4" xfId="8966" xr:uid="{00000000-0005-0000-0000-0000EE2A0000}"/>
    <cellStyle name="20% - Accent5 2 3 4 4 2" xfId="8967" xr:uid="{00000000-0005-0000-0000-0000EF2A0000}"/>
    <cellStyle name="20% - Accent5 2 3 4 4 2 2" xfId="8968" xr:uid="{00000000-0005-0000-0000-0000F02A0000}"/>
    <cellStyle name="20% - Accent5 2 3 4 4 2 3" xfId="51725" xr:uid="{00000000-0005-0000-0000-0000F12A0000}"/>
    <cellStyle name="20% - Accent5 2 3 4 4 3" xfId="8969" xr:uid="{00000000-0005-0000-0000-0000F22A0000}"/>
    <cellStyle name="20% - Accent5 2 3 4 4 4" xfId="8970" xr:uid="{00000000-0005-0000-0000-0000F32A0000}"/>
    <cellStyle name="20% - Accent5 2 3 4 5" xfId="8971" xr:uid="{00000000-0005-0000-0000-0000F42A0000}"/>
    <cellStyle name="20% - Accent5 2 3 4 5 2" xfId="8972" xr:uid="{00000000-0005-0000-0000-0000F52A0000}"/>
    <cellStyle name="20% - Accent5 2 3 4 5 3" xfId="51726" xr:uid="{00000000-0005-0000-0000-0000F62A0000}"/>
    <cellStyle name="20% - Accent5 2 3 4 6" xfId="8973" xr:uid="{00000000-0005-0000-0000-0000F72A0000}"/>
    <cellStyle name="20% - Accent5 2 3 4 7" xfId="8974" xr:uid="{00000000-0005-0000-0000-0000F82A0000}"/>
    <cellStyle name="20% - Accent5 2 3 5" xfId="8975" xr:uid="{00000000-0005-0000-0000-0000F92A0000}"/>
    <cellStyle name="20% - Accent5 2 3 5 2" xfId="8976" xr:uid="{00000000-0005-0000-0000-0000FA2A0000}"/>
    <cellStyle name="20% - Accent5 2 3 5 2 2" xfId="8977" xr:uid="{00000000-0005-0000-0000-0000FB2A0000}"/>
    <cellStyle name="20% - Accent5 2 3 5 2 2 2" xfId="8978" xr:uid="{00000000-0005-0000-0000-0000FC2A0000}"/>
    <cellStyle name="20% - Accent5 2 3 5 2 2 3" xfId="51727" xr:uid="{00000000-0005-0000-0000-0000FD2A0000}"/>
    <cellStyle name="20% - Accent5 2 3 5 2 3" xfId="8979" xr:uid="{00000000-0005-0000-0000-0000FE2A0000}"/>
    <cellStyle name="20% - Accent5 2 3 5 2 4" xfId="8980" xr:uid="{00000000-0005-0000-0000-0000FF2A0000}"/>
    <cellStyle name="20% - Accent5 2 3 5 3" xfId="8981" xr:uid="{00000000-0005-0000-0000-0000002B0000}"/>
    <cellStyle name="20% - Accent5 2 3 5 3 2" xfId="8982" xr:uid="{00000000-0005-0000-0000-0000012B0000}"/>
    <cellStyle name="20% - Accent5 2 3 5 3 2 2" xfId="8983" xr:uid="{00000000-0005-0000-0000-0000022B0000}"/>
    <cellStyle name="20% - Accent5 2 3 5 3 2 3" xfId="51728" xr:uid="{00000000-0005-0000-0000-0000032B0000}"/>
    <cellStyle name="20% - Accent5 2 3 5 3 3" xfId="8984" xr:uid="{00000000-0005-0000-0000-0000042B0000}"/>
    <cellStyle name="20% - Accent5 2 3 5 3 4" xfId="8985" xr:uid="{00000000-0005-0000-0000-0000052B0000}"/>
    <cellStyle name="20% - Accent5 2 3 5 4" xfId="8986" xr:uid="{00000000-0005-0000-0000-0000062B0000}"/>
    <cellStyle name="20% - Accent5 2 3 5 4 2" xfId="8987" xr:uid="{00000000-0005-0000-0000-0000072B0000}"/>
    <cellStyle name="20% - Accent5 2 3 5 4 3" xfId="51729" xr:uid="{00000000-0005-0000-0000-0000082B0000}"/>
    <cellStyle name="20% - Accent5 2 3 5 5" xfId="8988" xr:uid="{00000000-0005-0000-0000-0000092B0000}"/>
    <cellStyle name="20% - Accent5 2 3 5 6" xfId="8989" xr:uid="{00000000-0005-0000-0000-00000A2B0000}"/>
    <cellStyle name="20% - Accent5 2 3 6" xfId="8990" xr:uid="{00000000-0005-0000-0000-00000B2B0000}"/>
    <cellStyle name="20% - Accent5 2 3 6 2" xfId="8991" xr:uid="{00000000-0005-0000-0000-00000C2B0000}"/>
    <cellStyle name="20% - Accent5 2 3 6 2 2" xfId="8992" xr:uid="{00000000-0005-0000-0000-00000D2B0000}"/>
    <cellStyle name="20% - Accent5 2 3 6 2 2 2" xfId="8993" xr:uid="{00000000-0005-0000-0000-00000E2B0000}"/>
    <cellStyle name="20% - Accent5 2 3 6 2 2 3" xfId="51730" xr:uid="{00000000-0005-0000-0000-00000F2B0000}"/>
    <cellStyle name="20% - Accent5 2 3 6 2 3" xfId="8994" xr:uid="{00000000-0005-0000-0000-0000102B0000}"/>
    <cellStyle name="20% - Accent5 2 3 6 2 4" xfId="8995" xr:uid="{00000000-0005-0000-0000-0000112B0000}"/>
    <cellStyle name="20% - Accent5 2 3 6 3" xfId="8996" xr:uid="{00000000-0005-0000-0000-0000122B0000}"/>
    <cellStyle name="20% - Accent5 2 3 6 3 2" xfId="8997" xr:uid="{00000000-0005-0000-0000-0000132B0000}"/>
    <cellStyle name="20% - Accent5 2 3 6 3 3" xfId="51731" xr:uid="{00000000-0005-0000-0000-0000142B0000}"/>
    <cellStyle name="20% - Accent5 2 3 6 4" xfId="8998" xr:uid="{00000000-0005-0000-0000-0000152B0000}"/>
    <cellStyle name="20% - Accent5 2 3 6 5" xfId="8999" xr:uid="{00000000-0005-0000-0000-0000162B0000}"/>
    <cellStyle name="20% - Accent5 2 3 7" xfId="9000" xr:uid="{00000000-0005-0000-0000-0000172B0000}"/>
    <cellStyle name="20% - Accent5 2 3 7 2" xfId="9001" xr:uid="{00000000-0005-0000-0000-0000182B0000}"/>
    <cellStyle name="20% - Accent5 2 3 7 2 2" xfId="9002" xr:uid="{00000000-0005-0000-0000-0000192B0000}"/>
    <cellStyle name="20% - Accent5 2 3 7 2 3" xfId="51732" xr:uid="{00000000-0005-0000-0000-00001A2B0000}"/>
    <cellStyle name="20% - Accent5 2 3 7 3" xfId="9003" xr:uid="{00000000-0005-0000-0000-00001B2B0000}"/>
    <cellStyle name="20% - Accent5 2 3 7 4" xfId="9004" xr:uid="{00000000-0005-0000-0000-00001C2B0000}"/>
    <cellStyle name="20% - Accent5 2 3 8" xfId="9005" xr:uid="{00000000-0005-0000-0000-00001D2B0000}"/>
    <cellStyle name="20% - Accent5 2 3 8 2" xfId="9006" xr:uid="{00000000-0005-0000-0000-00001E2B0000}"/>
    <cellStyle name="20% - Accent5 2 3 8 2 2" xfId="9007" xr:uid="{00000000-0005-0000-0000-00001F2B0000}"/>
    <cellStyle name="20% - Accent5 2 3 8 2 3" xfId="51733" xr:uid="{00000000-0005-0000-0000-0000202B0000}"/>
    <cellStyle name="20% - Accent5 2 3 8 3" xfId="9008" xr:uid="{00000000-0005-0000-0000-0000212B0000}"/>
    <cellStyle name="20% - Accent5 2 3 8 4" xfId="9009" xr:uid="{00000000-0005-0000-0000-0000222B0000}"/>
    <cellStyle name="20% - Accent5 2 3 9" xfId="9010" xr:uid="{00000000-0005-0000-0000-0000232B0000}"/>
    <cellStyle name="20% - Accent5 2 3 9 2" xfId="9011" xr:uid="{00000000-0005-0000-0000-0000242B0000}"/>
    <cellStyle name="20% - Accent5 2 3 9 3" xfId="51734" xr:uid="{00000000-0005-0000-0000-0000252B0000}"/>
    <cellStyle name="20% - Accent5 2 4" xfId="9012" xr:uid="{00000000-0005-0000-0000-0000262B0000}"/>
    <cellStyle name="20% - Accent5 2 4 10" xfId="9013" xr:uid="{00000000-0005-0000-0000-0000272B0000}"/>
    <cellStyle name="20% - Accent5 2 4 2" xfId="9014" xr:uid="{00000000-0005-0000-0000-0000282B0000}"/>
    <cellStyle name="20% - Accent5 2 4 2 2" xfId="9015" xr:uid="{00000000-0005-0000-0000-0000292B0000}"/>
    <cellStyle name="20% - Accent5 2 4 2 2 2" xfId="9016" xr:uid="{00000000-0005-0000-0000-00002A2B0000}"/>
    <cellStyle name="20% - Accent5 2 4 2 2 2 2" xfId="9017" xr:uid="{00000000-0005-0000-0000-00002B2B0000}"/>
    <cellStyle name="20% - Accent5 2 4 2 2 2 2 2" xfId="9018" xr:uid="{00000000-0005-0000-0000-00002C2B0000}"/>
    <cellStyle name="20% - Accent5 2 4 2 2 2 2 2 2" xfId="9019" xr:uid="{00000000-0005-0000-0000-00002D2B0000}"/>
    <cellStyle name="20% - Accent5 2 4 2 2 2 2 2 3" xfId="51735" xr:uid="{00000000-0005-0000-0000-00002E2B0000}"/>
    <cellStyle name="20% - Accent5 2 4 2 2 2 2 3" xfId="9020" xr:uid="{00000000-0005-0000-0000-00002F2B0000}"/>
    <cellStyle name="20% - Accent5 2 4 2 2 2 2 4" xfId="9021" xr:uid="{00000000-0005-0000-0000-0000302B0000}"/>
    <cellStyle name="20% - Accent5 2 4 2 2 2 3" xfId="9022" xr:uid="{00000000-0005-0000-0000-0000312B0000}"/>
    <cellStyle name="20% - Accent5 2 4 2 2 2 3 2" xfId="9023" xr:uid="{00000000-0005-0000-0000-0000322B0000}"/>
    <cellStyle name="20% - Accent5 2 4 2 2 2 3 2 2" xfId="9024" xr:uid="{00000000-0005-0000-0000-0000332B0000}"/>
    <cellStyle name="20% - Accent5 2 4 2 2 2 3 2 3" xfId="51736" xr:uid="{00000000-0005-0000-0000-0000342B0000}"/>
    <cellStyle name="20% - Accent5 2 4 2 2 2 3 3" xfId="9025" xr:uid="{00000000-0005-0000-0000-0000352B0000}"/>
    <cellStyle name="20% - Accent5 2 4 2 2 2 3 4" xfId="9026" xr:uid="{00000000-0005-0000-0000-0000362B0000}"/>
    <cellStyle name="20% - Accent5 2 4 2 2 2 4" xfId="9027" xr:uid="{00000000-0005-0000-0000-0000372B0000}"/>
    <cellStyle name="20% - Accent5 2 4 2 2 2 4 2" xfId="9028" xr:uid="{00000000-0005-0000-0000-0000382B0000}"/>
    <cellStyle name="20% - Accent5 2 4 2 2 2 4 3" xfId="51737" xr:uid="{00000000-0005-0000-0000-0000392B0000}"/>
    <cellStyle name="20% - Accent5 2 4 2 2 2 5" xfId="9029" xr:uid="{00000000-0005-0000-0000-00003A2B0000}"/>
    <cellStyle name="20% - Accent5 2 4 2 2 2 6" xfId="9030" xr:uid="{00000000-0005-0000-0000-00003B2B0000}"/>
    <cellStyle name="20% - Accent5 2 4 2 2 3" xfId="9031" xr:uid="{00000000-0005-0000-0000-00003C2B0000}"/>
    <cellStyle name="20% - Accent5 2 4 2 2 3 2" xfId="9032" xr:uid="{00000000-0005-0000-0000-00003D2B0000}"/>
    <cellStyle name="20% - Accent5 2 4 2 2 3 2 2" xfId="9033" xr:uid="{00000000-0005-0000-0000-00003E2B0000}"/>
    <cellStyle name="20% - Accent5 2 4 2 2 3 2 3" xfId="51738" xr:uid="{00000000-0005-0000-0000-00003F2B0000}"/>
    <cellStyle name="20% - Accent5 2 4 2 2 3 3" xfId="9034" xr:uid="{00000000-0005-0000-0000-0000402B0000}"/>
    <cellStyle name="20% - Accent5 2 4 2 2 3 4" xfId="9035" xr:uid="{00000000-0005-0000-0000-0000412B0000}"/>
    <cellStyle name="20% - Accent5 2 4 2 2 4" xfId="9036" xr:uid="{00000000-0005-0000-0000-0000422B0000}"/>
    <cellStyle name="20% - Accent5 2 4 2 2 4 2" xfId="9037" xr:uid="{00000000-0005-0000-0000-0000432B0000}"/>
    <cellStyle name="20% - Accent5 2 4 2 2 4 2 2" xfId="9038" xr:uid="{00000000-0005-0000-0000-0000442B0000}"/>
    <cellStyle name="20% - Accent5 2 4 2 2 4 2 3" xfId="51739" xr:uid="{00000000-0005-0000-0000-0000452B0000}"/>
    <cellStyle name="20% - Accent5 2 4 2 2 4 3" xfId="9039" xr:uid="{00000000-0005-0000-0000-0000462B0000}"/>
    <cellStyle name="20% - Accent5 2 4 2 2 4 4" xfId="9040" xr:uid="{00000000-0005-0000-0000-0000472B0000}"/>
    <cellStyle name="20% - Accent5 2 4 2 2 5" xfId="9041" xr:uid="{00000000-0005-0000-0000-0000482B0000}"/>
    <cellStyle name="20% - Accent5 2 4 2 2 5 2" xfId="9042" xr:uid="{00000000-0005-0000-0000-0000492B0000}"/>
    <cellStyle name="20% - Accent5 2 4 2 2 5 3" xfId="51740" xr:uid="{00000000-0005-0000-0000-00004A2B0000}"/>
    <cellStyle name="20% - Accent5 2 4 2 2 6" xfId="9043" xr:uid="{00000000-0005-0000-0000-00004B2B0000}"/>
    <cellStyle name="20% - Accent5 2 4 2 2 7" xfId="9044" xr:uid="{00000000-0005-0000-0000-00004C2B0000}"/>
    <cellStyle name="20% - Accent5 2 4 2 3" xfId="9045" xr:uid="{00000000-0005-0000-0000-00004D2B0000}"/>
    <cellStyle name="20% - Accent5 2 4 2 3 2" xfId="9046" xr:uid="{00000000-0005-0000-0000-00004E2B0000}"/>
    <cellStyle name="20% - Accent5 2 4 2 3 2 2" xfId="9047" xr:uid="{00000000-0005-0000-0000-00004F2B0000}"/>
    <cellStyle name="20% - Accent5 2 4 2 3 2 2 2" xfId="9048" xr:uid="{00000000-0005-0000-0000-0000502B0000}"/>
    <cellStyle name="20% - Accent5 2 4 2 3 2 2 3" xfId="51741" xr:uid="{00000000-0005-0000-0000-0000512B0000}"/>
    <cellStyle name="20% - Accent5 2 4 2 3 2 3" xfId="9049" xr:uid="{00000000-0005-0000-0000-0000522B0000}"/>
    <cellStyle name="20% - Accent5 2 4 2 3 2 4" xfId="9050" xr:uid="{00000000-0005-0000-0000-0000532B0000}"/>
    <cellStyle name="20% - Accent5 2 4 2 3 3" xfId="9051" xr:uid="{00000000-0005-0000-0000-0000542B0000}"/>
    <cellStyle name="20% - Accent5 2 4 2 3 3 2" xfId="9052" xr:uid="{00000000-0005-0000-0000-0000552B0000}"/>
    <cellStyle name="20% - Accent5 2 4 2 3 3 2 2" xfId="9053" xr:uid="{00000000-0005-0000-0000-0000562B0000}"/>
    <cellStyle name="20% - Accent5 2 4 2 3 3 2 3" xfId="51742" xr:uid="{00000000-0005-0000-0000-0000572B0000}"/>
    <cellStyle name="20% - Accent5 2 4 2 3 3 3" xfId="9054" xr:uid="{00000000-0005-0000-0000-0000582B0000}"/>
    <cellStyle name="20% - Accent5 2 4 2 3 3 4" xfId="9055" xr:uid="{00000000-0005-0000-0000-0000592B0000}"/>
    <cellStyle name="20% - Accent5 2 4 2 3 4" xfId="9056" xr:uid="{00000000-0005-0000-0000-00005A2B0000}"/>
    <cellStyle name="20% - Accent5 2 4 2 3 4 2" xfId="9057" xr:uid="{00000000-0005-0000-0000-00005B2B0000}"/>
    <cellStyle name="20% - Accent5 2 4 2 3 4 3" xfId="51743" xr:uid="{00000000-0005-0000-0000-00005C2B0000}"/>
    <cellStyle name="20% - Accent5 2 4 2 3 5" xfId="9058" xr:uid="{00000000-0005-0000-0000-00005D2B0000}"/>
    <cellStyle name="20% - Accent5 2 4 2 3 6" xfId="9059" xr:uid="{00000000-0005-0000-0000-00005E2B0000}"/>
    <cellStyle name="20% - Accent5 2 4 2 4" xfId="9060" xr:uid="{00000000-0005-0000-0000-00005F2B0000}"/>
    <cellStyle name="20% - Accent5 2 4 2 4 2" xfId="9061" xr:uid="{00000000-0005-0000-0000-0000602B0000}"/>
    <cellStyle name="20% - Accent5 2 4 2 4 2 2" xfId="9062" xr:uid="{00000000-0005-0000-0000-0000612B0000}"/>
    <cellStyle name="20% - Accent5 2 4 2 4 2 3" xfId="51744" xr:uid="{00000000-0005-0000-0000-0000622B0000}"/>
    <cellStyle name="20% - Accent5 2 4 2 4 3" xfId="9063" xr:uid="{00000000-0005-0000-0000-0000632B0000}"/>
    <cellStyle name="20% - Accent5 2 4 2 4 4" xfId="9064" xr:uid="{00000000-0005-0000-0000-0000642B0000}"/>
    <cellStyle name="20% - Accent5 2 4 2 5" xfId="9065" xr:uid="{00000000-0005-0000-0000-0000652B0000}"/>
    <cellStyle name="20% - Accent5 2 4 2 5 2" xfId="9066" xr:uid="{00000000-0005-0000-0000-0000662B0000}"/>
    <cellStyle name="20% - Accent5 2 4 2 5 2 2" xfId="9067" xr:uid="{00000000-0005-0000-0000-0000672B0000}"/>
    <cellStyle name="20% - Accent5 2 4 2 5 2 3" xfId="51745" xr:uid="{00000000-0005-0000-0000-0000682B0000}"/>
    <cellStyle name="20% - Accent5 2 4 2 5 3" xfId="9068" xr:uid="{00000000-0005-0000-0000-0000692B0000}"/>
    <cellStyle name="20% - Accent5 2 4 2 5 4" xfId="9069" xr:uid="{00000000-0005-0000-0000-00006A2B0000}"/>
    <cellStyle name="20% - Accent5 2 4 2 6" xfId="9070" xr:uid="{00000000-0005-0000-0000-00006B2B0000}"/>
    <cellStyle name="20% - Accent5 2 4 2 6 2" xfId="9071" xr:uid="{00000000-0005-0000-0000-00006C2B0000}"/>
    <cellStyle name="20% - Accent5 2 4 2 6 3" xfId="51746" xr:uid="{00000000-0005-0000-0000-00006D2B0000}"/>
    <cellStyle name="20% - Accent5 2 4 2 7" xfId="9072" xr:uid="{00000000-0005-0000-0000-00006E2B0000}"/>
    <cellStyle name="20% - Accent5 2 4 2 8" xfId="9073" xr:uid="{00000000-0005-0000-0000-00006F2B0000}"/>
    <cellStyle name="20% - Accent5 2 4 3" xfId="9074" xr:uid="{00000000-0005-0000-0000-0000702B0000}"/>
    <cellStyle name="20% - Accent5 2 4 3 2" xfId="9075" xr:uid="{00000000-0005-0000-0000-0000712B0000}"/>
    <cellStyle name="20% - Accent5 2 4 3 2 2" xfId="9076" xr:uid="{00000000-0005-0000-0000-0000722B0000}"/>
    <cellStyle name="20% - Accent5 2 4 3 2 2 2" xfId="9077" xr:uid="{00000000-0005-0000-0000-0000732B0000}"/>
    <cellStyle name="20% - Accent5 2 4 3 2 2 2 2" xfId="9078" xr:uid="{00000000-0005-0000-0000-0000742B0000}"/>
    <cellStyle name="20% - Accent5 2 4 3 2 2 2 3" xfId="51747" xr:uid="{00000000-0005-0000-0000-0000752B0000}"/>
    <cellStyle name="20% - Accent5 2 4 3 2 2 3" xfId="9079" xr:uid="{00000000-0005-0000-0000-0000762B0000}"/>
    <cellStyle name="20% - Accent5 2 4 3 2 2 4" xfId="9080" xr:uid="{00000000-0005-0000-0000-0000772B0000}"/>
    <cellStyle name="20% - Accent5 2 4 3 2 3" xfId="9081" xr:uid="{00000000-0005-0000-0000-0000782B0000}"/>
    <cellStyle name="20% - Accent5 2 4 3 2 3 2" xfId="9082" xr:uid="{00000000-0005-0000-0000-0000792B0000}"/>
    <cellStyle name="20% - Accent5 2 4 3 2 3 2 2" xfId="9083" xr:uid="{00000000-0005-0000-0000-00007A2B0000}"/>
    <cellStyle name="20% - Accent5 2 4 3 2 3 2 3" xfId="51748" xr:uid="{00000000-0005-0000-0000-00007B2B0000}"/>
    <cellStyle name="20% - Accent5 2 4 3 2 3 3" xfId="9084" xr:uid="{00000000-0005-0000-0000-00007C2B0000}"/>
    <cellStyle name="20% - Accent5 2 4 3 2 3 4" xfId="9085" xr:uid="{00000000-0005-0000-0000-00007D2B0000}"/>
    <cellStyle name="20% - Accent5 2 4 3 2 4" xfId="9086" xr:uid="{00000000-0005-0000-0000-00007E2B0000}"/>
    <cellStyle name="20% - Accent5 2 4 3 2 4 2" xfId="9087" xr:uid="{00000000-0005-0000-0000-00007F2B0000}"/>
    <cellStyle name="20% - Accent5 2 4 3 2 4 3" xfId="51749" xr:uid="{00000000-0005-0000-0000-0000802B0000}"/>
    <cellStyle name="20% - Accent5 2 4 3 2 5" xfId="9088" xr:uid="{00000000-0005-0000-0000-0000812B0000}"/>
    <cellStyle name="20% - Accent5 2 4 3 2 6" xfId="9089" xr:uid="{00000000-0005-0000-0000-0000822B0000}"/>
    <cellStyle name="20% - Accent5 2 4 3 3" xfId="9090" xr:uid="{00000000-0005-0000-0000-0000832B0000}"/>
    <cellStyle name="20% - Accent5 2 4 3 3 2" xfId="9091" xr:uid="{00000000-0005-0000-0000-0000842B0000}"/>
    <cellStyle name="20% - Accent5 2 4 3 3 2 2" xfId="9092" xr:uid="{00000000-0005-0000-0000-0000852B0000}"/>
    <cellStyle name="20% - Accent5 2 4 3 3 2 3" xfId="51750" xr:uid="{00000000-0005-0000-0000-0000862B0000}"/>
    <cellStyle name="20% - Accent5 2 4 3 3 3" xfId="9093" xr:uid="{00000000-0005-0000-0000-0000872B0000}"/>
    <cellStyle name="20% - Accent5 2 4 3 3 4" xfId="9094" xr:uid="{00000000-0005-0000-0000-0000882B0000}"/>
    <cellStyle name="20% - Accent5 2 4 3 4" xfId="9095" xr:uid="{00000000-0005-0000-0000-0000892B0000}"/>
    <cellStyle name="20% - Accent5 2 4 3 4 2" xfId="9096" xr:uid="{00000000-0005-0000-0000-00008A2B0000}"/>
    <cellStyle name="20% - Accent5 2 4 3 4 2 2" xfId="9097" xr:uid="{00000000-0005-0000-0000-00008B2B0000}"/>
    <cellStyle name="20% - Accent5 2 4 3 4 2 3" xfId="51751" xr:uid="{00000000-0005-0000-0000-00008C2B0000}"/>
    <cellStyle name="20% - Accent5 2 4 3 4 3" xfId="9098" xr:uid="{00000000-0005-0000-0000-00008D2B0000}"/>
    <cellStyle name="20% - Accent5 2 4 3 4 4" xfId="9099" xr:uid="{00000000-0005-0000-0000-00008E2B0000}"/>
    <cellStyle name="20% - Accent5 2 4 3 5" xfId="9100" xr:uid="{00000000-0005-0000-0000-00008F2B0000}"/>
    <cellStyle name="20% - Accent5 2 4 3 5 2" xfId="9101" xr:uid="{00000000-0005-0000-0000-0000902B0000}"/>
    <cellStyle name="20% - Accent5 2 4 3 5 3" xfId="51752" xr:uid="{00000000-0005-0000-0000-0000912B0000}"/>
    <cellStyle name="20% - Accent5 2 4 3 6" xfId="9102" xr:uid="{00000000-0005-0000-0000-0000922B0000}"/>
    <cellStyle name="20% - Accent5 2 4 3 7" xfId="9103" xr:uid="{00000000-0005-0000-0000-0000932B0000}"/>
    <cellStyle name="20% - Accent5 2 4 4" xfId="9104" xr:uid="{00000000-0005-0000-0000-0000942B0000}"/>
    <cellStyle name="20% - Accent5 2 4 4 2" xfId="9105" xr:uid="{00000000-0005-0000-0000-0000952B0000}"/>
    <cellStyle name="20% - Accent5 2 4 4 2 2" xfId="9106" xr:uid="{00000000-0005-0000-0000-0000962B0000}"/>
    <cellStyle name="20% - Accent5 2 4 4 2 2 2" xfId="9107" xr:uid="{00000000-0005-0000-0000-0000972B0000}"/>
    <cellStyle name="20% - Accent5 2 4 4 2 2 3" xfId="51753" xr:uid="{00000000-0005-0000-0000-0000982B0000}"/>
    <cellStyle name="20% - Accent5 2 4 4 2 3" xfId="9108" xr:uid="{00000000-0005-0000-0000-0000992B0000}"/>
    <cellStyle name="20% - Accent5 2 4 4 2 4" xfId="9109" xr:uid="{00000000-0005-0000-0000-00009A2B0000}"/>
    <cellStyle name="20% - Accent5 2 4 4 3" xfId="9110" xr:uid="{00000000-0005-0000-0000-00009B2B0000}"/>
    <cellStyle name="20% - Accent5 2 4 4 3 2" xfId="9111" xr:uid="{00000000-0005-0000-0000-00009C2B0000}"/>
    <cellStyle name="20% - Accent5 2 4 4 3 2 2" xfId="9112" xr:uid="{00000000-0005-0000-0000-00009D2B0000}"/>
    <cellStyle name="20% - Accent5 2 4 4 3 2 3" xfId="51754" xr:uid="{00000000-0005-0000-0000-00009E2B0000}"/>
    <cellStyle name="20% - Accent5 2 4 4 3 3" xfId="9113" xr:uid="{00000000-0005-0000-0000-00009F2B0000}"/>
    <cellStyle name="20% - Accent5 2 4 4 3 4" xfId="9114" xr:uid="{00000000-0005-0000-0000-0000A02B0000}"/>
    <cellStyle name="20% - Accent5 2 4 4 4" xfId="9115" xr:uid="{00000000-0005-0000-0000-0000A12B0000}"/>
    <cellStyle name="20% - Accent5 2 4 4 4 2" xfId="9116" xr:uid="{00000000-0005-0000-0000-0000A22B0000}"/>
    <cellStyle name="20% - Accent5 2 4 4 4 3" xfId="51755" xr:uid="{00000000-0005-0000-0000-0000A32B0000}"/>
    <cellStyle name="20% - Accent5 2 4 4 5" xfId="9117" xr:uid="{00000000-0005-0000-0000-0000A42B0000}"/>
    <cellStyle name="20% - Accent5 2 4 4 6" xfId="9118" xr:uid="{00000000-0005-0000-0000-0000A52B0000}"/>
    <cellStyle name="20% - Accent5 2 4 5" xfId="9119" xr:uid="{00000000-0005-0000-0000-0000A62B0000}"/>
    <cellStyle name="20% - Accent5 2 4 5 2" xfId="9120" xr:uid="{00000000-0005-0000-0000-0000A72B0000}"/>
    <cellStyle name="20% - Accent5 2 4 5 2 2" xfId="9121" xr:uid="{00000000-0005-0000-0000-0000A82B0000}"/>
    <cellStyle name="20% - Accent5 2 4 5 2 2 2" xfId="9122" xr:uid="{00000000-0005-0000-0000-0000A92B0000}"/>
    <cellStyle name="20% - Accent5 2 4 5 2 2 3" xfId="51756" xr:uid="{00000000-0005-0000-0000-0000AA2B0000}"/>
    <cellStyle name="20% - Accent5 2 4 5 2 3" xfId="9123" xr:uid="{00000000-0005-0000-0000-0000AB2B0000}"/>
    <cellStyle name="20% - Accent5 2 4 5 2 4" xfId="9124" xr:uid="{00000000-0005-0000-0000-0000AC2B0000}"/>
    <cellStyle name="20% - Accent5 2 4 5 3" xfId="9125" xr:uid="{00000000-0005-0000-0000-0000AD2B0000}"/>
    <cellStyle name="20% - Accent5 2 4 5 3 2" xfId="9126" xr:uid="{00000000-0005-0000-0000-0000AE2B0000}"/>
    <cellStyle name="20% - Accent5 2 4 5 3 3" xfId="51757" xr:uid="{00000000-0005-0000-0000-0000AF2B0000}"/>
    <cellStyle name="20% - Accent5 2 4 5 4" xfId="9127" xr:uid="{00000000-0005-0000-0000-0000B02B0000}"/>
    <cellStyle name="20% - Accent5 2 4 5 5" xfId="9128" xr:uid="{00000000-0005-0000-0000-0000B12B0000}"/>
    <cellStyle name="20% - Accent5 2 4 6" xfId="9129" xr:uid="{00000000-0005-0000-0000-0000B22B0000}"/>
    <cellStyle name="20% - Accent5 2 4 6 2" xfId="9130" xr:uid="{00000000-0005-0000-0000-0000B32B0000}"/>
    <cellStyle name="20% - Accent5 2 4 6 2 2" xfId="9131" xr:uid="{00000000-0005-0000-0000-0000B42B0000}"/>
    <cellStyle name="20% - Accent5 2 4 6 2 3" xfId="51758" xr:uid="{00000000-0005-0000-0000-0000B52B0000}"/>
    <cellStyle name="20% - Accent5 2 4 6 3" xfId="9132" xr:uid="{00000000-0005-0000-0000-0000B62B0000}"/>
    <cellStyle name="20% - Accent5 2 4 6 4" xfId="9133" xr:uid="{00000000-0005-0000-0000-0000B72B0000}"/>
    <cellStyle name="20% - Accent5 2 4 7" xfId="9134" xr:uid="{00000000-0005-0000-0000-0000B82B0000}"/>
    <cellStyle name="20% - Accent5 2 4 7 2" xfId="9135" xr:uid="{00000000-0005-0000-0000-0000B92B0000}"/>
    <cellStyle name="20% - Accent5 2 4 7 2 2" xfId="9136" xr:uid="{00000000-0005-0000-0000-0000BA2B0000}"/>
    <cellStyle name="20% - Accent5 2 4 7 2 3" xfId="51759" xr:uid="{00000000-0005-0000-0000-0000BB2B0000}"/>
    <cellStyle name="20% - Accent5 2 4 7 3" xfId="9137" xr:uid="{00000000-0005-0000-0000-0000BC2B0000}"/>
    <cellStyle name="20% - Accent5 2 4 7 4" xfId="9138" xr:uid="{00000000-0005-0000-0000-0000BD2B0000}"/>
    <cellStyle name="20% - Accent5 2 4 8" xfId="9139" xr:uid="{00000000-0005-0000-0000-0000BE2B0000}"/>
    <cellStyle name="20% - Accent5 2 4 8 2" xfId="9140" xr:uid="{00000000-0005-0000-0000-0000BF2B0000}"/>
    <cellStyle name="20% - Accent5 2 4 8 3" xfId="51760" xr:uid="{00000000-0005-0000-0000-0000C02B0000}"/>
    <cellStyle name="20% - Accent5 2 4 9" xfId="9141" xr:uid="{00000000-0005-0000-0000-0000C12B0000}"/>
    <cellStyle name="20% - Accent5 2 5" xfId="9142" xr:uid="{00000000-0005-0000-0000-0000C22B0000}"/>
    <cellStyle name="20% - Accent5 2 5 10" xfId="9143" xr:uid="{00000000-0005-0000-0000-0000C32B0000}"/>
    <cellStyle name="20% - Accent5 2 5 2" xfId="9144" xr:uid="{00000000-0005-0000-0000-0000C42B0000}"/>
    <cellStyle name="20% - Accent5 2 5 2 2" xfId="9145" xr:uid="{00000000-0005-0000-0000-0000C52B0000}"/>
    <cellStyle name="20% - Accent5 2 5 2 2 2" xfId="9146" xr:uid="{00000000-0005-0000-0000-0000C62B0000}"/>
    <cellStyle name="20% - Accent5 2 5 2 2 2 2" xfId="9147" xr:uid="{00000000-0005-0000-0000-0000C72B0000}"/>
    <cellStyle name="20% - Accent5 2 5 2 2 2 2 2" xfId="9148" xr:uid="{00000000-0005-0000-0000-0000C82B0000}"/>
    <cellStyle name="20% - Accent5 2 5 2 2 2 2 2 2" xfId="9149" xr:uid="{00000000-0005-0000-0000-0000C92B0000}"/>
    <cellStyle name="20% - Accent5 2 5 2 2 2 2 2 3" xfId="51761" xr:uid="{00000000-0005-0000-0000-0000CA2B0000}"/>
    <cellStyle name="20% - Accent5 2 5 2 2 2 2 3" xfId="9150" xr:uid="{00000000-0005-0000-0000-0000CB2B0000}"/>
    <cellStyle name="20% - Accent5 2 5 2 2 2 2 4" xfId="9151" xr:uid="{00000000-0005-0000-0000-0000CC2B0000}"/>
    <cellStyle name="20% - Accent5 2 5 2 2 2 3" xfId="9152" xr:uid="{00000000-0005-0000-0000-0000CD2B0000}"/>
    <cellStyle name="20% - Accent5 2 5 2 2 2 3 2" xfId="9153" xr:uid="{00000000-0005-0000-0000-0000CE2B0000}"/>
    <cellStyle name="20% - Accent5 2 5 2 2 2 3 2 2" xfId="9154" xr:uid="{00000000-0005-0000-0000-0000CF2B0000}"/>
    <cellStyle name="20% - Accent5 2 5 2 2 2 3 2 3" xfId="51762" xr:uid="{00000000-0005-0000-0000-0000D02B0000}"/>
    <cellStyle name="20% - Accent5 2 5 2 2 2 3 3" xfId="9155" xr:uid="{00000000-0005-0000-0000-0000D12B0000}"/>
    <cellStyle name="20% - Accent5 2 5 2 2 2 3 4" xfId="9156" xr:uid="{00000000-0005-0000-0000-0000D22B0000}"/>
    <cellStyle name="20% - Accent5 2 5 2 2 2 4" xfId="9157" xr:uid="{00000000-0005-0000-0000-0000D32B0000}"/>
    <cellStyle name="20% - Accent5 2 5 2 2 2 4 2" xfId="9158" xr:uid="{00000000-0005-0000-0000-0000D42B0000}"/>
    <cellStyle name="20% - Accent5 2 5 2 2 2 4 3" xfId="51763" xr:uid="{00000000-0005-0000-0000-0000D52B0000}"/>
    <cellStyle name="20% - Accent5 2 5 2 2 2 5" xfId="9159" xr:uid="{00000000-0005-0000-0000-0000D62B0000}"/>
    <cellStyle name="20% - Accent5 2 5 2 2 2 6" xfId="9160" xr:uid="{00000000-0005-0000-0000-0000D72B0000}"/>
    <cellStyle name="20% - Accent5 2 5 2 2 3" xfId="9161" xr:uid="{00000000-0005-0000-0000-0000D82B0000}"/>
    <cellStyle name="20% - Accent5 2 5 2 2 3 2" xfId="9162" xr:uid="{00000000-0005-0000-0000-0000D92B0000}"/>
    <cellStyle name="20% - Accent5 2 5 2 2 3 2 2" xfId="9163" xr:uid="{00000000-0005-0000-0000-0000DA2B0000}"/>
    <cellStyle name="20% - Accent5 2 5 2 2 3 2 3" xfId="51764" xr:uid="{00000000-0005-0000-0000-0000DB2B0000}"/>
    <cellStyle name="20% - Accent5 2 5 2 2 3 3" xfId="9164" xr:uid="{00000000-0005-0000-0000-0000DC2B0000}"/>
    <cellStyle name="20% - Accent5 2 5 2 2 3 4" xfId="9165" xr:uid="{00000000-0005-0000-0000-0000DD2B0000}"/>
    <cellStyle name="20% - Accent5 2 5 2 2 4" xfId="9166" xr:uid="{00000000-0005-0000-0000-0000DE2B0000}"/>
    <cellStyle name="20% - Accent5 2 5 2 2 4 2" xfId="9167" xr:uid="{00000000-0005-0000-0000-0000DF2B0000}"/>
    <cellStyle name="20% - Accent5 2 5 2 2 4 2 2" xfId="9168" xr:uid="{00000000-0005-0000-0000-0000E02B0000}"/>
    <cellStyle name="20% - Accent5 2 5 2 2 4 2 3" xfId="51765" xr:uid="{00000000-0005-0000-0000-0000E12B0000}"/>
    <cellStyle name="20% - Accent5 2 5 2 2 4 3" xfId="9169" xr:uid="{00000000-0005-0000-0000-0000E22B0000}"/>
    <cellStyle name="20% - Accent5 2 5 2 2 4 4" xfId="9170" xr:uid="{00000000-0005-0000-0000-0000E32B0000}"/>
    <cellStyle name="20% - Accent5 2 5 2 2 5" xfId="9171" xr:uid="{00000000-0005-0000-0000-0000E42B0000}"/>
    <cellStyle name="20% - Accent5 2 5 2 2 5 2" xfId="9172" xr:uid="{00000000-0005-0000-0000-0000E52B0000}"/>
    <cellStyle name="20% - Accent5 2 5 2 2 5 3" xfId="51766" xr:uid="{00000000-0005-0000-0000-0000E62B0000}"/>
    <cellStyle name="20% - Accent5 2 5 2 2 6" xfId="9173" xr:uid="{00000000-0005-0000-0000-0000E72B0000}"/>
    <cellStyle name="20% - Accent5 2 5 2 2 7" xfId="9174" xr:uid="{00000000-0005-0000-0000-0000E82B0000}"/>
    <cellStyle name="20% - Accent5 2 5 2 3" xfId="9175" xr:uid="{00000000-0005-0000-0000-0000E92B0000}"/>
    <cellStyle name="20% - Accent5 2 5 2 3 2" xfId="9176" xr:uid="{00000000-0005-0000-0000-0000EA2B0000}"/>
    <cellStyle name="20% - Accent5 2 5 2 3 2 2" xfId="9177" xr:uid="{00000000-0005-0000-0000-0000EB2B0000}"/>
    <cellStyle name="20% - Accent5 2 5 2 3 2 2 2" xfId="9178" xr:uid="{00000000-0005-0000-0000-0000EC2B0000}"/>
    <cellStyle name="20% - Accent5 2 5 2 3 2 2 3" xfId="51767" xr:uid="{00000000-0005-0000-0000-0000ED2B0000}"/>
    <cellStyle name="20% - Accent5 2 5 2 3 2 3" xfId="9179" xr:uid="{00000000-0005-0000-0000-0000EE2B0000}"/>
    <cellStyle name="20% - Accent5 2 5 2 3 2 4" xfId="9180" xr:uid="{00000000-0005-0000-0000-0000EF2B0000}"/>
    <cellStyle name="20% - Accent5 2 5 2 3 3" xfId="9181" xr:uid="{00000000-0005-0000-0000-0000F02B0000}"/>
    <cellStyle name="20% - Accent5 2 5 2 3 3 2" xfId="9182" xr:uid="{00000000-0005-0000-0000-0000F12B0000}"/>
    <cellStyle name="20% - Accent5 2 5 2 3 3 2 2" xfId="9183" xr:uid="{00000000-0005-0000-0000-0000F22B0000}"/>
    <cellStyle name="20% - Accent5 2 5 2 3 3 2 3" xfId="51768" xr:uid="{00000000-0005-0000-0000-0000F32B0000}"/>
    <cellStyle name="20% - Accent5 2 5 2 3 3 3" xfId="9184" xr:uid="{00000000-0005-0000-0000-0000F42B0000}"/>
    <cellStyle name="20% - Accent5 2 5 2 3 3 4" xfId="9185" xr:uid="{00000000-0005-0000-0000-0000F52B0000}"/>
    <cellStyle name="20% - Accent5 2 5 2 3 4" xfId="9186" xr:uid="{00000000-0005-0000-0000-0000F62B0000}"/>
    <cellStyle name="20% - Accent5 2 5 2 3 4 2" xfId="9187" xr:uid="{00000000-0005-0000-0000-0000F72B0000}"/>
    <cellStyle name="20% - Accent5 2 5 2 3 4 3" xfId="51769" xr:uid="{00000000-0005-0000-0000-0000F82B0000}"/>
    <cellStyle name="20% - Accent5 2 5 2 3 5" xfId="9188" xr:uid="{00000000-0005-0000-0000-0000F92B0000}"/>
    <cellStyle name="20% - Accent5 2 5 2 3 6" xfId="9189" xr:uid="{00000000-0005-0000-0000-0000FA2B0000}"/>
    <cellStyle name="20% - Accent5 2 5 2 4" xfId="9190" xr:uid="{00000000-0005-0000-0000-0000FB2B0000}"/>
    <cellStyle name="20% - Accent5 2 5 2 4 2" xfId="9191" xr:uid="{00000000-0005-0000-0000-0000FC2B0000}"/>
    <cellStyle name="20% - Accent5 2 5 2 4 2 2" xfId="9192" xr:uid="{00000000-0005-0000-0000-0000FD2B0000}"/>
    <cellStyle name="20% - Accent5 2 5 2 4 2 3" xfId="51770" xr:uid="{00000000-0005-0000-0000-0000FE2B0000}"/>
    <cellStyle name="20% - Accent5 2 5 2 4 3" xfId="9193" xr:uid="{00000000-0005-0000-0000-0000FF2B0000}"/>
    <cellStyle name="20% - Accent5 2 5 2 4 4" xfId="9194" xr:uid="{00000000-0005-0000-0000-0000002C0000}"/>
    <cellStyle name="20% - Accent5 2 5 2 5" xfId="9195" xr:uid="{00000000-0005-0000-0000-0000012C0000}"/>
    <cellStyle name="20% - Accent5 2 5 2 5 2" xfId="9196" xr:uid="{00000000-0005-0000-0000-0000022C0000}"/>
    <cellStyle name="20% - Accent5 2 5 2 5 2 2" xfId="9197" xr:uid="{00000000-0005-0000-0000-0000032C0000}"/>
    <cellStyle name="20% - Accent5 2 5 2 5 2 3" xfId="51771" xr:uid="{00000000-0005-0000-0000-0000042C0000}"/>
    <cellStyle name="20% - Accent5 2 5 2 5 3" xfId="9198" xr:uid="{00000000-0005-0000-0000-0000052C0000}"/>
    <cellStyle name="20% - Accent5 2 5 2 5 4" xfId="9199" xr:uid="{00000000-0005-0000-0000-0000062C0000}"/>
    <cellStyle name="20% - Accent5 2 5 2 6" xfId="9200" xr:uid="{00000000-0005-0000-0000-0000072C0000}"/>
    <cellStyle name="20% - Accent5 2 5 2 6 2" xfId="9201" xr:uid="{00000000-0005-0000-0000-0000082C0000}"/>
    <cellStyle name="20% - Accent5 2 5 2 6 3" xfId="51772" xr:uid="{00000000-0005-0000-0000-0000092C0000}"/>
    <cellStyle name="20% - Accent5 2 5 2 7" xfId="9202" xr:uid="{00000000-0005-0000-0000-00000A2C0000}"/>
    <cellStyle name="20% - Accent5 2 5 2 8" xfId="9203" xr:uid="{00000000-0005-0000-0000-00000B2C0000}"/>
    <cellStyle name="20% - Accent5 2 5 3" xfId="9204" xr:uid="{00000000-0005-0000-0000-00000C2C0000}"/>
    <cellStyle name="20% - Accent5 2 5 3 2" xfId="9205" xr:uid="{00000000-0005-0000-0000-00000D2C0000}"/>
    <cellStyle name="20% - Accent5 2 5 3 2 2" xfId="9206" xr:uid="{00000000-0005-0000-0000-00000E2C0000}"/>
    <cellStyle name="20% - Accent5 2 5 3 2 2 2" xfId="9207" xr:uid="{00000000-0005-0000-0000-00000F2C0000}"/>
    <cellStyle name="20% - Accent5 2 5 3 2 2 2 2" xfId="9208" xr:uid="{00000000-0005-0000-0000-0000102C0000}"/>
    <cellStyle name="20% - Accent5 2 5 3 2 2 2 3" xfId="51773" xr:uid="{00000000-0005-0000-0000-0000112C0000}"/>
    <cellStyle name="20% - Accent5 2 5 3 2 2 3" xfId="9209" xr:uid="{00000000-0005-0000-0000-0000122C0000}"/>
    <cellStyle name="20% - Accent5 2 5 3 2 2 4" xfId="9210" xr:uid="{00000000-0005-0000-0000-0000132C0000}"/>
    <cellStyle name="20% - Accent5 2 5 3 2 3" xfId="9211" xr:uid="{00000000-0005-0000-0000-0000142C0000}"/>
    <cellStyle name="20% - Accent5 2 5 3 2 3 2" xfId="9212" xr:uid="{00000000-0005-0000-0000-0000152C0000}"/>
    <cellStyle name="20% - Accent5 2 5 3 2 3 2 2" xfId="9213" xr:uid="{00000000-0005-0000-0000-0000162C0000}"/>
    <cellStyle name="20% - Accent5 2 5 3 2 3 2 3" xfId="51774" xr:uid="{00000000-0005-0000-0000-0000172C0000}"/>
    <cellStyle name="20% - Accent5 2 5 3 2 3 3" xfId="9214" xr:uid="{00000000-0005-0000-0000-0000182C0000}"/>
    <cellStyle name="20% - Accent5 2 5 3 2 3 4" xfId="9215" xr:uid="{00000000-0005-0000-0000-0000192C0000}"/>
    <cellStyle name="20% - Accent5 2 5 3 2 4" xfId="9216" xr:uid="{00000000-0005-0000-0000-00001A2C0000}"/>
    <cellStyle name="20% - Accent5 2 5 3 2 4 2" xfId="9217" xr:uid="{00000000-0005-0000-0000-00001B2C0000}"/>
    <cellStyle name="20% - Accent5 2 5 3 2 4 3" xfId="51775" xr:uid="{00000000-0005-0000-0000-00001C2C0000}"/>
    <cellStyle name="20% - Accent5 2 5 3 2 5" xfId="9218" xr:uid="{00000000-0005-0000-0000-00001D2C0000}"/>
    <cellStyle name="20% - Accent5 2 5 3 2 6" xfId="9219" xr:uid="{00000000-0005-0000-0000-00001E2C0000}"/>
    <cellStyle name="20% - Accent5 2 5 3 3" xfId="9220" xr:uid="{00000000-0005-0000-0000-00001F2C0000}"/>
    <cellStyle name="20% - Accent5 2 5 3 3 2" xfId="9221" xr:uid="{00000000-0005-0000-0000-0000202C0000}"/>
    <cellStyle name="20% - Accent5 2 5 3 3 2 2" xfId="9222" xr:uid="{00000000-0005-0000-0000-0000212C0000}"/>
    <cellStyle name="20% - Accent5 2 5 3 3 2 3" xfId="51776" xr:uid="{00000000-0005-0000-0000-0000222C0000}"/>
    <cellStyle name="20% - Accent5 2 5 3 3 3" xfId="9223" xr:uid="{00000000-0005-0000-0000-0000232C0000}"/>
    <cellStyle name="20% - Accent5 2 5 3 3 4" xfId="9224" xr:uid="{00000000-0005-0000-0000-0000242C0000}"/>
    <cellStyle name="20% - Accent5 2 5 3 4" xfId="9225" xr:uid="{00000000-0005-0000-0000-0000252C0000}"/>
    <cellStyle name="20% - Accent5 2 5 3 4 2" xfId="9226" xr:uid="{00000000-0005-0000-0000-0000262C0000}"/>
    <cellStyle name="20% - Accent5 2 5 3 4 2 2" xfId="9227" xr:uid="{00000000-0005-0000-0000-0000272C0000}"/>
    <cellStyle name="20% - Accent5 2 5 3 4 2 3" xfId="51777" xr:uid="{00000000-0005-0000-0000-0000282C0000}"/>
    <cellStyle name="20% - Accent5 2 5 3 4 3" xfId="9228" xr:uid="{00000000-0005-0000-0000-0000292C0000}"/>
    <cellStyle name="20% - Accent5 2 5 3 4 4" xfId="9229" xr:uid="{00000000-0005-0000-0000-00002A2C0000}"/>
    <cellStyle name="20% - Accent5 2 5 3 5" xfId="9230" xr:uid="{00000000-0005-0000-0000-00002B2C0000}"/>
    <cellStyle name="20% - Accent5 2 5 3 5 2" xfId="9231" xr:uid="{00000000-0005-0000-0000-00002C2C0000}"/>
    <cellStyle name="20% - Accent5 2 5 3 5 3" xfId="51778" xr:uid="{00000000-0005-0000-0000-00002D2C0000}"/>
    <cellStyle name="20% - Accent5 2 5 3 6" xfId="9232" xr:uid="{00000000-0005-0000-0000-00002E2C0000}"/>
    <cellStyle name="20% - Accent5 2 5 3 7" xfId="9233" xr:uid="{00000000-0005-0000-0000-00002F2C0000}"/>
    <cellStyle name="20% - Accent5 2 5 4" xfId="9234" xr:uid="{00000000-0005-0000-0000-0000302C0000}"/>
    <cellStyle name="20% - Accent5 2 5 4 2" xfId="9235" xr:uid="{00000000-0005-0000-0000-0000312C0000}"/>
    <cellStyle name="20% - Accent5 2 5 4 2 2" xfId="9236" xr:uid="{00000000-0005-0000-0000-0000322C0000}"/>
    <cellStyle name="20% - Accent5 2 5 4 2 2 2" xfId="9237" xr:uid="{00000000-0005-0000-0000-0000332C0000}"/>
    <cellStyle name="20% - Accent5 2 5 4 2 2 3" xfId="51779" xr:uid="{00000000-0005-0000-0000-0000342C0000}"/>
    <cellStyle name="20% - Accent5 2 5 4 2 3" xfId="9238" xr:uid="{00000000-0005-0000-0000-0000352C0000}"/>
    <cellStyle name="20% - Accent5 2 5 4 2 4" xfId="9239" xr:uid="{00000000-0005-0000-0000-0000362C0000}"/>
    <cellStyle name="20% - Accent5 2 5 4 3" xfId="9240" xr:uid="{00000000-0005-0000-0000-0000372C0000}"/>
    <cellStyle name="20% - Accent5 2 5 4 3 2" xfId="9241" xr:uid="{00000000-0005-0000-0000-0000382C0000}"/>
    <cellStyle name="20% - Accent5 2 5 4 3 2 2" xfId="9242" xr:uid="{00000000-0005-0000-0000-0000392C0000}"/>
    <cellStyle name="20% - Accent5 2 5 4 3 2 3" xfId="51780" xr:uid="{00000000-0005-0000-0000-00003A2C0000}"/>
    <cellStyle name="20% - Accent5 2 5 4 3 3" xfId="9243" xr:uid="{00000000-0005-0000-0000-00003B2C0000}"/>
    <cellStyle name="20% - Accent5 2 5 4 3 4" xfId="9244" xr:uid="{00000000-0005-0000-0000-00003C2C0000}"/>
    <cellStyle name="20% - Accent5 2 5 4 4" xfId="9245" xr:uid="{00000000-0005-0000-0000-00003D2C0000}"/>
    <cellStyle name="20% - Accent5 2 5 4 4 2" xfId="9246" xr:uid="{00000000-0005-0000-0000-00003E2C0000}"/>
    <cellStyle name="20% - Accent5 2 5 4 4 3" xfId="51781" xr:uid="{00000000-0005-0000-0000-00003F2C0000}"/>
    <cellStyle name="20% - Accent5 2 5 4 5" xfId="9247" xr:uid="{00000000-0005-0000-0000-0000402C0000}"/>
    <cellStyle name="20% - Accent5 2 5 4 6" xfId="9248" xr:uid="{00000000-0005-0000-0000-0000412C0000}"/>
    <cellStyle name="20% - Accent5 2 5 5" xfId="9249" xr:uid="{00000000-0005-0000-0000-0000422C0000}"/>
    <cellStyle name="20% - Accent5 2 5 5 2" xfId="9250" xr:uid="{00000000-0005-0000-0000-0000432C0000}"/>
    <cellStyle name="20% - Accent5 2 5 5 2 2" xfId="9251" xr:uid="{00000000-0005-0000-0000-0000442C0000}"/>
    <cellStyle name="20% - Accent5 2 5 5 2 2 2" xfId="9252" xr:uid="{00000000-0005-0000-0000-0000452C0000}"/>
    <cellStyle name="20% - Accent5 2 5 5 2 2 3" xfId="51782" xr:uid="{00000000-0005-0000-0000-0000462C0000}"/>
    <cellStyle name="20% - Accent5 2 5 5 2 3" xfId="9253" xr:uid="{00000000-0005-0000-0000-0000472C0000}"/>
    <cellStyle name="20% - Accent5 2 5 5 2 4" xfId="9254" xr:uid="{00000000-0005-0000-0000-0000482C0000}"/>
    <cellStyle name="20% - Accent5 2 5 5 3" xfId="9255" xr:uid="{00000000-0005-0000-0000-0000492C0000}"/>
    <cellStyle name="20% - Accent5 2 5 5 3 2" xfId="9256" xr:uid="{00000000-0005-0000-0000-00004A2C0000}"/>
    <cellStyle name="20% - Accent5 2 5 5 3 3" xfId="51783" xr:uid="{00000000-0005-0000-0000-00004B2C0000}"/>
    <cellStyle name="20% - Accent5 2 5 5 4" xfId="9257" xr:uid="{00000000-0005-0000-0000-00004C2C0000}"/>
    <cellStyle name="20% - Accent5 2 5 5 5" xfId="9258" xr:uid="{00000000-0005-0000-0000-00004D2C0000}"/>
    <cellStyle name="20% - Accent5 2 5 6" xfId="9259" xr:uid="{00000000-0005-0000-0000-00004E2C0000}"/>
    <cellStyle name="20% - Accent5 2 5 6 2" xfId="9260" xr:uid="{00000000-0005-0000-0000-00004F2C0000}"/>
    <cellStyle name="20% - Accent5 2 5 6 2 2" xfId="9261" xr:uid="{00000000-0005-0000-0000-0000502C0000}"/>
    <cellStyle name="20% - Accent5 2 5 6 2 3" xfId="51784" xr:uid="{00000000-0005-0000-0000-0000512C0000}"/>
    <cellStyle name="20% - Accent5 2 5 6 3" xfId="9262" xr:uid="{00000000-0005-0000-0000-0000522C0000}"/>
    <cellStyle name="20% - Accent5 2 5 6 4" xfId="9263" xr:uid="{00000000-0005-0000-0000-0000532C0000}"/>
    <cellStyle name="20% - Accent5 2 5 7" xfId="9264" xr:uid="{00000000-0005-0000-0000-0000542C0000}"/>
    <cellStyle name="20% - Accent5 2 5 7 2" xfId="9265" xr:uid="{00000000-0005-0000-0000-0000552C0000}"/>
    <cellStyle name="20% - Accent5 2 5 7 2 2" xfId="9266" xr:uid="{00000000-0005-0000-0000-0000562C0000}"/>
    <cellStyle name="20% - Accent5 2 5 7 2 3" xfId="51785" xr:uid="{00000000-0005-0000-0000-0000572C0000}"/>
    <cellStyle name="20% - Accent5 2 5 7 3" xfId="9267" xr:uid="{00000000-0005-0000-0000-0000582C0000}"/>
    <cellStyle name="20% - Accent5 2 5 7 4" xfId="9268" xr:uid="{00000000-0005-0000-0000-0000592C0000}"/>
    <cellStyle name="20% - Accent5 2 5 8" xfId="9269" xr:uid="{00000000-0005-0000-0000-00005A2C0000}"/>
    <cellStyle name="20% - Accent5 2 5 8 2" xfId="9270" xr:uid="{00000000-0005-0000-0000-00005B2C0000}"/>
    <cellStyle name="20% - Accent5 2 5 8 3" xfId="51786" xr:uid="{00000000-0005-0000-0000-00005C2C0000}"/>
    <cellStyle name="20% - Accent5 2 5 9" xfId="9271" xr:uid="{00000000-0005-0000-0000-00005D2C0000}"/>
    <cellStyle name="20% - Accent5 2 6" xfId="9272" xr:uid="{00000000-0005-0000-0000-00005E2C0000}"/>
    <cellStyle name="20% - Accent5 2 6 10" xfId="9273" xr:uid="{00000000-0005-0000-0000-00005F2C0000}"/>
    <cellStyle name="20% - Accent5 2 6 2" xfId="9274" xr:uid="{00000000-0005-0000-0000-0000602C0000}"/>
    <cellStyle name="20% - Accent5 2 6 2 2" xfId="9275" xr:uid="{00000000-0005-0000-0000-0000612C0000}"/>
    <cellStyle name="20% - Accent5 2 6 2 2 2" xfId="9276" xr:uid="{00000000-0005-0000-0000-0000622C0000}"/>
    <cellStyle name="20% - Accent5 2 6 2 2 2 2" xfId="9277" xr:uid="{00000000-0005-0000-0000-0000632C0000}"/>
    <cellStyle name="20% - Accent5 2 6 2 2 2 2 2" xfId="9278" xr:uid="{00000000-0005-0000-0000-0000642C0000}"/>
    <cellStyle name="20% - Accent5 2 6 2 2 2 2 2 2" xfId="9279" xr:uid="{00000000-0005-0000-0000-0000652C0000}"/>
    <cellStyle name="20% - Accent5 2 6 2 2 2 2 2 3" xfId="51787" xr:uid="{00000000-0005-0000-0000-0000662C0000}"/>
    <cellStyle name="20% - Accent5 2 6 2 2 2 2 3" xfId="9280" xr:uid="{00000000-0005-0000-0000-0000672C0000}"/>
    <cellStyle name="20% - Accent5 2 6 2 2 2 2 4" xfId="9281" xr:uid="{00000000-0005-0000-0000-0000682C0000}"/>
    <cellStyle name="20% - Accent5 2 6 2 2 2 3" xfId="9282" xr:uid="{00000000-0005-0000-0000-0000692C0000}"/>
    <cellStyle name="20% - Accent5 2 6 2 2 2 3 2" xfId="9283" xr:uid="{00000000-0005-0000-0000-00006A2C0000}"/>
    <cellStyle name="20% - Accent5 2 6 2 2 2 3 2 2" xfId="9284" xr:uid="{00000000-0005-0000-0000-00006B2C0000}"/>
    <cellStyle name="20% - Accent5 2 6 2 2 2 3 2 3" xfId="51788" xr:uid="{00000000-0005-0000-0000-00006C2C0000}"/>
    <cellStyle name="20% - Accent5 2 6 2 2 2 3 3" xfId="9285" xr:uid="{00000000-0005-0000-0000-00006D2C0000}"/>
    <cellStyle name="20% - Accent5 2 6 2 2 2 3 4" xfId="9286" xr:uid="{00000000-0005-0000-0000-00006E2C0000}"/>
    <cellStyle name="20% - Accent5 2 6 2 2 2 4" xfId="9287" xr:uid="{00000000-0005-0000-0000-00006F2C0000}"/>
    <cellStyle name="20% - Accent5 2 6 2 2 2 4 2" xfId="9288" xr:uid="{00000000-0005-0000-0000-0000702C0000}"/>
    <cellStyle name="20% - Accent5 2 6 2 2 2 4 3" xfId="51789" xr:uid="{00000000-0005-0000-0000-0000712C0000}"/>
    <cellStyle name="20% - Accent5 2 6 2 2 2 5" xfId="9289" xr:uid="{00000000-0005-0000-0000-0000722C0000}"/>
    <cellStyle name="20% - Accent5 2 6 2 2 2 6" xfId="9290" xr:uid="{00000000-0005-0000-0000-0000732C0000}"/>
    <cellStyle name="20% - Accent5 2 6 2 2 3" xfId="9291" xr:uid="{00000000-0005-0000-0000-0000742C0000}"/>
    <cellStyle name="20% - Accent5 2 6 2 2 3 2" xfId="9292" xr:uid="{00000000-0005-0000-0000-0000752C0000}"/>
    <cellStyle name="20% - Accent5 2 6 2 2 3 2 2" xfId="9293" xr:uid="{00000000-0005-0000-0000-0000762C0000}"/>
    <cellStyle name="20% - Accent5 2 6 2 2 3 2 3" xfId="51790" xr:uid="{00000000-0005-0000-0000-0000772C0000}"/>
    <cellStyle name="20% - Accent5 2 6 2 2 3 3" xfId="9294" xr:uid="{00000000-0005-0000-0000-0000782C0000}"/>
    <cellStyle name="20% - Accent5 2 6 2 2 3 4" xfId="9295" xr:uid="{00000000-0005-0000-0000-0000792C0000}"/>
    <cellStyle name="20% - Accent5 2 6 2 2 4" xfId="9296" xr:uid="{00000000-0005-0000-0000-00007A2C0000}"/>
    <cellStyle name="20% - Accent5 2 6 2 2 4 2" xfId="9297" xr:uid="{00000000-0005-0000-0000-00007B2C0000}"/>
    <cellStyle name="20% - Accent5 2 6 2 2 4 2 2" xfId="9298" xr:uid="{00000000-0005-0000-0000-00007C2C0000}"/>
    <cellStyle name="20% - Accent5 2 6 2 2 4 2 3" xfId="51791" xr:uid="{00000000-0005-0000-0000-00007D2C0000}"/>
    <cellStyle name="20% - Accent5 2 6 2 2 4 3" xfId="9299" xr:uid="{00000000-0005-0000-0000-00007E2C0000}"/>
    <cellStyle name="20% - Accent5 2 6 2 2 4 4" xfId="9300" xr:uid="{00000000-0005-0000-0000-00007F2C0000}"/>
    <cellStyle name="20% - Accent5 2 6 2 2 5" xfId="9301" xr:uid="{00000000-0005-0000-0000-0000802C0000}"/>
    <cellStyle name="20% - Accent5 2 6 2 2 5 2" xfId="9302" xr:uid="{00000000-0005-0000-0000-0000812C0000}"/>
    <cellStyle name="20% - Accent5 2 6 2 2 5 3" xfId="51792" xr:uid="{00000000-0005-0000-0000-0000822C0000}"/>
    <cellStyle name="20% - Accent5 2 6 2 2 6" xfId="9303" xr:uid="{00000000-0005-0000-0000-0000832C0000}"/>
    <cellStyle name="20% - Accent5 2 6 2 2 7" xfId="9304" xr:uid="{00000000-0005-0000-0000-0000842C0000}"/>
    <cellStyle name="20% - Accent5 2 6 2 3" xfId="9305" xr:uid="{00000000-0005-0000-0000-0000852C0000}"/>
    <cellStyle name="20% - Accent5 2 6 2 3 2" xfId="9306" xr:uid="{00000000-0005-0000-0000-0000862C0000}"/>
    <cellStyle name="20% - Accent5 2 6 2 3 2 2" xfId="9307" xr:uid="{00000000-0005-0000-0000-0000872C0000}"/>
    <cellStyle name="20% - Accent5 2 6 2 3 2 2 2" xfId="9308" xr:uid="{00000000-0005-0000-0000-0000882C0000}"/>
    <cellStyle name="20% - Accent5 2 6 2 3 2 2 3" xfId="51793" xr:uid="{00000000-0005-0000-0000-0000892C0000}"/>
    <cellStyle name="20% - Accent5 2 6 2 3 2 3" xfId="9309" xr:uid="{00000000-0005-0000-0000-00008A2C0000}"/>
    <cellStyle name="20% - Accent5 2 6 2 3 2 4" xfId="9310" xr:uid="{00000000-0005-0000-0000-00008B2C0000}"/>
    <cellStyle name="20% - Accent5 2 6 2 3 3" xfId="9311" xr:uid="{00000000-0005-0000-0000-00008C2C0000}"/>
    <cellStyle name="20% - Accent5 2 6 2 3 3 2" xfId="9312" xr:uid="{00000000-0005-0000-0000-00008D2C0000}"/>
    <cellStyle name="20% - Accent5 2 6 2 3 3 2 2" xfId="9313" xr:uid="{00000000-0005-0000-0000-00008E2C0000}"/>
    <cellStyle name="20% - Accent5 2 6 2 3 3 2 3" xfId="51794" xr:uid="{00000000-0005-0000-0000-00008F2C0000}"/>
    <cellStyle name="20% - Accent5 2 6 2 3 3 3" xfId="9314" xr:uid="{00000000-0005-0000-0000-0000902C0000}"/>
    <cellStyle name="20% - Accent5 2 6 2 3 3 4" xfId="9315" xr:uid="{00000000-0005-0000-0000-0000912C0000}"/>
    <cellStyle name="20% - Accent5 2 6 2 3 4" xfId="9316" xr:uid="{00000000-0005-0000-0000-0000922C0000}"/>
    <cellStyle name="20% - Accent5 2 6 2 3 4 2" xfId="9317" xr:uid="{00000000-0005-0000-0000-0000932C0000}"/>
    <cellStyle name="20% - Accent5 2 6 2 3 4 3" xfId="51795" xr:uid="{00000000-0005-0000-0000-0000942C0000}"/>
    <cellStyle name="20% - Accent5 2 6 2 3 5" xfId="9318" xr:uid="{00000000-0005-0000-0000-0000952C0000}"/>
    <cellStyle name="20% - Accent5 2 6 2 3 6" xfId="9319" xr:uid="{00000000-0005-0000-0000-0000962C0000}"/>
    <cellStyle name="20% - Accent5 2 6 2 4" xfId="9320" xr:uid="{00000000-0005-0000-0000-0000972C0000}"/>
    <cellStyle name="20% - Accent5 2 6 2 4 2" xfId="9321" xr:uid="{00000000-0005-0000-0000-0000982C0000}"/>
    <cellStyle name="20% - Accent5 2 6 2 4 2 2" xfId="9322" xr:uid="{00000000-0005-0000-0000-0000992C0000}"/>
    <cellStyle name="20% - Accent5 2 6 2 4 2 3" xfId="51796" xr:uid="{00000000-0005-0000-0000-00009A2C0000}"/>
    <cellStyle name="20% - Accent5 2 6 2 4 3" xfId="9323" xr:uid="{00000000-0005-0000-0000-00009B2C0000}"/>
    <cellStyle name="20% - Accent5 2 6 2 4 4" xfId="9324" xr:uid="{00000000-0005-0000-0000-00009C2C0000}"/>
    <cellStyle name="20% - Accent5 2 6 2 5" xfId="9325" xr:uid="{00000000-0005-0000-0000-00009D2C0000}"/>
    <cellStyle name="20% - Accent5 2 6 2 5 2" xfId="9326" xr:uid="{00000000-0005-0000-0000-00009E2C0000}"/>
    <cellStyle name="20% - Accent5 2 6 2 5 2 2" xfId="9327" xr:uid="{00000000-0005-0000-0000-00009F2C0000}"/>
    <cellStyle name="20% - Accent5 2 6 2 5 2 3" xfId="51797" xr:uid="{00000000-0005-0000-0000-0000A02C0000}"/>
    <cellStyle name="20% - Accent5 2 6 2 5 3" xfId="9328" xr:uid="{00000000-0005-0000-0000-0000A12C0000}"/>
    <cellStyle name="20% - Accent5 2 6 2 5 4" xfId="9329" xr:uid="{00000000-0005-0000-0000-0000A22C0000}"/>
    <cellStyle name="20% - Accent5 2 6 2 6" xfId="9330" xr:uid="{00000000-0005-0000-0000-0000A32C0000}"/>
    <cellStyle name="20% - Accent5 2 6 2 6 2" xfId="9331" xr:uid="{00000000-0005-0000-0000-0000A42C0000}"/>
    <cellStyle name="20% - Accent5 2 6 2 6 3" xfId="51798" xr:uid="{00000000-0005-0000-0000-0000A52C0000}"/>
    <cellStyle name="20% - Accent5 2 6 2 7" xfId="9332" xr:uid="{00000000-0005-0000-0000-0000A62C0000}"/>
    <cellStyle name="20% - Accent5 2 6 2 8" xfId="9333" xr:uid="{00000000-0005-0000-0000-0000A72C0000}"/>
    <cellStyle name="20% - Accent5 2 6 3" xfId="9334" xr:uid="{00000000-0005-0000-0000-0000A82C0000}"/>
    <cellStyle name="20% - Accent5 2 6 3 2" xfId="9335" xr:uid="{00000000-0005-0000-0000-0000A92C0000}"/>
    <cellStyle name="20% - Accent5 2 6 3 2 2" xfId="9336" xr:uid="{00000000-0005-0000-0000-0000AA2C0000}"/>
    <cellStyle name="20% - Accent5 2 6 3 2 2 2" xfId="9337" xr:uid="{00000000-0005-0000-0000-0000AB2C0000}"/>
    <cellStyle name="20% - Accent5 2 6 3 2 2 2 2" xfId="9338" xr:uid="{00000000-0005-0000-0000-0000AC2C0000}"/>
    <cellStyle name="20% - Accent5 2 6 3 2 2 2 3" xfId="51799" xr:uid="{00000000-0005-0000-0000-0000AD2C0000}"/>
    <cellStyle name="20% - Accent5 2 6 3 2 2 3" xfId="9339" xr:uid="{00000000-0005-0000-0000-0000AE2C0000}"/>
    <cellStyle name="20% - Accent5 2 6 3 2 2 4" xfId="9340" xr:uid="{00000000-0005-0000-0000-0000AF2C0000}"/>
    <cellStyle name="20% - Accent5 2 6 3 2 3" xfId="9341" xr:uid="{00000000-0005-0000-0000-0000B02C0000}"/>
    <cellStyle name="20% - Accent5 2 6 3 2 3 2" xfId="9342" xr:uid="{00000000-0005-0000-0000-0000B12C0000}"/>
    <cellStyle name="20% - Accent5 2 6 3 2 3 2 2" xfId="9343" xr:uid="{00000000-0005-0000-0000-0000B22C0000}"/>
    <cellStyle name="20% - Accent5 2 6 3 2 3 2 3" xfId="51800" xr:uid="{00000000-0005-0000-0000-0000B32C0000}"/>
    <cellStyle name="20% - Accent5 2 6 3 2 3 3" xfId="9344" xr:uid="{00000000-0005-0000-0000-0000B42C0000}"/>
    <cellStyle name="20% - Accent5 2 6 3 2 3 4" xfId="9345" xr:uid="{00000000-0005-0000-0000-0000B52C0000}"/>
    <cellStyle name="20% - Accent5 2 6 3 2 4" xfId="9346" xr:uid="{00000000-0005-0000-0000-0000B62C0000}"/>
    <cellStyle name="20% - Accent5 2 6 3 2 4 2" xfId="9347" xr:uid="{00000000-0005-0000-0000-0000B72C0000}"/>
    <cellStyle name="20% - Accent5 2 6 3 2 4 3" xfId="51801" xr:uid="{00000000-0005-0000-0000-0000B82C0000}"/>
    <cellStyle name="20% - Accent5 2 6 3 2 5" xfId="9348" xr:uid="{00000000-0005-0000-0000-0000B92C0000}"/>
    <cellStyle name="20% - Accent5 2 6 3 2 6" xfId="9349" xr:uid="{00000000-0005-0000-0000-0000BA2C0000}"/>
    <cellStyle name="20% - Accent5 2 6 3 3" xfId="9350" xr:uid="{00000000-0005-0000-0000-0000BB2C0000}"/>
    <cellStyle name="20% - Accent5 2 6 3 3 2" xfId="9351" xr:uid="{00000000-0005-0000-0000-0000BC2C0000}"/>
    <cellStyle name="20% - Accent5 2 6 3 3 2 2" xfId="9352" xr:uid="{00000000-0005-0000-0000-0000BD2C0000}"/>
    <cellStyle name="20% - Accent5 2 6 3 3 2 3" xfId="51802" xr:uid="{00000000-0005-0000-0000-0000BE2C0000}"/>
    <cellStyle name="20% - Accent5 2 6 3 3 3" xfId="9353" xr:uid="{00000000-0005-0000-0000-0000BF2C0000}"/>
    <cellStyle name="20% - Accent5 2 6 3 3 4" xfId="9354" xr:uid="{00000000-0005-0000-0000-0000C02C0000}"/>
    <cellStyle name="20% - Accent5 2 6 3 4" xfId="9355" xr:uid="{00000000-0005-0000-0000-0000C12C0000}"/>
    <cellStyle name="20% - Accent5 2 6 3 4 2" xfId="9356" xr:uid="{00000000-0005-0000-0000-0000C22C0000}"/>
    <cellStyle name="20% - Accent5 2 6 3 4 2 2" xfId="9357" xr:uid="{00000000-0005-0000-0000-0000C32C0000}"/>
    <cellStyle name="20% - Accent5 2 6 3 4 2 3" xfId="51803" xr:uid="{00000000-0005-0000-0000-0000C42C0000}"/>
    <cellStyle name="20% - Accent5 2 6 3 4 3" xfId="9358" xr:uid="{00000000-0005-0000-0000-0000C52C0000}"/>
    <cellStyle name="20% - Accent5 2 6 3 4 4" xfId="9359" xr:uid="{00000000-0005-0000-0000-0000C62C0000}"/>
    <cellStyle name="20% - Accent5 2 6 3 5" xfId="9360" xr:uid="{00000000-0005-0000-0000-0000C72C0000}"/>
    <cellStyle name="20% - Accent5 2 6 3 5 2" xfId="9361" xr:uid="{00000000-0005-0000-0000-0000C82C0000}"/>
    <cellStyle name="20% - Accent5 2 6 3 5 3" xfId="51804" xr:uid="{00000000-0005-0000-0000-0000C92C0000}"/>
    <cellStyle name="20% - Accent5 2 6 3 6" xfId="9362" xr:uid="{00000000-0005-0000-0000-0000CA2C0000}"/>
    <cellStyle name="20% - Accent5 2 6 3 7" xfId="9363" xr:uid="{00000000-0005-0000-0000-0000CB2C0000}"/>
    <cellStyle name="20% - Accent5 2 6 4" xfId="9364" xr:uid="{00000000-0005-0000-0000-0000CC2C0000}"/>
    <cellStyle name="20% - Accent5 2 6 4 2" xfId="9365" xr:uid="{00000000-0005-0000-0000-0000CD2C0000}"/>
    <cellStyle name="20% - Accent5 2 6 4 2 2" xfId="9366" xr:uid="{00000000-0005-0000-0000-0000CE2C0000}"/>
    <cellStyle name="20% - Accent5 2 6 4 2 2 2" xfId="9367" xr:uid="{00000000-0005-0000-0000-0000CF2C0000}"/>
    <cellStyle name="20% - Accent5 2 6 4 2 2 3" xfId="51805" xr:uid="{00000000-0005-0000-0000-0000D02C0000}"/>
    <cellStyle name="20% - Accent5 2 6 4 2 3" xfId="9368" xr:uid="{00000000-0005-0000-0000-0000D12C0000}"/>
    <cellStyle name="20% - Accent5 2 6 4 2 4" xfId="9369" xr:uid="{00000000-0005-0000-0000-0000D22C0000}"/>
    <cellStyle name="20% - Accent5 2 6 4 3" xfId="9370" xr:uid="{00000000-0005-0000-0000-0000D32C0000}"/>
    <cellStyle name="20% - Accent5 2 6 4 3 2" xfId="9371" xr:uid="{00000000-0005-0000-0000-0000D42C0000}"/>
    <cellStyle name="20% - Accent5 2 6 4 3 2 2" xfId="9372" xr:uid="{00000000-0005-0000-0000-0000D52C0000}"/>
    <cellStyle name="20% - Accent5 2 6 4 3 2 3" xfId="51806" xr:uid="{00000000-0005-0000-0000-0000D62C0000}"/>
    <cellStyle name="20% - Accent5 2 6 4 3 3" xfId="9373" xr:uid="{00000000-0005-0000-0000-0000D72C0000}"/>
    <cellStyle name="20% - Accent5 2 6 4 3 4" xfId="9374" xr:uid="{00000000-0005-0000-0000-0000D82C0000}"/>
    <cellStyle name="20% - Accent5 2 6 4 4" xfId="9375" xr:uid="{00000000-0005-0000-0000-0000D92C0000}"/>
    <cellStyle name="20% - Accent5 2 6 4 4 2" xfId="9376" xr:uid="{00000000-0005-0000-0000-0000DA2C0000}"/>
    <cellStyle name="20% - Accent5 2 6 4 4 3" xfId="51807" xr:uid="{00000000-0005-0000-0000-0000DB2C0000}"/>
    <cellStyle name="20% - Accent5 2 6 4 5" xfId="9377" xr:uid="{00000000-0005-0000-0000-0000DC2C0000}"/>
    <cellStyle name="20% - Accent5 2 6 4 6" xfId="9378" xr:uid="{00000000-0005-0000-0000-0000DD2C0000}"/>
    <cellStyle name="20% - Accent5 2 6 5" xfId="9379" xr:uid="{00000000-0005-0000-0000-0000DE2C0000}"/>
    <cellStyle name="20% - Accent5 2 6 5 2" xfId="9380" xr:uid="{00000000-0005-0000-0000-0000DF2C0000}"/>
    <cellStyle name="20% - Accent5 2 6 5 2 2" xfId="9381" xr:uid="{00000000-0005-0000-0000-0000E02C0000}"/>
    <cellStyle name="20% - Accent5 2 6 5 2 2 2" xfId="9382" xr:uid="{00000000-0005-0000-0000-0000E12C0000}"/>
    <cellStyle name="20% - Accent5 2 6 5 2 2 3" xfId="51808" xr:uid="{00000000-0005-0000-0000-0000E22C0000}"/>
    <cellStyle name="20% - Accent5 2 6 5 2 3" xfId="9383" xr:uid="{00000000-0005-0000-0000-0000E32C0000}"/>
    <cellStyle name="20% - Accent5 2 6 5 2 4" xfId="9384" xr:uid="{00000000-0005-0000-0000-0000E42C0000}"/>
    <cellStyle name="20% - Accent5 2 6 5 3" xfId="9385" xr:uid="{00000000-0005-0000-0000-0000E52C0000}"/>
    <cellStyle name="20% - Accent5 2 6 5 3 2" xfId="9386" xr:uid="{00000000-0005-0000-0000-0000E62C0000}"/>
    <cellStyle name="20% - Accent5 2 6 5 3 3" xfId="51809" xr:uid="{00000000-0005-0000-0000-0000E72C0000}"/>
    <cellStyle name="20% - Accent5 2 6 5 4" xfId="9387" xr:uid="{00000000-0005-0000-0000-0000E82C0000}"/>
    <cellStyle name="20% - Accent5 2 6 5 5" xfId="9388" xr:uid="{00000000-0005-0000-0000-0000E92C0000}"/>
    <cellStyle name="20% - Accent5 2 6 6" xfId="9389" xr:uid="{00000000-0005-0000-0000-0000EA2C0000}"/>
    <cellStyle name="20% - Accent5 2 6 6 2" xfId="9390" xr:uid="{00000000-0005-0000-0000-0000EB2C0000}"/>
    <cellStyle name="20% - Accent5 2 6 6 2 2" xfId="9391" xr:uid="{00000000-0005-0000-0000-0000EC2C0000}"/>
    <cellStyle name="20% - Accent5 2 6 6 2 3" xfId="51810" xr:uid="{00000000-0005-0000-0000-0000ED2C0000}"/>
    <cellStyle name="20% - Accent5 2 6 6 3" xfId="9392" xr:uid="{00000000-0005-0000-0000-0000EE2C0000}"/>
    <cellStyle name="20% - Accent5 2 6 6 4" xfId="9393" xr:uid="{00000000-0005-0000-0000-0000EF2C0000}"/>
    <cellStyle name="20% - Accent5 2 6 7" xfId="9394" xr:uid="{00000000-0005-0000-0000-0000F02C0000}"/>
    <cellStyle name="20% - Accent5 2 6 7 2" xfId="9395" xr:uid="{00000000-0005-0000-0000-0000F12C0000}"/>
    <cellStyle name="20% - Accent5 2 6 7 2 2" xfId="9396" xr:uid="{00000000-0005-0000-0000-0000F22C0000}"/>
    <cellStyle name="20% - Accent5 2 6 7 2 3" xfId="51811" xr:uid="{00000000-0005-0000-0000-0000F32C0000}"/>
    <cellStyle name="20% - Accent5 2 6 7 3" xfId="9397" xr:uid="{00000000-0005-0000-0000-0000F42C0000}"/>
    <cellStyle name="20% - Accent5 2 6 7 4" xfId="9398" xr:uid="{00000000-0005-0000-0000-0000F52C0000}"/>
    <cellStyle name="20% - Accent5 2 6 8" xfId="9399" xr:uid="{00000000-0005-0000-0000-0000F62C0000}"/>
    <cellStyle name="20% - Accent5 2 6 8 2" xfId="9400" xr:uid="{00000000-0005-0000-0000-0000F72C0000}"/>
    <cellStyle name="20% - Accent5 2 6 8 3" xfId="51812" xr:uid="{00000000-0005-0000-0000-0000F82C0000}"/>
    <cellStyle name="20% - Accent5 2 6 9" xfId="9401" xr:uid="{00000000-0005-0000-0000-0000F92C0000}"/>
    <cellStyle name="20% - Accent5 2 7" xfId="9402" xr:uid="{00000000-0005-0000-0000-0000FA2C0000}"/>
    <cellStyle name="20% - Accent5 2 7 2" xfId="9403" xr:uid="{00000000-0005-0000-0000-0000FB2C0000}"/>
    <cellStyle name="20% - Accent5 2 7 2 2" xfId="9404" xr:uid="{00000000-0005-0000-0000-0000FC2C0000}"/>
    <cellStyle name="20% - Accent5 2 7 2 2 2" xfId="9405" xr:uid="{00000000-0005-0000-0000-0000FD2C0000}"/>
    <cellStyle name="20% - Accent5 2 7 2 2 2 2" xfId="9406" xr:uid="{00000000-0005-0000-0000-0000FE2C0000}"/>
    <cellStyle name="20% - Accent5 2 7 2 2 2 2 2" xfId="9407" xr:uid="{00000000-0005-0000-0000-0000FF2C0000}"/>
    <cellStyle name="20% - Accent5 2 7 2 2 2 2 3" xfId="51813" xr:uid="{00000000-0005-0000-0000-0000002D0000}"/>
    <cellStyle name="20% - Accent5 2 7 2 2 2 3" xfId="9408" xr:uid="{00000000-0005-0000-0000-0000012D0000}"/>
    <cellStyle name="20% - Accent5 2 7 2 2 2 4" xfId="9409" xr:uid="{00000000-0005-0000-0000-0000022D0000}"/>
    <cellStyle name="20% - Accent5 2 7 2 2 3" xfId="9410" xr:uid="{00000000-0005-0000-0000-0000032D0000}"/>
    <cellStyle name="20% - Accent5 2 7 2 2 3 2" xfId="9411" xr:uid="{00000000-0005-0000-0000-0000042D0000}"/>
    <cellStyle name="20% - Accent5 2 7 2 2 3 2 2" xfId="9412" xr:uid="{00000000-0005-0000-0000-0000052D0000}"/>
    <cellStyle name="20% - Accent5 2 7 2 2 3 2 3" xfId="51814" xr:uid="{00000000-0005-0000-0000-0000062D0000}"/>
    <cellStyle name="20% - Accent5 2 7 2 2 3 3" xfId="9413" xr:uid="{00000000-0005-0000-0000-0000072D0000}"/>
    <cellStyle name="20% - Accent5 2 7 2 2 3 4" xfId="9414" xr:uid="{00000000-0005-0000-0000-0000082D0000}"/>
    <cellStyle name="20% - Accent5 2 7 2 2 4" xfId="9415" xr:uid="{00000000-0005-0000-0000-0000092D0000}"/>
    <cellStyle name="20% - Accent5 2 7 2 2 4 2" xfId="9416" xr:uid="{00000000-0005-0000-0000-00000A2D0000}"/>
    <cellStyle name="20% - Accent5 2 7 2 2 4 3" xfId="51815" xr:uid="{00000000-0005-0000-0000-00000B2D0000}"/>
    <cellStyle name="20% - Accent5 2 7 2 2 5" xfId="9417" xr:uid="{00000000-0005-0000-0000-00000C2D0000}"/>
    <cellStyle name="20% - Accent5 2 7 2 2 6" xfId="9418" xr:uid="{00000000-0005-0000-0000-00000D2D0000}"/>
    <cellStyle name="20% - Accent5 2 7 2 3" xfId="9419" xr:uid="{00000000-0005-0000-0000-00000E2D0000}"/>
    <cellStyle name="20% - Accent5 2 7 2 3 2" xfId="9420" xr:uid="{00000000-0005-0000-0000-00000F2D0000}"/>
    <cellStyle name="20% - Accent5 2 7 2 3 2 2" xfId="9421" xr:uid="{00000000-0005-0000-0000-0000102D0000}"/>
    <cellStyle name="20% - Accent5 2 7 2 3 2 3" xfId="51816" xr:uid="{00000000-0005-0000-0000-0000112D0000}"/>
    <cellStyle name="20% - Accent5 2 7 2 3 3" xfId="9422" xr:uid="{00000000-0005-0000-0000-0000122D0000}"/>
    <cellStyle name="20% - Accent5 2 7 2 3 4" xfId="9423" xr:uid="{00000000-0005-0000-0000-0000132D0000}"/>
    <cellStyle name="20% - Accent5 2 7 2 4" xfId="9424" xr:uid="{00000000-0005-0000-0000-0000142D0000}"/>
    <cellStyle name="20% - Accent5 2 7 2 4 2" xfId="9425" xr:uid="{00000000-0005-0000-0000-0000152D0000}"/>
    <cellStyle name="20% - Accent5 2 7 2 4 2 2" xfId="9426" xr:uid="{00000000-0005-0000-0000-0000162D0000}"/>
    <cellStyle name="20% - Accent5 2 7 2 4 2 3" xfId="51817" xr:uid="{00000000-0005-0000-0000-0000172D0000}"/>
    <cellStyle name="20% - Accent5 2 7 2 4 3" xfId="9427" xr:uid="{00000000-0005-0000-0000-0000182D0000}"/>
    <cellStyle name="20% - Accent5 2 7 2 4 4" xfId="9428" xr:uid="{00000000-0005-0000-0000-0000192D0000}"/>
    <cellStyle name="20% - Accent5 2 7 2 5" xfId="9429" xr:uid="{00000000-0005-0000-0000-00001A2D0000}"/>
    <cellStyle name="20% - Accent5 2 7 2 5 2" xfId="9430" xr:uid="{00000000-0005-0000-0000-00001B2D0000}"/>
    <cellStyle name="20% - Accent5 2 7 2 5 3" xfId="51818" xr:uid="{00000000-0005-0000-0000-00001C2D0000}"/>
    <cellStyle name="20% - Accent5 2 7 2 6" xfId="9431" xr:uid="{00000000-0005-0000-0000-00001D2D0000}"/>
    <cellStyle name="20% - Accent5 2 7 2 7" xfId="9432" xr:uid="{00000000-0005-0000-0000-00001E2D0000}"/>
    <cellStyle name="20% - Accent5 2 7 3" xfId="9433" xr:uid="{00000000-0005-0000-0000-00001F2D0000}"/>
    <cellStyle name="20% - Accent5 2 7 3 2" xfId="9434" xr:uid="{00000000-0005-0000-0000-0000202D0000}"/>
    <cellStyle name="20% - Accent5 2 7 3 2 2" xfId="9435" xr:uid="{00000000-0005-0000-0000-0000212D0000}"/>
    <cellStyle name="20% - Accent5 2 7 3 2 2 2" xfId="9436" xr:uid="{00000000-0005-0000-0000-0000222D0000}"/>
    <cellStyle name="20% - Accent5 2 7 3 2 2 3" xfId="51819" xr:uid="{00000000-0005-0000-0000-0000232D0000}"/>
    <cellStyle name="20% - Accent5 2 7 3 2 3" xfId="9437" xr:uid="{00000000-0005-0000-0000-0000242D0000}"/>
    <cellStyle name="20% - Accent5 2 7 3 2 4" xfId="9438" xr:uid="{00000000-0005-0000-0000-0000252D0000}"/>
    <cellStyle name="20% - Accent5 2 7 3 3" xfId="9439" xr:uid="{00000000-0005-0000-0000-0000262D0000}"/>
    <cellStyle name="20% - Accent5 2 7 3 3 2" xfId="9440" xr:uid="{00000000-0005-0000-0000-0000272D0000}"/>
    <cellStyle name="20% - Accent5 2 7 3 3 2 2" xfId="9441" xr:uid="{00000000-0005-0000-0000-0000282D0000}"/>
    <cellStyle name="20% - Accent5 2 7 3 3 2 3" xfId="51820" xr:uid="{00000000-0005-0000-0000-0000292D0000}"/>
    <cellStyle name="20% - Accent5 2 7 3 3 3" xfId="9442" xr:uid="{00000000-0005-0000-0000-00002A2D0000}"/>
    <cellStyle name="20% - Accent5 2 7 3 3 4" xfId="9443" xr:uid="{00000000-0005-0000-0000-00002B2D0000}"/>
    <cellStyle name="20% - Accent5 2 7 3 4" xfId="9444" xr:uid="{00000000-0005-0000-0000-00002C2D0000}"/>
    <cellStyle name="20% - Accent5 2 7 3 4 2" xfId="9445" xr:uid="{00000000-0005-0000-0000-00002D2D0000}"/>
    <cellStyle name="20% - Accent5 2 7 3 4 3" xfId="51821" xr:uid="{00000000-0005-0000-0000-00002E2D0000}"/>
    <cellStyle name="20% - Accent5 2 7 3 5" xfId="9446" xr:uid="{00000000-0005-0000-0000-00002F2D0000}"/>
    <cellStyle name="20% - Accent5 2 7 3 6" xfId="9447" xr:uid="{00000000-0005-0000-0000-0000302D0000}"/>
    <cellStyle name="20% - Accent5 2 7 4" xfId="9448" xr:uid="{00000000-0005-0000-0000-0000312D0000}"/>
    <cellStyle name="20% - Accent5 2 7 4 2" xfId="9449" xr:uid="{00000000-0005-0000-0000-0000322D0000}"/>
    <cellStyle name="20% - Accent5 2 7 4 2 2" xfId="9450" xr:uid="{00000000-0005-0000-0000-0000332D0000}"/>
    <cellStyle name="20% - Accent5 2 7 4 2 3" xfId="51822" xr:uid="{00000000-0005-0000-0000-0000342D0000}"/>
    <cellStyle name="20% - Accent5 2 7 4 3" xfId="9451" xr:uid="{00000000-0005-0000-0000-0000352D0000}"/>
    <cellStyle name="20% - Accent5 2 7 4 4" xfId="9452" xr:uid="{00000000-0005-0000-0000-0000362D0000}"/>
    <cellStyle name="20% - Accent5 2 7 5" xfId="9453" xr:uid="{00000000-0005-0000-0000-0000372D0000}"/>
    <cellStyle name="20% - Accent5 2 7 5 2" xfId="9454" xr:uid="{00000000-0005-0000-0000-0000382D0000}"/>
    <cellStyle name="20% - Accent5 2 7 5 2 2" xfId="9455" xr:uid="{00000000-0005-0000-0000-0000392D0000}"/>
    <cellStyle name="20% - Accent5 2 7 5 2 3" xfId="51823" xr:uid="{00000000-0005-0000-0000-00003A2D0000}"/>
    <cellStyle name="20% - Accent5 2 7 5 3" xfId="9456" xr:uid="{00000000-0005-0000-0000-00003B2D0000}"/>
    <cellStyle name="20% - Accent5 2 7 5 4" xfId="9457" xr:uid="{00000000-0005-0000-0000-00003C2D0000}"/>
    <cellStyle name="20% - Accent5 2 7 6" xfId="9458" xr:uid="{00000000-0005-0000-0000-00003D2D0000}"/>
    <cellStyle name="20% - Accent5 2 7 6 2" xfId="9459" xr:uid="{00000000-0005-0000-0000-00003E2D0000}"/>
    <cellStyle name="20% - Accent5 2 7 6 3" xfId="51824" xr:uid="{00000000-0005-0000-0000-00003F2D0000}"/>
    <cellStyle name="20% - Accent5 2 7 7" xfId="9460" xr:uid="{00000000-0005-0000-0000-0000402D0000}"/>
    <cellStyle name="20% - Accent5 2 7 8" xfId="9461" xr:uid="{00000000-0005-0000-0000-0000412D0000}"/>
    <cellStyle name="20% - Accent5 2 8" xfId="9462" xr:uid="{00000000-0005-0000-0000-0000422D0000}"/>
    <cellStyle name="20% - Accent5 2 8 2" xfId="9463" xr:uid="{00000000-0005-0000-0000-0000432D0000}"/>
    <cellStyle name="20% - Accent5 2 8 2 2" xfId="9464" xr:uid="{00000000-0005-0000-0000-0000442D0000}"/>
    <cellStyle name="20% - Accent5 2 8 2 2 2" xfId="9465" xr:uid="{00000000-0005-0000-0000-0000452D0000}"/>
    <cellStyle name="20% - Accent5 2 8 2 2 2 2" xfId="9466" xr:uid="{00000000-0005-0000-0000-0000462D0000}"/>
    <cellStyle name="20% - Accent5 2 8 2 2 2 3" xfId="51825" xr:uid="{00000000-0005-0000-0000-0000472D0000}"/>
    <cellStyle name="20% - Accent5 2 8 2 2 3" xfId="9467" xr:uid="{00000000-0005-0000-0000-0000482D0000}"/>
    <cellStyle name="20% - Accent5 2 8 2 2 4" xfId="9468" xr:uid="{00000000-0005-0000-0000-0000492D0000}"/>
    <cellStyle name="20% - Accent5 2 8 2 3" xfId="9469" xr:uid="{00000000-0005-0000-0000-00004A2D0000}"/>
    <cellStyle name="20% - Accent5 2 8 2 3 2" xfId="9470" xr:uid="{00000000-0005-0000-0000-00004B2D0000}"/>
    <cellStyle name="20% - Accent5 2 8 2 3 2 2" xfId="9471" xr:uid="{00000000-0005-0000-0000-00004C2D0000}"/>
    <cellStyle name="20% - Accent5 2 8 2 3 2 3" xfId="51826" xr:uid="{00000000-0005-0000-0000-00004D2D0000}"/>
    <cellStyle name="20% - Accent5 2 8 2 3 3" xfId="9472" xr:uid="{00000000-0005-0000-0000-00004E2D0000}"/>
    <cellStyle name="20% - Accent5 2 8 2 3 4" xfId="9473" xr:uid="{00000000-0005-0000-0000-00004F2D0000}"/>
    <cellStyle name="20% - Accent5 2 8 2 4" xfId="9474" xr:uid="{00000000-0005-0000-0000-0000502D0000}"/>
    <cellStyle name="20% - Accent5 2 8 2 4 2" xfId="9475" xr:uid="{00000000-0005-0000-0000-0000512D0000}"/>
    <cellStyle name="20% - Accent5 2 8 2 4 3" xfId="51827" xr:uid="{00000000-0005-0000-0000-0000522D0000}"/>
    <cellStyle name="20% - Accent5 2 8 2 5" xfId="9476" xr:uid="{00000000-0005-0000-0000-0000532D0000}"/>
    <cellStyle name="20% - Accent5 2 8 2 6" xfId="9477" xr:uid="{00000000-0005-0000-0000-0000542D0000}"/>
    <cellStyle name="20% - Accent5 2 8 3" xfId="9478" xr:uid="{00000000-0005-0000-0000-0000552D0000}"/>
    <cellStyle name="20% - Accent5 2 8 3 2" xfId="9479" xr:uid="{00000000-0005-0000-0000-0000562D0000}"/>
    <cellStyle name="20% - Accent5 2 8 3 2 2" xfId="9480" xr:uid="{00000000-0005-0000-0000-0000572D0000}"/>
    <cellStyle name="20% - Accent5 2 8 3 2 3" xfId="51828" xr:uid="{00000000-0005-0000-0000-0000582D0000}"/>
    <cellStyle name="20% - Accent5 2 8 3 3" xfId="9481" xr:uid="{00000000-0005-0000-0000-0000592D0000}"/>
    <cellStyle name="20% - Accent5 2 8 3 4" xfId="9482" xr:uid="{00000000-0005-0000-0000-00005A2D0000}"/>
    <cellStyle name="20% - Accent5 2 8 4" xfId="9483" xr:uid="{00000000-0005-0000-0000-00005B2D0000}"/>
    <cellStyle name="20% - Accent5 2 8 4 2" xfId="9484" xr:uid="{00000000-0005-0000-0000-00005C2D0000}"/>
    <cellStyle name="20% - Accent5 2 8 4 2 2" xfId="9485" xr:uid="{00000000-0005-0000-0000-00005D2D0000}"/>
    <cellStyle name="20% - Accent5 2 8 4 2 3" xfId="51829" xr:uid="{00000000-0005-0000-0000-00005E2D0000}"/>
    <cellStyle name="20% - Accent5 2 8 4 3" xfId="9486" xr:uid="{00000000-0005-0000-0000-00005F2D0000}"/>
    <cellStyle name="20% - Accent5 2 8 4 4" xfId="9487" xr:uid="{00000000-0005-0000-0000-0000602D0000}"/>
    <cellStyle name="20% - Accent5 2 8 5" xfId="9488" xr:uid="{00000000-0005-0000-0000-0000612D0000}"/>
    <cellStyle name="20% - Accent5 2 8 5 2" xfId="9489" xr:uid="{00000000-0005-0000-0000-0000622D0000}"/>
    <cellStyle name="20% - Accent5 2 8 5 3" xfId="51830" xr:uid="{00000000-0005-0000-0000-0000632D0000}"/>
    <cellStyle name="20% - Accent5 2 8 6" xfId="9490" xr:uid="{00000000-0005-0000-0000-0000642D0000}"/>
    <cellStyle name="20% - Accent5 2 8 7" xfId="9491" xr:uid="{00000000-0005-0000-0000-0000652D0000}"/>
    <cellStyle name="20% - Accent5 2 9" xfId="9492" xr:uid="{00000000-0005-0000-0000-0000662D0000}"/>
    <cellStyle name="20% - Accent5 2 9 2" xfId="9493" xr:uid="{00000000-0005-0000-0000-0000672D0000}"/>
    <cellStyle name="20% - Accent5 2 9 2 2" xfId="9494" xr:uid="{00000000-0005-0000-0000-0000682D0000}"/>
    <cellStyle name="20% - Accent5 2 9 2 2 2" xfId="9495" xr:uid="{00000000-0005-0000-0000-0000692D0000}"/>
    <cellStyle name="20% - Accent5 2 9 2 2 3" xfId="51831" xr:uid="{00000000-0005-0000-0000-00006A2D0000}"/>
    <cellStyle name="20% - Accent5 2 9 2 3" xfId="9496" xr:uid="{00000000-0005-0000-0000-00006B2D0000}"/>
    <cellStyle name="20% - Accent5 2 9 2 4" xfId="9497" xr:uid="{00000000-0005-0000-0000-00006C2D0000}"/>
    <cellStyle name="20% - Accent5 2 9 3" xfId="9498" xr:uid="{00000000-0005-0000-0000-00006D2D0000}"/>
    <cellStyle name="20% - Accent5 2 9 3 2" xfId="9499" xr:uid="{00000000-0005-0000-0000-00006E2D0000}"/>
    <cellStyle name="20% - Accent5 2 9 3 2 2" xfId="9500" xr:uid="{00000000-0005-0000-0000-00006F2D0000}"/>
    <cellStyle name="20% - Accent5 2 9 3 2 3" xfId="51832" xr:uid="{00000000-0005-0000-0000-0000702D0000}"/>
    <cellStyle name="20% - Accent5 2 9 3 3" xfId="9501" xr:uid="{00000000-0005-0000-0000-0000712D0000}"/>
    <cellStyle name="20% - Accent5 2 9 3 4" xfId="9502" xr:uid="{00000000-0005-0000-0000-0000722D0000}"/>
    <cellStyle name="20% - Accent5 2 9 4" xfId="9503" xr:uid="{00000000-0005-0000-0000-0000732D0000}"/>
    <cellStyle name="20% - Accent5 2 9 4 2" xfId="9504" xr:uid="{00000000-0005-0000-0000-0000742D0000}"/>
    <cellStyle name="20% - Accent5 2 9 4 3" xfId="51833" xr:uid="{00000000-0005-0000-0000-0000752D0000}"/>
    <cellStyle name="20% - Accent5 2 9 5" xfId="9505" xr:uid="{00000000-0005-0000-0000-0000762D0000}"/>
    <cellStyle name="20% - Accent5 2 9 6" xfId="9506" xr:uid="{00000000-0005-0000-0000-0000772D0000}"/>
    <cellStyle name="20% - Accent5 3" xfId="9507" xr:uid="{00000000-0005-0000-0000-0000782D0000}"/>
    <cellStyle name="20% - Accent5 3 10" xfId="9508" xr:uid="{00000000-0005-0000-0000-0000792D0000}"/>
    <cellStyle name="20% - Accent5 3 11" xfId="9509" xr:uid="{00000000-0005-0000-0000-00007A2D0000}"/>
    <cellStyle name="20% - Accent5 3 12" xfId="60175" xr:uid="{00000000-0005-0000-0000-00007B2D0000}"/>
    <cellStyle name="20% - Accent5 3 2" xfId="9510" xr:uid="{00000000-0005-0000-0000-00007C2D0000}"/>
    <cellStyle name="20% - Accent5 3 2 10" xfId="9511" xr:uid="{00000000-0005-0000-0000-00007D2D0000}"/>
    <cellStyle name="20% - Accent5 3 2 11" xfId="60358" xr:uid="{00000000-0005-0000-0000-00007E2D0000}"/>
    <cellStyle name="20% - Accent5 3 2 2" xfId="9512" xr:uid="{00000000-0005-0000-0000-00007F2D0000}"/>
    <cellStyle name="20% - Accent5 3 2 2 2" xfId="9513" xr:uid="{00000000-0005-0000-0000-0000802D0000}"/>
    <cellStyle name="20% - Accent5 3 2 2 2 2" xfId="9514" xr:uid="{00000000-0005-0000-0000-0000812D0000}"/>
    <cellStyle name="20% - Accent5 3 2 2 2 2 2" xfId="9515" xr:uid="{00000000-0005-0000-0000-0000822D0000}"/>
    <cellStyle name="20% - Accent5 3 2 2 2 2 2 2" xfId="9516" xr:uid="{00000000-0005-0000-0000-0000832D0000}"/>
    <cellStyle name="20% - Accent5 3 2 2 2 2 2 2 2" xfId="9517" xr:uid="{00000000-0005-0000-0000-0000842D0000}"/>
    <cellStyle name="20% - Accent5 3 2 2 2 2 2 2 3" xfId="51834" xr:uid="{00000000-0005-0000-0000-0000852D0000}"/>
    <cellStyle name="20% - Accent5 3 2 2 2 2 2 3" xfId="9518" xr:uid="{00000000-0005-0000-0000-0000862D0000}"/>
    <cellStyle name="20% - Accent5 3 2 2 2 2 2 4" xfId="9519" xr:uid="{00000000-0005-0000-0000-0000872D0000}"/>
    <cellStyle name="20% - Accent5 3 2 2 2 2 3" xfId="9520" xr:uid="{00000000-0005-0000-0000-0000882D0000}"/>
    <cellStyle name="20% - Accent5 3 2 2 2 2 3 2" xfId="9521" xr:uid="{00000000-0005-0000-0000-0000892D0000}"/>
    <cellStyle name="20% - Accent5 3 2 2 2 2 3 2 2" xfId="9522" xr:uid="{00000000-0005-0000-0000-00008A2D0000}"/>
    <cellStyle name="20% - Accent5 3 2 2 2 2 3 2 3" xfId="51835" xr:uid="{00000000-0005-0000-0000-00008B2D0000}"/>
    <cellStyle name="20% - Accent5 3 2 2 2 2 3 3" xfId="9523" xr:uid="{00000000-0005-0000-0000-00008C2D0000}"/>
    <cellStyle name="20% - Accent5 3 2 2 2 2 3 4" xfId="9524" xr:uid="{00000000-0005-0000-0000-00008D2D0000}"/>
    <cellStyle name="20% - Accent5 3 2 2 2 2 4" xfId="9525" xr:uid="{00000000-0005-0000-0000-00008E2D0000}"/>
    <cellStyle name="20% - Accent5 3 2 2 2 2 4 2" xfId="9526" xr:uid="{00000000-0005-0000-0000-00008F2D0000}"/>
    <cellStyle name="20% - Accent5 3 2 2 2 2 4 3" xfId="51836" xr:uid="{00000000-0005-0000-0000-0000902D0000}"/>
    <cellStyle name="20% - Accent5 3 2 2 2 2 5" xfId="9527" xr:uid="{00000000-0005-0000-0000-0000912D0000}"/>
    <cellStyle name="20% - Accent5 3 2 2 2 2 6" xfId="9528" xr:uid="{00000000-0005-0000-0000-0000922D0000}"/>
    <cellStyle name="20% - Accent5 3 2 2 2 3" xfId="9529" xr:uid="{00000000-0005-0000-0000-0000932D0000}"/>
    <cellStyle name="20% - Accent5 3 2 2 2 3 2" xfId="9530" xr:uid="{00000000-0005-0000-0000-0000942D0000}"/>
    <cellStyle name="20% - Accent5 3 2 2 2 3 2 2" xfId="9531" xr:uid="{00000000-0005-0000-0000-0000952D0000}"/>
    <cellStyle name="20% - Accent5 3 2 2 2 3 2 3" xfId="51837" xr:uid="{00000000-0005-0000-0000-0000962D0000}"/>
    <cellStyle name="20% - Accent5 3 2 2 2 3 3" xfId="9532" xr:uid="{00000000-0005-0000-0000-0000972D0000}"/>
    <cellStyle name="20% - Accent5 3 2 2 2 3 4" xfId="9533" xr:uid="{00000000-0005-0000-0000-0000982D0000}"/>
    <cellStyle name="20% - Accent5 3 2 2 2 4" xfId="9534" xr:uid="{00000000-0005-0000-0000-0000992D0000}"/>
    <cellStyle name="20% - Accent5 3 2 2 2 4 2" xfId="9535" xr:uid="{00000000-0005-0000-0000-00009A2D0000}"/>
    <cellStyle name="20% - Accent5 3 2 2 2 4 2 2" xfId="9536" xr:uid="{00000000-0005-0000-0000-00009B2D0000}"/>
    <cellStyle name="20% - Accent5 3 2 2 2 4 2 3" xfId="51838" xr:uid="{00000000-0005-0000-0000-00009C2D0000}"/>
    <cellStyle name="20% - Accent5 3 2 2 2 4 3" xfId="9537" xr:uid="{00000000-0005-0000-0000-00009D2D0000}"/>
    <cellStyle name="20% - Accent5 3 2 2 2 4 4" xfId="9538" xr:uid="{00000000-0005-0000-0000-00009E2D0000}"/>
    <cellStyle name="20% - Accent5 3 2 2 2 5" xfId="9539" xr:uid="{00000000-0005-0000-0000-00009F2D0000}"/>
    <cellStyle name="20% - Accent5 3 2 2 2 5 2" xfId="9540" xr:uid="{00000000-0005-0000-0000-0000A02D0000}"/>
    <cellStyle name="20% - Accent5 3 2 2 2 5 3" xfId="51839" xr:uid="{00000000-0005-0000-0000-0000A12D0000}"/>
    <cellStyle name="20% - Accent5 3 2 2 2 6" xfId="9541" xr:uid="{00000000-0005-0000-0000-0000A22D0000}"/>
    <cellStyle name="20% - Accent5 3 2 2 2 7" xfId="9542" xr:uid="{00000000-0005-0000-0000-0000A32D0000}"/>
    <cellStyle name="20% - Accent5 3 2 2 3" xfId="9543" xr:uid="{00000000-0005-0000-0000-0000A42D0000}"/>
    <cellStyle name="20% - Accent5 3 2 2 3 2" xfId="9544" xr:uid="{00000000-0005-0000-0000-0000A52D0000}"/>
    <cellStyle name="20% - Accent5 3 2 2 3 2 2" xfId="9545" xr:uid="{00000000-0005-0000-0000-0000A62D0000}"/>
    <cellStyle name="20% - Accent5 3 2 2 3 2 2 2" xfId="9546" xr:uid="{00000000-0005-0000-0000-0000A72D0000}"/>
    <cellStyle name="20% - Accent5 3 2 2 3 2 2 3" xfId="51840" xr:uid="{00000000-0005-0000-0000-0000A82D0000}"/>
    <cellStyle name="20% - Accent5 3 2 2 3 2 3" xfId="9547" xr:uid="{00000000-0005-0000-0000-0000A92D0000}"/>
    <cellStyle name="20% - Accent5 3 2 2 3 2 4" xfId="9548" xr:uid="{00000000-0005-0000-0000-0000AA2D0000}"/>
    <cellStyle name="20% - Accent5 3 2 2 3 3" xfId="9549" xr:uid="{00000000-0005-0000-0000-0000AB2D0000}"/>
    <cellStyle name="20% - Accent5 3 2 2 3 3 2" xfId="9550" xr:uid="{00000000-0005-0000-0000-0000AC2D0000}"/>
    <cellStyle name="20% - Accent5 3 2 2 3 3 2 2" xfId="9551" xr:uid="{00000000-0005-0000-0000-0000AD2D0000}"/>
    <cellStyle name="20% - Accent5 3 2 2 3 3 2 3" xfId="51841" xr:uid="{00000000-0005-0000-0000-0000AE2D0000}"/>
    <cellStyle name="20% - Accent5 3 2 2 3 3 3" xfId="9552" xr:uid="{00000000-0005-0000-0000-0000AF2D0000}"/>
    <cellStyle name="20% - Accent5 3 2 2 3 3 4" xfId="9553" xr:uid="{00000000-0005-0000-0000-0000B02D0000}"/>
    <cellStyle name="20% - Accent5 3 2 2 3 4" xfId="9554" xr:uid="{00000000-0005-0000-0000-0000B12D0000}"/>
    <cellStyle name="20% - Accent5 3 2 2 3 4 2" xfId="9555" xr:uid="{00000000-0005-0000-0000-0000B22D0000}"/>
    <cellStyle name="20% - Accent5 3 2 2 3 4 3" xfId="51842" xr:uid="{00000000-0005-0000-0000-0000B32D0000}"/>
    <cellStyle name="20% - Accent5 3 2 2 3 5" xfId="9556" xr:uid="{00000000-0005-0000-0000-0000B42D0000}"/>
    <cellStyle name="20% - Accent5 3 2 2 3 6" xfId="9557" xr:uid="{00000000-0005-0000-0000-0000B52D0000}"/>
    <cellStyle name="20% - Accent5 3 2 2 4" xfId="9558" xr:uid="{00000000-0005-0000-0000-0000B62D0000}"/>
    <cellStyle name="20% - Accent5 3 2 2 4 2" xfId="9559" xr:uid="{00000000-0005-0000-0000-0000B72D0000}"/>
    <cellStyle name="20% - Accent5 3 2 2 4 2 2" xfId="9560" xr:uid="{00000000-0005-0000-0000-0000B82D0000}"/>
    <cellStyle name="20% - Accent5 3 2 2 4 2 3" xfId="51843" xr:uid="{00000000-0005-0000-0000-0000B92D0000}"/>
    <cellStyle name="20% - Accent5 3 2 2 4 3" xfId="9561" xr:uid="{00000000-0005-0000-0000-0000BA2D0000}"/>
    <cellStyle name="20% - Accent5 3 2 2 4 4" xfId="9562" xr:uid="{00000000-0005-0000-0000-0000BB2D0000}"/>
    <cellStyle name="20% - Accent5 3 2 2 5" xfId="9563" xr:uid="{00000000-0005-0000-0000-0000BC2D0000}"/>
    <cellStyle name="20% - Accent5 3 2 2 5 2" xfId="9564" xr:uid="{00000000-0005-0000-0000-0000BD2D0000}"/>
    <cellStyle name="20% - Accent5 3 2 2 5 2 2" xfId="9565" xr:uid="{00000000-0005-0000-0000-0000BE2D0000}"/>
    <cellStyle name="20% - Accent5 3 2 2 5 2 3" xfId="51844" xr:uid="{00000000-0005-0000-0000-0000BF2D0000}"/>
    <cellStyle name="20% - Accent5 3 2 2 5 3" xfId="9566" xr:uid="{00000000-0005-0000-0000-0000C02D0000}"/>
    <cellStyle name="20% - Accent5 3 2 2 5 4" xfId="9567" xr:uid="{00000000-0005-0000-0000-0000C12D0000}"/>
    <cellStyle name="20% - Accent5 3 2 2 6" xfId="9568" xr:uid="{00000000-0005-0000-0000-0000C22D0000}"/>
    <cellStyle name="20% - Accent5 3 2 2 6 2" xfId="9569" xr:uid="{00000000-0005-0000-0000-0000C32D0000}"/>
    <cellStyle name="20% - Accent5 3 2 2 6 3" xfId="51845" xr:uid="{00000000-0005-0000-0000-0000C42D0000}"/>
    <cellStyle name="20% - Accent5 3 2 2 7" xfId="9570" xr:uid="{00000000-0005-0000-0000-0000C52D0000}"/>
    <cellStyle name="20% - Accent5 3 2 2 8" xfId="9571" xr:uid="{00000000-0005-0000-0000-0000C62D0000}"/>
    <cellStyle name="20% - Accent5 3 2 2 9" xfId="60726" xr:uid="{00000000-0005-0000-0000-0000C72D0000}"/>
    <cellStyle name="20% - Accent5 3 2 3" xfId="9572" xr:uid="{00000000-0005-0000-0000-0000C82D0000}"/>
    <cellStyle name="20% - Accent5 3 2 3 2" xfId="9573" xr:uid="{00000000-0005-0000-0000-0000C92D0000}"/>
    <cellStyle name="20% - Accent5 3 2 3 2 2" xfId="9574" xr:uid="{00000000-0005-0000-0000-0000CA2D0000}"/>
    <cellStyle name="20% - Accent5 3 2 3 2 2 2" xfId="9575" xr:uid="{00000000-0005-0000-0000-0000CB2D0000}"/>
    <cellStyle name="20% - Accent5 3 2 3 2 2 2 2" xfId="9576" xr:uid="{00000000-0005-0000-0000-0000CC2D0000}"/>
    <cellStyle name="20% - Accent5 3 2 3 2 2 2 3" xfId="51846" xr:uid="{00000000-0005-0000-0000-0000CD2D0000}"/>
    <cellStyle name="20% - Accent5 3 2 3 2 2 3" xfId="9577" xr:uid="{00000000-0005-0000-0000-0000CE2D0000}"/>
    <cellStyle name="20% - Accent5 3 2 3 2 2 4" xfId="9578" xr:uid="{00000000-0005-0000-0000-0000CF2D0000}"/>
    <cellStyle name="20% - Accent5 3 2 3 2 3" xfId="9579" xr:uid="{00000000-0005-0000-0000-0000D02D0000}"/>
    <cellStyle name="20% - Accent5 3 2 3 2 3 2" xfId="9580" xr:uid="{00000000-0005-0000-0000-0000D12D0000}"/>
    <cellStyle name="20% - Accent5 3 2 3 2 3 2 2" xfId="9581" xr:uid="{00000000-0005-0000-0000-0000D22D0000}"/>
    <cellStyle name="20% - Accent5 3 2 3 2 3 2 3" xfId="51847" xr:uid="{00000000-0005-0000-0000-0000D32D0000}"/>
    <cellStyle name="20% - Accent5 3 2 3 2 3 3" xfId="9582" xr:uid="{00000000-0005-0000-0000-0000D42D0000}"/>
    <cellStyle name="20% - Accent5 3 2 3 2 3 4" xfId="9583" xr:uid="{00000000-0005-0000-0000-0000D52D0000}"/>
    <cellStyle name="20% - Accent5 3 2 3 2 4" xfId="9584" xr:uid="{00000000-0005-0000-0000-0000D62D0000}"/>
    <cellStyle name="20% - Accent5 3 2 3 2 4 2" xfId="9585" xr:uid="{00000000-0005-0000-0000-0000D72D0000}"/>
    <cellStyle name="20% - Accent5 3 2 3 2 4 3" xfId="51848" xr:uid="{00000000-0005-0000-0000-0000D82D0000}"/>
    <cellStyle name="20% - Accent5 3 2 3 2 5" xfId="9586" xr:uid="{00000000-0005-0000-0000-0000D92D0000}"/>
    <cellStyle name="20% - Accent5 3 2 3 2 6" xfId="9587" xr:uid="{00000000-0005-0000-0000-0000DA2D0000}"/>
    <cellStyle name="20% - Accent5 3 2 3 3" xfId="9588" xr:uid="{00000000-0005-0000-0000-0000DB2D0000}"/>
    <cellStyle name="20% - Accent5 3 2 3 3 2" xfId="9589" xr:uid="{00000000-0005-0000-0000-0000DC2D0000}"/>
    <cellStyle name="20% - Accent5 3 2 3 3 2 2" xfId="9590" xr:uid="{00000000-0005-0000-0000-0000DD2D0000}"/>
    <cellStyle name="20% - Accent5 3 2 3 3 2 3" xfId="51849" xr:uid="{00000000-0005-0000-0000-0000DE2D0000}"/>
    <cellStyle name="20% - Accent5 3 2 3 3 3" xfId="9591" xr:uid="{00000000-0005-0000-0000-0000DF2D0000}"/>
    <cellStyle name="20% - Accent5 3 2 3 3 4" xfId="9592" xr:uid="{00000000-0005-0000-0000-0000E02D0000}"/>
    <cellStyle name="20% - Accent5 3 2 3 4" xfId="9593" xr:uid="{00000000-0005-0000-0000-0000E12D0000}"/>
    <cellStyle name="20% - Accent5 3 2 3 4 2" xfId="9594" xr:uid="{00000000-0005-0000-0000-0000E22D0000}"/>
    <cellStyle name="20% - Accent5 3 2 3 4 2 2" xfId="9595" xr:uid="{00000000-0005-0000-0000-0000E32D0000}"/>
    <cellStyle name="20% - Accent5 3 2 3 4 2 3" xfId="51850" xr:uid="{00000000-0005-0000-0000-0000E42D0000}"/>
    <cellStyle name="20% - Accent5 3 2 3 4 3" xfId="9596" xr:uid="{00000000-0005-0000-0000-0000E52D0000}"/>
    <cellStyle name="20% - Accent5 3 2 3 4 4" xfId="9597" xr:uid="{00000000-0005-0000-0000-0000E62D0000}"/>
    <cellStyle name="20% - Accent5 3 2 3 5" xfId="9598" xr:uid="{00000000-0005-0000-0000-0000E72D0000}"/>
    <cellStyle name="20% - Accent5 3 2 3 5 2" xfId="9599" xr:uid="{00000000-0005-0000-0000-0000E82D0000}"/>
    <cellStyle name="20% - Accent5 3 2 3 5 3" xfId="51851" xr:uid="{00000000-0005-0000-0000-0000E92D0000}"/>
    <cellStyle name="20% - Accent5 3 2 3 6" xfId="9600" xr:uid="{00000000-0005-0000-0000-0000EA2D0000}"/>
    <cellStyle name="20% - Accent5 3 2 3 7" xfId="9601" xr:uid="{00000000-0005-0000-0000-0000EB2D0000}"/>
    <cellStyle name="20% - Accent5 3 2 4" xfId="9602" xr:uid="{00000000-0005-0000-0000-0000EC2D0000}"/>
    <cellStyle name="20% - Accent5 3 2 4 2" xfId="9603" xr:uid="{00000000-0005-0000-0000-0000ED2D0000}"/>
    <cellStyle name="20% - Accent5 3 2 4 2 2" xfId="9604" xr:uid="{00000000-0005-0000-0000-0000EE2D0000}"/>
    <cellStyle name="20% - Accent5 3 2 4 2 2 2" xfId="9605" xr:uid="{00000000-0005-0000-0000-0000EF2D0000}"/>
    <cellStyle name="20% - Accent5 3 2 4 2 2 3" xfId="51852" xr:uid="{00000000-0005-0000-0000-0000F02D0000}"/>
    <cellStyle name="20% - Accent5 3 2 4 2 3" xfId="9606" xr:uid="{00000000-0005-0000-0000-0000F12D0000}"/>
    <cellStyle name="20% - Accent5 3 2 4 2 4" xfId="9607" xr:uid="{00000000-0005-0000-0000-0000F22D0000}"/>
    <cellStyle name="20% - Accent5 3 2 4 3" xfId="9608" xr:uid="{00000000-0005-0000-0000-0000F32D0000}"/>
    <cellStyle name="20% - Accent5 3 2 4 3 2" xfId="9609" xr:uid="{00000000-0005-0000-0000-0000F42D0000}"/>
    <cellStyle name="20% - Accent5 3 2 4 3 2 2" xfId="9610" xr:uid="{00000000-0005-0000-0000-0000F52D0000}"/>
    <cellStyle name="20% - Accent5 3 2 4 3 2 3" xfId="51853" xr:uid="{00000000-0005-0000-0000-0000F62D0000}"/>
    <cellStyle name="20% - Accent5 3 2 4 3 3" xfId="9611" xr:uid="{00000000-0005-0000-0000-0000F72D0000}"/>
    <cellStyle name="20% - Accent5 3 2 4 3 4" xfId="9612" xr:uid="{00000000-0005-0000-0000-0000F82D0000}"/>
    <cellStyle name="20% - Accent5 3 2 4 4" xfId="9613" xr:uid="{00000000-0005-0000-0000-0000F92D0000}"/>
    <cellStyle name="20% - Accent5 3 2 4 4 2" xfId="9614" xr:uid="{00000000-0005-0000-0000-0000FA2D0000}"/>
    <cellStyle name="20% - Accent5 3 2 4 4 3" xfId="51854" xr:uid="{00000000-0005-0000-0000-0000FB2D0000}"/>
    <cellStyle name="20% - Accent5 3 2 4 5" xfId="9615" xr:uid="{00000000-0005-0000-0000-0000FC2D0000}"/>
    <cellStyle name="20% - Accent5 3 2 4 6" xfId="9616" xr:uid="{00000000-0005-0000-0000-0000FD2D0000}"/>
    <cellStyle name="20% - Accent5 3 2 5" xfId="9617" xr:uid="{00000000-0005-0000-0000-0000FE2D0000}"/>
    <cellStyle name="20% - Accent5 3 2 5 2" xfId="9618" xr:uid="{00000000-0005-0000-0000-0000FF2D0000}"/>
    <cellStyle name="20% - Accent5 3 2 5 2 2" xfId="9619" xr:uid="{00000000-0005-0000-0000-0000002E0000}"/>
    <cellStyle name="20% - Accent5 3 2 5 2 2 2" xfId="9620" xr:uid="{00000000-0005-0000-0000-0000012E0000}"/>
    <cellStyle name="20% - Accent5 3 2 5 2 2 3" xfId="51855" xr:uid="{00000000-0005-0000-0000-0000022E0000}"/>
    <cellStyle name="20% - Accent5 3 2 5 2 3" xfId="9621" xr:uid="{00000000-0005-0000-0000-0000032E0000}"/>
    <cellStyle name="20% - Accent5 3 2 5 2 4" xfId="9622" xr:uid="{00000000-0005-0000-0000-0000042E0000}"/>
    <cellStyle name="20% - Accent5 3 2 5 3" xfId="9623" xr:uid="{00000000-0005-0000-0000-0000052E0000}"/>
    <cellStyle name="20% - Accent5 3 2 5 3 2" xfId="9624" xr:uid="{00000000-0005-0000-0000-0000062E0000}"/>
    <cellStyle name="20% - Accent5 3 2 5 3 3" xfId="51856" xr:uid="{00000000-0005-0000-0000-0000072E0000}"/>
    <cellStyle name="20% - Accent5 3 2 5 4" xfId="9625" xr:uid="{00000000-0005-0000-0000-0000082E0000}"/>
    <cellStyle name="20% - Accent5 3 2 5 5" xfId="9626" xr:uid="{00000000-0005-0000-0000-0000092E0000}"/>
    <cellStyle name="20% - Accent5 3 2 6" xfId="9627" xr:uid="{00000000-0005-0000-0000-00000A2E0000}"/>
    <cellStyle name="20% - Accent5 3 2 6 2" xfId="9628" xr:uid="{00000000-0005-0000-0000-00000B2E0000}"/>
    <cellStyle name="20% - Accent5 3 2 6 2 2" xfId="9629" xr:uid="{00000000-0005-0000-0000-00000C2E0000}"/>
    <cellStyle name="20% - Accent5 3 2 6 2 3" xfId="51857" xr:uid="{00000000-0005-0000-0000-00000D2E0000}"/>
    <cellStyle name="20% - Accent5 3 2 6 3" xfId="9630" xr:uid="{00000000-0005-0000-0000-00000E2E0000}"/>
    <cellStyle name="20% - Accent5 3 2 6 4" xfId="9631" xr:uid="{00000000-0005-0000-0000-00000F2E0000}"/>
    <cellStyle name="20% - Accent5 3 2 7" xfId="9632" xr:uid="{00000000-0005-0000-0000-0000102E0000}"/>
    <cellStyle name="20% - Accent5 3 2 7 2" xfId="9633" xr:uid="{00000000-0005-0000-0000-0000112E0000}"/>
    <cellStyle name="20% - Accent5 3 2 7 2 2" xfId="9634" xr:uid="{00000000-0005-0000-0000-0000122E0000}"/>
    <cellStyle name="20% - Accent5 3 2 7 2 3" xfId="51858" xr:uid="{00000000-0005-0000-0000-0000132E0000}"/>
    <cellStyle name="20% - Accent5 3 2 7 3" xfId="9635" xr:uid="{00000000-0005-0000-0000-0000142E0000}"/>
    <cellStyle name="20% - Accent5 3 2 7 4" xfId="9636" xr:uid="{00000000-0005-0000-0000-0000152E0000}"/>
    <cellStyle name="20% - Accent5 3 2 8" xfId="9637" xr:uid="{00000000-0005-0000-0000-0000162E0000}"/>
    <cellStyle name="20% - Accent5 3 2 8 2" xfId="9638" xr:uid="{00000000-0005-0000-0000-0000172E0000}"/>
    <cellStyle name="20% - Accent5 3 2 8 3" xfId="51859" xr:uid="{00000000-0005-0000-0000-0000182E0000}"/>
    <cellStyle name="20% - Accent5 3 2 9" xfId="9639" xr:uid="{00000000-0005-0000-0000-0000192E0000}"/>
    <cellStyle name="20% - Accent5 3 3" xfId="9640" xr:uid="{00000000-0005-0000-0000-00001A2E0000}"/>
    <cellStyle name="20% - Accent5 3 3 10" xfId="60543" xr:uid="{00000000-0005-0000-0000-00001B2E0000}"/>
    <cellStyle name="20% - Accent5 3 3 2" xfId="9641" xr:uid="{00000000-0005-0000-0000-00001C2E0000}"/>
    <cellStyle name="20% - Accent5 3 3 2 2" xfId="9642" xr:uid="{00000000-0005-0000-0000-00001D2E0000}"/>
    <cellStyle name="20% - Accent5 3 3 2 2 2" xfId="9643" xr:uid="{00000000-0005-0000-0000-00001E2E0000}"/>
    <cellStyle name="20% - Accent5 3 3 2 2 2 2" xfId="9644" xr:uid="{00000000-0005-0000-0000-00001F2E0000}"/>
    <cellStyle name="20% - Accent5 3 3 2 2 2 2 2" xfId="9645" xr:uid="{00000000-0005-0000-0000-0000202E0000}"/>
    <cellStyle name="20% - Accent5 3 3 2 2 2 2 3" xfId="51860" xr:uid="{00000000-0005-0000-0000-0000212E0000}"/>
    <cellStyle name="20% - Accent5 3 3 2 2 2 3" xfId="9646" xr:uid="{00000000-0005-0000-0000-0000222E0000}"/>
    <cellStyle name="20% - Accent5 3 3 2 2 2 4" xfId="9647" xr:uid="{00000000-0005-0000-0000-0000232E0000}"/>
    <cellStyle name="20% - Accent5 3 3 2 2 3" xfId="9648" xr:uid="{00000000-0005-0000-0000-0000242E0000}"/>
    <cellStyle name="20% - Accent5 3 3 2 2 3 2" xfId="9649" xr:uid="{00000000-0005-0000-0000-0000252E0000}"/>
    <cellStyle name="20% - Accent5 3 3 2 2 3 2 2" xfId="9650" xr:uid="{00000000-0005-0000-0000-0000262E0000}"/>
    <cellStyle name="20% - Accent5 3 3 2 2 3 2 3" xfId="51861" xr:uid="{00000000-0005-0000-0000-0000272E0000}"/>
    <cellStyle name="20% - Accent5 3 3 2 2 3 3" xfId="9651" xr:uid="{00000000-0005-0000-0000-0000282E0000}"/>
    <cellStyle name="20% - Accent5 3 3 2 2 3 4" xfId="9652" xr:uid="{00000000-0005-0000-0000-0000292E0000}"/>
    <cellStyle name="20% - Accent5 3 3 2 2 4" xfId="9653" xr:uid="{00000000-0005-0000-0000-00002A2E0000}"/>
    <cellStyle name="20% - Accent5 3 3 2 2 4 2" xfId="9654" xr:uid="{00000000-0005-0000-0000-00002B2E0000}"/>
    <cellStyle name="20% - Accent5 3 3 2 2 4 3" xfId="51862" xr:uid="{00000000-0005-0000-0000-00002C2E0000}"/>
    <cellStyle name="20% - Accent5 3 3 2 2 5" xfId="9655" xr:uid="{00000000-0005-0000-0000-00002D2E0000}"/>
    <cellStyle name="20% - Accent5 3 3 2 2 6" xfId="9656" xr:uid="{00000000-0005-0000-0000-00002E2E0000}"/>
    <cellStyle name="20% - Accent5 3 3 2 3" xfId="9657" xr:uid="{00000000-0005-0000-0000-00002F2E0000}"/>
    <cellStyle name="20% - Accent5 3 3 2 3 2" xfId="9658" xr:uid="{00000000-0005-0000-0000-0000302E0000}"/>
    <cellStyle name="20% - Accent5 3 3 2 3 2 2" xfId="9659" xr:uid="{00000000-0005-0000-0000-0000312E0000}"/>
    <cellStyle name="20% - Accent5 3 3 2 3 2 3" xfId="51863" xr:uid="{00000000-0005-0000-0000-0000322E0000}"/>
    <cellStyle name="20% - Accent5 3 3 2 3 3" xfId="9660" xr:uid="{00000000-0005-0000-0000-0000332E0000}"/>
    <cellStyle name="20% - Accent5 3 3 2 3 4" xfId="9661" xr:uid="{00000000-0005-0000-0000-0000342E0000}"/>
    <cellStyle name="20% - Accent5 3 3 2 4" xfId="9662" xr:uid="{00000000-0005-0000-0000-0000352E0000}"/>
    <cellStyle name="20% - Accent5 3 3 2 4 2" xfId="9663" xr:uid="{00000000-0005-0000-0000-0000362E0000}"/>
    <cellStyle name="20% - Accent5 3 3 2 4 2 2" xfId="9664" xr:uid="{00000000-0005-0000-0000-0000372E0000}"/>
    <cellStyle name="20% - Accent5 3 3 2 4 2 3" xfId="51864" xr:uid="{00000000-0005-0000-0000-0000382E0000}"/>
    <cellStyle name="20% - Accent5 3 3 2 4 3" xfId="9665" xr:uid="{00000000-0005-0000-0000-0000392E0000}"/>
    <cellStyle name="20% - Accent5 3 3 2 4 4" xfId="9666" xr:uid="{00000000-0005-0000-0000-00003A2E0000}"/>
    <cellStyle name="20% - Accent5 3 3 2 5" xfId="9667" xr:uid="{00000000-0005-0000-0000-00003B2E0000}"/>
    <cellStyle name="20% - Accent5 3 3 2 5 2" xfId="9668" xr:uid="{00000000-0005-0000-0000-00003C2E0000}"/>
    <cellStyle name="20% - Accent5 3 3 2 5 3" xfId="51865" xr:uid="{00000000-0005-0000-0000-00003D2E0000}"/>
    <cellStyle name="20% - Accent5 3 3 2 6" xfId="9669" xr:uid="{00000000-0005-0000-0000-00003E2E0000}"/>
    <cellStyle name="20% - Accent5 3 3 2 7" xfId="9670" xr:uid="{00000000-0005-0000-0000-00003F2E0000}"/>
    <cellStyle name="20% - Accent5 3 3 3" xfId="9671" xr:uid="{00000000-0005-0000-0000-0000402E0000}"/>
    <cellStyle name="20% - Accent5 3 3 3 2" xfId="9672" xr:uid="{00000000-0005-0000-0000-0000412E0000}"/>
    <cellStyle name="20% - Accent5 3 3 3 2 2" xfId="9673" xr:uid="{00000000-0005-0000-0000-0000422E0000}"/>
    <cellStyle name="20% - Accent5 3 3 3 2 2 2" xfId="9674" xr:uid="{00000000-0005-0000-0000-0000432E0000}"/>
    <cellStyle name="20% - Accent5 3 3 3 2 2 3" xfId="51866" xr:uid="{00000000-0005-0000-0000-0000442E0000}"/>
    <cellStyle name="20% - Accent5 3 3 3 2 3" xfId="9675" xr:uid="{00000000-0005-0000-0000-0000452E0000}"/>
    <cellStyle name="20% - Accent5 3 3 3 2 4" xfId="9676" xr:uid="{00000000-0005-0000-0000-0000462E0000}"/>
    <cellStyle name="20% - Accent5 3 3 3 3" xfId="9677" xr:uid="{00000000-0005-0000-0000-0000472E0000}"/>
    <cellStyle name="20% - Accent5 3 3 3 3 2" xfId="9678" xr:uid="{00000000-0005-0000-0000-0000482E0000}"/>
    <cellStyle name="20% - Accent5 3 3 3 3 2 2" xfId="9679" xr:uid="{00000000-0005-0000-0000-0000492E0000}"/>
    <cellStyle name="20% - Accent5 3 3 3 3 2 3" xfId="51867" xr:uid="{00000000-0005-0000-0000-00004A2E0000}"/>
    <cellStyle name="20% - Accent5 3 3 3 3 3" xfId="9680" xr:uid="{00000000-0005-0000-0000-00004B2E0000}"/>
    <cellStyle name="20% - Accent5 3 3 3 3 4" xfId="9681" xr:uid="{00000000-0005-0000-0000-00004C2E0000}"/>
    <cellStyle name="20% - Accent5 3 3 3 4" xfId="9682" xr:uid="{00000000-0005-0000-0000-00004D2E0000}"/>
    <cellStyle name="20% - Accent5 3 3 3 4 2" xfId="9683" xr:uid="{00000000-0005-0000-0000-00004E2E0000}"/>
    <cellStyle name="20% - Accent5 3 3 3 4 3" xfId="51868" xr:uid="{00000000-0005-0000-0000-00004F2E0000}"/>
    <cellStyle name="20% - Accent5 3 3 3 5" xfId="9684" xr:uid="{00000000-0005-0000-0000-0000502E0000}"/>
    <cellStyle name="20% - Accent5 3 3 3 6" xfId="9685" xr:uid="{00000000-0005-0000-0000-0000512E0000}"/>
    <cellStyle name="20% - Accent5 3 3 4" xfId="9686" xr:uid="{00000000-0005-0000-0000-0000522E0000}"/>
    <cellStyle name="20% - Accent5 3 3 4 2" xfId="9687" xr:uid="{00000000-0005-0000-0000-0000532E0000}"/>
    <cellStyle name="20% - Accent5 3 3 4 2 2" xfId="9688" xr:uid="{00000000-0005-0000-0000-0000542E0000}"/>
    <cellStyle name="20% - Accent5 3 3 4 2 2 2" xfId="9689" xr:uid="{00000000-0005-0000-0000-0000552E0000}"/>
    <cellStyle name="20% - Accent5 3 3 4 2 2 3" xfId="51869" xr:uid="{00000000-0005-0000-0000-0000562E0000}"/>
    <cellStyle name="20% - Accent5 3 3 4 2 3" xfId="9690" xr:uid="{00000000-0005-0000-0000-0000572E0000}"/>
    <cellStyle name="20% - Accent5 3 3 4 2 4" xfId="9691" xr:uid="{00000000-0005-0000-0000-0000582E0000}"/>
    <cellStyle name="20% - Accent5 3 3 4 3" xfId="9692" xr:uid="{00000000-0005-0000-0000-0000592E0000}"/>
    <cellStyle name="20% - Accent5 3 3 4 3 2" xfId="9693" xr:uid="{00000000-0005-0000-0000-00005A2E0000}"/>
    <cellStyle name="20% - Accent5 3 3 4 3 3" xfId="51870" xr:uid="{00000000-0005-0000-0000-00005B2E0000}"/>
    <cellStyle name="20% - Accent5 3 3 4 4" xfId="9694" xr:uid="{00000000-0005-0000-0000-00005C2E0000}"/>
    <cellStyle name="20% - Accent5 3 3 4 5" xfId="9695" xr:uid="{00000000-0005-0000-0000-00005D2E0000}"/>
    <cellStyle name="20% - Accent5 3 3 5" xfId="9696" xr:uid="{00000000-0005-0000-0000-00005E2E0000}"/>
    <cellStyle name="20% - Accent5 3 3 5 2" xfId="9697" xr:uid="{00000000-0005-0000-0000-00005F2E0000}"/>
    <cellStyle name="20% - Accent5 3 3 5 2 2" xfId="9698" xr:uid="{00000000-0005-0000-0000-0000602E0000}"/>
    <cellStyle name="20% - Accent5 3 3 5 2 3" xfId="51871" xr:uid="{00000000-0005-0000-0000-0000612E0000}"/>
    <cellStyle name="20% - Accent5 3 3 5 3" xfId="9699" xr:uid="{00000000-0005-0000-0000-0000622E0000}"/>
    <cellStyle name="20% - Accent5 3 3 5 4" xfId="9700" xr:uid="{00000000-0005-0000-0000-0000632E0000}"/>
    <cellStyle name="20% - Accent5 3 3 6" xfId="9701" xr:uid="{00000000-0005-0000-0000-0000642E0000}"/>
    <cellStyle name="20% - Accent5 3 3 6 2" xfId="9702" xr:uid="{00000000-0005-0000-0000-0000652E0000}"/>
    <cellStyle name="20% - Accent5 3 3 6 2 2" xfId="9703" xr:uid="{00000000-0005-0000-0000-0000662E0000}"/>
    <cellStyle name="20% - Accent5 3 3 6 2 3" xfId="51872" xr:uid="{00000000-0005-0000-0000-0000672E0000}"/>
    <cellStyle name="20% - Accent5 3 3 6 3" xfId="9704" xr:uid="{00000000-0005-0000-0000-0000682E0000}"/>
    <cellStyle name="20% - Accent5 3 3 6 4" xfId="9705" xr:uid="{00000000-0005-0000-0000-0000692E0000}"/>
    <cellStyle name="20% - Accent5 3 3 7" xfId="9706" xr:uid="{00000000-0005-0000-0000-00006A2E0000}"/>
    <cellStyle name="20% - Accent5 3 3 7 2" xfId="9707" xr:uid="{00000000-0005-0000-0000-00006B2E0000}"/>
    <cellStyle name="20% - Accent5 3 3 7 3" xfId="51873" xr:uid="{00000000-0005-0000-0000-00006C2E0000}"/>
    <cellStyle name="20% - Accent5 3 3 8" xfId="9708" xr:uid="{00000000-0005-0000-0000-00006D2E0000}"/>
    <cellStyle name="20% - Accent5 3 3 9" xfId="9709" xr:uid="{00000000-0005-0000-0000-00006E2E0000}"/>
    <cellStyle name="20% - Accent5 3 4" xfId="9710" xr:uid="{00000000-0005-0000-0000-00006F2E0000}"/>
    <cellStyle name="20% - Accent5 3 4 2" xfId="9711" xr:uid="{00000000-0005-0000-0000-0000702E0000}"/>
    <cellStyle name="20% - Accent5 3 4 2 2" xfId="9712" xr:uid="{00000000-0005-0000-0000-0000712E0000}"/>
    <cellStyle name="20% - Accent5 3 4 2 2 2" xfId="9713" xr:uid="{00000000-0005-0000-0000-0000722E0000}"/>
    <cellStyle name="20% - Accent5 3 4 2 2 2 2" xfId="9714" xr:uid="{00000000-0005-0000-0000-0000732E0000}"/>
    <cellStyle name="20% - Accent5 3 4 2 2 2 3" xfId="51874" xr:uid="{00000000-0005-0000-0000-0000742E0000}"/>
    <cellStyle name="20% - Accent5 3 4 2 2 3" xfId="9715" xr:uid="{00000000-0005-0000-0000-0000752E0000}"/>
    <cellStyle name="20% - Accent5 3 4 2 2 4" xfId="9716" xr:uid="{00000000-0005-0000-0000-0000762E0000}"/>
    <cellStyle name="20% - Accent5 3 4 2 3" xfId="9717" xr:uid="{00000000-0005-0000-0000-0000772E0000}"/>
    <cellStyle name="20% - Accent5 3 4 2 3 2" xfId="9718" xr:uid="{00000000-0005-0000-0000-0000782E0000}"/>
    <cellStyle name="20% - Accent5 3 4 2 3 2 2" xfId="9719" xr:uid="{00000000-0005-0000-0000-0000792E0000}"/>
    <cellStyle name="20% - Accent5 3 4 2 3 2 3" xfId="51875" xr:uid="{00000000-0005-0000-0000-00007A2E0000}"/>
    <cellStyle name="20% - Accent5 3 4 2 3 3" xfId="9720" xr:uid="{00000000-0005-0000-0000-00007B2E0000}"/>
    <cellStyle name="20% - Accent5 3 4 2 3 4" xfId="9721" xr:uid="{00000000-0005-0000-0000-00007C2E0000}"/>
    <cellStyle name="20% - Accent5 3 4 2 4" xfId="9722" xr:uid="{00000000-0005-0000-0000-00007D2E0000}"/>
    <cellStyle name="20% - Accent5 3 4 2 4 2" xfId="9723" xr:uid="{00000000-0005-0000-0000-00007E2E0000}"/>
    <cellStyle name="20% - Accent5 3 4 2 4 3" xfId="51876" xr:uid="{00000000-0005-0000-0000-00007F2E0000}"/>
    <cellStyle name="20% - Accent5 3 4 2 5" xfId="9724" xr:uid="{00000000-0005-0000-0000-0000802E0000}"/>
    <cellStyle name="20% - Accent5 3 4 2 6" xfId="9725" xr:uid="{00000000-0005-0000-0000-0000812E0000}"/>
    <cellStyle name="20% - Accent5 3 4 3" xfId="9726" xr:uid="{00000000-0005-0000-0000-0000822E0000}"/>
    <cellStyle name="20% - Accent5 3 4 3 2" xfId="9727" xr:uid="{00000000-0005-0000-0000-0000832E0000}"/>
    <cellStyle name="20% - Accent5 3 4 3 2 2" xfId="9728" xr:uid="{00000000-0005-0000-0000-0000842E0000}"/>
    <cellStyle name="20% - Accent5 3 4 3 2 3" xfId="51877" xr:uid="{00000000-0005-0000-0000-0000852E0000}"/>
    <cellStyle name="20% - Accent5 3 4 3 3" xfId="9729" xr:uid="{00000000-0005-0000-0000-0000862E0000}"/>
    <cellStyle name="20% - Accent5 3 4 3 4" xfId="9730" xr:uid="{00000000-0005-0000-0000-0000872E0000}"/>
    <cellStyle name="20% - Accent5 3 4 4" xfId="9731" xr:uid="{00000000-0005-0000-0000-0000882E0000}"/>
    <cellStyle name="20% - Accent5 3 4 4 2" xfId="9732" xr:uid="{00000000-0005-0000-0000-0000892E0000}"/>
    <cellStyle name="20% - Accent5 3 4 4 2 2" xfId="9733" xr:uid="{00000000-0005-0000-0000-00008A2E0000}"/>
    <cellStyle name="20% - Accent5 3 4 4 2 3" xfId="51878" xr:uid="{00000000-0005-0000-0000-00008B2E0000}"/>
    <cellStyle name="20% - Accent5 3 4 4 3" xfId="9734" xr:uid="{00000000-0005-0000-0000-00008C2E0000}"/>
    <cellStyle name="20% - Accent5 3 4 4 4" xfId="9735" xr:uid="{00000000-0005-0000-0000-00008D2E0000}"/>
    <cellStyle name="20% - Accent5 3 4 5" xfId="9736" xr:uid="{00000000-0005-0000-0000-00008E2E0000}"/>
    <cellStyle name="20% - Accent5 3 4 5 2" xfId="9737" xr:uid="{00000000-0005-0000-0000-00008F2E0000}"/>
    <cellStyle name="20% - Accent5 3 4 5 3" xfId="51879" xr:uid="{00000000-0005-0000-0000-0000902E0000}"/>
    <cellStyle name="20% - Accent5 3 4 6" xfId="9738" xr:uid="{00000000-0005-0000-0000-0000912E0000}"/>
    <cellStyle name="20% - Accent5 3 4 7" xfId="9739" xr:uid="{00000000-0005-0000-0000-0000922E0000}"/>
    <cellStyle name="20% - Accent5 3 5" xfId="9740" xr:uid="{00000000-0005-0000-0000-0000932E0000}"/>
    <cellStyle name="20% - Accent5 3 5 2" xfId="9741" xr:uid="{00000000-0005-0000-0000-0000942E0000}"/>
    <cellStyle name="20% - Accent5 3 5 2 2" xfId="9742" xr:uid="{00000000-0005-0000-0000-0000952E0000}"/>
    <cellStyle name="20% - Accent5 3 5 2 2 2" xfId="9743" xr:uid="{00000000-0005-0000-0000-0000962E0000}"/>
    <cellStyle name="20% - Accent5 3 5 2 2 3" xfId="51880" xr:uid="{00000000-0005-0000-0000-0000972E0000}"/>
    <cellStyle name="20% - Accent5 3 5 2 3" xfId="9744" xr:uid="{00000000-0005-0000-0000-0000982E0000}"/>
    <cellStyle name="20% - Accent5 3 5 2 4" xfId="9745" xr:uid="{00000000-0005-0000-0000-0000992E0000}"/>
    <cellStyle name="20% - Accent5 3 5 3" xfId="9746" xr:uid="{00000000-0005-0000-0000-00009A2E0000}"/>
    <cellStyle name="20% - Accent5 3 5 3 2" xfId="9747" xr:uid="{00000000-0005-0000-0000-00009B2E0000}"/>
    <cellStyle name="20% - Accent5 3 5 3 2 2" xfId="9748" xr:uid="{00000000-0005-0000-0000-00009C2E0000}"/>
    <cellStyle name="20% - Accent5 3 5 3 2 3" xfId="51881" xr:uid="{00000000-0005-0000-0000-00009D2E0000}"/>
    <cellStyle name="20% - Accent5 3 5 3 3" xfId="9749" xr:uid="{00000000-0005-0000-0000-00009E2E0000}"/>
    <cellStyle name="20% - Accent5 3 5 3 4" xfId="9750" xr:uid="{00000000-0005-0000-0000-00009F2E0000}"/>
    <cellStyle name="20% - Accent5 3 5 4" xfId="9751" xr:uid="{00000000-0005-0000-0000-0000A02E0000}"/>
    <cellStyle name="20% - Accent5 3 5 4 2" xfId="9752" xr:uid="{00000000-0005-0000-0000-0000A12E0000}"/>
    <cellStyle name="20% - Accent5 3 5 4 3" xfId="51882" xr:uid="{00000000-0005-0000-0000-0000A22E0000}"/>
    <cellStyle name="20% - Accent5 3 5 5" xfId="9753" xr:uid="{00000000-0005-0000-0000-0000A32E0000}"/>
    <cellStyle name="20% - Accent5 3 5 6" xfId="9754" xr:uid="{00000000-0005-0000-0000-0000A42E0000}"/>
    <cellStyle name="20% - Accent5 3 6" xfId="9755" xr:uid="{00000000-0005-0000-0000-0000A52E0000}"/>
    <cellStyle name="20% - Accent5 3 6 2" xfId="9756" xr:uid="{00000000-0005-0000-0000-0000A62E0000}"/>
    <cellStyle name="20% - Accent5 3 6 2 2" xfId="9757" xr:uid="{00000000-0005-0000-0000-0000A72E0000}"/>
    <cellStyle name="20% - Accent5 3 6 2 2 2" xfId="9758" xr:uid="{00000000-0005-0000-0000-0000A82E0000}"/>
    <cellStyle name="20% - Accent5 3 6 2 2 3" xfId="51883" xr:uid="{00000000-0005-0000-0000-0000A92E0000}"/>
    <cellStyle name="20% - Accent5 3 6 2 3" xfId="9759" xr:uid="{00000000-0005-0000-0000-0000AA2E0000}"/>
    <cellStyle name="20% - Accent5 3 6 2 4" xfId="9760" xr:uid="{00000000-0005-0000-0000-0000AB2E0000}"/>
    <cellStyle name="20% - Accent5 3 6 3" xfId="9761" xr:uid="{00000000-0005-0000-0000-0000AC2E0000}"/>
    <cellStyle name="20% - Accent5 3 6 3 2" xfId="9762" xr:uid="{00000000-0005-0000-0000-0000AD2E0000}"/>
    <cellStyle name="20% - Accent5 3 6 3 3" xfId="51884" xr:uid="{00000000-0005-0000-0000-0000AE2E0000}"/>
    <cellStyle name="20% - Accent5 3 6 4" xfId="9763" xr:uid="{00000000-0005-0000-0000-0000AF2E0000}"/>
    <cellStyle name="20% - Accent5 3 6 5" xfId="9764" xr:uid="{00000000-0005-0000-0000-0000B02E0000}"/>
    <cellStyle name="20% - Accent5 3 7" xfId="9765" xr:uid="{00000000-0005-0000-0000-0000B12E0000}"/>
    <cellStyle name="20% - Accent5 3 7 2" xfId="9766" xr:uid="{00000000-0005-0000-0000-0000B22E0000}"/>
    <cellStyle name="20% - Accent5 3 7 2 2" xfId="9767" xr:uid="{00000000-0005-0000-0000-0000B32E0000}"/>
    <cellStyle name="20% - Accent5 3 7 2 3" xfId="51885" xr:uid="{00000000-0005-0000-0000-0000B42E0000}"/>
    <cellStyle name="20% - Accent5 3 7 3" xfId="9768" xr:uid="{00000000-0005-0000-0000-0000B52E0000}"/>
    <cellStyle name="20% - Accent5 3 7 4" xfId="9769" xr:uid="{00000000-0005-0000-0000-0000B62E0000}"/>
    <cellStyle name="20% - Accent5 3 8" xfId="9770" xr:uid="{00000000-0005-0000-0000-0000B72E0000}"/>
    <cellStyle name="20% - Accent5 3 8 2" xfId="9771" xr:uid="{00000000-0005-0000-0000-0000B82E0000}"/>
    <cellStyle name="20% - Accent5 3 8 2 2" xfId="9772" xr:uid="{00000000-0005-0000-0000-0000B92E0000}"/>
    <cellStyle name="20% - Accent5 3 8 2 3" xfId="51886" xr:uid="{00000000-0005-0000-0000-0000BA2E0000}"/>
    <cellStyle name="20% - Accent5 3 8 3" xfId="9773" xr:uid="{00000000-0005-0000-0000-0000BB2E0000}"/>
    <cellStyle name="20% - Accent5 3 8 4" xfId="9774" xr:uid="{00000000-0005-0000-0000-0000BC2E0000}"/>
    <cellStyle name="20% - Accent5 3 9" xfId="9775" xr:uid="{00000000-0005-0000-0000-0000BD2E0000}"/>
    <cellStyle name="20% - Accent5 3 9 2" xfId="9776" xr:uid="{00000000-0005-0000-0000-0000BE2E0000}"/>
    <cellStyle name="20% - Accent5 3 9 3" xfId="51887" xr:uid="{00000000-0005-0000-0000-0000BF2E0000}"/>
    <cellStyle name="20% - Accent5 4" xfId="9777" xr:uid="{00000000-0005-0000-0000-0000C02E0000}"/>
    <cellStyle name="20% - Accent5 4 10" xfId="9778" xr:uid="{00000000-0005-0000-0000-0000C12E0000}"/>
    <cellStyle name="20% - Accent5 4 11" xfId="9779" xr:uid="{00000000-0005-0000-0000-0000C22E0000}"/>
    <cellStyle name="20% - Accent5 4 12" xfId="60189" xr:uid="{00000000-0005-0000-0000-0000C32E0000}"/>
    <cellStyle name="20% - Accent5 4 2" xfId="9780" xr:uid="{00000000-0005-0000-0000-0000C42E0000}"/>
    <cellStyle name="20% - Accent5 4 2 10" xfId="9781" xr:uid="{00000000-0005-0000-0000-0000C52E0000}"/>
    <cellStyle name="20% - Accent5 4 2 11" xfId="60372" xr:uid="{00000000-0005-0000-0000-0000C62E0000}"/>
    <cellStyle name="20% - Accent5 4 2 2" xfId="9782" xr:uid="{00000000-0005-0000-0000-0000C72E0000}"/>
    <cellStyle name="20% - Accent5 4 2 2 2" xfId="9783" xr:uid="{00000000-0005-0000-0000-0000C82E0000}"/>
    <cellStyle name="20% - Accent5 4 2 2 2 2" xfId="9784" xr:uid="{00000000-0005-0000-0000-0000C92E0000}"/>
    <cellStyle name="20% - Accent5 4 2 2 2 2 2" xfId="9785" xr:uid="{00000000-0005-0000-0000-0000CA2E0000}"/>
    <cellStyle name="20% - Accent5 4 2 2 2 2 2 2" xfId="9786" xr:uid="{00000000-0005-0000-0000-0000CB2E0000}"/>
    <cellStyle name="20% - Accent5 4 2 2 2 2 2 2 2" xfId="9787" xr:uid="{00000000-0005-0000-0000-0000CC2E0000}"/>
    <cellStyle name="20% - Accent5 4 2 2 2 2 2 2 3" xfId="51888" xr:uid="{00000000-0005-0000-0000-0000CD2E0000}"/>
    <cellStyle name="20% - Accent5 4 2 2 2 2 2 3" xfId="9788" xr:uid="{00000000-0005-0000-0000-0000CE2E0000}"/>
    <cellStyle name="20% - Accent5 4 2 2 2 2 2 4" xfId="9789" xr:uid="{00000000-0005-0000-0000-0000CF2E0000}"/>
    <cellStyle name="20% - Accent5 4 2 2 2 2 3" xfId="9790" xr:uid="{00000000-0005-0000-0000-0000D02E0000}"/>
    <cellStyle name="20% - Accent5 4 2 2 2 2 3 2" xfId="9791" xr:uid="{00000000-0005-0000-0000-0000D12E0000}"/>
    <cellStyle name="20% - Accent5 4 2 2 2 2 3 2 2" xfId="9792" xr:uid="{00000000-0005-0000-0000-0000D22E0000}"/>
    <cellStyle name="20% - Accent5 4 2 2 2 2 3 2 3" xfId="51889" xr:uid="{00000000-0005-0000-0000-0000D32E0000}"/>
    <cellStyle name="20% - Accent5 4 2 2 2 2 3 3" xfId="9793" xr:uid="{00000000-0005-0000-0000-0000D42E0000}"/>
    <cellStyle name="20% - Accent5 4 2 2 2 2 3 4" xfId="9794" xr:uid="{00000000-0005-0000-0000-0000D52E0000}"/>
    <cellStyle name="20% - Accent5 4 2 2 2 2 4" xfId="9795" xr:uid="{00000000-0005-0000-0000-0000D62E0000}"/>
    <cellStyle name="20% - Accent5 4 2 2 2 2 4 2" xfId="9796" xr:uid="{00000000-0005-0000-0000-0000D72E0000}"/>
    <cellStyle name="20% - Accent5 4 2 2 2 2 4 3" xfId="51890" xr:uid="{00000000-0005-0000-0000-0000D82E0000}"/>
    <cellStyle name="20% - Accent5 4 2 2 2 2 5" xfId="9797" xr:uid="{00000000-0005-0000-0000-0000D92E0000}"/>
    <cellStyle name="20% - Accent5 4 2 2 2 2 6" xfId="9798" xr:uid="{00000000-0005-0000-0000-0000DA2E0000}"/>
    <cellStyle name="20% - Accent5 4 2 2 2 3" xfId="9799" xr:uid="{00000000-0005-0000-0000-0000DB2E0000}"/>
    <cellStyle name="20% - Accent5 4 2 2 2 3 2" xfId="9800" xr:uid="{00000000-0005-0000-0000-0000DC2E0000}"/>
    <cellStyle name="20% - Accent5 4 2 2 2 3 2 2" xfId="9801" xr:uid="{00000000-0005-0000-0000-0000DD2E0000}"/>
    <cellStyle name="20% - Accent5 4 2 2 2 3 2 3" xfId="51891" xr:uid="{00000000-0005-0000-0000-0000DE2E0000}"/>
    <cellStyle name="20% - Accent5 4 2 2 2 3 3" xfId="9802" xr:uid="{00000000-0005-0000-0000-0000DF2E0000}"/>
    <cellStyle name="20% - Accent5 4 2 2 2 3 4" xfId="9803" xr:uid="{00000000-0005-0000-0000-0000E02E0000}"/>
    <cellStyle name="20% - Accent5 4 2 2 2 4" xfId="9804" xr:uid="{00000000-0005-0000-0000-0000E12E0000}"/>
    <cellStyle name="20% - Accent5 4 2 2 2 4 2" xfId="9805" xr:uid="{00000000-0005-0000-0000-0000E22E0000}"/>
    <cellStyle name="20% - Accent5 4 2 2 2 4 2 2" xfId="9806" xr:uid="{00000000-0005-0000-0000-0000E32E0000}"/>
    <cellStyle name="20% - Accent5 4 2 2 2 4 2 3" xfId="51892" xr:uid="{00000000-0005-0000-0000-0000E42E0000}"/>
    <cellStyle name="20% - Accent5 4 2 2 2 4 3" xfId="9807" xr:uid="{00000000-0005-0000-0000-0000E52E0000}"/>
    <cellStyle name="20% - Accent5 4 2 2 2 4 4" xfId="9808" xr:uid="{00000000-0005-0000-0000-0000E62E0000}"/>
    <cellStyle name="20% - Accent5 4 2 2 2 5" xfId="9809" xr:uid="{00000000-0005-0000-0000-0000E72E0000}"/>
    <cellStyle name="20% - Accent5 4 2 2 2 5 2" xfId="9810" xr:uid="{00000000-0005-0000-0000-0000E82E0000}"/>
    <cellStyle name="20% - Accent5 4 2 2 2 5 3" xfId="51893" xr:uid="{00000000-0005-0000-0000-0000E92E0000}"/>
    <cellStyle name="20% - Accent5 4 2 2 2 6" xfId="9811" xr:uid="{00000000-0005-0000-0000-0000EA2E0000}"/>
    <cellStyle name="20% - Accent5 4 2 2 2 7" xfId="9812" xr:uid="{00000000-0005-0000-0000-0000EB2E0000}"/>
    <cellStyle name="20% - Accent5 4 2 2 3" xfId="9813" xr:uid="{00000000-0005-0000-0000-0000EC2E0000}"/>
    <cellStyle name="20% - Accent5 4 2 2 3 2" xfId="9814" xr:uid="{00000000-0005-0000-0000-0000ED2E0000}"/>
    <cellStyle name="20% - Accent5 4 2 2 3 2 2" xfId="9815" xr:uid="{00000000-0005-0000-0000-0000EE2E0000}"/>
    <cellStyle name="20% - Accent5 4 2 2 3 2 2 2" xfId="9816" xr:uid="{00000000-0005-0000-0000-0000EF2E0000}"/>
    <cellStyle name="20% - Accent5 4 2 2 3 2 2 3" xfId="51894" xr:uid="{00000000-0005-0000-0000-0000F02E0000}"/>
    <cellStyle name="20% - Accent5 4 2 2 3 2 3" xfId="9817" xr:uid="{00000000-0005-0000-0000-0000F12E0000}"/>
    <cellStyle name="20% - Accent5 4 2 2 3 2 4" xfId="9818" xr:uid="{00000000-0005-0000-0000-0000F22E0000}"/>
    <cellStyle name="20% - Accent5 4 2 2 3 3" xfId="9819" xr:uid="{00000000-0005-0000-0000-0000F32E0000}"/>
    <cellStyle name="20% - Accent5 4 2 2 3 3 2" xfId="9820" xr:uid="{00000000-0005-0000-0000-0000F42E0000}"/>
    <cellStyle name="20% - Accent5 4 2 2 3 3 2 2" xfId="9821" xr:uid="{00000000-0005-0000-0000-0000F52E0000}"/>
    <cellStyle name="20% - Accent5 4 2 2 3 3 2 3" xfId="51895" xr:uid="{00000000-0005-0000-0000-0000F62E0000}"/>
    <cellStyle name="20% - Accent5 4 2 2 3 3 3" xfId="9822" xr:uid="{00000000-0005-0000-0000-0000F72E0000}"/>
    <cellStyle name="20% - Accent5 4 2 2 3 3 4" xfId="9823" xr:uid="{00000000-0005-0000-0000-0000F82E0000}"/>
    <cellStyle name="20% - Accent5 4 2 2 3 4" xfId="9824" xr:uid="{00000000-0005-0000-0000-0000F92E0000}"/>
    <cellStyle name="20% - Accent5 4 2 2 3 4 2" xfId="9825" xr:uid="{00000000-0005-0000-0000-0000FA2E0000}"/>
    <cellStyle name="20% - Accent5 4 2 2 3 4 3" xfId="51896" xr:uid="{00000000-0005-0000-0000-0000FB2E0000}"/>
    <cellStyle name="20% - Accent5 4 2 2 3 5" xfId="9826" xr:uid="{00000000-0005-0000-0000-0000FC2E0000}"/>
    <cellStyle name="20% - Accent5 4 2 2 3 6" xfId="9827" xr:uid="{00000000-0005-0000-0000-0000FD2E0000}"/>
    <cellStyle name="20% - Accent5 4 2 2 4" xfId="9828" xr:uid="{00000000-0005-0000-0000-0000FE2E0000}"/>
    <cellStyle name="20% - Accent5 4 2 2 4 2" xfId="9829" xr:uid="{00000000-0005-0000-0000-0000FF2E0000}"/>
    <cellStyle name="20% - Accent5 4 2 2 4 2 2" xfId="9830" xr:uid="{00000000-0005-0000-0000-0000002F0000}"/>
    <cellStyle name="20% - Accent5 4 2 2 4 2 3" xfId="51897" xr:uid="{00000000-0005-0000-0000-0000012F0000}"/>
    <cellStyle name="20% - Accent5 4 2 2 4 3" xfId="9831" xr:uid="{00000000-0005-0000-0000-0000022F0000}"/>
    <cellStyle name="20% - Accent5 4 2 2 4 4" xfId="9832" xr:uid="{00000000-0005-0000-0000-0000032F0000}"/>
    <cellStyle name="20% - Accent5 4 2 2 5" xfId="9833" xr:uid="{00000000-0005-0000-0000-0000042F0000}"/>
    <cellStyle name="20% - Accent5 4 2 2 5 2" xfId="9834" xr:uid="{00000000-0005-0000-0000-0000052F0000}"/>
    <cellStyle name="20% - Accent5 4 2 2 5 2 2" xfId="9835" xr:uid="{00000000-0005-0000-0000-0000062F0000}"/>
    <cellStyle name="20% - Accent5 4 2 2 5 2 3" xfId="51898" xr:uid="{00000000-0005-0000-0000-0000072F0000}"/>
    <cellStyle name="20% - Accent5 4 2 2 5 3" xfId="9836" xr:uid="{00000000-0005-0000-0000-0000082F0000}"/>
    <cellStyle name="20% - Accent5 4 2 2 5 4" xfId="9837" xr:uid="{00000000-0005-0000-0000-0000092F0000}"/>
    <cellStyle name="20% - Accent5 4 2 2 6" xfId="9838" xr:uid="{00000000-0005-0000-0000-00000A2F0000}"/>
    <cellStyle name="20% - Accent5 4 2 2 6 2" xfId="9839" xr:uid="{00000000-0005-0000-0000-00000B2F0000}"/>
    <cellStyle name="20% - Accent5 4 2 2 6 3" xfId="51899" xr:uid="{00000000-0005-0000-0000-00000C2F0000}"/>
    <cellStyle name="20% - Accent5 4 2 2 7" xfId="9840" xr:uid="{00000000-0005-0000-0000-00000D2F0000}"/>
    <cellStyle name="20% - Accent5 4 2 2 8" xfId="9841" xr:uid="{00000000-0005-0000-0000-00000E2F0000}"/>
    <cellStyle name="20% - Accent5 4 2 2 9" xfId="60740" xr:uid="{00000000-0005-0000-0000-00000F2F0000}"/>
    <cellStyle name="20% - Accent5 4 2 3" xfId="9842" xr:uid="{00000000-0005-0000-0000-0000102F0000}"/>
    <cellStyle name="20% - Accent5 4 2 3 2" xfId="9843" xr:uid="{00000000-0005-0000-0000-0000112F0000}"/>
    <cellStyle name="20% - Accent5 4 2 3 2 2" xfId="9844" xr:uid="{00000000-0005-0000-0000-0000122F0000}"/>
    <cellStyle name="20% - Accent5 4 2 3 2 2 2" xfId="9845" xr:uid="{00000000-0005-0000-0000-0000132F0000}"/>
    <cellStyle name="20% - Accent5 4 2 3 2 2 2 2" xfId="9846" xr:uid="{00000000-0005-0000-0000-0000142F0000}"/>
    <cellStyle name="20% - Accent5 4 2 3 2 2 2 3" xfId="51900" xr:uid="{00000000-0005-0000-0000-0000152F0000}"/>
    <cellStyle name="20% - Accent5 4 2 3 2 2 3" xfId="9847" xr:uid="{00000000-0005-0000-0000-0000162F0000}"/>
    <cellStyle name="20% - Accent5 4 2 3 2 2 4" xfId="9848" xr:uid="{00000000-0005-0000-0000-0000172F0000}"/>
    <cellStyle name="20% - Accent5 4 2 3 2 3" xfId="9849" xr:uid="{00000000-0005-0000-0000-0000182F0000}"/>
    <cellStyle name="20% - Accent5 4 2 3 2 3 2" xfId="9850" xr:uid="{00000000-0005-0000-0000-0000192F0000}"/>
    <cellStyle name="20% - Accent5 4 2 3 2 3 2 2" xfId="9851" xr:uid="{00000000-0005-0000-0000-00001A2F0000}"/>
    <cellStyle name="20% - Accent5 4 2 3 2 3 2 3" xfId="51901" xr:uid="{00000000-0005-0000-0000-00001B2F0000}"/>
    <cellStyle name="20% - Accent5 4 2 3 2 3 3" xfId="9852" xr:uid="{00000000-0005-0000-0000-00001C2F0000}"/>
    <cellStyle name="20% - Accent5 4 2 3 2 3 4" xfId="9853" xr:uid="{00000000-0005-0000-0000-00001D2F0000}"/>
    <cellStyle name="20% - Accent5 4 2 3 2 4" xfId="9854" xr:uid="{00000000-0005-0000-0000-00001E2F0000}"/>
    <cellStyle name="20% - Accent5 4 2 3 2 4 2" xfId="9855" xr:uid="{00000000-0005-0000-0000-00001F2F0000}"/>
    <cellStyle name="20% - Accent5 4 2 3 2 4 3" xfId="51902" xr:uid="{00000000-0005-0000-0000-0000202F0000}"/>
    <cellStyle name="20% - Accent5 4 2 3 2 5" xfId="9856" xr:uid="{00000000-0005-0000-0000-0000212F0000}"/>
    <cellStyle name="20% - Accent5 4 2 3 2 6" xfId="9857" xr:uid="{00000000-0005-0000-0000-0000222F0000}"/>
    <cellStyle name="20% - Accent5 4 2 3 3" xfId="9858" xr:uid="{00000000-0005-0000-0000-0000232F0000}"/>
    <cellStyle name="20% - Accent5 4 2 3 3 2" xfId="9859" xr:uid="{00000000-0005-0000-0000-0000242F0000}"/>
    <cellStyle name="20% - Accent5 4 2 3 3 2 2" xfId="9860" xr:uid="{00000000-0005-0000-0000-0000252F0000}"/>
    <cellStyle name="20% - Accent5 4 2 3 3 2 3" xfId="51903" xr:uid="{00000000-0005-0000-0000-0000262F0000}"/>
    <cellStyle name="20% - Accent5 4 2 3 3 3" xfId="9861" xr:uid="{00000000-0005-0000-0000-0000272F0000}"/>
    <cellStyle name="20% - Accent5 4 2 3 3 4" xfId="9862" xr:uid="{00000000-0005-0000-0000-0000282F0000}"/>
    <cellStyle name="20% - Accent5 4 2 3 4" xfId="9863" xr:uid="{00000000-0005-0000-0000-0000292F0000}"/>
    <cellStyle name="20% - Accent5 4 2 3 4 2" xfId="9864" xr:uid="{00000000-0005-0000-0000-00002A2F0000}"/>
    <cellStyle name="20% - Accent5 4 2 3 4 2 2" xfId="9865" xr:uid="{00000000-0005-0000-0000-00002B2F0000}"/>
    <cellStyle name="20% - Accent5 4 2 3 4 2 3" xfId="51904" xr:uid="{00000000-0005-0000-0000-00002C2F0000}"/>
    <cellStyle name="20% - Accent5 4 2 3 4 3" xfId="9866" xr:uid="{00000000-0005-0000-0000-00002D2F0000}"/>
    <cellStyle name="20% - Accent5 4 2 3 4 4" xfId="9867" xr:uid="{00000000-0005-0000-0000-00002E2F0000}"/>
    <cellStyle name="20% - Accent5 4 2 3 5" xfId="9868" xr:uid="{00000000-0005-0000-0000-00002F2F0000}"/>
    <cellStyle name="20% - Accent5 4 2 3 5 2" xfId="9869" xr:uid="{00000000-0005-0000-0000-0000302F0000}"/>
    <cellStyle name="20% - Accent5 4 2 3 5 3" xfId="51905" xr:uid="{00000000-0005-0000-0000-0000312F0000}"/>
    <cellStyle name="20% - Accent5 4 2 3 6" xfId="9870" xr:uid="{00000000-0005-0000-0000-0000322F0000}"/>
    <cellStyle name="20% - Accent5 4 2 3 7" xfId="9871" xr:uid="{00000000-0005-0000-0000-0000332F0000}"/>
    <cellStyle name="20% - Accent5 4 2 4" xfId="9872" xr:uid="{00000000-0005-0000-0000-0000342F0000}"/>
    <cellStyle name="20% - Accent5 4 2 4 2" xfId="9873" xr:uid="{00000000-0005-0000-0000-0000352F0000}"/>
    <cellStyle name="20% - Accent5 4 2 4 2 2" xfId="9874" xr:uid="{00000000-0005-0000-0000-0000362F0000}"/>
    <cellStyle name="20% - Accent5 4 2 4 2 2 2" xfId="9875" xr:uid="{00000000-0005-0000-0000-0000372F0000}"/>
    <cellStyle name="20% - Accent5 4 2 4 2 2 3" xfId="51906" xr:uid="{00000000-0005-0000-0000-0000382F0000}"/>
    <cellStyle name="20% - Accent5 4 2 4 2 3" xfId="9876" xr:uid="{00000000-0005-0000-0000-0000392F0000}"/>
    <cellStyle name="20% - Accent5 4 2 4 2 4" xfId="9877" xr:uid="{00000000-0005-0000-0000-00003A2F0000}"/>
    <cellStyle name="20% - Accent5 4 2 4 3" xfId="9878" xr:uid="{00000000-0005-0000-0000-00003B2F0000}"/>
    <cellStyle name="20% - Accent5 4 2 4 3 2" xfId="9879" xr:uid="{00000000-0005-0000-0000-00003C2F0000}"/>
    <cellStyle name="20% - Accent5 4 2 4 3 2 2" xfId="9880" xr:uid="{00000000-0005-0000-0000-00003D2F0000}"/>
    <cellStyle name="20% - Accent5 4 2 4 3 2 3" xfId="51907" xr:uid="{00000000-0005-0000-0000-00003E2F0000}"/>
    <cellStyle name="20% - Accent5 4 2 4 3 3" xfId="9881" xr:uid="{00000000-0005-0000-0000-00003F2F0000}"/>
    <cellStyle name="20% - Accent5 4 2 4 3 4" xfId="9882" xr:uid="{00000000-0005-0000-0000-0000402F0000}"/>
    <cellStyle name="20% - Accent5 4 2 4 4" xfId="9883" xr:uid="{00000000-0005-0000-0000-0000412F0000}"/>
    <cellStyle name="20% - Accent5 4 2 4 4 2" xfId="9884" xr:uid="{00000000-0005-0000-0000-0000422F0000}"/>
    <cellStyle name="20% - Accent5 4 2 4 4 3" xfId="51908" xr:uid="{00000000-0005-0000-0000-0000432F0000}"/>
    <cellStyle name="20% - Accent5 4 2 4 5" xfId="9885" xr:uid="{00000000-0005-0000-0000-0000442F0000}"/>
    <cellStyle name="20% - Accent5 4 2 4 6" xfId="9886" xr:uid="{00000000-0005-0000-0000-0000452F0000}"/>
    <cellStyle name="20% - Accent5 4 2 5" xfId="9887" xr:uid="{00000000-0005-0000-0000-0000462F0000}"/>
    <cellStyle name="20% - Accent5 4 2 5 2" xfId="9888" xr:uid="{00000000-0005-0000-0000-0000472F0000}"/>
    <cellStyle name="20% - Accent5 4 2 5 2 2" xfId="9889" xr:uid="{00000000-0005-0000-0000-0000482F0000}"/>
    <cellStyle name="20% - Accent5 4 2 5 2 2 2" xfId="9890" xr:uid="{00000000-0005-0000-0000-0000492F0000}"/>
    <cellStyle name="20% - Accent5 4 2 5 2 2 3" xfId="51909" xr:uid="{00000000-0005-0000-0000-00004A2F0000}"/>
    <cellStyle name="20% - Accent5 4 2 5 2 3" xfId="9891" xr:uid="{00000000-0005-0000-0000-00004B2F0000}"/>
    <cellStyle name="20% - Accent5 4 2 5 2 4" xfId="9892" xr:uid="{00000000-0005-0000-0000-00004C2F0000}"/>
    <cellStyle name="20% - Accent5 4 2 5 3" xfId="9893" xr:uid="{00000000-0005-0000-0000-00004D2F0000}"/>
    <cellStyle name="20% - Accent5 4 2 5 3 2" xfId="9894" xr:uid="{00000000-0005-0000-0000-00004E2F0000}"/>
    <cellStyle name="20% - Accent5 4 2 5 3 3" xfId="51910" xr:uid="{00000000-0005-0000-0000-00004F2F0000}"/>
    <cellStyle name="20% - Accent5 4 2 5 4" xfId="9895" xr:uid="{00000000-0005-0000-0000-0000502F0000}"/>
    <cellStyle name="20% - Accent5 4 2 5 5" xfId="9896" xr:uid="{00000000-0005-0000-0000-0000512F0000}"/>
    <cellStyle name="20% - Accent5 4 2 6" xfId="9897" xr:uid="{00000000-0005-0000-0000-0000522F0000}"/>
    <cellStyle name="20% - Accent5 4 2 6 2" xfId="9898" xr:uid="{00000000-0005-0000-0000-0000532F0000}"/>
    <cellStyle name="20% - Accent5 4 2 6 2 2" xfId="9899" xr:uid="{00000000-0005-0000-0000-0000542F0000}"/>
    <cellStyle name="20% - Accent5 4 2 6 2 3" xfId="51911" xr:uid="{00000000-0005-0000-0000-0000552F0000}"/>
    <cellStyle name="20% - Accent5 4 2 6 3" xfId="9900" xr:uid="{00000000-0005-0000-0000-0000562F0000}"/>
    <cellStyle name="20% - Accent5 4 2 6 4" xfId="9901" xr:uid="{00000000-0005-0000-0000-0000572F0000}"/>
    <cellStyle name="20% - Accent5 4 2 7" xfId="9902" xr:uid="{00000000-0005-0000-0000-0000582F0000}"/>
    <cellStyle name="20% - Accent5 4 2 7 2" xfId="9903" xr:uid="{00000000-0005-0000-0000-0000592F0000}"/>
    <cellStyle name="20% - Accent5 4 2 7 2 2" xfId="9904" xr:uid="{00000000-0005-0000-0000-00005A2F0000}"/>
    <cellStyle name="20% - Accent5 4 2 7 2 3" xfId="51912" xr:uid="{00000000-0005-0000-0000-00005B2F0000}"/>
    <cellStyle name="20% - Accent5 4 2 7 3" xfId="9905" xr:uid="{00000000-0005-0000-0000-00005C2F0000}"/>
    <cellStyle name="20% - Accent5 4 2 7 4" xfId="9906" xr:uid="{00000000-0005-0000-0000-00005D2F0000}"/>
    <cellStyle name="20% - Accent5 4 2 8" xfId="9907" xr:uid="{00000000-0005-0000-0000-00005E2F0000}"/>
    <cellStyle name="20% - Accent5 4 2 8 2" xfId="9908" xr:uid="{00000000-0005-0000-0000-00005F2F0000}"/>
    <cellStyle name="20% - Accent5 4 2 8 3" xfId="51913" xr:uid="{00000000-0005-0000-0000-0000602F0000}"/>
    <cellStyle name="20% - Accent5 4 2 9" xfId="9909" xr:uid="{00000000-0005-0000-0000-0000612F0000}"/>
    <cellStyle name="20% - Accent5 4 3" xfId="9910" xr:uid="{00000000-0005-0000-0000-0000622F0000}"/>
    <cellStyle name="20% - Accent5 4 3 2" xfId="9911" xr:uid="{00000000-0005-0000-0000-0000632F0000}"/>
    <cellStyle name="20% - Accent5 4 3 2 2" xfId="9912" xr:uid="{00000000-0005-0000-0000-0000642F0000}"/>
    <cellStyle name="20% - Accent5 4 3 2 2 2" xfId="9913" xr:uid="{00000000-0005-0000-0000-0000652F0000}"/>
    <cellStyle name="20% - Accent5 4 3 2 2 2 2" xfId="9914" xr:uid="{00000000-0005-0000-0000-0000662F0000}"/>
    <cellStyle name="20% - Accent5 4 3 2 2 2 2 2" xfId="9915" xr:uid="{00000000-0005-0000-0000-0000672F0000}"/>
    <cellStyle name="20% - Accent5 4 3 2 2 2 2 3" xfId="51914" xr:uid="{00000000-0005-0000-0000-0000682F0000}"/>
    <cellStyle name="20% - Accent5 4 3 2 2 2 3" xfId="9916" xr:uid="{00000000-0005-0000-0000-0000692F0000}"/>
    <cellStyle name="20% - Accent5 4 3 2 2 2 4" xfId="9917" xr:uid="{00000000-0005-0000-0000-00006A2F0000}"/>
    <cellStyle name="20% - Accent5 4 3 2 2 3" xfId="9918" xr:uid="{00000000-0005-0000-0000-00006B2F0000}"/>
    <cellStyle name="20% - Accent5 4 3 2 2 3 2" xfId="9919" xr:uid="{00000000-0005-0000-0000-00006C2F0000}"/>
    <cellStyle name="20% - Accent5 4 3 2 2 3 2 2" xfId="9920" xr:uid="{00000000-0005-0000-0000-00006D2F0000}"/>
    <cellStyle name="20% - Accent5 4 3 2 2 3 2 3" xfId="51915" xr:uid="{00000000-0005-0000-0000-00006E2F0000}"/>
    <cellStyle name="20% - Accent5 4 3 2 2 3 3" xfId="9921" xr:uid="{00000000-0005-0000-0000-00006F2F0000}"/>
    <cellStyle name="20% - Accent5 4 3 2 2 3 4" xfId="9922" xr:uid="{00000000-0005-0000-0000-0000702F0000}"/>
    <cellStyle name="20% - Accent5 4 3 2 2 4" xfId="9923" xr:uid="{00000000-0005-0000-0000-0000712F0000}"/>
    <cellStyle name="20% - Accent5 4 3 2 2 4 2" xfId="9924" xr:uid="{00000000-0005-0000-0000-0000722F0000}"/>
    <cellStyle name="20% - Accent5 4 3 2 2 4 3" xfId="51916" xr:uid="{00000000-0005-0000-0000-0000732F0000}"/>
    <cellStyle name="20% - Accent5 4 3 2 2 5" xfId="9925" xr:uid="{00000000-0005-0000-0000-0000742F0000}"/>
    <cellStyle name="20% - Accent5 4 3 2 2 6" xfId="9926" xr:uid="{00000000-0005-0000-0000-0000752F0000}"/>
    <cellStyle name="20% - Accent5 4 3 2 3" xfId="9927" xr:uid="{00000000-0005-0000-0000-0000762F0000}"/>
    <cellStyle name="20% - Accent5 4 3 2 3 2" xfId="9928" xr:uid="{00000000-0005-0000-0000-0000772F0000}"/>
    <cellStyle name="20% - Accent5 4 3 2 3 2 2" xfId="9929" xr:uid="{00000000-0005-0000-0000-0000782F0000}"/>
    <cellStyle name="20% - Accent5 4 3 2 3 2 3" xfId="51917" xr:uid="{00000000-0005-0000-0000-0000792F0000}"/>
    <cellStyle name="20% - Accent5 4 3 2 3 3" xfId="9930" xr:uid="{00000000-0005-0000-0000-00007A2F0000}"/>
    <cellStyle name="20% - Accent5 4 3 2 3 4" xfId="9931" xr:uid="{00000000-0005-0000-0000-00007B2F0000}"/>
    <cellStyle name="20% - Accent5 4 3 2 4" xfId="9932" xr:uid="{00000000-0005-0000-0000-00007C2F0000}"/>
    <cellStyle name="20% - Accent5 4 3 2 4 2" xfId="9933" xr:uid="{00000000-0005-0000-0000-00007D2F0000}"/>
    <cellStyle name="20% - Accent5 4 3 2 4 2 2" xfId="9934" xr:uid="{00000000-0005-0000-0000-00007E2F0000}"/>
    <cellStyle name="20% - Accent5 4 3 2 4 2 3" xfId="51918" xr:uid="{00000000-0005-0000-0000-00007F2F0000}"/>
    <cellStyle name="20% - Accent5 4 3 2 4 3" xfId="9935" xr:uid="{00000000-0005-0000-0000-0000802F0000}"/>
    <cellStyle name="20% - Accent5 4 3 2 4 4" xfId="9936" xr:uid="{00000000-0005-0000-0000-0000812F0000}"/>
    <cellStyle name="20% - Accent5 4 3 2 5" xfId="9937" xr:uid="{00000000-0005-0000-0000-0000822F0000}"/>
    <cellStyle name="20% - Accent5 4 3 2 5 2" xfId="9938" xr:uid="{00000000-0005-0000-0000-0000832F0000}"/>
    <cellStyle name="20% - Accent5 4 3 2 5 3" xfId="51919" xr:uid="{00000000-0005-0000-0000-0000842F0000}"/>
    <cellStyle name="20% - Accent5 4 3 2 6" xfId="9939" xr:uid="{00000000-0005-0000-0000-0000852F0000}"/>
    <cellStyle name="20% - Accent5 4 3 2 7" xfId="9940" xr:uid="{00000000-0005-0000-0000-0000862F0000}"/>
    <cellStyle name="20% - Accent5 4 3 3" xfId="9941" xr:uid="{00000000-0005-0000-0000-0000872F0000}"/>
    <cellStyle name="20% - Accent5 4 3 3 2" xfId="9942" xr:uid="{00000000-0005-0000-0000-0000882F0000}"/>
    <cellStyle name="20% - Accent5 4 3 3 2 2" xfId="9943" xr:uid="{00000000-0005-0000-0000-0000892F0000}"/>
    <cellStyle name="20% - Accent5 4 3 3 2 2 2" xfId="9944" xr:uid="{00000000-0005-0000-0000-00008A2F0000}"/>
    <cellStyle name="20% - Accent5 4 3 3 2 2 3" xfId="51920" xr:uid="{00000000-0005-0000-0000-00008B2F0000}"/>
    <cellStyle name="20% - Accent5 4 3 3 2 3" xfId="9945" xr:uid="{00000000-0005-0000-0000-00008C2F0000}"/>
    <cellStyle name="20% - Accent5 4 3 3 2 4" xfId="9946" xr:uid="{00000000-0005-0000-0000-00008D2F0000}"/>
    <cellStyle name="20% - Accent5 4 3 3 3" xfId="9947" xr:uid="{00000000-0005-0000-0000-00008E2F0000}"/>
    <cellStyle name="20% - Accent5 4 3 3 3 2" xfId="9948" xr:uid="{00000000-0005-0000-0000-00008F2F0000}"/>
    <cellStyle name="20% - Accent5 4 3 3 3 2 2" xfId="9949" xr:uid="{00000000-0005-0000-0000-0000902F0000}"/>
    <cellStyle name="20% - Accent5 4 3 3 3 2 3" xfId="51921" xr:uid="{00000000-0005-0000-0000-0000912F0000}"/>
    <cellStyle name="20% - Accent5 4 3 3 3 3" xfId="9950" xr:uid="{00000000-0005-0000-0000-0000922F0000}"/>
    <cellStyle name="20% - Accent5 4 3 3 3 4" xfId="9951" xr:uid="{00000000-0005-0000-0000-0000932F0000}"/>
    <cellStyle name="20% - Accent5 4 3 3 4" xfId="9952" xr:uid="{00000000-0005-0000-0000-0000942F0000}"/>
    <cellStyle name="20% - Accent5 4 3 3 4 2" xfId="9953" xr:uid="{00000000-0005-0000-0000-0000952F0000}"/>
    <cellStyle name="20% - Accent5 4 3 3 4 3" xfId="51922" xr:uid="{00000000-0005-0000-0000-0000962F0000}"/>
    <cellStyle name="20% - Accent5 4 3 3 5" xfId="9954" xr:uid="{00000000-0005-0000-0000-0000972F0000}"/>
    <cellStyle name="20% - Accent5 4 3 3 6" xfId="9955" xr:uid="{00000000-0005-0000-0000-0000982F0000}"/>
    <cellStyle name="20% - Accent5 4 3 4" xfId="9956" xr:uid="{00000000-0005-0000-0000-0000992F0000}"/>
    <cellStyle name="20% - Accent5 4 3 4 2" xfId="9957" xr:uid="{00000000-0005-0000-0000-00009A2F0000}"/>
    <cellStyle name="20% - Accent5 4 3 4 2 2" xfId="9958" xr:uid="{00000000-0005-0000-0000-00009B2F0000}"/>
    <cellStyle name="20% - Accent5 4 3 4 2 3" xfId="51923" xr:uid="{00000000-0005-0000-0000-00009C2F0000}"/>
    <cellStyle name="20% - Accent5 4 3 4 3" xfId="9959" xr:uid="{00000000-0005-0000-0000-00009D2F0000}"/>
    <cellStyle name="20% - Accent5 4 3 4 4" xfId="9960" xr:uid="{00000000-0005-0000-0000-00009E2F0000}"/>
    <cellStyle name="20% - Accent5 4 3 5" xfId="9961" xr:uid="{00000000-0005-0000-0000-00009F2F0000}"/>
    <cellStyle name="20% - Accent5 4 3 5 2" xfId="9962" xr:uid="{00000000-0005-0000-0000-0000A02F0000}"/>
    <cellStyle name="20% - Accent5 4 3 5 2 2" xfId="9963" xr:uid="{00000000-0005-0000-0000-0000A12F0000}"/>
    <cellStyle name="20% - Accent5 4 3 5 2 3" xfId="51924" xr:uid="{00000000-0005-0000-0000-0000A22F0000}"/>
    <cellStyle name="20% - Accent5 4 3 5 3" xfId="9964" xr:uid="{00000000-0005-0000-0000-0000A32F0000}"/>
    <cellStyle name="20% - Accent5 4 3 5 4" xfId="9965" xr:uid="{00000000-0005-0000-0000-0000A42F0000}"/>
    <cellStyle name="20% - Accent5 4 3 6" xfId="9966" xr:uid="{00000000-0005-0000-0000-0000A52F0000}"/>
    <cellStyle name="20% - Accent5 4 3 6 2" xfId="9967" xr:uid="{00000000-0005-0000-0000-0000A62F0000}"/>
    <cellStyle name="20% - Accent5 4 3 6 3" xfId="51925" xr:uid="{00000000-0005-0000-0000-0000A72F0000}"/>
    <cellStyle name="20% - Accent5 4 3 7" xfId="9968" xr:uid="{00000000-0005-0000-0000-0000A82F0000}"/>
    <cellStyle name="20% - Accent5 4 3 8" xfId="9969" xr:uid="{00000000-0005-0000-0000-0000A92F0000}"/>
    <cellStyle name="20% - Accent5 4 3 9" xfId="60557" xr:uid="{00000000-0005-0000-0000-0000AA2F0000}"/>
    <cellStyle name="20% - Accent5 4 4" xfId="9970" xr:uid="{00000000-0005-0000-0000-0000AB2F0000}"/>
    <cellStyle name="20% - Accent5 4 4 2" xfId="9971" xr:uid="{00000000-0005-0000-0000-0000AC2F0000}"/>
    <cellStyle name="20% - Accent5 4 4 2 2" xfId="9972" xr:uid="{00000000-0005-0000-0000-0000AD2F0000}"/>
    <cellStyle name="20% - Accent5 4 4 2 2 2" xfId="9973" xr:uid="{00000000-0005-0000-0000-0000AE2F0000}"/>
    <cellStyle name="20% - Accent5 4 4 2 2 2 2" xfId="9974" xr:uid="{00000000-0005-0000-0000-0000AF2F0000}"/>
    <cellStyle name="20% - Accent5 4 4 2 2 2 3" xfId="51926" xr:uid="{00000000-0005-0000-0000-0000B02F0000}"/>
    <cellStyle name="20% - Accent5 4 4 2 2 3" xfId="9975" xr:uid="{00000000-0005-0000-0000-0000B12F0000}"/>
    <cellStyle name="20% - Accent5 4 4 2 2 4" xfId="9976" xr:uid="{00000000-0005-0000-0000-0000B22F0000}"/>
    <cellStyle name="20% - Accent5 4 4 2 3" xfId="9977" xr:uid="{00000000-0005-0000-0000-0000B32F0000}"/>
    <cellStyle name="20% - Accent5 4 4 2 3 2" xfId="9978" xr:uid="{00000000-0005-0000-0000-0000B42F0000}"/>
    <cellStyle name="20% - Accent5 4 4 2 3 2 2" xfId="9979" xr:uid="{00000000-0005-0000-0000-0000B52F0000}"/>
    <cellStyle name="20% - Accent5 4 4 2 3 2 3" xfId="51927" xr:uid="{00000000-0005-0000-0000-0000B62F0000}"/>
    <cellStyle name="20% - Accent5 4 4 2 3 3" xfId="9980" xr:uid="{00000000-0005-0000-0000-0000B72F0000}"/>
    <cellStyle name="20% - Accent5 4 4 2 3 4" xfId="9981" xr:uid="{00000000-0005-0000-0000-0000B82F0000}"/>
    <cellStyle name="20% - Accent5 4 4 2 4" xfId="9982" xr:uid="{00000000-0005-0000-0000-0000B92F0000}"/>
    <cellStyle name="20% - Accent5 4 4 2 4 2" xfId="9983" xr:uid="{00000000-0005-0000-0000-0000BA2F0000}"/>
    <cellStyle name="20% - Accent5 4 4 2 4 3" xfId="51928" xr:uid="{00000000-0005-0000-0000-0000BB2F0000}"/>
    <cellStyle name="20% - Accent5 4 4 2 5" xfId="9984" xr:uid="{00000000-0005-0000-0000-0000BC2F0000}"/>
    <cellStyle name="20% - Accent5 4 4 2 6" xfId="9985" xr:uid="{00000000-0005-0000-0000-0000BD2F0000}"/>
    <cellStyle name="20% - Accent5 4 4 3" xfId="9986" xr:uid="{00000000-0005-0000-0000-0000BE2F0000}"/>
    <cellStyle name="20% - Accent5 4 4 3 2" xfId="9987" xr:uid="{00000000-0005-0000-0000-0000BF2F0000}"/>
    <cellStyle name="20% - Accent5 4 4 3 2 2" xfId="9988" xr:uid="{00000000-0005-0000-0000-0000C02F0000}"/>
    <cellStyle name="20% - Accent5 4 4 3 2 3" xfId="51929" xr:uid="{00000000-0005-0000-0000-0000C12F0000}"/>
    <cellStyle name="20% - Accent5 4 4 3 3" xfId="9989" xr:uid="{00000000-0005-0000-0000-0000C22F0000}"/>
    <cellStyle name="20% - Accent5 4 4 3 4" xfId="9990" xr:uid="{00000000-0005-0000-0000-0000C32F0000}"/>
    <cellStyle name="20% - Accent5 4 4 4" xfId="9991" xr:uid="{00000000-0005-0000-0000-0000C42F0000}"/>
    <cellStyle name="20% - Accent5 4 4 4 2" xfId="9992" xr:uid="{00000000-0005-0000-0000-0000C52F0000}"/>
    <cellStyle name="20% - Accent5 4 4 4 2 2" xfId="9993" xr:uid="{00000000-0005-0000-0000-0000C62F0000}"/>
    <cellStyle name="20% - Accent5 4 4 4 2 3" xfId="51930" xr:uid="{00000000-0005-0000-0000-0000C72F0000}"/>
    <cellStyle name="20% - Accent5 4 4 4 3" xfId="9994" xr:uid="{00000000-0005-0000-0000-0000C82F0000}"/>
    <cellStyle name="20% - Accent5 4 4 4 4" xfId="9995" xr:uid="{00000000-0005-0000-0000-0000C92F0000}"/>
    <cellStyle name="20% - Accent5 4 4 5" xfId="9996" xr:uid="{00000000-0005-0000-0000-0000CA2F0000}"/>
    <cellStyle name="20% - Accent5 4 4 5 2" xfId="9997" xr:uid="{00000000-0005-0000-0000-0000CB2F0000}"/>
    <cellStyle name="20% - Accent5 4 4 5 3" xfId="51931" xr:uid="{00000000-0005-0000-0000-0000CC2F0000}"/>
    <cellStyle name="20% - Accent5 4 4 6" xfId="9998" xr:uid="{00000000-0005-0000-0000-0000CD2F0000}"/>
    <cellStyle name="20% - Accent5 4 4 7" xfId="9999" xr:uid="{00000000-0005-0000-0000-0000CE2F0000}"/>
    <cellStyle name="20% - Accent5 4 5" xfId="10000" xr:uid="{00000000-0005-0000-0000-0000CF2F0000}"/>
    <cellStyle name="20% - Accent5 4 5 2" xfId="10001" xr:uid="{00000000-0005-0000-0000-0000D02F0000}"/>
    <cellStyle name="20% - Accent5 4 5 2 2" xfId="10002" xr:uid="{00000000-0005-0000-0000-0000D12F0000}"/>
    <cellStyle name="20% - Accent5 4 5 2 2 2" xfId="10003" xr:uid="{00000000-0005-0000-0000-0000D22F0000}"/>
    <cellStyle name="20% - Accent5 4 5 2 2 3" xfId="51932" xr:uid="{00000000-0005-0000-0000-0000D32F0000}"/>
    <cellStyle name="20% - Accent5 4 5 2 3" xfId="10004" xr:uid="{00000000-0005-0000-0000-0000D42F0000}"/>
    <cellStyle name="20% - Accent5 4 5 2 4" xfId="10005" xr:uid="{00000000-0005-0000-0000-0000D52F0000}"/>
    <cellStyle name="20% - Accent5 4 5 3" xfId="10006" xr:uid="{00000000-0005-0000-0000-0000D62F0000}"/>
    <cellStyle name="20% - Accent5 4 5 3 2" xfId="10007" xr:uid="{00000000-0005-0000-0000-0000D72F0000}"/>
    <cellStyle name="20% - Accent5 4 5 3 2 2" xfId="10008" xr:uid="{00000000-0005-0000-0000-0000D82F0000}"/>
    <cellStyle name="20% - Accent5 4 5 3 2 3" xfId="51933" xr:uid="{00000000-0005-0000-0000-0000D92F0000}"/>
    <cellStyle name="20% - Accent5 4 5 3 3" xfId="10009" xr:uid="{00000000-0005-0000-0000-0000DA2F0000}"/>
    <cellStyle name="20% - Accent5 4 5 3 4" xfId="10010" xr:uid="{00000000-0005-0000-0000-0000DB2F0000}"/>
    <cellStyle name="20% - Accent5 4 5 4" xfId="10011" xr:uid="{00000000-0005-0000-0000-0000DC2F0000}"/>
    <cellStyle name="20% - Accent5 4 5 4 2" xfId="10012" xr:uid="{00000000-0005-0000-0000-0000DD2F0000}"/>
    <cellStyle name="20% - Accent5 4 5 4 3" xfId="51934" xr:uid="{00000000-0005-0000-0000-0000DE2F0000}"/>
    <cellStyle name="20% - Accent5 4 5 5" xfId="10013" xr:uid="{00000000-0005-0000-0000-0000DF2F0000}"/>
    <cellStyle name="20% - Accent5 4 5 6" xfId="10014" xr:uid="{00000000-0005-0000-0000-0000E02F0000}"/>
    <cellStyle name="20% - Accent5 4 6" xfId="10015" xr:uid="{00000000-0005-0000-0000-0000E12F0000}"/>
    <cellStyle name="20% - Accent5 4 6 2" xfId="10016" xr:uid="{00000000-0005-0000-0000-0000E22F0000}"/>
    <cellStyle name="20% - Accent5 4 6 2 2" xfId="10017" xr:uid="{00000000-0005-0000-0000-0000E32F0000}"/>
    <cellStyle name="20% - Accent5 4 6 2 2 2" xfId="10018" xr:uid="{00000000-0005-0000-0000-0000E42F0000}"/>
    <cellStyle name="20% - Accent5 4 6 2 2 3" xfId="51935" xr:uid="{00000000-0005-0000-0000-0000E52F0000}"/>
    <cellStyle name="20% - Accent5 4 6 2 3" xfId="10019" xr:uid="{00000000-0005-0000-0000-0000E62F0000}"/>
    <cellStyle name="20% - Accent5 4 6 2 4" xfId="10020" xr:uid="{00000000-0005-0000-0000-0000E72F0000}"/>
    <cellStyle name="20% - Accent5 4 6 3" xfId="10021" xr:uid="{00000000-0005-0000-0000-0000E82F0000}"/>
    <cellStyle name="20% - Accent5 4 6 3 2" xfId="10022" xr:uid="{00000000-0005-0000-0000-0000E92F0000}"/>
    <cellStyle name="20% - Accent5 4 6 3 3" xfId="51936" xr:uid="{00000000-0005-0000-0000-0000EA2F0000}"/>
    <cellStyle name="20% - Accent5 4 6 4" xfId="10023" xr:uid="{00000000-0005-0000-0000-0000EB2F0000}"/>
    <cellStyle name="20% - Accent5 4 6 5" xfId="10024" xr:uid="{00000000-0005-0000-0000-0000EC2F0000}"/>
    <cellStyle name="20% - Accent5 4 7" xfId="10025" xr:uid="{00000000-0005-0000-0000-0000ED2F0000}"/>
    <cellStyle name="20% - Accent5 4 7 2" xfId="10026" xr:uid="{00000000-0005-0000-0000-0000EE2F0000}"/>
    <cellStyle name="20% - Accent5 4 7 2 2" xfId="10027" xr:uid="{00000000-0005-0000-0000-0000EF2F0000}"/>
    <cellStyle name="20% - Accent5 4 7 2 3" xfId="51937" xr:uid="{00000000-0005-0000-0000-0000F02F0000}"/>
    <cellStyle name="20% - Accent5 4 7 3" xfId="10028" xr:uid="{00000000-0005-0000-0000-0000F12F0000}"/>
    <cellStyle name="20% - Accent5 4 7 4" xfId="10029" xr:uid="{00000000-0005-0000-0000-0000F22F0000}"/>
    <cellStyle name="20% - Accent5 4 8" xfId="10030" xr:uid="{00000000-0005-0000-0000-0000F32F0000}"/>
    <cellStyle name="20% - Accent5 4 8 2" xfId="10031" xr:uid="{00000000-0005-0000-0000-0000F42F0000}"/>
    <cellStyle name="20% - Accent5 4 8 2 2" xfId="10032" xr:uid="{00000000-0005-0000-0000-0000F52F0000}"/>
    <cellStyle name="20% - Accent5 4 8 2 3" xfId="51938" xr:uid="{00000000-0005-0000-0000-0000F62F0000}"/>
    <cellStyle name="20% - Accent5 4 8 3" xfId="10033" xr:uid="{00000000-0005-0000-0000-0000F72F0000}"/>
    <cellStyle name="20% - Accent5 4 8 4" xfId="10034" xr:uid="{00000000-0005-0000-0000-0000F82F0000}"/>
    <cellStyle name="20% - Accent5 4 9" xfId="10035" xr:uid="{00000000-0005-0000-0000-0000F92F0000}"/>
    <cellStyle name="20% - Accent5 4 9 2" xfId="10036" xr:uid="{00000000-0005-0000-0000-0000FA2F0000}"/>
    <cellStyle name="20% - Accent5 4 9 3" xfId="51939" xr:uid="{00000000-0005-0000-0000-0000FB2F0000}"/>
    <cellStyle name="20% - Accent5 5" xfId="10037" xr:uid="{00000000-0005-0000-0000-0000FC2F0000}"/>
    <cellStyle name="20% - Accent5 5 10" xfId="10038" xr:uid="{00000000-0005-0000-0000-0000FD2F0000}"/>
    <cellStyle name="20% - Accent5 5 11" xfId="60203" xr:uid="{00000000-0005-0000-0000-0000FE2F0000}"/>
    <cellStyle name="20% - Accent5 5 2" xfId="10039" xr:uid="{00000000-0005-0000-0000-0000FF2F0000}"/>
    <cellStyle name="20% - Accent5 5 2 2" xfId="10040" xr:uid="{00000000-0005-0000-0000-000000300000}"/>
    <cellStyle name="20% - Accent5 5 2 2 2" xfId="10041" xr:uid="{00000000-0005-0000-0000-000001300000}"/>
    <cellStyle name="20% - Accent5 5 2 2 2 2" xfId="10042" xr:uid="{00000000-0005-0000-0000-000002300000}"/>
    <cellStyle name="20% - Accent5 5 2 2 2 2 2" xfId="10043" xr:uid="{00000000-0005-0000-0000-000003300000}"/>
    <cellStyle name="20% - Accent5 5 2 2 2 2 2 2" xfId="10044" xr:uid="{00000000-0005-0000-0000-000004300000}"/>
    <cellStyle name="20% - Accent5 5 2 2 2 2 2 3" xfId="51940" xr:uid="{00000000-0005-0000-0000-000005300000}"/>
    <cellStyle name="20% - Accent5 5 2 2 2 2 3" xfId="10045" xr:uid="{00000000-0005-0000-0000-000006300000}"/>
    <cellStyle name="20% - Accent5 5 2 2 2 2 4" xfId="10046" xr:uid="{00000000-0005-0000-0000-000007300000}"/>
    <cellStyle name="20% - Accent5 5 2 2 2 3" xfId="10047" xr:uid="{00000000-0005-0000-0000-000008300000}"/>
    <cellStyle name="20% - Accent5 5 2 2 2 3 2" xfId="10048" xr:uid="{00000000-0005-0000-0000-000009300000}"/>
    <cellStyle name="20% - Accent5 5 2 2 2 3 2 2" xfId="10049" xr:uid="{00000000-0005-0000-0000-00000A300000}"/>
    <cellStyle name="20% - Accent5 5 2 2 2 3 2 3" xfId="51941" xr:uid="{00000000-0005-0000-0000-00000B300000}"/>
    <cellStyle name="20% - Accent5 5 2 2 2 3 3" xfId="10050" xr:uid="{00000000-0005-0000-0000-00000C300000}"/>
    <cellStyle name="20% - Accent5 5 2 2 2 3 4" xfId="10051" xr:uid="{00000000-0005-0000-0000-00000D300000}"/>
    <cellStyle name="20% - Accent5 5 2 2 2 4" xfId="10052" xr:uid="{00000000-0005-0000-0000-00000E300000}"/>
    <cellStyle name="20% - Accent5 5 2 2 2 4 2" xfId="10053" xr:uid="{00000000-0005-0000-0000-00000F300000}"/>
    <cellStyle name="20% - Accent5 5 2 2 2 4 3" xfId="51942" xr:uid="{00000000-0005-0000-0000-000010300000}"/>
    <cellStyle name="20% - Accent5 5 2 2 2 5" xfId="10054" xr:uid="{00000000-0005-0000-0000-000011300000}"/>
    <cellStyle name="20% - Accent5 5 2 2 2 6" xfId="10055" xr:uid="{00000000-0005-0000-0000-000012300000}"/>
    <cellStyle name="20% - Accent5 5 2 2 3" xfId="10056" xr:uid="{00000000-0005-0000-0000-000013300000}"/>
    <cellStyle name="20% - Accent5 5 2 2 3 2" xfId="10057" xr:uid="{00000000-0005-0000-0000-000014300000}"/>
    <cellStyle name="20% - Accent5 5 2 2 3 2 2" xfId="10058" xr:uid="{00000000-0005-0000-0000-000015300000}"/>
    <cellStyle name="20% - Accent5 5 2 2 3 2 3" xfId="51943" xr:uid="{00000000-0005-0000-0000-000016300000}"/>
    <cellStyle name="20% - Accent5 5 2 2 3 3" xfId="10059" xr:uid="{00000000-0005-0000-0000-000017300000}"/>
    <cellStyle name="20% - Accent5 5 2 2 3 4" xfId="10060" xr:uid="{00000000-0005-0000-0000-000018300000}"/>
    <cellStyle name="20% - Accent5 5 2 2 4" xfId="10061" xr:uid="{00000000-0005-0000-0000-000019300000}"/>
    <cellStyle name="20% - Accent5 5 2 2 4 2" xfId="10062" xr:uid="{00000000-0005-0000-0000-00001A300000}"/>
    <cellStyle name="20% - Accent5 5 2 2 4 2 2" xfId="10063" xr:uid="{00000000-0005-0000-0000-00001B300000}"/>
    <cellStyle name="20% - Accent5 5 2 2 4 2 3" xfId="51944" xr:uid="{00000000-0005-0000-0000-00001C300000}"/>
    <cellStyle name="20% - Accent5 5 2 2 4 3" xfId="10064" xr:uid="{00000000-0005-0000-0000-00001D300000}"/>
    <cellStyle name="20% - Accent5 5 2 2 4 4" xfId="10065" xr:uid="{00000000-0005-0000-0000-00001E300000}"/>
    <cellStyle name="20% - Accent5 5 2 2 5" xfId="10066" xr:uid="{00000000-0005-0000-0000-00001F300000}"/>
    <cellStyle name="20% - Accent5 5 2 2 5 2" xfId="10067" xr:uid="{00000000-0005-0000-0000-000020300000}"/>
    <cellStyle name="20% - Accent5 5 2 2 5 3" xfId="51945" xr:uid="{00000000-0005-0000-0000-000021300000}"/>
    <cellStyle name="20% - Accent5 5 2 2 6" xfId="10068" xr:uid="{00000000-0005-0000-0000-000022300000}"/>
    <cellStyle name="20% - Accent5 5 2 2 7" xfId="10069" xr:uid="{00000000-0005-0000-0000-000023300000}"/>
    <cellStyle name="20% - Accent5 5 2 2 8" xfId="60754" xr:uid="{00000000-0005-0000-0000-000024300000}"/>
    <cellStyle name="20% - Accent5 5 2 3" xfId="10070" xr:uid="{00000000-0005-0000-0000-000025300000}"/>
    <cellStyle name="20% - Accent5 5 2 3 2" xfId="10071" xr:uid="{00000000-0005-0000-0000-000026300000}"/>
    <cellStyle name="20% - Accent5 5 2 3 2 2" xfId="10072" xr:uid="{00000000-0005-0000-0000-000027300000}"/>
    <cellStyle name="20% - Accent5 5 2 3 2 2 2" xfId="10073" xr:uid="{00000000-0005-0000-0000-000028300000}"/>
    <cellStyle name="20% - Accent5 5 2 3 2 2 3" xfId="51946" xr:uid="{00000000-0005-0000-0000-000029300000}"/>
    <cellStyle name="20% - Accent5 5 2 3 2 3" xfId="10074" xr:uid="{00000000-0005-0000-0000-00002A300000}"/>
    <cellStyle name="20% - Accent5 5 2 3 2 4" xfId="10075" xr:uid="{00000000-0005-0000-0000-00002B300000}"/>
    <cellStyle name="20% - Accent5 5 2 3 3" xfId="10076" xr:uid="{00000000-0005-0000-0000-00002C300000}"/>
    <cellStyle name="20% - Accent5 5 2 3 3 2" xfId="10077" xr:uid="{00000000-0005-0000-0000-00002D300000}"/>
    <cellStyle name="20% - Accent5 5 2 3 3 2 2" xfId="10078" xr:uid="{00000000-0005-0000-0000-00002E300000}"/>
    <cellStyle name="20% - Accent5 5 2 3 3 2 3" xfId="51947" xr:uid="{00000000-0005-0000-0000-00002F300000}"/>
    <cellStyle name="20% - Accent5 5 2 3 3 3" xfId="10079" xr:uid="{00000000-0005-0000-0000-000030300000}"/>
    <cellStyle name="20% - Accent5 5 2 3 3 4" xfId="10080" xr:uid="{00000000-0005-0000-0000-000031300000}"/>
    <cellStyle name="20% - Accent5 5 2 3 4" xfId="10081" xr:uid="{00000000-0005-0000-0000-000032300000}"/>
    <cellStyle name="20% - Accent5 5 2 3 4 2" xfId="10082" xr:uid="{00000000-0005-0000-0000-000033300000}"/>
    <cellStyle name="20% - Accent5 5 2 3 4 3" xfId="51948" xr:uid="{00000000-0005-0000-0000-000034300000}"/>
    <cellStyle name="20% - Accent5 5 2 3 5" xfId="10083" xr:uid="{00000000-0005-0000-0000-000035300000}"/>
    <cellStyle name="20% - Accent5 5 2 3 6" xfId="10084" xr:uid="{00000000-0005-0000-0000-000036300000}"/>
    <cellStyle name="20% - Accent5 5 2 4" xfId="10085" xr:uid="{00000000-0005-0000-0000-000037300000}"/>
    <cellStyle name="20% - Accent5 5 2 4 2" xfId="10086" xr:uid="{00000000-0005-0000-0000-000038300000}"/>
    <cellStyle name="20% - Accent5 5 2 4 2 2" xfId="10087" xr:uid="{00000000-0005-0000-0000-000039300000}"/>
    <cellStyle name="20% - Accent5 5 2 4 2 3" xfId="51949" xr:uid="{00000000-0005-0000-0000-00003A300000}"/>
    <cellStyle name="20% - Accent5 5 2 4 3" xfId="10088" xr:uid="{00000000-0005-0000-0000-00003B300000}"/>
    <cellStyle name="20% - Accent5 5 2 4 4" xfId="10089" xr:uid="{00000000-0005-0000-0000-00003C300000}"/>
    <cellStyle name="20% - Accent5 5 2 5" xfId="10090" xr:uid="{00000000-0005-0000-0000-00003D300000}"/>
    <cellStyle name="20% - Accent5 5 2 5 2" xfId="10091" xr:uid="{00000000-0005-0000-0000-00003E300000}"/>
    <cellStyle name="20% - Accent5 5 2 5 2 2" xfId="10092" xr:uid="{00000000-0005-0000-0000-00003F300000}"/>
    <cellStyle name="20% - Accent5 5 2 5 2 3" xfId="51950" xr:uid="{00000000-0005-0000-0000-000040300000}"/>
    <cellStyle name="20% - Accent5 5 2 5 3" xfId="10093" xr:uid="{00000000-0005-0000-0000-000041300000}"/>
    <cellStyle name="20% - Accent5 5 2 5 4" xfId="10094" xr:uid="{00000000-0005-0000-0000-000042300000}"/>
    <cellStyle name="20% - Accent5 5 2 6" xfId="10095" xr:uid="{00000000-0005-0000-0000-000043300000}"/>
    <cellStyle name="20% - Accent5 5 2 6 2" xfId="10096" xr:uid="{00000000-0005-0000-0000-000044300000}"/>
    <cellStyle name="20% - Accent5 5 2 6 3" xfId="51951" xr:uid="{00000000-0005-0000-0000-000045300000}"/>
    <cellStyle name="20% - Accent5 5 2 7" xfId="10097" xr:uid="{00000000-0005-0000-0000-000046300000}"/>
    <cellStyle name="20% - Accent5 5 2 8" xfId="10098" xr:uid="{00000000-0005-0000-0000-000047300000}"/>
    <cellStyle name="20% - Accent5 5 2 9" xfId="60386" xr:uid="{00000000-0005-0000-0000-000048300000}"/>
    <cellStyle name="20% - Accent5 5 3" xfId="10099" xr:uid="{00000000-0005-0000-0000-000049300000}"/>
    <cellStyle name="20% - Accent5 5 3 2" xfId="10100" xr:uid="{00000000-0005-0000-0000-00004A300000}"/>
    <cellStyle name="20% - Accent5 5 3 2 2" xfId="10101" xr:uid="{00000000-0005-0000-0000-00004B300000}"/>
    <cellStyle name="20% - Accent5 5 3 2 2 2" xfId="10102" xr:uid="{00000000-0005-0000-0000-00004C300000}"/>
    <cellStyle name="20% - Accent5 5 3 2 2 2 2" xfId="10103" xr:uid="{00000000-0005-0000-0000-00004D300000}"/>
    <cellStyle name="20% - Accent5 5 3 2 2 2 3" xfId="51952" xr:uid="{00000000-0005-0000-0000-00004E300000}"/>
    <cellStyle name="20% - Accent5 5 3 2 2 3" xfId="10104" xr:uid="{00000000-0005-0000-0000-00004F300000}"/>
    <cellStyle name="20% - Accent5 5 3 2 2 4" xfId="10105" xr:uid="{00000000-0005-0000-0000-000050300000}"/>
    <cellStyle name="20% - Accent5 5 3 2 3" xfId="10106" xr:uid="{00000000-0005-0000-0000-000051300000}"/>
    <cellStyle name="20% - Accent5 5 3 2 3 2" xfId="10107" xr:uid="{00000000-0005-0000-0000-000052300000}"/>
    <cellStyle name="20% - Accent5 5 3 2 3 2 2" xfId="10108" xr:uid="{00000000-0005-0000-0000-000053300000}"/>
    <cellStyle name="20% - Accent5 5 3 2 3 2 3" xfId="51953" xr:uid="{00000000-0005-0000-0000-000054300000}"/>
    <cellStyle name="20% - Accent5 5 3 2 3 3" xfId="10109" xr:uid="{00000000-0005-0000-0000-000055300000}"/>
    <cellStyle name="20% - Accent5 5 3 2 3 4" xfId="10110" xr:uid="{00000000-0005-0000-0000-000056300000}"/>
    <cellStyle name="20% - Accent5 5 3 2 4" xfId="10111" xr:uid="{00000000-0005-0000-0000-000057300000}"/>
    <cellStyle name="20% - Accent5 5 3 2 4 2" xfId="10112" xr:uid="{00000000-0005-0000-0000-000058300000}"/>
    <cellStyle name="20% - Accent5 5 3 2 4 3" xfId="51954" xr:uid="{00000000-0005-0000-0000-000059300000}"/>
    <cellStyle name="20% - Accent5 5 3 2 5" xfId="10113" xr:uid="{00000000-0005-0000-0000-00005A300000}"/>
    <cellStyle name="20% - Accent5 5 3 2 6" xfId="10114" xr:uid="{00000000-0005-0000-0000-00005B300000}"/>
    <cellStyle name="20% - Accent5 5 3 3" xfId="10115" xr:uid="{00000000-0005-0000-0000-00005C300000}"/>
    <cellStyle name="20% - Accent5 5 3 3 2" xfId="10116" xr:uid="{00000000-0005-0000-0000-00005D300000}"/>
    <cellStyle name="20% - Accent5 5 3 3 2 2" xfId="10117" xr:uid="{00000000-0005-0000-0000-00005E300000}"/>
    <cellStyle name="20% - Accent5 5 3 3 2 3" xfId="51955" xr:uid="{00000000-0005-0000-0000-00005F300000}"/>
    <cellStyle name="20% - Accent5 5 3 3 3" xfId="10118" xr:uid="{00000000-0005-0000-0000-000060300000}"/>
    <cellStyle name="20% - Accent5 5 3 3 4" xfId="10119" xr:uid="{00000000-0005-0000-0000-000061300000}"/>
    <cellStyle name="20% - Accent5 5 3 4" xfId="10120" xr:uid="{00000000-0005-0000-0000-000062300000}"/>
    <cellStyle name="20% - Accent5 5 3 4 2" xfId="10121" xr:uid="{00000000-0005-0000-0000-000063300000}"/>
    <cellStyle name="20% - Accent5 5 3 4 2 2" xfId="10122" xr:uid="{00000000-0005-0000-0000-000064300000}"/>
    <cellStyle name="20% - Accent5 5 3 4 2 3" xfId="51956" xr:uid="{00000000-0005-0000-0000-000065300000}"/>
    <cellStyle name="20% - Accent5 5 3 4 3" xfId="10123" xr:uid="{00000000-0005-0000-0000-000066300000}"/>
    <cellStyle name="20% - Accent5 5 3 4 4" xfId="10124" xr:uid="{00000000-0005-0000-0000-000067300000}"/>
    <cellStyle name="20% - Accent5 5 3 5" xfId="10125" xr:uid="{00000000-0005-0000-0000-000068300000}"/>
    <cellStyle name="20% - Accent5 5 3 5 2" xfId="10126" xr:uid="{00000000-0005-0000-0000-000069300000}"/>
    <cellStyle name="20% - Accent5 5 3 5 3" xfId="51957" xr:uid="{00000000-0005-0000-0000-00006A300000}"/>
    <cellStyle name="20% - Accent5 5 3 6" xfId="10127" xr:uid="{00000000-0005-0000-0000-00006B300000}"/>
    <cellStyle name="20% - Accent5 5 3 7" xfId="10128" xr:uid="{00000000-0005-0000-0000-00006C300000}"/>
    <cellStyle name="20% - Accent5 5 3 8" xfId="60571" xr:uid="{00000000-0005-0000-0000-00006D300000}"/>
    <cellStyle name="20% - Accent5 5 4" xfId="10129" xr:uid="{00000000-0005-0000-0000-00006E300000}"/>
    <cellStyle name="20% - Accent5 5 4 2" xfId="10130" xr:uid="{00000000-0005-0000-0000-00006F300000}"/>
    <cellStyle name="20% - Accent5 5 4 2 2" xfId="10131" xr:uid="{00000000-0005-0000-0000-000070300000}"/>
    <cellStyle name="20% - Accent5 5 4 2 2 2" xfId="10132" xr:uid="{00000000-0005-0000-0000-000071300000}"/>
    <cellStyle name="20% - Accent5 5 4 2 2 3" xfId="51958" xr:uid="{00000000-0005-0000-0000-000072300000}"/>
    <cellStyle name="20% - Accent5 5 4 2 3" xfId="10133" xr:uid="{00000000-0005-0000-0000-000073300000}"/>
    <cellStyle name="20% - Accent5 5 4 2 4" xfId="10134" xr:uid="{00000000-0005-0000-0000-000074300000}"/>
    <cellStyle name="20% - Accent5 5 4 3" xfId="10135" xr:uid="{00000000-0005-0000-0000-000075300000}"/>
    <cellStyle name="20% - Accent5 5 4 3 2" xfId="10136" xr:uid="{00000000-0005-0000-0000-000076300000}"/>
    <cellStyle name="20% - Accent5 5 4 3 2 2" xfId="10137" xr:uid="{00000000-0005-0000-0000-000077300000}"/>
    <cellStyle name="20% - Accent5 5 4 3 2 3" xfId="51959" xr:uid="{00000000-0005-0000-0000-000078300000}"/>
    <cellStyle name="20% - Accent5 5 4 3 3" xfId="10138" xr:uid="{00000000-0005-0000-0000-000079300000}"/>
    <cellStyle name="20% - Accent5 5 4 3 4" xfId="10139" xr:uid="{00000000-0005-0000-0000-00007A300000}"/>
    <cellStyle name="20% - Accent5 5 4 4" xfId="10140" xr:uid="{00000000-0005-0000-0000-00007B300000}"/>
    <cellStyle name="20% - Accent5 5 4 4 2" xfId="10141" xr:uid="{00000000-0005-0000-0000-00007C300000}"/>
    <cellStyle name="20% - Accent5 5 4 4 3" xfId="51960" xr:uid="{00000000-0005-0000-0000-00007D300000}"/>
    <cellStyle name="20% - Accent5 5 4 5" xfId="10142" xr:uid="{00000000-0005-0000-0000-00007E300000}"/>
    <cellStyle name="20% - Accent5 5 4 6" xfId="10143" xr:uid="{00000000-0005-0000-0000-00007F300000}"/>
    <cellStyle name="20% - Accent5 5 5" xfId="10144" xr:uid="{00000000-0005-0000-0000-000080300000}"/>
    <cellStyle name="20% - Accent5 5 5 2" xfId="10145" xr:uid="{00000000-0005-0000-0000-000081300000}"/>
    <cellStyle name="20% - Accent5 5 5 2 2" xfId="10146" xr:uid="{00000000-0005-0000-0000-000082300000}"/>
    <cellStyle name="20% - Accent5 5 5 2 2 2" xfId="10147" xr:uid="{00000000-0005-0000-0000-000083300000}"/>
    <cellStyle name="20% - Accent5 5 5 2 2 3" xfId="51961" xr:uid="{00000000-0005-0000-0000-000084300000}"/>
    <cellStyle name="20% - Accent5 5 5 2 3" xfId="10148" xr:uid="{00000000-0005-0000-0000-000085300000}"/>
    <cellStyle name="20% - Accent5 5 5 2 4" xfId="10149" xr:uid="{00000000-0005-0000-0000-000086300000}"/>
    <cellStyle name="20% - Accent5 5 5 3" xfId="10150" xr:uid="{00000000-0005-0000-0000-000087300000}"/>
    <cellStyle name="20% - Accent5 5 5 3 2" xfId="10151" xr:uid="{00000000-0005-0000-0000-000088300000}"/>
    <cellStyle name="20% - Accent5 5 5 3 3" xfId="51962" xr:uid="{00000000-0005-0000-0000-000089300000}"/>
    <cellStyle name="20% - Accent5 5 5 4" xfId="10152" xr:uid="{00000000-0005-0000-0000-00008A300000}"/>
    <cellStyle name="20% - Accent5 5 5 5" xfId="10153" xr:uid="{00000000-0005-0000-0000-00008B300000}"/>
    <cellStyle name="20% - Accent5 5 6" xfId="10154" xr:uid="{00000000-0005-0000-0000-00008C300000}"/>
    <cellStyle name="20% - Accent5 5 6 2" xfId="10155" xr:uid="{00000000-0005-0000-0000-00008D300000}"/>
    <cellStyle name="20% - Accent5 5 6 2 2" xfId="10156" xr:uid="{00000000-0005-0000-0000-00008E300000}"/>
    <cellStyle name="20% - Accent5 5 6 2 3" xfId="51963" xr:uid="{00000000-0005-0000-0000-00008F300000}"/>
    <cellStyle name="20% - Accent5 5 6 3" xfId="10157" xr:uid="{00000000-0005-0000-0000-000090300000}"/>
    <cellStyle name="20% - Accent5 5 6 4" xfId="10158" xr:uid="{00000000-0005-0000-0000-000091300000}"/>
    <cellStyle name="20% - Accent5 5 7" xfId="10159" xr:uid="{00000000-0005-0000-0000-000092300000}"/>
    <cellStyle name="20% - Accent5 5 7 2" xfId="10160" xr:uid="{00000000-0005-0000-0000-000093300000}"/>
    <cellStyle name="20% - Accent5 5 7 2 2" xfId="10161" xr:uid="{00000000-0005-0000-0000-000094300000}"/>
    <cellStyle name="20% - Accent5 5 7 2 3" xfId="51964" xr:uid="{00000000-0005-0000-0000-000095300000}"/>
    <cellStyle name="20% - Accent5 5 7 3" xfId="10162" xr:uid="{00000000-0005-0000-0000-000096300000}"/>
    <cellStyle name="20% - Accent5 5 7 4" xfId="10163" xr:uid="{00000000-0005-0000-0000-000097300000}"/>
    <cellStyle name="20% - Accent5 5 8" xfId="10164" xr:uid="{00000000-0005-0000-0000-000098300000}"/>
    <cellStyle name="20% - Accent5 5 8 2" xfId="10165" xr:uid="{00000000-0005-0000-0000-000099300000}"/>
    <cellStyle name="20% - Accent5 5 8 3" xfId="51965" xr:uid="{00000000-0005-0000-0000-00009A300000}"/>
    <cellStyle name="20% - Accent5 5 9" xfId="10166" xr:uid="{00000000-0005-0000-0000-00009B300000}"/>
    <cellStyle name="20% - Accent5 6" xfId="10167" xr:uid="{00000000-0005-0000-0000-00009C300000}"/>
    <cellStyle name="20% - Accent5 6 10" xfId="10168" xr:uid="{00000000-0005-0000-0000-00009D300000}"/>
    <cellStyle name="20% - Accent5 6 11" xfId="60217" xr:uid="{00000000-0005-0000-0000-00009E300000}"/>
    <cellStyle name="20% - Accent5 6 2" xfId="10169" xr:uid="{00000000-0005-0000-0000-00009F300000}"/>
    <cellStyle name="20% - Accent5 6 2 2" xfId="10170" xr:uid="{00000000-0005-0000-0000-0000A0300000}"/>
    <cellStyle name="20% - Accent5 6 2 2 2" xfId="10171" xr:uid="{00000000-0005-0000-0000-0000A1300000}"/>
    <cellStyle name="20% - Accent5 6 2 2 2 2" xfId="10172" xr:uid="{00000000-0005-0000-0000-0000A2300000}"/>
    <cellStyle name="20% - Accent5 6 2 2 2 2 2" xfId="10173" xr:uid="{00000000-0005-0000-0000-0000A3300000}"/>
    <cellStyle name="20% - Accent5 6 2 2 2 2 2 2" xfId="10174" xr:uid="{00000000-0005-0000-0000-0000A4300000}"/>
    <cellStyle name="20% - Accent5 6 2 2 2 2 2 3" xfId="51966" xr:uid="{00000000-0005-0000-0000-0000A5300000}"/>
    <cellStyle name="20% - Accent5 6 2 2 2 2 3" xfId="10175" xr:uid="{00000000-0005-0000-0000-0000A6300000}"/>
    <cellStyle name="20% - Accent5 6 2 2 2 2 4" xfId="10176" xr:uid="{00000000-0005-0000-0000-0000A7300000}"/>
    <cellStyle name="20% - Accent5 6 2 2 2 3" xfId="10177" xr:uid="{00000000-0005-0000-0000-0000A8300000}"/>
    <cellStyle name="20% - Accent5 6 2 2 2 3 2" xfId="10178" xr:uid="{00000000-0005-0000-0000-0000A9300000}"/>
    <cellStyle name="20% - Accent5 6 2 2 2 3 2 2" xfId="10179" xr:uid="{00000000-0005-0000-0000-0000AA300000}"/>
    <cellStyle name="20% - Accent5 6 2 2 2 3 2 3" xfId="51967" xr:uid="{00000000-0005-0000-0000-0000AB300000}"/>
    <cellStyle name="20% - Accent5 6 2 2 2 3 3" xfId="10180" xr:uid="{00000000-0005-0000-0000-0000AC300000}"/>
    <cellStyle name="20% - Accent5 6 2 2 2 3 4" xfId="10181" xr:uid="{00000000-0005-0000-0000-0000AD300000}"/>
    <cellStyle name="20% - Accent5 6 2 2 2 4" xfId="10182" xr:uid="{00000000-0005-0000-0000-0000AE300000}"/>
    <cellStyle name="20% - Accent5 6 2 2 2 4 2" xfId="10183" xr:uid="{00000000-0005-0000-0000-0000AF300000}"/>
    <cellStyle name="20% - Accent5 6 2 2 2 4 3" xfId="51968" xr:uid="{00000000-0005-0000-0000-0000B0300000}"/>
    <cellStyle name="20% - Accent5 6 2 2 2 5" xfId="10184" xr:uid="{00000000-0005-0000-0000-0000B1300000}"/>
    <cellStyle name="20% - Accent5 6 2 2 2 6" xfId="10185" xr:uid="{00000000-0005-0000-0000-0000B2300000}"/>
    <cellStyle name="20% - Accent5 6 2 2 3" xfId="10186" xr:uid="{00000000-0005-0000-0000-0000B3300000}"/>
    <cellStyle name="20% - Accent5 6 2 2 3 2" xfId="10187" xr:uid="{00000000-0005-0000-0000-0000B4300000}"/>
    <cellStyle name="20% - Accent5 6 2 2 3 2 2" xfId="10188" xr:uid="{00000000-0005-0000-0000-0000B5300000}"/>
    <cellStyle name="20% - Accent5 6 2 2 3 2 3" xfId="51969" xr:uid="{00000000-0005-0000-0000-0000B6300000}"/>
    <cellStyle name="20% - Accent5 6 2 2 3 3" xfId="10189" xr:uid="{00000000-0005-0000-0000-0000B7300000}"/>
    <cellStyle name="20% - Accent5 6 2 2 3 4" xfId="10190" xr:uid="{00000000-0005-0000-0000-0000B8300000}"/>
    <cellStyle name="20% - Accent5 6 2 2 4" xfId="10191" xr:uid="{00000000-0005-0000-0000-0000B9300000}"/>
    <cellStyle name="20% - Accent5 6 2 2 4 2" xfId="10192" xr:uid="{00000000-0005-0000-0000-0000BA300000}"/>
    <cellStyle name="20% - Accent5 6 2 2 4 2 2" xfId="10193" xr:uid="{00000000-0005-0000-0000-0000BB300000}"/>
    <cellStyle name="20% - Accent5 6 2 2 4 2 3" xfId="51970" xr:uid="{00000000-0005-0000-0000-0000BC300000}"/>
    <cellStyle name="20% - Accent5 6 2 2 4 3" xfId="10194" xr:uid="{00000000-0005-0000-0000-0000BD300000}"/>
    <cellStyle name="20% - Accent5 6 2 2 4 4" xfId="10195" xr:uid="{00000000-0005-0000-0000-0000BE300000}"/>
    <cellStyle name="20% - Accent5 6 2 2 5" xfId="10196" xr:uid="{00000000-0005-0000-0000-0000BF300000}"/>
    <cellStyle name="20% - Accent5 6 2 2 5 2" xfId="10197" xr:uid="{00000000-0005-0000-0000-0000C0300000}"/>
    <cellStyle name="20% - Accent5 6 2 2 5 3" xfId="51971" xr:uid="{00000000-0005-0000-0000-0000C1300000}"/>
    <cellStyle name="20% - Accent5 6 2 2 6" xfId="10198" xr:uid="{00000000-0005-0000-0000-0000C2300000}"/>
    <cellStyle name="20% - Accent5 6 2 2 7" xfId="10199" xr:uid="{00000000-0005-0000-0000-0000C3300000}"/>
    <cellStyle name="20% - Accent5 6 2 2 8" xfId="60768" xr:uid="{00000000-0005-0000-0000-0000C4300000}"/>
    <cellStyle name="20% - Accent5 6 2 3" xfId="10200" xr:uid="{00000000-0005-0000-0000-0000C5300000}"/>
    <cellStyle name="20% - Accent5 6 2 3 2" xfId="10201" xr:uid="{00000000-0005-0000-0000-0000C6300000}"/>
    <cellStyle name="20% - Accent5 6 2 3 2 2" xfId="10202" xr:uid="{00000000-0005-0000-0000-0000C7300000}"/>
    <cellStyle name="20% - Accent5 6 2 3 2 2 2" xfId="10203" xr:uid="{00000000-0005-0000-0000-0000C8300000}"/>
    <cellStyle name="20% - Accent5 6 2 3 2 2 3" xfId="51972" xr:uid="{00000000-0005-0000-0000-0000C9300000}"/>
    <cellStyle name="20% - Accent5 6 2 3 2 3" xfId="10204" xr:uid="{00000000-0005-0000-0000-0000CA300000}"/>
    <cellStyle name="20% - Accent5 6 2 3 2 4" xfId="10205" xr:uid="{00000000-0005-0000-0000-0000CB300000}"/>
    <cellStyle name="20% - Accent5 6 2 3 3" xfId="10206" xr:uid="{00000000-0005-0000-0000-0000CC300000}"/>
    <cellStyle name="20% - Accent5 6 2 3 3 2" xfId="10207" xr:uid="{00000000-0005-0000-0000-0000CD300000}"/>
    <cellStyle name="20% - Accent5 6 2 3 3 2 2" xfId="10208" xr:uid="{00000000-0005-0000-0000-0000CE300000}"/>
    <cellStyle name="20% - Accent5 6 2 3 3 2 3" xfId="51973" xr:uid="{00000000-0005-0000-0000-0000CF300000}"/>
    <cellStyle name="20% - Accent5 6 2 3 3 3" xfId="10209" xr:uid="{00000000-0005-0000-0000-0000D0300000}"/>
    <cellStyle name="20% - Accent5 6 2 3 3 4" xfId="10210" xr:uid="{00000000-0005-0000-0000-0000D1300000}"/>
    <cellStyle name="20% - Accent5 6 2 3 4" xfId="10211" xr:uid="{00000000-0005-0000-0000-0000D2300000}"/>
    <cellStyle name="20% - Accent5 6 2 3 4 2" xfId="10212" xr:uid="{00000000-0005-0000-0000-0000D3300000}"/>
    <cellStyle name="20% - Accent5 6 2 3 4 3" xfId="51974" xr:uid="{00000000-0005-0000-0000-0000D4300000}"/>
    <cellStyle name="20% - Accent5 6 2 3 5" xfId="10213" xr:uid="{00000000-0005-0000-0000-0000D5300000}"/>
    <cellStyle name="20% - Accent5 6 2 3 6" xfId="10214" xr:uid="{00000000-0005-0000-0000-0000D6300000}"/>
    <cellStyle name="20% - Accent5 6 2 4" xfId="10215" xr:uid="{00000000-0005-0000-0000-0000D7300000}"/>
    <cellStyle name="20% - Accent5 6 2 4 2" xfId="10216" xr:uid="{00000000-0005-0000-0000-0000D8300000}"/>
    <cellStyle name="20% - Accent5 6 2 4 2 2" xfId="10217" xr:uid="{00000000-0005-0000-0000-0000D9300000}"/>
    <cellStyle name="20% - Accent5 6 2 4 2 3" xfId="51975" xr:uid="{00000000-0005-0000-0000-0000DA300000}"/>
    <cellStyle name="20% - Accent5 6 2 4 3" xfId="10218" xr:uid="{00000000-0005-0000-0000-0000DB300000}"/>
    <cellStyle name="20% - Accent5 6 2 4 4" xfId="10219" xr:uid="{00000000-0005-0000-0000-0000DC300000}"/>
    <cellStyle name="20% - Accent5 6 2 5" xfId="10220" xr:uid="{00000000-0005-0000-0000-0000DD300000}"/>
    <cellStyle name="20% - Accent5 6 2 5 2" xfId="10221" xr:uid="{00000000-0005-0000-0000-0000DE300000}"/>
    <cellStyle name="20% - Accent5 6 2 5 2 2" xfId="10222" xr:uid="{00000000-0005-0000-0000-0000DF300000}"/>
    <cellStyle name="20% - Accent5 6 2 5 2 3" xfId="51976" xr:uid="{00000000-0005-0000-0000-0000E0300000}"/>
    <cellStyle name="20% - Accent5 6 2 5 3" xfId="10223" xr:uid="{00000000-0005-0000-0000-0000E1300000}"/>
    <cellStyle name="20% - Accent5 6 2 5 4" xfId="10224" xr:uid="{00000000-0005-0000-0000-0000E2300000}"/>
    <cellStyle name="20% - Accent5 6 2 6" xfId="10225" xr:uid="{00000000-0005-0000-0000-0000E3300000}"/>
    <cellStyle name="20% - Accent5 6 2 6 2" xfId="10226" xr:uid="{00000000-0005-0000-0000-0000E4300000}"/>
    <cellStyle name="20% - Accent5 6 2 6 3" xfId="51977" xr:uid="{00000000-0005-0000-0000-0000E5300000}"/>
    <cellStyle name="20% - Accent5 6 2 7" xfId="10227" xr:uid="{00000000-0005-0000-0000-0000E6300000}"/>
    <cellStyle name="20% - Accent5 6 2 8" xfId="10228" xr:uid="{00000000-0005-0000-0000-0000E7300000}"/>
    <cellStyle name="20% - Accent5 6 2 9" xfId="60400" xr:uid="{00000000-0005-0000-0000-0000E8300000}"/>
    <cellStyle name="20% - Accent5 6 3" xfId="10229" xr:uid="{00000000-0005-0000-0000-0000E9300000}"/>
    <cellStyle name="20% - Accent5 6 3 2" xfId="10230" xr:uid="{00000000-0005-0000-0000-0000EA300000}"/>
    <cellStyle name="20% - Accent5 6 3 2 2" xfId="10231" xr:uid="{00000000-0005-0000-0000-0000EB300000}"/>
    <cellStyle name="20% - Accent5 6 3 2 2 2" xfId="10232" xr:uid="{00000000-0005-0000-0000-0000EC300000}"/>
    <cellStyle name="20% - Accent5 6 3 2 2 2 2" xfId="10233" xr:uid="{00000000-0005-0000-0000-0000ED300000}"/>
    <cellStyle name="20% - Accent5 6 3 2 2 2 3" xfId="51978" xr:uid="{00000000-0005-0000-0000-0000EE300000}"/>
    <cellStyle name="20% - Accent5 6 3 2 2 3" xfId="10234" xr:uid="{00000000-0005-0000-0000-0000EF300000}"/>
    <cellStyle name="20% - Accent5 6 3 2 2 4" xfId="10235" xr:uid="{00000000-0005-0000-0000-0000F0300000}"/>
    <cellStyle name="20% - Accent5 6 3 2 3" xfId="10236" xr:uid="{00000000-0005-0000-0000-0000F1300000}"/>
    <cellStyle name="20% - Accent5 6 3 2 3 2" xfId="10237" xr:uid="{00000000-0005-0000-0000-0000F2300000}"/>
    <cellStyle name="20% - Accent5 6 3 2 3 2 2" xfId="10238" xr:uid="{00000000-0005-0000-0000-0000F3300000}"/>
    <cellStyle name="20% - Accent5 6 3 2 3 2 3" xfId="51979" xr:uid="{00000000-0005-0000-0000-0000F4300000}"/>
    <cellStyle name="20% - Accent5 6 3 2 3 3" xfId="10239" xr:uid="{00000000-0005-0000-0000-0000F5300000}"/>
    <cellStyle name="20% - Accent5 6 3 2 3 4" xfId="10240" xr:uid="{00000000-0005-0000-0000-0000F6300000}"/>
    <cellStyle name="20% - Accent5 6 3 2 4" xfId="10241" xr:uid="{00000000-0005-0000-0000-0000F7300000}"/>
    <cellStyle name="20% - Accent5 6 3 2 4 2" xfId="10242" xr:uid="{00000000-0005-0000-0000-0000F8300000}"/>
    <cellStyle name="20% - Accent5 6 3 2 4 3" xfId="51980" xr:uid="{00000000-0005-0000-0000-0000F9300000}"/>
    <cellStyle name="20% - Accent5 6 3 2 5" xfId="10243" xr:uid="{00000000-0005-0000-0000-0000FA300000}"/>
    <cellStyle name="20% - Accent5 6 3 2 6" xfId="10244" xr:uid="{00000000-0005-0000-0000-0000FB300000}"/>
    <cellStyle name="20% - Accent5 6 3 3" xfId="10245" xr:uid="{00000000-0005-0000-0000-0000FC300000}"/>
    <cellStyle name="20% - Accent5 6 3 3 2" xfId="10246" xr:uid="{00000000-0005-0000-0000-0000FD300000}"/>
    <cellStyle name="20% - Accent5 6 3 3 2 2" xfId="10247" xr:uid="{00000000-0005-0000-0000-0000FE300000}"/>
    <cellStyle name="20% - Accent5 6 3 3 2 3" xfId="51981" xr:uid="{00000000-0005-0000-0000-0000FF300000}"/>
    <cellStyle name="20% - Accent5 6 3 3 3" xfId="10248" xr:uid="{00000000-0005-0000-0000-000000310000}"/>
    <cellStyle name="20% - Accent5 6 3 3 4" xfId="10249" xr:uid="{00000000-0005-0000-0000-000001310000}"/>
    <cellStyle name="20% - Accent5 6 3 4" xfId="10250" xr:uid="{00000000-0005-0000-0000-000002310000}"/>
    <cellStyle name="20% - Accent5 6 3 4 2" xfId="10251" xr:uid="{00000000-0005-0000-0000-000003310000}"/>
    <cellStyle name="20% - Accent5 6 3 4 2 2" xfId="10252" xr:uid="{00000000-0005-0000-0000-000004310000}"/>
    <cellStyle name="20% - Accent5 6 3 4 2 3" xfId="51982" xr:uid="{00000000-0005-0000-0000-000005310000}"/>
    <cellStyle name="20% - Accent5 6 3 4 3" xfId="10253" xr:uid="{00000000-0005-0000-0000-000006310000}"/>
    <cellStyle name="20% - Accent5 6 3 4 4" xfId="10254" xr:uid="{00000000-0005-0000-0000-000007310000}"/>
    <cellStyle name="20% - Accent5 6 3 5" xfId="10255" xr:uid="{00000000-0005-0000-0000-000008310000}"/>
    <cellStyle name="20% - Accent5 6 3 5 2" xfId="10256" xr:uid="{00000000-0005-0000-0000-000009310000}"/>
    <cellStyle name="20% - Accent5 6 3 5 3" xfId="51983" xr:uid="{00000000-0005-0000-0000-00000A310000}"/>
    <cellStyle name="20% - Accent5 6 3 6" xfId="10257" xr:uid="{00000000-0005-0000-0000-00000B310000}"/>
    <cellStyle name="20% - Accent5 6 3 7" xfId="10258" xr:uid="{00000000-0005-0000-0000-00000C310000}"/>
    <cellStyle name="20% - Accent5 6 3 8" xfId="60585" xr:uid="{00000000-0005-0000-0000-00000D310000}"/>
    <cellStyle name="20% - Accent5 6 4" xfId="10259" xr:uid="{00000000-0005-0000-0000-00000E310000}"/>
    <cellStyle name="20% - Accent5 6 4 2" xfId="10260" xr:uid="{00000000-0005-0000-0000-00000F310000}"/>
    <cellStyle name="20% - Accent5 6 4 2 2" xfId="10261" xr:uid="{00000000-0005-0000-0000-000010310000}"/>
    <cellStyle name="20% - Accent5 6 4 2 2 2" xfId="10262" xr:uid="{00000000-0005-0000-0000-000011310000}"/>
    <cellStyle name="20% - Accent5 6 4 2 2 3" xfId="51984" xr:uid="{00000000-0005-0000-0000-000012310000}"/>
    <cellStyle name="20% - Accent5 6 4 2 3" xfId="10263" xr:uid="{00000000-0005-0000-0000-000013310000}"/>
    <cellStyle name="20% - Accent5 6 4 2 4" xfId="10264" xr:uid="{00000000-0005-0000-0000-000014310000}"/>
    <cellStyle name="20% - Accent5 6 4 3" xfId="10265" xr:uid="{00000000-0005-0000-0000-000015310000}"/>
    <cellStyle name="20% - Accent5 6 4 3 2" xfId="10266" xr:uid="{00000000-0005-0000-0000-000016310000}"/>
    <cellStyle name="20% - Accent5 6 4 3 2 2" xfId="10267" xr:uid="{00000000-0005-0000-0000-000017310000}"/>
    <cellStyle name="20% - Accent5 6 4 3 2 3" xfId="51985" xr:uid="{00000000-0005-0000-0000-000018310000}"/>
    <cellStyle name="20% - Accent5 6 4 3 3" xfId="10268" xr:uid="{00000000-0005-0000-0000-000019310000}"/>
    <cellStyle name="20% - Accent5 6 4 3 4" xfId="10269" xr:uid="{00000000-0005-0000-0000-00001A310000}"/>
    <cellStyle name="20% - Accent5 6 4 4" xfId="10270" xr:uid="{00000000-0005-0000-0000-00001B310000}"/>
    <cellStyle name="20% - Accent5 6 4 4 2" xfId="10271" xr:uid="{00000000-0005-0000-0000-00001C310000}"/>
    <cellStyle name="20% - Accent5 6 4 4 3" xfId="51986" xr:uid="{00000000-0005-0000-0000-00001D310000}"/>
    <cellStyle name="20% - Accent5 6 4 5" xfId="10272" xr:uid="{00000000-0005-0000-0000-00001E310000}"/>
    <cellStyle name="20% - Accent5 6 4 6" xfId="10273" xr:uid="{00000000-0005-0000-0000-00001F310000}"/>
    <cellStyle name="20% - Accent5 6 5" xfId="10274" xr:uid="{00000000-0005-0000-0000-000020310000}"/>
    <cellStyle name="20% - Accent5 6 5 2" xfId="10275" xr:uid="{00000000-0005-0000-0000-000021310000}"/>
    <cellStyle name="20% - Accent5 6 5 2 2" xfId="10276" xr:uid="{00000000-0005-0000-0000-000022310000}"/>
    <cellStyle name="20% - Accent5 6 5 2 2 2" xfId="10277" xr:uid="{00000000-0005-0000-0000-000023310000}"/>
    <cellStyle name="20% - Accent5 6 5 2 2 3" xfId="51987" xr:uid="{00000000-0005-0000-0000-000024310000}"/>
    <cellStyle name="20% - Accent5 6 5 2 3" xfId="10278" xr:uid="{00000000-0005-0000-0000-000025310000}"/>
    <cellStyle name="20% - Accent5 6 5 2 4" xfId="10279" xr:uid="{00000000-0005-0000-0000-000026310000}"/>
    <cellStyle name="20% - Accent5 6 5 3" xfId="10280" xr:uid="{00000000-0005-0000-0000-000027310000}"/>
    <cellStyle name="20% - Accent5 6 5 3 2" xfId="10281" xr:uid="{00000000-0005-0000-0000-000028310000}"/>
    <cellStyle name="20% - Accent5 6 5 3 3" xfId="51988" xr:uid="{00000000-0005-0000-0000-000029310000}"/>
    <cellStyle name="20% - Accent5 6 5 4" xfId="10282" xr:uid="{00000000-0005-0000-0000-00002A310000}"/>
    <cellStyle name="20% - Accent5 6 5 5" xfId="10283" xr:uid="{00000000-0005-0000-0000-00002B310000}"/>
    <cellStyle name="20% - Accent5 6 6" xfId="10284" xr:uid="{00000000-0005-0000-0000-00002C310000}"/>
    <cellStyle name="20% - Accent5 6 6 2" xfId="10285" xr:uid="{00000000-0005-0000-0000-00002D310000}"/>
    <cellStyle name="20% - Accent5 6 6 2 2" xfId="10286" xr:uid="{00000000-0005-0000-0000-00002E310000}"/>
    <cellStyle name="20% - Accent5 6 6 2 3" xfId="51989" xr:uid="{00000000-0005-0000-0000-00002F310000}"/>
    <cellStyle name="20% - Accent5 6 6 3" xfId="10287" xr:uid="{00000000-0005-0000-0000-000030310000}"/>
    <cellStyle name="20% - Accent5 6 6 4" xfId="10288" xr:uid="{00000000-0005-0000-0000-000031310000}"/>
    <cellStyle name="20% - Accent5 6 7" xfId="10289" xr:uid="{00000000-0005-0000-0000-000032310000}"/>
    <cellStyle name="20% - Accent5 6 7 2" xfId="10290" xr:uid="{00000000-0005-0000-0000-000033310000}"/>
    <cellStyle name="20% - Accent5 6 7 2 2" xfId="10291" xr:uid="{00000000-0005-0000-0000-000034310000}"/>
    <cellStyle name="20% - Accent5 6 7 2 3" xfId="51990" xr:uid="{00000000-0005-0000-0000-000035310000}"/>
    <cellStyle name="20% - Accent5 6 7 3" xfId="10292" xr:uid="{00000000-0005-0000-0000-000036310000}"/>
    <cellStyle name="20% - Accent5 6 7 4" xfId="10293" xr:uid="{00000000-0005-0000-0000-000037310000}"/>
    <cellStyle name="20% - Accent5 6 8" xfId="10294" xr:uid="{00000000-0005-0000-0000-000038310000}"/>
    <cellStyle name="20% - Accent5 6 8 2" xfId="10295" xr:uid="{00000000-0005-0000-0000-000039310000}"/>
    <cellStyle name="20% - Accent5 6 8 3" xfId="51991" xr:uid="{00000000-0005-0000-0000-00003A310000}"/>
    <cellStyle name="20% - Accent5 6 9" xfId="10296" xr:uid="{00000000-0005-0000-0000-00003B310000}"/>
    <cellStyle name="20% - Accent5 7" xfId="10297" xr:uid="{00000000-0005-0000-0000-00003C310000}"/>
    <cellStyle name="20% - Accent5 7 10" xfId="10298" xr:uid="{00000000-0005-0000-0000-00003D310000}"/>
    <cellStyle name="20% - Accent5 7 11" xfId="60231" xr:uid="{00000000-0005-0000-0000-00003E310000}"/>
    <cellStyle name="20% - Accent5 7 2" xfId="10299" xr:uid="{00000000-0005-0000-0000-00003F310000}"/>
    <cellStyle name="20% - Accent5 7 2 2" xfId="10300" xr:uid="{00000000-0005-0000-0000-000040310000}"/>
    <cellStyle name="20% - Accent5 7 2 2 2" xfId="10301" xr:uid="{00000000-0005-0000-0000-000041310000}"/>
    <cellStyle name="20% - Accent5 7 2 2 2 2" xfId="10302" xr:uid="{00000000-0005-0000-0000-000042310000}"/>
    <cellStyle name="20% - Accent5 7 2 2 2 2 2" xfId="10303" xr:uid="{00000000-0005-0000-0000-000043310000}"/>
    <cellStyle name="20% - Accent5 7 2 2 2 2 2 2" xfId="10304" xr:uid="{00000000-0005-0000-0000-000044310000}"/>
    <cellStyle name="20% - Accent5 7 2 2 2 2 2 3" xfId="51992" xr:uid="{00000000-0005-0000-0000-000045310000}"/>
    <cellStyle name="20% - Accent5 7 2 2 2 2 3" xfId="10305" xr:uid="{00000000-0005-0000-0000-000046310000}"/>
    <cellStyle name="20% - Accent5 7 2 2 2 2 4" xfId="10306" xr:uid="{00000000-0005-0000-0000-000047310000}"/>
    <cellStyle name="20% - Accent5 7 2 2 2 3" xfId="10307" xr:uid="{00000000-0005-0000-0000-000048310000}"/>
    <cellStyle name="20% - Accent5 7 2 2 2 3 2" xfId="10308" xr:uid="{00000000-0005-0000-0000-000049310000}"/>
    <cellStyle name="20% - Accent5 7 2 2 2 3 2 2" xfId="10309" xr:uid="{00000000-0005-0000-0000-00004A310000}"/>
    <cellStyle name="20% - Accent5 7 2 2 2 3 2 3" xfId="51993" xr:uid="{00000000-0005-0000-0000-00004B310000}"/>
    <cellStyle name="20% - Accent5 7 2 2 2 3 3" xfId="10310" xr:uid="{00000000-0005-0000-0000-00004C310000}"/>
    <cellStyle name="20% - Accent5 7 2 2 2 3 4" xfId="10311" xr:uid="{00000000-0005-0000-0000-00004D310000}"/>
    <cellStyle name="20% - Accent5 7 2 2 2 4" xfId="10312" xr:uid="{00000000-0005-0000-0000-00004E310000}"/>
    <cellStyle name="20% - Accent5 7 2 2 2 4 2" xfId="10313" xr:uid="{00000000-0005-0000-0000-00004F310000}"/>
    <cellStyle name="20% - Accent5 7 2 2 2 4 3" xfId="51994" xr:uid="{00000000-0005-0000-0000-000050310000}"/>
    <cellStyle name="20% - Accent5 7 2 2 2 5" xfId="10314" xr:uid="{00000000-0005-0000-0000-000051310000}"/>
    <cellStyle name="20% - Accent5 7 2 2 2 6" xfId="10315" xr:uid="{00000000-0005-0000-0000-000052310000}"/>
    <cellStyle name="20% - Accent5 7 2 2 3" xfId="10316" xr:uid="{00000000-0005-0000-0000-000053310000}"/>
    <cellStyle name="20% - Accent5 7 2 2 3 2" xfId="10317" xr:uid="{00000000-0005-0000-0000-000054310000}"/>
    <cellStyle name="20% - Accent5 7 2 2 3 2 2" xfId="10318" xr:uid="{00000000-0005-0000-0000-000055310000}"/>
    <cellStyle name="20% - Accent5 7 2 2 3 2 3" xfId="51995" xr:uid="{00000000-0005-0000-0000-000056310000}"/>
    <cellStyle name="20% - Accent5 7 2 2 3 3" xfId="10319" xr:uid="{00000000-0005-0000-0000-000057310000}"/>
    <cellStyle name="20% - Accent5 7 2 2 3 4" xfId="10320" xr:uid="{00000000-0005-0000-0000-000058310000}"/>
    <cellStyle name="20% - Accent5 7 2 2 4" xfId="10321" xr:uid="{00000000-0005-0000-0000-000059310000}"/>
    <cellStyle name="20% - Accent5 7 2 2 4 2" xfId="10322" xr:uid="{00000000-0005-0000-0000-00005A310000}"/>
    <cellStyle name="20% - Accent5 7 2 2 4 2 2" xfId="10323" xr:uid="{00000000-0005-0000-0000-00005B310000}"/>
    <cellStyle name="20% - Accent5 7 2 2 4 2 3" xfId="51996" xr:uid="{00000000-0005-0000-0000-00005C310000}"/>
    <cellStyle name="20% - Accent5 7 2 2 4 3" xfId="10324" xr:uid="{00000000-0005-0000-0000-00005D310000}"/>
    <cellStyle name="20% - Accent5 7 2 2 4 4" xfId="10325" xr:uid="{00000000-0005-0000-0000-00005E310000}"/>
    <cellStyle name="20% - Accent5 7 2 2 5" xfId="10326" xr:uid="{00000000-0005-0000-0000-00005F310000}"/>
    <cellStyle name="20% - Accent5 7 2 2 5 2" xfId="10327" xr:uid="{00000000-0005-0000-0000-000060310000}"/>
    <cellStyle name="20% - Accent5 7 2 2 5 3" xfId="51997" xr:uid="{00000000-0005-0000-0000-000061310000}"/>
    <cellStyle name="20% - Accent5 7 2 2 6" xfId="10328" xr:uid="{00000000-0005-0000-0000-000062310000}"/>
    <cellStyle name="20% - Accent5 7 2 2 7" xfId="10329" xr:uid="{00000000-0005-0000-0000-000063310000}"/>
    <cellStyle name="20% - Accent5 7 2 2 8" xfId="60782" xr:uid="{00000000-0005-0000-0000-000064310000}"/>
    <cellStyle name="20% - Accent5 7 2 3" xfId="10330" xr:uid="{00000000-0005-0000-0000-000065310000}"/>
    <cellStyle name="20% - Accent5 7 2 3 2" xfId="10331" xr:uid="{00000000-0005-0000-0000-000066310000}"/>
    <cellStyle name="20% - Accent5 7 2 3 2 2" xfId="10332" xr:uid="{00000000-0005-0000-0000-000067310000}"/>
    <cellStyle name="20% - Accent5 7 2 3 2 2 2" xfId="10333" xr:uid="{00000000-0005-0000-0000-000068310000}"/>
    <cellStyle name="20% - Accent5 7 2 3 2 2 3" xfId="51998" xr:uid="{00000000-0005-0000-0000-000069310000}"/>
    <cellStyle name="20% - Accent5 7 2 3 2 3" xfId="10334" xr:uid="{00000000-0005-0000-0000-00006A310000}"/>
    <cellStyle name="20% - Accent5 7 2 3 2 4" xfId="10335" xr:uid="{00000000-0005-0000-0000-00006B310000}"/>
    <cellStyle name="20% - Accent5 7 2 3 3" xfId="10336" xr:uid="{00000000-0005-0000-0000-00006C310000}"/>
    <cellStyle name="20% - Accent5 7 2 3 3 2" xfId="10337" xr:uid="{00000000-0005-0000-0000-00006D310000}"/>
    <cellStyle name="20% - Accent5 7 2 3 3 2 2" xfId="10338" xr:uid="{00000000-0005-0000-0000-00006E310000}"/>
    <cellStyle name="20% - Accent5 7 2 3 3 2 3" xfId="51999" xr:uid="{00000000-0005-0000-0000-00006F310000}"/>
    <cellStyle name="20% - Accent5 7 2 3 3 3" xfId="10339" xr:uid="{00000000-0005-0000-0000-000070310000}"/>
    <cellStyle name="20% - Accent5 7 2 3 3 4" xfId="10340" xr:uid="{00000000-0005-0000-0000-000071310000}"/>
    <cellStyle name="20% - Accent5 7 2 3 4" xfId="10341" xr:uid="{00000000-0005-0000-0000-000072310000}"/>
    <cellStyle name="20% - Accent5 7 2 3 4 2" xfId="10342" xr:uid="{00000000-0005-0000-0000-000073310000}"/>
    <cellStyle name="20% - Accent5 7 2 3 4 3" xfId="52000" xr:uid="{00000000-0005-0000-0000-000074310000}"/>
    <cellStyle name="20% - Accent5 7 2 3 5" xfId="10343" xr:uid="{00000000-0005-0000-0000-000075310000}"/>
    <cellStyle name="20% - Accent5 7 2 3 6" xfId="10344" xr:uid="{00000000-0005-0000-0000-000076310000}"/>
    <cellStyle name="20% - Accent5 7 2 4" xfId="10345" xr:uid="{00000000-0005-0000-0000-000077310000}"/>
    <cellStyle name="20% - Accent5 7 2 4 2" xfId="10346" xr:uid="{00000000-0005-0000-0000-000078310000}"/>
    <cellStyle name="20% - Accent5 7 2 4 2 2" xfId="10347" xr:uid="{00000000-0005-0000-0000-000079310000}"/>
    <cellStyle name="20% - Accent5 7 2 4 2 3" xfId="52001" xr:uid="{00000000-0005-0000-0000-00007A310000}"/>
    <cellStyle name="20% - Accent5 7 2 4 3" xfId="10348" xr:uid="{00000000-0005-0000-0000-00007B310000}"/>
    <cellStyle name="20% - Accent5 7 2 4 4" xfId="10349" xr:uid="{00000000-0005-0000-0000-00007C310000}"/>
    <cellStyle name="20% - Accent5 7 2 5" xfId="10350" xr:uid="{00000000-0005-0000-0000-00007D310000}"/>
    <cellStyle name="20% - Accent5 7 2 5 2" xfId="10351" xr:uid="{00000000-0005-0000-0000-00007E310000}"/>
    <cellStyle name="20% - Accent5 7 2 5 2 2" xfId="10352" xr:uid="{00000000-0005-0000-0000-00007F310000}"/>
    <cellStyle name="20% - Accent5 7 2 5 2 3" xfId="52002" xr:uid="{00000000-0005-0000-0000-000080310000}"/>
    <cellStyle name="20% - Accent5 7 2 5 3" xfId="10353" xr:uid="{00000000-0005-0000-0000-000081310000}"/>
    <cellStyle name="20% - Accent5 7 2 5 4" xfId="10354" xr:uid="{00000000-0005-0000-0000-000082310000}"/>
    <cellStyle name="20% - Accent5 7 2 6" xfId="10355" xr:uid="{00000000-0005-0000-0000-000083310000}"/>
    <cellStyle name="20% - Accent5 7 2 6 2" xfId="10356" xr:uid="{00000000-0005-0000-0000-000084310000}"/>
    <cellStyle name="20% - Accent5 7 2 6 3" xfId="52003" xr:uid="{00000000-0005-0000-0000-000085310000}"/>
    <cellStyle name="20% - Accent5 7 2 7" xfId="10357" xr:uid="{00000000-0005-0000-0000-000086310000}"/>
    <cellStyle name="20% - Accent5 7 2 8" xfId="10358" xr:uid="{00000000-0005-0000-0000-000087310000}"/>
    <cellStyle name="20% - Accent5 7 2 9" xfId="60414" xr:uid="{00000000-0005-0000-0000-000088310000}"/>
    <cellStyle name="20% - Accent5 7 3" xfId="10359" xr:uid="{00000000-0005-0000-0000-000089310000}"/>
    <cellStyle name="20% - Accent5 7 3 2" xfId="10360" xr:uid="{00000000-0005-0000-0000-00008A310000}"/>
    <cellStyle name="20% - Accent5 7 3 2 2" xfId="10361" xr:uid="{00000000-0005-0000-0000-00008B310000}"/>
    <cellStyle name="20% - Accent5 7 3 2 2 2" xfId="10362" xr:uid="{00000000-0005-0000-0000-00008C310000}"/>
    <cellStyle name="20% - Accent5 7 3 2 2 2 2" xfId="10363" xr:uid="{00000000-0005-0000-0000-00008D310000}"/>
    <cellStyle name="20% - Accent5 7 3 2 2 2 3" xfId="52004" xr:uid="{00000000-0005-0000-0000-00008E310000}"/>
    <cellStyle name="20% - Accent5 7 3 2 2 3" xfId="10364" xr:uid="{00000000-0005-0000-0000-00008F310000}"/>
    <cellStyle name="20% - Accent5 7 3 2 2 4" xfId="10365" xr:uid="{00000000-0005-0000-0000-000090310000}"/>
    <cellStyle name="20% - Accent5 7 3 2 3" xfId="10366" xr:uid="{00000000-0005-0000-0000-000091310000}"/>
    <cellStyle name="20% - Accent5 7 3 2 3 2" xfId="10367" xr:uid="{00000000-0005-0000-0000-000092310000}"/>
    <cellStyle name="20% - Accent5 7 3 2 3 2 2" xfId="10368" xr:uid="{00000000-0005-0000-0000-000093310000}"/>
    <cellStyle name="20% - Accent5 7 3 2 3 2 3" xfId="52005" xr:uid="{00000000-0005-0000-0000-000094310000}"/>
    <cellStyle name="20% - Accent5 7 3 2 3 3" xfId="10369" xr:uid="{00000000-0005-0000-0000-000095310000}"/>
    <cellStyle name="20% - Accent5 7 3 2 3 4" xfId="10370" xr:uid="{00000000-0005-0000-0000-000096310000}"/>
    <cellStyle name="20% - Accent5 7 3 2 4" xfId="10371" xr:uid="{00000000-0005-0000-0000-000097310000}"/>
    <cellStyle name="20% - Accent5 7 3 2 4 2" xfId="10372" xr:uid="{00000000-0005-0000-0000-000098310000}"/>
    <cellStyle name="20% - Accent5 7 3 2 4 3" xfId="52006" xr:uid="{00000000-0005-0000-0000-000099310000}"/>
    <cellStyle name="20% - Accent5 7 3 2 5" xfId="10373" xr:uid="{00000000-0005-0000-0000-00009A310000}"/>
    <cellStyle name="20% - Accent5 7 3 2 6" xfId="10374" xr:uid="{00000000-0005-0000-0000-00009B310000}"/>
    <cellStyle name="20% - Accent5 7 3 3" xfId="10375" xr:uid="{00000000-0005-0000-0000-00009C310000}"/>
    <cellStyle name="20% - Accent5 7 3 3 2" xfId="10376" xr:uid="{00000000-0005-0000-0000-00009D310000}"/>
    <cellStyle name="20% - Accent5 7 3 3 2 2" xfId="10377" xr:uid="{00000000-0005-0000-0000-00009E310000}"/>
    <cellStyle name="20% - Accent5 7 3 3 2 3" xfId="52007" xr:uid="{00000000-0005-0000-0000-00009F310000}"/>
    <cellStyle name="20% - Accent5 7 3 3 3" xfId="10378" xr:uid="{00000000-0005-0000-0000-0000A0310000}"/>
    <cellStyle name="20% - Accent5 7 3 3 4" xfId="10379" xr:uid="{00000000-0005-0000-0000-0000A1310000}"/>
    <cellStyle name="20% - Accent5 7 3 4" xfId="10380" xr:uid="{00000000-0005-0000-0000-0000A2310000}"/>
    <cellStyle name="20% - Accent5 7 3 4 2" xfId="10381" xr:uid="{00000000-0005-0000-0000-0000A3310000}"/>
    <cellStyle name="20% - Accent5 7 3 4 2 2" xfId="10382" xr:uid="{00000000-0005-0000-0000-0000A4310000}"/>
    <cellStyle name="20% - Accent5 7 3 4 2 3" xfId="52008" xr:uid="{00000000-0005-0000-0000-0000A5310000}"/>
    <cellStyle name="20% - Accent5 7 3 4 3" xfId="10383" xr:uid="{00000000-0005-0000-0000-0000A6310000}"/>
    <cellStyle name="20% - Accent5 7 3 4 4" xfId="10384" xr:uid="{00000000-0005-0000-0000-0000A7310000}"/>
    <cellStyle name="20% - Accent5 7 3 5" xfId="10385" xr:uid="{00000000-0005-0000-0000-0000A8310000}"/>
    <cellStyle name="20% - Accent5 7 3 5 2" xfId="10386" xr:uid="{00000000-0005-0000-0000-0000A9310000}"/>
    <cellStyle name="20% - Accent5 7 3 5 3" xfId="52009" xr:uid="{00000000-0005-0000-0000-0000AA310000}"/>
    <cellStyle name="20% - Accent5 7 3 6" xfId="10387" xr:uid="{00000000-0005-0000-0000-0000AB310000}"/>
    <cellStyle name="20% - Accent5 7 3 7" xfId="10388" xr:uid="{00000000-0005-0000-0000-0000AC310000}"/>
    <cellStyle name="20% - Accent5 7 3 8" xfId="60599" xr:uid="{00000000-0005-0000-0000-0000AD310000}"/>
    <cellStyle name="20% - Accent5 7 4" xfId="10389" xr:uid="{00000000-0005-0000-0000-0000AE310000}"/>
    <cellStyle name="20% - Accent5 7 4 2" xfId="10390" xr:uid="{00000000-0005-0000-0000-0000AF310000}"/>
    <cellStyle name="20% - Accent5 7 4 2 2" xfId="10391" xr:uid="{00000000-0005-0000-0000-0000B0310000}"/>
    <cellStyle name="20% - Accent5 7 4 2 2 2" xfId="10392" xr:uid="{00000000-0005-0000-0000-0000B1310000}"/>
    <cellStyle name="20% - Accent5 7 4 2 2 3" xfId="52010" xr:uid="{00000000-0005-0000-0000-0000B2310000}"/>
    <cellStyle name="20% - Accent5 7 4 2 3" xfId="10393" xr:uid="{00000000-0005-0000-0000-0000B3310000}"/>
    <cellStyle name="20% - Accent5 7 4 2 4" xfId="10394" xr:uid="{00000000-0005-0000-0000-0000B4310000}"/>
    <cellStyle name="20% - Accent5 7 4 3" xfId="10395" xr:uid="{00000000-0005-0000-0000-0000B5310000}"/>
    <cellStyle name="20% - Accent5 7 4 3 2" xfId="10396" xr:uid="{00000000-0005-0000-0000-0000B6310000}"/>
    <cellStyle name="20% - Accent5 7 4 3 2 2" xfId="10397" xr:uid="{00000000-0005-0000-0000-0000B7310000}"/>
    <cellStyle name="20% - Accent5 7 4 3 2 3" xfId="52011" xr:uid="{00000000-0005-0000-0000-0000B8310000}"/>
    <cellStyle name="20% - Accent5 7 4 3 3" xfId="10398" xr:uid="{00000000-0005-0000-0000-0000B9310000}"/>
    <cellStyle name="20% - Accent5 7 4 3 4" xfId="10399" xr:uid="{00000000-0005-0000-0000-0000BA310000}"/>
    <cellStyle name="20% - Accent5 7 4 4" xfId="10400" xr:uid="{00000000-0005-0000-0000-0000BB310000}"/>
    <cellStyle name="20% - Accent5 7 4 4 2" xfId="10401" xr:uid="{00000000-0005-0000-0000-0000BC310000}"/>
    <cellStyle name="20% - Accent5 7 4 4 3" xfId="52012" xr:uid="{00000000-0005-0000-0000-0000BD310000}"/>
    <cellStyle name="20% - Accent5 7 4 5" xfId="10402" xr:uid="{00000000-0005-0000-0000-0000BE310000}"/>
    <cellStyle name="20% - Accent5 7 4 6" xfId="10403" xr:uid="{00000000-0005-0000-0000-0000BF310000}"/>
    <cellStyle name="20% - Accent5 7 5" xfId="10404" xr:uid="{00000000-0005-0000-0000-0000C0310000}"/>
    <cellStyle name="20% - Accent5 7 5 2" xfId="10405" xr:uid="{00000000-0005-0000-0000-0000C1310000}"/>
    <cellStyle name="20% - Accent5 7 5 2 2" xfId="10406" xr:uid="{00000000-0005-0000-0000-0000C2310000}"/>
    <cellStyle name="20% - Accent5 7 5 2 2 2" xfId="10407" xr:uid="{00000000-0005-0000-0000-0000C3310000}"/>
    <cellStyle name="20% - Accent5 7 5 2 2 3" xfId="52013" xr:uid="{00000000-0005-0000-0000-0000C4310000}"/>
    <cellStyle name="20% - Accent5 7 5 2 3" xfId="10408" xr:uid="{00000000-0005-0000-0000-0000C5310000}"/>
    <cellStyle name="20% - Accent5 7 5 2 4" xfId="10409" xr:uid="{00000000-0005-0000-0000-0000C6310000}"/>
    <cellStyle name="20% - Accent5 7 5 3" xfId="10410" xr:uid="{00000000-0005-0000-0000-0000C7310000}"/>
    <cellStyle name="20% - Accent5 7 5 3 2" xfId="10411" xr:uid="{00000000-0005-0000-0000-0000C8310000}"/>
    <cellStyle name="20% - Accent5 7 5 3 3" xfId="52014" xr:uid="{00000000-0005-0000-0000-0000C9310000}"/>
    <cellStyle name="20% - Accent5 7 5 4" xfId="10412" xr:uid="{00000000-0005-0000-0000-0000CA310000}"/>
    <cellStyle name="20% - Accent5 7 5 5" xfId="10413" xr:uid="{00000000-0005-0000-0000-0000CB310000}"/>
    <cellStyle name="20% - Accent5 7 6" xfId="10414" xr:uid="{00000000-0005-0000-0000-0000CC310000}"/>
    <cellStyle name="20% - Accent5 7 6 2" xfId="10415" xr:uid="{00000000-0005-0000-0000-0000CD310000}"/>
    <cellStyle name="20% - Accent5 7 6 2 2" xfId="10416" xr:uid="{00000000-0005-0000-0000-0000CE310000}"/>
    <cellStyle name="20% - Accent5 7 6 2 3" xfId="52015" xr:uid="{00000000-0005-0000-0000-0000CF310000}"/>
    <cellStyle name="20% - Accent5 7 6 3" xfId="10417" xr:uid="{00000000-0005-0000-0000-0000D0310000}"/>
    <cellStyle name="20% - Accent5 7 6 4" xfId="10418" xr:uid="{00000000-0005-0000-0000-0000D1310000}"/>
    <cellStyle name="20% - Accent5 7 7" xfId="10419" xr:uid="{00000000-0005-0000-0000-0000D2310000}"/>
    <cellStyle name="20% - Accent5 7 7 2" xfId="10420" xr:uid="{00000000-0005-0000-0000-0000D3310000}"/>
    <cellStyle name="20% - Accent5 7 7 2 2" xfId="10421" xr:uid="{00000000-0005-0000-0000-0000D4310000}"/>
    <cellStyle name="20% - Accent5 7 7 2 3" xfId="52016" xr:uid="{00000000-0005-0000-0000-0000D5310000}"/>
    <cellStyle name="20% - Accent5 7 7 3" xfId="10422" xr:uid="{00000000-0005-0000-0000-0000D6310000}"/>
    <cellStyle name="20% - Accent5 7 7 4" xfId="10423" xr:uid="{00000000-0005-0000-0000-0000D7310000}"/>
    <cellStyle name="20% - Accent5 7 8" xfId="10424" xr:uid="{00000000-0005-0000-0000-0000D8310000}"/>
    <cellStyle name="20% - Accent5 7 8 2" xfId="10425" xr:uid="{00000000-0005-0000-0000-0000D9310000}"/>
    <cellStyle name="20% - Accent5 7 8 3" xfId="52017" xr:uid="{00000000-0005-0000-0000-0000DA310000}"/>
    <cellStyle name="20% - Accent5 7 9" xfId="10426" xr:uid="{00000000-0005-0000-0000-0000DB310000}"/>
    <cellStyle name="20% - Accent5 8" xfId="10427" xr:uid="{00000000-0005-0000-0000-0000DC310000}"/>
    <cellStyle name="20% - Accent5 8 2" xfId="10428" xr:uid="{00000000-0005-0000-0000-0000DD310000}"/>
    <cellStyle name="20% - Accent5 8 2 2" xfId="10429" xr:uid="{00000000-0005-0000-0000-0000DE310000}"/>
    <cellStyle name="20% - Accent5 8 2 2 2" xfId="10430" xr:uid="{00000000-0005-0000-0000-0000DF310000}"/>
    <cellStyle name="20% - Accent5 8 2 2 2 2" xfId="10431" xr:uid="{00000000-0005-0000-0000-0000E0310000}"/>
    <cellStyle name="20% - Accent5 8 2 2 2 2 2" xfId="10432" xr:uid="{00000000-0005-0000-0000-0000E1310000}"/>
    <cellStyle name="20% - Accent5 8 2 2 2 2 3" xfId="52018" xr:uid="{00000000-0005-0000-0000-0000E2310000}"/>
    <cellStyle name="20% - Accent5 8 2 2 2 3" xfId="10433" xr:uid="{00000000-0005-0000-0000-0000E3310000}"/>
    <cellStyle name="20% - Accent5 8 2 2 2 4" xfId="10434" xr:uid="{00000000-0005-0000-0000-0000E4310000}"/>
    <cellStyle name="20% - Accent5 8 2 2 3" xfId="10435" xr:uid="{00000000-0005-0000-0000-0000E5310000}"/>
    <cellStyle name="20% - Accent5 8 2 2 3 2" xfId="10436" xr:uid="{00000000-0005-0000-0000-0000E6310000}"/>
    <cellStyle name="20% - Accent5 8 2 2 3 2 2" xfId="10437" xr:uid="{00000000-0005-0000-0000-0000E7310000}"/>
    <cellStyle name="20% - Accent5 8 2 2 3 2 3" xfId="52019" xr:uid="{00000000-0005-0000-0000-0000E8310000}"/>
    <cellStyle name="20% - Accent5 8 2 2 3 3" xfId="10438" xr:uid="{00000000-0005-0000-0000-0000E9310000}"/>
    <cellStyle name="20% - Accent5 8 2 2 3 4" xfId="10439" xr:uid="{00000000-0005-0000-0000-0000EA310000}"/>
    <cellStyle name="20% - Accent5 8 2 2 4" xfId="10440" xr:uid="{00000000-0005-0000-0000-0000EB310000}"/>
    <cellStyle name="20% - Accent5 8 2 2 4 2" xfId="10441" xr:uid="{00000000-0005-0000-0000-0000EC310000}"/>
    <cellStyle name="20% - Accent5 8 2 2 4 3" xfId="52020" xr:uid="{00000000-0005-0000-0000-0000ED310000}"/>
    <cellStyle name="20% - Accent5 8 2 2 5" xfId="10442" xr:uid="{00000000-0005-0000-0000-0000EE310000}"/>
    <cellStyle name="20% - Accent5 8 2 2 6" xfId="10443" xr:uid="{00000000-0005-0000-0000-0000EF310000}"/>
    <cellStyle name="20% - Accent5 8 2 2 7" xfId="60796" xr:uid="{00000000-0005-0000-0000-0000F0310000}"/>
    <cellStyle name="20% - Accent5 8 2 3" xfId="10444" xr:uid="{00000000-0005-0000-0000-0000F1310000}"/>
    <cellStyle name="20% - Accent5 8 2 3 2" xfId="10445" xr:uid="{00000000-0005-0000-0000-0000F2310000}"/>
    <cellStyle name="20% - Accent5 8 2 3 2 2" xfId="10446" xr:uid="{00000000-0005-0000-0000-0000F3310000}"/>
    <cellStyle name="20% - Accent5 8 2 3 2 3" xfId="52021" xr:uid="{00000000-0005-0000-0000-0000F4310000}"/>
    <cellStyle name="20% - Accent5 8 2 3 3" xfId="10447" xr:uid="{00000000-0005-0000-0000-0000F5310000}"/>
    <cellStyle name="20% - Accent5 8 2 3 4" xfId="10448" xr:uid="{00000000-0005-0000-0000-0000F6310000}"/>
    <cellStyle name="20% - Accent5 8 2 4" xfId="10449" xr:uid="{00000000-0005-0000-0000-0000F7310000}"/>
    <cellStyle name="20% - Accent5 8 2 4 2" xfId="10450" xr:uid="{00000000-0005-0000-0000-0000F8310000}"/>
    <cellStyle name="20% - Accent5 8 2 4 2 2" xfId="10451" xr:uid="{00000000-0005-0000-0000-0000F9310000}"/>
    <cellStyle name="20% - Accent5 8 2 4 2 3" xfId="52022" xr:uid="{00000000-0005-0000-0000-0000FA310000}"/>
    <cellStyle name="20% - Accent5 8 2 4 3" xfId="10452" xr:uid="{00000000-0005-0000-0000-0000FB310000}"/>
    <cellStyle name="20% - Accent5 8 2 4 4" xfId="10453" xr:uid="{00000000-0005-0000-0000-0000FC310000}"/>
    <cellStyle name="20% - Accent5 8 2 5" xfId="10454" xr:uid="{00000000-0005-0000-0000-0000FD310000}"/>
    <cellStyle name="20% - Accent5 8 2 5 2" xfId="10455" xr:uid="{00000000-0005-0000-0000-0000FE310000}"/>
    <cellStyle name="20% - Accent5 8 2 5 3" xfId="52023" xr:uid="{00000000-0005-0000-0000-0000FF310000}"/>
    <cellStyle name="20% - Accent5 8 2 6" xfId="10456" xr:uid="{00000000-0005-0000-0000-000000320000}"/>
    <cellStyle name="20% - Accent5 8 2 7" xfId="10457" xr:uid="{00000000-0005-0000-0000-000001320000}"/>
    <cellStyle name="20% - Accent5 8 2 8" xfId="60428" xr:uid="{00000000-0005-0000-0000-000002320000}"/>
    <cellStyle name="20% - Accent5 8 3" xfId="10458" xr:uid="{00000000-0005-0000-0000-000003320000}"/>
    <cellStyle name="20% - Accent5 8 3 2" xfId="10459" xr:uid="{00000000-0005-0000-0000-000004320000}"/>
    <cellStyle name="20% - Accent5 8 3 2 2" xfId="10460" xr:uid="{00000000-0005-0000-0000-000005320000}"/>
    <cellStyle name="20% - Accent5 8 3 2 2 2" xfId="10461" xr:uid="{00000000-0005-0000-0000-000006320000}"/>
    <cellStyle name="20% - Accent5 8 3 2 2 3" xfId="52024" xr:uid="{00000000-0005-0000-0000-000007320000}"/>
    <cellStyle name="20% - Accent5 8 3 2 3" xfId="10462" xr:uid="{00000000-0005-0000-0000-000008320000}"/>
    <cellStyle name="20% - Accent5 8 3 2 4" xfId="10463" xr:uid="{00000000-0005-0000-0000-000009320000}"/>
    <cellStyle name="20% - Accent5 8 3 3" xfId="10464" xr:uid="{00000000-0005-0000-0000-00000A320000}"/>
    <cellStyle name="20% - Accent5 8 3 3 2" xfId="10465" xr:uid="{00000000-0005-0000-0000-00000B320000}"/>
    <cellStyle name="20% - Accent5 8 3 3 2 2" xfId="10466" xr:uid="{00000000-0005-0000-0000-00000C320000}"/>
    <cellStyle name="20% - Accent5 8 3 3 2 3" xfId="52025" xr:uid="{00000000-0005-0000-0000-00000D320000}"/>
    <cellStyle name="20% - Accent5 8 3 3 3" xfId="10467" xr:uid="{00000000-0005-0000-0000-00000E320000}"/>
    <cellStyle name="20% - Accent5 8 3 3 4" xfId="10468" xr:uid="{00000000-0005-0000-0000-00000F320000}"/>
    <cellStyle name="20% - Accent5 8 3 4" xfId="10469" xr:uid="{00000000-0005-0000-0000-000010320000}"/>
    <cellStyle name="20% - Accent5 8 3 4 2" xfId="10470" xr:uid="{00000000-0005-0000-0000-000011320000}"/>
    <cellStyle name="20% - Accent5 8 3 4 3" xfId="52026" xr:uid="{00000000-0005-0000-0000-000012320000}"/>
    <cellStyle name="20% - Accent5 8 3 5" xfId="10471" xr:uid="{00000000-0005-0000-0000-000013320000}"/>
    <cellStyle name="20% - Accent5 8 3 6" xfId="10472" xr:uid="{00000000-0005-0000-0000-000014320000}"/>
    <cellStyle name="20% - Accent5 8 3 7" xfId="60613" xr:uid="{00000000-0005-0000-0000-000015320000}"/>
    <cellStyle name="20% - Accent5 8 4" xfId="10473" xr:uid="{00000000-0005-0000-0000-000016320000}"/>
    <cellStyle name="20% - Accent5 8 4 2" xfId="10474" xr:uid="{00000000-0005-0000-0000-000017320000}"/>
    <cellStyle name="20% - Accent5 8 4 2 2" xfId="10475" xr:uid="{00000000-0005-0000-0000-000018320000}"/>
    <cellStyle name="20% - Accent5 8 4 2 3" xfId="52027" xr:uid="{00000000-0005-0000-0000-000019320000}"/>
    <cellStyle name="20% - Accent5 8 4 3" xfId="10476" xr:uid="{00000000-0005-0000-0000-00001A320000}"/>
    <cellStyle name="20% - Accent5 8 4 4" xfId="10477" xr:uid="{00000000-0005-0000-0000-00001B320000}"/>
    <cellStyle name="20% - Accent5 8 5" xfId="10478" xr:uid="{00000000-0005-0000-0000-00001C320000}"/>
    <cellStyle name="20% - Accent5 8 5 2" xfId="10479" xr:uid="{00000000-0005-0000-0000-00001D320000}"/>
    <cellStyle name="20% - Accent5 8 5 2 2" xfId="10480" xr:uid="{00000000-0005-0000-0000-00001E320000}"/>
    <cellStyle name="20% - Accent5 8 5 2 3" xfId="52028" xr:uid="{00000000-0005-0000-0000-00001F320000}"/>
    <cellStyle name="20% - Accent5 8 5 3" xfId="10481" xr:uid="{00000000-0005-0000-0000-000020320000}"/>
    <cellStyle name="20% - Accent5 8 5 4" xfId="10482" xr:uid="{00000000-0005-0000-0000-000021320000}"/>
    <cellStyle name="20% - Accent5 8 6" xfId="10483" xr:uid="{00000000-0005-0000-0000-000022320000}"/>
    <cellStyle name="20% - Accent5 8 6 2" xfId="10484" xr:uid="{00000000-0005-0000-0000-000023320000}"/>
    <cellStyle name="20% - Accent5 8 6 3" xfId="52029" xr:uid="{00000000-0005-0000-0000-000024320000}"/>
    <cellStyle name="20% - Accent5 8 7" xfId="10485" xr:uid="{00000000-0005-0000-0000-000025320000}"/>
    <cellStyle name="20% - Accent5 8 8" xfId="10486" xr:uid="{00000000-0005-0000-0000-000026320000}"/>
    <cellStyle name="20% - Accent5 8 9" xfId="60245" xr:uid="{00000000-0005-0000-0000-000027320000}"/>
    <cellStyle name="20% - Accent5 9" xfId="10487" xr:uid="{00000000-0005-0000-0000-000028320000}"/>
    <cellStyle name="20% - Accent5 9 2" xfId="10488" xr:uid="{00000000-0005-0000-0000-000029320000}"/>
    <cellStyle name="20% - Accent5 9 2 2" xfId="10489" xr:uid="{00000000-0005-0000-0000-00002A320000}"/>
    <cellStyle name="20% - Accent5 9 2 2 2" xfId="10490" xr:uid="{00000000-0005-0000-0000-00002B320000}"/>
    <cellStyle name="20% - Accent5 9 2 2 2 2" xfId="10491" xr:uid="{00000000-0005-0000-0000-00002C320000}"/>
    <cellStyle name="20% - Accent5 9 2 2 2 3" xfId="52030" xr:uid="{00000000-0005-0000-0000-00002D320000}"/>
    <cellStyle name="20% - Accent5 9 2 2 3" xfId="10492" xr:uid="{00000000-0005-0000-0000-00002E320000}"/>
    <cellStyle name="20% - Accent5 9 2 2 4" xfId="10493" xr:uid="{00000000-0005-0000-0000-00002F320000}"/>
    <cellStyle name="20% - Accent5 9 2 2 5" xfId="60810" xr:uid="{00000000-0005-0000-0000-000030320000}"/>
    <cellStyle name="20% - Accent5 9 2 3" xfId="10494" xr:uid="{00000000-0005-0000-0000-000031320000}"/>
    <cellStyle name="20% - Accent5 9 2 3 2" xfId="10495" xr:uid="{00000000-0005-0000-0000-000032320000}"/>
    <cellStyle name="20% - Accent5 9 2 3 2 2" xfId="10496" xr:uid="{00000000-0005-0000-0000-000033320000}"/>
    <cellStyle name="20% - Accent5 9 2 3 2 3" xfId="52031" xr:uid="{00000000-0005-0000-0000-000034320000}"/>
    <cellStyle name="20% - Accent5 9 2 3 3" xfId="10497" xr:uid="{00000000-0005-0000-0000-000035320000}"/>
    <cellStyle name="20% - Accent5 9 2 3 4" xfId="10498" xr:uid="{00000000-0005-0000-0000-000036320000}"/>
    <cellStyle name="20% - Accent5 9 2 4" xfId="10499" xr:uid="{00000000-0005-0000-0000-000037320000}"/>
    <cellStyle name="20% - Accent5 9 2 4 2" xfId="10500" xr:uid="{00000000-0005-0000-0000-000038320000}"/>
    <cellStyle name="20% - Accent5 9 2 4 3" xfId="52032" xr:uid="{00000000-0005-0000-0000-000039320000}"/>
    <cellStyle name="20% - Accent5 9 2 5" xfId="10501" xr:uid="{00000000-0005-0000-0000-00003A320000}"/>
    <cellStyle name="20% - Accent5 9 2 6" xfId="10502" xr:uid="{00000000-0005-0000-0000-00003B320000}"/>
    <cellStyle name="20% - Accent5 9 2 7" xfId="60442" xr:uid="{00000000-0005-0000-0000-00003C320000}"/>
    <cellStyle name="20% - Accent5 9 3" xfId="10503" xr:uid="{00000000-0005-0000-0000-00003D320000}"/>
    <cellStyle name="20% - Accent5 9 3 2" xfId="10504" xr:uid="{00000000-0005-0000-0000-00003E320000}"/>
    <cellStyle name="20% - Accent5 9 3 2 2" xfId="10505" xr:uid="{00000000-0005-0000-0000-00003F320000}"/>
    <cellStyle name="20% - Accent5 9 3 2 3" xfId="52033" xr:uid="{00000000-0005-0000-0000-000040320000}"/>
    <cellStyle name="20% - Accent5 9 3 3" xfId="10506" xr:uid="{00000000-0005-0000-0000-000041320000}"/>
    <cellStyle name="20% - Accent5 9 3 4" xfId="10507" xr:uid="{00000000-0005-0000-0000-000042320000}"/>
    <cellStyle name="20% - Accent5 9 3 5" xfId="60627" xr:uid="{00000000-0005-0000-0000-000043320000}"/>
    <cellStyle name="20% - Accent5 9 4" xfId="10508" xr:uid="{00000000-0005-0000-0000-000044320000}"/>
    <cellStyle name="20% - Accent5 9 4 2" xfId="10509" xr:uid="{00000000-0005-0000-0000-000045320000}"/>
    <cellStyle name="20% - Accent5 9 4 2 2" xfId="10510" xr:uid="{00000000-0005-0000-0000-000046320000}"/>
    <cellStyle name="20% - Accent5 9 4 2 3" xfId="52034" xr:uid="{00000000-0005-0000-0000-000047320000}"/>
    <cellStyle name="20% - Accent5 9 4 3" xfId="10511" xr:uid="{00000000-0005-0000-0000-000048320000}"/>
    <cellStyle name="20% - Accent5 9 4 4" xfId="10512" xr:uid="{00000000-0005-0000-0000-000049320000}"/>
    <cellStyle name="20% - Accent5 9 5" xfId="10513" xr:uid="{00000000-0005-0000-0000-00004A320000}"/>
    <cellStyle name="20% - Accent5 9 5 2" xfId="10514" xr:uid="{00000000-0005-0000-0000-00004B320000}"/>
    <cellStyle name="20% - Accent5 9 5 3" xfId="52035" xr:uid="{00000000-0005-0000-0000-00004C320000}"/>
    <cellStyle name="20% - Accent5 9 6" xfId="10515" xr:uid="{00000000-0005-0000-0000-00004D320000}"/>
    <cellStyle name="20% - Accent5 9 7" xfId="10516" xr:uid="{00000000-0005-0000-0000-00004E320000}"/>
    <cellStyle name="20% - Accent5 9 8" xfId="60259" xr:uid="{00000000-0005-0000-0000-00004F320000}"/>
    <cellStyle name="20% - Accent6 10" xfId="10517" xr:uid="{00000000-0005-0000-0000-000050320000}"/>
    <cellStyle name="20% - Accent6 10 2" xfId="10518" xr:uid="{00000000-0005-0000-0000-000051320000}"/>
    <cellStyle name="20% - Accent6 10 2 2" xfId="10519" xr:uid="{00000000-0005-0000-0000-000052320000}"/>
    <cellStyle name="20% - Accent6 10 2 2 2" xfId="10520" xr:uid="{00000000-0005-0000-0000-000053320000}"/>
    <cellStyle name="20% - Accent6 10 2 2 3" xfId="52036" xr:uid="{00000000-0005-0000-0000-000054320000}"/>
    <cellStyle name="20% - Accent6 10 2 2 4" xfId="60826" xr:uid="{00000000-0005-0000-0000-000055320000}"/>
    <cellStyle name="20% - Accent6 10 2 3" xfId="10521" xr:uid="{00000000-0005-0000-0000-000056320000}"/>
    <cellStyle name="20% - Accent6 10 2 4" xfId="10522" xr:uid="{00000000-0005-0000-0000-000057320000}"/>
    <cellStyle name="20% - Accent6 10 2 5" xfId="60458" xr:uid="{00000000-0005-0000-0000-000058320000}"/>
    <cellStyle name="20% - Accent6 10 3" xfId="10523" xr:uid="{00000000-0005-0000-0000-000059320000}"/>
    <cellStyle name="20% - Accent6 10 3 2" xfId="10524" xr:uid="{00000000-0005-0000-0000-00005A320000}"/>
    <cellStyle name="20% - Accent6 10 3 2 2" xfId="10525" xr:uid="{00000000-0005-0000-0000-00005B320000}"/>
    <cellStyle name="20% - Accent6 10 3 2 3" xfId="52037" xr:uid="{00000000-0005-0000-0000-00005C320000}"/>
    <cellStyle name="20% - Accent6 10 3 3" xfId="10526" xr:uid="{00000000-0005-0000-0000-00005D320000}"/>
    <cellStyle name="20% - Accent6 10 3 4" xfId="10527" xr:uid="{00000000-0005-0000-0000-00005E320000}"/>
    <cellStyle name="20% - Accent6 10 3 5" xfId="60643" xr:uid="{00000000-0005-0000-0000-00005F320000}"/>
    <cellStyle name="20% - Accent6 10 4" xfId="10528" xr:uid="{00000000-0005-0000-0000-000060320000}"/>
    <cellStyle name="20% - Accent6 10 4 2" xfId="10529" xr:uid="{00000000-0005-0000-0000-000061320000}"/>
    <cellStyle name="20% - Accent6 10 4 3" xfId="52038" xr:uid="{00000000-0005-0000-0000-000062320000}"/>
    <cellStyle name="20% - Accent6 10 5" xfId="10530" xr:uid="{00000000-0005-0000-0000-000063320000}"/>
    <cellStyle name="20% - Accent6 10 6" xfId="10531" xr:uid="{00000000-0005-0000-0000-000064320000}"/>
    <cellStyle name="20% - Accent6 10 7" xfId="60275" xr:uid="{00000000-0005-0000-0000-000065320000}"/>
    <cellStyle name="20% - Accent6 11" xfId="10532" xr:uid="{00000000-0005-0000-0000-000066320000}"/>
    <cellStyle name="20% - Accent6 11 2" xfId="10533" xr:uid="{00000000-0005-0000-0000-000067320000}"/>
    <cellStyle name="20% - Accent6 11 2 2" xfId="10534" xr:uid="{00000000-0005-0000-0000-000068320000}"/>
    <cellStyle name="20% - Accent6 11 2 2 2" xfId="10535" xr:uid="{00000000-0005-0000-0000-000069320000}"/>
    <cellStyle name="20% - Accent6 11 2 2 3" xfId="52039" xr:uid="{00000000-0005-0000-0000-00006A320000}"/>
    <cellStyle name="20% - Accent6 11 2 2 4" xfId="60840" xr:uid="{00000000-0005-0000-0000-00006B320000}"/>
    <cellStyle name="20% - Accent6 11 2 3" xfId="10536" xr:uid="{00000000-0005-0000-0000-00006C320000}"/>
    <cellStyle name="20% - Accent6 11 2 4" xfId="10537" xr:uid="{00000000-0005-0000-0000-00006D320000}"/>
    <cellStyle name="20% - Accent6 11 2 5" xfId="60472" xr:uid="{00000000-0005-0000-0000-00006E320000}"/>
    <cellStyle name="20% - Accent6 11 3" xfId="10538" xr:uid="{00000000-0005-0000-0000-00006F320000}"/>
    <cellStyle name="20% - Accent6 11 3 2" xfId="10539" xr:uid="{00000000-0005-0000-0000-000070320000}"/>
    <cellStyle name="20% - Accent6 11 3 3" xfId="52040" xr:uid="{00000000-0005-0000-0000-000071320000}"/>
    <cellStyle name="20% - Accent6 11 3 4" xfId="60657" xr:uid="{00000000-0005-0000-0000-000072320000}"/>
    <cellStyle name="20% - Accent6 11 4" xfId="10540" xr:uid="{00000000-0005-0000-0000-000073320000}"/>
    <cellStyle name="20% - Accent6 11 5" xfId="10541" xr:uid="{00000000-0005-0000-0000-000074320000}"/>
    <cellStyle name="20% - Accent6 11 6" xfId="60289" xr:uid="{00000000-0005-0000-0000-000075320000}"/>
    <cellStyle name="20% - Accent6 12" xfId="10542" xr:uid="{00000000-0005-0000-0000-000076320000}"/>
    <cellStyle name="20% - Accent6 12 2" xfId="10543" xr:uid="{00000000-0005-0000-0000-000077320000}"/>
    <cellStyle name="20% - Accent6 12 2 2" xfId="10544" xr:uid="{00000000-0005-0000-0000-000078320000}"/>
    <cellStyle name="20% - Accent6 12 2 2 2" xfId="60854" xr:uid="{00000000-0005-0000-0000-000079320000}"/>
    <cellStyle name="20% - Accent6 12 2 3" xfId="52041" xr:uid="{00000000-0005-0000-0000-00007A320000}"/>
    <cellStyle name="20% - Accent6 12 2 4" xfId="60486" xr:uid="{00000000-0005-0000-0000-00007B320000}"/>
    <cellStyle name="20% - Accent6 12 3" xfId="10545" xr:uid="{00000000-0005-0000-0000-00007C320000}"/>
    <cellStyle name="20% - Accent6 12 3 2" xfId="60671" xr:uid="{00000000-0005-0000-0000-00007D320000}"/>
    <cellStyle name="20% - Accent6 12 4" xfId="10546" xr:uid="{00000000-0005-0000-0000-00007E320000}"/>
    <cellStyle name="20% - Accent6 12 5" xfId="60303" xr:uid="{00000000-0005-0000-0000-00007F320000}"/>
    <cellStyle name="20% - Accent6 13" xfId="10547" xr:uid="{00000000-0005-0000-0000-000080320000}"/>
    <cellStyle name="20% - Accent6 13 2" xfId="10548" xr:uid="{00000000-0005-0000-0000-000081320000}"/>
    <cellStyle name="20% - Accent6 13 2 2" xfId="10549" xr:uid="{00000000-0005-0000-0000-000082320000}"/>
    <cellStyle name="20% - Accent6 13 2 2 2" xfId="60868" xr:uid="{00000000-0005-0000-0000-000083320000}"/>
    <cellStyle name="20% - Accent6 13 2 3" xfId="52042" xr:uid="{00000000-0005-0000-0000-000084320000}"/>
    <cellStyle name="20% - Accent6 13 2 4" xfId="60500" xr:uid="{00000000-0005-0000-0000-000085320000}"/>
    <cellStyle name="20% - Accent6 13 3" xfId="10550" xr:uid="{00000000-0005-0000-0000-000086320000}"/>
    <cellStyle name="20% - Accent6 13 3 2" xfId="60685" xr:uid="{00000000-0005-0000-0000-000087320000}"/>
    <cellStyle name="20% - Accent6 13 4" xfId="10551" xr:uid="{00000000-0005-0000-0000-000088320000}"/>
    <cellStyle name="20% - Accent6 13 5" xfId="60317" xr:uid="{00000000-0005-0000-0000-000089320000}"/>
    <cellStyle name="20% - Accent6 14" xfId="10552" xr:uid="{00000000-0005-0000-0000-00008A320000}"/>
    <cellStyle name="20% - Accent6 14 2" xfId="10553" xr:uid="{00000000-0005-0000-0000-00008B320000}"/>
    <cellStyle name="20% - Accent6 14 2 2" xfId="60698" xr:uid="{00000000-0005-0000-0000-00008C320000}"/>
    <cellStyle name="20% - Accent6 14 3" xfId="52043" xr:uid="{00000000-0005-0000-0000-00008D320000}"/>
    <cellStyle name="20% - Accent6 14 4" xfId="60330" xr:uid="{00000000-0005-0000-0000-00008E320000}"/>
    <cellStyle name="20% - Accent6 15" xfId="10554" xr:uid="{00000000-0005-0000-0000-00008F320000}"/>
    <cellStyle name="20% - Accent6 15 2" xfId="60515" xr:uid="{00000000-0005-0000-0000-000090320000}"/>
    <cellStyle name="20% - Accent6 16" xfId="10555" xr:uid="{00000000-0005-0000-0000-000091320000}"/>
    <cellStyle name="20% - Accent6 16 2" xfId="60882" xr:uid="{00000000-0005-0000-0000-000092320000}"/>
    <cellStyle name="20% - Accent6 17" xfId="52044" xr:uid="{00000000-0005-0000-0000-000093320000}"/>
    <cellStyle name="20% - Accent6 17 2" xfId="60896" xr:uid="{00000000-0005-0000-0000-000094320000}"/>
    <cellStyle name="20% - Accent6 18" xfId="52045" xr:uid="{00000000-0005-0000-0000-000095320000}"/>
    <cellStyle name="20% - Accent6 18 2" xfId="60910" xr:uid="{00000000-0005-0000-0000-000096320000}"/>
    <cellStyle name="20% - Accent6 19" xfId="60145" xr:uid="{00000000-0005-0000-0000-000097320000}"/>
    <cellStyle name="20% - Accent6 2" xfId="10556" xr:uid="{00000000-0005-0000-0000-000098320000}"/>
    <cellStyle name="20% - Accent6 2 10" xfId="10557" xr:uid="{00000000-0005-0000-0000-000099320000}"/>
    <cellStyle name="20% - Accent6 2 10 2" xfId="10558" xr:uid="{00000000-0005-0000-0000-00009A320000}"/>
    <cellStyle name="20% - Accent6 2 10 2 2" xfId="10559" xr:uid="{00000000-0005-0000-0000-00009B320000}"/>
    <cellStyle name="20% - Accent6 2 10 2 2 2" xfId="10560" xr:uid="{00000000-0005-0000-0000-00009C320000}"/>
    <cellStyle name="20% - Accent6 2 10 2 2 3" xfId="52046" xr:uid="{00000000-0005-0000-0000-00009D320000}"/>
    <cellStyle name="20% - Accent6 2 10 2 3" xfId="10561" xr:uid="{00000000-0005-0000-0000-00009E320000}"/>
    <cellStyle name="20% - Accent6 2 10 2 4" xfId="10562" xr:uid="{00000000-0005-0000-0000-00009F320000}"/>
    <cellStyle name="20% - Accent6 2 10 3" xfId="10563" xr:uid="{00000000-0005-0000-0000-0000A0320000}"/>
    <cellStyle name="20% - Accent6 2 10 3 2" xfId="10564" xr:uid="{00000000-0005-0000-0000-0000A1320000}"/>
    <cellStyle name="20% - Accent6 2 10 3 3" xfId="52047" xr:uid="{00000000-0005-0000-0000-0000A2320000}"/>
    <cellStyle name="20% - Accent6 2 10 4" xfId="10565" xr:uid="{00000000-0005-0000-0000-0000A3320000}"/>
    <cellStyle name="20% - Accent6 2 10 5" xfId="10566" xr:uid="{00000000-0005-0000-0000-0000A4320000}"/>
    <cellStyle name="20% - Accent6 2 11" xfId="10567" xr:uid="{00000000-0005-0000-0000-0000A5320000}"/>
    <cellStyle name="20% - Accent6 2 11 2" xfId="10568" xr:uid="{00000000-0005-0000-0000-0000A6320000}"/>
    <cellStyle name="20% - Accent6 2 11 2 2" xfId="10569" xr:uid="{00000000-0005-0000-0000-0000A7320000}"/>
    <cellStyle name="20% - Accent6 2 11 2 3" xfId="52048" xr:uid="{00000000-0005-0000-0000-0000A8320000}"/>
    <cellStyle name="20% - Accent6 2 11 3" xfId="10570" xr:uid="{00000000-0005-0000-0000-0000A9320000}"/>
    <cellStyle name="20% - Accent6 2 11 4" xfId="10571" xr:uid="{00000000-0005-0000-0000-0000AA320000}"/>
    <cellStyle name="20% - Accent6 2 12" xfId="10572" xr:uid="{00000000-0005-0000-0000-0000AB320000}"/>
    <cellStyle name="20% - Accent6 2 12 2" xfId="10573" xr:uid="{00000000-0005-0000-0000-0000AC320000}"/>
    <cellStyle name="20% - Accent6 2 12 2 2" xfId="10574" xr:uid="{00000000-0005-0000-0000-0000AD320000}"/>
    <cellStyle name="20% - Accent6 2 12 2 3" xfId="52049" xr:uid="{00000000-0005-0000-0000-0000AE320000}"/>
    <cellStyle name="20% - Accent6 2 12 3" xfId="10575" xr:uid="{00000000-0005-0000-0000-0000AF320000}"/>
    <cellStyle name="20% - Accent6 2 12 4" xfId="10576" xr:uid="{00000000-0005-0000-0000-0000B0320000}"/>
    <cellStyle name="20% - Accent6 2 13" xfId="10577" xr:uid="{00000000-0005-0000-0000-0000B1320000}"/>
    <cellStyle name="20% - Accent6 2 13 2" xfId="10578" xr:uid="{00000000-0005-0000-0000-0000B2320000}"/>
    <cellStyle name="20% - Accent6 2 13 3" xfId="52050" xr:uid="{00000000-0005-0000-0000-0000B3320000}"/>
    <cellStyle name="20% - Accent6 2 14" xfId="10579" xr:uid="{00000000-0005-0000-0000-0000B4320000}"/>
    <cellStyle name="20% - Accent6 2 15" xfId="10580" xr:uid="{00000000-0005-0000-0000-0000B5320000}"/>
    <cellStyle name="20% - Accent6 2 16" xfId="60162" xr:uid="{00000000-0005-0000-0000-0000B6320000}"/>
    <cellStyle name="20% - Accent6 2 2" xfId="10581" xr:uid="{00000000-0005-0000-0000-0000B7320000}"/>
    <cellStyle name="20% - Accent6 2 2 10" xfId="10582" xr:uid="{00000000-0005-0000-0000-0000B8320000}"/>
    <cellStyle name="20% - Accent6 2 2 11" xfId="10583" xr:uid="{00000000-0005-0000-0000-0000B9320000}"/>
    <cellStyle name="20% - Accent6 2 2 12" xfId="60346" xr:uid="{00000000-0005-0000-0000-0000BA320000}"/>
    <cellStyle name="20% - Accent6 2 2 2" xfId="10584" xr:uid="{00000000-0005-0000-0000-0000BB320000}"/>
    <cellStyle name="20% - Accent6 2 2 2 10" xfId="10585" xr:uid="{00000000-0005-0000-0000-0000BC320000}"/>
    <cellStyle name="20% - Accent6 2 2 2 11" xfId="60714" xr:uid="{00000000-0005-0000-0000-0000BD320000}"/>
    <cellStyle name="20% - Accent6 2 2 2 2" xfId="10586" xr:uid="{00000000-0005-0000-0000-0000BE320000}"/>
    <cellStyle name="20% - Accent6 2 2 2 2 2" xfId="10587" xr:uid="{00000000-0005-0000-0000-0000BF320000}"/>
    <cellStyle name="20% - Accent6 2 2 2 2 2 2" xfId="10588" xr:uid="{00000000-0005-0000-0000-0000C0320000}"/>
    <cellStyle name="20% - Accent6 2 2 2 2 2 2 2" xfId="10589" xr:uid="{00000000-0005-0000-0000-0000C1320000}"/>
    <cellStyle name="20% - Accent6 2 2 2 2 2 2 2 2" xfId="10590" xr:uid="{00000000-0005-0000-0000-0000C2320000}"/>
    <cellStyle name="20% - Accent6 2 2 2 2 2 2 2 2 2" xfId="10591" xr:uid="{00000000-0005-0000-0000-0000C3320000}"/>
    <cellStyle name="20% - Accent6 2 2 2 2 2 2 2 2 3" xfId="52051" xr:uid="{00000000-0005-0000-0000-0000C4320000}"/>
    <cellStyle name="20% - Accent6 2 2 2 2 2 2 2 3" xfId="10592" xr:uid="{00000000-0005-0000-0000-0000C5320000}"/>
    <cellStyle name="20% - Accent6 2 2 2 2 2 2 2 4" xfId="10593" xr:uid="{00000000-0005-0000-0000-0000C6320000}"/>
    <cellStyle name="20% - Accent6 2 2 2 2 2 2 3" xfId="10594" xr:uid="{00000000-0005-0000-0000-0000C7320000}"/>
    <cellStyle name="20% - Accent6 2 2 2 2 2 2 3 2" xfId="10595" xr:uid="{00000000-0005-0000-0000-0000C8320000}"/>
    <cellStyle name="20% - Accent6 2 2 2 2 2 2 3 2 2" xfId="10596" xr:uid="{00000000-0005-0000-0000-0000C9320000}"/>
    <cellStyle name="20% - Accent6 2 2 2 2 2 2 3 2 3" xfId="52052" xr:uid="{00000000-0005-0000-0000-0000CA320000}"/>
    <cellStyle name="20% - Accent6 2 2 2 2 2 2 3 3" xfId="10597" xr:uid="{00000000-0005-0000-0000-0000CB320000}"/>
    <cellStyle name="20% - Accent6 2 2 2 2 2 2 3 4" xfId="10598" xr:uid="{00000000-0005-0000-0000-0000CC320000}"/>
    <cellStyle name="20% - Accent6 2 2 2 2 2 2 4" xfId="10599" xr:uid="{00000000-0005-0000-0000-0000CD320000}"/>
    <cellStyle name="20% - Accent6 2 2 2 2 2 2 4 2" xfId="10600" xr:uid="{00000000-0005-0000-0000-0000CE320000}"/>
    <cellStyle name="20% - Accent6 2 2 2 2 2 2 4 3" xfId="52053" xr:uid="{00000000-0005-0000-0000-0000CF320000}"/>
    <cellStyle name="20% - Accent6 2 2 2 2 2 2 5" xfId="10601" xr:uid="{00000000-0005-0000-0000-0000D0320000}"/>
    <cellStyle name="20% - Accent6 2 2 2 2 2 2 6" xfId="10602" xr:uid="{00000000-0005-0000-0000-0000D1320000}"/>
    <cellStyle name="20% - Accent6 2 2 2 2 2 3" xfId="10603" xr:uid="{00000000-0005-0000-0000-0000D2320000}"/>
    <cellStyle name="20% - Accent6 2 2 2 2 2 3 2" xfId="10604" xr:uid="{00000000-0005-0000-0000-0000D3320000}"/>
    <cellStyle name="20% - Accent6 2 2 2 2 2 3 2 2" xfId="10605" xr:uid="{00000000-0005-0000-0000-0000D4320000}"/>
    <cellStyle name="20% - Accent6 2 2 2 2 2 3 2 3" xfId="52054" xr:uid="{00000000-0005-0000-0000-0000D5320000}"/>
    <cellStyle name="20% - Accent6 2 2 2 2 2 3 3" xfId="10606" xr:uid="{00000000-0005-0000-0000-0000D6320000}"/>
    <cellStyle name="20% - Accent6 2 2 2 2 2 3 4" xfId="10607" xr:uid="{00000000-0005-0000-0000-0000D7320000}"/>
    <cellStyle name="20% - Accent6 2 2 2 2 2 4" xfId="10608" xr:uid="{00000000-0005-0000-0000-0000D8320000}"/>
    <cellStyle name="20% - Accent6 2 2 2 2 2 4 2" xfId="10609" xr:uid="{00000000-0005-0000-0000-0000D9320000}"/>
    <cellStyle name="20% - Accent6 2 2 2 2 2 4 2 2" xfId="10610" xr:uid="{00000000-0005-0000-0000-0000DA320000}"/>
    <cellStyle name="20% - Accent6 2 2 2 2 2 4 2 3" xfId="52055" xr:uid="{00000000-0005-0000-0000-0000DB320000}"/>
    <cellStyle name="20% - Accent6 2 2 2 2 2 4 3" xfId="10611" xr:uid="{00000000-0005-0000-0000-0000DC320000}"/>
    <cellStyle name="20% - Accent6 2 2 2 2 2 4 4" xfId="10612" xr:uid="{00000000-0005-0000-0000-0000DD320000}"/>
    <cellStyle name="20% - Accent6 2 2 2 2 2 5" xfId="10613" xr:uid="{00000000-0005-0000-0000-0000DE320000}"/>
    <cellStyle name="20% - Accent6 2 2 2 2 2 5 2" xfId="10614" xr:uid="{00000000-0005-0000-0000-0000DF320000}"/>
    <cellStyle name="20% - Accent6 2 2 2 2 2 5 3" xfId="52056" xr:uid="{00000000-0005-0000-0000-0000E0320000}"/>
    <cellStyle name="20% - Accent6 2 2 2 2 2 6" xfId="10615" xr:uid="{00000000-0005-0000-0000-0000E1320000}"/>
    <cellStyle name="20% - Accent6 2 2 2 2 2 7" xfId="10616" xr:uid="{00000000-0005-0000-0000-0000E2320000}"/>
    <cellStyle name="20% - Accent6 2 2 2 2 3" xfId="10617" xr:uid="{00000000-0005-0000-0000-0000E3320000}"/>
    <cellStyle name="20% - Accent6 2 2 2 2 3 2" xfId="10618" xr:uid="{00000000-0005-0000-0000-0000E4320000}"/>
    <cellStyle name="20% - Accent6 2 2 2 2 3 2 2" xfId="10619" xr:uid="{00000000-0005-0000-0000-0000E5320000}"/>
    <cellStyle name="20% - Accent6 2 2 2 2 3 2 2 2" xfId="10620" xr:uid="{00000000-0005-0000-0000-0000E6320000}"/>
    <cellStyle name="20% - Accent6 2 2 2 2 3 2 2 3" xfId="52057" xr:uid="{00000000-0005-0000-0000-0000E7320000}"/>
    <cellStyle name="20% - Accent6 2 2 2 2 3 2 3" xfId="10621" xr:uid="{00000000-0005-0000-0000-0000E8320000}"/>
    <cellStyle name="20% - Accent6 2 2 2 2 3 2 4" xfId="10622" xr:uid="{00000000-0005-0000-0000-0000E9320000}"/>
    <cellStyle name="20% - Accent6 2 2 2 2 3 3" xfId="10623" xr:uid="{00000000-0005-0000-0000-0000EA320000}"/>
    <cellStyle name="20% - Accent6 2 2 2 2 3 3 2" xfId="10624" xr:uid="{00000000-0005-0000-0000-0000EB320000}"/>
    <cellStyle name="20% - Accent6 2 2 2 2 3 3 2 2" xfId="10625" xr:uid="{00000000-0005-0000-0000-0000EC320000}"/>
    <cellStyle name="20% - Accent6 2 2 2 2 3 3 2 3" xfId="52058" xr:uid="{00000000-0005-0000-0000-0000ED320000}"/>
    <cellStyle name="20% - Accent6 2 2 2 2 3 3 3" xfId="10626" xr:uid="{00000000-0005-0000-0000-0000EE320000}"/>
    <cellStyle name="20% - Accent6 2 2 2 2 3 3 4" xfId="10627" xr:uid="{00000000-0005-0000-0000-0000EF320000}"/>
    <cellStyle name="20% - Accent6 2 2 2 2 3 4" xfId="10628" xr:uid="{00000000-0005-0000-0000-0000F0320000}"/>
    <cellStyle name="20% - Accent6 2 2 2 2 3 4 2" xfId="10629" xr:uid="{00000000-0005-0000-0000-0000F1320000}"/>
    <cellStyle name="20% - Accent6 2 2 2 2 3 4 3" xfId="52059" xr:uid="{00000000-0005-0000-0000-0000F2320000}"/>
    <cellStyle name="20% - Accent6 2 2 2 2 3 5" xfId="10630" xr:uid="{00000000-0005-0000-0000-0000F3320000}"/>
    <cellStyle name="20% - Accent6 2 2 2 2 3 6" xfId="10631" xr:uid="{00000000-0005-0000-0000-0000F4320000}"/>
    <cellStyle name="20% - Accent6 2 2 2 2 4" xfId="10632" xr:uid="{00000000-0005-0000-0000-0000F5320000}"/>
    <cellStyle name="20% - Accent6 2 2 2 2 4 2" xfId="10633" xr:uid="{00000000-0005-0000-0000-0000F6320000}"/>
    <cellStyle name="20% - Accent6 2 2 2 2 4 2 2" xfId="10634" xr:uid="{00000000-0005-0000-0000-0000F7320000}"/>
    <cellStyle name="20% - Accent6 2 2 2 2 4 2 3" xfId="52060" xr:uid="{00000000-0005-0000-0000-0000F8320000}"/>
    <cellStyle name="20% - Accent6 2 2 2 2 4 3" xfId="10635" xr:uid="{00000000-0005-0000-0000-0000F9320000}"/>
    <cellStyle name="20% - Accent6 2 2 2 2 4 4" xfId="10636" xr:uid="{00000000-0005-0000-0000-0000FA320000}"/>
    <cellStyle name="20% - Accent6 2 2 2 2 5" xfId="10637" xr:uid="{00000000-0005-0000-0000-0000FB320000}"/>
    <cellStyle name="20% - Accent6 2 2 2 2 5 2" xfId="10638" xr:uid="{00000000-0005-0000-0000-0000FC320000}"/>
    <cellStyle name="20% - Accent6 2 2 2 2 5 2 2" xfId="10639" xr:uid="{00000000-0005-0000-0000-0000FD320000}"/>
    <cellStyle name="20% - Accent6 2 2 2 2 5 2 3" xfId="52061" xr:uid="{00000000-0005-0000-0000-0000FE320000}"/>
    <cellStyle name="20% - Accent6 2 2 2 2 5 3" xfId="10640" xr:uid="{00000000-0005-0000-0000-0000FF320000}"/>
    <cellStyle name="20% - Accent6 2 2 2 2 5 4" xfId="10641" xr:uid="{00000000-0005-0000-0000-000000330000}"/>
    <cellStyle name="20% - Accent6 2 2 2 2 6" xfId="10642" xr:uid="{00000000-0005-0000-0000-000001330000}"/>
    <cellStyle name="20% - Accent6 2 2 2 2 6 2" xfId="10643" xr:uid="{00000000-0005-0000-0000-000002330000}"/>
    <cellStyle name="20% - Accent6 2 2 2 2 6 3" xfId="52062" xr:uid="{00000000-0005-0000-0000-000003330000}"/>
    <cellStyle name="20% - Accent6 2 2 2 2 7" xfId="10644" xr:uid="{00000000-0005-0000-0000-000004330000}"/>
    <cellStyle name="20% - Accent6 2 2 2 2 8" xfId="10645" xr:uid="{00000000-0005-0000-0000-000005330000}"/>
    <cellStyle name="20% - Accent6 2 2 2 3" xfId="10646" xr:uid="{00000000-0005-0000-0000-000006330000}"/>
    <cellStyle name="20% - Accent6 2 2 2 3 2" xfId="10647" xr:uid="{00000000-0005-0000-0000-000007330000}"/>
    <cellStyle name="20% - Accent6 2 2 2 3 2 2" xfId="10648" xr:uid="{00000000-0005-0000-0000-000008330000}"/>
    <cellStyle name="20% - Accent6 2 2 2 3 2 2 2" xfId="10649" xr:uid="{00000000-0005-0000-0000-000009330000}"/>
    <cellStyle name="20% - Accent6 2 2 2 3 2 2 2 2" xfId="10650" xr:uid="{00000000-0005-0000-0000-00000A330000}"/>
    <cellStyle name="20% - Accent6 2 2 2 3 2 2 2 3" xfId="52063" xr:uid="{00000000-0005-0000-0000-00000B330000}"/>
    <cellStyle name="20% - Accent6 2 2 2 3 2 2 3" xfId="10651" xr:uid="{00000000-0005-0000-0000-00000C330000}"/>
    <cellStyle name="20% - Accent6 2 2 2 3 2 2 4" xfId="10652" xr:uid="{00000000-0005-0000-0000-00000D330000}"/>
    <cellStyle name="20% - Accent6 2 2 2 3 2 3" xfId="10653" xr:uid="{00000000-0005-0000-0000-00000E330000}"/>
    <cellStyle name="20% - Accent6 2 2 2 3 2 3 2" xfId="10654" xr:uid="{00000000-0005-0000-0000-00000F330000}"/>
    <cellStyle name="20% - Accent6 2 2 2 3 2 3 2 2" xfId="10655" xr:uid="{00000000-0005-0000-0000-000010330000}"/>
    <cellStyle name="20% - Accent6 2 2 2 3 2 3 2 3" xfId="52064" xr:uid="{00000000-0005-0000-0000-000011330000}"/>
    <cellStyle name="20% - Accent6 2 2 2 3 2 3 3" xfId="10656" xr:uid="{00000000-0005-0000-0000-000012330000}"/>
    <cellStyle name="20% - Accent6 2 2 2 3 2 3 4" xfId="10657" xr:uid="{00000000-0005-0000-0000-000013330000}"/>
    <cellStyle name="20% - Accent6 2 2 2 3 2 4" xfId="10658" xr:uid="{00000000-0005-0000-0000-000014330000}"/>
    <cellStyle name="20% - Accent6 2 2 2 3 2 4 2" xfId="10659" xr:uid="{00000000-0005-0000-0000-000015330000}"/>
    <cellStyle name="20% - Accent6 2 2 2 3 2 4 3" xfId="52065" xr:uid="{00000000-0005-0000-0000-000016330000}"/>
    <cellStyle name="20% - Accent6 2 2 2 3 2 5" xfId="10660" xr:uid="{00000000-0005-0000-0000-000017330000}"/>
    <cellStyle name="20% - Accent6 2 2 2 3 2 6" xfId="10661" xr:uid="{00000000-0005-0000-0000-000018330000}"/>
    <cellStyle name="20% - Accent6 2 2 2 3 3" xfId="10662" xr:uid="{00000000-0005-0000-0000-000019330000}"/>
    <cellStyle name="20% - Accent6 2 2 2 3 3 2" xfId="10663" xr:uid="{00000000-0005-0000-0000-00001A330000}"/>
    <cellStyle name="20% - Accent6 2 2 2 3 3 2 2" xfId="10664" xr:uid="{00000000-0005-0000-0000-00001B330000}"/>
    <cellStyle name="20% - Accent6 2 2 2 3 3 2 3" xfId="52066" xr:uid="{00000000-0005-0000-0000-00001C330000}"/>
    <cellStyle name="20% - Accent6 2 2 2 3 3 3" xfId="10665" xr:uid="{00000000-0005-0000-0000-00001D330000}"/>
    <cellStyle name="20% - Accent6 2 2 2 3 3 4" xfId="10666" xr:uid="{00000000-0005-0000-0000-00001E330000}"/>
    <cellStyle name="20% - Accent6 2 2 2 3 4" xfId="10667" xr:uid="{00000000-0005-0000-0000-00001F330000}"/>
    <cellStyle name="20% - Accent6 2 2 2 3 4 2" xfId="10668" xr:uid="{00000000-0005-0000-0000-000020330000}"/>
    <cellStyle name="20% - Accent6 2 2 2 3 4 2 2" xfId="10669" xr:uid="{00000000-0005-0000-0000-000021330000}"/>
    <cellStyle name="20% - Accent6 2 2 2 3 4 2 3" xfId="52067" xr:uid="{00000000-0005-0000-0000-000022330000}"/>
    <cellStyle name="20% - Accent6 2 2 2 3 4 3" xfId="10670" xr:uid="{00000000-0005-0000-0000-000023330000}"/>
    <cellStyle name="20% - Accent6 2 2 2 3 4 4" xfId="10671" xr:uid="{00000000-0005-0000-0000-000024330000}"/>
    <cellStyle name="20% - Accent6 2 2 2 3 5" xfId="10672" xr:uid="{00000000-0005-0000-0000-000025330000}"/>
    <cellStyle name="20% - Accent6 2 2 2 3 5 2" xfId="10673" xr:uid="{00000000-0005-0000-0000-000026330000}"/>
    <cellStyle name="20% - Accent6 2 2 2 3 5 3" xfId="52068" xr:uid="{00000000-0005-0000-0000-000027330000}"/>
    <cellStyle name="20% - Accent6 2 2 2 3 6" xfId="10674" xr:uid="{00000000-0005-0000-0000-000028330000}"/>
    <cellStyle name="20% - Accent6 2 2 2 3 7" xfId="10675" xr:uid="{00000000-0005-0000-0000-000029330000}"/>
    <cellStyle name="20% - Accent6 2 2 2 4" xfId="10676" xr:uid="{00000000-0005-0000-0000-00002A330000}"/>
    <cellStyle name="20% - Accent6 2 2 2 4 2" xfId="10677" xr:uid="{00000000-0005-0000-0000-00002B330000}"/>
    <cellStyle name="20% - Accent6 2 2 2 4 2 2" xfId="10678" xr:uid="{00000000-0005-0000-0000-00002C330000}"/>
    <cellStyle name="20% - Accent6 2 2 2 4 2 2 2" xfId="10679" xr:uid="{00000000-0005-0000-0000-00002D330000}"/>
    <cellStyle name="20% - Accent6 2 2 2 4 2 2 3" xfId="52069" xr:uid="{00000000-0005-0000-0000-00002E330000}"/>
    <cellStyle name="20% - Accent6 2 2 2 4 2 3" xfId="10680" xr:uid="{00000000-0005-0000-0000-00002F330000}"/>
    <cellStyle name="20% - Accent6 2 2 2 4 2 4" xfId="10681" xr:uid="{00000000-0005-0000-0000-000030330000}"/>
    <cellStyle name="20% - Accent6 2 2 2 4 3" xfId="10682" xr:uid="{00000000-0005-0000-0000-000031330000}"/>
    <cellStyle name="20% - Accent6 2 2 2 4 3 2" xfId="10683" xr:uid="{00000000-0005-0000-0000-000032330000}"/>
    <cellStyle name="20% - Accent6 2 2 2 4 3 2 2" xfId="10684" xr:uid="{00000000-0005-0000-0000-000033330000}"/>
    <cellStyle name="20% - Accent6 2 2 2 4 3 2 3" xfId="52070" xr:uid="{00000000-0005-0000-0000-000034330000}"/>
    <cellStyle name="20% - Accent6 2 2 2 4 3 3" xfId="10685" xr:uid="{00000000-0005-0000-0000-000035330000}"/>
    <cellStyle name="20% - Accent6 2 2 2 4 3 4" xfId="10686" xr:uid="{00000000-0005-0000-0000-000036330000}"/>
    <cellStyle name="20% - Accent6 2 2 2 4 4" xfId="10687" xr:uid="{00000000-0005-0000-0000-000037330000}"/>
    <cellStyle name="20% - Accent6 2 2 2 4 4 2" xfId="10688" xr:uid="{00000000-0005-0000-0000-000038330000}"/>
    <cellStyle name="20% - Accent6 2 2 2 4 4 3" xfId="52071" xr:uid="{00000000-0005-0000-0000-000039330000}"/>
    <cellStyle name="20% - Accent6 2 2 2 4 5" xfId="10689" xr:uid="{00000000-0005-0000-0000-00003A330000}"/>
    <cellStyle name="20% - Accent6 2 2 2 4 6" xfId="10690" xr:uid="{00000000-0005-0000-0000-00003B330000}"/>
    <cellStyle name="20% - Accent6 2 2 2 5" xfId="10691" xr:uid="{00000000-0005-0000-0000-00003C330000}"/>
    <cellStyle name="20% - Accent6 2 2 2 5 2" xfId="10692" xr:uid="{00000000-0005-0000-0000-00003D330000}"/>
    <cellStyle name="20% - Accent6 2 2 2 5 2 2" xfId="10693" xr:uid="{00000000-0005-0000-0000-00003E330000}"/>
    <cellStyle name="20% - Accent6 2 2 2 5 2 2 2" xfId="10694" xr:uid="{00000000-0005-0000-0000-00003F330000}"/>
    <cellStyle name="20% - Accent6 2 2 2 5 2 2 3" xfId="52072" xr:uid="{00000000-0005-0000-0000-000040330000}"/>
    <cellStyle name="20% - Accent6 2 2 2 5 2 3" xfId="10695" xr:uid="{00000000-0005-0000-0000-000041330000}"/>
    <cellStyle name="20% - Accent6 2 2 2 5 2 4" xfId="10696" xr:uid="{00000000-0005-0000-0000-000042330000}"/>
    <cellStyle name="20% - Accent6 2 2 2 5 3" xfId="10697" xr:uid="{00000000-0005-0000-0000-000043330000}"/>
    <cellStyle name="20% - Accent6 2 2 2 5 3 2" xfId="10698" xr:uid="{00000000-0005-0000-0000-000044330000}"/>
    <cellStyle name="20% - Accent6 2 2 2 5 3 3" xfId="52073" xr:uid="{00000000-0005-0000-0000-000045330000}"/>
    <cellStyle name="20% - Accent6 2 2 2 5 4" xfId="10699" xr:uid="{00000000-0005-0000-0000-000046330000}"/>
    <cellStyle name="20% - Accent6 2 2 2 5 5" xfId="10700" xr:uid="{00000000-0005-0000-0000-000047330000}"/>
    <cellStyle name="20% - Accent6 2 2 2 6" xfId="10701" xr:uid="{00000000-0005-0000-0000-000048330000}"/>
    <cellStyle name="20% - Accent6 2 2 2 6 2" xfId="10702" xr:uid="{00000000-0005-0000-0000-000049330000}"/>
    <cellStyle name="20% - Accent6 2 2 2 6 2 2" xfId="10703" xr:uid="{00000000-0005-0000-0000-00004A330000}"/>
    <cellStyle name="20% - Accent6 2 2 2 6 2 3" xfId="52074" xr:uid="{00000000-0005-0000-0000-00004B330000}"/>
    <cellStyle name="20% - Accent6 2 2 2 6 3" xfId="10704" xr:uid="{00000000-0005-0000-0000-00004C330000}"/>
    <cellStyle name="20% - Accent6 2 2 2 6 4" xfId="10705" xr:uid="{00000000-0005-0000-0000-00004D330000}"/>
    <cellStyle name="20% - Accent6 2 2 2 7" xfId="10706" xr:uid="{00000000-0005-0000-0000-00004E330000}"/>
    <cellStyle name="20% - Accent6 2 2 2 7 2" xfId="10707" xr:uid="{00000000-0005-0000-0000-00004F330000}"/>
    <cellStyle name="20% - Accent6 2 2 2 7 2 2" xfId="10708" xr:uid="{00000000-0005-0000-0000-000050330000}"/>
    <cellStyle name="20% - Accent6 2 2 2 7 2 3" xfId="52075" xr:uid="{00000000-0005-0000-0000-000051330000}"/>
    <cellStyle name="20% - Accent6 2 2 2 7 3" xfId="10709" xr:uid="{00000000-0005-0000-0000-000052330000}"/>
    <cellStyle name="20% - Accent6 2 2 2 7 4" xfId="10710" xr:uid="{00000000-0005-0000-0000-000053330000}"/>
    <cellStyle name="20% - Accent6 2 2 2 8" xfId="10711" xr:uid="{00000000-0005-0000-0000-000054330000}"/>
    <cellStyle name="20% - Accent6 2 2 2 8 2" xfId="10712" xr:uid="{00000000-0005-0000-0000-000055330000}"/>
    <cellStyle name="20% - Accent6 2 2 2 8 3" xfId="52076" xr:uid="{00000000-0005-0000-0000-000056330000}"/>
    <cellStyle name="20% - Accent6 2 2 2 9" xfId="10713" xr:uid="{00000000-0005-0000-0000-000057330000}"/>
    <cellStyle name="20% - Accent6 2 2 3" xfId="10714" xr:uid="{00000000-0005-0000-0000-000058330000}"/>
    <cellStyle name="20% - Accent6 2 2 3 2" xfId="10715" xr:uid="{00000000-0005-0000-0000-000059330000}"/>
    <cellStyle name="20% - Accent6 2 2 3 2 2" xfId="10716" xr:uid="{00000000-0005-0000-0000-00005A330000}"/>
    <cellStyle name="20% - Accent6 2 2 3 2 2 2" xfId="10717" xr:uid="{00000000-0005-0000-0000-00005B330000}"/>
    <cellStyle name="20% - Accent6 2 2 3 2 2 2 2" xfId="10718" xr:uid="{00000000-0005-0000-0000-00005C330000}"/>
    <cellStyle name="20% - Accent6 2 2 3 2 2 2 2 2" xfId="10719" xr:uid="{00000000-0005-0000-0000-00005D330000}"/>
    <cellStyle name="20% - Accent6 2 2 3 2 2 2 2 3" xfId="52077" xr:uid="{00000000-0005-0000-0000-00005E330000}"/>
    <cellStyle name="20% - Accent6 2 2 3 2 2 2 3" xfId="10720" xr:uid="{00000000-0005-0000-0000-00005F330000}"/>
    <cellStyle name="20% - Accent6 2 2 3 2 2 2 4" xfId="10721" xr:uid="{00000000-0005-0000-0000-000060330000}"/>
    <cellStyle name="20% - Accent6 2 2 3 2 2 3" xfId="10722" xr:uid="{00000000-0005-0000-0000-000061330000}"/>
    <cellStyle name="20% - Accent6 2 2 3 2 2 3 2" xfId="10723" xr:uid="{00000000-0005-0000-0000-000062330000}"/>
    <cellStyle name="20% - Accent6 2 2 3 2 2 3 2 2" xfId="10724" xr:uid="{00000000-0005-0000-0000-000063330000}"/>
    <cellStyle name="20% - Accent6 2 2 3 2 2 3 2 3" xfId="52078" xr:uid="{00000000-0005-0000-0000-000064330000}"/>
    <cellStyle name="20% - Accent6 2 2 3 2 2 3 3" xfId="10725" xr:uid="{00000000-0005-0000-0000-000065330000}"/>
    <cellStyle name="20% - Accent6 2 2 3 2 2 3 4" xfId="10726" xr:uid="{00000000-0005-0000-0000-000066330000}"/>
    <cellStyle name="20% - Accent6 2 2 3 2 2 4" xfId="10727" xr:uid="{00000000-0005-0000-0000-000067330000}"/>
    <cellStyle name="20% - Accent6 2 2 3 2 2 4 2" xfId="10728" xr:uid="{00000000-0005-0000-0000-000068330000}"/>
    <cellStyle name="20% - Accent6 2 2 3 2 2 4 3" xfId="52079" xr:uid="{00000000-0005-0000-0000-000069330000}"/>
    <cellStyle name="20% - Accent6 2 2 3 2 2 5" xfId="10729" xr:uid="{00000000-0005-0000-0000-00006A330000}"/>
    <cellStyle name="20% - Accent6 2 2 3 2 2 6" xfId="10730" xr:uid="{00000000-0005-0000-0000-00006B330000}"/>
    <cellStyle name="20% - Accent6 2 2 3 2 3" xfId="10731" xr:uid="{00000000-0005-0000-0000-00006C330000}"/>
    <cellStyle name="20% - Accent6 2 2 3 2 3 2" xfId="10732" xr:uid="{00000000-0005-0000-0000-00006D330000}"/>
    <cellStyle name="20% - Accent6 2 2 3 2 3 2 2" xfId="10733" xr:uid="{00000000-0005-0000-0000-00006E330000}"/>
    <cellStyle name="20% - Accent6 2 2 3 2 3 2 3" xfId="52080" xr:uid="{00000000-0005-0000-0000-00006F330000}"/>
    <cellStyle name="20% - Accent6 2 2 3 2 3 3" xfId="10734" xr:uid="{00000000-0005-0000-0000-000070330000}"/>
    <cellStyle name="20% - Accent6 2 2 3 2 3 4" xfId="10735" xr:uid="{00000000-0005-0000-0000-000071330000}"/>
    <cellStyle name="20% - Accent6 2 2 3 2 4" xfId="10736" xr:uid="{00000000-0005-0000-0000-000072330000}"/>
    <cellStyle name="20% - Accent6 2 2 3 2 4 2" xfId="10737" xr:uid="{00000000-0005-0000-0000-000073330000}"/>
    <cellStyle name="20% - Accent6 2 2 3 2 4 2 2" xfId="10738" xr:uid="{00000000-0005-0000-0000-000074330000}"/>
    <cellStyle name="20% - Accent6 2 2 3 2 4 2 3" xfId="52081" xr:uid="{00000000-0005-0000-0000-000075330000}"/>
    <cellStyle name="20% - Accent6 2 2 3 2 4 3" xfId="10739" xr:uid="{00000000-0005-0000-0000-000076330000}"/>
    <cellStyle name="20% - Accent6 2 2 3 2 4 4" xfId="10740" xr:uid="{00000000-0005-0000-0000-000077330000}"/>
    <cellStyle name="20% - Accent6 2 2 3 2 5" xfId="10741" xr:uid="{00000000-0005-0000-0000-000078330000}"/>
    <cellStyle name="20% - Accent6 2 2 3 2 5 2" xfId="10742" xr:uid="{00000000-0005-0000-0000-000079330000}"/>
    <cellStyle name="20% - Accent6 2 2 3 2 5 3" xfId="52082" xr:uid="{00000000-0005-0000-0000-00007A330000}"/>
    <cellStyle name="20% - Accent6 2 2 3 2 6" xfId="10743" xr:uid="{00000000-0005-0000-0000-00007B330000}"/>
    <cellStyle name="20% - Accent6 2 2 3 2 7" xfId="10744" xr:uid="{00000000-0005-0000-0000-00007C330000}"/>
    <cellStyle name="20% - Accent6 2 2 3 3" xfId="10745" xr:uid="{00000000-0005-0000-0000-00007D330000}"/>
    <cellStyle name="20% - Accent6 2 2 3 3 2" xfId="10746" xr:uid="{00000000-0005-0000-0000-00007E330000}"/>
    <cellStyle name="20% - Accent6 2 2 3 3 2 2" xfId="10747" xr:uid="{00000000-0005-0000-0000-00007F330000}"/>
    <cellStyle name="20% - Accent6 2 2 3 3 2 2 2" xfId="10748" xr:uid="{00000000-0005-0000-0000-000080330000}"/>
    <cellStyle name="20% - Accent6 2 2 3 3 2 2 3" xfId="52083" xr:uid="{00000000-0005-0000-0000-000081330000}"/>
    <cellStyle name="20% - Accent6 2 2 3 3 2 3" xfId="10749" xr:uid="{00000000-0005-0000-0000-000082330000}"/>
    <cellStyle name="20% - Accent6 2 2 3 3 2 4" xfId="10750" xr:uid="{00000000-0005-0000-0000-000083330000}"/>
    <cellStyle name="20% - Accent6 2 2 3 3 3" xfId="10751" xr:uid="{00000000-0005-0000-0000-000084330000}"/>
    <cellStyle name="20% - Accent6 2 2 3 3 3 2" xfId="10752" xr:uid="{00000000-0005-0000-0000-000085330000}"/>
    <cellStyle name="20% - Accent6 2 2 3 3 3 2 2" xfId="10753" xr:uid="{00000000-0005-0000-0000-000086330000}"/>
    <cellStyle name="20% - Accent6 2 2 3 3 3 2 3" xfId="52084" xr:uid="{00000000-0005-0000-0000-000087330000}"/>
    <cellStyle name="20% - Accent6 2 2 3 3 3 3" xfId="10754" xr:uid="{00000000-0005-0000-0000-000088330000}"/>
    <cellStyle name="20% - Accent6 2 2 3 3 3 4" xfId="10755" xr:uid="{00000000-0005-0000-0000-000089330000}"/>
    <cellStyle name="20% - Accent6 2 2 3 3 4" xfId="10756" xr:uid="{00000000-0005-0000-0000-00008A330000}"/>
    <cellStyle name="20% - Accent6 2 2 3 3 4 2" xfId="10757" xr:uid="{00000000-0005-0000-0000-00008B330000}"/>
    <cellStyle name="20% - Accent6 2 2 3 3 4 3" xfId="52085" xr:uid="{00000000-0005-0000-0000-00008C330000}"/>
    <cellStyle name="20% - Accent6 2 2 3 3 5" xfId="10758" xr:uid="{00000000-0005-0000-0000-00008D330000}"/>
    <cellStyle name="20% - Accent6 2 2 3 3 6" xfId="10759" xr:uid="{00000000-0005-0000-0000-00008E330000}"/>
    <cellStyle name="20% - Accent6 2 2 3 4" xfId="10760" xr:uid="{00000000-0005-0000-0000-00008F330000}"/>
    <cellStyle name="20% - Accent6 2 2 3 4 2" xfId="10761" xr:uid="{00000000-0005-0000-0000-000090330000}"/>
    <cellStyle name="20% - Accent6 2 2 3 4 2 2" xfId="10762" xr:uid="{00000000-0005-0000-0000-000091330000}"/>
    <cellStyle name="20% - Accent6 2 2 3 4 2 2 2" xfId="10763" xr:uid="{00000000-0005-0000-0000-000092330000}"/>
    <cellStyle name="20% - Accent6 2 2 3 4 2 2 3" xfId="52086" xr:uid="{00000000-0005-0000-0000-000093330000}"/>
    <cellStyle name="20% - Accent6 2 2 3 4 2 3" xfId="10764" xr:uid="{00000000-0005-0000-0000-000094330000}"/>
    <cellStyle name="20% - Accent6 2 2 3 4 2 4" xfId="10765" xr:uid="{00000000-0005-0000-0000-000095330000}"/>
    <cellStyle name="20% - Accent6 2 2 3 4 3" xfId="10766" xr:uid="{00000000-0005-0000-0000-000096330000}"/>
    <cellStyle name="20% - Accent6 2 2 3 4 3 2" xfId="10767" xr:uid="{00000000-0005-0000-0000-000097330000}"/>
    <cellStyle name="20% - Accent6 2 2 3 4 3 3" xfId="52087" xr:uid="{00000000-0005-0000-0000-000098330000}"/>
    <cellStyle name="20% - Accent6 2 2 3 4 4" xfId="10768" xr:uid="{00000000-0005-0000-0000-000099330000}"/>
    <cellStyle name="20% - Accent6 2 2 3 4 5" xfId="10769" xr:uid="{00000000-0005-0000-0000-00009A330000}"/>
    <cellStyle name="20% - Accent6 2 2 3 5" xfId="10770" xr:uid="{00000000-0005-0000-0000-00009B330000}"/>
    <cellStyle name="20% - Accent6 2 2 3 5 2" xfId="10771" xr:uid="{00000000-0005-0000-0000-00009C330000}"/>
    <cellStyle name="20% - Accent6 2 2 3 5 2 2" xfId="10772" xr:uid="{00000000-0005-0000-0000-00009D330000}"/>
    <cellStyle name="20% - Accent6 2 2 3 5 2 3" xfId="52088" xr:uid="{00000000-0005-0000-0000-00009E330000}"/>
    <cellStyle name="20% - Accent6 2 2 3 5 3" xfId="10773" xr:uid="{00000000-0005-0000-0000-00009F330000}"/>
    <cellStyle name="20% - Accent6 2 2 3 5 4" xfId="10774" xr:uid="{00000000-0005-0000-0000-0000A0330000}"/>
    <cellStyle name="20% - Accent6 2 2 3 6" xfId="10775" xr:uid="{00000000-0005-0000-0000-0000A1330000}"/>
    <cellStyle name="20% - Accent6 2 2 3 6 2" xfId="10776" xr:uid="{00000000-0005-0000-0000-0000A2330000}"/>
    <cellStyle name="20% - Accent6 2 2 3 6 2 2" xfId="10777" xr:uid="{00000000-0005-0000-0000-0000A3330000}"/>
    <cellStyle name="20% - Accent6 2 2 3 6 2 3" xfId="52089" xr:uid="{00000000-0005-0000-0000-0000A4330000}"/>
    <cellStyle name="20% - Accent6 2 2 3 6 3" xfId="10778" xr:uid="{00000000-0005-0000-0000-0000A5330000}"/>
    <cellStyle name="20% - Accent6 2 2 3 6 4" xfId="10779" xr:uid="{00000000-0005-0000-0000-0000A6330000}"/>
    <cellStyle name="20% - Accent6 2 2 3 7" xfId="10780" xr:uid="{00000000-0005-0000-0000-0000A7330000}"/>
    <cellStyle name="20% - Accent6 2 2 3 7 2" xfId="10781" xr:uid="{00000000-0005-0000-0000-0000A8330000}"/>
    <cellStyle name="20% - Accent6 2 2 3 7 3" xfId="52090" xr:uid="{00000000-0005-0000-0000-0000A9330000}"/>
    <cellStyle name="20% - Accent6 2 2 3 8" xfId="10782" xr:uid="{00000000-0005-0000-0000-0000AA330000}"/>
    <cellStyle name="20% - Accent6 2 2 3 9" xfId="10783" xr:uid="{00000000-0005-0000-0000-0000AB330000}"/>
    <cellStyle name="20% - Accent6 2 2 4" xfId="10784" xr:uid="{00000000-0005-0000-0000-0000AC330000}"/>
    <cellStyle name="20% - Accent6 2 2 4 2" xfId="10785" xr:uid="{00000000-0005-0000-0000-0000AD330000}"/>
    <cellStyle name="20% - Accent6 2 2 4 2 2" xfId="10786" xr:uid="{00000000-0005-0000-0000-0000AE330000}"/>
    <cellStyle name="20% - Accent6 2 2 4 2 2 2" xfId="10787" xr:uid="{00000000-0005-0000-0000-0000AF330000}"/>
    <cellStyle name="20% - Accent6 2 2 4 2 2 2 2" xfId="10788" xr:uid="{00000000-0005-0000-0000-0000B0330000}"/>
    <cellStyle name="20% - Accent6 2 2 4 2 2 2 3" xfId="52091" xr:uid="{00000000-0005-0000-0000-0000B1330000}"/>
    <cellStyle name="20% - Accent6 2 2 4 2 2 3" xfId="10789" xr:uid="{00000000-0005-0000-0000-0000B2330000}"/>
    <cellStyle name="20% - Accent6 2 2 4 2 2 4" xfId="10790" xr:uid="{00000000-0005-0000-0000-0000B3330000}"/>
    <cellStyle name="20% - Accent6 2 2 4 2 3" xfId="10791" xr:uid="{00000000-0005-0000-0000-0000B4330000}"/>
    <cellStyle name="20% - Accent6 2 2 4 2 3 2" xfId="10792" xr:uid="{00000000-0005-0000-0000-0000B5330000}"/>
    <cellStyle name="20% - Accent6 2 2 4 2 3 2 2" xfId="10793" xr:uid="{00000000-0005-0000-0000-0000B6330000}"/>
    <cellStyle name="20% - Accent6 2 2 4 2 3 2 3" xfId="52092" xr:uid="{00000000-0005-0000-0000-0000B7330000}"/>
    <cellStyle name="20% - Accent6 2 2 4 2 3 3" xfId="10794" xr:uid="{00000000-0005-0000-0000-0000B8330000}"/>
    <cellStyle name="20% - Accent6 2 2 4 2 3 4" xfId="10795" xr:uid="{00000000-0005-0000-0000-0000B9330000}"/>
    <cellStyle name="20% - Accent6 2 2 4 2 4" xfId="10796" xr:uid="{00000000-0005-0000-0000-0000BA330000}"/>
    <cellStyle name="20% - Accent6 2 2 4 2 4 2" xfId="10797" xr:uid="{00000000-0005-0000-0000-0000BB330000}"/>
    <cellStyle name="20% - Accent6 2 2 4 2 4 3" xfId="52093" xr:uid="{00000000-0005-0000-0000-0000BC330000}"/>
    <cellStyle name="20% - Accent6 2 2 4 2 5" xfId="10798" xr:uid="{00000000-0005-0000-0000-0000BD330000}"/>
    <cellStyle name="20% - Accent6 2 2 4 2 6" xfId="10799" xr:uid="{00000000-0005-0000-0000-0000BE330000}"/>
    <cellStyle name="20% - Accent6 2 2 4 3" xfId="10800" xr:uid="{00000000-0005-0000-0000-0000BF330000}"/>
    <cellStyle name="20% - Accent6 2 2 4 3 2" xfId="10801" xr:uid="{00000000-0005-0000-0000-0000C0330000}"/>
    <cellStyle name="20% - Accent6 2 2 4 3 2 2" xfId="10802" xr:uid="{00000000-0005-0000-0000-0000C1330000}"/>
    <cellStyle name="20% - Accent6 2 2 4 3 2 3" xfId="52094" xr:uid="{00000000-0005-0000-0000-0000C2330000}"/>
    <cellStyle name="20% - Accent6 2 2 4 3 3" xfId="10803" xr:uid="{00000000-0005-0000-0000-0000C3330000}"/>
    <cellStyle name="20% - Accent6 2 2 4 3 4" xfId="10804" xr:uid="{00000000-0005-0000-0000-0000C4330000}"/>
    <cellStyle name="20% - Accent6 2 2 4 4" xfId="10805" xr:uid="{00000000-0005-0000-0000-0000C5330000}"/>
    <cellStyle name="20% - Accent6 2 2 4 4 2" xfId="10806" xr:uid="{00000000-0005-0000-0000-0000C6330000}"/>
    <cellStyle name="20% - Accent6 2 2 4 4 2 2" xfId="10807" xr:uid="{00000000-0005-0000-0000-0000C7330000}"/>
    <cellStyle name="20% - Accent6 2 2 4 4 2 3" xfId="52095" xr:uid="{00000000-0005-0000-0000-0000C8330000}"/>
    <cellStyle name="20% - Accent6 2 2 4 4 3" xfId="10808" xr:uid="{00000000-0005-0000-0000-0000C9330000}"/>
    <cellStyle name="20% - Accent6 2 2 4 4 4" xfId="10809" xr:uid="{00000000-0005-0000-0000-0000CA330000}"/>
    <cellStyle name="20% - Accent6 2 2 4 5" xfId="10810" xr:uid="{00000000-0005-0000-0000-0000CB330000}"/>
    <cellStyle name="20% - Accent6 2 2 4 5 2" xfId="10811" xr:uid="{00000000-0005-0000-0000-0000CC330000}"/>
    <cellStyle name="20% - Accent6 2 2 4 5 3" xfId="52096" xr:uid="{00000000-0005-0000-0000-0000CD330000}"/>
    <cellStyle name="20% - Accent6 2 2 4 6" xfId="10812" xr:uid="{00000000-0005-0000-0000-0000CE330000}"/>
    <cellStyle name="20% - Accent6 2 2 4 7" xfId="10813" xr:uid="{00000000-0005-0000-0000-0000CF330000}"/>
    <cellStyle name="20% - Accent6 2 2 5" xfId="10814" xr:uid="{00000000-0005-0000-0000-0000D0330000}"/>
    <cellStyle name="20% - Accent6 2 2 5 2" xfId="10815" xr:uid="{00000000-0005-0000-0000-0000D1330000}"/>
    <cellStyle name="20% - Accent6 2 2 5 2 2" xfId="10816" xr:uid="{00000000-0005-0000-0000-0000D2330000}"/>
    <cellStyle name="20% - Accent6 2 2 5 2 2 2" xfId="10817" xr:uid="{00000000-0005-0000-0000-0000D3330000}"/>
    <cellStyle name="20% - Accent6 2 2 5 2 2 3" xfId="52097" xr:uid="{00000000-0005-0000-0000-0000D4330000}"/>
    <cellStyle name="20% - Accent6 2 2 5 2 3" xfId="10818" xr:uid="{00000000-0005-0000-0000-0000D5330000}"/>
    <cellStyle name="20% - Accent6 2 2 5 2 4" xfId="10819" xr:uid="{00000000-0005-0000-0000-0000D6330000}"/>
    <cellStyle name="20% - Accent6 2 2 5 3" xfId="10820" xr:uid="{00000000-0005-0000-0000-0000D7330000}"/>
    <cellStyle name="20% - Accent6 2 2 5 3 2" xfId="10821" xr:uid="{00000000-0005-0000-0000-0000D8330000}"/>
    <cellStyle name="20% - Accent6 2 2 5 3 2 2" xfId="10822" xr:uid="{00000000-0005-0000-0000-0000D9330000}"/>
    <cellStyle name="20% - Accent6 2 2 5 3 2 3" xfId="52098" xr:uid="{00000000-0005-0000-0000-0000DA330000}"/>
    <cellStyle name="20% - Accent6 2 2 5 3 3" xfId="10823" xr:uid="{00000000-0005-0000-0000-0000DB330000}"/>
    <cellStyle name="20% - Accent6 2 2 5 3 4" xfId="10824" xr:uid="{00000000-0005-0000-0000-0000DC330000}"/>
    <cellStyle name="20% - Accent6 2 2 5 4" xfId="10825" xr:uid="{00000000-0005-0000-0000-0000DD330000}"/>
    <cellStyle name="20% - Accent6 2 2 5 4 2" xfId="10826" xr:uid="{00000000-0005-0000-0000-0000DE330000}"/>
    <cellStyle name="20% - Accent6 2 2 5 4 3" xfId="52099" xr:uid="{00000000-0005-0000-0000-0000DF330000}"/>
    <cellStyle name="20% - Accent6 2 2 5 5" xfId="10827" xr:uid="{00000000-0005-0000-0000-0000E0330000}"/>
    <cellStyle name="20% - Accent6 2 2 5 6" xfId="10828" xr:uid="{00000000-0005-0000-0000-0000E1330000}"/>
    <cellStyle name="20% - Accent6 2 2 6" xfId="10829" xr:uid="{00000000-0005-0000-0000-0000E2330000}"/>
    <cellStyle name="20% - Accent6 2 2 6 2" xfId="10830" xr:uid="{00000000-0005-0000-0000-0000E3330000}"/>
    <cellStyle name="20% - Accent6 2 2 6 2 2" xfId="10831" xr:uid="{00000000-0005-0000-0000-0000E4330000}"/>
    <cellStyle name="20% - Accent6 2 2 6 2 2 2" xfId="10832" xr:uid="{00000000-0005-0000-0000-0000E5330000}"/>
    <cellStyle name="20% - Accent6 2 2 6 2 2 3" xfId="52100" xr:uid="{00000000-0005-0000-0000-0000E6330000}"/>
    <cellStyle name="20% - Accent6 2 2 6 2 3" xfId="10833" xr:uid="{00000000-0005-0000-0000-0000E7330000}"/>
    <cellStyle name="20% - Accent6 2 2 6 2 4" xfId="10834" xr:uid="{00000000-0005-0000-0000-0000E8330000}"/>
    <cellStyle name="20% - Accent6 2 2 6 3" xfId="10835" xr:uid="{00000000-0005-0000-0000-0000E9330000}"/>
    <cellStyle name="20% - Accent6 2 2 6 3 2" xfId="10836" xr:uid="{00000000-0005-0000-0000-0000EA330000}"/>
    <cellStyle name="20% - Accent6 2 2 6 3 3" xfId="52101" xr:uid="{00000000-0005-0000-0000-0000EB330000}"/>
    <cellStyle name="20% - Accent6 2 2 6 4" xfId="10837" xr:uid="{00000000-0005-0000-0000-0000EC330000}"/>
    <cellStyle name="20% - Accent6 2 2 6 5" xfId="10838" xr:uid="{00000000-0005-0000-0000-0000ED330000}"/>
    <cellStyle name="20% - Accent6 2 2 7" xfId="10839" xr:uid="{00000000-0005-0000-0000-0000EE330000}"/>
    <cellStyle name="20% - Accent6 2 2 7 2" xfId="10840" xr:uid="{00000000-0005-0000-0000-0000EF330000}"/>
    <cellStyle name="20% - Accent6 2 2 7 2 2" xfId="10841" xr:uid="{00000000-0005-0000-0000-0000F0330000}"/>
    <cellStyle name="20% - Accent6 2 2 7 2 3" xfId="52102" xr:uid="{00000000-0005-0000-0000-0000F1330000}"/>
    <cellStyle name="20% - Accent6 2 2 7 3" xfId="10842" xr:uid="{00000000-0005-0000-0000-0000F2330000}"/>
    <cellStyle name="20% - Accent6 2 2 7 4" xfId="10843" xr:uid="{00000000-0005-0000-0000-0000F3330000}"/>
    <cellStyle name="20% - Accent6 2 2 8" xfId="10844" xr:uid="{00000000-0005-0000-0000-0000F4330000}"/>
    <cellStyle name="20% - Accent6 2 2 8 2" xfId="10845" xr:uid="{00000000-0005-0000-0000-0000F5330000}"/>
    <cellStyle name="20% - Accent6 2 2 8 2 2" xfId="10846" xr:uid="{00000000-0005-0000-0000-0000F6330000}"/>
    <cellStyle name="20% - Accent6 2 2 8 2 3" xfId="52103" xr:uid="{00000000-0005-0000-0000-0000F7330000}"/>
    <cellStyle name="20% - Accent6 2 2 8 3" xfId="10847" xr:uid="{00000000-0005-0000-0000-0000F8330000}"/>
    <cellStyle name="20% - Accent6 2 2 8 4" xfId="10848" xr:uid="{00000000-0005-0000-0000-0000F9330000}"/>
    <cellStyle name="20% - Accent6 2 2 9" xfId="10849" xr:uid="{00000000-0005-0000-0000-0000FA330000}"/>
    <cellStyle name="20% - Accent6 2 2 9 2" xfId="10850" xr:uid="{00000000-0005-0000-0000-0000FB330000}"/>
    <cellStyle name="20% - Accent6 2 2 9 3" xfId="52104" xr:uid="{00000000-0005-0000-0000-0000FC330000}"/>
    <cellStyle name="20% - Accent6 2 3" xfId="10851" xr:uid="{00000000-0005-0000-0000-0000FD330000}"/>
    <cellStyle name="20% - Accent6 2 3 10" xfId="10852" xr:uid="{00000000-0005-0000-0000-0000FE330000}"/>
    <cellStyle name="20% - Accent6 2 3 11" xfId="10853" xr:uid="{00000000-0005-0000-0000-0000FF330000}"/>
    <cellStyle name="20% - Accent6 2 3 12" xfId="60531" xr:uid="{00000000-0005-0000-0000-000000340000}"/>
    <cellStyle name="20% - Accent6 2 3 2" xfId="10854" xr:uid="{00000000-0005-0000-0000-000001340000}"/>
    <cellStyle name="20% - Accent6 2 3 2 10" xfId="10855" xr:uid="{00000000-0005-0000-0000-000002340000}"/>
    <cellStyle name="20% - Accent6 2 3 2 2" xfId="10856" xr:uid="{00000000-0005-0000-0000-000003340000}"/>
    <cellStyle name="20% - Accent6 2 3 2 2 2" xfId="10857" xr:uid="{00000000-0005-0000-0000-000004340000}"/>
    <cellStyle name="20% - Accent6 2 3 2 2 2 2" xfId="10858" xr:uid="{00000000-0005-0000-0000-000005340000}"/>
    <cellStyle name="20% - Accent6 2 3 2 2 2 2 2" xfId="10859" xr:uid="{00000000-0005-0000-0000-000006340000}"/>
    <cellStyle name="20% - Accent6 2 3 2 2 2 2 2 2" xfId="10860" xr:uid="{00000000-0005-0000-0000-000007340000}"/>
    <cellStyle name="20% - Accent6 2 3 2 2 2 2 2 2 2" xfId="10861" xr:uid="{00000000-0005-0000-0000-000008340000}"/>
    <cellStyle name="20% - Accent6 2 3 2 2 2 2 2 2 3" xfId="52105" xr:uid="{00000000-0005-0000-0000-000009340000}"/>
    <cellStyle name="20% - Accent6 2 3 2 2 2 2 2 3" xfId="10862" xr:uid="{00000000-0005-0000-0000-00000A340000}"/>
    <cellStyle name="20% - Accent6 2 3 2 2 2 2 2 4" xfId="10863" xr:uid="{00000000-0005-0000-0000-00000B340000}"/>
    <cellStyle name="20% - Accent6 2 3 2 2 2 2 3" xfId="10864" xr:uid="{00000000-0005-0000-0000-00000C340000}"/>
    <cellStyle name="20% - Accent6 2 3 2 2 2 2 3 2" xfId="10865" xr:uid="{00000000-0005-0000-0000-00000D340000}"/>
    <cellStyle name="20% - Accent6 2 3 2 2 2 2 3 2 2" xfId="10866" xr:uid="{00000000-0005-0000-0000-00000E340000}"/>
    <cellStyle name="20% - Accent6 2 3 2 2 2 2 3 2 3" xfId="52106" xr:uid="{00000000-0005-0000-0000-00000F340000}"/>
    <cellStyle name="20% - Accent6 2 3 2 2 2 2 3 3" xfId="10867" xr:uid="{00000000-0005-0000-0000-000010340000}"/>
    <cellStyle name="20% - Accent6 2 3 2 2 2 2 3 4" xfId="10868" xr:uid="{00000000-0005-0000-0000-000011340000}"/>
    <cellStyle name="20% - Accent6 2 3 2 2 2 2 4" xfId="10869" xr:uid="{00000000-0005-0000-0000-000012340000}"/>
    <cellStyle name="20% - Accent6 2 3 2 2 2 2 4 2" xfId="10870" xr:uid="{00000000-0005-0000-0000-000013340000}"/>
    <cellStyle name="20% - Accent6 2 3 2 2 2 2 4 3" xfId="52107" xr:uid="{00000000-0005-0000-0000-000014340000}"/>
    <cellStyle name="20% - Accent6 2 3 2 2 2 2 5" xfId="10871" xr:uid="{00000000-0005-0000-0000-000015340000}"/>
    <cellStyle name="20% - Accent6 2 3 2 2 2 2 6" xfId="10872" xr:uid="{00000000-0005-0000-0000-000016340000}"/>
    <cellStyle name="20% - Accent6 2 3 2 2 2 3" xfId="10873" xr:uid="{00000000-0005-0000-0000-000017340000}"/>
    <cellStyle name="20% - Accent6 2 3 2 2 2 3 2" xfId="10874" xr:uid="{00000000-0005-0000-0000-000018340000}"/>
    <cellStyle name="20% - Accent6 2 3 2 2 2 3 2 2" xfId="10875" xr:uid="{00000000-0005-0000-0000-000019340000}"/>
    <cellStyle name="20% - Accent6 2 3 2 2 2 3 2 3" xfId="52108" xr:uid="{00000000-0005-0000-0000-00001A340000}"/>
    <cellStyle name="20% - Accent6 2 3 2 2 2 3 3" xfId="10876" xr:uid="{00000000-0005-0000-0000-00001B340000}"/>
    <cellStyle name="20% - Accent6 2 3 2 2 2 3 4" xfId="10877" xr:uid="{00000000-0005-0000-0000-00001C340000}"/>
    <cellStyle name="20% - Accent6 2 3 2 2 2 4" xfId="10878" xr:uid="{00000000-0005-0000-0000-00001D340000}"/>
    <cellStyle name="20% - Accent6 2 3 2 2 2 4 2" xfId="10879" xr:uid="{00000000-0005-0000-0000-00001E340000}"/>
    <cellStyle name="20% - Accent6 2 3 2 2 2 4 2 2" xfId="10880" xr:uid="{00000000-0005-0000-0000-00001F340000}"/>
    <cellStyle name="20% - Accent6 2 3 2 2 2 4 2 3" xfId="52109" xr:uid="{00000000-0005-0000-0000-000020340000}"/>
    <cellStyle name="20% - Accent6 2 3 2 2 2 4 3" xfId="10881" xr:uid="{00000000-0005-0000-0000-000021340000}"/>
    <cellStyle name="20% - Accent6 2 3 2 2 2 4 4" xfId="10882" xr:uid="{00000000-0005-0000-0000-000022340000}"/>
    <cellStyle name="20% - Accent6 2 3 2 2 2 5" xfId="10883" xr:uid="{00000000-0005-0000-0000-000023340000}"/>
    <cellStyle name="20% - Accent6 2 3 2 2 2 5 2" xfId="10884" xr:uid="{00000000-0005-0000-0000-000024340000}"/>
    <cellStyle name="20% - Accent6 2 3 2 2 2 5 3" xfId="52110" xr:uid="{00000000-0005-0000-0000-000025340000}"/>
    <cellStyle name="20% - Accent6 2 3 2 2 2 6" xfId="10885" xr:uid="{00000000-0005-0000-0000-000026340000}"/>
    <cellStyle name="20% - Accent6 2 3 2 2 2 7" xfId="10886" xr:uid="{00000000-0005-0000-0000-000027340000}"/>
    <cellStyle name="20% - Accent6 2 3 2 2 3" xfId="10887" xr:uid="{00000000-0005-0000-0000-000028340000}"/>
    <cellStyle name="20% - Accent6 2 3 2 2 3 2" xfId="10888" xr:uid="{00000000-0005-0000-0000-000029340000}"/>
    <cellStyle name="20% - Accent6 2 3 2 2 3 2 2" xfId="10889" xr:uid="{00000000-0005-0000-0000-00002A340000}"/>
    <cellStyle name="20% - Accent6 2 3 2 2 3 2 2 2" xfId="10890" xr:uid="{00000000-0005-0000-0000-00002B340000}"/>
    <cellStyle name="20% - Accent6 2 3 2 2 3 2 2 3" xfId="52111" xr:uid="{00000000-0005-0000-0000-00002C340000}"/>
    <cellStyle name="20% - Accent6 2 3 2 2 3 2 3" xfId="10891" xr:uid="{00000000-0005-0000-0000-00002D340000}"/>
    <cellStyle name="20% - Accent6 2 3 2 2 3 2 4" xfId="10892" xr:uid="{00000000-0005-0000-0000-00002E340000}"/>
    <cellStyle name="20% - Accent6 2 3 2 2 3 3" xfId="10893" xr:uid="{00000000-0005-0000-0000-00002F340000}"/>
    <cellStyle name="20% - Accent6 2 3 2 2 3 3 2" xfId="10894" xr:uid="{00000000-0005-0000-0000-000030340000}"/>
    <cellStyle name="20% - Accent6 2 3 2 2 3 3 2 2" xfId="10895" xr:uid="{00000000-0005-0000-0000-000031340000}"/>
    <cellStyle name="20% - Accent6 2 3 2 2 3 3 2 3" xfId="52112" xr:uid="{00000000-0005-0000-0000-000032340000}"/>
    <cellStyle name="20% - Accent6 2 3 2 2 3 3 3" xfId="10896" xr:uid="{00000000-0005-0000-0000-000033340000}"/>
    <cellStyle name="20% - Accent6 2 3 2 2 3 3 4" xfId="10897" xr:uid="{00000000-0005-0000-0000-000034340000}"/>
    <cellStyle name="20% - Accent6 2 3 2 2 3 4" xfId="10898" xr:uid="{00000000-0005-0000-0000-000035340000}"/>
    <cellStyle name="20% - Accent6 2 3 2 2 3 4 2" xfId="10899" xr:uid="{00000000-0005-0000-0000-000036340000}"/>
    <cellStyle name="20% - Accent6 2 3 2 2 3 4 3" xfId="52113" xr:uid="{00000000-0005-0000-0000-000037340000}"/>
    <cellStyle name="20% - Accent6 2 3 2 2 3 5" xfId="10900" xr:uid="{00000000-0005-0000-0000-000038340000}"/>
    <cellStyle name="20% - Accent6 2 3 2 2 3 6" xfId="10901" xr:uid="{00000000-0005-0000-0000-000039340000}"/>
    <cellStyle name="20% - Accent6 2 3 2 2 4" xfId="10902" xr:uid="{00000000-0005-0000-0000-00003A340000}"/>
    <cellStyle name="20% - Accent6 2 3 2 2 4 2" xfId="10903" xr:uid="{00000000-0005-0000-0000-00003B340000}"/>
    <cellStyle name="20% - Accent6 2 3 2 2 4 2 2" xfId="10904" xr:uid="{00000000-0005-0000-0000-00003C340000}"/>
    <cellStyle name="20% - Accent6 2 3 2 2 4 2 3" xfId="52114" xr:uid="{00000000-0005-0000-0000-00003D340000}"/>
    <cellStyle name="20% - Accent6 2 3 2 2 4 3" xfId="10905" xr:uid="{00000000-0005-0000-0000-00003E340000}"/>
    <cellStyle name="20% - Accent6 2 3 2 2 4 4" xfId="10906" xr:uid="{00000000-0005-0000-0000-00003F340000}"/>
    <cellStyle name="20% - Accent6 2 3 2 2 5" xfId="10907" xr:uid="{00000000-0005-0000-0000-000040340000}"/>
    <cellStyle name="20% - Accent6 2 3 2 2 5 2" xfId="10908" xr:uid="{00000000-0005-0000-0000-000041340000}"/>
    <cellStyle name="20% - Accent6 2 3 2 2 5 2 2" xfId="10909" xr:uid="{00000000-0005-0000-0000-000042340000}"/>
    <cellStyle name="20% - Accent6 2 3 2 2 5 2 3" xfId="52115" xr:uid="{00000000-0005-0000-0000-000043340000}"/>
    <cellStyle name="20% - Accent6 2 3 2 2 5 3" xfId="10910" xr:uid="{00000000-0005-0000-0000-000044340000}"/>
    <cellStyle name="20% - Accent6 2 3 2 2 5 4" xfId="10911" xr:uid="{00000000-0005-0000-0000-000045340000}"/>
    <cellStyle name="20% - Accent6 2 3 2 2 6" xfId="10912" xr:uid="{00000000-0005-0000-0000-000046340000}"/>
    <cellStyle name="20% - Accent6 2 3 2 2 6 2" xfId="10913" xr:uid="{00000000-0005-0000-0000-000047340000}"/>
    <cellStyle name="20% - Accent6 2 3 2 2 6 3" xfId="52116" xr:uid="{00000000-0005-0000-0000-000048340000}"/>
    <cellStyle name="20% - Accent6 2 3 2 2 7" xfId="10914" xr:uid="{00000000-0005-0000-0000-000049340000}"/>
    <cellStyle name="20% - Accent6 2 3 2 2 8" xfId="10915" xr:uid="{00000000-0005-0000-0000-00004A340000}"/>
    <cellStyle name="20% - Accent6 2 3 2 3" xfId="10916" xr:uid="{00000000-0005-0000-0000-00004B340000}"/>
    <cellStyle name="20% - Accent6 2 3 2 3 2" xfId="10917" xr:uid="{00000000-0005-0000-0000-00004C340000}"/>
    <cellStyle name="20% - Accent6 2 3 2 3 2 2" xfId="10918" xr:uid="{00000000-0005-0000-0000-00004D340000}"/>
    <cellStyle name="20% - Accent6 2 3 2 3 2 2 2" xfId="10919" xr:uid="{00000000-0005-0000-0000-00004E340000}"/>
    <cellStyle name="20% - Accent6 2 3 2 3 2 2 2 2" xfId="10920" xr:uid="{00000000-0005-0000-0000-00004F340000}"/>
    <cellStyle name="20% - Accent6 2 3 2 3 2 2 2 3" xfId="52117" xr:uid="{00000000-0005-0000-0000-000050340000}"/>
    <cellStyle name="20% - Accent6 2 3 2 3 2 2 3" xfId="10921" xr:uid="{00000000-0005-0000-0000-000051340000}"/>
    <cellStyle name="20% - Accent6 2 3 2 3 2 2 4" xfId="10922" xr:uid="{00000000-0005-0000-0000-000052340000}"/>
    <cellStyle name="20% - Accent6 2 3 2 3 2 3" xfId="10923" xr:uid="{00000000-0005-0000-0000-000053340000}"/>
    <cellStyle name="20% - Accent6 2 3 2 3 2 3 2" xfId="10924" xr:uid="{00000000-0005-0000-0000-000054340000}"/>
    <cellStyle name="20% - Accent6 2 3 2 3 2 3 2 2" xfId="10925" xr:uid="{00000000-0005-0000-0000-000055340000}"/>
    <cellStyle name="20% - Accent6 2 3 2 3 2 3 2 3" xfId="52118" xr:uid="{00000000-0005-0000-0000-000056340000}"/>
    <cellStyle name="20% - Accent6 2 3 2 3 2 3 3" xfId="10926" xr:uid="{00000000-0005-0000-0000-000057340000}"/>
    <cellStyle name="20% - Accent6 2 3 2 3 2 3 4" xfId="10927" xr:uid="{00000000-0005-0000-0000-000058340000}"/>
    <cellStyle name="20% - Accent6 2 3 2 3 2 4" xfId="10928" xr:uid="{00000000-0005-0000-0000-000059340000}"/>
    <cellStyle name="20% - Accent6 2 3 2 3 2 4 2" xfId="10929" xr:uid="{00000000-0005-0000-0000-00005A340000}"/>
    <cellStyle name="20% - Accent6 2 3 2 3 2 4 3" xfId="52119" xr:uid="{00000000-0005-0000-0000-00005B340000}"/>
    <cellStyle name="20% - Accent6 2 3 2 3 2 5" xfId="10930" xr:uid="{00000000-0005-0000-0000-00005C340000}"/>
    <cellStyle name="20% - Accent6 2 3 2 3 2 6" xfId="10931" xr:uid="{00000000-0005-0000-0000-00005D340000}"/>
    <cellStyle name="20% - Accent6 2 3 2 3 3" xfId="10932" xr:uid="{00000000-0005-0000-0000-00005E340000}"/>
    <cellStyle name="20% - Accent6 2 3 2 3 3 2" xfId="10933" xr:uid="{00000000-0005-0000-0000-00005F340000}"/>
    <cellStyle name="20% - Accent6 2 3 2 3 3 2 2" xfId="10934" xr:uid="{00000000-0005-0000-0000-000060340000}"/>
    <cellStyle name="20% - Accent6 2 3 2 3 3 2 3" xfId="52120" xr:uid="{00000000-0005-0000-0000-000061340000}"/>
    <cellStyle name="20% - Accent6 2 3 2 3 3 3" xfId="10935" xr:uid="{00000000-0005-0000-0000-000062340000}"/>
    <cellStyle name="20% - Accent6 2 3 2 3 3 4" xfId="10936" xr:uid="{00000000-0005-0000-0000-000063340000}"/>
    <cellStyle name="20% - Accent6 2 3 2 3 4" xfId="10937" xr:uid="{00000000-0005-0000-0000-000064340000}"/>
    <cellStyle name="20% - Accent6 2 3 2 3 4 2" xfId="10938" xr:uid="{00000000-0005-0000-0000-000065340000}"/>
    <cellStyle name="20% - Accent6 2 3 2 3 4 2 2" xfId="10939" xr:uid="{00000000-0005-0000-0000-000066340000}"/>
    <cellStyle name="20% - Accent6 2 3 2 3 4 2 3" xfId="52121" xr:uid="{00000000-0005-0000-0000-000067340000}"/>
    <cellStyle name="20% - Accent6 2 3 2 3 4 3" xfId="10940" xr:uid="{00000000-0005-0000-0000-000068340000}"/>
    <cellStyle name="20% - Accent6 2 3 2 3 4 4" xfId="10941" xr:uid="{00000000-0005-0000-0000-000069340000}"/>
    <cellStyle name="20% - Accent6 2 3 2 3 5" xfId="10942" xr:uid="{00000000-0005-0000-0000-00006A340000}"/>
    <cellStyle name="20% - Accent6 2 3 2 3 5 2" xfId="10943" xr:uid="{00000000-0005-0000-0000-00006B340000}"/>
    <cellStyle name="20% - Accent6 2 3 2 3 5 3" xfId="52122" xr:uid="{00000000-0005-0000-0000-00006C340000}"/>
    <cellStyle name="20% - Accent6 2 3 2 3 6" xfId="10944" xr:uid="{00000000-0005-0000-0000-00006D340000}"/>
    <cellStyle name="20% - Accent6 2 3 2 3 7" xfId="10945" xr:uid="{00000000-0005-0000-0000-00006E340000}"/>
    <cellStyle name="20% - Accent6 2 3 2 4" xfId="10946" xr:uid="{00000000-0005-0000-0000-00006F340000}"/>
    <cellStyle name="20% - Accent6 2 3 2 4 2" xfId="10947" xr:uid="{00000000-0005-0000-0000-000070340000}"/>
    <cellStyle name="20% - Accent6 2 3 2 4 2 2" xfId="10948" xr:uid="{00000000-0005-0000-0000-000071340000}"/>
    <cellStyle name="20% - Accent6 2 3 2 4 2 2 2" xfId="10949" xr:uid="{00000000-0005-0000-0000-000072340000}"/>
    <cellStyle name="20% - Accent6 2 3 2 4 2 2 3" xfId="52123" xr:uid="{00000000-0005-0000-0000-000073340000}"/>
    <cellStyle name="20% - Accent6 2 3 2 4 2 3" xfId="10950" xr:uid="{00000000-0005-0000-0000-000074340000}"/>
    <cellStyle name="20% - Accent6 2 3 2 4 2 4" xfId="10951" xr:uid="{00000000-0005-0000-0000-000075340000}"/>
    <cellStyle name="20% - Accent6 2 3 2 4 3" xfId="10952" xr:uid="{00000000-0005-0000-0000-000076340000}"/>
    <cellStyle name="20% - Accent6 2 3 2 4 3 2" xfId="10953" xr:uid="{00000000-0005-0000-0000-000077340000}"/>
    <cellStyle name="20% - Accent6 2 3 2 4 3 2 2" xfId="10954" xr:uid="{00000000-0005-0000-0000-000078340000}"/>
    <cellStyle name="20% - Accent6 2 3 2 4 3 2 3" xfId="52124" xr:uid="{00000000-0005-0000-0000-000079340000}"/>
    <cellStyle name="20% - Accent6 2 3 2 4 3 3" xfId="10955" xr:uid="{00000000-0005-0000-0000-00007A340000}"/>
    <cellStyle name="20% - Accent6 2 3 2 4 3 4" xfId="10956" xr:uid="{00000000-0005-0000-0000-00007B340000}"/>
    <cellStyle name="20% - Accent6 2 3 2 4 4" xfId="10957" xr:uid="{00000000-0005-0000-0000-00007C340000}"/>
    <cellStyle name="20% - Accent6 2 3 2 4 4 2" xfId="10958" xr:uid="{00000000-0005-0000-0000-00007D340000}"/>
    <cellStyle name="20% - Accent6 2 3 2 4 4 3" xfId="52125" xr:uid="{00000000-0005-0000-0000-00007E340000}"/>
    <cellStyle name="20% - Accent6 2 3 2 4 5" xfId="10959" xr:uid="{00000000-0005-0000-0000-00007F340000}"/>
    <cellStyle name="20% - Accent6 2 3 2 4 6" xfId="10960" xr:uid="{00000000-0005-0000-0000-000080340000}"/>
    <cellStyle name="20% - Accent6 2 3 2 5" xfId="10961" xr:uid="{00000000-0005-0000-0000-000081340000}"/>
    <cellStyle name="20% - Accent6 2 3 2 5 2" xfId="10962" xr:uid="{00000000-0005-0000-0000-000082340000}"/>
    <cellStyle name="20% - Accent6 2 3 2 5 2 2" xfId="10963" xr:uid="{00000000-0005-0000-0000-000083340000}"/>
    <cellStyle name="20% - Accent6 2 3 2 5 2 2 2" xfId="10964" xr:uid="{00000000-0005-0000-0000-000084340000}"/>
    <cellStyle name="20% - Accent6 2 3 2 5 2 2 3" xfId="52126" xr:uid="{00000000-0005-0000-0000-000085340000}"/>
    <cellStyle name="20% - Accent6 2 3 2 5 2 3" xfId="10965" xr:uid="{00000000-0005-0000-0000-000086340000}"/>
    <cellStyle name="20% - Accent6 2 3 2 5 2 4" xfId="10966" xr:uid="{00000000-0005-0000-0000-000087340000}"/>
    <cellStyle name="20% - Accent6 2 3 2 5 3" xfId="10967" xr:uid="{00000000-0005-0000-0000-000088340000}"/>
    <cellStyle name="20% - Accent6 2 3 2 5 3 2" xfId="10968" xr:uid="{00000000-0005-0000-0000-000089340000}"/>
    <cellStyle name="20% - Accent6 2 3 2 5 3 3" xfId="52127" xr:uid="{00000000-0005-0000-0000-00008A340000}"/>
    <cellStyle name="20% - Accent6 2 3 2 5 4" xfId="10969" xr:uid="{00000000-0005-0000-0000-00008B340000}"/>
    <cellStyle name="20% - Accent6 2 3 2 5 5" xfId="10970" xr:uid="{00000000-0005-0000-0000-00008C340000}"/>
    <cellStyle name="20% - Accent6 2 3 2 6" xfId="10971" xr:uid="{00000000-0005-0000-0000-00008D340000}"/>
    <cellStyle name="20% - Accent6 2 3 2 6 2" xfId="10972" xr:uid="{00000000-0005-0000-0000-00008E340000}"/>
    <cellStyle name="20% - Accent6 2 3 2 6 2 2" xfId="10973" xr:uid="{00000000-0005-0000-0000-00008F340000}"/>
    <cellStyle name="20% - Accent6 2 3 2 6 2 3" xfId="52128" xr:uid="{00000000-0005-0000-0000-000090340000}"/>
    <cellStyle name="20% - Accent6 2 3 2 6 3" xfId="10974" xr:uid="{00000000-0005-0000-0000-000091340000}"/>
    <cellStyle name="20% - Accent6 2 3 2 6 4" xfId="10975" xr:uid="{00000000-0005-0000-0000-000092340000}"/>
    <cellStyle name="20% - Accent6 2 3 2 7" xfId="10976" xr:uid="{00000000-0005-0000-0000-000093340000}"/>
    <cellStyle name="20% - Accent6 2 3 2 7 2" xfId="10977" xr:uid="{00000000-0005-0000-0000-000094340000}"/>
    <cellStyle name="20% - Accent6 2 3 2 7 2 2" xfId="10978" xr:uid="{00000000-0005-0000-0000-000095340000}"/>
    <cellStyle name="20% - Accent6 2 3 2 7 2 3" xfId="52129" xr:uid="{00000000-0005-0000-0000-000096340000}"/>
    <cellStyle name="20% - Accent6 2 3 2 7 3" xfId="10979" xr:uid="{00000000-0005-0000-0000-000097340000}"/>
    <cellStyle name="20% - Accent6 2 3 2 7 4" xfId="10980" xr:uid="{00000000-0005-0000-0000-000098340000}"/>
    <cellStyle name="20% - Accent6 2 3 2 8" xfId="10981" xr:uid="{00000000-0005-0000-0000-000099340000}"/>
    <cellStyle name="20% - Accent6 2 3 2 8 2" xfId="10982" xr:uid="{00000000-0005-0000-0000-00009A340000}"/>
    <cellStyle name="20% - Accent6 2 3 2 8 3" xfId="52130" xr:uid="{00000000-0005-0000-0000-00009B340000}"/>
    <cellStyle name="20% - Accent6 2 3 2 9" xfId="10983" xr:uid="{00000000-0005-0000-0000-00009C340000}"/>
    <cellStyle name="20% - Accent6 2 3 3" xfId="10984" xr:uid="{00000000-0005-0000-0000-00009D340000}"/>
    <cellStyle name="20% - Accent6 2 3 3 2" xfId="10985" xr:uid="{00000000-0005-0000-0000-00009E340000}"/>
    <cellStyle name="20% - Accent6 2 3 3 2 2" xfId="10986" xr:uid="{00000000-0005-0000-0000-00009F340000}"/>
    <cellStyle name="20% - Accent6 2 3 3 2 2 2" xfId="10987" xr:uid="{00000000-0005-0000-0000-0000A0340000}"/>
    <cellStyle name="20% - Accent6 2 3 3 2 2 2 2" xfId="10988" xr:uid="{00000000-0005-0000-0000-0000A1340000}"/>
    <cellStyle name="20% - Accent6 2 3 3 2 2 2 2 2" xfId="10989" xr:uid="{00000000-0005-0000-0000-0000A2340000}"/>
    <cellStyle name="20% - Accent6 2 3 3 2 2 2 2 3" xfId="52131" xr:uid="{00000000-0005-0000-0000-0000A3340000}"/>
    <cellStyle name="20% - Accent6 2 3 3 2 2 2 3" xfId="10990" xr:uid="{00000000-0005-0000-0000-0000A4340000}"/>
    <cellStyle name="20% - Accent6 2 3 3 2 2 2 4" xfId="10991" xr:uid="{00000000-0005-0000-0000-0000A5340000}"/>
    <cellStyle name="20% - Accent6 2 3 3 2 2 3" xfId="10992" xr:uid="{00000000-0005-0000-0000-0000A6340000}"/>
    <cellStyle name="20% - Accent6 2 3 3 2 2 3 2" xfId="10993" xr:uid="{00000000-0005-0000-0000-0000A7340000}"/>
    <cellStyle name="20% - Accent6 2 3 3 2 2 3 2 2" xfId="10994" xr:uid="{00000000-0005-0000-0000-0000A8340000}"/>
    <cellStyle name="20% - Accent6 2 3 3 2 2 3 2 3" xfId="52132" xr:uid="{00000000-0005-0000-0000-0000A9340000}"/>
    <cellStyle name="20% - Accent6 2 3 3 2 2 3 3" xfId="10995" xr:uid="{00000000-0005-0000-0000-0000AA340000}"/>
    <cellStyle name="20% - Accent6 2 3 3 2 2 3 4" xfId="10996" xr:uid="{00000000-0005-0000-0000-0000AB340000}"/>
    <cellStyle name="20% - Accent6 2 3 3 2 2 4" xfId="10997" xr:uid="{00000000-0005-0000-0000-0000AC340000}"/>
    <cellStyle name="20% - Accent6 2 3 3 2 2 4 2" xfId="10998" xr:uid="{00000000-0005-0000-0000-0000AD340000}"/>
    <cellStyle name="20% - Accent6 2 3 3 2 2 4 3" xfId="52133" xr:uid="{00000000-0005-0000-0000-0000AE340000}"/>
    <cellStyle name="20% - Accent6 2 3 3 2 2 5" xfId="10999" xr:uid="{00000000-0005-0000-0000-0000AF340000}"/>
    <cellStyle name="20% - Accent6 2 3 3 2 2 6" xfId="11000" xr:uid="{00000000-0005-0000-0000-0000B0340000}"/>
    <cellStyle name="20% - Accent6 2 3 3 2 3" xfId="11001" xr:uid="{00000000-0005-0000-0000-0000B1340000}"/>
    <cellStyle name="20% - Accent6 2 3 3 2 3 2" xfId="11002" xr:uid="{00000000-0005-0000-0000-0000B2340000}"/>
    <cellStyle name="20% - Accent6 2 3 3 2 3 2 2" xfId="11003" xr:uid="{00000000-0005-0000-0000-0000B3340000}"/>
    <cellStyle name="20% - Accent6 2 3 3 2 3 2 3" xfId="52134" xr:uid="{00000000-0005-0000-0000-0000B4340000}"/>
    <cellStyle name="20% - Accent6 2 3 3 2 3 3" xfId="11004" xr:uid="{00000000-0005-0000-0000-0000B5340000}"/>
    <cellStyle name="20% - Accent6 2 3 3 2 3 4" xfId="11005" xr:uid="{00000000-0005-0000-0000-0000B6340000}"/>
    <cellStyle name="20% - Accent6 2 3 3 2 4" xfId="11006" xr:uid="{00000000-0005-0000-0000-0000B7340000}"/>
    <cellStyle name="20% - Accent6 2 3 3 2 4 2" xfId="11007" xr:uid="{00000000-0005-0000-0000-0000B8340000}"/>
    <cellStyle name="20% - Accent6 2 3 3 2 4 2 2" xfId="11008" xr:uid="{00000000-0005-0000-0000-0000B9340000}"/>
    <cellStyle name="20% - Accent6 2 3 3 2 4 2 3" xfId="52135" xr:uid="{00000000-0005-0000-0000-0000BA340000}"/>
    <cellStyle name="20% - Accent6 2 3 3 2 4 3" xfId="11009" xr:uid="{00000000-0005-0000-0000-0000BB340000}"/>
    <cellStyle name="20% - Accent6 2 3 3 2 4 4" xfId="11010" xr:uid="{00000000-0005-0000-0000-0000BC340000}"/>
    <cellStyle name="20% - Accent6 2 3 3 2 5" xfId="11011" xr:uid="{00000000-0005-0000-0000-0000BD340000}"/>
    <cellStyle name="20% - Accent6 2 3 3 2 5 2" xfId="11012" xr:uid="{00000000-0005-0000-0000-0000BE340000}"/>
    <cellStyle name="20% - Accent6 2 3 3 2 5 3" xfId="52136" xr:uid="{00000000-0005-0000-0000-0000BF340000}"/>
    <cellStyle name="20% - Accent6 2 3 3 2 6" xfId="11013" xr:uid="{00000000-0005-0000-0000-0000C0340000}"/>
    <cellStyle name="20% - Accent6 2 3 3 2 7" xfId="11014" xr:uid="{00000000-0005-0000-0000-0000C1340000}"/>
    <cellStyle name="20% - Accent6 2 3 3 3" xfId="11015" xr:uid="{00000000-0005-0000-0000-0000C2340000}"/>
    <cellStyle name="20% - Accent6 2 3 3 3 2" xfId="11016" xr:uid="{00000000-0005-0000-0000-0000C3340000}"/>
    <cellStyle name="20% - Accent6 2 3 3 3 2 2" xfId="11017" xr:uid="{00000000-0005-0000-0000-0000C4340000}"/>
    <cellStyle name="20% - Accent6 2 3 3 3 2 2 2" xfId="11018" xr:uid="{00000000-0005-0000-0000-0000C5340000}"/>
    <cellStyle name="20% - Accent6 2 3 3 3 2 2 3" xfId="52137" xr:uid="{00000000-0005-0000-0000-0000C6340000}"/>
    <cellStyle name="20% - Accent6 2 3 3 3 2 3" xfId="11019" xr:uid="{00000000-0005-0000-0000-0000C7340000}"/>
    <cellStyle name="20% - Accent6 2 3 3 3 2 4" xfId="11020" xr:uid="{00000000-0005-0000-0000-0000C8340000}"/>
    <cellStyle name="20% - Accent6 2 3 3 3 3" xfId="11021" xr:uid="{00000000-0005-0000-0000-0000C9340000}"/>
    <cellStyle name="20% - Accent6 2 3 3 3 3 2" xfId="11022" xr:uid="{00000000-0005-0000-0000-0000CA340000}"/>
    <cellStyle name="20% - Accent6 2 3 3 3 3 2 2" xfId="11023" xr:uid="{00000000-0005-0000-0000-0000CB340000}"/>
    <cellStyle name="20% - Accent6 2 3 3 3 3 2 3" xfId="52138" xr:uid="{00000000-0005-0000-0000-0000CC340000}"/>
    <cellStyle name="20% - Accent6 2 3 3 3 3 3" xfId="11024" xr:uid="{00000000-0005-0000-0000-0000CD340000}"/>
    <cellStyle name="20% - Accent6 2 3 3 3 3 4" xfId="11025" xr:uid="{00000000-0005-0000-0000-0000CE340000}"/>
    <cellStyle name="20% - Accent6 2 3 3 3 4" xfId="11026" xr:uid="{00000000-0005-0000-0000-0000CF340000}"/>
    <cellStyle name="20% - Accent6 2 3 3 3 4 2" xfId="11027" xr:uid="{00000000-0005-0000-0000-0000D0340000}"/>
    <cellStyle name="20% - Accent6 2 3 3 3 4 3" xfId="52139" xr:uid="{00000000-0005-0000-0000-0000D1340000}"/>
    <cellStyle name="20% - Accent6 2 3 3 3 5" xfId="11028" xr:uid="{00000000-0005-0000-0000-0000D2340000}"/>
    <cellStyle name="20% - Accent6 2 3 3 3 6" xfId="11029" xr:uid="{00000000-0005-0000-0000-0000D3340000}"/>
    <cellStyle name="20% - Accent6 2 3 3 4" xfId="11030" xr:uid="{00000000-0005-0000-0000-0000D4340000}"/>
    <cellStyle name="20% - Accent6 2 3 3 4 2" xfId="11031" xr:uid="{00000000-0005-0000-0000-0000D5340000}"/>
    <cellStyle name="20% - Accent6 2 3 3 4 2 2" xfId="11032" xr:uid="{00000000-0005-0000-0000-0000D6340000}"/>
    <cellStyle name="20% - Accent6 2 3 3 4 2 3" xfId="52140" xr:uid="{00000000-0005-0000-0000-0000D7340000}"/>
    <cellStyle name="20% - Accent6 2 3 3 4 3" xfId="11033" xr:uid="{00000000-0005-0000-0000-0000D8340000}"/>
    <cellStyle name="20% - Accent6 2 3 3 4 4" xfId="11034" xr:uid="{00000000-0005-0000-0000-0000D9340000}"/>
    <cellStyle name="20% - Accent6 2 3 3 5" xfId="11035" xr:uid="{00000000-0005-0000-0000-0000DA340000}"/>
    <cellStyle name="20% - Accent6 2 3 3 5 2" xfId="11036" xr:uid="{00000000-0005-0000-0000-0000DB340000}"/>
    <cellStyle name="20% - Accent6 2 3 3 5 2 2" xfId="11037" xr:uid="{00000000-0005-0000-0000-0000DC340000}"/>
    <cellStyle name="20% - Accent6 2 3 3 5 2 3" xfId="52141" xr:uid="{00000000-0005-0000-0000-0000DD340000}"/>
    <cellStyle name="20% - Accent6 2 3 3 5 3" xfId="11038" xr:uid="{00000000-0005-0000-0000-0000DE340000}"/>
    <cellStyle name="20% - Accent6 2 3 3 5 4" xfId="11039" xr:uid="{00000000-0005-0000-0000-0000DF340000}"/>
    <cellStyle name="20% - Accent6 2 3 3 6" xfId="11040" xr:uid="{00000000-0005-0000-0000-0000E0340000}"/>
    <cellStyle name="20% - Accent6 2 3 3 6 2" xfId="11041" xr:uid="{00000000-0005-0000-0000-0000E1340000}"/>
    <cellStyle name="20% - Accent6 2 3 3 6 3" xfId="52142" xr:uid="{00000000-0005-0000-0000-0000E2340000}"/>
    <cellStyle name="20% - Accent6 2 3 3 7" xfId="11042" xr:uid="{00000000-0005-0000-0000-0000E3340000}"/>
    <cellStyle name="20% - Accent6 2 3 3 8" xfId="11043" xr:uid="{00000000-0005-0000-0000-0000E4340000}"/>
    <cellStyle name="20% - Accent6 2 3 4" xfId="11044" xr:uid="{00000000-0005-0000-0000-0000E5340000}"/>
    <cellStyle name="20% - Accent6 2 3 4 2" xfId="11045" xr:uid="{00000000-0005-0000-0000-0000E6340000}"/>
    <cellStyle name="20% - Accent6 2 3 4 2 2" xfId="11046" xr:uid="{00000000-0005-0000-0000-0000E7340000}"/>
    <cellStyle name="20% - Accent6 2 3 4 2 2 2" xfId="11047" xr:uid="{00000000-0005-0000-0000-0000E8340000}"/>
    <cellStyle name="20% - Accent6 2 3 4 2 2 2 2" xfId="11048" xr:uid="{00000000-0005-0000-0000-0000E9340000}"/>
    <cellStyle name="20% - Accent6 2 3 4 2 2 2 3" xfId="52143" xr:uid="{00000000-0005-0000-0000-0000EA340000}"/>
    <cellStyle name="20% - Accent6 2 3 4 2 2 3" xfId="11049" xr:uid="{00000000-0005-0000-0000-0000EB340000}"/>
    <cellStyle name="20% - Accent6 2 3 4 2 2 4" xfId="11050" xr:uid="{00000000-0005-0000-0000-0000EC340000}"/>
    <cellStyle name="20% - Accent6 2 3 4 2 3" xfId="11051" xr:uid="{00000000-0005-0000-0000-0000ED340000}"/>
    <cellStyle name="20% - Accent6 2 3 4 2 3 2" xfId="11052" xr:uid="{00000000-0005-0000-0000-0000EE340000}"/>
    <cellStyle name="20% - Accent6 2 3 4 2 3 2 2" xfId="11053" xr:uid="{00000000-0005-0000-0000-0000EF340000}"/>
    <cellStyle name="20% - Accent6 2 3 4 2 3 2 3" xfId="52144" xr:uid="{00000000-0005-0000-0000-0000F0340000}"/>
    <cellStyle name="20% - Accent6 2 3 4 2 3 3" xfId="11054" xr:uid="{00000000-0005-0000-0000-0000F1340000}"/>
    <cellStyle name="20% - Accent6 2 3 4 2 3 4" xfId="11055" xr:uid="{00000000-0005-0000-0000-0000F2340000}"/>
    <cellStyle name="20% - Accent6 2 3 4 2 4" xfId="11056" xr:uid="{00000000-0005-0000-0000-0000F3340000}"/>
    <cellStyle name="20% - Accent6 2 3 4 2 4 2" xfId="11057" xr:uid="{00000000-0005-0000-0000-0000F4340000}"/>
    <cellStyle name="20% - Accent6 2 3 4 2 4 3" xfId="52145" xr:uid="{00000000-0005-0000-0000-0000F5340000}"/>
    <cellStyle name="20% - Accent6 2 3 4 2 5" xfId="11058" xr:uid="{00000000-0005-0000-0000-0000F6340000}"/>
    <cellStyle name="20% - Accent6 2 3 4 2 6" xfId="11059" xr:uid="{00000000-0005-0000-0000-0000F7340000}"/>
    <cellStyle name="20% - Accent6 2 3 4 3" xfId="11060" xr:uid="{00000000-0005-0000-0000-0000F8340000}"/>
    <cellStyle name="20% - Accent6 2 3 4 3 2" xfId="11061" xr:uid="{00000000-0005-0000-0000-0000F9340000}"/>
    <cellStyle name="20% - Accent6 2 3 4 3 2 2" xfId="11062" xr:uid="{00000000-0005-0000-0000-0000FA340000}"/>
    <cellStyle name="20% - Accent6 2 3 4 3 2 3" xfId="52146" xr:uid="{00000000-0005-0000-0000-0000FB340000}"/>
    <cellStyle name="20% - Accent6 2 3 4 3 3" xfId="11063" xr:uid="{00000000-0005-0000-0000-0000FC340000}"/>
    <cellStyle name="20% - Accent6 2 3 4 3 4" xfId="11064" xr:uid="{00000000-0005-0000-0000-0000FD340000}"/>
    <cellStyle name="20% - Accent6 2 3 4 4" xfId="11065" xr:uid="{00000000-0005-0000-0000-0000FE340000}"/>
    <cellStyle name="20% - Accent6 2 3 4 4 2" xfId="11066" xr:uid="{00000000-0005-0000-0000-0000FF340000}"/>
    <cellStyle name="20% - Accent6 2 3 4 4 2 2" xfId="11067" xr:uid="{00000000-0005-0000-0000-000000350000}"/>
    <cellStyle name="20% - Accent6 2 3 4 4 2 3" xfId="52147" xr:uid="{00000000-0005-0000-0000-000001350000}"/>
    <cellStyle name="20% - Accent6 2 3 4 4 3" xfId="11068" xr:uid="{00000000-0005-0000-0000-000002350000}"/>
    <cellStyle name="20% - Accent6 2 3 4 4 4" xfId="11069" xr:uid="{00000000-0005-0000-0000-000003350000}"/>
    <cellStyle name="20% - Accent6 2 3 4 5" xfId="11070" xr:uid="{00000000-0005-0000-0000-000004350000}"/>
    <cellStyle name="20% - Accent6 2 3 4 5 2" xfId="11071" xr:uid="{00000000-0005-0000-0000-000005350000}"/>
    <cellStyle name="20% - Accent6 2 3 4 5 3" xfId="52148" xr:uid="{00000000-0005-0000-0000-000006350000}"/>
    <cellStyle name="20% - Accent6 2 3 4 6" xfId="11072" xr:uid="{00000000-0005-0000-0000-000007350000}"/>
    <cellStyle name="20% - Accent6 2 3 4 7" xfId="11073" xr:uid="{00000000-0005-0000-0000-000008350000}"/>
    <cellStyle name="20% - Accent6 2 3 5" xfId="11074" xr:uid="{00000000-0005-0000-0000-000009350000}"/>
    <cellStyle name="20% - Accent6 2 3 5 2" xfId="11075" xr:uid="{00000000-0005-0000-0000-00000A350000}"/>
    <cellStyle name="20% - Accent6 2 3 5 2 2" xfId="11076" xr:uid="{00000000-0005-0000-0000-00000B350000}"/>
    <cellStyle name="20% - Accent6 2 3 5 2 2 2" xfId="11077" xr:uid="{00000000-0005-0000-0000-00000C350000}"/>
    <cellStyle name="20% - Accent6 2 3 5 2 2 3" xfId="52149" xr:uid="{00000000-0005-0000-0000-00000D350000}"/>
    <cellStyle name="20% - Accent6 2 3 5 2 3" xfId="11078" xr:uid="{00000000-0005-0000-0000-00000E350000}"/>
    <cellStyle name="20% - Accent6 2 3 5 2 4" xfId="11079" xr:uid="{00000000-0005-0000-0000-00000F350000}"/>
    <cellStyle name="20% - Accent6 2 3 5 3" xfId="11080" xr:uid="{00000000-0005-0000-0000-000010350000}"/>
    <cellStyle name="20% - Accent6 2 3 5 3 2" xfId="11081" xr:uid="{00000000-0005-0000-0000-000011350000}"/>
    <cellStyle name="20% - Accent6 2 3 5 3 2 2" xfId="11082" xr:uid="{00000000-0005-0000-0000-000012350000}"/>
    <cellStyle name="20% - Accent6 2 3 5 3 2 3" xfId="52150" xr:uid="{00000000-0005-0000-0000-000013350000}"/>
    <cellStyle name="20% - Accent6 2 3 5 3 3" xfId="11083" xr:uid="{00000000-0005-0000-0000-000014350000}"/>
    <cellStyle name="20% - Accent6 2 3 5 3 4" xfId="11084" xr:uid="{00000000-0005-0000-0000-000015350000}"/>
    <cellStyle name="20% - Accent6 2 3 5 4" xfId="11085" xr:uid="{00000000-0005-0000-0000-000016350000}"/>
    <cellStyle name="20% - Accent6 2 3 5 4 2" xfId="11086" xr:uid="{00000000-0005-0000-0000-000017350000}"/>
    <cellStyle name="20% - Accent6 2 3 5 4 3" xfId="52151" xr:uid="{00000000-0005-0000-0000-000018350000}"/>
    <cellStyle name="20% - Accent6 2 3 5 5" xfId="11087" xr:uid="{00000000-0005-0000-0000-000019350000}"/>
    <cellStyle name="20% - Accent6 2 3 5 6" xfId="11088" xr:uid="{00000000-0005-0000-0000-00001A350000}"/>
    <cellStyle name="20% - Accent6 2 3 6" xfId="11089" xr:uid="{00000000-0005-0000-0000-00001B350000}"/>
    <cellStyle name="20% - Accent6 2 3 6 2" xfId="11090" xr:uid="{00000000-0005-0000-0000-00001C350000}"/>
    <cellStyle name="20% - Accent6 2 3 6 2 2" xfId="11091" xr:uid="{00000000-0005-0000-0000-00001D350000}"/>
    <cellStyle name="20% - Accent6 2 3 6 2 2 2" xfId="11092" xr:uid="{00000000-0005-0000-0000-00001E350000}"/>
    <cellStyle name="20% - Accent6 2 3 6 2 2 3" xfId="52152" xr:uid="{00000000-0005-0000-0000-00001F350000}"/>
    <cellStyle name="20% - Accent6 2 3 6 2 3" xfId="11093" xr:uid="{00000000-0005-0000-0000-000020350000}"/>
    <cellStyle name="20% - Accent6 2 3 6 2 4" xfId="11094" xr:uid="{00000000-0005-0000-0000-000021350000}"/>
    <cellStyle name="20% - Accent6 2 3 6 3" xfId="11095" xr:uid="{00000000-0005-0000-0000-000022350000}"/>
    <cellStyle name="20% - Accent6 2 3 6 3 2" xfId="11096" xr:uid="{00000000-0005-0000-0000-000023350000}"/>
    <cellStyle name="20% - Accent6 2 3 6 3 3" xfId="52153" xr:uid="{00000000-0005-0000-0000-000024350000}"/>
    <cellStyle name="20% - Accent6 2 3 6 4" xfId="11097" xr:uid="{00000000-0005-0000-0000-000025350000}"/>
    <cellStyle name="20% - Accent6 2 3 6 5" xfId="11098" xr:uid="{00000000-0005-0000-0000-000026350000}"/>
    <cellStyle name="20% - Accent6 2 3 7" xfId="11099" xr:uid="{00000000-0005-0000-0000-000027350000}"/>
    <cellStyle name="20% - Accent6 2 3 7 2" xfId="11100" xr:uid="{00000000-0005-0000-0000-000028350000}"/>
    <cellStyle name="20% - Accent6 2 3 7 2 2" xfId="11101" xr:uid="{00000000-0005-0000-0000-000029350000}"/>
    <cellStyle name="20% - Accent6 2 3 7 2 3" xfId="52154" xr:uid="{00000000-0005-0000-0000-00002A350000}"/>
    <cellStyle name="20% - Accent6 2 3 7 3" xfId="11102" xr:uid="{00000000-0005-0000-0000-00002B350000}"/>
    <cellStyle name="20% - Accent6 2 3 7 4" xfId="11103" xr:uid="{00000000-0005-0000-0000-00002C350000}"/>
    <cellStyle name="20% - Accent6 2 3 8" xfId="11104" xr:uid="{00000000-0005-0000-0000-00002D350000}"/>
    <cellStyle name="20% - Accent6 2 3 8 2" xfId="11105" xr:uid="{00000000-0005-0000-0000-00002E350000}"/>
    <cellStyle name="20% - Accent6 2 3 8 2 2" xfId="11106" xr:uid="{00000000-0005-0000-0000-00002F350000}"/>
    <cellStyle name="20% - Accent6 2 3 8 2 3" xfId="52155" xr:uid="{00000000-0005-0000-0000-000030350000}"/>
    <cellStyle name="20% - Accent6 2 3 8 3" xfId="11107" xr:uid="{00000000-0005-0000-0000-000031350000}"/>
    <cellStyle name="20% - Accent6 2 3 8 4" xfId="11108" xr:uid="{00000000-0005-0000-0000-000032350000}"/>
    <cellStyle name="20% - Accent6 2 3 9" xfId="11109" xr:uid="{00000000-0005-0000-0000-000033350000}"/>
    <cellStyle name="20% - Accent6 2 3 9 2" xfId="11110" xr:uid="{00000000-0005-0000-0000-000034350000}"/>
    <cellStyle name="20% - Accent6 2 3 9 3" xfId="52156" xr:uid="{00000000-0005-0000-0000-000035350000}"/>
    <cellStyle name="20% - Accent6 2 4" xfId="11111" xr:uid="{00000000-0005-0000-0000-000036350000}"/>
    <cellStyle name="20% - Accent6 2 4 10" xfId="11112" xr:uid="{00000000-0005-0000-0000-000037350000}"/>
    <cellStyle name="20% - Accent6 2 4 2" xfId="11113" xr:uid="{00000000-0005-0000-0000-000038350000}"/>
    <cellStyle name="20% - Accent6 2 4 2 2" xfId="11114" xr:uid="{00000000-0005-0000-0000-000039350000}"/>
    <cellStyle name="20% - Accent6 2 4 2 2 2" xfId="11115" xr:uid="{00000000-0005-0000-0000-00003A350000}"/>
    <cellStyle name="20% - Accent6 2 4 2 2 2 2" xfId="11116" xr:uid="{00000000-0005-0000-0000-00003B350000}"/>
    <cellStyle name="20% - Accent6 2 4 2 2 2 2 2" xfId="11117" xr:uid="{00000000-0005-0000-0000-00003C350000}"/>
    <cellStyle name="20% - Accent6 2 4 2 2 2 2 2 2" xfId="11118" xr:uid="{00000000-0005-0000-0000-00003D350000}"/>
    <cellStyle name="20% - Accent6 2 4 2 2 2 2 2 3" xfId="52157" xr:uid="{00000000-0005-0000-0000-00003E350000}"/>
    <cellStyle name="20% - Accent6 2 4 2 2 2 2 3" xfId="11119" xr:uid="{00000000-0005-0000-0000-00003F350000}"/>
    <cellStyle name="20% - Accent6 2 4 2 2 2 2 4" xfId="11120" xr:uid="{00000000-0005-0000-0000-000040350000}"/>
    <cellStyle name="20% - Accent6 2 4 2 2 2 3" xfId="11121" xr:uid="{00000000-0005-0000-0000-000041350000}"/>
    <cellStyle name="20% - Accent6 2 4 2 2 2 3 2" xfId="11122" xr:uid="{00000000-0005-0000-0000-000042350000}"/>
    <cellStyle name="20% - Accent6 2 4 2 2 2 3 2 2" xfId="11123" xr:uid="{00000000-0005-0000-0000-000043350000}"/>
    <cellStyle name="20% - Accent6 2 4 2 2 2 3 2 3" xfId="52158" xr:uid="{00000000-0005-0000-0000-000044350000}"/>
    <cellStyle name="20% - Accent6 2 4 2 2 2 3 3" xfId="11124" xr:uid="{00000000-0005-0000-0000-000045350000}"/>
    <cellStyle name="20% - Accent6 2 4 2 2 2 3 4" xfId="11125" xr:uid="{00000000-0005-0000-0000-000046350000}"/>
    <cellStyle name="20% - Accent6 2 4 2 2 2 4" xfId="11126" xr:uid="{00000000-0005-0000-0000-000047350000}"/>
    <cellStyle name="20% - Accent6 2 4 2 2 2 4 2" xfId="11127" xr:uid="{00000000-0005-0000-0000-000048350000}"/>
    <cellStyle name="20% - Accent6 2 4 2 2 2 4 3" xfId="52159" xr:uid="{00000000-0005-0000-0000-000049350000}"/>
    <cellStyle name="20% - Accent6 2 4 2 2 2 5" xfId="11128" xr:uid="{00000000-0005-0000-0000-00004A350000}"/>
    <cellStyle name="20% - Accent6 2 4 2 2 2 6" xfId="11129" xr:uid="{00000000-0005-0000-0000-00004B350000}"/>
    <cellStyle name="20% - Accent6 2 4 2 2 3" xfId="11130" xr:uid="{00000000-0005-0000-0000-00004C350000}"/>
    <cellStyle name="20% - Accent6 2 4 2 2 3 2" xfId="11131" xr:uid="{00000000-0005-0000-0000-00004D350000}"/>
    <cellStyle name="20% - Accent6 2 4 2 2 3 2 2" xfId="11132" xr:uid="{00000000-0005-0000-0000-00004E350000}"/>
    <cellStyle name="20% - Accent6 2 4 2 2 3 2 3" xfId="52160" xr:uid="{00000000-0005-0000-0000-00004F350000}"/>
    <cellStyle name="20% - Accent6 2 4 2 2 3 3" xfId="11133" xr:uid="{00000000-0005-0000-0000-000050350000}"/>
    <cellStyle name="20% - Accent6 2 4 2 2 3 4" xfId="11134" xr:uid="{00000000-0005-0000-0000-000051350000}"/>
    <cellStyle name="20% - Accent6 2 4 2 2 4" xfId="11135" xr:uid="{00000000-0005-0000-0000-000052350000}"/>
    <cellStyle name="20% - Accent6 2 4 2 2 4 2" xfId="11136" xr:uid="{00000000-0005-0000-0000-000053350000}"/>
    <cellStyle name="20% - Accent6 2 4 2 2 4 2 2" xfId="11137" xr:uid="{00000000-0005-0000-0000-000054350000}"/>
    <cellStyle name="20% - Accent6 2 4 2 2 4 2 3" xfId="52161" xr:uid="{00000000-0005-0000-0000-000055350000}"/>
    <cellStyle name="20% - Accent6 2 4 2 2 4 3" xfId="11138" xr:uid="{00000000-0005-0000-0000-000056350000}"/>
    <cellStyle name="20% - Accent6 2 4 2 2 4 4" xfId="11139" xr:uid="{00000000-0005-0000-0000-000057350000}"/>
    <cellStyle name="20% - Accent6 2 4 2 2 5" xfId="11140" xr:uid="{00000000-0005-0000-0000-000058350000}"/>
    <cellStyle name="20% - Accent6 2 4 2 2 5 2" xfId="11141" xr:uid="{00000000-0005-0000-0000-000059350000}"/>
    <cellStyle name="20% - Accent6 2 4 2 2 5 3" xfId="52162" xr:uid="{00000000-0005-0000-0000-00005A350000}"/>
    <cellStyle name="20% - Accent6 2 4 2 2 6" xfId="11142" xr:uid="{00000000-0005-0000-0000-00005B350000}"/>
    <cellStyle name="20% - Accent6 2 4 2 2 7" xfId="11143" xr:uid="{00000000-0005-0000-0000-00005C350000}"/>
    <cellStyle name="20% - Accent6 2 4 2 3" xfId="11144" xr:uid="{00000000-0005-0000-0000-00005D350000}"/>
    <cellStyle name="20% - Accent6 2 4 2 3 2" xfId="11145" xr:uid="{00000000-0005-0000-0000-00005E350000}"/>
    <cellStyle name="20% - Accent6 2 4 2 3 2 2" xfId="11146" xr:uid="{00000000-0005-0000-0000-00005F350000}"/>
    <cellStyle name="20% - Accent6 2 4 2 3 2 2 2" xfId="11147" xr:uid="{00000000-0005-0000-0000-000060350000}"/>
    <cellStyle name="20% - Accent6 2 4 2 3 2 2 3" xfId="52163" xr:uid="{00000000-0005-0000-0000-000061350000}"/>
    <cellStyle name="20% - Accent6 2 4 2 3 2 3" xfId="11148" xr:uid="{00000000-0005-0000-0000-000062350000}"/>
    <cellStyle name="20% - Accent6 2 4 2 3 2 4" xfId="11149" xr:uid="{00000000-0005-0000-0000-000063350000}"/>
    <cellStyle name="20% - Accent6 2 4 2 3 3" xfId="11150" xr:uid="{00000000-0005-0000-0000-000064350000}"/>
    <cellStyle name="20% - Accent6 2 4 2 3 3 2" xfId="11151" xr:uid="{00000000-0005-0000-0000-000065350000}"/>
    <cellStyle name="20% - Accent6 2 4 2 3 3 2 2" xfId="11152" xr:uid="{00000000-0005-0000-0000-000066350000}"/>
    <cellStyle name="20% - Accent6 2 4 2 3 3 2 3" xfId="52164" xr:uid="{00000000-0005-0000-0000-000067350000}"/>
    <cellStyle name="20% - Accent6 2 4 2 3 3 3" xfId="11153" xr:uid="{00000000-0005-0000-0000-000068350000}"/>
    <cellStyle name="20% - Accent6 2 4 2 3 3 4" xfId="11154" xr:uid="{00000000-0005-0000-0000-000069350000}"/>
    <cellStyle name="20% - Accent6 2 4 2 3 4" xfId="11155" xr:uid="{00000000-0005-0000-0000-00006A350000}"/>
    <cellStyle name="20% - Accent6 2 4 2 3 4 2" xfId="11156" xr:uid="{00000000-0005-0000-0000-00006B350000}"/>
    <cellStyle name="20% - Accent6 2 4 2 3 4 3" xfId="52165" xr:uid="{00000000-0005-0000-0000-00006C350000}"/>
    <cellStyle name="20% - Accent6 2 4 2 3 5" xfId="11157" xr:uid="{00000000-0005-0000-0000-00006D350000}"/>
    <cellStyle name="20% - Accent6 2 4 2 3 6" xfId="11158" xr:uid="{00000000-0005-0000-0000-00006E350000}"/>
    <cellStyle name="20% - Accent6 2 4 2 4" xfId="11159" xr:uid="{00000000-0005-0000-0000-00006F350000}"/>
    <cellStyle name="20% - Accent6 2 4 2 4 2" xfId="11160" xr:uid="{00000000-0005-0000-0000-000070350000}"/>
    <cellStyle name="20% - Accent6 2 4 2 4 2 2" xfId="11161" xr:uid="{00000000-0005-0000-0000-000071350000}"/>
    <cellStyle name="20% - Accent6 2 4 2 4 2 3" xfId="52166" xr:uid="{00000000-0005-0000-0000-000072350000}"/>
    <cellStyle name="20% - Accent6 2 4 2 4 3" xfId="11162" xr:uid="{00000000-0005-0000-0000-000073350000}"/>
    <cellStyle name="20% - Accent6 2 4 2 4 4" xfId="11163" xr:uid="{00000000-0005-0000-0000-000074350000}"/>
    <cellStyle name="20% - Accent6 2 4 2 5" xfId="11164" xr:uid="{00000000-0005-0000-0000-000075350000}"/>
    <cellStyle name="20% - Accent6 2 4 2 5 2" xfId="11165" xr:uid="{00000000-0005-0000-0000-000076350000}"/>
    <cellStyle name="20% - Accent6 2 4 2 5 2 2" xfId="11166" xr:uid="{00000000-0005-0000-0000-000077350000}"/>
    <cellStyle name="20% - Accent6 2 4 2 5 2 3" xfId="52167" xr:uid="{00000000-0005-0000-0000-000078350000}"/>
    <cellStyle name="20% - Accent6 2 4 2 5 3" xfId="11167" xr:uid="{00000000-0005-0000-0000-000079350000}"/>
    <cellStyle name="20% - Accent6 2 4 2 5 4" xfId="11168" xr:uid="{00000000-0005-0000-0000-00007A350000}"/>
    <cellStyle name="20% - Accent6 2 4 2 6" xfId="11169" xr:uid="{00000000-0005-0000-0000-00007B350000}"/>
    <cellStyle name="20% - Accent6 2 4 2 6 2" xfId="11170" xr:uid="{00000000-0005-0000-0000-00007C350000}"/>
    <cellStyle name="20% - Accent6 2 4 2 6 3" xfId="52168" xr:uid="{00000000-0005-0000-0000-00007D350000}"/>
    <cellStyle name="20% - Accent6 2 4 2 7" xfId="11171" xr:uid="{00000000-0005-0000-0000-00007E350000}"/>
    <cellStyle name="20% - Accent6 2 4 2 8" xfId="11172" xr:uid="{00000000-0005-0000-0000-00007F350000}"/>
    <cellStyle name="20% - Accent6 2 4 3" xfId="11173" xr:uid="{00000000-0005-0000-0000-000080350000}"/>
    <cellStyle name="20% - Accent6 2 4 3 2" xfId="11174" xr:uid="{00000000-0005-0000-0000-000081350000}"/>
    <cellStyle name="20% - Accent6 2 4 3 2 2" xfId="11175" xr:uid="{00000000-0005-0000-0000-000082350000}"/>
    <cellStyle name="20% - Accent6 2 4 3 2 2 2" xfId="11176" xr:uid="{00000000-0005-0000-0000-000083350000}"/>
    <cellStyle name="20% - Accent6 2 4 3 2 2 2 2" xfId="11177" xr:uid="{00000000-0005-0000-0000-000084350000}"/>
    <cellStyle name="20% - Accent6 2 4 3 2 2 2 3" xfId="52169" xr:uid="{00000000-0005-0000-0000-000085350000}"/>
    <cellStyle name="20% - Accent6 2 4 3 2 2 3" xfId="11178" xr:uid="{00000000-0005-0000-0000-000086350000}"/>
    <cellStyle name="20% - Accent6 2 4 3 2 2 4" xfId="11179" xr:uid="{00000000-0005-0000-0000-000087350000}"/>
    <cellStyle name="20% - Accent6 2 4 3 2 3" xfId="11180" xr:uid="{00000000-0005-0000-0000-000088350000}"/>
    <cellStyle name="20% - Accent6 2 4 3 2 3 2" xfId="11181" xr:uid="{00000000-0005-0000-0000-000089350000}"/>
    <cellStyle name="20% - Accent6 2 4 3 2 3 2 2" xfId="11182" xr:uid="{00000000-0005-0000-0000-00008A350000}"/>
    <cellStyle name="20% - Accent6 2 4 3 2 3 2 3" xfId="52170" xr:uid="{00000000-0005-0000-0000-00008B350000}"/>
    <cellStyle name="20% - Accent6 2 4 3 2 3 3" xfId="11183" xr:uid="{00000000-0005-0000-0000-00008C350000}"/>
    <cellStyle name="20% - Accent6 2 4 3 2 3 4" xfId="11184" xr:uid="{00000000-0005-0000-0000-00008D350000}"/>
    <cellStyle name="20% - Accent6 2 4 3 2 4" xfId="11185" xr:uid="{00000000-0005-0000-0000-00008E350000}"/>
    <cellStyle name="20% - Accent6 2 4 3 2 4 2" xfId="11186" xr:uid="{00000000-0005-0000-0000-00008F350000}"/>
    <cellStyle name="20% - Accent6 2 4 3 2 4 3" xfId="52171" xr:uid="{00000000-0005-0000-0000-000090350000}"/>
    <cellStyle name="20% - Accent6 2 4 3 2 5" xfId="11187" xr:uid="{00000000-0005-0000-0000-000091350000}"/>
    <cellStyle name="20% - Accent6 2 4 3 2 6" xfId="11188" xr:uid="{00000000-0005-0000-0000-000092350000}"/>
    <cellStyle name="20% - Accent6 2 4 3 3" xfId="11189" xr:uid="{00000000-0005-0000-0000-000093350000}"/>
    <cellStyle name="20% - Accent6 2 4 3 3 2" xfId="11190" xr:uid="{00000000-0005-0000-0000-000094350000}"/>
    <cellStyle name="20% - Accent6 2 4 3 3 2 2" xfId="11191" xr:uid="{00000000-0005-0000-0000-000095350000}"/>
    <cellStyle name="20% - Accent6 2 4 3 3 2 3" xfId="52172" xr:uid="{00000000-0005-0000-0000-000096350000}"/>
    <cellStyle name="20% - Accent6 2 4 3 3 3" xfId="11192" xr:uid="{00000000-0005-0000-0000-000097350000}"/>
    <cellStyle name="20% - Accent6 2 4 3 3 4" xfId="11193" xr:uid="{00000000-0005-0000-0000-000098350000}"/>
    <cellStyle name="20% - Accent6 2 4 3 4" xfId="11194" xr:uid="{00000000-0005-0000-0000-000099350000}"/>
    <cellStyle name="20% - Accent6 2 4 3 4 2" xfId="11195" xr:uid="{00000000-0005-0000-0000-00009A350000}"/>
    <cellStyle name="20% - Accent6 2 4 3 4 2 2" xfId="11196" xr:uid="{00000000-0005-0000-0000-00009B350000}"/>
    <cellStyle name="20% - Accent6 2 4 3 4 2 3" xfId="52173" xr:uid="{00000000-0005-0000-0000-00009C350000}"/>
    <cellStyle name="20% - Accent6 2 4 3 4 3" xfId="11197" xr:uid="{00000000-0005-0000-0000-00009D350000}"/>
    <cellStyle name="20% - Accent6 2 4 3 4 4" xfId="11198" xr:uid="{00000000-0005-0000-0000-00009E350000}"/>
    <cellStyle name="20% - Accent6 2 4 3 5" xfId="11199" xr:uid="{00000000-0005-0000-0000-00009F350000}"/>
    <cellStyle name="20% - Accent6 2 4 3 5 2" xfId="11200" xr:uid="{00000000-0005-0000-0000-0000A0350000}"/>
    <cellStyle name="20% - Accent6 2 4 3 5 3" xfId="52174" xr:uid="{00000000-0005-0000-0000-0000A1350000}"/>
    <cellStyle name="20% - Accent6 2 4 3 6" xfId="11201" xr:uid="{00000000-0005-0000-0000-0000A2350000}"/>
    <cellStyle name="20% - Accent6 2 4 3 7" xfId="11202" xr:uid="{00000000-0005-0000-0000-0000A3350000}"/>
    <cellStyle name="20% - Accent6 2 4 4" xfId="11203" xr:uid="{00000000-0005-0000-0000-0000A4350000}"/>
    <cellStyle name="20% - Accent6 2 4 4 2" xfId="11204" xr:uid="{00000000-0005-0000-0000-0000A5350000}"/>
    <cellStyle name="20% - Accent6 2 4 4 2 2" xfId="11205" xr:uid="{00000000-0005-0000-0000-0000A6350000}"/>
    <cellStyle name="20% - Accent6 2 4 4 2 2 2" xfId="11206" xr:uid="{00000000-0005-0000-0000-0000A7350000}"/>
    <cellStyle name="20% - Accent6 2 4 4 2 2 3" xfId="52175" xr:uid="{00000000-0005-0000-0000-0000A8350000}"/>
    <cellStyle name="20% - Accent6 2 4 4 2 3" xfId="11207" xr:uid="{00000000-0005-0000-0000-0000A9350000}"/>
    <cellStyle name="20% - Accent6 2 4 4 2 4" xfId="11208" xr:uid="{00000000-0005-0000-0000-0000AA350000}"/>
    <cellStyle name="20% - Accent6 2 4 4 3" xfId="11209" xr:uid="{00000000-0005-0000-0000-0000AB350000}"/>
    <cellStyle name="20% - Accent6 2 4 4 3 2" xfId="11210" xr:uid="{00000000-0005-0000-0000-0000AC350000}"/>
    <cellStyle name="20% - Accent6 2 4 4 3 2 2" xfId="11211" xr:uid="{00000000-0005-0000-0000-0000AD350000}"/>
    <cellStyle name="20% - Accent6 2 4 4 3 2 3" xfId="52176" xr:uid="{00000000-0005-0000-0000-0000AE350000}"/>
    <cellStyle name="20% - Accent6 2 4 4 3 3" xfId="11212" xr:uid="{00000000-0005-0000-0000-0000AF350000}"/>
    <cellStyle name="20% - Accent6 2 4 4 3 4" xfId="11213" xr:uid="{00000000-0005-0000-0000-0000B0350000}"/>
    <cellStyle name="20% - Accent6 2 4 4 4" xfId="11214" xr:uid="{00000000-0005-0000-0000-0000B1350000}"/>
    <cellStyle name="20% - Accent6 2 4 4 4 2" xfId="11215" xr:uid="{00000000-0005-0000-0000-0000B2350000}"/>
    <cellStyle name="20% - Accent6 2 4 4 4 3" xfId="52177" xr:uid="{00000000-0005-0000-0000-0000B3350000}"/>
    <cellStyle name="20% - Accent6 2 4 4 5" xfId="11216" xr:uid="{00000000-0005-0000-0000-0000B4350000}"/>
    <cellStyle name="20% - Accent6 2 4 4 6" xfId="11217" xr:uid="{00000000-0005-0000-0000-0000B5350000}"/>
    <cellStyle name="20% - Accent6 2 4 5" xfId="11218" xr:uid="{00000000-0005-0000-0000-0000B6350000}"/>
    <cellStyle name="20% - Accent6 2 4 5 2" xfId="11219" xr:uid="{00000000-0005-0000-0000-0000B7350000}"/>
    <cellStyle name="20% - Accent6 2 4 5 2 2" xfId="11220" xr:uid="{00000000-0005-0000-0000-0000B8350000}"/>
    <cellStyle name="20% - Accent6 2 4 5 2 2 2" xfId="11221" xr:uid="{00000000-0005-0000-0000-0000B9350000}"/>
    <cellStyle name="20% - Accent6 2 4 5 2 2 3" xfId="52178" xr:uid="{00000000-0005-0000-0000-0000BA350000}"/>
    <cellStyle name="20% - Accent6 2 4 5 2 3" xfId="11222" xr:uid="{00000000-0005-0000-0000-0000BB350000}"/>
    <cellStyle name="20% - Accent6 2 4 5 2 4" xfId="11223" xr:uid="{00000000-0005-0000-0000-0000BC350000}"/>
    <cellStyle name="20% - Accent6 2 4 5 3" xfId="11224" xr:uid="{00000000-0005-0000-0000-0000BD350000}"/>
    <cellStyle name="20% - Accent6 2 4 5 3 2" xfId="11225" xr:uid="{00000000-0005-0000-0000-0000BE350000}"/>
    <cellStyle name="20% - Accent6 2 4 5 3 3" xfId="52179" xr:uid="{00000000-0005-0000-0000-0000BF350000}"/>
    <cellStyle name="20% - Accent6 2 4 5 4" xfId="11226" xr:uid="{00000000-0005-0000-0000-0000C0350000}"/>
    <cellStyle name="20% - Accent6 2 4 5 5" xfId="11227" xr:uid="{00000000-0005-0000-0000-0000C1350000}"/>
    <cellStyle name="20% - Accent6 2 4 6" xfId="11228" xr:uid="{00000000-0005-0000-0000-0000C2350000}"/>
    <cellStyle name="20% - Accent6 2 4 6 2" xfId="11229" xr:uid="{00000000-0005-0000-0000-0000C3350000}"/>
    <cellStyle name="20% - Accent6 2 4 6 2 2" xfId="11230" xr:uid="{00000000-0005-0000-0000-0000C4350000}"/>
    <cellStyle name="20% - Accent6 2 4 6 2 3" xfId="52180" xr:uid="{00000000-0005-0000-0000-0000C5350000}"/>
    <cellStyle name="20% - Accent6 2 4 6 3" xfId="11231" xr:uid="{00000000-0005-0000-0000-0000C6350000}"/>
    <cellStyle name="20% - Accent6 2 4 6 4" xfId="11232" xr:uid="{00000000-0005-0000-0000-0000C7350000}"/>
    <cellStyle name="20% - Accent6 2 4 7" xfId="11233" xr:uid="{00000000-0005-0000-0000-0000C8350000}"/>
    <cellStyle name="20% - Accent6 2 4 7 2" xfId="11234" xr:uid="{00000000-0005-0000-0000-0000C9350000}"/>
    <cellStyle name="20% - Accent6 2 4 7 2 2" xfId="11235" xr:uid="{00000000-0005-0000-0000-0000CA350000}"/>
    <cellStyle name="20% - Accent6 2 4 7 2 3" xfId="52181" xr:uid="{00000000-0005-0000-0000-0000CB350000}"/>
    <cellStyle name="20% - Accent6 2 4 7 3" xfId="11236" xr:uid="{00000000-0005-0000-0000-0000CC350000}"/>
    <cellStyle name="20% - Accent6 2 4 7 4" xfId="11237" xr:uid="{00000000-0005-0000-0000-0000CD350000}"/>
    <cellStyle name="20% - Accent6 2 4 8" xfId="11238" xr:uid="{00000000-0005-0000-0000-0000CE350000}"/>
    <cellStyle name="20% - Accent6 2 4 8 2" xfId="11239" xr:uid="{00000000-0005-0000-0000-0000CF350000}"/>
    <cellStyle name="20% - Accent6 2 4 8 3" xfId="52182" xr:uid="{00000000-0005-0000-0000-0000D0350000}"/>
    <cellStyle name="20% - Accent6 2 4 9" xfId="11240" xr:uid="{00000000-0005-0000-0000-0000D1350000}"/>
    <cellStyle name="20% - Accent6 2 5" xfId="11241" xr:uid="{00000000-0005-0000-0000-0000D2350000}"/>
    <cellStyle name="20% - Accent6 2 5 10" xfId="11242" xr:uid="{00000000-0005-0000-0000-0000D3350000}"/>
    <cellStyle name="20% - Accent6 2 5 2" xfId="11243" xr:uid="{00000000-0005-0000-0000-0000D4350000}"/>
    <cellStyle name="20% - Accent6 2 5 2 2" xfId="11244" xr:uid="{00000000-0005-0000-0000-0000D5350000}"/>
    <cellStyle name="20% - Accent6 2 5 2 2 2" xfId="11245" xr:uid="{00000000-0005-0000-0000-0000D6350000}"/>
    <cellStyle name="20% - Accent6 2 5 2 2 2 2" xfId="11246" xr:uid="{00000000-0005-0000-0000-0000D7350000}"/>
    <cellStyle name="20% - Accent6 2 5 2 2 2 2 2" xfId="11247" xr:uid="{00000000-0005-0000-0000-0000D8350000}"/>
    <cellStyle name="20% - Accent6 2 5 2 2 2 2 2 2" xfId="11248" xr:uid="{00000000-0005-0000-0000-0000D9350000}"/>
    <cellStyle name="20% - Accent6 2 5 2 2 2 2 2 3" xfId="52183" xr:uid="{00000000-0005-0000-0000-0000DA350000}"/>
    <cellStyle name="20% - Accent6 2 5 2 2 2 2 3" xfId="11249" xr:uid="{00000000-0005-0000-0000-0000DB350000}"/>
    <cellStyle name="20% - Accent6 2 5 2 2 2 2 4" xfId="11250" xr:uid="{00000000-0005-0000-0000-0000DC350000}"/>
    <cellStyle name="20% - Accent6 2 5 2 2 2 3" xfId="11251" xr:uid="{00000000-0005-0000-0000-0000DD350000}"/>
    <cellStyle name="20% - Accent6 2 5 2 2 2 3 2" xfId="11252" xr:uid="{00000000-0005-0000-0000-0000DE350000}"/>
    <cellStyle name="20% - Accent6 2 5 2 2 2 3 2 2" xfId="11253" xr:uid="{00000000-0005-0000-0000-0000DF350000}"/>
    <cellStyle name="20% - Accent6 2 5 2 2 2 3 2 3" xfId="52184" xr:uid="{00000000-0005-0000-0000-0000E0350000}"/>
    <cellStyle name="20% - Accent6 2 5 2 2 2 3 3" xfId="11254" xr:uid="{00000000-0005-0000-0000-0000E1350000}"/>
    <cellStyle name="20% - Accent6 2 5 2 2 2 3 4" xfId="11255" xr:uid="{00000000-0005-0000-0000-0000E2350000}"/>
    <cellStyle name="20% - Accent6 2 5 2 2 2 4" xfId="11256" xr:uid="{00000000-0005-0000-0000-0000E3350000}"/>
    <cellStyle name="20% - Accent6 2 5 2 2 2 4 2" xfId="11257" xr:uid="{00000000-0005-0000-0000-0000E4350000}"/>
    <cellStyle name="20% - Accent6 2 5 2 2 2 4 3" xfId="52185" xr:uid="{00000000-0005-0000-0000-0000E5350000}"/>
    <cellStyle name="20% - Accent6 2 5 2 2 2 5" xfId="11258" xr:uid="{00000000-0005-0000-0000-0000E6350000}"/>
    <cellStyle name="20% - Accent6 2 5 2 2 2 6" xfId="11259" xr:uid="{00000000-0005-0000-0000-0000E7350000}"/>
    <cellStyle name="20% - Accent6 2 5 2 2 3" xfId="11260" xr:uid="{00000000-0005-0000-0000-0000E8350000}"/>
    <cellStyle name="20% - Accent6 2 5 2 2 3 2" xfId="11261" xr:uid="{00000000-0005-0000-0000-0000E9350000}"/>
    <cellStyle name="20% - Accent6 2 5 2 2 3 2 2" xfId="11262" xr:uid="{00000000-0005-0000-0000-0000EA350000}"/>
    <cellStyle name="20% - Accent6 2 5 2 2 3 2 3" xfId="52186" xr:uid="{00000000-0005-0000-0000-0000EB350000}"/>
    <cellStyle name="20% - Accent6 2 5 2 2 3 3" xfId="11263" xr:uid="{00000000-0005-0000-0000-0000EC350000}"/>
    <cellStyle name="20% - Accent6 2 5 2 2 3 4" xfId="11264" xr:uid="{00000000-0005-0000-0000-0000ED350000}"/>
    <cellStyle name="20% - Accent6 2 5 2 2 4" xfId="11265" xr:uid="{00000000-0005-0000-0000-0000EE350000}"/>
    <cellStyle name="20% - Accent6 2 5 2 2 4 2" xfId="11266" xr:uid="{00000000-0005-0000-0000-0000EF350000}"/>
    <cellStyle name="20% - Accent6 2 5 2 2 4 2 2" xfId="11267" xr:uid="{00000000-0005-0000-0000-0000F0350000}"/>
    <cellStyle name="20% - Accent6 2 5 2 2 4 2 3" xfId="52187" xr:uid="{00000000-0005-0000-0000-0000F1350000}"/>
    <cellStyle name="20% - Accent6 2 5 2 2 4 3" xfId="11268" xr:uid="{00000000-0005-0000-0000-0000F2350000}"/>
    <cellStyle name="20% - Accent6 2 5 2 2 4 4" xfId="11269" xr:uid="{00000000-0005-0000-0000-0000F3350000}"/>
    <cellStyle name="20% - Accent6 2 5 2 2 5" xfId="11270" xr:uid="{00000000-0005-0000-0000-0000F4350000}"/>
    <cellStyle name="20% - Accent6 2 5 2 2 5 2" xfId="11271" xr:uid="{00000000-0005-0000-0000-0000F5350000}"/>
    <cellStyle name="20% - Accent6 2 5 2 2 5 3" xfId="52188" xr:uid="{00000000-0005-0000-0000-0000F6350000}"/>
    <cellStyle name="20% - Accent6 2 5 2 2 6" xfId="11272" xr:uid="{00000000-0005-0000-0000-0000F7350000}"/>
    <cellStyle name="20% - Accent6 2 5 2 2 7" xfId="11273" xr:uid="{00000000-0005-0000-0000-0000F8350000}"/>
    <cellStyle name="20% - Accent6 2 5 2 3" xfId="11274" xr:uid="{00000000-0005-0000-0000-0000F9350000}"/>
    <cellStyle name="20% - Accent6 2 5 2 3 2" xfId="11275" xr:uid="{00000000-0005-0000-0000-0000FA350000}"/>
    <cellStyle name="20% - Accent6 2 5 2 3 2 2" xfId="11276" xr:uid="{00000000-0005-0000-0000-0000FB350000}"/>
    <cellStyle name="20% - Accent6 2 5 2 3 2 2 2" xfId="11277" xr:uid="{00000000-0005-0000-0000-0000FC350000}"/>
    <cellStyle name="20% - Accent6 2 5 2 3 2 2 3" xfId="52189" xr:uid="{00000000-0005-0000-0000-0000FD350000}"/>
    <cellStyle name="20% - Accent6 2 5 2 3 2 3" xfId="11278" xr:uid="{00000000-0005-0000-0000-0000FE350000}"/>
    <cellStyle name="20% - Accent6 2 5 2 3 2 4" xfId="11279" xr:uid="{00000000-0005-0000-0000-0000FF350000}"/>
    <cellStyle name="20% - Accent6 2 5 2 3 3" xfId="11280" xr:uid="{00000000-0005-0000-0000-000000360000}"/>
    <cellStyle name="20% - Accent6 2 5 2 3 3 2" xfId="11281" xr:uid="{00000000-0005-0000-0000-000001360000}"/>
    <cellStyle name="20% - Accent6 2 5 2 3 3 2 2" xfId="11282" xr:uid="{00000000-0005-0000-0000-000002360000}"/>
    <cellStyle name="20% - Accent6 2 5 2 3 3 2 3" xfId="52190" xr:uid="{00000000-0005-0000-0000-000003360000}"/>
    <cellStyle name="20% - Accent6 2 5 2 3 3 3" xfId="11283" xr:uid="{00000000-0005-0000-0000-000004360000}"/>
    <cellStyle name="20% - Accent6 2 5 2 3 3 4" xfId="11284" xr:uid="{00000000-0005-0000-0000-000005360000}"/>
    <cellStyle name="20% - Accent6 2 5 2 3 4" xfId="11285" xr:uid="{00000000-0005-0000-0000-000006360000}"/>
    <cellStyle name="20% - Accent6 2 5 2 3 4 2" xfId="11286" xr:uid="{00000000-0005-0000-0000-000007360000}"/>
    <cellStyle name="20% - Accent6 2 5 2 3 4 3" xfId="52191" xr:uid="{00000000-0005-0000-0000-000008360000}"/>
    <cellStyle name="20% - Accent6 2 5 2 3 5" xfId="11287" xr:uid="{00000000-0005-0000-0000-000009360000}"/>
    <cellStyle name="20% - Accent6 2 5 2 3 6" xfId="11288" xr:uid="{00000000-0005-0000-0000-00000A360000}"/>
    <cellStyle name="20% - Accent6 2 5 2 4" xfId="11289" xr:uid="{00000000-0005-0000-0000-00000B360000}"/>
    <cellStyle name="20% - Accent6 2 5 2 4 2" xfId="11290" xr:uid="{00000000-0005-0000-0000-00000C360000}"/>
    <cellStyle name="20% - Accent6 2 5 2 4 2 2" xfId="11291" xr:uid="{00000000-0005-0000-0000-00000D360000}"/>
    <cellStyle name="20% - Accent6 2 5 2 4 2 3" xfId="52192" xr:uid="{00000000-0005-0000-0000-00000E360000}"/>
    <cellStyle name="20% - Accent6 2 5 2 4 3" xfId="11292" xr:uid="{00000000-0005-0000-0000-00000F360000}"/>
    <cellStyle name="20% - Accent6 2 5 2 4 4" xfId="11293" xr:uid="{00000000-0005-0000-0000-000010360000}"/>
    <cellStyle name="20% - Accent6 2 5 2 5" xfId="11294" xr:uid="{00000000-0005-0000-0000-000011360000}"/>
    <cellStyle name="20% - Accent6 2 5 2 5 2" xfId="11295" xr:uid="{00000000-0005-0000-0000-000012360000}"/>
    <cellStyle name="20% - Accent6 2 5 2 5 2 2" xfId="11296" xr:uid="{00000000-0005-0000-0000-000013360000}"/>
    <cellStyle name="20% - Accent6 2 5 2 5 2 3" xfId="52193" xr:uid="{00000000-0005-0000-0000-000014360000}"/>
    <cellStyle name="20% - Accent6 2 5 2 5 3" xfId="11297" xr:uid="{00000000-0005-0000-0000-000015360000}"/>
    <cellStyle name="20% - Accent6 2 5 2 5 4" xfId="11298" xr:uid="{00000000-0005-0000-0000-000016360000}"/>
    <cellStyle name="20% - Accent6 2 5 2 6" xfId="11299" xr:uid="{00000000-0005-0000-0000-000017360000}"/>
    <cellStyle name="20% - Accent6 2 5 2 6 2" xfId="11300" xr:uid="{00000000-0005-0000-0000-000018360000}"/>
    <cellStyle name="20% - Accent6 2 5 2 6 3" xfId="52194" xr:uid="{00000000-0005-0000-0000-000019360000}"/>
    <cellStyle name="20% - Accent6 2 5 2 7" xfId="11301" xr:uid="{00000000-0005-0000-0000-00001A360000}"/>
    <cellStyle name="20% - Accent6 2 5 2 8" xfId="11302" xr:uid="{00000000-0005-0000-0000-00001B360000}"/>
    <cellStyle name="20% - Accent6 2 5 3" xfId="11303" xr:uid="{00000000-0005-0000-0000-00001C360000}"/>
    <cellStyle name="20% - Accent6 2 5 3 2" xfId="11304" xr:uid="{00000000-0005-0000-0000-00001D360000}"/>
    <cellStyle name="20% - Accent6 2 5 3 2 2" xfId="11305" xr:uid="{00000000-0005-0000-0000-00001E360000}"/>
    <cellStyle name="20% - Accent6 2 5 3 2 2 2" xfId="11306" xr:uid="{00000000-0005-0000-0000-00001F360000}"/>
    <cellStyle name="20% - Accent6 2 5 3 2 2 2 2" xfId="11307" xr:uid="{00000000-0005-0000-0000-000020360000}"/>
    <cellStyle name="20% - Accent6 2 5 3 2 2 2 3" xfId="52195" xr:uid="{00000000-0005-0000-0000-000021360000}"/>
    <cellStyle name="20% - Accent6 2 5 3 2 2 3" xfId="11308" xr:uid="{00000000-0005-0000-0000-000022360000}"/>
    <cellStyle name="20% - Accent6 2 5 3 2 2 4" xfId="11309" xr:uid="{00000000-0005-0000-0000-000023360000}"/>
    <cellStyle name="20% - Accent6 2 5 3 2 3" xfId="11310" xr:uid="{00000000-0005-0000-0000-000024360000}"/>
    <cellStyle name="20% - Accent6 2 5 3 2 3 2" xfId="11311" xr:uid="{00000000-0005-0000-0000-000025360000}"/>
    <cellStyle name="20% - Accent6 2 5 3 2 3 2 2" xfId="11312" xr:uid="{00000000-0005-0000-0000-000026360000}"/>
    <cellStyle name="20% - Accent6 2 5 3 2 3 2 3" xfId="52196" xr:uid="{00000000-0005-0000-0000-000027360000}"/>
    <cellStyle name="20% - Accent6 2 5 3 2 3 3" xfId="11313" xr:uid="{00000000-0005-0000-0000-000028360000}"/>
    <cellStyle name="20% - Accent6 2 5 3 2 3 4" xfId="11314" xr:uid="{00000000-0005-0000-0000-000029360000}"/>
    <cellStyle name="20% - Accent6 2 5 3 2 4" xfId="11315" xr:uid="{00000000-0005-0000-0000-00002A360000}"/>
    <cellStyle name="20% - Accent6 2 5 3 2 4 2" xfId="11316" xr:uid="{00000000-0005-0000-0000-00002B360000}"/>
    <cellStyle name="20% - Accent6 2 5 3 2 4 3" xfId="52197" xr:uid="{00000000-0005-0000-0000-00002C360000}"/>
    <cellStyle name="20% - Accent6 2 5 3 2 5" xfId="11317" xr:uid="{00000000-0005-0000-0000-00002D360000}"/>
    <cellStyle name="20% - Accent6 2 5 3 2 6" xfId="11318" xr:uid="{00000000-0005-0000-0000-00002E360000}"/>
    <cellStyle name="20% - Accent6 2 5 3 3" xfId="11319" xr:uid="{00000000-0005-0000-0000-00002F360000}"/>
    <cellStyle name="20% - Accent6 2 5 3 3 2" xfId="11320" xr:uid="{00000000-0005-0000-0000-000030360000}"/>
    <cellStyle name="20% - Accent6 2 5 3 3 2 2" xfId="11321" xr:uid="{00000000-0005-0000-0000-000031360000}"/>
    <cellStyle name="20% - Accent6 2 5 3 3 2 3" xfId="52198" xr:uid="{00000000-0005-0000-0000-000032360000}"/>
    <cellStyle name="20% - Accent6 2 5 3 3 3" xfId="11322" xr:uid="{00000000-0005-0000-0000-000033360000}"/>
    <cellStyle name="20% - Accent6 2 5 3 3 4" xfId="11323" xr:uid="{00000000-0005-0000-0000-000034360000}"/>
    <cellStyle name="20% - Accent6 2 5 3 4" xfId="11324" xr:uid="{00000000-0005-0000-0000-000035360000}"/>
    <cellStyle name="20% - Accent6 2 5 3 4 2" xfId="11325" xr:uid="{00000000-0005-0000-0000-000036360000}"/>
    <cellStyle name="20% - Accent6 2 5 3 4 2 2" xfId="11326" xr:uid="{00000000-0005-0000-0000-000037360000}"/>
    <cellStyle name="20% - Accent6 2 5 3 4 2 3" xfId="52199" xr:uid="{00000000-0005-0000-0000-000038360000}"/>
    <cellStyle name="20% - Accent6 2 5 3 4 3" xfId="11327" xr:uid="{00000000-0005-0000-0000-000039360000}"/>
    <cellStyle name="20% - Accent6 2 5 3 4 4" xfId="11328" xr:uid="{00000000-0005-0000-0000-00003A360000}"/>
    <cellStyle name="20% - Accent6 2 5 3 5" xfId="11329" xr:uid="{00000000-0005-0000-0000-00003B360000}"/>
    <cellStyle name="20% - Accent6 2 5 3 5 2" xfId="11330" xr:uid="{00000000-0005-0000-0000-00003C360000}"/>
    <cellStyle name="20% - Accent6 2 5 3 5 3" xfId="52200" xr:uid="{00000000-0005-0000-0000-00003D360000}"/>
    <cellStyle name="20% - Accent6 2 5 3 6" xfId="11331" xr:uid="{00000000-0005-0000-0000-00003E360000}"/>
    <cellStyle name="20% - Accent6 2 5 3 7" xfId="11332" xr:uid="{00000000-0005-0000-0000-00003F360000}"/>
    <cellStyle name="20% - Accent6 2 5 4" xfId="11333" xr:uid="{00000000-0005-0000-0000-000040360000}"/>
    <cellStyle name="20% - Accent6 2 5 4 2" xfId="11334" xr:uid="{00000000-0005-0000-0000-000041360000}"/>
    <cellStyle name="20% - Accent6 2 5 4 2 2" xfId="11335" xr:uid="{00000000-0005-0000-0000-000042360000}"/>
    <cellStyle name="20% - Accent6 2 5 4 2 2 2" xfId="11336" xr:uid="{00000000-0005-0000-0000-000043360000}"/>
    <cellStyle name="20% - Accent6 2 5 4 2 2 3" xfId="52201" xr:uid="{00000000-0005-0000-0000-000044360000}"/>
    <cellStyle name="20% - Accent6 2 5 4 2 3" xfId="11337" xr:uid="{00000000-0005-0000-0000-000045360000}"/>
    <cellStyle name="20% - Accent6 2 5 4 2 4" xfId="11338" xr:uid="{00000000-0005-0000-0000-000046360000}"/>
    <cellStyle name="20% - Accent6 2 5 4 3" xfId="11339" xr:uid="{00000000-0005-0000-0000-000047360000}"/>
    <cellStyle name="20% - Accent6 2 5 4 3 2" xfId="11340" xr:uid="{00000000-0005-0000-0000-000048360000}"/>
    <cellStyle name="20% - Accent6 2 5 4 3 2 2" xfId="11341" xr:uid="{00000000-0005-0000-0000-000049360000}"/>
    <cellStyle name="20% - Accent6 2 5 4 3 2 3" xfId="52202" xr:uid="{00000000-0005-0000-0000-00004A360000}"/>
    <cellStyle name="20% - Accent6 2 5 4 3 3" xfId="11342" xr:uid="{00000000-0005-0000-0000-00004B360000}"/>
    <cellStyle name="20% - Accent6 2 5 4 3 4" xfId="11343" xr:uid="{00000000-0005-0000-0000-00004C360000}"/>
    <cellStyle name="20% - Accent6 2 5 4 4" xfId="11344" xr:uid="{00000000-0005-0000-0000-00004D360000}"/>
    <cellStyle name="20% - Accent6 2 5 4 4 2" xfId="11345" xr:uid="{00000000-0005-0000-0000-00004E360000}"/>
    <cellStyle name="20% - Accent6 2 5 4 4 3" xfId="52203" xr:uid="{00000000-0005-0000-0000-00004F360000}"/>
    <cellStyle name="20% - Accent6 2 5 4 5" xfId="11346" xr:uid="{00000000-0005-0000-0000-000050360000}"/>
    <cellStyle name="20% - Accent6 2 5 4 6" xfId="11347" xr:uid="{00000000-0005-0000-0000-000051360000}"/>
    <cellStyle name="20% - Accent6 2 5 5" xfId="11348" xr:uid="{00000000-0005-0000-0000-000052360000}"/>
    <cellStyle name="20% - Accent6 2 5 5 2" xfId="11349" xr:uid="{00000000-0005-0000-0000-000053360000}"/>
    <cellStyle name="20% - Accent6 2 5 5 2 2" xfId="11350" xr:uid="{00000000-0005-0000-0000-000054360000}"/>
    <cellStyle name="20% - Accent6 2 5 5 2 2 2" xfId="11351" xr:uid="{00000000-0005-0000-0000-000055360000}"/>
    <cellStyle name="20% - Accent6 2 5 5 2 2 3" xfId="52204" xr:uid="{00000000-0005-0000-0000-000056360000}"/>
    <cellStyle name="20% - Accent6 2 5 5 2 3" xfId="11352" xr:uid="{00000000-0005-0000-0000-000057360000}"/>
    <cellStyle name="20% - Accent6 2 5 5 2 4" xfId="11353" xr:uid="{00000000-0005-0000-0000-000058360000}"/>
    <cellStyle name="20% - Accent6 2 5 5 3" xfId="11354" xr:uid="{00000000-0005-0000-0000-000059360000}"/>
    <cellStyle name="20% - Accent6 2 5 5 3 2" xfId="11355" xr:uid="{00000000-0005-0000-0000-00005A360000}"/>
    <cellStyle name="20% - Accent6 2 5 5 3 3" xfId="52205" xr:uid="{00000000-0005-0000-0000-00005B360000}"/>
    <cellStyle name="20% - Accent6 2 5 5 4" xfId="11356" xr:uid="{00000000-0005-0000-0000-00005C360000}"/>
    <cellStyle name="20% - Accent6 2 5 5 5" xfId="11357" xr:uid="{00000000-0005-0000-0000-00005D360000}"/>
    <cellStyle name="20% - Accent6 2 5 6" xfId="11358" xr:uid="{00000000-0005-0000-0000-00005E360000}"/>
    <cellStyle name="20% - Accent6 2 5 6 2" xfId="11359" xr:uid="{00000000-0005-0000-0000-00005F360000}"/>
    <cellStyle name="20% - Accent6 2 5 6 2 2" xfId="11360" xr:uid="{00000000-0005-0000-0000-000060360000}"/>
    <cellStyle name="20% - Accent6 2 5 6 2 3" xfId="52206" xr:uid="{00000000-0005-0000-0000-000061360000}"/>
    <cellStyle name="20% - Accent6 2 5 6 3" xfId="11361" xr:uid="{00000000-0005-0000-0000-000062360000}"/>
    <cellStyle name="20% - Accent6 2 5 6 4" xfId="11362" xr:uid="{00000000-0005-0000-0000-000063360000}"/>
    <cellStyle name="20% - Accent6 2 5 7" xfId="11363" xr:uid="{00000000-0005-0000-0000-000064360000}"/>
    <cellStyle name="20% - Accent6 2 5 7 2" xfId="11364" xr:uid="{00000000-0005-0000-0000-000065360000}"/>
    <cellStyle name="20% - Accent6 2 5 7 2 2" xfId="11365" xr:uid="{00000000-0005-0000-0000-000066360000}"/>
    <cellStyle name="20% - Accent6 2 5 7 2 3" xfId="52207" xr:uid="{00000000-0005-0000-0000-000067360000}"/>
    <cellStyle name="20% - Accent6 2 5 7 3" xfId="11366" xr:uid="{00000000-0005-0000-0000-000068360000}"/>
    <cellStyle name="20% - Accent6 2 5 7 4" xfId="11367" xr:uid="{00000000-0005-0000-0000-000069360000}"/>
    <cellStyle name="20% - Accent6 2 5 8" xfId="11368" xr:uid="{00000000-0005-0000-0000-00006A360000}"/>
    <cellStyle name="20% - Accent6 2 5 8 2" xfId="11369" xr:uid="{00000000-0005-0000-0000-00006B360000}"/>
    <cellStyle name="20% - Accent6 2 5 8 3" xfId="52208" xr:uid="{00000000-0005-0000-0000-00006C360000}"/>
    <cellStyle name="20% - Accent6 2 5 9" xfId="11370" xr:uid="{00000000-0005-0000-0000-00006D360000}"/>
    <cellStyle name="20% - Accent6 2 6" xfId="11371" xr:uid="{00000000-0005-0000-0000-00006E360000}"/>
    <cellStyle name="20% - Accent6 2 6 10" xfId="11372" xr:uid="{00000000-0005-0000-0000-00006F360000}"/>
    <cellStyle name="20% - Accent6 2 6 2" xfId="11373" xr:uid="{00000000-0005-0000-0000-000070360000}"/>
    <cellStyle name="20% - Accent6 2 6 2 2" xfId="11374" xr:uid="{00000000-0005-0000-0000-000071360000}"/>
    <cellStyle name="20% - Accent6 2 6 2 2 2" xfId="11375" xr:uid="{00000000-0005-0000-0000-000072360000}"/>
    <cellStyle name="20% - Accent6 2 6 2 2 2 2" xfId="11376" xr:uid="{00000000-0005-0000-0000-000073360000}"/>
    <cellStyle name="20% - Accent6 2 6 2 2 2 2 2" xfId="11377" xr:uid="{00000000-0005-0000-0000-000074360000}"/>
    <cellStyle name="20% - Accent6 2 6 2 2 2 2 2 2" xfId="11378" xr:uid="{00000000-0005-0000-0000-000075360000}"/>
    <cellStyle name="20% - Accent6 2 6 2 2 2 2 2 3" xfId="52209" xr:uid="{00000000-0005-0000-0000-000076360000}"/>
    <cellStyle name="20% - Accent6 2 6 2 2 2 2 3" xfId="11379" xr:uid="{00000000-0005-0000-0000-000077360000}"/>
    <cellStyle name="20% - Accent6 2 6 2 2 2 2 4" xfId="11380" xr:uid="{00000000-0005-0000-0000-000078360000}"/>
    <cellStyle name="20% - Accent6 2 6 2 2 2 3" xfId="11381" xr:uid="{00000000-0005-0000-0000-000079360000}"/>
    <cellStyle name="20% - Accent6 2 6 2 2 2 3 2" xfId="11382" xr:uid="{00000000-0005-0000-0000-00007A360000}"/>
    <cellStyle name="20% - Accent6 2 6 2 2 2 3 2 2" xfId="11383" xr:uid="{00000000-0005-0000-0000-00007B360000}"/>
    <cellStyle name="20% - Accent6 2 6 2 2 2 3 2 3" xfId="52210" xr:uid="{00000000-0005-0000-0000-00007C360000}"/>
    <cellStyle name="20% - Accent6 2 6 2 2 2 3 3" xfId="11384" xr:uid="{00000000-0005-0000-0000-00007D360000}"/>
    <cellStyle name="20% - Accent6 2 6 2 2 2 3 4" xfId="11385" xr:uid="{00000000-0005-0000-0000-00007E360000}"/>
    <cellStyle name="20% - Accent6 2 6 2 2 2 4" xfId="11386" xr:uid="{00000000-0005-0000-0000-00007F360000}"/>
    <cellStyle name="20% - Accent6 2 6 2 2 2 4 2" xfId="11387" xr:uid="{00000000-0005-0000-0000-000080360000}"/>
    <cellStyle name="20% - Accent6 2 6 2 2 2 4 3" xfId="52211" xr:uid="{00000000-0005-0000-0000-000081360000}"/>
    <cellStyle name="20% - Accent6 2 6 2 2 2 5" xfId="11388" xr:uid="{00000000-0005-0000-0000-000082360000}"/>
    <cellStyle name="20% - Accent6 2 6 2 2 2 6" xfId="11389" xr:uid="{00000000-0005-0000-0000-000083360000}"/>
    <cellStyle name="20% - Accent6 2 6 2 2 3" xfId="11390" xr:uid="{00000000-0005-0000-0000-000084360000}"/>
    <cellStyle name="20% - Accent6 2 6 2 2 3 2" xfId="11391" xr:uid="{00000000-0005-0000-0000-000085360000}"/>
    <cellStyle name="20% - Accent6 2 6 2 2 3 2 2" xfId="11392" xr:uid="{00000000-0005-0000-0000-000086360000}"/>
    <cellStyle name="20% - Accent6 2 6 2 2 3 2 3" xfId="52212" xr:uid="{00000000-0005-0000-0000-000087360000}"/>
    <cellStyle name="20% - Accent6 2 6 2 2 3 3" xfId="11393" xr:uid="{00000000-0005-0000-0000-000088360000}"/>
    <cellStyle name="20% - Accent6 2 6 2 2 3 4" xfId="11394" xr:uid="{00000000-0005-0000-0000-000089360000}"/>
    <cellStyle name="20% - Accent6 2 6 2 2 4" xfId="11395" xr:uid="{00000000-0005-0000-0000-00008A360000}"/>
    <cellStyle name="20% - Accent6 2 6 2 2 4 2" xfId="11396" xr:uid="{00000000-0005-0000-0000-00008B360000}"/>
    <cellStyle name="20% - Accent6 2 6 2 2 4 2 2" xfId="11397" xr:uid="{00000000-0005-0000-0000-00008C360000}"/>
    <cellStyle name="20% - Accent6 2 6 2 2 4 2 3" xfId="52213" xr:uid="{00000000-0005-0000-0000-00008D360000}"/>
    <cellStyle name="20% - Accent6 2 6 2 2 4 3" xfId="11398" xr:uid="{00000000-0005-0000-0000-00008E360000}"/>
    <cellStyle name="20% - Accent6 2 6 2 2 4 4" xfId="11399" xr:uid="{00000000-0005-0000-0000-00008F360000}"/>
    <cellStyle name="20% - Accent6 2 6 2 2 5" xfId="11400" xr:uid="{00000000-0005-0000-0000-000090360000}"/>
    <cellStyle name="20% - Accent6 2 6 2 2 5 2" xfId="11401" xr:uid="{00000000-0005-0000-0000-000091360000}"/>
    <cellStyle name="20% - Accent6 2 6 2 2 5 3" xfId="52214" xr:uid="{00000000-0005-0000-0000-000092360000}"/>
    <cellStyle name="20% - Accent6 2 6 2 2 6" xfId="11402" xr:uid="{00000000-0005-0000-0000-000093360000}"/>
    <cellStyle name="20% - Accent6 2 6 2 2 7" xfId="11403" xr:uid="{00000000-0005-0000-0000-000094360000}"/>
    <cellStyle name="20% - Accent6 2 6 2 3" xfId="11404" xr:uid="{00000000-0005-0000-0000-000095360000}"/>
    <cellStyle name="20% - Accent6 2 6 2 3 2" xfId="11405" xr:uid="{00000000-0005-0000-0000-000096360000}"/>
    <cellStyle name="20% - Accent6 2 6 2 3 2 2" xfId="11406" xr:uid="{00000000-0005-0000-0000-000097360000}"/>
    <cellStyle name="20% - Accent6 2 6 2 3 2 2 2" xfId="11407" xr:uid="{00000000-0005-0000-0000-000098360000}"/>
    <cellStyle name="20% - Accent6 2 6 2 3 2 2 3" xfId="52215" xr:uid="{00000000-0005-0000-0000-000099360000}"/>
    <cellStyle name="20% - Accent6 2 6 2 3 2 3" xfId="11408" xr:uid="{00000000-0005-0000-0000-00009A360000}"/>
    <cellStyle name="20% - Accent6 2 6 2 3 2 4" xfId="11409" xr:uid="{00000000-0005-0000-0000-00009B360000}"/>
    <cellStyle name="20% - Accent6 2 6 2 3 3" xfId="11410" xr:uid="{00000000-0005-0000-0000-00009C360000}"/>
    <cellStyle name="20% - Accent6 2 6 2 3 3 2" xfId="11411" xr:uid="{00000000-0005-0000-0000-00009D360000}"/>
    <cellStyle name="20% - Accent6 2 6 2 3 3 2 2" xfId="11412" xr:uid="{00000000-0005-0000-0000-00009E360000}"/>
    <cellStyle name="20% - Accent6 2 6 2 3 3 2 3" xfId="52216" xr:uid="{00000000-0005-0000-0000-00009F360000}"/>
    <cellStyle name="20% - Accent6 2 6 2 3 3 3" xfId="11413" xr:uid="{00000000-0005-0000-0000-0000A0360000}"/>
    <cellStyle name="20% - Accent6 2 6 2 3 3 4" xfId="11414" xr:uid="{00000000-0005-0000-0000-0000A1360000}"/>
    <cellStyle name="20% - Accent6 2 6 2 3 4" xfId="11415" xr:uid="{00000000-0005-0000-0000-0000A2360000}"/>
    <cellStyle name="20% - Accent6 2 6 2 3 4 2" xfId="11416" xr:uid="{00000000-0005-0000-0000-0000A3360000}"/>
    <cellStyle name="20% - Accent6 2 6 2 3 4 3" xfId="52217" xr:uid="{00000000-0005-0000-0000-0000A4360000}"/>
    <cellStyle name="20% - Accent6 2 6 2 3 5" xfId="11417" xr:uid="{00000000-0005-0000-0000-0000A5360000}"/>
    <cellStyle name="20% - Accent6 2 6 2 3 6" xfId="11418" xr:uid="{00000000-0005-0000-0000-0000A6360000}"/>
    <cellStyle name="20% - Accent6 2 6 2 4" xfId="11419" xr:uid="{00000000-0005-0000-0000-0000A7360000}"/>
    <cellStyle name="20% - Accent6 2 6 2 4 2" xfId="11420" xr:uid="{00000000-0005-0000-0000-0000A8360000}"/>
    <cellStyle name="20% - Accent6 2 6 2 4 2 2" xfId="11421" xr:uid="{00000000-0005-0000-0000-0000A9360000}"/>
    <cellStyle name="20% - Accent6 2 6 2 4 2 3" xfId="52218" xr:uid="{00000000-0005-0000-0000-0000AA360000}"/>
    <cellStyle name="20% - Accent6 2 6 2 4 3" xfId="11422" xr:uid="{00000000-0005-0000-0000-0000AB360000}"/>
    <cellStyle name="20% - Accent6 2 6 2 4 4" xfId="11423" xr:uid="{00000000-0005-0000-0000-0000AC360000}"/>
    <cellStyle name="20% - Accent6 2 6 2 5" xfId="11424" xr:uid="{00000000-0005-0000-0000-0000AD360000}"/>
    <cellStyle name="20% - Accent6 2 6 2 5 2" xfId="11425" xr:uid="{00000000-0005-0000-0000-0000AE360000}"/>
    <cellStyle name="20% - Accent6 2 6 2 5 2 2" xfId="11426" xr:uid="{00000000-0005-0000-0000-0000AF360000}"/>
    <cellStyle name="20% - Accent6 2 6 2 5 2 3" xfId="52219" xr:uid="{00000000-0005-0000-0000-0000B0360000}"/>
    <cellStyle name="20% - Accent6 2 6 2 5 3" xfId="11427" xr:uid="{00000000-0005-0000-0000-0000B1360000}"/>
    <cellStyle name="20% - Accent6 2 6 2 5 4" xfId="11428" xr:uid="{00000000-0005-0000-0000-0000B2360000}"/>
    <cellStyle name="20% - Accent6 2 6 2 6" xfId="11429" xr:uid="{00000000-0005-0000-0000-0000B3360000}"/>
    <cellStyle name="20% - Accent6 2 6 2 6 2" xfId="11430" xr:uid="{00000000-0005-0000-0000-0000B4360000}"/>
    <cellStyle name="20% - Accent6 2 6 2 6 3" xfId="52220" xr:uid="{00000000-0005-0000-0000-0000B5360000}"/>
    <cellStyle name="20% - Accent6 2 6 2 7" xfId="11431" xr:uid="{00000000-0005-0000-0000-0000B6360000}"/>
    <cellStyle name="20% - Accent6 2 6 2 8" xfId="11432" xr:uid="{00000000-0005-0000-0000-0000B7360000}"/>
    <cellStyle name="20% - Accent6 2 6 3" xfId="11433" xr:uid="{00000000-0005-0000-0000-0000B8360000}"/>
    <cellStyle name="20% - Accent6 2 6 3 2" xfId="11434" xr:uid="{00000000-0005-0000-0000-0000B9360000}"/>
    <cellStyle name="20% - Accent6 2 6 3 2 2" xfId="11435" xr:uid="{00000000-0005-0000-0000-0000BA360000}"/>
    <cellStyle name="20% - Accent6 2 6 3 2 2 2" xfId="11436" xr:uid="{00000000-0005-0000-0000-0000BB360000}"/>
    <cellStyle name="20% - Accent6 2 6 3 2 2 2 2" xfId="11437" xr:uid="{00000000-0005-0000-0000-0000BC360000}"/>
    <cellStyle name="20% - Accent6 2 6 3 2 2 2 3" xfId="52221" xr:uid="{00000000-0005-0000-0000-0000BD360000}"/>
    <cellStyle name="20% - Accent6 2 6 3 2 2 3" xfId="11438" xr:uid="{00000000-0005-0000-0000-0000BE360000}"/>
    <cellStyle name="20% - Accent6 2 6 3 2 2 4" xfId="11439" xr:uid="{00000000-0005-0000-0000-0000BF360000}"/>
    <cellStyle name="20% - Accent6 2 6 3 2 3" xfId="11440" xr:uid="{00000000-0005-0000-0000-0000C0360000}"/>
    <cellStyle name="20% - Accent6 2 6 3 2 3 2" xfId="11441" xr:uid="{00000000-0005-0000-0000-0000C1360000}"/>
    <cellStyle name="20% - Accent6 2 6 3 2 3 2 2" xfId="11442" xr:uid="{00000000-0005-0000-0000-0000C2360000}"/>
    <cellStyle name="20% - Accent6 2 6 3 2 3 2 3" xfId="52222" xr:uid="{00000000-0005-0000-0000-0000C3360000}"/>
    <cellStyle name="20% - Accent6 2 6 3 2 3 3" xfId="11443" xr:uid="{00000000-0005-0000-0000-0000C4360000}"/>
    <cellStyle name="20% - Accent6 2 6 3 2 3 4" xfId="11444" xr:uid="{00000000-0005-0000-0000-0000C5360000}"/>
    <cellStyle name="20% - Accent6 2 6 3 2 4" xfId="11445" xr:uid="{00000000-0005-0000-0000-0000C6360000}"/>
    <cellStyle name="20% - Accent6 2 6 3 2 4 2" xfId="11446" xr:uid="{00000000-0005-0000-0000-0000C7360000}"/>
    <cellStyle name="20% - Accent6 2 6 3 2 4 3" xfId="52223" xr:uid="{00000000-0005-0000-0000-0000C8360000}"/>
    <cellStyle name="20% - Accent6 2 6 3 2 5" xfId="11447" xr:uid="{00000000-0005-0000-0000-0000C9360000}"/>
    <cellStyle name="20% - Accent6 2 6 3 2 6" xfId="11448" xr:uid="{00000000-0005-0000-0000-0000CA360000}"/>
    <cellStyle name="20% - Accent6 2 6 3 3" xfId="11449" xr:uid="{00000000-0005-0000-0000-0000CB360000}"/>
    <cellStyle name="20% - Accent6 2 6 3 3 2" xfId="11450" xr:uid="{00000000-0005-0000-0000-0000CC360000}"/>
    <cellStyle name="20% - Accent6 2 6 3 3 2 2" xfId="11451" xr:uid="{00000000-0005-0000-0000-0000CD360000}"/>
    <cellStyle name="20% - Accent6 2 6 3 3 2 3" xfId="52224" xr:uid="{00000000-0005-0000-0000-0000CE360000}"/>
    <cellStyle name="20% - Accent6 2 6 3 3 3" xfId="11452" xr:uid="{00000000-0005-0000-0000-0000CF360000}"/>
    <cellStyle name="20% - Accent6 2 6 3 3 4" xfId="11453" xr:uid="{00000000-0005-0000-0000-0000D0360000}"/>
    <cellStyle name="20% - Accent6 2 6 3 4" xfId="11454" xr:uid="{00000000-0005-0000-0000-0000D1360000}"/>
    <cellStyle name="20% - Accent6 2 6 3 4 2" xfId="11455" xr:uid="{00000000-0005-0000-0000-0000D2360000}"/>
    <cellStyle name="20% - Accent6 2 6 3 4 2 2" xfId="11456" xr:uid="{00000000-0005-0000-0000-0000D3360000}"/>
    <cellStyle name="20% - Accent6 2 6 3 4 2 3" xfId="52225" xr:uid="{00000000-0005-0000-0000-0000D4360000}"/>
    <cellStyle name="20% - Accent6 2 6 3 4 3" xfId="11457" xr:uid="{00000000-0005-0000-0000-0000D5360000}"/>
    <cellStyle name="20% - Accent6 2 6 3 4 4" xfId="11458" xr:uid="{00000000-0005-0000-0000-0000D6360000}"/>
    <cellStyle name="20% - Accent6 2 6 3 5" xfId="11459" xr:uid="{00000000-0005-0000-0000-0000D7360000}"/>
    <cellStyle name="20% - Accent6 2 6 3 5 2" xfId="11460" xr:uid="{00000000-0005-0000-0000-0000D8360000}"/>
    <cellStyle name="20% - Accent6 2 6 3 5 3" xfId="52226" xr:uid="{00000000-0005-0000-0000-0000D9360000}"/>
    <cellStyle name="20% - Accent6 2 6 3 6" xfId="11461" xr:uid="{00000000-0005-0000-0000-0000DA360000}"/>
    <cellStyle name="20% - Accent6 2 6 3 7" xfId="11462" xr:uid="{00000000-0005-0000-0000-0000DB360000}"/>
    <cellStyle name="20% - Accent6 2 6 4" xfId="11463" xr:uid="{00000000-0005-0000-0000-0000DC360000}"/>
    <cellStyle name="20% - Accent6 2 6 4 2" xfId="11464" xr:uid="{00000000-0005-0000-0000-0000DD360000}"/>
    <cellStyle name="20% - Accent6 2 6 4 2 2" xfId="11465" xr:uid="{00000000-0005-0000-0000-0000DE360000}"/>
    <cellStyle name="20% - Accent6 2 6 4 2 2 2" xfId="11466" xr:uid="{00000000-0005-0000-0000-0000DF360000}"/>
    <cellStyle name="20% - Accent6 2 6 4 2 2 3" xfId="52227" xr:uid="{00000000-0005-0000-0000-0000E0360000}"/>
    <cellStyle name="20% - Accent6 2 6 4 2 3" xfId="11467" xr:uid="{00000000-0005-0000-0000-0000E1360000}"/>
    <cellStyle name="20% - Accent6 2 6 4 2 4" xfId="11468" xr:uid="{00000000-0005-0000-0000-0000E2360000}"/>
    <cellStyle name="20% - Accent6 2 6 4 3" xfId="11469" xr:uid="{00000000-0005-0000-0000-0000E3360000}"/>
    <cellStyle name="20% - Accent6 2 6 4 3 2" xfId="11470" xr:uid="{00000000-0005-0000-0000-0000E4360000}"/>
    <cellStyle name="20% - Accent6 2 6 4 3 2 2" xfId="11471" xr:uid="{00000000-0005-0000-0000-0000E5360000}"/>
    <cellStyle name="20% - Accent6 2 6 4 3 2 3" xfId="52228" xr:uid="{00000000-0005-0000-0000-0000E6360000}"/>
    <cellStyle name="20% - Accent6 2 6 4 3 3" xfId="11472" xr:uid="{00000000-0005-0000-0000-0000E7360000}"/>
    <cellStyle name="20% - Accent6 2 6 4 3 4" xfId="11473" xr:uid="{00000000-0005-0000-0000-0000E8360000}"/>
    <cellStyle name="20% - Accent6 2 6 4 4" xfId="11474" xr:uid="{00000000-0005-0000-0000-0000E9360000}"/>
    <cellStyle name="20% - Accent6 2 6 4 4 2" xfId="11475" xr:uid="{00000000-0005-0000-0000-0000EA360000}"/>
    <cellStyle name="20% - Accent6 2 6 4 4 3" xfId="52229" xr:uid="{00000000-0005-0000-0000-0000EB360000}"/>
    <cellStyle name="20% - Accent6 2 6 4 5" xfId="11476" xr:uid="{00000000-0005-0000-0000-0000EC360000}"/>
    <cellStyle name="20% - Accent6 2 6 4 6" xfId="11477" xr:uid="{00000000-0005-0000-0000-0000ED360000}"/>
    <cellStyle name="20% - Accent6 2 6 5" xfId="11478" xr:uid="{00000000-0005-0000-0000-0000EE360000}"/>
    <cellStyle name="20% - Accent6 2 6 5 2" xfId="11479" xr:uid="{00000000-0005-0000-0000-0000EF360000}"/>
    <cellStyle name="20% - Accent6 2 6 5 2 2" xfId="11480" xr:uid="{00000000-0005-0000-0000-0000F0360000}"/>
    <cellStyle name="20% - Accent6 2 6 5 2 2 2" xfId="11481" xr:uid="{00000000-0005-0000-0000-0000F1360000}"/>
    <cellStyle name="20% - Accent6 2 6 5 2 2 3" xfId="52230" xr:uid="{00000000-0005-0000-0000-0000F2360000}"/>
    <cellStyle name="20% - Accent6 2 6 5 2 3" xfId="11482" xr:uid="{00000000-0005-0000-0000-0000F3360000}"/>
    <cellStyle name="20% - Accent6 2 6 5 2 4" xfId="11483" xr:uid="{00000000-0005-0000-0000-0000F4360000}"/>
    <cellStyle name="20% - Accent6 2 6 5 3" xfId="11484" xr:uid="{00000000-0005-0000-0000-0000F5360000}"/>
    <cellStyle name="20% - Accent6 2 6 5 3 2" xfId="11485" xr:uid="{00000000-0005-0000-0000-0000F6360000}"/>
    <cellStyle name="20% - Accent6 2 6 5 3 3" xfId="52231" xr:uid="{00000000-0005-0000-0000-0000F7360000}"/>
    <cellStyle name="20% - Accent6 2 6 5 4" xfId="11486" xr:uid="{00000000-0005-0000-0000-0000F8360000}"/>
    <cellStyle name="20% - Accent6 2 6 5 5" xfId="11487" xr:uid="{00000000-0005-0000-0000-0000F9360000}"/>
    <cellStyle name="20% - Accent6 2 6 6" xfId="11488" xr:uid="{00000000-0005-0000-0000-0000FA360000}"/>
    <cellStyle name="20% - Accent6 2 6 6 2" xfId="11489" xr:uid="{00000000-0005-0000-0000-0000FB360000}"/>
    <cellStyle name="20% - Accent6 2 6 6 2 2" xfId="11490" xr:uid="{00000000-0005-0000-0000-0000FC360000}"/>
    <cellStyle name="20% - Accent6 2 6 6 2 3" xfId="52232" xr:uid="{00000000-0005-0000-0000-0000FD360000}"/>
    <cellStyle name="20% - Accent6 2 6 6 3" xfId="11491" xr:uid="{00000000-0005-0000-0000-0000FE360000}"/>
    <cellStyle name="20% - Accent6 2 6 6 4" xfId="11492" xr:uid="{00000000-0005-0000-0000-0000FF360000}"/>
    <cellStyle name="20% - Accent6 2 6 7" xfId="11493" xr:uid="{00000000-0005-0000-0000-000000370000}"/>
    <cellStyle name="20% - Accent6 2 6 7 2" xfId="11494" xr:uid="{00000000-0005-0000-0000-000001370000}"/>
    <cellStyle name="20% - Accent6 2 6 7 2 2" xfId="11495" xr:uid="{00000000-0005-0000-0000-000002370000}"/>
    <cellStyle name="20% - Accent6 2 6 7 2 3" xfId="52233" xr:uid="{00000000-0005-0000-0000-000003370000}"/>
    <cellStyle name="20% - Accent6 2 6 7 3" xfId="11496" xr:uid="{00000000-0005-0000-0000-000004370000}"/>
    <cellStyle name="20% - Accent6 2 6 7 4" xfId="11497" xr:uid="{00000000-0005-0000-0000-000005370000}"/>
    <cellStyle name="20% - Accent6 2 6 8" xfId="11498" xr:uid="{00000000-0005-0000-0000-000006370000}"/>
    <cellStyle name="20% - Accent6 2 6 8 2" xfId="11499" xr:uid="{00000000-0005-0000-0000-000007370000}"/>
    <cellStyle name="20% - Accent6 2 6 8 3" xfId="52234" xr:uid="{00000000-0005-0000-0000-000008370000}"/>
    <cellStyle name="20% - Accent6 2 6 9" xfId="11500" xr:uid="{00000000-0005-0000-0000-000009370000}"/>
    <cellStyle name="20% - Accent6 2 7" xfId="11501" xr:uid="{00000000-0005-0000-0000-00000A370000}"/>
    <cellStyle name="20% - Accent6 2 7 2" xfId="11502" xr:uid="{00000000-0005-0000-0000-00000B370000}"/>
    <cellStyle name="20% - Accent6 2 7 2 2" xfId="11503" xr:uid="{00000000-0005-0000-0000-00000C370000}"/>
    <cellStyle name="20% - Accent6 2 7 2 2 2" xfId="11504" xr:uid="{00000000-0005-0000-0000-00000D370000}"/>
    <cellStyle name="20% - Accent6 2 7 2 2 2 2" xfId="11505" xr:uid="{00000000-0005-0000-0000-00000E370000}"/>
    <cellStyle name="20% - Accent6 2 7 2 2 2 2 2" xfId="11506" xr:uid="{00000000-0005-0000-0000-00000F370000}"/>
    <cellStyle name="20% - Accent6 2 7 2 2 2 2 3" xfId="52235" xr:uid="{00000000-0005-0000-0000-000010370000}"/>
    <cellStyle name="20% - Accent6 2 7 2 2 2 3" xfId="11507" xr:uid="{00000000-0005-0000-0000-000011370000}"/>
    <cellStyle name="20% - Accent6 2 7 2 2 2 4" xfId="11508" xr:uid="{00000000-0005-0000-0000-000012370000}"/>
    <cellStyle name="20% - Accent6 2 7 2 2 3" xfId="11509" xr:uid="{00000000-0005-0000-0000-000013370000}"/>
    <cellStyle name="20% - Accent6 2 7 2 2 3 2" xfId="11510" xr:uid="{00000000-0005-0000-0000-000014370000}"/>
    <cellStyle name="20% - Accent6 2 7 2 2 3 2 2" xfId="11511" xr:uid="{00000000-0005-0000-0000-000015370000}"/>
    <cellStyle name="20% - Accent6 2 7 2 2 3 2 3" xfId="52236" xr:uid="{00000000-0005-0000-0000-000016370000}"/>
    <cellStyle name="20% - Accent6 2 7 2 2 3 3" xfId="11512" xr:uid="{00000000-0005-0000-0000-000017370000}"/>
    <cellStyle name="20% - Accent6 2 7 2 2 3 4" xfId="11513" xr:uid="{00000000-0005-0000-0000-000018370000}"/>
    <cellStyle name="20% - Accent6 2 7 2 2 4" xfId="11514" xr:uid="{00000000-0005-0000-0000-000019370000}"/>
    <cellStyle name="20% - Accent6 2 7 2 2 4 2" xfId="11515" xr:uid="{00000000-0005-0000-0000-00001A370000}"/>
    <cellStyle name="20% - Accent6 2 7 2 2 4 3" xfId="52237" xr:uid="{00000000-0005-0000-0000-00001B370000}"/>
    <cellStyle name="20% - Accent6 2 7 2 2 5" xfId="11516" xr:uid="{00000000-0005-0000-0000-00001C370000}"/>
    <cellStyle name="20% - Accent6 2 7 2 2 6" xfId="11517" xr:uid="{00000000-0005-0000-0000-00001D370000}"/>
    <cellStyle name="20% - Accent6 2 7 2 3" xfId="11518" xr:uid="{00000000-0005-0000-0000-00001E370000}"/>
    <cellStyle name="20% - Accent6 2 7 2 3 2" xfId="11519" xr:uid="{00000000-0005-0000-0000-00001F370000}"/>
    <cellStyle name="20% - Accent6 2 7 2 3 2 2" xfId="11520" xr:uid="{00000000-0005-0000-0000-000020370000}"/>
    <cellStyle name="20% - Accent6 2 7 2 3 2 3" xfId="52238" xr:uid="{00000000-0005-0000-0000-000021370000}"/>
    <cellStyle name="20% - Accent6 2 7 2 3 3" xfId="11521" xr:uid="{00000000-0005-0000-0000-000022370000}"/>
    <cellStyle name="20% - Accent6 2 7 2 3 4" xfId="11522" xr:uid="{00000000-0005-0000-0000-000023370000}"/>
    <cellStyle name="20% - Accent6 2 7 2 4" xfId="11523" xr:uid="{00000000-0005-0000-0000-000024370000}"/>
    <cellStyle name="20% - Accent6 2 7 2 4 2" xfId="11524" xr:uid="{00000000-0005-0000-0000-000025370000}"/>
    <cellStyle name="20% - Accent6 2 7 2 4 2 2" xfId="11525" xr:uid="{00000000-0005-0000-0000-000026370000}"/>
    <cellStyle name="20% - Accent6 2 7 2 4 2 3" xfId="52239" xr:uid="{00000000-0005-0000-0000-000027370000}"/>
    <cellStyle name="20% - Accent6 2 7 2 4 3" xfId="11526" xr:uid="{00000000-0005-0000-0000-000028370000}"/>
    <cellStyle name="20% - Accent6 2 7 2 4 4" xfId="11527" xr:uid="{00000000-0005-0000-0000-000029370000}"/>
    <cellStyle name="20% - Accent6 2 7 2 5" xfId="11528" xr:uid="{00000000-0005-0000-0000-00002A370000}"/>
    <cellStyle name="20% - Accent6 2 7 2 5 2" xfId="11529" xr:uid="{00000000-0005-0000-0000-00002B370000}"/>
    <cellStyle name="20% - Accent6 2 7 2 5 3" xfId="52240" xr:uid="{00000000-0005-0000-0000-00002C370000}"/>
    <cellStyle name="20% - Accent6 2 7 2 6" xfId="11530" xr:uid="{00000000-0005-0000-0000-00002D370000}"/>
    <cellStyle name="20% - Accent6 2 7 2 7" xfId="11531" xr:uid="{00000000-0005-0000-0000-00002E370000}"/>
    <cellStyle name="20% - Accent6 2 7 3" xfId="11532" xr:uid="{00000000-0005-0000-0000-00002F370000}"/>
    <cellStyle name="20% - Accent6 2 7 3 2" xfId="11533" xr:uid="{00000000-0005-0000-0000-000030370000}"/>
    <cellStyle name="20% - Accent6 2 7 3 2 2" xfId="11534" xr:uid="{00000000-0005-0000-0000-000031370000}"/>
    <cellStyle name="20% - Accent6 2 7 3 2 2 2" xfId="11535" xr:uid="{00000000-0005-0000-0000-000032370000}"/>
    <cellStyle name="20% - Accent6 2 7 3 2 2 3" xfId="52241" xr:uid="{00000000-0005-0000-0000-000033370000}"/>
    <cellStyle name="20% - Accent6 2 7 3 2 3" xfId="11536" xr:uid="{00000000-0005-0000-0000-000034370000}"/>
    <cellStyle name="20% - Accent6 2 7 3 2 4" xfId="11537" xr:uid="{00000000-0005-0000-0000-000035370000}"/>
    <cellStyle name="20% - Accent6 2 7 3 3" xfId="11538" xr:uid="{00000000-0005-0000-0000-000036370000}"/>
    <cellStyle name="20% - Accent6 2 7 3 3 2" xfId="11539" xr:uid="{00000000-0005-0000-0000-000037370000}"/>
    <cellStyle name="20% - Accent6 2 7 3 3 2 2" xfId="11540" xr:uid="{00000000-0005-0000-0000-000038370000}"/>
    <cellStyle name="20% - Accent6 2 7 3 3 2 3" xfId="52242" xr:uid="{00000000-0005-0000-0000-000039370000}"/>
    <cellStyle name="20% - Accent6 2 7 3 3 3" xfId="11541" xr:uid="{00000000-0005-0000-0000-00003A370000}"/>
    <cellStyle name="20% - Accent6 2 7 3 3 4" xfId="11542" xr:uid="{00000000-0005-0000-0000-00003B370000}"/>
    <cellStyle name="20% - Accent6 2 7 3 4" xfId="11543" xr:uid="{00000000-0005-0000-0000-00003C370000}"/>
    <cellStyle name="20% - Accent6 2 7 3 4 2" xfId="11544" xr:uid="{00000000-0005-0000-0000-00003D370000}"/>
    <cellStyle name="20% - Accent6 2 7 3 4 3" xfId="52243" xr:uid="{00000000-0005-0000-0000-00003E370000}"/>
    <cellStyle name="20% - Accent6 2 7 3 5" xfId="11545" xr:uid="{00000000-0005-0000-0000-00003F370000}"/>
    <cellStyle name="20% - Accent6 2 7 3 6" xfId="11546" xr:uid="{00000000-0005-0000-0000-000040370000}"/>
    <cellStyle name="20% - Accent6 2 7 4" xfId="11547" xr:uid="{00000000-0005-0000-0000-000041370000}"/>
    <cellStyle name="20% - Accent6 2 7 4 2" xfId="11548" xr:uid="{00000000-0005-0000-0000-000042370000}"/>
    <cellStyle name="20% - Accent6 2 7 4 2 2" xfId="11549" xr:uid="{00000000-0005-0000-0000-000043370000}"/>
    <cellStyle name="20% - Accent6 2 7 4 2 3" xfId="52244" xr:uid="{00000000-0005-0000-0000-000044370000}"/>
    <cellStyle name="20% - Accent6 2 7 4 3" xfId="11550" xr:uid="{00000000-0005-0000-0000-000045370000}"/>
    <cellStyle name="20% - Accent6 2 7 4 4" xfId="11551" xr:uid="{00000000-0005-0000-0000-000046370000}"/>
    <cellStyle name="20% - Accent6 2 7 5" xfId="11552" xr:uid="{00000000-0005-0000-0000-000047370000}"/>
    <cellStyle name="20% - Accent6 2 7 5 2" xfId="11553" xr:uid="{00000000-0005-0000-0000-000048370000}"/>
    <cellStyle name="20% - Accent6 2 7 5 2 2" xfId="11554" xr:uid="{00000000-0005-0000-0000-000049370000}"/>
    <cellStyle name="20% - Accent6 2 7 5 2 3" xfId="52245" xr:uid="{00000000-0005-0000-0000-00004A370000}"/>
    <cellStyle name="20% - Accent6 2 7 5 3" xfId="11555" xr:uid="{00000000-0005-0000-0000-00004B370000}"/>
    <cellStyle name="20% - Accent6 2 7 5 4" xfId="11556" xr:uid="{00000000-0005-0000-0000-00004C370000}"/>
    <cellStyle name="20% - Accent6 2 7 6" xfId="11557" xr:uid="{00000000-0005-0000-0000-00004D370000}"/>
    <cellStyle name="20% - Accent6 2 7 6 2" xfId="11558" xr:uid="{00000000-0005-0000-0000-00004E370000}"/>
    <cellStyle name="20% - Accent6 2 7 6 3" xfId="52246" xr:uid="{00000000-0005-0000-0000-00004F370000}"/>
    <cellStyle name="20% - Accent6 2 7 7" xfId="11559" xr:uid="{00000000-0005-0000-0000-000050370000}"/>
    <cellStyle name="20% - Accent6 2 7 8" xfId="11560" xr:uid="{00000000-0005-0000-0000-000051370000}"/>
    <cellStyle name="20% - Accent6 2 8" xfId="11561" xr:uid="{00000000-0005-0000-0000-000052370000}"/>
    <cellStyle name="20% - Accent6 2 8 2" xfId="11562" xr:uid="{00000000-0005-0000-0000-000053370000}"/>
    <cellStyle name="20% - Accent6 2 8 2 2" xfId="11563" xr:uid="{00000000-0005-0000-0000-000054370000}"/>
    <cellStyle name="20% - Accent6 2 8 2 2 2" xfId="11564" xr:uid="{00000000-0005-0000-0000-000055370000}"/>
    <cellStyle name="20% - Accent6 2 8 2 2 2 2" xfId="11565" xr:uid="{00000000-0005-0000-0000-000056370000}"/>
    <cellStyle name="20% - Accent6 2 8 2 2 2 3" xfId="52247" xr:uid="{00000000-0005-0000-0000-000057370000}"/>
    <cellStyle name="20% - Accent6 2 8 2 2 3" xfId="11566" xr:uid="{00000000-0005-0000-0000-000058370000}"/>
    <cellStyle name="20% - Accent6 2 8 2 2 4" xfId="11567" xr:uid="{00000000-0005-0000-0000-000059370000}"/>
    <cellStyle name="20% - Accent6 2 8 2 3" xfId="11568" xr:uid="{00000000-0005-0000-0000-00005A370000}"/>
    <cellStyle name="20% - Accent6 2 8 2 3 2" xfId="11569" xr:uid="{00000000-0005-0000-0000-00005B370000}"/>
    <cellStyle name="20% - Accent6 2 8 2 3 2 2" xfId="11570" xr:uid="{00000000-0005-0000-0000-00005C370000}"/>
    <cellStyle name="20% - Accent6 2 8 2 3 2 3" xfId="52248" xr:uid="{00000000-0005-0000-0000-00005D370000}"/>
    <cellStyle name="20% - Accent6 2 8 2 3 3" xfId="11571" xr:uid="{00000000-0005-0000-0000-00005E370000}"/>
    <cellStyle name="20% - Accent6 2 8 2 3 4" xfId="11572" xr:uid="{00000000-0005-0000-0000-00005F370000}"/>
    <cellStyle name="20% - Accent6 2 8 2 4" xfId="11573" xr:uid="{00000000-0005-0000-0000-000060370000}"/>
    <cellStyle name="20% - Accent6 2 8 2 4 2" xfId="11574" xr:uid="{00000000-0005-0000-0000-000061370000}"/>
    <cellStyle name="20% - Accent6 2 8 2 4 3" xfId="52249" xr:uid="{00000000-0005-0000-0000-000062370000}"/>
    <cellStyle name="20% - Accent6 2 8 2 5" xfId="11575" xr:uid="{00000000-0005-0000-0000-000063370000}"/>
    <cellStyle name="20% - Accent6 2 8 2 6" xfId="11576" xr:uid="{00000000-0005-0000-0000-000064370000}"/>
    <cellStyle name="20% - Accent6 2 8 3" xfId="11577" xr:uid="{00000000-0005-0000-0000-000065370000}"/>
    <cellStyle name="20% - Accent6 2 8 3 2" xfId="11578" xr:uid="{00000000-0005-0000-0000-000066370000}"/>
    <cellStyle name="20% - Accent6 2 8 3 2 2" xfId="11579" xr:uid="{00000000-0005-0000-0000-000067370000}"/>
    <cellStyle name="20% - Accent6 2 8 3 2 3" xfId="52250" xr:uid="{00000000-0005-0000-0000-000068370000}"/>
    <cellStyle name="20% - Accent6 2 8 3 3" xfId="11580" xr:uid="{00000000-0005-0000-0000-000069370000}"/>
    <cellStyle name="20% - Accent6 2 8 3 4" xfId="11581" xr:uid="{00000000-0005-0000-0000-00006A370000}"/>
    <cellStyle name="20% - Accent6 2 8 4" xfId="11582" xr:uid="{00000000-0005-0000-0000-00006B370000}"/>
    <cellStyle name="20% - Accent6 2 8 4 2" xfId="11583" xr:uid="{00000000-0005-0000-0000-00006C370000}"/>
    <cellStyle name="20% - Accent6 2 8 4 2 2" xfId="11584" xr:uid="{00000000-0005-0000-0000-00006D370000}"/>
    <cellStyle name="20% - Accent6 2 8 4 2 3" xfId="52251" xr:uid="{00000000-0005-0000-0000-00006E370000}"/>
    <cellStyle name="20% - Accent6 2 8 4 3" xfId="11585" xr:uid="{00000000-0005-0000-0000-00006F370000}"/>
    <cellStyle name="20% - Accent6 2 8 4 4" xfId="11586" xr:uid="{00000000-0005-0000-0000-000070370000}"/>
    <cellStyle name="20% - Accent6 2 8 5" xfId="11587" xr:uid="{00000000-0005-0000-0000-000071370000}"/>
    <cellStyle name="20% - Accent6 2 8 5 2" xfId="11588" xr:uid="{00000000-0005-0000-0000-000072370000}"/>
    <cellStyle name="20% - Accent6 2 8 5 3" xfId="52252" xr:uid="{00000000-0005-0000-0000-000073370000}"/>
    <cellStyle name="20% - Accent6 2 8 6" xfId="11589" xr:uid="{00000000-0005-0000-0000-000074370000}"/>
    <cellStyle name="20% - Accent6 2 8 7" xfId="11590" xr:uid="{00000000-0005-0000-0000-000075370000}"/>
    <cellStyle name="20% - Accent6 2 9" xfId="11591" xr:uid="{00000000-0005-0000-0000-000076370000}"/>
    <cellStyle name="20% - Accent6 2 9 2" xfId="11592" xr:uid="{00000000-0005-0000-0000-000077370000}"/>
    <cellStyle name="20% - Accent6 2 9 2 2" xfId="11593" xr:uid="{00000000-0005-0000-0000-000078370000}"/>
    <cellStyle name="20% - Accent6 2 9 2 2 2" xfId="11594" xr:uid="{00000000-0005-0000-0000-000079370000}"/>
    <cellStyle name="20% - Accent6 2 9 2 2 3" xfId="52253" xr:uid="{00000000-0005-0000-0000-00007A370000}"/>
    <cellStyle name="20% - Accent6 2 9 2 3" xfId="11595" xr:uid="{00000000-0005-0000-0000-00007B370000}"/>
    <cellStyle name="20% - Accent6 2 9 2 4" xfId="11596" xr:uid="{00000000-0005-0000-0000-00007C370000}"/>
    <cellStyle name="20% - Accent6 2 9 3" xfId="11597" xr:uid="{00000000-0005-0000-0000-00007D370000}"/>
    <cellStyle name="20% - Accent6 2 9 3 2" xfId="11598" xr:uid="{00000000-0005-0000-0000-00007E370000}"/>
    <cellStyle name="20% - Accent6 2 9 3 2 2" xfId="11599" xr:uid="{00000000-0005-0000-0000-00007F370000}"/>
    <cellStyle name="20% - Accent6 2 9 3 2 3" xfId="52254" xr:uid="{00000000-0005-0000-0000-000080370000}"/>
    <cellStyle name="20% - Accent6 2 9 3 3" xfId="11600" xr:uid="{00000000-0005-0000-0000-000081370000}"/>
    <cellStyle name="20% - Accent6 2 9 3 4" xfId="11601" xr:uid="{00000000-0005-0000-0000-000082370000}"/>
    <cellStyle name="20% - Accent6 2 9 4" xfId="11602" xr:uid="{00000000-0005-0000-0000-000083370000}"/>
    <cellStyle name="20% - Accent6 2 9 4 2" xfId="11603" xr:uid="{00000000-0005-0000-0000-000084370000}"/>
    <cellStyle name="20% - Accent6 2 9 4 3" xfId="52255" xr:uid="{00000000-0005-0000-0000-000085370000}"/>
    <cellStyle name="20% - Accent6 2 9 5" xfId="11604" xr:uid="{00000000-0005-0000-0000-000086370000}"/>
    <cellStyle name="20% - Accent6 2 9 6" xfId="11605" xr:uid="{00000000-0005-0000-0000-000087370000}"/>
    <cellStyle name="20% - Accent6 3" xfId="11606" xr:uid="{00000000-0005-0000-0000-000088370000}"/>
    <cellStyle name="20% - Accent6 3 10" xfId="11607" xr:uid="{00000000-0005-0000-0000-000089370000}"/>
    <cellStyle name="20% - Accent6 3 11" xfId="11608" xr:uid="{00000000-0005-0000-0000-00008A370000}"/>
    <cellStyle name="20% - Accent6 3 12" xfId="60177" xr:uid="{00000000-0005-0000-0000-00008B370000}"/>
    <cellStyle name="20% - Accent6 3 2" xfId="11609" xr:uid="{00000000-0005-0000-0000-00008C370000}"/>
    <cellStyle name="20% - Accent6 3 2 10" xfId="11610" xr:uid="{00000000-0005-0000-0000-00008D370000}"/>
    <cellStyle name="20% - Accent6 3 2 11" xfId="60360" xr:uid="{00000000-0005-0000-0000-00008E370000}"/>
    <cellStyle name="20% - Accent6 3 2 2" xfId="11611" xr:uid="{00000000-0005-0000-0000-00008F370000}"/>
    <cellStyle name="20% - Accent6 3 2 2 2" xfId="11612" xr:uid="{00000000-0005-0000-0000-000090370000}"/>
    <cellStyle name="20% - Accent6 3 2 2 2 2" xfId="11613" xr:uid="{00000000-0005-0000-0000-000091370000}"/>
    <cellStyle name="20% - Accent6 3 2 2 2 2 2" xfId="11614" xr:uid="{00000000-0005-0000-0000-000092370000}"/>
    <cellStyle name="20% - Accent6 3 2 2 2 2 2 2" xfId="11615" xr:uid="{00000000-0005-0000-0000-000093370000}"/>
    <cellStyle name="20% - Accent6 3 2 2 2 2 2 2 2" xfId="11616" xr:uid="{00000000-0005-0000-0000-000094370000}"/>
    <cellStyle name="20% - Accent6 3 2 2 2 2 2 2 3" xfId="52256" xr:uid="{00000000-0005-0000-0000-000095370000}"/>
    <cellStyle name="20% - Accent6 3 2 2 2 2 2 3" xfId="11617" xr:uid="{00000000-0005-0000-0000-000096370000}"/>
    <cellStyle name="20% - Accent6 3 2 2 2 2 2 4" xfId="11618" xr:uid="{00000000-0005-0000-0000-000097370000}"/>
    <cellStyle name="20% - Accent6 3 2 2 2 2 3" xfId="11619" xr:uid="{00000000-0005-0000-0000-000098370000}"/>
    <cellStyle name="20% - Accent6 3 2 2 2 2 3 2" xfId="11620" xr:uid="{00000000-0005-0000-0000-000099370000}"/>
    <cellStyle name="20% - Accent6 3 2 2 2 2 3 2 2" xfId="11621" xr:uid="{00000000-0005-0000-0000-00009A370000}"/>
    <cellStyle name="20% - Accent6 3 2 2 2 2 3 2 3" xfId="52257" xr:uid="{00000000-0005-0000-0000-00009B370000}"/>
    <cellStyle name="20% - Accent6 3 2 2 2 2 3 3" xfId="11622" xr:uid="{00000000-0005-0000-0000-00009C370000}"/>
    <cellStyle name="20% - Accent6 3 2 2 2 2 3 4" xfId="11623" xr:uid="{00000000-0005-0000-0000-00009D370000}"/>
    <cellStyle name="20% - Accent6 3 2 2 2 2 4" xfId="11624" xr:uid="{00000000-0005-0000-0000-00009E370000}"/>
    <cellStyle name="20% - Accent6 3 2 2 2 2 4 2" xfId="11625" xr:uid="{00000000-0005-0000-0000-00009F370000}"/>
    <cellStyle name="20% - Accent6 3 2 2 2 2 4 3" xfId="52258" xr:uid="{00000000-0005-0000-0000-0000A0370000}"/>
    <cellStyle name="20% - Accent6 3 2 2 2 2 5" xfId="11626" xr:uid="{00000000-0005-0000-0000-0000A1370000}"/>
    <cellStyle name="20% - Accent6 3 2 2 2 2 6" xfId="11627" xr:uid="{00000000-0005-0000-0000-0000A2370000}"/>
    <cellStyle name="20% - Accent6 3 2 2 2 3" xfId="11628" xr:uid="{00000000-0005-0000-0000-0000A3370000}"/>
    <cellStyle name="20% - Accent6 3 2 2 2 3 2" xfId="11629" xr:uid="{00000000-0005-0000-0000-0000A4370000}"/>
    <cellStyle name="20% - Accent6 3 2 2 2 3 2 2" xfId="11630" xr:uid="{00000000-0005-0000-0000-0000A5370000}"/>
    <cellStyle name="20% - Accent6 3 2 2 2 3 2 3" xfId="52259" xr:uid="{00000000-0005-0000-0000-0000A6370000}"/>
    <cellStyle name="20% - Accent6 3 2 2 2 3 3" xfId="11631" xr:uid="{00000000-0005-0000-0000-0000A7370000}"/>
    <cellStyle name="20% - Accent6 3 2 2 2 3 4" xfId="11632" xr:uid="{00000000-0005-0000-0000-0000A8370000}"/>
    <cellStyle name="20% - Accent6 3 2 2 2 4" xfId="11633" xr:uid="{00000000-0005-0000-0000-0000A9370000}"/>
    <cellStyle name="20% - Accent6 3 2 2 2 4 2" xfId="11634" xr:uid="{00000000-0005-0000-0000-0000AA370000}"/>
    <cellStyle name="20% - Accent6 3 2 2 2 4 2 2" xfId="11635" xr:uid="{00000000-0005-0000-0000-0000AB370000}"/>
    <cellStyle name="20% - Accent6 3 2 2 2 4 2 3" xfId="52260" xr:uid="{00000000-0005-0000-0000-0000AC370000}"/>
    <cellStyle name="20% - Accent6 3 2 2 2 4 3" xfId="11636" xr:uid="{00000000-0005-0000-0000-0000AD370000}"/>
    <cellStyle name="20% - Accent6 3 2 2 2 4 4" xfId="11637" xr:uid="{00000000-0005-0000-0000-0000AE370000}"/>
    <cellStyle name="20% - Accent6 3 2 2 2 5" xfId="11638" xr:uid="{00000000-0005-0000-0000-0000AF370000}"/>
    <cellStyle name="20% - Accent6 3 2 2 2 5 2" xfId="11639" xr:uid="{00000000-0005-0000-0000-0000B0370000}"/>
    <cellStyle name="20% - Accent6 3 2 2 2 5 3" xfId="52261" xr:uid="{00000000-0005-0000-0000-0000B1370000}"/>
    <cellStyle name="20% - Accent6 3 2 2 2 6" xfId="11640" xr:uid="{00000000-0005-0000-0000-0000B2370000}"/>
    <cellStyle name="20% - Accent6 3 2 2 2 7" xfId="11641" xr:uid="{00000000-0005-0000-0000-0000B3370000}"/>
    <cellStyle name="20% - Accent6 3 2 2 3" xfId="11642" xr:uid="{00000000-0005-0000-0000-0000B4370000}"/>
    <cellStyle name="20% - Accent6 3 2 2 3 2" xfId="11643" xr:uid="{00000000-0005-0000-0000-0000B5370000}"/>
    <cellStyle name="20% - Accent6 3 2 2 3 2 2" xfId="11644" xr:uid="{00000000-0005-0000-0000-0000B6370000}"/>
    <cellStyle name="20% - Accent6 3 2 2 3 2 2 2" xfId="11645" xr:uid="{00000000-0005-0000-0000-0000B7370000}"/>
    <cellStyle name="20% - Accent6 3 2 2 3 2 2 3" xfId="52262" xr:uid="{00000000-0005-0000-0000-0000B8370000}"/>
    <cellStyle name="20% - Accent6 3 2 2 3 2 3" xfId="11646" xr:uid="{00000000-0005-0000-0000-0000B9370000}"/>
    <cellStyle name="20% - Accent6 3 2 2 3 2 4" xfId="11647" xr:uid="{00000000-0005-0000-0000-0000BA370000}"/>
    <cellStyle name="20% - Accent6 3 2 2 3 3" xfId="11648" xr:uid="{00000000-0005-0000-0000-0000BB370000}"/>
    <cellStyle name="20% - Accent6 3 2 2 3 3 2" xfId="11649" xr:uid="{00000000-0005-0000-0000-0000BC370000}"/>
    <cellStyle name="20% - Accent6 3 2 2 3 3 2 2" xfId="11650" xr:uid="{00000000-0005-0000-0000-0000BD370000}"/>
    <cellStyle name="20% - Accent6 3 2 2 3 3 2 3" xfId="52263" xr:uid="{00000000-0005-0000-0000-0000BE370000}"/>
    <cellStyle name="20% - Accent6 3 2 2 3 3 3" xfId="11651" xr:uid="{00000000-0005-0000-0000-0000BF370000}"/>
    <cellStyle name="20% - Accent6 3 2 2 3 3 4" xfId="11652" xr:uid="{00000000-0005-0000-0000-0000C0370000}"/>
    <cellStyle name="20% - Accent6 3 2 2 3 4" xfId="11653" xr:uid="{00000000-0005-0000-0000-0000C1370000}"/>
    <cellStyle name="20% - Accent6 3 2 2 3 4 2" xfId="11654" xr:uid="{00000000-0005-0000-0000-0000C2370000}"/>
    <cellStyle name="20% - Accent6 3 2 2 3 4 3" xfId="52264" xr:uid="{00000000-0005-0000-0000-0000C3370000}"/>
    <cellStyle name="20% - Accent6 3 2 2 3 5" xfId="11655" xr:uid="{00000000-0005-0000-0000-0000C4370000}"/>
    <cellStyle name="20% - Accent6 3 2 2 3 6" xfId="11656" xr:uid="{00000000-0005-0000-0000-0000C5370000}"/>
    <cellStyle name="20% - Accent6 3 2 2 4" xfId="11657" xr:uid="{00000000-0005-0000-0000-0000C6370000}"/>
    <cellStyle name="20% - Accent6 3 2 2 4 2" xfId="11658" xr:uid="{00000000-0005-0000-0000-0000C7370000}"/>
    <cellStyle name="20% - Accent6 3 2 2 4 2 2" xfId="11659" xr:uid="{00000000-0005-0000-0000-0000C8370000}"/>
    <cellStyle name="20% - Accent6 3 2 2 4 2 3" xfId="52265" xr:uid="{00000000-0005-0000-0000-0000C9370000}"/>
    <cellStyle name="20% - Accent6 3 2 2 4 3" xfId="11660" xr:uid="{00000000-0005-0000-0000-0000CA370000}"/>
    <cellStyle name="20% - Accent6 3 2 2 4 4" xfId="11661" xr:uid="{00000000-0005-0000-0000-0000CB370000}"/>
    <cellStyle name="20% - Accent6 3 2 2 5" xfId="11662" xr:uid="{00000000-0005-0000-0000-0000CC370000}"/>
    <cellStyle name="20% - Accent6 3 2 2 5 2" xfId="11663" xr:uid="{00000000-0005-0000-0000-0000CD370000}"/>
    <cellStyle name="20% - Accent6 3 2 2 5 2 2" xfId="11664" xr:uid="{00000000-0005-0000-0000-0000CE370000}"/>
    <cellStyle name="20% - Accent6 3 2 2 5 2 3" xfId="52266" xr:uid="{00000000-0005-0000-0000-0000CF370000}"/>
    <cellStyle name="20% - Accent6 3 2 2 5 3" xfId="11665" xr:uid="{00000000-0005-0000-0000-0000D0370000}"/>
    <cellStyle name="20% - Accent6 3 2 2 5 4" xfId="11666" xr:uid="{00000000-0005-0000-0000-0000D1370000}"/>
    <cellStyle name="20% - Accent6 3 2 2 6" xfId="11667" xr:uid="{00000000-0005-0000-0000-0000D2370000}"/>
    <cellStyle name="20% - Accent6 3 2 2 6 2" xfId="11668" xr:uid="{00000000-0005-0000-0000-0000D3370000}"/>
    <cellStyle name="20% - Accent6 3 2 2 6 3" xfId="52267" xr:uid="{00000000-0005-0000-0000-0000D4370000}"/>
    <cellStyle name="20% - Accent6 3 2 2 7" xfId="11669" xr:uid="{00000000-0005-0000-0000-0000D5370000}"/>
    <cellStyle name="20% - Accent6 3 2 2 8" xfId="11670" xr:uid="{00000000-0005-0000-0000-0000D6370000}"/>
    <cellStyle name="20% - Accent6 3 2 2 9" xfId="60728" xr:uid="{00000000-0005-0000-0000-0000D7370000}"/>
    <cellStyle name="20% - Accent6 3 2 3" xfId="11671" xr:uid="{00000000-0005-0000-0000-0000D8370000}"/>
    <cellStyle name="20% - Accent6 3 2 3 2" xfId="11672" xr:uid="{00000000-0005-0000-0000-0000D9370000}"/>
    <cellStyle name="20% - Accent6 3 2 3 2 2" xfId="11673" xr:uid="{00000000-0005-0000-0000-0000DA370000}"/>
    <cellStyle name="20% - Accent6 3 2 3 2 2 2" xfId="11674" xr:uid="{00000000-0005-0000-0000-0000DB370000}"/>
    <cellStyle name="20% - Accent6 3 2 3 2 2 2 2" xfId="11675" xr:uid="{00000000-0005-0000-0000-0000DC370000}"/>
    <cellStyle name="20% - Accent6 3 2 3 2 2 2 3" xfId="52268" xr:uid="{00000000-0005-0000-0000-0000DD370000}"/>
    <cellStyle name="20% - Accent6 3 2 3 2 2 3" xfId="11676" xr:uid="{00000000-0005-0000-0000-0000DE370000}"/>
    <cellStyle name="20% - Accent6 3 2 3 2 2 4" xfId="11677" xr:uid="{00000000-0005-0000-0000-0000DF370000}"/>
    <cellStyle name="20% - Accent6 3 2 3 2 3" xfId="11678" xr:uid="{00000000-0005-0000-0000-0000E0370000}"/>
    <cellStyle name="20% - Accent6 3 2 3 2 3 2" xfId="11679" xr:uid="{00000000-0005-0000-0000-0000E1370000}"/>
    <cellStyle name="20% - Accent6 3 2 3 2 3 2 2" xfId="11680" xr:uid="{00000000-0005-0000-0000-0000E2370000}"/>
    <cellStyle name="20% - Accent6 3 2 3 2 3 2 3" xfId="52269" xr:uid="{00000000-0005-0000-0000-0000E3370000}"/>
    <cellStyle name="20% - Accent6 3 2 3 2 3 3" xfId="11681" xr:uid="{00000000-0005-0000-0000-0000E4370000}"/>
    <cellStyle name="20% - Accent6 3 2 3 2 3 4" xfId="11682" xr:uid="{00000000-0005-0000-0000-0000E5370000}"/>
    <cellStyle name="20% - Accent6 3 2 3 2 4" xfId="11683" xr:uid="{00000000-0005-0000-0000-0000E6370000}"/>
    <cellStyle name="20% - Accent6 3 2 3 2 4 2" xfId="11684" xr:uid="{00000000-0005-0000-0000-0000E7370000}"/>
    <cellStyle name="20% - Accent6 3 2 3 2 4 3" xfId="52270" xr:uid="{00000000-0005-0000-0000-0000E8370000}"/>
    <cellStyle name="20% - Accent6 3 2 3 2 5" xfId="11685" xr:uid="{00000000-0005-0000-0000-0000E9370000}"/>
    <cellStyle name="20% - Accent6 3 2 3 2 6" xfId="11686" xr:uid="{00000000-0005-0000-0000-0000EA370000}"/>
    <cellStyle name="20% - Accent6 3 2 3 3" xfId="11687" xr:uid="{00000000-0005-0000-0000-0000EB370000}"/>
    <cellStyle name="20% - Accent6 3 2 3 3 2" xfId="11688" xr:uid="{00000000-0005-0000-0000-0000EC370000}"/>
    <cellStyle name="20% - Accent6 3 2 3 3 2 2" xfId="11689" xr:uid="{00000000-0005-0000-0000-0000ED370000}"/>
    <cellStyle name="20% - Accent6 3 2 3 3 2 3" xfId="52271" xr:uid="{00000000-0005-0000-0000-0000EE370000}"/>
    <cellStyle name="20% - Accent6 3 2 3 3 3" xfId="11690" xr:uid="{00000000-0005-0000-0000-0000EF370000}"/>
    <cellStyle name="20% - Accent6 3 2 3 3 4" xfId="11691" xr:uid="{00000000-0005-0000-0000-0000F0370000}"/>
    <cellStyle name="20% - Accent6 3 2 3 4" xfId="11692" xr:uid="{00000000-0005-0000-0000-0000F1370000}"/>
    <cellStyle name="20% - Accent6 3 2 3 4 2" xfId="11693" xr:uid="{00000000-0005-0000-0000-0000F2370000}"/>
    <cellStyle name="20% - Accent6 3 2 3 4 2 2" xfId="11694" xr:uid="{00000000-0005-0000-0000-0000F3370000}"/>
    <cellStyle name="20% - Accent6 3 2 3 4 2 3" xfId="52272" xr:uid="{00000000-0005-0000-0000-0000F4370000}"/>
    <cellStyle name="20% - Accent6 3 2 3 4 3" xfId="11695" xr:uid="{00000000-0005-0000-0000-0000F5370000}"/>
    <cellStyle name="20% - Accent6 3 2 3 4 4" xfId="11696" xr:uid="{00000000-0005-0000-0000-0000F6370000}"/>
    <cellStyle name="20% - Accent6 3 2 3 5" xfId="11697" xr:uid="{00000000-0005-0000-0000-0000F7370000}"/>
    <cellStyle name="20% - Accent6 3 2 3 5 2" xfId="11698" xr:uid="{00000000-0005-0000-0000-0000F8370000}"/>
    <cellStyle name="20% - Accent6 3 2 3 5 3" xfId="52273" xr:uid="{00000000-0005-0000-0000-0000F9370000}"/>
    <cellStyle name="20% - Accent6 3 2 3 6" xfId="11699" xr:uid="{00000000-0005-0000-0000-0000FA370000}"/>
    <cellStyle name="20% - Accent6 3 2 3 7" xfId="11700" xr:uid="{00000000-0005-0000-0000-0000FB370000}"/>
    <cellStyle name="20% - Accent6 3 2 4" xfId="11701" xr:uid="{00000000-0005-0000-0000-0000FC370000}"/>
    <cellStyle name="20% - Accent6 3 2 4 2" xfId="11702" xr:uid="{00000000-0005-0000-0000-0000FD370000}"/>
    <cellStyle name="20% - Accent6 3 2 4 2 2" xfId="11703" xr:uid="{00000000-0005-0000-0000-0000FE370000}"/>
    <cellStyle name="20% - Accent6 3 2 4 2 2 2" xfId="11704" xr:uid="{00000000-0005-0000-0000-0000FF370000}"/>
    <cellStyle name="20% - Accent6 3 2 4 2 2 3" xfId="52274" xr:uid="{00000000-0005-0000-0000-000000380000}"/>
    <cellStyle name="20% - Accent6 3 2 4 2 3" xfId="11705" xr:uid="{00000000-0005-0000-0000-000001380000}"/>
    <cellStyle name="20% - Accent6 3 2 4 2 4" xfId="11706" xr:uid="{00000000-0005-0000-0000-000002380000}"/>
    <cellStyle name="20% - Accent6 3 2 4 3" xfId="11707" xr:uid="{00000000-0005-0000-0000-000003380000}"/>
    <cellStyle name="20% - Accent6 3 2 4 3 2" xfId="11708" xr:uid="{00000000-0005-0000-0000-000004380000}"/>
    <cellStyle name="20% - Accent6 3 2 4 3 2 2" xfId="11709" xr:uid="{00000000-0005-0000-0000-000005380000}"/>
    <cellStyle name="20% - Accent6 3 2 4 3 2 3" xfId="52275" xr:uid="{00000000-0005-0000-0000-000006380000}"/>
    <cellStyle name="20% - Accent6 3 2 4 3 3" xfId="11710" xr:uid="{00000000-0005-0000-0000-000007380000}"/>
    <cellStyle name="20% - Accent6 3 2 4 3 4" xfId="11711" xr:uid="{00000000-0005-0000-0000-000008380000}"/>
    <cellStyle name="20% - Accent6 3 2 4 4" xfId="11712" xr:uid="{00000000-0005-0000-0000-000009380000}"/>
    <cellStyle name="20% - Accent6 3 2 4 4 2" xfId="11713" xr:uid="{00000000-0005-0000-0000-00000A380000}"/>
    <cellStyle name="20% - Accent6 3 2 4 4 3" xfId="52276" xr:uid="{00000000-0005-0000-0000-00000B380000}"/>
    <cellStyle name="20% - Accent6 3 2 4 5" xfId="11714" xr:uid="{00000000-0005-0000-0000-00000C380000}"/>
    <cellStyle name="20% - Accent6 3 2 4 6" xfId="11715" xr:uid="{00000000-0005-0000-0000-00000D380000}"/>
    <cellStyle name="20% - Accent6 3 2 5" xfId="11716" xr:uid="{00000000-0005-0000-0000-00000E380000}"/>
    <cellStyle name="20% - Accent6 3 2 5 2" xfId="11717" xr:uid="{00000000-0005-0000-0000-00000F380000}"/>
    <cellStyle name="20% - Accent6 3 2 5 2 2" xfId="11718" xr:uid="{00000000-0005-0000-0000-000010380000}"/>
    <cellStyle name="20% - Accent6 3 2 5 2 2 2" xfId="11719" xr:uid="{00000000-0005-0000-0000-000011380000}"/>
    <cellStyle name="20% - Accent6 3 2 5 2 2 3" xfId="52277" xr:uid="{00000000-0005-0000-0000-000012380000}"/>
    <cellStyle name="20% - Accent6 3 2 5 2 3" xfId="11720" xr:uid="{00000000-0005-0000-0000-000013380000}"/>
    <cellStyle name="20% - Accent6 3 2 5 2 4" xfId="11721" xr:uid="{00000000-0005-0000-0000-000014380000}"/>
    <cellStyle name="20% - Accent6 3 2 5 3" xfId="11722" xr:uid="{00000000-0005-0000-0000-000015380000}"/>
    <cellStyle name="20% - Accent6 3 2 5 3 2" xfId="11723" xr:uid="{00000000-0005-0000-0000-000016380000}"/>
    <cellStyle name="20% - Accent6 3 2 5 3 3" xfId="52278" xr:uid="{00000000-0005-0000-0000-000017380000}"/>
    <cellStyle name="20% - Accent6 3 2 5 4" xfId="11724" xr:uid="{00000000-0005-0000-0000-000018380000}"/>
    <cellStyle name="20% - Accent6 3 2 5 5" xfId="11725" xr:uid="{00000000-0005-0000-0000-000019380000}"/>
    <cellStyle name="20% - Accent6 3 2 6" xfId="11726" xr:uid="{00000000-0005-0000-0000-00001A380000}"/>
    <cellStyle name="20% - Accent6 3 2 6 2" xfId="11727" xr:uid="{00000000-0005-0000-0000-00001B380000}"/>
    <cellStyle name="20% - Accent6 3 2 6 2 2" xfId="11728" xr:uid="{00000000-0005-0000-0000-00001C380000}"/>
    <cellStyle name="20% - Accent6 3 2 6 2 3" xfId="52279" xr:uid="{00000000-0005-0000-0000-00001D380000}"/>
    <cellStyle name="20% - Accent6 3 2 6 3" xfId="11729" xr:uid="{00000000-0005-0000-0000-00001E380000}"/>
    <cellStyle name="20% - Accent6 3 2 6 4" xfId="11730" xr:uid="{00000000-0005-0000-0000-00001F380000}"/>
    <cellStyle name="20% - Accent6 3 2 7" xfId="11731" xr:uid="{00000000-0005-0000-0000-000020380000}"/>
    <cellStyle name="20% - Accent6 3 2 7 2" xfId="11732" xr:uid="{00000000-0005-0000-0000-000021380000}"/>
    <cellStyle name="20% - Accent6 3 2 7 2 2" xfId="11733" xr:uid="{00000000-0005-0000-0000-000022380000}"/>
    <cellStyle name="20% - Accent6 3 2 7 2 3" xfId="52280" xr:uid="{00000000-0005-0000-0000-000023380000}"/>
    <cellStyle name="20% - Accent6 3 2 7 3" xfId="11734" xr:uid="{00000000-0005-0000-0000-000024380000}"/>
    <cellStyle name="20% - Accent6 3 2 7 4" xfId="11735" xr:uid="{00000000-0005-0000-0000-000025380000}"/>
    <cellStyle name="20% - Accent6 3 2 8" xfId="11736" xr:uid="{00000000-0005-0000-0000-000026380000}"/>
    <cellStyle name="20% - Accent6 3 2 8 2" xfId="11737" xr:uid="{00000000-0005-0000-0000-000027380000}"/>
    <cellStyle name="20% - Accent6 3 2 8 3" xfId="52281" xr:uid="{00000000-0005-0000-0000-000028380000}"/>
    <cellStyle name="20% - Accent6 3 2 9" xfId="11738" xr:uid="{00000000-0005-0000-0000-000029380000}"/>
    <cellStyle name="20% - Accent6 3 3" xfId="11739" xr:uid="{00000000-0005-0000-0000-00002A380000}"/>
    <cellStyle name="20% - Accent6 3 3 10" xfId="60545" xr:uid="{00000000-0005-0000-0000-00002B380000}"/>
    <cellStyle name="20% - Accent6 3 3 2" xfId="11740" xr:uid="{00000000-0005-0000-0000-00002C380000}"/>
    <cellStyle name="20% - Accent6 3 3 2 2" xfId="11741" xr:uid="{00000000-0005-0000-0000-00002D380000}"/>
    <cellStyle name="20% - Accent6 3 3 2 2 2" xfId="11742" xr:uid="{00000000-0005-0000-0000-00002E380000}"/>
    <cellStyle name="20% - Accent6 3 3 2 2 2 2" xfId="11743" xr:uid="{00000000-0005-0000-0000-00002F380000}"/>
    <cellStyle name="20% - Accent6 3 3 2 2 2 2 2" xfId="11744" xr:uid="{00000000-0005-0000-0000-000030380000}"/>
    <cellStyle name="20% - Accent6 3 3 2 2 2 2 3" xfId="52282" xr:uid="{00000000-0005-0000-0000-000031380000}"/>
    <cellStyle name="20% - Accent6 3 3 2 2 2 3" xfId="11745" xr:uid="{00000000-0005-0000-0000-000032380000}"/>
    <cellStyle name="20% - Accent6 3 3 2 2 2 4" xfId="11746" xr:uid="{00000000-0005-0000-0000-000033380000}"/>
    <cellStyle name="20% - Accent6 3 3 2 2 3" xfId="11747" xr:uid="{00000000-0005-0000-0000-000034380000}"/>
    <cellStyle name="20% - Accent6 3 3 2 2 3 2" xfId="11748" xr:uid="{00000000-0005-0000-0000-000035380000}"/>
    <cellStyle name="20% - Accent6 3 3 2 2 3 2 2" xfId="11749" xr:uid="{00000000-0005-0000-0000-000036380000}"/>
    <cellStyle name="20% - Accent6 3 3 2 2 3 2 3" xfId="52283" xr:uid="{00000000-0005-0000-0000-000037380000}"/>
    <cellStyle name="20% - Accent6 3 3 2 2 3 3" xfId="11750" xr:uid="{00000000-0005-0000-0000-000038380000}"/>
    <cellStyle name="20% - Accent6 3 3 2 2 3 4" xfId="11751" xr:uid="{00000000-0005-0000-0000-000039380000}"/>
    <cellStyle name="20% - Accent6 3 3 2 2 4" xfId="11752" xr:uid="{00000000-0005-0000-0000-00003A380000}"/>
    <cellStyle name="20% - Accent6 3 3 2 2 4 2" xfId="11753" xr:uid="{00000000-0005-0000-0000-00003B380000}"/>
    <cellStyle name="20% - Accent6 3 3 2 2 4 3" xfId="52284" xr:uid="{00000000-0005-0000-0000-00003C380000}"/>
    <cellStyle name="20% - Accent6 3 3 2 2 5" xfId="11754" xr:uid="{00000000-0005-0000-0000-00003D380000}"/>
    <cellStyle name="20% - Accent6 3 3 2 2 6" xfId="11755" xr:uid="{00000000-0005-0000-0000-00003E380000}"/>
    <cellStyle name="20% - Accent6 3 3 2 3" xfId="11756" xr:uid="{00000000-0005-0000-0000-00003F380000}"/>
    <cellStyle name="20% - Accent6 3 3 2 3 2" xfId="11757" xr:uid="{00000000-0005-0000-0000-000040380000}"/>
    <cellStyle name="20% - Accent6 3 3 2 3 2 2" xfId="11758" xr:uid="{00000000-0005-0000-0000-000041380000}"/>
    <cellStyle name="20% - Accent6 3 3 2 3 2 3" xfId="52285" xr:uid="{00000000-0005-0000-0000-000042380000}"/>
    <cellStyle name="20% - Accent6 3 3 2 3 3" xfId="11759" xr:uid="{00000000-0005-0000-0000-000043380000}"/>
    <cellStyle name="20% - Accent6 3 3 2 3 4" xfId="11760" xr:uid="{00000000-0005-0000-0000-000044380000}"/>
    <cellStyle name="20% - Accent6 3 3 2 4" xfId="11761" xr:uid="{00000000-0005-0000-0000-000045380000}"/>
    <cellStyle name="20% - Accent6 3 3 2 4 2" xfId="11762" xr:uid="{00000000-0005-0000-0000-000046380000}"/>
    <cellStyle name="20% - Accent6 3 3 2 4 2 2" xfId="11763" xr:uid="{00000000-0005-0000-0000-000047380000}"/>
    <cellStyle name="20% - Accent6 3 3 2 4 2 3" xfId="52286" xr:uid="{00000000-0005-0000-0000-000048380000}"/>
    <cellStyle name="20% - Accent6 3 3 2 4 3" xfId="11764" xr:uid="{00000000-0005-0000-0000-000049380000}"/>
    <cellStyle name="20% - Accent6 3 3 2 4 4" xfId="11765" xr:uid="{00000000-0005-0000-0000-00004A380000}"/>
    <cellStyle name="20% - Accent6 3 3 2 5" xfId="11766" xr:uid="{00000000-0005-0000-0000-00004B380000}"/>
    <cellStyle name="20% - Accent6 3 3 2 5 2" xfId="11767" xr:uid="{00000000-0005-0000-0000-00004C380000}"/>
    <cellStyle name="20% - Accent6 3 3 2 5 3" xfId="52287" xr:uid="{00000000-0005-0000-0000-00004D380000}"/>
    <cellStyle name="20% - Accent6 3 3 2 6" xfId="11768" xr:uid="{00000000-0005-0000-0000-00004E380000}"/>
    <cellStyle name="20% - Accent6 3 3 2 7" xfId="11769" xr:uid="{00000000-0005-0000-0000-00004F380000}"/>
    <cellStyle name="20% - Accent6 3 3 3" xfId="11770" xr:uid="{00000000-0005-0000-0000-000050380000}"/>
    <cellStyle name="20% - Accent6 3 3 3 2" xfId="11771" xr:uid="{00000000-0005-0000-0000-000051380000}"/>
    <cellStyle name="20% - Accent6 3 3 3 2 2" xfId="11772" xr:uid="{00000000-0005-0000-0000-000052380000}"/>
    <cellStyle name="20% - Accent6 3 3 3 2 2 2" xfId="11773" xr:uid="{00000000-0005-0000-0000-000053380000}"/>
    <cellStyle name="20% - Accent6 3 3 3 2 2 3" xfId="52288" xr:uid="{00000000-0005-0000-0000-000054380000}"/>
    <cellStyle name="20% - Accent6 3 3 3 2 3" xfId="11774" xr:uid="{00000000-0005-0000-0000-000055380000}"/>
    <cellStyle name="20% - Accent6 3 3 3 2 4" xfId="11775" xr:uid="{00000000-0005-0000-0000-000056380000}"/>
    <cellStyle name="20% - Accent6 3 3 3 3" xfId="11776" xr:uid="{00000000-0005-0000-0000-000057380000}"/>
    <cellStyle name="20% - Accent6 3 3 3 3 2" xfId="11777" xr:uid="{00000000-0005-0000-0000-000058380000}"/>
    <cellStyle name="20% - Accent6 3 3 3 3 2 2" xfId="11778" xr:uid="{00000000-0005-0000-0000-000059380000}"/>
    <cellStyle name="20% - Accent6 3 3 3 3 2 3" xfId="52289" xr:uid="{00000000-0005-0000-0000-00005A380000}"/>
    <cellStyle name="20% - Accent6 3 3 3 3 3" xfId="11779" xr:uid="{00000000-0005-0000-0000-00005B380000}"/>
    <cellStyle name="20% - Accent6 3 3 3 3 4" xfId="11780" xr:uid="{00000000-0005-0000-0000-00005C380000}"/>
    <cellStyle name="20% - Accent6 3 3 3 4" xfId="11781" xr:uid="{00000000-0005-0000-0000-00005D380000}"/>
    <cellStyle name="20% - Accent6 3 3 3 4 2" xfId="11782" xr:uid="{00000000-0005-0000-0000-00005E380000}"/>
    <cellStyle name="20% - Accent6 3 3 3 4 3" xfId="52290" xr:uid="{00000000-0005-0000-0000-00005F380000}"/>
    <cellStyle name="20% - Accent6 3 3 3 5" xfId="11783" xr:uid="{00000000-0005-0000-0000-000060380000}"/>
    <cellStyle name="20% - Accent6 3 3 3 6" xfId="11784" xr:uid="{00000000-0005-0000-0000-000061380000}"/>
    <cellStyle name="20% - Accent6 3 3 4" xfId="11785" xr:uid="{00000000-0005-0000-0000-000062380000}"/>
    <cellStyle name="20% - Accent6 3 3 4 2" xfId="11786" xr:uid="{00000000-0005-0000-0000-000063380000}"/>
    <cellStyle name="20% - Accent6 3 3 4 2 2" xfId="11787" xr:uid="{00000000-0005-0000-0000-000064380000}"/>
    <cellStyle name="20% - Accent6 3 3 4 2 2 2" xfId="11788" xr:uid="{00000000-0005-0000-0000-000065380000}"/>
    <cellStyle name="20% - Accent6 3 3 4 2 2 3" xfId="52291" xr:uid="{00000000-0005-0000-0000-000066380000}"/>
    <cellStyle name="20% - Accent6 3 3 4 2 3" xfId="11789" xr:uid="{00000000-0005-0000-0000-000067380000}"/>
    <cellStyle name="20% - Accent6 3 3 4 2 4" xfId="11790" xr:uid="{00000000-0005-0000-0000-000068380000}"/>
    <cellStyle name="20% - Accent6 3 3 4 3" xfId="11791" xr:uid="{00000000-0005-0000-0000-000069380000}"/>
    <cellStyle name="20% - Accent6 3 3 4 3 2" xfId="11792" xr:uid="{00000000-0005-0000-0000-00006A380000}"/>
    <cellStyle name="20% - Accent6 3 3 4 3 3" xfId="52292" xr:uid="{00000000-0005-0000-0000-00006B380000}"/>
    <cellStyle name="20% - Accent6 3 3 4 4" xfId="11793" xr:uid="{00000000-0005-0000-0000-00006C380000}"/>
    <cellStyle name="20% - Accent6 3 3 4 5" xfId="11794" xr:uid="{00000000-0005-0000-0000-00006D380000}"/>
    <cellStyle name="20% - Accent6 3 3 5" xfId="11795" xr:uid="{00000000-0005-0000-0000-00006E380000}"/>
    <cellStyle name="20% - Accent6 3 3 5 2" xfId="11796" xr:uid="{00000000-0005-0000-0000-00006F380000}"/>
    <cellStyle name="20% - Accent6 3 3 5 2 2" xfId="11797" xr:uid="{00000000-0005-0000-0000-000070380000}"/>
    <cellStyle name="20% - Accent6 3 3 5 2 3" xfId="52293" xr:uid="{00000000-0005-0000-0000-000071380000}"/>
    <cellStyle name="20% - Accent6 3 3 5 3" xfId="11798" xr:uid="{00000000-0005-0000-0000-000072380000}"/>
    <cellStyle name="20% - Accent6 3 3 5 4" xfId="11799" xr:uid="{00000000-0005-0000-0000-000073380000}"/>
    <cellStyle name="20% - Accent6 3 3 6" xfId="11800" xr:uid="{00000000-0005-0000-0000-000074380000}"/>
    <cellStyle name="20% - Accent6 3 3 6 2" xfId="11801" xr:uid="{00000000-0005-0000-0000-000075380000}"/>
    <cellStyle name="20% - Accent6 3 3 6 2 2" xfId="11802" xr:uid="{00000000-0005-0000-0000-000076380000}"/>
    <cellStyle name="20% - Accent6 3 3 6 2 3" xfId="52294" xr:uid="{00000000-0005-0000-0000-000077380000}"/>
    <cellStyle name="20% - Accent6 3 3 6 3" xfId="11803" xr:uid="{00000000-0005-0000-0000-000078380000}"/>
    <cellStyle name="20% - Accent6 3 3 6 4" xfId="11804" xr:uid="{00000000-0005-0000-0000-000079380000}"/>
    <cellStyle name="20% - Accent6 3 3 7" xfId="11805" xr:uid="{00000000-0005-0000-0000-00007A380000}"/>
    <cellStyle name="20% - Accent6 3 3 7 2" xfId="11806" xr:uid="{00000000-0005-0000-0000-00007B380000}"/>
    <cellStyle name="20% - Accent6 3 3 7 3" xfId="52295" xr:uid="{00000000-0005-0000-0000-00007C380000}"/>
    <cellStyle name="20% - Accent6 3 3 8" xfId="11807" xr:uid="{00000000-0005-0000-0000-00007D380000}"/>
    <cellStyle name="20% - Accent6 3 3 9" xfId="11808" xr:uid="{00000000-0005-0000-0000-00007E380000}"/>
    <cellStyle name="20% - Accent6 3 4" xfId="11809" xr:uid="{00000000-0005-0000-0000-00007F380000}"/>
    <cellStyle name="20% - Accent6 3 4 2" xfId="11810" xr:uid="{00000000-0005-0000-0000-000080380000}"/>
    <cellStyle name="20% - Accent6 3 4 2 2" xfId="11811" xr:uid="{00000000-0005-0000-0000-000081380000}"/>
    <cellStyle name="20% - Accent6 3 4 2 2 2" xfId="11812" xr:uid="{00000000-0005-0000-0000-000082380000}"/>
    <cellStyle name="20% - Accent6 3 4 2 2 2 2" xfId="11813" xr:uid="{00000000-0005-0000-0000-000083380000}"/>
    <cellStyle name="20% - Accent6 3 4 2 2 2 3" xfId="52296" xr:uid="{00000000-0005-0000-0000-000084380000}"/>
    <cellStyle name="20% - Accent6 3 4 2 2 3" xfId="11814" xr:uid="{00000000-0005-0000-0000-000085380000}"/>
    <cellStyle name="20% - Accent6 3 4 2 2 4" xfId="11815" xr:uid="{00000000-0005-0000-0000-000086380000}"/>
    <cellStyle name="20% - Accent6 3 4 2 3" xfId="11816" xr:uid="{00000000-0005-0000-0000-000087380000}"/>
    <cellStyle name="20% - Accent6 3 4 2 3 2" xfId="11817" xr:uid="{00000000-0005-0000-0000-000088380000}"/>
    <cellStyle name="20% - Accent6 3 4 2 3 2 2" xfId="11818" xr:uid="{00000000-0005-0000-0000-000089380000}"/>
    <cellStyle name="20% - Accent6 3 4 2 3 2 3" xfId="52297" xr:uid="{00000000-0005-0000-0000-00008A380000}"/>
    <cellStyle name="20% - Accent6 3 4 2 3 3" xfId="11819" xr:uid="{00000000-0005-0000-0000-00008B380000}"/>
    <cellStyle name="20% - Accent6 3 4 2 3 4" xfId="11820" xr:uid="{00000000-0005-0000-0000-00008C380000}"/>
    <cellStyle name="20% - Accent6 3 4 2 4" xfId="11821" xr:uid="{00000000-0005-0000-0000-00008D380000}"/>
    <cellStyle name="20% - Accent6 3 4 2 4 2" xfId="11822" xr:uid="{00000000-0005-0000-0000-00008E380000}"/>
    <cellStyle name="20% - Accent6 3 4 2 4 3" xfId="52298" xr:uid="{00000000-0005-0000-0000-00008F380000}"/>
    <cellStyle name="20% - Accent6 3 4 2 5" xfId="11823" xr:uid="{00000000-0005-0000-0000-000090380000}"/>
    <cellStyle name="20% - Accent6 3 4 2 6" xfId="11824" xr:uid="{00000000-0005-0000-0000-000091380000}"/>
    <cellStyle name="20% - Accent6 3 4 3" xfId="11825" xr:uid="{00000000-0005-0000-0000-000092380000}"/>
    <cellStyle name="20% - Accent6 3 4 3 2" xfId="11826" xr:uid="{00000000-0005-0000-0000-000093380000}"/>
    <cellStyle name="20% - Accent6 3 4 3 2 2" xfId="11827" xr:uid="{00000000-0005-0000-0000-000094380000}"/>
    <cellStyle name="20% - Accent6 3 4 3 2 3" xfId="52299" xr:uid="{00000000-0005-0000-0000-000095380000}"/>
    <cellStyle name="20% - Accent6 3 4 3 3" xfId="11828" xr:uid="{00000000-0005-0000-0000-000096380000}"/>
    <cellStyle name="20% - Accent6 3 4 3 4" xfId="11829" xr:uid="{00000000-0005-0000-0000-000097380000}"/>
    <cellStyle name="20% - Accent6 3 4 4" xfId="11830" xr:uid="{00000000-0005-0000-0000-000098380000}"/>
    <cellStyle name="20% - Accent6 3 4 4 2" xfId="11831" xr:uid="{00000000-0005-0000-0000-000099380000}"/>
    <cellStyle name="20% - Accent6 3 4 4 2 2" xfId="11832" xr:uid="{00000000-0005-0000-0000-00009A380000}"/>
    <cellStyle name="20% - Accent6 3 4 4 2 3" xfId="52300" xr:uid="{00000000-0005-0000-0000-00009B380000}"/>
    <cellStyle name="20% - Accent6 3 4 4 3" xfId="11833" xr:uid="{00000000-0005-0000-0000-00009C380000}"/>
    <cellStyle name="20% - Accent6 3 4 4 4" xfId="11834" xr:uid="{00000000-0005-0000-0000-00009D380000}"/>
    <cellStyle name="20% - Accent6 3 4 5" xfId="11835" xr:uid="{00000000-0005-0000-0000-00009E380000}"/>
    <cellStyle name="20% - Accent6 3 4 5 2" xfId="11836" xr:uid="{00000000-0005-0000-0000-00009F380000}"/>
    <cellStyle name="20% - Accent6 3 4 5 3" xfId="52301" xr:uid="{00000000-0005-0000-0000-0000A0380000}"/>
    <cellStyle name="20% - Accent6 3 4 6" xfId="11837" xr:uid="{00000000-0005-0000-0000-0000A1380000}"/>
    <cellStyle name="20% - Accent6 3 4 7" xfId="11838" xr:uid="{00000000-0005-0000-0000-0000A2380000}"/>
    <cellStyle name="20% - Accent6 3 5" xfId="11839" xr:uid="{00000000-0005-0000-0000-0000A3380000}"/>
    <cellStyle name="20% - Accent6 3 5 2" xfId="11840" xr:uid="{00000000-0005-0000-0000-0000A4380000}"/>
    <cellStyle name="20% - Accent6 3 5 2 2" xfId="11841" xr:uid="{00000000-0005-0000-0000-0000A5380000}"/>
    <cellStyle name="20% - Accent6 3 5 2 2 2" xfId="11842" xr:uid="{00000000-0005-0000-0000-0000A6380000}"/>
    <cellStyle name="20% - Accent6 3 5 2 2 3" xfId="52302" xr:uid="{00000000-0005-0000-0000-0000A7380000}"/>
    <cellStyle name="20% - Accent6 3 5 2 3" xfId="11843" xr:uid="{00000000-0005-0000-0000-0000A8380000}"/>
    <cellStyle name="20% - Accent6 3 5 2 4" xfId="11844" xr:uid="{00000000-0005-0000-0000-0000A9380000}"/>
    <cellStyle name="20% - Accent6 3 5 3" xfId="11845" xr:uid="{00000000-0005-0000-0000-0000AA380000}"/>
    <cellStyle name="20% - Accent6 3 5 3 2" xfId="11846" xr:uid="{00000000-0005-0000-0000-0000AB380000}"/>
    <cellStyle name="20% - Accent6 3 5 3 2 2" xfId="11847" xr:uid="{00000000-0005-0000-0000-0000AC380000}"/>
    <cellStyle name="20% - Accent6 3 5 3 2 3" xfId="52303" xr:uid="{00000000-0005-0000-0000-0000AD380000}"/>
    <cellStyle name="20% - Accent6 3 5 3 3" xfId="11848" xr:uid="{00000000-0005-0000-0000-0000AE380000}"/>
    <cellStyle name="20% - Accent6 3 5 3 4" xfId="11849" xr:uid="{00000000-0005-0000-0000-0000AF380000}"/>
    <cellStyle name="20% - Accent6 3 5 4" xfId="11850" xr:uid="{00000000-0005-0000-0000-0000B0380000}"/>
    <cellStyle name="20% - Accent6 3 5 4 2" xfId="11851" xr:uid="{00000000-0005-0000-0000-0000B1380000}"/>
    <cellStyle name="20% - Accent6 3 5 4 3" xfId="52304" xr:uid="{00000000-0005-0000-0000-0000B2380000}"/>
    <cellStyle name="20% - Accent6 3 5 5" xfId="11852" xr:uid="{00000000-0005-0000-0000-0000B3380000}"/>
    <cellStyle name="20% - Accent6 3 5 6" xfId="11853" xr:uid="{00000000-0005-0000-0000-0000B4380000}"/>
    <cellStyle name="20% - Accent6 3 6" xfId="11854" xr:uid="{00000000-0005-0000-0000-0000B5380000}"/>
    <cellStyle name="20% - Accent6 3 6 2" xfId="11855" xr:uid="{00000000-0005-0000-0000-0000B6380000}"/>
    <cellStyle name="20% - Accent6 3 6 2 2" xfId="11856" xr:uid="{00000000-0005-0000-0000-0000B7380000}"/>
    <cellStyle name="20% - Accent6 3 6 2 2 2" xfId="11857" xr:uid="{00000000-0005-0000-0000-0000B8380000}"/>
    <cellStyle name="20% - Accent6 3 6 2 2 3" xfId="52305" xr:uid="{00000000-0005-0000-0000-0000B9380000}"/>
    <cellStyle name="20% - Accent6 3 6 2 3" xfId="11858" xr:uid="{00000000-0005-0000-0000-0000BA380000}"/>
    <cellStyle name="20% - Accent6 3 6 2 4" xfId="11859" xr:uid="{00000000-0005-0000-0000-0000BB380000}"/>
    <cellStyle name="20% - Accent6 3 6 3" xfId="11860" xr:uid="{00000000-0005-0000-0000-0000BC380000}"/>
    <cellStyle name="20% - Accent6 3 6 3 2" xfId="11861" xr:uid="{00000000-0005-0000-0000-0000BD380000}"/>
    <cellStyle name="20% - Accent6 3 6 3 3" xfId="52306" xr:uid="{00000000-0005-0000-0000-0000BE380000}"/>
    <cellStyle name="20% - Accent6 3 6 4" xfId="11862" xr:uid="{00000000-0005-0000-0000-0000BF380000}"/>
    <cellStyle name="20% - Accent6 3 6 5" xfId="11863" xr:uid="{00000000-0005-0000-0000-0000C0380000}"/>
    <cellStyle name="20% - Accent6 3 7" xfId="11864" xr:uid="{00000000-0005-0000-0000-0000C1380000}"/>
    <cellStyle name="20% - Accent6 3 7 2" xfId="11865" xr:uid="{00000000-0005-0000-0000-0000C2380000}"/>
    <cellStyle name="20% - Accent6 3 7 2 2" xfId="11866" xr:uid="{00000000-0005-0000-0000-0000C3380000}"/>
    <cellStyle name="20% - Accent6 3 7 2 3" xfId="52307" xr:uid="{00000000-0005-0000-0000-0000C4380000}"/>
    <cellStyle name="20% - Accent6 3 7 3" xfId="11867" xr:uid="{00000000-0005-0000-0000-0000C5380000}"/>
    <cellStyle name="20% - Accent6 3 7 4" xfId="11868" xr:uid="{00000000-0005-0000-0000-0000C6380000}"/>
    <cellStyle name="20% - Accent6 3 8" xfId="11869" xr:uid="{00000000-0005-0000-0000-0000C7380000}"/>
    <cellStyle name="20% - Accent6 3 8 2" xfId="11870" xr:uid="{00000000-0005-0000-0000-0000C8380000}"/>
    <cellStyle name="20% - Accent6 3 8 2 2" xfId="11871" xr:uid="{00000000-0005-0000-0000-0000C9380000}"/>
    <cellStyle name="20% - Accent6 3 8 2 3" xfId="52308" xr:uid="{00000000-0005-0000-0000-0000CA380000}"/>
    <cellStyle name="20% - Accent6 3 8 3" xfId="11872" xr:uid="{00000000-0005-0000-0000-0000CB380000}"/>
    <cellStyle name="20% - Accent6 3 8 4" xfId="11873" xr:uid="{00000000-0005-0000-0000-0000CC380000}"/>
    <cellStyle name="20% - Accent6 3 9" xfId="11874" xr:uid="{00000000-0005-0000-0000-0000CD380000}"/>
    <cellStyle name="20% - Accent6 3 9 2" xfId="11875" xr:uid="{00000000-0005-0000-0000-0000CE380000}"/>
    <cellStyle name="20% - Accent6 3 9 3" xfId="52309" xr:uid="{00000000-0005-0000-0000-0000CF380000}"/>
    <cellStyle name="20% - Accent6 4" xfId="11876" xr:uid="{00000000-0005-0000-0000-0000D0380000}"/>
    <cellStyle name="20% - Accent6 4 10" xfId="11877" xr:uid="{00000000-0005-0000-0000-0000D1380000}"/>
    <cellStyle name="20% - Accent6 4 11" xfId="11878" xr:uid="{00000000-0005-0000-0000-0000D2380000}"/>
    <cellStyle name="20% - Accent6 4 12" xfId="60191" xr:uid="{00000000-0005-0000-0000-0000D3380000}"/>
    <cellStyle name="20% - Accent6 4 2" xfId="11879" xr:uid="{00000000-0005-0000-0000-0000D4380000}"/>
    <cellStyle name="20% - Accent6 4 2 10" xfId="11880" xr:uid="{00000000-0005-0000-0000-0000D5380000}"/>
    <cellStyle name="20% - Accent6 4 2 11" xfId="60374" xr:uid="{00000000-0005-0000-0000-0000D6380000}"/>
    <cellStyle name="20% - Accent6 4 2 2" xfId="11881" xr:uid="{00000000-0005-0000-0000-0000D7380000}"/>
    <cellStyle name="20% - Accent6 4 2 2 2" xfId="11882" xr:uid="{00000000-0005-0000-0000-0000D8380000}"/>
    <cellStyle name="20% - Accent6 4 2 2 2 2" xfId="11883" xr:uid="{00000000-0005-0000-0000-0000D9380000}"/>
    <cellStyle name="20% - Accent6 4 2 2 2 2 2" xfId="11884" xr:uid="{00000000-0005-0000-0000-0000DA380000}"/>
    <cellStyle name="20% - Accent6 4 2 2 2 2 2 2" xfId="11885" xr:uid="{00000000-0005-0000-0000-0000DB380000}"/>
    <cellStyle name="20% - Accent6 4 2 2 2 2 2 2 2" xfId="11886" xr:uid="{00000000-0005-0000-0000-0000DC380000}"/>
    <cellStyle name="20% - Accent6 4 2 2 2 2 2 2 3" xfId="52310" xr:uid="{00000000-0005-0000-0000-0000DD380000}"/>
    <cellStyle name="20% - Accent6 4 2 2 2 2 2 3" xfId="11887" xr:uid="{00000000-0005-0000-0000-0000DE380000}"/>
    <cellStyle name="20% - Accent6 4 2 2 2 2 2 4" xfId="11888" xr:uid="{00000000-0005-0000-0000-0000DF380000}"/>
    <cellStyle name="20% - Accent6 4 2 2 2 2 3" xfId="11889" xr:uid="{00000000-0005-0000-0000-0000E0380000}"/>
    <cellStyle name="20% - Accent6 4 2 2 2 2 3 2" xfId="11890" xr:uid="{00000000-0005-0000-0000-0000E1380000}"/>
    <cellStyle name="20% - Accent6 4 2 2 2 2 3 2 2" xfId="11891" xr:uid="{00000000-0005-0000-0000-0000E2380000}"/>
    <cellStyle name="20% - Accent6 4 2 2 2 2 3 2 3" xfId="52311" xr:uid="{00000000-0005-0000-0000-0000E3380000}"/>
    <cellStyle name="20% - Accent6 4 2 2 2 2 3 3" xfId="11892" xr:uid="{00000000-0005-0000-0000-0000E4380000}"/>
    <cellStyle name="20% - Accent6 4 2 2 2 2 3 4" xfId="11893" xr:uid="{00000000-0005-0000-0000-0000E5380000}"/>
    <cellStyle name="20% - Accent6 4 2 2 2 2 4" xfId="11894" xr:uid="{00000000-0005-0000-0000-0000E6380000}"/>
    <cellStyle name="20% - Accent6 4 2 2 2 2 4 2" xfId="11895" xr:uid="{00000000-0005-0000-0000-0000E7380000}"/>
    <cellStyle name="20% - Accent6 4 2 2 2 2 4 3" xfId="52312" xr:uid="{00000000-0005-0000-0000-0000E8380000}"/>
    <cellStyle name="20% - Accent6 4 2 2 2 2 5" xfId="11896" xr:uid="{00000000-0005-0000-0000-0000E9380000}"/>
    <cellStyle name="20% - Accent6 4 2 2 2 2 6" xfId="11897" xr:uid="{00000000-0005-0000-0000-0000EA380000}"/>
    <cellStyle name="20% - Accent6 4 2 2 2 3" xfId="11898" xr:uid="{00000000-0005-0000-0000-0000EB380000}"/>
    <cellStyle name="20% - Accent6 4 2 2 2 3 2" xfId="11899" xr:uid="{00000000-0005-0000-0000-0000EC380000}"/>
    <cellStyle name="20% - Accent6 4 2 2 2 3 2 2" xfId="11900" xr:uid="{00000000-0005-0000-0000-0000ED380000}"/>
    <cellStyle name="20% - Accent6 4 2 2 2 3 2 3" xfId="52313" xr:uid="{00000000-0005-0000-0000-0000EE380000}"/>
    <cellStyle name="20% - Accent6 4 2 2 2 3 3" xfId="11901" xr:uid="{00000000-0005-0000-0000-0000EF380000}"/>
    <cellStyle name="20% - Accent6 4 2 2 2 3 4" xfId="11902" xr:uid="{00000000-0005-0000-0000-0000F0380000}"/>
    <cellStyle name="20% - Accent6 4 2 2 2 4" xfId="11903" xr:uid="{00000000-0005-0000-0000-0000F1380000}"/>
    <cellStyle name="20% - Accent6 4 2 2 2 4 2" xfId="11904" xr:uid="{00000000-0005-0000-0000-0000F2380000}"/>
    <cellStyle name="20% - Accent6 4 2 2 2 4 2 2" xfId="11905" xr:uid="{00000000-0005-0000-0000-0000F3380000}"/>
    <cellStyle name="20% - Accent6 4 2 2 2 4 2 3" xfId="52314" xr:uid="{00000000-0005-0000-0000-0000F4380000}"/>
    <cellStyle name="20% - Accent6 4 2 2 2 4 3" xfId="11906" xr:uid="{00000000-0005-0000-0000-0000F5380000}"/>
    <cellStyle name="20% - Accent6 4 2 2 2 4 4" xfId="11907" xr:uid="{00000000-0005-0000-0000-0000F6380000}"/>
    <cellStyle name="20% - Accent6 4 2 2 2 5" xfId="11908" xr:uid="{00000000-0005-0000-0000-0000F7380000}"/>
    <cellStyle name="20% - Accent6 4 2 2 2 5 2" xfId="11909" xr:uid="{00000000-0005-0000-0000-0000F8380000}"/>
    <cellStyle name="20% - Accent6 4 2 2 2 5 3" xfId="52315" xr:uid="{00000000-0005-0000-0000-0000F9380000}"/>
    <cellStyle name="20% - Accent6 4 2 2 2 6" xfId="11910" xr:uid="{00000000-0005-0000-0000-0000FA380000}"/>
    <cellStyle name="20% - Accent6 4 2 2 2 7" xfId="11911" xr:uid="{00000000-0005-0000-0000-0000FB380000}"/>
    <cellStyle name="20% - Accent6 4 2 2 3" xfId="11912" xr:uid="{00000000-0005-0000-0000-0000FC380000}"/>
    <cellStyle name="20% - Accent6 4 2 2 3 2" xfId="11913" xr:uid="{00000000-0005-0000-0000-0000FD380000}"/>
    <cellStyle name="20% - Accent6 4 2 2 3 2 2" xfId="11914" xr:uid="{00000000-0005-0000-0000-0000FE380000}"/>
    <cellStyle name="20% - Accent6 4 2 2 3 2 2 2" xfId="11915" xr:uid="{00000000-0005-0000-0000-0000FF380000}"/>
    <cellStyle name="20% - Accent6 4 2 2 3 2 2 3" xfId="52316" xr:uid="{00000000-0005-0000-0000-000000390000}"/>
    <cellStyle name="20% - Accent6 4 2 2 3 2 3" xfId="11916" xr:uid="{00000000-0005-0000-0000-000001390000}"/>
    <cellStyle name="20% - Accent6 4 2 2 3 2 4" xfId="11917" xr:uid="{00000000-0005-0000-0000-000002390000}"/>
    <cellStyle name="20% - Accent6 4 2 2 3 3" xfId="11918" xr:uid="{00000000-0005-0000-0000-000003390000}"/>
    <cellStyle name="20% - Accent6 4 2 2 3 3 2" xfId="11919" xr:uid="{00000000-0005-0000-0000-000004390000}"/>
    <cellStyle name="20% - Accent6 4 2 2 3 3 2 2" xfId="11920" xr:uid="{00000000-0005-0000-0000-000005390000}"/>
    <cellStyle name="20% - Accent6 4 2 2 3 3 2 3" xfId="52317" xr:uid="{00000000-0005-0000-0000-000006390000}"/>
    <cellStyle name="20% - Accent6 4 2 2 3 3 3" xfId="11921" xr:uid="{00000000-0005-0000-0000-000007390000}"/>
    <cellStyle name="20% - Accent6 4 2 2 3 3 4" xfId="11922" xr:uid="{00000000-0005-0000-0000-000008390000}"/>
    <cellStyle name="20% - Accent6 4 2 2 3 4" xfId="11923" xr:uid="{00000000-0005-0000-0000-000009390000}"/>
    <cellStyle name="20% - Accent6 4 2 2 3 4 2" xfId="11924" xr:uid="{00000000-0005-0000-0000-00000A390000}"/>
    <cellStyle name="20% - Accent6 4 2 2 3 4 3" xfId="52318" xr:uid="{00000000-0005-0000-0000-00000B390000}"/>
    <cellStyle name="20% - Accent6 4 2 2 3 5" xfId="11925" xr:uid="{00000000-0005-0000-0000-00000C390000}"/>
    <cellStyle name="20% - Accent6 4 2 2 3 6" xfId="11926" xr:uid="{00000000-0005-0000-0000-00000D390000}"/>
    <cellStyle name="20% - Accent6 4 2 2 4" xfId="11927" xr:uid="{00000000-0005-0000-0000-00000E390000}"/>
    <cellStyle name="20% - Accent6 4 2 2 4 2" xfId="11928" xr:uid="{00000000-0005-0000-0000-00000F390000}"/>
    <cellStyle name="20% - Accent6 4 2 2 4 2 2" xfId="11929" xr:uid="{00000000-0005-0000-0000-000010390000}"/>
    <cellStyle name="20% - Accent6 4 2 2 4 2 3" xfId="52319" xr:uid="{00000000-0005-0000-0000-000011390000}"/>
    <cellStyle name="20% - Accent6 4 2 2 4 3" xfId="11930" xr:uid="{00000000-0005-0000-0000-000012390000}"/>
    <cellStyle name="20% - Accent6 4 2 2 4 4" xfId="11931" xr:uid="{00000000-0005-0000-0000-000013390000}"/>
    <cellStyle name="20% - Accent6 4 2 2 5" xfId="11932" xr:uid="{00000000-0005-0000-0000-000014390000}"/>
    <cellStyle name="20% - Accent6 4 2 2 5 2" xfId="11933" xr:uid="{00000000-0005-0000-0000-000015390000}"/>
    <cellStyle name="20% - Accent6 4 2 2 5 2 2" xfId="11934" xr:uid="{00000000-0005-0000-0000-000016390000}"/>
    <cellStyle name="20% - Accent6 4 2 2 5 2 3" xfId="52320" xr:uid="{00000000-0005-0000-0000-000017390000}"/>
    <cellStyle name="20% - Accent6 4 2 2 5 3" xfId="11935" xr:uid="{00000000-0005-0000-0000-000018390000}"/>
    <cellStyle name="20% - Accent6 4 2 2 5 4" xfId="11936" xr:uid="{00000000-0005-0000-0000-000019390000}"/>
    <cellStyle name="20% - Accent6 4 2 2 6" xfId="11937" xr:uid="{00000000-0005-0000-0000-00001A390000}"/>
    <cellStyle name="20% - Accent6 4 2 2 6 2" xfId="11938" xr:uid="{00000000-0005-0000-0000-00001B390000}"/>
    <cellStyle name="20% - Accent6 4 2 2 6 3" xfId="52321" xr:uid="{00000000-0005-0000-0000-00001C390000}"/>
    <cellStyle name="20% - Accent6 4 2 2 7" xfId="11939" xr:uid="{00000000-0005-0000-0000-00001D390000}"/>
    <cellStyle name="20% - Accent6 4 2 2 8" xfId="11940" xr:uid="{00000000-0005-0000-0000-00001E390000}"/>
    <cellStyle name="20% - Accent6 4 2 2 9" xfId="60742" xr:uid="{00000000-0005-0000-0000-00001F390000}"/>
    <cellStyle name="20% - Accent6 4 2 3" xfId="11941" xr:uid="{00000000-0005-0000-0000-000020390000}"/>
    <cellStyle name="20% - Accent6 4 2 3 2" xfId="11942" xr:uid="{00000000-0005-0000-0000-000021390000}"/>
    <cellStyle name="20% - Accent6 4 2 3 2 2" xfId="11943" xr:uid="{00000000-0005-0000-0000-000022390000}"/>
    <cellStyle name="20% - Accent6 4 2 3 2 2 2" xfId="11944" xr:uid="{00000000-0005-0000-0000-000023390000}"/>
    <cellStyle name="20% - Accent6 4 2 3 2 2 2 2" xfId="11945" xr:uid="{00000000-0005-0000-0000-000024390000}"/>
    <cellStyle name="20% - Accent6 4 2 3 2 2 2 3" xfId="52322" xr:uid="{00000000-0005-0000-0000-000025390000}"/>
    <cellStyle name="20% - Accent6 4 2 3 2 2 3" xfId="11946" xr:uid="{00000000-0005-0000-0000-000026390000}"/>
    <cellStyle name="20% - Accent6 4 2 3 2 2 4" xfId="11947" xr:uid="{00000000-0005-0000-0000-000027390000}"/>
    <cellStyle name="20% - Accent6 4 2 3 2 3" xfId="11948" xr:uid="{00000000-0005-0000-0000-000028390000}"/>
    <cellStyle name="20% - Accent6 4 2 3 2 3 2" xfId="11949" xr:uid="{00000000-0005-0000-0000-000029390000}"/>
    <cellStyle name="20% - Accent6 4 2 3 2 3 2 2" xfId="11950" xr:uid="{00000000-0005-0000-0000-00002A390000}"/>
    <cellStyle name="20% - Accent6 4 2 3 2 3 2 3" xfId="52323" xr:uid="{00000000-0005-0000-0000-00002B390000}"/>
    <cellStyle name="20% - Accent6 4 2 3 2 3 3" xfId="11951" xr:uid="{00000000-0005-0000-0000-00002C390000}"/>
    <cellStyle name="20% - Accent6 4 2 3 2 3 4" xfId="11952" xr:uid="{00000000-0005-0000-0000-00002D390000}"/>
    <cellStyle name="20% - Accent6 4 2 3 2 4" xfId="11953" xr:uid="{00000000-0005-0000-0000-00002E390000}"/>
    <cellStyle name="20% - Accent6 4 2 3 2 4 2" xfId="11954" xr:uid="{00000000-0005-0000-0000-00002F390000}"/>
    <cellStyle name="20% - Accent6 4 2 3 2 4 3" xfId="52324" xr:uid="{00000000-0005-0000-0000-000030390000}"/>
    <cellStyle name="20% - Accent6 4 2 3 2 5" xfId="11955" xr:uid="{00000000-0005-0000-0000-000031390000}"/>
    <cellStyle name="20% - Accent6 4 2 3 2 6" xfId="11956" xr:uid="{00000000-0005-0000-0000-000032390000}"/>
    <cellStyle name="20% - Accent6 4 2 3 3" xfId="11957" xr:uid="{00000000-0005-0000-0000-000033390000}"/>
    <cellStyle name="20% - Accent6 4 2 3 3 2" xfId="11958" xr:uid="{00000000-0005-0000-0000-000034390000}"/>
    <cellStyle name="20% - Accent6 4 2 3 3 2 2" xfId="11959" xr:uid="{00000000-0005-0000-0000-000035390000}"/>
    <cellStyle name="20% - Accent6 4 2 3 3 2 3" xfId="52325" xr:uid="{00000000-0005-0000-0000-000036390000}"/>
    <cellStyle name="20% - Accent6 4 2 3 3 3" xfId="11960" xr:uid="{00000000-0005-0000-0000-000037390000}"/>
    <cellStyle name="20% - Accent6 4 2 3 3 4" xfId="11961" xr:uid="{00000000-0005-0000-0000-000038390000}"/>
    <cellStyle name="20% - Accent6 4 2 3 4" xfId="11962" xr:uid="{00000000-0005-0000-0000-000039390000}"/>
    <cellStyle name="20% - Accent6 4 2 3 4 2" xfId="11963" xr:uid="{00000000-0005-0000-0000-00003A390000}"/>
    <cellStyle name="20% - Accent6 4 2 3 4 2 2" xfId="11964" xr:uid="{00000000-0005-0000-0000-00003B390000}"/>
    <cellStyle name="20% - Accent6 4 2 3 4 2 3" xfId="52326" xr:uid="{00000000-0005-0000-0000-00003C390000}"/>
    <cellStyle name="20% - Accent6 4 2 3 4 3" xfId="11965" xr:uid="{00000000-0005-0000-0000-00003D390000}"/>
    <cellStyle name="20% - Accent6 4 2 3 4 4" xfId="11966" xr:uid="{00000000-0005-0000-0000-00003E390000}"/>
    <cellStyle name="20% - Accent6 4 2 3 5" xfId="11967" xr:uid="{00000000-0005-0000-0000-00003F390000}"/>
    <cellStyle name="20% - Accent6 4 2 3 5 2" xfId="11968" xr:uid="{00000000-0005-0000-0000-000040390000}"/>
    <cellStyle name="20% - Accent6 4 2 3 5 3" xfId="52327" xr:uid="{00000000-0005-0000-0000-000041390000}"/>
    <cellStyle name="20% - Accent6 4 2 3 6" xfId="11969" xr:uid="{00000000-0005-0000-0000-000042390000}"/>
    <cellStyle name="20% - Accent6 4 2 3 7" xfId="11970" xr:uid="{00000000-0005-0000-0000-000043390000}"/>
    <cellStyle name="20% - Accent6 4 2 4" xfId="11971" xr:uid="{00000000-0005-0000-0000-000044390000}"/>
    <cellStyle name="20% - Accent6 4 2 4 2" xfId="11972" xr:uid="{00000000-0005-0000-0000-000045390000}"/>
    <cellStyle name="20% - Accent6 4 2 4 2 2" xfId="11973" xr:uid="{00000000-0005-0000-0000-000046390000}"/>
    <cellStyle name="20% - Accent6 4 2 4 2 2 2" xfId="11974" xr:uid="{00000000-0005-0000-0000-000047390000}"/>
    <cellStyle name="20% - Accent6 4 2 4 2 2 3" xfId="52328" xr:uid="{00000000-0005-0000-0000-000048390000}"/>
    <cellStyle name="20% - Accent6 4 2 4 2 3" xfId="11975" xr:uid="{00000000-0005-0000-0000-000049390000}"/>
    <cellStyle name="20% - Accent6 4 2 4 2 4" xfId="11976" xr:uid="{00000000-0005-0000-0000-00004A390000}"/>
    <cellStyle name="20% - Accent6 4 2 4 3" xfId="11977" xr:uid="{00000000-0005-0000-0000-00004B390000}"/>
    <cellStyle name="20% - Accent6 4 2 4 3 2" xfId="11978" xr:uid="{00000000-0005-0000-0000-00004C390000}"/>
    <cellStyle name="20% - Accent6 4 2 4 3 2 2" xfId="11979" xr:uid="{00000000-0005-0000-0000-00004D390000}"/>
    <cellStyle name="20% - Accent6 4 2 4 3 2 3" xfId="52329" xr:uid="{00000000-0005-0000-0000-00004E390000}"/>
    <cellStyle name="20% - Accent6 4 2 4 3 3" xfId="11980" xr:uid="{00000000-0005-0000-0000-00004F390000}"/>
    <cellStyle name="20% - Accent6 4 2 4 3 4" xfId="11981" xr:uid="{00000000-0005-0000-0000-000050390000}"/>
    <cellStyle name="20% - Accent6 4 2 4 4" xfId="11982" xr:uid="{00000000-0005-0000-0000-000051390000}"/>
    <cellStyle name="20% - Accent6 4 2 4 4 2" xfId="11983" xr:uid="{00000000-0005-0000-0000-000052390000}"/>
    <cellStyle name="20% - Accent6 4 2 4 4 3" xfId="52330" xr:uid="{00000000-0005-0000-0000-000053390000}"/>
    <cellStyle name="20% - Accent6 4 2 4 5" xfId="11984" xr:uid="{00000000-0005-0000-0000-000054390000}"/>
    <cellStyle name="20% - Accent6 4 2 4 6" xfId="11985" xr:uid="{00000000-0005-0000-0000-000055390000}"/>
    <cellStyle name="20% - Accent6 4 2 5" xfId="11986" xr:uid="{00000000-0005-0000-0000-000056390000}"/>
    <cellStyle name="20% - Accent6 4 2 5 2" xfId="11987" xr:uid="{00000000-0005-0000-0000-000057390000}"/>
    <cellStyle name="20% - Accent6 4 2 5 2 2" xfId="11988" xr:uid="{00000000-0005-0000-0000-000058390000}"/>
    <cellStyle name="20% - Accent6 4 2 5 2 2 2" xfId="11989" xr:uid="{00000000-0005-0000-0000-000059390000}"/>
    <cellStyle name="20% - Accent6 4 2 5 2 2 3" xfId="52331" xr:uid="{00000000-0005-0000-0000-00005A390000}"/>
    <cellStyle name="20% - Accent6 4 2 5 2 3" xfId="11990" xr:uid="{00000000-0005-0000-0000-00005B390000}"/>
    <cellStyle name="20% - Accent6 4 2 5 2 4" xfId="11991" xr:uid="{00000000-0005-0000-0000-00005C390000}"/>
    <cellStyle name="20% - Accent6 4 2 5 3" xfId="11992" xr:uid="{00000000-0005-0000-0000-00005D390000}"/>
    <cellStyle name="20% - Accent6 4 2 5 3 2" xfId="11993" xr:uid="{00000000-0005-0000-0000-00005E390000}"/>
    <cellStyle name="20% - Accent6 4 2 5 3 3" xfId="52332" xr:uid="{00000000-0005-0000-0000-00005F390000}"/>
    <cellStyle name="20% - Accent6 4 2 5 4" xfId="11994" xr:uid="{00000000-0005-0000-0000-000060390000}"/>
    <cellStyle name="20% - Accent6 4 2 5 5" xfId="11995" xr:uid="{00000000-0005-0000-0000-000061390000}"/>
    <cellStyle name="20% - Accent6 4 2 6" xfId="11996" xr:uid="{00000000-0005-0000-0000-000062390000}"/>
    <cellStyle name="20% - Accent6 4 2 6 2" xfId="11997" xr:uid="{00000000-0005-0000-0000-000063390000}"/>
    <cellStyle name="20% - Accent6 4 2 6 2 2" xfId="11998" xr:uid="{00000000-0005-0000-0000-000064390000}"/>
    <cellStyle name="20% - Accent6 4 2 6 2 3" xfId="52333" xr:uid="{00000000-0005-0000-0000-000065390000}"/>
    <cellStyle name="20% - Accent6 4 2 6 3" xfId="11999" xr:uid="{00000000-0005-0000-0000-000066390000}"/>
    <cellStyle name="20% - Accent6 4 2 6 4" xfId="12000" xr:uid="{00000000-0005-0000-0000-000067390000}"/>
    <cellStyle name="20% - Accent6 4 2 7" xfId="12001" xr:uid="{00000000-0005-0000-0000-000068390000}"/>
    <cellStyle name="20% - Accent6 4 2 7 2" xfId="12002" xr:uid="{00000000-0005-0000-0000-000069390000}"/>
    <cellStyle name="20% - Accent6 4 2 7 2 2" xfId="12003" xr:uid="{00000000-0005-0000-0000-00006A390000}"/>
    <cellStyle name="20% - Accent6 4 2 7 2 3" xfId="52334" xr:uid="{00000000-0005-0000-0000-00006B390000}"/>
    <cellStyle name="20% - Accent6 4 2 7 3" xfId="12004" xr:uid="{00000000-0005-0000-0000-00006C390000}"/>
    <cellStyle name="20% - Accent6 4 2 7 4" xfId="12005" xr:uid="{00000000-0005-0000-0000-00006D390000}"/>
    <cellStyle name="20% - Accent6 4 2 8" xfId="12006" xr:uid="{00000000-0005-0000-0000-00006E390000}"/>
    <cellStyle name="20% - Accent6 4 2 8 2" xfId="12007" xr:uid="{00000000-0005-0000-0000-00006F390000}"/>
    <cellStyle name="20% - Accent6 4 2 8 3" xfId="52335" xr:uid="{00000000-0005-0000-0000-000070390000}"/>
    <cellStyle name="20% - Accent6 4 2 9" xfId="12008" xr:uid="{00000000-0005-0000-0000-000071390000}"/>
    <cellStyle name="20% - Accent6 4 3" xfId="12009" xr:uid="{00000000-0005-0000-0000-000072390000}"/>
    <cellStyle name="20% - Accent6 4 3 2" xfId="12010" xr:uid="{00000000-0005-0000-0000-000073390000}"/>
    <cellStyle name="20% - Accent6 4 3 2 2" xfId="12011" xr:uid="{00000000-0005-0000-0000-000074390000}"/>
    <cellStyle name="20% - Accent6 4 3 2 2 2" xfId="12012" xr:uid="{00000000-0005-0000-0000-000075390000}"/>
    <cellStyle name="20% - Accent6 4 3 2 2 2 2" xfId="12013" xr:uid="{00000000-0005-0000-0000-000076390000}"/>
    <cellStyle name="20% - Accent6 4 3 2 2 2 2 2" xfId="12014" xr:uid="{00000000-0005-0000-0000-000077390000}"/>
    <cellStyle name="20% - Accent6 4 3 2 2 2 2 3" xfId="52336" xr:uid="{00000000-0005-0000-0000-000078390000}"/>
    <cellStyle name="20% - Accent6 4 3 2 2 2 3" xfId="12015" xr:uid="{00000000-0005-0000-0000-000079390000}"/>
    <cellStyle name="20% - Accent6 4 3 2 2 2 4" xfId="12016" xr:uid="{00000000-0005-0000-0000-00007A390000}"/>
    <cellStyle name="20% - Accent6 4 3 2 2 3" xfId="12017" xr:uid="{00000000-0005-0000-0000-00007B390000}"/>
    <cellStyle name="20% - Accent6 4 3 2 2 3 2" xfId="12018" xr:uid="{00000000-0005-0000-0000-00007C390000}"/>
    <cellStyle name="20% - Accent6 4 3 2 2 3 2 2" xfId="12019" xr:uid="{00000000-0005-0000-0000-00007D390000}"/>
    <cellStyle name="20% - Accent6 4 3 2 2 3 2 3" xfId="52337" xr:uid="{00000000-0005-0000-0000-00007E390000}"/>
    <cellStyle name="20% - Accent6 4 3 2 2 3 3" xfId="12020" xr:uid="{00000000-0005-0000-0000-00007F390000}"/>
    <cellStyle name="20% - Accent6 4 3 2 2 3 4" xfId="12021" xr:uid="{00000000-0005-0000-0000-000080390000}"/>
    <cellStyle name="20% - Accent6 4 3 2 2 4" xfId="12022" xr:uid="{00000000-0005-0000-0000-000081390000}"/>
    <cellStyle name="20% - Accent6 4 3 2 2 4 2" xfId="12023" xr:uid="{00000000-0005-0000-0000-000082390000}"/>
    <cellStyle name="20% - Accent6 4 3 2 2 4 3" xfId="52338" xr:uid="{00000000-0005-0000-0000-000083390000}"/>
    <cellStyle name="20% - Accent6 4 3 2 2 5" xfId="12024" xr:uid="{00000000-0005-0000-0000-000084390000}"/>
    <cellStyle name="20% - Accent6 4 3 2 2 6" xfId="12025" xr:uid="{00000000-0005-0000-0000-000085390000}"/>
    <cellStyle name="20% - Accent6 4 3 2 3" xfId="12026" xr:uid="{00000000-0005-0000-0000-000086390000}"/>
    <cellStyle name="20% - Accent6 4 3 2 3 2" xfId="12027" xr:uid="{00000000-0005-0000-0000-000087390000}"/>
    <cellStyle name="20% - Accent6 4 3 2 3 2 2" xfId="12028" xr:uid="{00000000-0005-0000-0000-000088390000}"/>
    <cellStyle name="20% - Accent6 4 3 2 3 2 3" xfId="52339" xr:uid="{00000000-0005-0000-0000-000089390000}"/>
    <cellStyle name="20% - Accent6 4 3 2 3 3" xfId="12029" xr:uid="{00000000-0005-0000-0000-00008A390000}"/>
    <cellStyle name="20% - Accent6 4 3 2 3 4" xfId="12030" xr:uid="{00000000-0005-0000-0000-00008B390000}"/>
    <cellStyle name="20% - Accent6 4 3 2 4" xfId="12031" xr:uid="{00000000-0005-0000-0000-00008C390000}"/>
    <cellStyle name="20% - Accent6 4 3 2 4 2" xfId="12032" xr:uid="{00000000-0005-0000-0000-00008D390000}"/>
    <cellStyle name="20% - Accent6 4 3 2 4 2 2" xfId="12033" xr:uid="{00000000-0005-0000-0000-00008E390000}"/>
    <cellStyle name="20% - Accent6 4 3 2 4 2 3" xfId="52340" xr:uid="{00000000-0005-0000-0000-00008F390000}"/>
    <cellStyle name="20% - Accent6 4 3 2 4 3" xfId="12034" xr:uid="{00000000-0005-0000-0000-000090390000}"/>
    <cellStyle name="20% - Accent6 4 3 2 4 4" xfId="12035" xr:uid="{00000000-0005-0000-0000-000091390000}"/>
    <cellStyle name="20% - Accent6 4 3 2 5" xfId="12036" xr:uid="{00000000-0005-0000-0000-000092390000}"/>
    <cellStyle name="20% - Accent6 4 3 2 5 2" xfId="12037" xr:uid="{00000000-0005-0000-0000-000093390000}"/>
    <cellStyle name="20% - Accent6 4 3 2 5 3" xfId="52341" xr:uid="{00000000-0005-0000-0000-000094390000}"/>
    <cellStyle name="20% - Accent6 4 3 2 6" xfId="12038" xr:uid="{00000000-0005-0000-0000-000095390000}"/>
    <cellStyle name="20% - Accent6 4 3 2 7" xfId="12039" xr:uid="{00000000-0005-0000-0000-000096390000}"/>
    <cellStyle name="20% - Accent6 4 3 3" xfId="12040" xr:uid="{00000000-0005-0000-0000-000097390000}"/>
    <cellStyle name="20% - Accent6 4 3 3 2" xfId="12041" xr:uid="{00000000-0005-0000-0000-000098390000}"/>
    <cellStyle name="20% - Accent6 4 3 3 2 2" xfId="12042" xr:uid="{00000000-0005-0000-0000-000099390000}"/>
    <cellStyle name="20% - Accent6 4 3 3 2 2 2" xfId="12043" xr:uid="{00000000-0005-0000-0000-00009A390000}"/>
    <cellStyle name="20% - Accent6 4 3 3 2 2 3" xfId="52342" xr:uid="{00000000-0005-0000-0000-00009B390000}"/>
    <cellStyle name="20% - Accent6 4 3 3 2 3" xfId="12044" xr:uid="{00000000-0005-0000-0000-00009C390000}"/>
    <cellStyle name="20% - Accent6 4 3 3 2 4" xfId="12045" xr:uid="{00000000-0005-0000-0000-00009D390000}"/>
    <cellStyle name="20% - Accent6 4 3 3 3" xfId="12046" xr:uid="{00000000-0005-0000-0000-00009E390000}"/>
    <cellStyle name="20% - Accent6 4 3 3 3 2" xfId="12047" xr:uid="{00000000-0005-0000-0000-00009F390000}"/>
    <cellStyle name="20% - Accent6 4 3 3 3 2 2" xfId="12048" xr:uid="{00000000-0005-0000-0000-0000A0390000}"/>
    <cellStyle name="20% - Accent6 4 3 3 3 2 3" xfId="52343" xr:uid="{00000000-0005-0000-0000-0000A1390000}"/>
    <cellStyle name="20% - Accent6 4 3 3 3 3" xfId="12049" xr:uid="{00000000-0005-0000-0000-0000A2390000}"/>
    <cellStyle name="20% - Accent6 4 3 3 3 4" xfId="12050" xr:uid="{00000000-0005-0000-0000-0000A3390000}"/>
    <cellStyle name="20% - Accent6 4 3 3 4" xfId="12051" xr:uid="{00000000-0005-0000-0000-0000A4390000}"/>
    <cellStyle name="20% - Accent6 4 3 3 4 2" xfId="12052" xr:uid="{00000000-0005-0000-0000-0000A5390000}"/>
    <cellStyle name="20% - Accent6 4 3 3 4 3" xfId="52344" xr:uid="{00000000-0005-0000-0000-0000A6390000}"/>
    <cellStyle name="20% - Accent6 4 3 3 5" xfId="12053" xr:uid="{00000000-0005-0000-0000-0000A7390000}"/>
    <cellStyle name="20% - Accent6 4 3 3 6" xfId="12054" xr:uid="{00000000-0005-0000-0000-0000A8390000}"/>
    <cellStyle name="20% - Accent6 4 3 4" xfId="12055" xr:uid="{00000000-0005-0000-0000-0000A9390000}"/>
    <cellStyle name="20% - Accent6 4 3 4 2" xfId="12056" xr:uid="{00000000-0005-0000-0000-0000AA390000}"/>
    <cellStyle name="20% - Accent6 4 3 4 2 2" xfId="12057" xr:uid="{00000000-0005-0000-0000-0000AB390000}"/>
    <cellStyle name="20% - Accent6 4 3 4 2 3" xfId="52345" xr:uid="{00000000-0005-0000-0000-0000AC390000}"/>
    <cellStyle name="20% - Accent6 4 3 4 3" xfId="12058" xr:uid="{00000000-0005-0000-0000-0000AD390000}"/>
    <cellStyle name="20% - Accent6 4 3 4 4" xfId="12059" xr:uid="{00000000-0005-0000-0000-0000AE390000}"/>
    <cellStyle name="20% - Accent6 4 3 5" xfId="12060" xr:uid="{00000000-0005-0000-0000-0000AF390000}"/>
    <cellStyle name="20% - Accent6 4 3 5 2" xfId="12061" xr:uid="{00000000-0005-0000-0000-0000B0390000}"/>
    <cellStyle name="20% - Accent6 4 3 5 2 2" xfId="12062" xr:uid="{00000000-0005-0000-0000-0000B1390000}"/>
    <cellStyle name="20% - Accent6 4 3 5 2 3" xfId="52346" xr:uid="{00000000-0005-0000-0000-0000B2390000}"/>
    <cellStyle name="20% - Accent6 4 3 5 3" xfId="12063" xr:uid="{00000000-0005-0000-0000-0000B3390000}"/>
    <cellStyle name="20% - Accent6 4 3 5 4" xfId="12064" xr:uid="{00000000-0005-0000-0000-0000B4390000}"/>
    <cellStyle name="20% - Accent6 4 3 6" xfId="12065" xr:uid="{00000000-0005-0000-0000-0000B5390000}"/>
    <cellStyle name="20% - Accent6 4 3 6 2" xfId="12066" xr:uid="{00000000-0005-0000-0000-0000B6390000}"/>
    <cellStyle name="20% - Accent6 4 3 6 3" xfId="52347" xr:uid="{00000000-0005-0000-0000-0000B7390000}"/>
    <cellStyle name="20% - Accent6 4 3 7" xfId="12067" xr:uid="{00000000-0005-0000-0000-0000B8390000}"/>
    <cellStyle name="20% - Accent6 4 3 8" xfId="12068" xr:uid="{00000000-0005-0000-0000-0000B9390000}"/>
    <cellStyle name="20% - Accent6 4 3 9" xfId="60559" xr:uid="{00000000-0005-0000-0000-0000BA390000}"/>
    <cellStyle name="20% - Accent6 4 4" xfId="12069" xr:uid="{00000000-0005-0000-0000-0000BB390000}"/>
    <cellStyle name="20% - Accent6 4 4 2" xfId="12070" xr:uid="{00000000-0005-0000-0000-0000BC390000}"/>
    <cellStyle name="20% - Accent6 4 4 2 2" xfId="12071" xr:uid="{00000000-0005-0000-0000-0000BD390000}"/>
    <cellStyle name="20% - Accent6 4 4 2 2 2" xfId="12072" xr:uid="{00000000-0005-0000-0000-0000BE390000}"/>
    <cellStyle name="20% - Accent6 4 4 2 2 2 2" xfId="12073" xr:uid="{00000000-0005-0000-0000-0000BF390000}"/>
    <cellStyle name="20% - Accent6 4 4 2 2 2 3" xfId="52348" xr:uid="{00000000-0005-0000-0000-0000C0390000}"/>
    <cellStyle name="20% - Accent6 4 4 2 2 3" xfId="12074" xr:uid="{00000000-0005-0000-0000-0000C1390000}"/>
    <cellStyle name="20% - Accent6 4 4 2 2 4" xfId="12075" xr:uid="{00000000-0005-0000-0000-0000C2390000}"/>
    <cellStyle name="20% - Accent6 4 4 2 3" xfId="12076" xr:uid="{00000000-0005-0000-0000-0000C3390000}"/>
    <cellStyle name="20% - Accent6 4 4 2 3 2" xfId="12077" xr:uid="{00000000-0005-0000-0000-0000C4390000}"/>
    <cellStyle name="20% - Accent6 4 4 2 3 2 2" xfId="12078" xr:uid="{00000000-0005-0000-0000-0000C5390000}"/>
    <cellStyle name="20% - Accent6 4 4 2 3 2 3" xfId="52349" xr:uid="{00000000-0005-0000-0000-0000C6390000}"/>
    <cellStyle name="20% - Accent6 4 4 2 3 3" xfId="12079" xr:uid="{00000000-0005-0000-0000-0000C7390000}"/>
    <cellStyle name="20% - Accent6 4 4 2 3 4" xfId="12080" xr:uid="{00000000-0005-0000-0000-0000C8390000}"/>
    <cellStyle name="20% - Accent6 4 4 2 4" xfId="12081" xr:uid="{00000000-0005-0000-0000-0000C9390000}"/>
    <cellStyle name="20% - Accent6 4 4 2 4 2" xfId="12082" xr:uid="{00000000-0005-0000-0000-0000CA390000}"/>
    <cellStyle name="20% - Accent6 4 4 2 4 3" xfId="52350" xr:uid="{00000000-0005-0000-0000-0000CB390000}"/>
    <cellStyle name="20% - Accent6 4 4 2 5" xfId="12083" xr:uid="{00000000-0005-0000-0000-0000CC390000}"/>
    <cellStyle name="20% - Accent6 4 4 2 6" xfId="12084" xr:uid="{00000000-0005-0000-0000-0000CD390000}"/>
    <cellStyle name="20% - Accent6 4 4 3" xfId="12085" xr:uid="{00000000-0005-0000-0000-0000CE390000}"/>
    <cellStyle name="20% - Accent6 4 4 3 2" xfId="12086" xr:uid="{00000000-0005-0000-0000-0000CF390000}"/>
    <cellStyle name="20% - Accent6 4 4 3 2 2" xfId="12087" xr:uid="{00000000-0005-0000-0000-0000D0390000}"/>
    <cellStyle name="20% - Accent6 4 4 3 2 3" xfId="52351" xr:uid="{00000000-0005-0000-0000-0000D1390000}"/>
    <cellStyle name="20% - Accent6 4 4 3 3" xfId="12088" xr:uid="{00000000-0005-0000-0000-0000D2390000}"/>
    <cellStyle name="20% - Accent6 4 4 3 4" xfId="12089" xr:uid="{00000000-0005-0000-0000-0000D3390000}"/>
    <cellStyle name="20% - Accent6 4 4 4" xfId="12090" xr:uid="{00000000-0005-0000-0000-0000D4390000}"/>
    <cellStyle name="20% - Accent6 4 4 4 2" xfId="12091" xr:uid="{00000000-0005-0000-0000-0000D5390000}"/>
    <cellStyle name="20% - Accent6 4 4 4 2 2" xfId="12092" xr:uid="{00000000-0005-0000-0000-0000D6390000}"/>
    <cellStyle name="20% - Accent6 4 4 4 2 3" xfId="52352" xr:uid="{00000000-0005-0000-0000-0000D7390000}"/>
    <cellStyle name="20% - Accent6 4 4 4 3" xfId="12093" xr:uid="{00000000-0005-0000-0000-0000D8390000}"/>
    <cellStyle name="20% - Accent6 4 4 4 4" xfId="12094" xr:uid="{00000000-0005-0000-0000-0000D9390000}"/>
    <cellStyle name="20% - Accent6 4 4 5" xfId="12095" xr:uid="{00000000-0005-0000-0000-0000DA390000}"/>
    <cellStyle name="20% - Accent6 4 4 5 2" xfId="12096" xr:uid="{00000000-0005-0000-0000-0000DB390000}"/>
    <cellStyle name="20% - Accent6 4 4 5 3" xfId="52353" xr:uid="{00000000-0005-0000-0000-0000DC390000}"/>
    <cellStyle name="20% - Accent6 4 4 6" xfId="12097" xr:uid="{00000000-0005-0000-0000-0000DD390000}"/>
    <cellStyle name="20% - Accent6 4 4 7" xfId="12098" xr:uid="{00000000-0005-0000-0000-0000DE390000}"/>
    <cellStyle name="20% - Accent6 4 5" xfId="12099" xr:uid="{00000000-0005-0000-0000-0000DF390000}"/>
    <cellStyle name="20% - Accent6 4 5 2" xfId="12100" xr:uid="{00000000-0005-0000-0000-0000E0390000}"/>
    <cellStyle name="20% - Accent6 4 5 2 2" xfId="12101" xr:uid="{00000000-0005-0000-0000-0000E1390000}"/>
    <cellStyle name="20% - Accent6 4 5 2 2 2" xfId="12102" xr:uid="{00000000-0005-0000-0000-0000E2390000}"/>
    <cellStyle name="20% - Accent6 4 5 2 2 3" xfId="52354" xr:uid="{00000000-0005-0000-0000-0000E3390000}"/>
    <cellStyle name="20% - Accent6 4 5 2 3" xfId="12103" xr:uid="{00000000-0005-0000-0000-0000E4390000}"/>
    <cellStyle name="20% - Accent6 4 5 2 4" xfId="12104" xr:uid="{00000000-0005-0000-0000-0000E5390000}"/>
    <cellStyle name="20% - Accent6 4 5 3" xfId="12105" xr:uid="{00000000-0005-0000-0000-0000E6390000}"/>
    <cellStyle name="20% - Accent6 4 5 3 2" xfId="12106" xr:uid="{00000000-0005-0000-0000-0000E7390000}"/>
    <cellStyle name="20% - Accent6 4 5 3 2 2" xfId="12107" xr:uid="{00000000-0005-0000-0000-0000E8390000}"/>
    <cellStyle name="20% - Accent6 4 5 3 2 3" xfId="52355" xr:uid="{00000000-0005-0000-0000-0000E9390000}"/>
    <cellStyle name="20% - Accent6 4 5 3 3" xfId="12108" xr:uid="{00000000-0005-0000-0000-0000EA390000}"/>
    <cellStyle name="20% - Accent6 4 5 3 4" xfId="12109" xr:uid="{00000000-0005-0000-0000-0000EB390000}"/>
    <cellStyle name="20% - Accent6 4 5 4" xfId="12110" xr:uid="{00000000-0005-0000-0000-0000EC390000}"/>
    <cellStyle name="20% - Accent6 4 5 4 2" xfId="12111" xr:uid="{00000000-0005-0000-0000-0000ED390000}"/>
    <cellStyle name="20% - Accent6 4 5 4 3" xfId="52356" xr:uid="{00000000-0005-0000-0000-0000EE390000}"/>
    <cellStyle name="20% - Accent6 4 5 5" xfId="12112" xr:uid="{00000000-0005-0000-0000-0000EF390000}"/>
    <cellStyle name="20% - Accent6 4 5 6" xfId="12113" xr:uid="{00000000-0005-0000-0000-0000F0390000}"/>
    <cellStyle name="20% - Accent6 4 6" xfId="12114" xr:uid="{00000000-0005-0000-0000-0000F1390000}"/>
    <cellStyle name="20% - Accent6 4 6 2" xfId="12115" xr:uid="{00000000-0005-0000-0000-0000F2390000}"/>
    <cellStyle name="20% - Accent6 4 6 2 2" xfId="12116" xr:uid="{00000000-0005-0000-0000-0000F3390000}"/>
    <cellStyle name="20% - Accent6 4 6 2 2 2" xfId="12117" xr:uid="{00000000-0005-0000-0000-0000F4390000}"/>
    <cellStyle name="20% - Accent6 4 6 2 2 3" xfId="52357" xr:uid="{00000000-0005-0000-0000-0000F5390000}"/>
    <cellStyle name="20% - Accent6 4 6 2 3" xfId="12118" xr:uid="{00000000-0005-0000-0000-0000F6390000}"/>
    <cellStyle name="20% - Accent6 4 6 2 4" xfId="12119" xr:uid="{00000000-0005-0000-0000-0000F7390000}"/>
    <cellStyle name="20% - Accent6 4 6 3" xfId="12120" xr:uid="{00000000-0005-0000-0000-0000F8390000}"/>
    <cellStyle name="20% - Accent6 4 6 3 2" xfId="12121" xr:uid="{00000000-0005-0000-0000-0000F9390000}"/>
    <cellStyle name="20% - Accent6 4 6 3 3" xfId="52358" xr:uid="{00000000-0005-0000-0000-0000FA390000}"/>
    <cellStyle name="20% - Accent6 4 6 4" xfId="12122" xr:uid="{00000000-0005-0000-0000-0000FB390000}"/>
    <cellStyle name="20% - Accent6 4 6 5" xfId="12123" xr:uid="{00000000-0005-0000-0000-0000FC390000}"/>
    <cellStyle name="20% - Accent6 4 7" xfId="12124" xr:uid="{00000000-0005-0000-0000-0000FD390000}"/>
    <cellStyle name="20% - Accent6 4 7 2" xfId="12125" xr:uid="{00000000-0005-0000-0000-0000FE390000}"/>
    <cellStyle name="20% - Accent6 4 7 2 2" xfId="12126" xr:uid="{00000000-0005-0000-0000-0000FF390000}"/>
    <cellStyle name="20% - Accent6 4 7 2 3" xfId="52359" xr:uid="{00000000-0005-0000-0000-0000003A0000}"/>
    <cellStyle name="20% - Accent6 4 7 3" xfId="12127" xr:uid="{00000000-0005-0000-0000-0000013A0000}"/>
    <cellStyle name="20% - Accent6 4 7 4" xfId="12128" xr:uid="{00000000-0005-0000-0000-0000023A0000}"/>
    <cellStyle name="20% - Accent6 4 8" xfId="12129" xr:uid="{00000000-0005-0000-0000-0000033A0000}"/>
    <cellStyle name="20% - Accent6 4 8 2" xfId="12130" xr:uid="{00000000-0005-0000-0000-0000043A0000}"/>
    <cellStyle name="20% - Accent6 4 8 2 2" xfId="12131" xr:uid="{00000000-0005-0000-0000-0000053A0000}"/>
    <cellStyle name="20% - Accent6 4 8 2 3" xfId="52360" xr:uid="{00000000-0005-0000-0000-0000063A0000}"/>
    <cellStyle name="20% - Accent6 4 8 3" xfId="12132" xr:uid="{00000000-0005-0000-0000-0000073A0000}"/>
    <cellStyle name="20% - Accent6 4 8 4" xfId="12133" xr:uid="{00000000-0005-0000-0000-0000083A0000}"/>
    <cellStyle name="20% - Accent6 4 9" xfId="12134" xr:uid="{00000000-0005-0000-0000-0000093A0000}"/>
    <cellStyle name="20% - Accent6 4 9 2" xfId="12135" xr:uid="{00000000-0005-0000-0000-00000A3A0000}"/>
    <cellStyle name="20% - Accent6 4 9 3" xfId="52361" xr:uid="{00000000-0005-0000-0000-00000B3A0000}"/>
    <cellStyle name="20% - Accent6 5" xfId="12136" xr:uid="{00000000-0005-0000-0000-00000C3A0000}"/>
    <cellStyle name="20% - Accent6 5 10" xfId="12137" xr:uid="{00000000-0005-0000-0000-00000D3A0000}"/>
    <cellStyle name="20% - Accent6 5 11" xfId="60205" xr:uid="{00000000-0005-0000-0000-00000E3A0000}"/>
    <cellStyle name="20% - Accent6 5 2" xfId="12138" xr:uid="{00000000-0005-0000-0000-00000F3A0000}"/>
    <cellStyle name="20% - Accent6 5 2 2" xfId="12139" xr:uid="{00000000-0005-0000-0000-0000103A0000}"/>
    <cellStyle name="20% - Accent6 5 2 2 2" xfId="12140" xr:uid="{00000000-0005-0000-0000-0000113A0000}"/>
    <cellStyle name="20% - Accent6 5 2 2 2 2" xfId="12141" xr:uid="{00000000-0005-0000-0000-0000123A0000}"/>
    <cellStyle name="20% - Accent6 5 2 2 2 2 2" xfId="12142" xr:uid="{00000000-0005-0000-0000-0000133A0000}"/>
    <cellStyle name="20% - Accent6 5 2 2 2 2 2 2" xfId="12143" xr:uid="{00000000-0005-0000-0000-0000143A0000}"/>
    <cellStyle name="20% - Accent6 5 2 2 2 2 2 3" xfId="52362" xr:uid="{00000000-0005-0000-0000-0000153A0000}"/>
    <cellStyle name="20% - Accent6 5 2 2 2 2 3" xfId="12144" xr:uid="{00000000-0005-0000-0000-0000163A0000}"/>
    <cellStyle name="20% - Accent6 5 2 2 2 2 4" xfId="12145" xr:uid="{00000000-0005-0000-0000-0000173A0000}"/>
    <cellStyle name="20% - Accent6 5 2 2 2 3" xfId="12146" xr:uid="{00000000-0005-0000-0000-0000183A0000}"/>
    <cellStyle name="20% - Accent6 5 2 2 2 3 2" xfId="12147" xr:uid="{00000000-0005-0000-0000-0000193A0000}"/>
    <cellStyle name="20% - Accent6 5 2 2 2 3 2 2" xfId="12148" xr:uid="{00000000-0005-0000-0000-00001A3A0000}"/>
    <cellStyle name="20% - Accent6 5 2 2 2 3 2 3" xfId="52363" xr:uid="{00000000-0005-0000-0000-00001B3A0000}"/>
    <cellStyle name="20% - Accent6 5 2 2 2 3 3" xfId="12149" xr:uid="{00000000-0005-0000-0000-00001C3A0000}"/>
    <cellStyle name="20% - Accent6 5 2 2 2 3 4" xfId="12150" xr:uid="{00000000-0005-0000-0000-00001D3A0000}"/>
    <cellStyle name="20% - Accent6 5 2 2 2 4" xfId="12151" xr:uid="{00000000-0005-0000-0000-00001E3A0000}"/>
    <cellStyle name="20% - Accent6 5 2 2 2 4 2" xfId="12152" xr:uid="{00000000-0005-0000-0000-00001F3A0000}"/>
    <cellStyle name="20% - Accent6 5 2 2 2 4 3" xfId="52364" xr:uid="{00000000-0005-0000-0000-0000203A0000}"/>
    <cellStyle name="20% - Accent6 5 2 2 2 5" xfId="12153" xr:uid="{00000000-0005-0000-0000-0000213A0000}"/>
    <cellStyle name="20% - Accent6 5 2 2 2 6" xfId="12154" xr:uid="{00000000-0005-0000-0000-0000223A0000}"/>
    <cellStyle name="20% - Accent6 5 2 2 3" xfId="12155" xr:uid="{00000000-0005-0000-0000-0000233A0000}"/>
    <cellStyle name="20% - Accent6 5 2 2 3 2" xfId="12156" xr:uid="{00000000-0005-0000-0000-0000243A0000}"/>
    <cellStyle name="20% - Accent6 5 2 2 3 2 2" xfId="12157" xr:uid="{00000000-0005-0000-0000-0000253A0000}"/>
    <cellStyle name="20% - Accent6 5 2 2 3 2 3" xfId="52365" xr:uid="{00000000-0005-0000-0000-0000263A0000}"/>
    <cellStyle name="20% - Accent6 5 2 2 3 3" xfId="12158" xr:uid="{00000000-0005-0000-0000-0000273A0000}"/>
    <cellStyle name="20% - Accent6 5 2 2 3 4" xfId="12159" xr:uid="{00000000-0005-0000-0000-0000283A0000}"/>
    <cellStyle name="20% - Accent6 5 2 2 4" xfId="12160" xr:uid="{00000000-0005-0000-0000-0000293A0000}"/>
    <cellStyle name="20% - Accent6 5 2 2 4 2" xfId="12161" xr:uid="{00000000-0005-0000-0000-00002A3A0000}"/>
    <cellStyle name="20% - Accent6 5 2 2 4 2 2" xfId="12162" xr:uid="{00000000-0005-0000-0000-00002B3A0000}"/>
    <cellStyle name="20% - Accent6 5 2 2 4 2 3" xfId="52366" xr:uid="{00000000-0005-0000-0000-00002C3A0000}"/>
    <cellStyle name="20% - Accent6 5 2 2 4 3" xfId="12163" xr:uid="{00000000-0005-0000-0000-00002D3A0000}"/>
    <cellStyle name="20% - Accent6 5 2 2 4 4" xfId="12164" xr:uid="{00000000-0005-0000-0000-00002E3A0000}"/>
    <cellStyle name="20% - Accent6 5 2 2 5" xfId="12165" xr:uid="{00000000-0005-0000-0000-00002F3A0000}"/>
    <cellStyle name="20% - Accent6 5 2 2 5 2" xfId="12166" xr:uid="{00000000-0005-0000-0000-0000303A0000}"/>
    <cellStyle name="20% - Accent6 5 2 2 5 3" xfId="52367" xr:uid="{00000000-0005-0000-0000-0000313A0000}"/>
    <cellStyle name="20% - Accent6 5 2 2 6" xfId="12167" xr:uid="{00000000-0005-0000-0000-0000323A0000}"/>
    <cellStyle name="20% - Accent6 5 2 2 7" xfId="12168" xr:uid="{00000000-0005-0000-0000-0000333A0000}"/>
    <cellStyle name="20% - Accent6 5 2 2 8" xfId="60756" xr:uid="{00000000-0005-0000-0000-0000343A0000}"/>
    <cellStyle name="20% - Accent6 5 2 3" xfId="12169" xr:uid="{00000000-0005-0000-0000-0000353A0000}"/>
    <cellStyle name="20% - Accent6 5 2 3 2" xfId="12170" xr:uid="{00000000-0005-0000-0000-0000363A0000}"/>
    <cellStyle name="20% - Accent6 5 2 3 2 2" xfId="12171" xr:uid="{00000000-0005-0000-0000-0000373A0000}"/>
    <cellStyle name="20% - Accent6 5 2 3 2 2 2" xfId="12172" xr:uid="{00000000-0005-0000-0000-0000383A0000}"/>
    <cellStyle name="20% - Accent6 5 2 3 2 2 3" xfId="52368" xr:uid="{00000000-0005-0000-0000-0000393A0000}"/>
    <cellStyle name="20% - Accent6 5 2 3 2 3" xfId="12173" xr:uid="{00000000-0005-0000-0000-00003A3A0000}"/>
    <cellStyle name="20% - Accent6 5 2 3 2 4" xfId="12174" xr:uid="{00000000-0005-0000-0000-00003B3A0000}"/>
    <cellStyle name="20% - Accent6 5 2 3 3" xfId="12175" xr:uid="{00000000-0005-0000-0000-00003C3A0000}"/>
    <cellStyle name="20% - Accent6 5 2 3 3 2" xfId="12176" xr:uid="{00000000-0005-0000-0000-00003D3A0000}"/>
    <cellStyle name="20% - Accent6 5 2 3 3 2 2" xfId="12177" xr:uid="{00000000-0005-0000-0000-00003E3A0000}"/>
    <cellStyle name="20% - Accent6 5 2 3 3 2 3" xfId="52369" xr:uid="{00000000-0005-0000-0000-00003F3A0000}"/>
    <cellStyle name="20% - Accent6 5 2 3 3 3" xfId="12178" xr:uid="{00000000-0005-0000-0000-0000403A0000}"/>
    <cellStyle name="20% - Accent6 5 2 3 3 4" xfId="12179" xr:uid="{00000000-0005-0000-0000-0000413A0000}"/>
    <cellStyle name="20% - Accent6 5 2 3 4" xfId="12180" xr:uid="{00000000-0005-0000-0000-0000423A0000}"/>
    <cellStyle name="20% - Accent6 5 2 3 4 2" xfId="12181" xr:uid="{00000000-0005-0000-0000-0000433A0000}"/>
    <cellStyle name="20% - Accent6 5 2 3 4 3" xfId="52370" xr:uid="{00000000-0005-0000-0000-0000443A0000}"/>
    <cellStyle name="20% - Accent6 5 2 3 5" xfId="12182" xr:uid="{00000000-0005-0000-0000-0000453A0000}"/>
    <cellStyle name="20% - Accent6 5 2 3 6" xfId="12183" xr:uid="{00000000-0005-0000-0000-0000463A0000}"/>
    <cellStyle name="20% - Accent6 5 2 4" xfId="12184" xr:uid="{00000000-0005-0000-0000-0000473A0000}"/>
    <cellStyle name="20% - Accent6 5 2 4 2" xfId="12185" xr:uid="{00000000-0005-0000-0000-0000483A0000}"/>
    <cellStyle name="20% - Accent6 5 2 4 2 2" xfId="12186" xr:uid="{00000000-0005-0000-0000-0000493A0000}"/>
    <cellStyle name="20% - Accent6 5 2 4 2 3" xfId="52371" xr:uid="{00000000-0005-0000-0000-00004A3A0000}"/>
    <cellStyle name="20% - Accent6 5 2 4 3" xfId="12187" xr:uid="{00000000-0005-0000-0000-00004B3A0000}"/>
    <cellStyle name="20% - Accent6 5 2 4 4" xfId="12188" xr:uid="{00000000-0005-0000-0000-00004C3A0000}"/>
    <cellStyle name="20% - Accent6 5 2 5" xfId="12189" xr:uid="{00000000-0005-0000-0000-00004D3A0000}"/>
    <cellStyle name="20% - Accent6 5 2 5 2" xfId="12190" xr:uid="{00000000-0005-0000-0000-00004E3A0000}"/>
    <cellStyle name="20% - Accent6 5 2 5 2 2" xfId="12191" xr:uid="{00000000-0005-0000-0000-00004F3A0000}"/>
    <cellStyle name="20% - Accent6 5 2 5 2 3" xfId="52372" xr:uid="{00000000-0005-0000-0000-0000503A0000}"/>
    <cellStyle name="20% - Accent6 5 2 5 3" xfId="12192" xr:uid="{00000000-0005-0000-0000-0000513A0000}"/>
    <cellStyle name="20% - Accent6 5 2 5 4" xfId="12193" xr:uid="{00000000-0005-0000-0000-0000523A0000}"/>
    <cellStyle name="20% - Accent6 5 2 6" xfId="12194" xr:uid="{00000000-0005-0000-0000-0000533A0000}"/>
    <cellStyle name="20% - Accent6 5 2 6 2" xfId="12195" xr:uid="{00000000-0005-0000-0000-0000543A0000}"/>
    <cellStyle name="20% - Accent6 5 2 6 3" xfId="52373" xr:uid="{00000000-0005-0000-0000-0000553A0000}"/>
    <cellStyle name="20% - Accent6 5 2 7" xfId="12196" xr:uid="{00000000-0005-0000-0000-0000563A0000}"/>
    <cellStyle name="20% - Accent6 5 2 8" xfId="12197" xr:uid="{00000000-0005-0000-0000-0000573A0000}"/>
    <cellStyle name="20% - Accent6 5 2 9" xfId="60388" xr:uid="{00000000-0005-0000-0000-0000583A0000}"/>
    <cellStyle name="20% - Accent6 5 3" xfId="12198" xr:uid="{00000000-0005-0000-0000-0000593A0000}"/>
    <cellStyle name="20% - Accent6 5 3 2" xfId="12199" xr:uid="{00000000-0005-0000-0000-00005A3A0000}"/>
    <cellStyle name="20% - Accent6 5 3 2 2" xfId="12200" xr:uid="{00000000-0005-0000-0000-00005B3A0000}"/>
    <cellStyle name="20% - Accent6 5 3 2 2 2" xfId="12201" xr:uid="{00000000-0005-0000-0000-00005C3A0000}"/>
    <cellStyle name="20% - Accent6 5 3 2 2 2 2" xfId="12202" xr:uid="{00000000-0005-0000-0000-00005D3A0000}"/>
    <cellStyle name="20% - Accent6 5 3 2 2 2 3" xfId="52374" xr:uid="{00000000-0005-0000-0000-00005E3A0000}"/>
    <cellStyle name="20% - Accent6 5 3 2 2 3" xfId="12203" xr:uid="{00000000-0005-0000-0000-00005F3A0000}"/>
    <cellStyle name="20% - Accent6 5 3 2 2 4" xfId="12204" xr:uid="{00000000-0005-0000-0000-0000603A0000}"/>
    <cellStyle name="20% - Accent6 5 3 2 3" xfId="12205" xr:uid="{00000000-0005-0000-0000-0000613A0000}"/>
    <cellStyle name="20% - Accent6 5 3 2 3 2" xfId="12206" xr:uid="{00000000-0005-0000-0000-0000623A0000}"/>
    <cellStyle name="20% - Accent6 5 3 2 3 2 2" xfId="12207" xr:uid="{00000000-0005-0000-0000-0000633A0000}"/>
    <cellStyle name="20% - Accent6 5 3 2 3 2 3" xfId="52375" xr:uid="{00000000-0005-0000-0000-0000643A0000}"/>
    <cellStyle name="20% - Accent6 5 3 2 3 3" xfId="12208" xr:uid="{00000000-0005-0000-0000-0000653A0000}"/>
    <cellStyle name="20% - Accent6 5 3 2 3 4" xfId="12209" xr:uid="{00000000-0005-0000-0000-0000663A0000}"/>
    <cellStyle name="20% - Accent6 5 3 2 4" xfId="12210" xr:uid="{00000000-0005-0000-0000-0000673A0000}"/>
    <cellStyle name="20% - Accent6 5 3 2 4 2" xfId="12211" xr:uid="{00000000-0005-0000-0000-0000683A0000}"/>
    <cellStyle name="20% - Accent6 5 3 2 4 3" xfId="52376" xr:uid="{00000000-0005-0000-0000-0000693A0000}"/>
    <cellStyle name="20% - Accent6 5 3 2 5" xfId="12212" xr:uid="{00000000-0005-0000-0000-00006A3A0000}"/>
    <cellStyle name="20% - Accent6 5 3 2 6" xfId="12213" xr:uid="{00000000-0005-0000-0000-00006B3A0000}"/>
    <cellStyle name="20% - Accent6 5 3 3" xfId="12214" xr:uid="{00000000-0005-0000-0000-00006C3A0000}"/>
    <cellStyle name="20% - Accent6 5 3 3 2" xfId="12215" xr:uid="{00000000-0005-0000-0000-00006D3A0000}"/>
    <cellStyle name="20% - Accent6 5 3 3 2 2" xfId="12216" xr:uid="{00000000-0005-0000-0000-00006E3A0000}"/>
    <cellStyle name="20% - Accent6 5 3 3 2 3" xfId="52377" xr:uid="{00000000-0005-0000-0000-00006F3A0000}"/>
    <cellStyle name="20% - Accent6 5 3 3 3" xfId="12217" xr:uid="{00000000-0005-0000-0000-0000703A0000}"/>
    <cellStyle name="20% - Accent6 5 3 3 4" xfId="12218" xr:uid="{00000000-0005-0000-0000-0000713A0000}"/>
    <cellStyle name="20% - Accent6 5 3 4" xfId="12219" xr:uid="{00000000-0005-0000-0000-0000723A0000}"/>
    <cellStyle name="20% - Accent6 5 3 4 2" xfId="12220" xr:uid="{00000000-0005-0000-0000-0000733A0000}"/>
    <cellStyle name="20% - Accent6 5 3 4 2 2" xfId="12221" xr:uid="{00000000-0005-0000-0000-0000743A0000}"/>
    <cellStyle name="20% - Accent6 5 3 4 2 3" xfId="52378" xr:uid="{00000000-0005-0000-0000-0000753A0000}"/>
    <cellStyle name="20% - Accent6 5 3 4 3" xfId="12222" xr:uid="{00000000-0005-0000-0000-0000763A0000}"/>
    <cellStyle name="20% - Accent6 5 3 4 4" xfId="12223" xr:uid="{00000000-0005-0000-0000-0000773A0000}"/>
    <cellStyle name="20% - Accent6 5 3 5" xfId="12224" xr:uid="{00000000-0005-0000-0000-0000783A0000}"/>
    <cellStyle name="20% - Accent6 5 3 5 2" xfId="12225" xr:uid="{00000000-0005-0000-0000-0000793A0000}"/>
    <cellStyle name="20% - Accent6 5 3 5 3" xfId="52379" xr:uid="{00000000-0005-0000-0000-00007A3A0000}"/>
    <cellStyle name="20% - Accent6 5 3 6" xfId="12226" xr:uid="{00000000-0005-0000-0000-00007B3A0000}"/>
    <cellStyle name="20% - Accent6 5 3 7" xfId="12227" xr:uid="{00000000-0005-0000-0000-00007C3A0000}"/>
    <cellStyle name="20% - Accent6 5 3 8" xfId="60573" xr:uid="{00000000-0005-0000-0000-00007D3A0000}"/>
    <cellStyle name="20% - Accent6 5 4" xfId="12228" xr:uid="{00000000-0005-0000-0000-00007E3A0000}"/>
    <cellStyle name="20% - Accent6 5 4 2" xfId="12229" xr:uid="{00000000-0005-0000-0000-00007F3A0000}"/>
    <cellStyle name="20% - Accent6 5 4 2 2" xfId="12230" xr:uid="{00000000-0005-0000-0000-0000803A0000}"/>
    <cellStyle name="20% - Accent6 5 4 2 2 2" xfId="12231" xr:uid="{00000000-0005-0000-0000-0000813A0000}"/>
    <cellStyle name="20% - Accent6 5 4 2 2 3" xfId="52380" xr:uid="{00000000-0005-0000-0000-0000823A0000}"/>
    <cellStyle name="20% - Accent6 5 4 2 3" xfId="12232" xr:uid="{00000000-0005-0000-0000-0000833A0000}"/>
    <cellStyle name="20% - Accent6 5 4 2 4" xfId="12233" xr:uid="{00000000-0005-0000-0000-0000843A0000}"/>
    <cellStyle name="20% - Accent6 5 4 3" xfId="12234" xr:uid="{00000000-0005-0000-0000-0000853A0000}"/>
    <cellStyle name="20% - Accent6 5 4 3 2" xfId="12235" xr:uid="{00000000-0005-0000-0000-0000863A0000}"/>
    <cellStyle name="20% - Accent6 5 4 3 2 2" xfId="12236" xr:uid="{00000000-0005-0000-0000-0000873A0000}"/>
    <cellStyle name="20% - Accent6 5 4 3 2 3" xfId="52381" xr:uid="{00000000-0005-0000-0000-0000883A0000}"/>
    <cellStyle name="20% - Accent6 5 4 3 3" xfId="12237" xr:uid="{00000000-0005-0000-0000-0000893A0000}"/>
    <cellStyle name="20% - Accent6 5 4 3 4" xfId="12238" xr:uid="{00000000-0005-0000-0000-00008A3A0000}"/>
    <cellStyle name="20% - Accent6 5 4 4" xfId="12239" xr:uid="{00000000-0005-0000-0000-00008B3A0000}"/>
    <cellStyle name="20% - Accent6 5 4 4 2" xfId="12240" xr:uid="{00000000-0005-0000-0000-00008C3A0000}"/>
    <cellStyle name="20% - Accent6 5 4 4 3" xfId="52382" xr:uid="{00000000-0005-0000-0000-00008D3A0000}"/>
    <cellStyle name="20% - Accent6 5 4 5" xfId="12241" xr:uid="{00000000-0005-0000-0000-00008E3A0000}"/>
    <cellStyle name="20% - Accent6 5 4 6" xfId="12242" xr:uid="{00000000-0005-0000-0000-00008F3A0000}"/>
    <cellStyle name="20% - Accent6 5 5" xfId="12243" xr:uid="{00000000-0005-0000-0000-0000903A0000}"/>
    <cellStyle name="20% - Accent6 5 5 2" xfId="12244" xr:uid="{00000000-0005-0000-0000-0000913A0000}"/>
    <cellStyle name="20% - Accent6 5 5 2 2" xfId="12245" xr:uid="{00000000-0005-0000-0000-0000923A0000}"/>
    <cellStyle name="20% - Accent6 5 5 2 2 2" xfId="12246" xr:uid="{00000000-0005-0000-0000-0000933A0000}"/>
    <cellStyle name="20% - Accent6 5 5 2 2 3" xfId="52383" xr:uid="{00000000-0005-0000-0000-0000943A0000}"/>
    <cellStyle name="20% - Accent6 5 5 2 3" xfId="12247" xr:uid="{00000000-0005-0000-0000-0000953A0000}"/>
    <cellStyle name="20% - Accent6 5 5 2 4" xfId="12248" xr:uid="{00000000-0005-0000-0000-0000963A0000}"/>
    <cellStyle name="20% - Accent6 5 5 3" xfId="12249" xr:uid="{00000000-0005-0000-0000-0000973A0000}"/>
    <cellStyle name="20% - Accent6 5 5 3 2" xfId="12250" xr:uid="{00000000-0005-0000-0000-0000983A0000}"/>
    <cellStyle name="20% - Accent6 5 5 3 3" xfId="52384" xr:uid="{00000000-0005-0000-0000-0000993A0000}"/>
    <cellStyle name="20% - Accent6 5 5 4" xfId="12251" xr:uid="{00000000-0005-0000-0000-00009A3A0000}"/>
    <cellStyle name="20% - Accent6 5 5 5" xfId="12252" xr:uid="{00000000-0005-0000-0000-00009B3A0000}"/>
    <cellStyle name="20% - Accent6 5 6" xfId="12253" xr:uid="{00000000-0005-0000-0000-00009C3A0000}"/>
    <cellStyle name="20% - Accent6 5 6 2" xfId="12254" xr:uid="{00000000-0005-0000-0000-00009D3A0000}"/>
    <cellStyle name="20% - Accent6 5 6 2 2" xfId="12255" xr:uid="{00000000-0005-0000-0000-00009E3A0000}"/>
    <cellStyle name="20% - Accent6 5 6 2 3" xfId="52385" xr:uid="{00000000-0005-0000-0000-00009F3A0000}"/>
    <cellStyle name="20% - Accent6 5 6 3" xfId="12256" xr:uid="{00000000-0005-0000-0000-0000A03A0000}"/>
    <cellStyle name="20% - Accent6 5 6 4" xfId="12257" xr:uid="{00000000-0005-0000-0000-0000A13A0000}"/>
    <cellStyle name="20% - Accent6 5 7" xfId="12258" xr:uid="{00000000-0005-0000-0000-0000A23A0000}"/>
    <cellStyle name="20% - Accent6 5 7 2" xfId="12259" xr:uid="{00000000-0005-0000-0000-0000A33A0000}"/>
    <cellStyle name="20% - Accent6 5 7 2 2" xfId="12260" xr:uid="{00000000-0005-0000-0000-0000A43A0000}"/>
    <cellStyle name="20% - Accent6 5 7 2 3" xfId="52386" xr:uid="{00000000-0005-0000-0000-0000A53A0000}"/>
    <cellStyle name="20% - Accent6 5 7 3" xfId="12261" xr:uid="{00000000-0005-0000-0000-0000A63A0000}"/>
    <cellStyle name="20% - Accent6 5 7 4" xfId="12262" xr:uid="{00000000-0005-0000-0000-0000A73A0000}"/>
    <cellStyle name="20% - Accent6 5 8" xfId="12263" xr:uid="{00000000-0005-0000-0000-0000A83A0000}"/>
    <cellStyle name="20% - Accent6 5 8 2" xfId="12264" xr:uid="{00000000-0005-0000-0000-0000A93A0000}"/>
    <cellStyle name="20% - Accent6 5 8 3" xfId="52387" xr:uid="{00000000-0005-0000-0000-0000AA3A0000}"/>
    <cellStyle name="20% - Accent6 5 9" xfId="12265" xr:uid="{00000000-0005-0000-0000-0000AB3A0000}"/>
    <cellStyle name="20% - Accent6 6" xfId="12266" xr:uid="{00000000-0005-0000-0000-0000AC3A0000}"/>
    <cellStyle name="20% - Accent6 6 10" xfId="12267" xr:uid="{00000000-0005-0000-0000-0000AD3A0000}"/>
    <cellStyle name="20% - Accent6 6 11" xfId="60219" xr:uid="{00000000-0005-0000-0000-0000AE3A0000}"/>
    <cellStyle name="20% - Accent6 6 2" xfId="12268" xr:uid="{00000000-0005-0000-0000-0000AF3A0000}"/>
    <cellStyle name="20% - Accent6 6 2 2" xfId="12269" xr:uid="{00000000-0005-0000-0000-0000B03A0000}"/>
    <cellStyle name="20% - Accent6 6 2 2 2" xfId="12270" xr:uid="{00000000-0005-0000-0000-0000B13A0000}"/>
    <cellStyle name="20% - Accent6 6 2 2 2 2" xfId="12271" xr:uid="{00000000-0005-0000-0000-0000B23A0000}"/>
    <cellStyle name="20% - Accent6 6 2 2 2 2 2" xfId="12272" xr:uid="{00000000-0005-0000-0000-0000B33A0000}"/>
    <cellStyle name="20% - Accent6 6 2 2 2 2 2 2" xfId="12273" xr:uid="{00000000-0005-0000-0000-0000B43A0000}"/>
    <cellStyle name="20% - Accent6 6 2 2 2 2 2 3" xfId="52388" xr:uid="{00000000-0005-0000-0000-0000B53A0000}"/>
    <cellStyle name="20% - Accent6 6 2 2 2 2 3" xfId="12274" xr:uid="{00000000-0005-0000-0000-0000B63A0000}"/>
    <cellStyle name="20% - Accent6 6 2 2 2 2 4" xfId="12275" xr:uid="{00000000-0005-0000-0000-0000B73A0000}"/>
    <cellStyle name="20% - Accent6 6 2 2 2 3" xfId="12276" xr:uid="{00000000-0005-0000-0000-0000B83A0000}"/>
    <cellStyle name="20% - Accent6 6 2 2 2 3 2" xfId="12277" xr:uid="{00000000-0005-0000-0000-0000B93A0000}"/>
    <cellStyle name="20% - Accent6 6 2 2 2 3 2 2" xfId="12278" xr:uid="{00000000-0005-0000-0000-0000BA3A0000}"/>
    <cellStyle name="20% - Accent6 6 2 2 2 3 2 3" xfId="52389" xr:uid="{00000000-0005-0000-0000-0000BB3A0000}"/>
    <cellStyle name="20% - Accent6 6 2 2 2 3 3" xfId="12279" xr:uid="{00000000-0005-0000-0000-0000BC3A0000}"/>
    <cellStyle name="20% - Accent6 6 2 2 2 3 4" xfId="12280" xr:uid="{00000000-0005-0000-0000-0000BD3A0000}"/>
    <cellStyle name="20% - Accent6 6 2 2 2 4" xfId="12281" xr:uid="{00000000-0005-0000-0000-0000BE3A0000}"/>
    <cellStyle name="20% - Accent6 6 2 2 2 4 2" xfId="12282" xr:uid="{00000000-0005-0000-0000-0000BF3A0000}"/>
    <cellStyle name="20% - Accent6 6 2 2 2 4 3" xfId="52390" xr:uid="{00000000-0005-0000-0000-0000C03A0000}"/>
    <cellStyle name="20% - Accent6 6 2 2 2 5" xfId="12283" xr:uid="{00000000-0005-0000-0000-0000C13A0000}"/>
    <cellStyle name="20% - Accent6 6 2 2 2 6" xfId="12284" xr:uid="{00000000-0005-0000-0000-0000C23A0000}"/>
    <cellStyle name="20% - Accent6 6 2 2 3" xfId="12285" xr:uid="{00000000-0005-0000-0000-0000C33A0000}"/>
    <cellStyle name="20% - Accent6 6 2 2 3 2" xfId="12286" xr:uid="{00000000-0005-0000-0000-0000C43A0000}"/>
    <cellStyle name="20% - Accent6 6 2 2 3 2 2" xfId="12287" xr:uid="{00000000-0005-0000-0000-0000C53A0000}"/>
    <cellStyle name="20% - Accent6 6 2 2 3 2 3" xfId="52391" xr:uid="{00000000-0005-0000-0000-0000C63A0000}"/>
    <cellStyle name="20% - Accent6 6 2 2 3 3" xfId="12288" xr:uid="{00000000-0005-0000-0000-0000C73A0000}"/>
    <cellStyle name="20% - Accent6 6 2 2 3 4" xfId="12289" xr:uid="{00000000-0005-0000-0000-0000C83A0000}"/>
    <cellStyle name="20% - Accent6 6 2 2 4" xfId="12290" xr:uid="{00000000-0005-0000-0000-0000C93A0000}"/>
    <cellStyle name="20% - Accent6 6 2 2 4 2" xfId="12291" xr:uid="{00000000-0005-0000-0000-0000CA3A0000}"/>
    <cellStyle name="20% - Accent6 6 2 2 4 2 2" xfId="12292" xr:uid="{00000000-0005-0000-0000-0000CB3A0000}"/>
    <cellStyle name="20% - Accent6 6 2 2 4 2 3" xfId="52392" xr:uid="{00000000-0005-0000-0000-0000CC3A0000}"/>
    <cellStyle name="20% - Accent6 6 2 2 4 3" xfId="12293" xr:uid="{00000000-0005-0000-0000-0000CD3A0000}"/>
    <cellStyle name="20% - Accent6 6 2 2 4 4" xfId="12294" xr:uid="{00000000-0005-0000-0000-0000CE3A0000}"/>
    <cellStyle name="20% - Accent6 6 2 2 5" xfId="12295" xr:uid="{00000000-0005-0000-0000-0000CF3A0000}"/>
    <cellStyle name="20% - Accent6 6 2 2 5 2" xfId="12296" xr:uid="{00000000-0005-0000-0000-0000D03A0000}"/>
    <cellStyle name="20% - Accent6 6 2 2 5 3" xfId="52393" xr:uid="{00000000-0005-0000-0000-0000D13A0000}"/>
    <cellStyle name="20% - Accent6 6 2 2 6" xfId="12297" xr:uid="{00000000-0005-0000-0000-0000D23A0000}"/>
    <cellStyle name="20% - Accent6 6 2 2 7" xfId="12298" xr:uid="{00000000-0005-0000-0000-0000D33A0000}"/>
    <cellStyle name="20% - Accent6 6 2 2 8" xfId="60770" xr:uid="{00000000-0005-0000-0000-0000D43A0000}"/>
    <cellStyle name="20% - Accent6 6 2 3" xfId="12299" xr:uid="{00000000-0005-0000-0000-0000D53A0000}"/>
    <cellStyle name="20% - Accent6 6 2 3 2" xfId="12300" xr:uid="{00000000-0005-0000-0000-0000D63A0000}"/>
    <cellStyle name="20% - Accent6 6 2 3 2 2" xfId="12301" xr:uid="{00000000-0005-0000-0000-0000D73A0000}"/>
    <cellStyle name="20% - Accent6 6 2 3 2 2 2" xfId="12302" xr:uid="{00000000-0005-0000-0000-0000D83A0000}"/>
    <cellStyle name="20% - Accent6 6 2 3 2 2 3" xfId="52394" xr:uid="{00000000-0005-0000-0000-0000D93A0000}"/>
    <cellStyle name="20% - Accent6 6 2 3 2 3" xfId="12303" xr:uid="{00000000-0005-0000-0000-0000DA3A0000}"/>
    <cellStyle name="20% - Accent6 6 2 3 2 4" xfId="12304" xr:uid="{00000000-0005-0000-0000-0000DB3A0000}"/>
    <cellStyle name="20% - Accent6 6 2 3 3" xfId="12305" xr:uid="{00000000-0005-0000-0000-0000DC3A0000}"/>
    <cellStyle name="20% - Accent6 6 2 3 3 2" xfId="12306" xr:uid="{00000000-0005-0000-0000-0000DD3A0000}"/>
    <cellStyle name="20% - Accent6 6 2 3 3 2 2" xfId="12307" xr:uid="{00000000-0005-0000-0000-0000DE3A0000}"/>
    <cellStyle name="20% - Accent6 6 2 3 3 2 3" xfId="52395" xr:uid="{00000000-0005-0000-0000-0000DF3A0000}"/>
    <cellStyle name="20% - Accent6 6 2 3 3 3" xfId="12308" xr:uid="{00000000-0005-0000-0000-0000E03A0000}"/>
    <cellStyle name="20% - Accent6 6 2 3 3 4" xfId="12309" xr:uid="{00000000-0005-0000-0000-0000E13A0000}"/>
    <cellStyle name="20% - Accent6 6 2 3 4" xfId="12310" xr:uid="{00000000-0005-0000-0000-0000E23A0000}"/>
    <cellStyle name="20% - Accent6 6 2 3 4 2" xfId="12311" xr:uid="{00000000-0005-0000-0000-0000E33A0000}"/>
    <cellStyle name="20% - Accent6 6 2 3 4 3" xfId="52396" xr:uid="{00000000-0005-0000-0000-0000E43A0000}"/>
    <cellStyle name="20% - Accent6 6 2 3 5" xfId="12312" xr:uid="{00000000-0005-0000-0000-0000E53A0000}"/>
    <cellStyle name="20% - Accent6 6 2 3 6" xfId="12313" xr:uid="{00000000-0005-0000-0000-0000E63A0000}"/>
    <cellStyle name="20% - Accent6 6 2 4" xfId="12314" xr:uid="{00000000-0005-0000-0000-0000E73A0000}"/>
    <cellStyle name="20% - Accent6 6 2 4 2" xfId="12315" xr:uid="{00000000-0005-0000-0000-0000E83A0000}"/>
    <cellStyle name="20% - Accent6 6 2 4 2 2" xfId="12316" xr:uid="{00000000-0005-0000-0000-0000E93A0000}"/>
    <cellStyle name="20% - Accent6 6 2 4 2 3" xfId="52397" xr:uid="{00000000-0005-0000-0000-0000EA3A0000}"/>
    <cellStyle name="20% - Accent6 6 2 4 3" xfId="12317" xr:uid="{00000000-0005-0000-0000-0000EB3A0000}"/>
    <cellStyle name="20% - Accent6 6 2 4 4" xfId="12318" xr:uid="{00000000-0005-0000-0000-0000EC3A0000}"/>
    <cellStyle name="20% - Accent6 6 2 5" xfId="12319" xr:uid="{00000000-0005-0000-0000-0000ED3A0000}"/>
    <cellStyle name="20% - Accent6 6 2 5 2" xfId="12320" xr:uid="{00000000-0005-0000-0000-0000EE3A0000}"/>
    <cellStyle name="20% - Accent6 6 2 5 2 2" xfId="12321" xr:uid="{00000000-0005-0000-0000-0000EF3A0000}"/>
    <cellStyle name="20% - Accent6 6 2 5 2 3" xfId="52398" xr:uid="{00000000-0005-0000-0000-0000F03A0000}"/>
    <cellStyle name="20% - Accent6 6 2 5 3" xfId="12322" xr:uid="{00000000-0005-0000-0000-0000F13A0000}"/>
    <cellStyle name="20% - Accent6 6 2 5 4" xfId="12323" xr:uid="{00000000-0005-0000-0000-0000F23A0000}"/>
    <cellStyle name="20% - Accent6 6 2 6" xfId="12324" xr:uid="{00000000-0005-0000-0000-0000F33A0000}"/>
    <cellStyle name="20% - Accent6 6 2 6 2" xfId="12325" xr:uid="{00000000-0005-0000-0000-0000F43A0000}"/>
    <cellStyle name="20% - Accent6 6 2 6 3" xfId="52399" xr:uid="{00000000-0005-0000-0000-0000F53A0000}"/>
    <cellStyle name="20% - Accent6 6 2 7" xfId="12326" xr:uid="{00000000-0005-0000-0000-0000F63A0000}"/>
    <cellStyle name="20% - Accent6 6 2 8" xfId="12327" xr:uid="{00000000-0005-0000-0000-0000F73A0000}"/>
    <cellStyle name="20% - Accent6 6 2 9" xfId="60402" xr:uid="{00000000-0005-0000-0000-0000F83A0000}"/>
    <cellStyle name="20% - Accent6 6 3" xfId="12328" xr:uid="{00000000-0005-0000-0000-0000F93A0000}"/>
    <cellStyle name="20% - Accent6 6 3 2" xfId="12329" xr:uid="{00000000-0005-0000-0000-0000FA3A0000}"/>
    <cellStyle name="20% - Accent6 6 3 2 2" xfId="12330" xr:uid="{00000000-0005-0000-0000-0000FB3A0000}"/>
    <cellStyle name="20% - Accent6 6 3 2 2 2" xfId="12331" xr:uid="{00000000-0005-0000-0000-0000FC3A0000}"/>
    <cellStyle name="20% - Accent6 6 3 2 2 2 2" xfId="12332" xr:uid="{00000000-0005-0000-0000-0000FD3A0000}"/>
    <cellStyle name="20% - Accent6 6 3 2 2 2 3" xfId="52400" xr:uid="{00000000-0005-0000-0000-0000FE3A0000}"/>
    <cellStyle name="20% - Accent6 6 3 2 2 3" xfId="12333" xr:uid="{00000000-0005-0000-0000-0000FF3A0000}"/>
    <cellStyle name="20% - Accent6 6 3 2 2 4" xfId="12334" xr:uid="{00000000-0005-0000-0000-0000003B0000}"/>
    <cellStyle name="20% - Accent6 6 3 2 3" xfId="12335" xr:uid="{00000000-0005-0000-0000-0000013B0000}"/>
    <cellStyle name="20% - Accent6 6 3 2 3 2" xfId="12336" xr:uid="{00000000-0005-0000-0000-0000023B0000}"/>
    <cellStyle name="20% - Accent6 6 3 2 3 2 2" xfId="12337" xr:uid="{00000000-0005-0000-0000-0000033B0000}"/>
    <cellStyle name="20% - Accent6 6 3 2 3 2 3" xfId="52401" xr:uid="{00000000-0005-0000-0000-0000043B0000}"/>
    <cellStyle name="20% - Accent6 6 3 2 3 3" xfId="12338" xr:uid="{00000000-0005-0000-0000-0000053B0000}"/>
    <cellStyle name="20% - Accent6 6 3 2 3 4" xfId="12339" xr:uid="{00000000-0005-0000-0000-0000063B0000}"/>
    <cellStyle name="20% - Accent6 6 3 2 4" xfId="12340" xr:uid="{00000000-0005-0000-0000-0000073B0000}"/>
    <cellStyle name="20% - Accent6 6 3 2 4 2" xfId="12341" xr:uid="{00000000-0005-0000-0000-0000083B0000}"/>
    <cellStyle name="20% - Accent6 6 3 2 4 3" xfId="52402" xr:uid="{00000000-0005-0000-0000-0000093B0000}"/>
    <cellStyle name="20% - Accent6 6 3 2 5" xfId="12342" xr:uid="{00000000-0005-0000-0000-00000A3B0000}"/>
    <cellStyle name="20% - Accent6 6 3 2 6" xfId="12343" xr:uid="{00000000-0005-0000-0000-00000B3B0000}"/>
    <cellStyle name="20% - Accent6 6 3 3" xfId="12344" xr:uid="{00000000-0005-0000-0000-00000C3B0000}"/>
    <cellStyle name="20% - Accent6 6 3 3 2" xfId="12345" xr:uid="{00000000-0005-0000-0000-00000D3B0000}"/>
    <cellStyle name="20% - Accent6 6 3 3 2 2" xfId="12346" xr:uid="{00000000-0005-0000-0000-00000E3B0000}"/>
    <cellStyle name="20% - Accent6 6 3 3 2 3" xfId="52403" xr:uid="{00000000-0005-0000-0000-00000F3B0000}"/>
    <cellStyle name="20% - Accent6 6 3 3 3" xfId="12347" xr:uid="{00000000-0005-0000-0000-0000103B0000}"/>
    <cellStyle name="20% - Accent6 6 3 3 4" xfId="12348" xr:uid="{00000000-0005-0000-0000-0000113B0000}"/>
    <cellStyle name="20% - Accent6 6 3 4" xfId="12349" xr:uid="{00000000-0005-0000-0000-0000123B0000}"/>
    <cellStyle name="20% - Accent6 6 3 4 2" xfId="12350" xr:uid="{00000000-0005-0000-0000-0000133B0000}"/>
    <cellStyle name="20% - Accent6 6 3 4 2 2" xfId="12351" xr:uid="{00000000-0005-0000-0000-0000143B0000}"/>
    <cellStyle name="20% - Accent6 6 3 4 2 3" xfId="52404" xr:uid="{00000000-0005-0000-0000-0000153B0000}"/>
    <cellStyle name="20% - Accent6 6 3 4 3" xfId="12352" xr:uid="{00000000-0005-0000-0000-0000163B0000}"/>
    <cellStyle name="20% - Accent6 6 3 4 4" xfId="12353" xr:uid="{00000000-0005-0000-0000-0000173B0000}"/>
    <cellStyle name="20% - Accent6 6 3 5" xfId="12354" xr:uid="{00000000-0005-0000-0000-0000183B0000}"/>
    <cellStyle name="20% - Accent6 6 3 5 2" xfId="12355" xr:uid="{00000000-0005-0000-0000-0000193B0000}"/>
    <cellStyle name="20% - Accent6 6 3 5 3" xfId="52405" xr:uid="{00000000-0005-0000-0000-00001A3B0000}"/>
    <cellStyle name="20% - Accent6 6 3 6" xfId="12356" xr:uid="{00000000-0005-0000-0000-00001B3B0000}"/>
    <cellStyle name="20% - Accent6 6 3 7" xfId="12357" xr:uid="{00000000-0005-0000-0000-00001C3B0000}"/>
    <cellStyle name="20% - Accent6 6 3 8" xfId="60587" xr:uid="{00000000-0005-0000-0000-00001D3B0000}"/>
    <cellStyle name="20% - Accent6 6 4" xfId="12358" xr:uid="{00000000-0005-0000-0000-00001E3B0000}"/>
    <cellStyle name="20% - Accent6 6 4 2" xfId="12359" xr:uid="{00000000-0005-0000-0000-00001F3B0000}"/>
    <cellStyle name="20% - Accent6 6 4 2 2" xfId="12360" xr:uid="{00000000-0005-0000-0000-0000203B0000}"/>
    <cellStyle name="20% - Accent6 6 4 2 2 2" xfId="12361" xr:uid="{00000000-0005-0000-0000-0000213B0000}"/>
    <cellStyle name="20% - Accent6 6 4 2 2 3" xfId="52406" xr:uid="{00000000-0005-0000-0000-0000223B0000}"/>
    <cellStyle name="20% - Accent6 6 4 2 3" xfId="12362" xr:uid="{00000000-0005-0000-0000-0000233B0000}"/>
    <cellStyle name="20% - Accent6 6 4 2 4" xfId="12363" xr:uid="{00000000-0005-0000-0000-0000243B0000}"/>
    <cellStyle name="20% - Accent6 6 4 3" xfId="12364" xr:uid="{00000000-0005-0000-0000-0000253B0000}"/>
    <cellStyle name="20% - Accent6 6 4 3 2" xfId="12365" xr:uid="{00000000-0005-0000-0000-0000263B0000}"/>
    <cellStyle name="20% - Accent6 6 4 3 2 2" xfId="12366" xr:uid="{00000000-0005-0000-0000-0000273B0000}"/>
    <cellStyle name="20% - Accent6 6 4 3 2 3" xfId="52407" xr:uid="{00000000-0005-0000-0000-0000283B0000}"/>
    <cellStyle name="20% - Accent6 6 4 3 3" xfId="12367" xr:uid="{00000000-0005-0000-0000-0000293B0000}"/>
    <cellStyle name="20% - Accent6 6 4 3 4" xfId="12368" xr:uid="{00000000-0005-0000-0000-00002A3B0000}"/>
    <cellStyle name="20% - Accent6 6 4 4" xfId="12369" xr:uid="{00000000-0005-0000-0000-00002B3B0000}"/>
    <cellStyle name="20% - Accent6 6 4 4 2" xfId="12370" xr:uid="{00000000-0005-0000-0000-00002C3B0000}"/>
    <cellStyle name="20% - Accent6 6 4 4 3" xfId="52408" xr:uid="{00000000-0005-0000-0000-00002D3B0000}"/>
    <cellStyle name="20% - Accent6 6 4 5" xfId="12371" xr:uid="{00000000-0005-0000-0000-00002E3B0000}"/>
    <cellStyle name="20% - Accent6 6 4 6" xfId="12372" xr:uid="{00000000-0005-0000-0000-00002F3B0000}"/>
    <cellStyle name="20% - Accent6 6 5" xfId="12373" xr:uid="{00000000-0005-0000-0000-0000303B0000}"/>
    <cellStyle name="20% - Accent6 6 5 2" xfId="12374" xr:uid="{00000000-0005-0000-0000-0000313B0000}"/>
    <cellStyle name="20% - Accent6 6 5 2 2" xfId="12375" xr:uid="{00000000-0005-0000-0000-0000323B0000}"/>
    <cellStyle name="20% - Accent6 6 5 2 2 2" xfId="12376" xr:uid="{00000000-0005-0000-0000-0000333B0000}"/>
    <cellStyle name="20% - Accent6 6 5 2 2 3" xfId="52409" xr:uid="{00000000-0005-0000-0000-0000343B0000}"/>
    <cellStyle name="20% - Accent6 6 5 2 3" xfId="12377" xr:uid="{00000000-0005-0000-0000-0000353B0000}"/>
    <cellStyle name="20% - Accent6 6 5 2 4" xfId="12378" xr:uid="{00000000-0005-0000-0000-0000363B0000}"/>
    <cellStyle name="20% - Accent6 6 5 3" xfId="12379" xr:uid="{00000000-0005-0000-0000-0000373B0000}"/>
    <cellStyle name="20% - Accent6 6 5 3 2" xfId="12380" xr:uid="{00000000-0005-0000-0000-0000383B0000}"/>
    <cellStyle name="20% - Accent6 6 5 3 3" xfId="52410" xr:uid="{00000000-0005-0000-0000-0000393B0000}"/>
    <cellStyle name="20% - Accent6 6 5 4" xfId="12381" xr:uid="{00000000-0005-0000-0000-00003A3B0000}"/>
    <cellStyle name="20% - Accent6 6 5 5" xfId="12382" xr:uid="{00000000-0005-0000-0000-00003B3B0000}"/>
    <cellStyle name="20% - Accent6 6 6" xfId="12383" xr:uid="{00000000-0005-0000-0000-00003C3B0000}"/>
    <cellStyle name="20% - Accent6 6 6 2" xfId="12384" xr:uid="{00000000-0005-0000-0000-00003D3B0000}"/>
    <cellStyle name="20% - Accent6 6 6 2 2" xfId="12385" xr:uid="{00000000-0005-0000-0000-00003E3B0000}"/>
    <cellStyle name="20% - Accent6 6 6 2 3" xfId="52411" xr:uid="{00000000-0005-0000-0000-00003F3B0000}"/>
    <cellStyle name="20% - Accent6 6 6 3" xfId="12386" xr:uid="{00000000-0005-0000-0000-0000403B0000}"/>
    <cellStyle name="20% - Accent6 6 6 4" xfId="12387" xr:uid="{00000000-0005-0000-0000-0000413B0000}"/>
    <cellStyle name="20% - Accent6 6 7" xfId="12388" xr:uid="{00000000-0005-0000-0000-0000423B0000}"/>
    <cellStyle name="20% - Accent6 6 7 2" xfId="12389" xr:uid="{00000000-0005-0000-0000-0000433B0000}"/>
    <cellStyle name="20% - Accent6 6 7 2 2" xfId="12390" xr:uid="{00000000-0005-0000-0000-0000443B0000}"/>
    <cellStyle name="20% - Accent6 6 7 2 3" xfId="52412" xr:uid="{00000000-0005-0000-0000-0000453B0000}"/>
    <cellStyle name="20% - Accent6 6 7 3" xfId="12391" xr:uid="{00000000-0005-0000-0000-0000463B0000}"/>
    <cellStyle name="20% - Accent6 6 7 4" xfId="12392" xr:uid="{00000000-0005-0000-0000-0000473B0000}"/>
    <cellStyle name="20% - Accent6 6 8" xfId="12393" xr:uid="{00000000-0005-0000-0000-0000483B0000}"/>
    <cellStyle name="20% - Accent6 6 8 2" xfId="12394" xr:uid="{00000000-0005-0000-0000-0000493B0000}"/>
    <cellStyle name="20% - Accent6 6 8 3" xfId="52413" xr:uid="{00000000-0005-0000-0000-00004A3B0000}"/>
    <cellStyle name="20% - Accent6 6 9" xfId="12395" xr:uid="{00000000-0005-0000-0000-00004B3B0000}"/>
    <cellStyle name="20% - Accent6 7" xfId="12396" xr:uid="{00000000-0005-0000-0000-00004C3B0000}"/>
    <cellStyle name="20% - Accent6 7 10" xfId="12397" xr:uid="{00000000-0005-0000-0000-00004D3B0000}"/>
    <cellStyle name="20% - Accent6 7 11" xfId="60233" xr:uid="{00000000-0005-0000-0000-00004E3B0000}"/>
    <cellStyle name="20% - Accent6 7 2" xfId="12398" xr:uid="{00000000-0005-0000-0000-00004F3B0000}"/>
    <cellStyle name="20% - Accent6 7 2 2" xfId="12399" xr:uid="{00000000-0005-0000-0000-0000503B0000}"/>
    <cellStyle name="20% - Accent6 7 2 2 2" xfId="12400" xr:uid="{00000000-0005-0000-0000-0000513B0000}"/>
    <cellStyle name="20% - Accent6 7 2 2 2 2" xfId="12401" xr:uid="{00000000-0005-0000-0000-0000523B0000}"/>
    <cellStyle name="20% - Accent6 7 2 2 2 2 2" xfId="12402" xr:uid="{00000000-0005-0000-0000-0000533B0000}"/>
    <cellStyle name="20% - Accent6 7 2 2 2 2 2 2" xfId="12403" xr:uid="{00000000-0005-0000-0000-0000543B0000}"/>
    <cellStyle name="20% - Accent6 7 2 2 2 2 2 3" xfId="52414" xr:uid="{00000000-0005-0000-0000-0000553B0000}"/>
    <cellStyle name="20% - Accent6 7 2 2 2 2 3" xfId="12404" xr:uid="{00000000-0005-0000-0000-0000563B0000}"/>
    <cellStyle name="20% - Accent6 7 2 2 2 2 4" xfId="12405" xr:uid="{00000000-0005-0000-0000-0000573B0000}"/>
    <cellStyle name="20% - Accent6 7 2 2 2 3" xfId="12406" xr:uid="{00000000-0005-0000-0000-0000583B0000}"/>
    <cellStyle name="20% - Accent6 7 2 2 2 3 2" xfId="12407" xr:uid="{00000000-0005-0000-0000-0000593B0000}"/>
    <cellStyle name="20% - Accent6 7 2 2 2 3 2 2" xfId="12408" xr:uid="{00000000-0005-0000-0000-00005A3B0000}"/>
    <cellStyle name="20% - Accent6 7 2 2 2 3 2 3" xfId="52415" xr:uid="{00000000-0005-0000-0000-00005B3B0000}"/>
    <cellStyle name="20% - Accent6 7 2 2 2 3 3" xfId="12409" xr:uid="{00000000-0005-0000-0000-00005C3B0000}"/>
    <cellStyle name="20% - Accent6 7 2 2 2 3 4" xfId="12410" xr:uid="{00000000-0005-0000-0000-00005D3B0000}"/>
    <cellStyle name="20% - Accent6 7 2 2 2 4" xfId="12411" xr:uid="{00000000-0005-0000-0000-00005E3B0000}"/>
    <cellStyle name="20% - Accent6 7 2 2 2 4 2" xfId="12412" xr:uid="{00000000-0005-0000-0000-00005F3B0000}"/>
    <cellStyle name="20% - Accent6 7 2 2 2 4 3" xfId="52416" xr:uid="{00000000-0005-0000-0000-0000603B0000}"/>
    <cellStyle name="20% - Accent6 7 2 2 2 5" xfId="12413" xr:uid="{00000000-0005-0000-0000-0000613B0000}"/>
    <cellStyle name="20% - Accent6 7 2 2 2 6" xfId="12414" xr:uid="{00000000-0005-0000-0000-0000623B0000}"/>
    <cellStyle name="20% - Accent6 7 2 2 3" xfId="12415" xr:uid="{00000000-0005-0000-0000-0000633B0000}"/>
    <cellStyle name="20% - Accent6 7 2 2 3 2" xfId="12416" xr:uid="{00000000-0005-0000-0000-0000643B0000}"/>
    <cellStyle name="20% - Accent6 7 2 2 3 2 2" xfId="12417" xr:uid="{00000000-0005-0000-0000-0000653B0000}"/>
    <cellStyle name="20% - Accent6 7 2 2 3 2 3" xfId="52417" xr:uid="{00000000-0005-0000-0000-0000663B0000}"/>
    <cellStyle name="20% - Accent6 7 2 2 3 3" xfId="12418" xr:uid="{00000000-0005-0000-0000-0000673B0000}"/>
    <cellStyle name="20% - Accent6 7 2 2 3 4" xfId="12419" xr:uid="{00000000-0005-0000-0000-0000683B0000}"/>
    <cellStyle name="20% - Accent6 7 2 2 4" xfId="12420" xr:uid="{00000000-0005-0000-0000-0000693B0000}"/>
    <cellStyle name="20% - Accent6 7 2 2 4 2" xfId="12421" xr:uid="{00000000-0005-0000-0000-00006A3B0000}"/>
    <cellStyle name="20% - Accent6 7 2 2 4 2 2" xfId="12422" xr:uid="{00000000-0005-0000-0000-00006B3B0000}"/>
    <cellStyle name="20% - Accent6 7 2 2 4 2 3" xfId="52418" xr:uid="{00000000-0005-0000-0000-00006C3B0000}"/>
    <cellStyle name="20% - Accent6 7 2 2 4 3" xfId="12423" xr:uid="{00000000-0005-0000-0000-00006D3B0000}"/>
    <cellStyle name="20% - Accent6 7 2 2 4 4" xfId="12424" xr:uid="{00000000-0005-0000-0000-00006E3B0000}"/>
    <cellStyle name="20% - Accent6 7 2 2 5" xfId="12425" xr:uid="{00000000-0005-0000-0000-00006F3B0000}"/>
    <cellStyle name="20% - Accent6 7 2 2 5 2" xfId="12426" xr:uid="{00000000-0005-0000-0000-0000703B0000}"/>
    <cellStyle name="20% - Accent6 7 2 2 5 3" xfId="52419" xr:uid="{00000000-0005-0000-0000-0000713B0000}"/>
    <cellStyle name="20% - Accent6 7 2 2 6" xfId="12427" xr:uid="{00000000-0005-0000-0000-0000723B0000}"/>
    <cellStyle name="20% - Accent6 7 2 2 7" xfId="12428" xr:uid="{00000000-0005-0000-0000-0000733B0000}"/>
    <cellStyle name="20% - Accent6 7 2 2 8" xfId="60784" xr:uid="{00000000-0005-0000-0000-0000743B0000}"/>
    <cellStyle name="20% - Accent6 7 2 3" xfId="12429" xr:uid="{00000000-0005-0000-0000-0000753B0000}"/>
    <cellStyle name="20% - Accent6 7 2 3 2" xfId="12430" xr:uid="{00000000-0005-0000-0000-0000763B0000}"/>
    <cellStyle name="20% - Accent6 7 2 3 2 2" xfId="12431" xr:uid="{00000000-0005-0000-0000-0000773B0000}"/>
    <cellStyle name="20% - Accent6 7 2 3 2 2 2" xfId="12432" xr:uid="{00000000-0005-0000-0000-0000783B0000}"/>
    <cellStyle name="20% - Accent6 7 2 3 2 2 3" xfId="52420" xr:uid="{00000000-0005-0000-0000-0000793B0000}"/>
    <cellStyle name="20% - Accent6 7 2 3 2 3" xfId="12433" xr:uid="{00000000-0005-0000-0000-00007A3B0000}"/>
    <cellStyle name="20% - Accent6 7 2 3 2 4" xfId="12434" xr:uid="{00000000-0005-0000-0000-00007B3B0000}"/>
    <cellStyle name="20% - Accent6 7 2 3 3" xfId="12435" xr:uid="{00000000-0005-0000-0000-00007C3B0000}"/>
    <cellStyle name="20% - Accent6 7 2 3 3 2" xfId="12436" xr:uid="{00000000-0005-0000-0000-00007D3B0000}"/>
    <cellStyle name="20% - Accent6 7 2 3 3 2 2" xfId="12437" xr:uid="{00000000-0005-0000-0000-00007E3B0000}"/>
    <cellStyle name="20% - Accent6 7 2 3 3 2 3" xfId="52421" xr:uid="{00000000-0005-0000-0000-00007F3B0000}"/>
    <cellStyle name="20% - Accent6 7 2 3 3 3" xfId="12438" xr:uid="{00000000-0005-0000-0000-0000803B0000}"/>
    <cellStyle name="20% - Accent6 7 2 3 3 4" xfId="12439" xr:uid="{00000000-0005-0000-0000-0000813B0000}"/>
    <cellStyle name="20% - Accent6 7 2 3 4" xfId="12440" xr:uid="{00000000-0005-0000-0000-0000823B0000}"/>
    <cellStyle name="20% - Accent6 7 2 3 4 2" xfId="12441" xr:uid="{00000000-0005-0000-0000-0000833B0000}"/>
    <cellStyle name="20% - Accent6 7 2 3 4 3" xfId="52422" xr:uid="{00000000-0005-0000-0000-0000843B0000}"/>
    <cellStyle name="20% - Accent6 7 2 3 5" xfId="12442" xr:uid="{00000000-0005-0000-0000-0000853B0000}"/>
    <cellStyle name="20% - Accent6 7 2 3 6" xfId="12443" xr:uid="{00000000-0005-0000-0000-0000863B0000}"/>
    <cellStyle name="20% - Accent6 7 2 4" xfId="12444" xr:uid="{00000000-0005-0000-0000-0000873B0000}"/>
    <cellStyle name="20% - Accent6 7 2 4 2" xfId="12445" xr:uid="{00000000-0005-0000-0000-0000883B0000}"/>
    <cellStyle name="20% - Accent6 7 2 4 2 2" xfId="12446" xr:uid="{00000000-0005-0000-0000-0000893B0000}"/>
    <cellStyle name="20% - Accent6 7 2 4 2 3" xfId="52423" xr:uid="{00000000-0005-0000-0000-00008A3B0000}"/>
    <cellStyle name="20% - Accent6 7 2 4 3" xfId="12447" xr:uid="{00000000-0005-0000-0000-00008B3B0000}"/>
    <cellStyle name="20% - Accent6 7 2 4 4" xfId="12448" xr:uid="{00000000-0005-0000-0000-00008C3B0000}"/>
    <cellStyle name="20% - Accent6 7 2 5" xfId="12449" xr:uid="{00000000-0005-0000-0000-00008D3B0000}"/>
    <cellStyle name="20% - Accent6 7 2 5 2" xfId="12450" xr:uid="{00000000-0005-0000-0000-00008E3B0000}"/>
    <cellStyle name="20% - Accent6 7 2 5 2 2" xfId="12451" xr:uid="{00000000-0005-0000-0000-00008F3B0000}"/>
    <cellStyle name="20% - Accent6 7 2 5 2 3" xfId="52424" xr:uid="{00000000-0005-0000-0000-0000903B0000}"/>
    <cellStyle name="20% - Accent6 7 2 5 3" xfId="12452" xr:uid="{00000000-0005-0000-0000-0000913B0000}"/>
    <cellStyle name="20% - Accent6 7 2 5 4" xfId="12453" xr:uid="{00000000-0005-0000-0000-0000923B0000}"/>
    <cellStyle name="20% - Accent6 7 2 6" xfId="12454" xr:uid="{00000000-0005-0000-0000-0000933B0000}"/>
    <cellStyle name="20% - Accent6 7 2 6 2" xfId="12455" xr:uid="{00000000-0005-0000-0000-0000943B0000}"/>
    <cellStyle name="20% - Accent6 7 2 6 3" xfId="52425" xr:uid="{00000000-0005-0000-0000-0000953B0000}"/>
    <cellStyle name="20% - Accent6 7 2 7" xfId="12456" xr:uid="{00000000-0005-0000-0000-0000963B0000}"/>
    <cellStyle name="20% - Accent6 7 2 8" xfId="12457" xr:uid="{00000000-0005-0000-0000-0000973B0000}"/>
    <cellStyle name="20% - Accent6 7 2 9" xfId="60416" xr:uid="{00000000-0005-0000-0000-0000983B0000}"/>
    <cellStyle name="20% - Accent6 7 3" xfId="12458" xr:uid="{00000000-0005-0000-0000-0000993B0000}"/>
    <cellStyle name="20% - Accent6 7 3 2" xfId="12459" xr:uid="{00000000-0005-0000-0000-00009A3B0000}"/>
    <cellStyle name="20% - Accent6 7 3 2 2" xfId="12460" xr:uid="{00000000-0005-0000-0000-00009B3B0000}"/>
    <cellStyle name="20% - Accent6 7 3 2 2 2" xfId="12461" xr:uid="{00000000-0005-0000-0000-00009C3B0000}"/>
    <cellStyle name="20% - Accent6 7 3 2 2 2 2" xfId="12462" xr:uid="{00000000-0005-0000-0000-00009D3B0000}"/>
    <cellStyle name="20% - Accent6 7 3 2 2 2 3" xfId="52426" xr:uid="{00000000-0005-0000-0000-00009E3B0000}"/>
    <cellStyle name="20% - Accent6 7 3 2 2 3" xfId="12463" xr:uid="{00000000-0005-0000-0000-00009F3B0000}"/>
    <cellStyle name="20% - Accent6 7 3 2 2 4" xfId="12464" xr:uid="{00000000-0005-0000-0000-0000A03B0000}"/>
    <cellStyle name="20% - Accent6 7 3 2 3" xfId="12465" xr:uid="{00000000-0005-0000-0000-0000A13B0000}"/>
    <cellStyle name="20% - Accent6 7 3 2 3 2" xfId="12466" xr:uid="{00000000-0005-0000-0000-0000A23B0000}"/>
    <cellStyle name="20% - Accent6 7 3 2 3 2 2" xfId="12467" xr:uid="{00000000-0005-0000-0000-0000A33B0000}"/>
    <cellStyle name="20% - Accent6 7 3 2 3 2 3" xfId="52427" xr:uid="{00000000-0005-0000-0000-0000A43B0000}"/>
    <cellStyle name="20% - Accent6 7 3 2 3 3" xfId="12468" xr:uid="{00000000-0005-0000-0000-0000A53B0000}"/>
    <cellStyle name="20% - Accent6 7 3 2 3 4" xfId="12469" xr:uid="{00000000-0005-0000-0000-0000A63B0000}"/>
    <cellStyle name="20% - Accent6 7 3 2 4" xfId="12470" xr:uid="{00000000-0005-0000-0000-0000A73B0000}"/>
    <cellStyle name="20% - Accent6 7 3 2 4 2" xfId="12471" xr:uid="{00000000-0005-0000-0000-0000A83B0000}"/>
    <cellStyle name="20% - Accent6 7 3 2 4 3" xfId="52428" xr:uid="{00000000-0005-0000-0000-0000A93B0000}"/>
    <cellStyle name="20% - Accent6 7 3 2 5" xfId="12472" xr:uid="{00000000-0005-0000-0000-0000AA3B0000}"/>
    <cellStyle name="20% - Accent6 7 3 2 6" xfId="12473" xr:uid="{00000000-0005-0000-0000-0000AB3B0000}"/>
    <cellStyle name="20% - Accent6 7 3 3" xfId="12474" xr:uid="{00000000-0005-0000-0000-0000AC3B0000}"/>
    <cellStyle name="20% - Accent6 7 3 3 2" xfId="12475" xr:uid="{00000000-0005-0000-0000-0000AD3B0000}"/>
    <cellStyle name="20% - Accent6 7 3 3 2 2" xfId="12476" xr:uid="{00000000-0005-0000-0000-0000AE3B0000}"/>
    <cellStyle name="20% - Accent6 7 3 3 2 3" xfId="52429" xr:uid="{00000000-0005-0000-0000-0000AF3B0000}"/>
    <cellStyle name="20% - Accent6 7 3 3 3" xfId="12477" xr:uid="{00000000-0005-0000-0000-0000B03B0000}"/>
    <cellStyle name="20% - Accent6 7 3 3 4" xfId="12478" xr:uid="{00000000-0005-0000-0000-0000B13B0000}"/>
    <cellStyle name="20% - Accent6 7 3 4" xfId="12479" xr:uid="{00000000-0005-0000-0000-0000B23B0000}"/>
    <cellStyle name="20% - Accent6 7 3 4 2" xfId="12480" xr:uid="{00000000-0005-0000-0000-0000B33B0000}"/>
    <cellStyle name="20% - Accent6 7 3 4 2 2" xfId="12481" xr:uid="{00000000-0005-0000-0000-0000B43B0000}"/>
    <cellStyle name="20% - Accent6 7 3 4 2 3" xfId="52430" xr:uid="{00000000-0005-0000-0000-0000B53B0000}"/>
    <cellStyle name="20% - Accent6 7 3 4 3" xfId="12482" xr:uid="{00000000-0005-0000-0000-0000B63B0000}"/>
    <cellStyle name="20% - Accent6 7 3 4 4" xfId="12483" xr:uid="{00000000-0005-0000-0000-0000B73B0000}"/>
    <cellStyle name="20% - Accent6 7 3 5" xfId="12484" xr:uid="{00000000-0005-0000-0000-0000B83B0000}"/>
    <cellStyle name="20% - Accent6 7 3 5 2" xfId="12485" xr:uid="{00000000-0005-0000-0000-0000B93B0000}"/>
    <cellStyle name="20% - Accent6 7 3 5 3" xfId="52431" xr:uid="{00000000-0005-0000-0000-0000BA3B0000}"/>
    <cellStyle name="20% - Accent6 7 3 6" xfId="12486" xr:uid="{00000000-0005-0000-0000-0000BB3B0000}"/>
    <cellStyle name="20% - Accent6 7 3 7" xfId="12487" xr:uid="{00000000-0005-0000-0000-0000BC3B0000}"/>
    <cellStyle name="20% - Accent6 7 3 8" xfId="60601" xr:uid="{00000000-0005-0000-0000-0000BD3B0000}"/>
    <cellStyle name="20% - Accent6 7 4" xfId="12488" xr:uid="{00000000-0005-0000-0000-0000BE3B0000}"/>
    <cellStyle name="20% - Accent6 7 4 2" xfId="12489" xr:uid="{00000000-0005-0000-0000-0000BF3B0000}"/>
    <cellStyle name="20% - Accent6 7 4 2 2" xfId="12490" xr:uid="{00000000-0005-0000-0000-0000C03B0000}"/>
    <cellStyle name="20% - Accent6 7 4 2 2 2" xfId="12491" xr:uid="{00000000-0005-0000-0000-0000C13B0000}"/>
    <cellStyle name="20% - Accent6 7 4 2 2 3" xfId="52432" xr:uid="{00000000-0005-0000-0000-0000C23B0000}"/>
    <cellStyle name="20% - Accent6 7 4 2 3" xfId="12492" xr:uid="{00000000-0005-0000-0000-0000C33B0000}"/>
    <cellStyle name="20% - Accent6 7 4 2 4" xfId="12493" xr:uid="{00000000-0005-0000-0000-0000C43B0000}"/>
    <cellStyle name="20% - Accent6 7 4 3" xfId="12494" xr:uid="{00000000-0005-0000-0000-0000C53B0000}"/>
    <cellStyle name="20% - Accent6 7 4 3 2" xfId="12495" xr:uid="{00000000-0005-0000-0000-0000C63B0000}"/>
    <cellStyle name="20% - Accent6 7 4 3 2 2" xfId="12496" xr:uid="{00000000-0005-0000-0000-0000C73B0000}"/>
    <cellStyle name="20% - Accent6 7 4 3 2 3" xfId="52433" xr:uid="{00000000-0005-0000-0000-0000C83B0000}"/>
    <cellStyle name="20% - Accent6 7 4 3 3" xfId="12497" xr:uid="{00000000-0005-0000-0000-0000C93B0000}"/>
    <cellStyle name="20% - Accent6 7 4 3 4" xfId="12498" xr:uid="{00000000-0005-0000-0000-0000CA3B0000}"/>
    <cellStyle name="20% - Accent6 7 4 4" xfId="12499" xr:uid="{00000000-0005-0000-0000-0000CB3B0000}"/>
    <cellStyle name="20% - Accent6 7 4 4 2" xfId="12500" xr:uid="{00000000-0005-0000-0000-0000CC3B0000}"/>
    <cellStyle name="20% - Accent6 7 4 4 3" xfId="52434" xr:uid="{00000000-0005-0000-0000-0000CD3B0000}"/>
    <cellStyle name="20% - Accent6 7 4 5" xfId="12501" xr:uid="{00000000-0005-0000-0000-0000CE3B0000}"/>
    <cellStyle name="20% - Accent6 7 4 6" xfId="12502" xr:uid="{00000000-0005-0000-0000-0000CF3B0000}"/>
    <cellStyle name="20% - Accent6 7 5" xfId="12503" xr:uid="{00000000-0005-0000-0000-0000D03B0000}"/>
    <cellStyle name="20% - Accent6 7 5 2" xfId="12504" xr:uid="{00000000-0005-0000-0000-0000D13B0000}"/>
    <cellStyle name="20% - Accent6 7 5 2 2" xfId="12505" xr:uid="{00000000-0005-0000-0000-0000D23B0000}"/>
    <cellStyle name="20% - Accent6 7 5 2 2 2" xfId="12506" xr:uid="{00000000-0005-0000-0000-0000D33B0000}"/>
    <cellStyle name="20% - Accent6 7 5 2 2 3" xfId="52435" xr:uid="{00000000-0005-0000-0000-0000D43B0000}"/>
    <cellStyle name="20% - Accent6 7 5 2 3" xfId="12507" xr:uid="{00000000-0005-0000-0000-0000D53B0000}"/>
    <cellStyle name="20% - Accent6 7 5 2 4" xfId="12508" xr:uid="{00000000-0005-0000-0000-0000D63B0000}"/>
    <cellStyle name="20% - Accent6 7 5 3" xfId="12509" xr:uid="{00000000-0005-0000-0000-0000D73B0000}"/>
    <cellStyle name="20% - Accent6 7 5 3 2" xfId="12510" xr:uid="{00000000-0005-0000-0000-0000D83B0000}"/>
    <cellStyle name="20% - Accent6 7 5 3 3" xfId="52436" xr:uid="{00000000-0005-0000-0000-0000D93B0000}"/>
    <cellStyle name="20% - Accent6 7 5 4" xfId="12511" xr:uid="{00000000-0005-0000-0000-0000DA3B0000}"/>
    <cellStyle name="20% - Accent6 7 5 5" xfId="12512" xr:uid="{00000000-0005-0000-0000-0000DB3B0000}"/>
    <cellStyle name="20% - Accent6 7 6" xfId="12513" xr:uid="{00000000-0005-0000-0000-0000DC3B0000}"/>
    <cellStyle name="20% - Accent6 7 6 2" xfId="12514" xr:uid="{00000000-0005-0000-0000-0000DD3B0000}"/>
    <cellStyle name="20% - Accent6 7 6 2 2" xfId="12515" xr:uid="{00000000-0005-0000-0000-0000DE3B0000}"/>
    <cellStyle name="20% - Accent6 7 6 2 3" xfId="52437" xr:uid="{00000000-0005-0000-0000-0000DF3B0000}"/>
    <cellStyle name="20% - Accent6 7 6 3" xfId="12516" xr:uid="{00000000-0005-0000-0000-0000E03B0000}"/>
    <cellStyle name="20% - Accent6 7 6 4" xfId="12517" xr:uid="{00000000-0005-0000-0000-0000E13B0000}"/>
    <cellStyle name="20% - Accent6 7 7" xfId="12518" xr:uid="{00000000-0005-0000-0000-0000E23B0000}"/>
    <cellStyle name="20% - Accent6 7 7 2" xfId="12519" xr:uid="{00000000-0005-0000-0000-0000E33B0000}"/>
    <cellStyle name="20% - Accent6 7 7 2 2" xfId="12520" xr:uid="{00000000-0005-0000-0000-0000E43B0000}"/>
    <cellStyle name="20% - Accent6 7 7 2 3" xfId="52438" xr:uid="{00000000-0005-0000-0000-0000E53B0000}"/>
    <cellStyle name="20% - Accent6 7 7 3" xfId="12521" xr:uid="{00000000-0005-0000-0000-0000E63B0000}"/>
    <cellStyle name="20% - Accent6 7 7 4" xfId="12522" xr:uid="{00000000-0005-0000-0000-0000E73B0000}"/>
    <cellStyle name="20% - Accent6 7 8" xfId="12523" xr:uid="{00000000-0005-0000-0000-0000E83B0000}"/>
    <cellStyle name="20% - Accent6 7 8 2" xfId="12524" xr:uid="{00000000-0005-0000-0000-0000E93B0000}"/>
    <cellStyle name="20% - Accent6 7 8 3" xfId="52439" xr:uid="{00000000-0005-0000-0000-0000EA3B0000}"/>
    <cellStyle name="20% - Accent6 7 9" xfId="12525" xr:uid="{00000000-0005-0000-0000-0000EB3B0000}"/>
    <cellStyle name="20% - Accent6 8" xfId="12526" xr:uid="{00000000-0005-0000-0000-0000EC3B0000}"/>
    <cellStyle name="20% - Accent6 8 2" xfId="12527" xr:uid="{00000000-0005-0000-0000-0000ED3B0000}"/>
    <cellStyle name="20% - Accent6 8 2 2" xfId="12528" xr:uid="{00000000-0005-0000-0000-0000EE3B0000}"/>
    <cellStyle name="20% - Accent6 8 2 2 2" xfId="12529" xr:uid="{00000000-0005-0000-0000-0000EF3B0000}"/>
    <cellStyle name="20% - Accent6 8 2 2 2 2" xfId="12530" xr:uid="{00000000-0005-0000-0000-0000F03B0000}"/>
    <cellStyle name="20% - Accent6 8 2 2 2 2 2" xfId="12531" xr:uid="{00000000-0005-0000-0000-0000F13B0000}"/>
    <cellStyle name="20% - Accent6 8 2 2 2 2 3" xfId="52440" xr:uid="{00000000-0005-0000-0000-0000F23B0000}"/>
    <cellStyle name="20% - Accent6 8 2 2 2 3" xfId="12532" xr:uid="{00000000-0005-0000-0000-0000F33B0000}"/>
    <cellStyle name="20% - Accent6 8 2 2 2 4" xfId="12533" xr:uid="{00000000-0005-0000-0000-0000F43B0000}"/>
    <cellStyle name="20% - Accent6 8 2 2 3" xfId="12534" xr:uid="{00000000-0005-0000-0000-0000F53B0000}"/>
    <cellStyle name="20% - Accent6 8 2 2 3 2" xfId="12535" xr:uid="{00000000-0005-0000-0000-0000F63B0000}"/>
    <cellStyle name="20% - Accent6 8 2 2 3 2 2" xfId="12536" xr:uid="{00000000-0005-0000-0000-0000F73B0000}"/>
    <cellStyle name="20% - Accent6 8 2 2 3 2 3" xfId="52441" xr:uid="{00000000-0005-0000-0000-0000F83B0000}"/>
    <cellStyle name="20% - Accent6 8 2 2 3 3" xfId="12537" xr:uid="{00000000-0005-0000-0000-0000F93B0000}"/>
    <cellStyle name="20% - Accent6 8 2 2 3 4" xfId="12538" xr:uid="{00000000-0005-0000-0000-0000FA3B0000}"/>
    <cellStyle name="20% - Accent6 8 2 2 4" xfId="12539" xr:uid="{00000000-0005-0000-0000-0000FB3B0000}"/>
    <cellStyle name="20% - Accent6 8 2 2 4 2" xfId="12540" xr:uid="{00000000-0005-0000-0000-0000FC3B0000}"/>
    <cellStyle name="20% - Accent6 8 2 2 4 3" xfId="52442" xr:uid="{00000000-0005-0000-0000-0000FD3B0000}"/>
    <cellStyle name="20% - Accent6 8 2 2 5" xfId="12541" xr:uid="{00000000-0005-0000-0000-0000FE3B0000}"/>
    <cellStyle name="20% - Accent6 8 2 2 6" xfId="12542" xr:uid="{00000000-0005-0000-0000-0000FF3B0000}"/>
    <cellStyle name="20% - Accent6 8 2 2 7" xfId="60798" xr:uid="{00000000-0005-0000-0000-0000003C0000}"/>
    <cellStyle name="20% - Accent6 8 2 3" xfId="12543" xr:uid="{00000000-0005-0000-0000-0000013C0000}"/>
    <cellStyle name="20% - Accent6 8 2 3 2" xfId="12544" xr:uid="{00000000-0005-0000-0000-0000023C0000}"/>
    <cellStyle name="20% - Accent6 8 2 3 2 2" xfId="12545" xr:uid="{00000000-0005-0000-0000-0000033C0000}"/>
    <cellStyle name="20% - Accent6 8 2 3 2 3" xfId="52443" xr:uid="{00000000-0005-0000-0000-0000043C0000}"/>
    <cellStyle name="20% - Accent6 8 2 3 3" xfId="12546" xr:uid="{00000000-0005-0000-0000-0000053C0000}"/>
    <cellStyle name="20% - Accent6 8 2 3 4" xfId="12547" xr:uid="{00000000-0005-0000-0000-0000063C0000}"/>
    <cellStyle name="20% - Accent6 8 2 4" xfId="12548" xr:uid="{00000000-0005-0000-0000-0000073C0000}"/>
    <cellStyle name="20% - Accent6 8 2 4 2" xfId="12549" xr:uid="{00000000-0005-0000-0000-0000083C0000}"/>
    <cellStyle name="20% - Accent6 8 2 4 2 2" xfId="12550" xr:uid="{00000000-0005-0000-0000-0000093C0000}"/>
    <cellStyle name="20% - Accent6 8 2 4 2 3" xfId="52444" xr:uid="{00000000-0005-0000-0000-00000A3C0000}"/>
    <cellStyle name="20% - Accent6 8 2 4 3" xfId="12551" xr:uid="{00000000-0005-0000-0000-00000B3C0000}"/>
    <cellStyle name="20% - Accent6 8 2 4 4" xfId="12552" xr:uid="{00000000-0005-0000-0000-00000C3C0000}"/>
    <cellStyle name="20% - Accent6 8 2 5" xfId="12553" xr:uid="{00000000-0005-0000-0000-00000D3C0000}"/>
    <cellStyle name="20% - Accent6 8 2 5 2" xfId="12554" xr:uid="{00000000-0005-0000-0000-00000E3C0000}"/>
    <cellStyle name="20% - Accent6 8 2 5 3" xfId="52445" xr:uid="{00000000-0005-0000-0000-00000F3C0000}"/>
    <cellStyle name="20% - Accent6 8 2 6" xfId="12555" xr:uid="{00000000-0005-0000-0000-0000103C0000}"/>
    <cellStyle name="20% - Accent6 8 2 7" xfId="12556" xr:uid="{00000000-0005-0000-0000-0000113C0000}"/>
    <cellStyle name="20% - Accent6 8 2 8" xfId="60430" xr:uid="{00000000-0005-0000-0000-0000123C0000}"/>
    <cellStyle name="20% - Accent6 8 3" xfId="12557" xr:uid="{00000000-0005-0000-0000-0000133C0000}"/>
    <cellStyle name="20% - Accent6 8 3 2" xfId="12558" xr:uid="{00000000-0005-0000-0000-0000143C0000}"/>
    <cellStyle name="20% - Accent6 8 3 2 2" xfId="12559" xr:uid="{00000000-0005-0000-0000-0000153C0000}"/>
    <cellStyle name="20% - Accent6 8 3 2 2 2" xfId="12560" xr:uid="{00000000-0005-0000-0000-0000163C0000}"/>
    <cellStyle name="20% - Accent6 8 3 2 2 3" xfId="52446" xr:uid="{00000000-0005-0000-0000-0000173C0000}"/>
    <cellStyle name="20% - Accent6 8 3 2 3" xfId="12561" xr:uid="{00000000-0005-0000-0000-0000183C0000}"/>
    <cellStyle name="20% - Accent6 8 3 2 4" xfId="12562" xr:uid="{00000000-0005-0000-0000-0000193C0000}"/>
    <cellStyle name="20% - Accent6 8 3 3" xfId="12563" xr:uid="{00000000-0005-0000-0000-00001A3C0000}"/>
    <cellStyle name="20% - Accent6 8 3 3 2" xfId="12564" xr:uid="{00000000-0005-0000-0000-00001B3C0000}"/>
    <cellStyle name="20% - Accent6 8 3 3 2 2" xfId="12565" xr:uid="{00000000-0005-0000-0000-00001C3C0000}"/>
    <cellStyle name="20% - Accent6 8 3 3 2 3" xfId="52447" xr:uid="{00000000-0005-0000-0000-00001D3C0000}"/>
    <cellStyle name="20% - Accent6 8 3 3 3" xfId="12566" xr:uid="{00000000-0005-0000-0000-00001E3C0000}"/>
    <cellStyle name="20% - Accent6 8 3 3 4" xfId="12567" xr:uid="{00000000-0005-0000-0000-00001F3C0000}"/>
    <cellStyle name="20% - Accent6 8 3 4" xfId="12568" xr:uid="{00000000-0005-0000-0000-0000203C0000}"/>
    <cellStyle name="20% - Accent6 8 3 4 2" xfId="12569" xr:uid="{00000000-0005-0000-0000-0000213C0000}"/>
    <cellStyle name="20% - Accent6 8 3 4 3" xfId="52448" xr:uid="{00000000-0005-0000-0000-0000223C0000}"/>
    <cellStyle name="20% - Accent6 8 3 5" xfId="12570" xr:uid="{00000000-0005-0000-0000-0000233C0000}"/>
    <cellStyle name="20% - Accent6 8 3 6" xfId="12571" xr:uid="{00000000-0005-0000-0000-0000243C0000}"/>
    <cellStyle name="20% - Accent6 8 3 7" xfId="60615" xr:uid="{00000000-0005-0000-0000-0000253C0000}"/>
    <cellStyle name="20% - Accent6 8 4" xfId="12572" xr:uid="{00000000-0005-0000-0000-0000263C0000}"/>
    <cellStyle name="20% - Accent6 8 4 2" xfId="12573" xr:uid="{00000000-0005-0000-0000-0000273C0000}"/>
    <cellStyle name="20% - Accent6 8 4 2 2" xfId="12574" xr:uid="{00000000-0005-0000-0000-0000283C0000}"/>
    <cellStyle name="20% - Accent6 8 4 2 3" xfId="52449" xr:uid="{00000000-0005-0000-0000-0000293C0000}"/>
    <cellStyle name="20% - Accent6 8 4 3" xfId="12575" xr:uid="{00000000-0005-0000-0000-00002A3C0000}"/>
    <cellStyle name="20% - Accent6 8 4 4" xfId="12576" xr:uid="{00000000-0005-0000-0000-00002B3C0000}"/>
    <cellStyle name="20% - Accent6 8 5" xfId="12577" xr:uid="{00000000-0005-0000-0000-00002C3C0000}"/>
    <cellStyle name="20% - Accent6 8 5 2" xfId="12578" xr:uid="{00000000-0005-0000-0000-00002D3C0000}"/>
    <cellStyle name="20% - Accent6 8 5 2 2" xfId="12579" xr:uid="{00000000-0005-0000-0000-00002E3C0000}"/>
    <cellStyle name="20% - Accent6 8 5 2 3" xfId="52450" xr:uid="{00000000-0005-0000-0000-00002F3C0000}"/>
    <cellStyle name="20% - Accent6 8 5 3" xfId="12580" xr:uid="{00000000-0005-0000-0000-0000303C0000}"/>
    <cellStyle name="20% - Accent6 8 5 4" xfId="12581" xr:uid="{00000000-0005-0000-0000-0000313C0000}"/>
    <cellStyle name="20% - Accent6 8 6" xfId="12582" xr:uid="{00000000-0005-0000-0000-0000323C0000}"/>
    <cellStyle name="20% - Accent6 8 6 2" xfId="12583" xr:uid="{00000000-0005-0000-0000-0000333C0000}"/>
    <cellStyle name="20% - Accent6 8 6 3" xfId="52451" xr:uid="{00000000-0005-0000-0000-0000343C0000}"/>
    <cellStyle name="20% - Accent6 8 7" xfId="12584" xr:uid="{00000000-0005-0000-0000-0000353C0000}"/>
    <cellStyle name="20% - Accent6 8 8" xfId="12585" xr:uid="{00000000-0005-0000-0000-0000363C0000}"/>
    <cellStyle name="20% - Accent6 8 9" xfId="60247" xr:uid="{00000000-0005-0000-0000-0000373C0000}"/>
    <cellStyle name="20% - Accent6 9" xfId="12586" xr:uid="{00000000-0005-0000-0000-0000383C0000}"/>
    <cellStyle name="20% - Accent6 9 2" xfId="12587" xr:uid="{00000000-0005-0000-0000-0000393C0000}"/>
    <cellStyle name="20% - Accent6 9 2 2" xfId="12588" xr:uid="{00000000-0005-0000-0000-00003A3C0000}"/>
    <cellStyle name="20% - Accent6 9 2 2 2" xfId="12589" xr:uid="{00000000-0005-0000-0000-00003B3C0000}"/>
    <cellStyle name="20% - Accent6 9 2 2 2 2" xfId="12590" xr:uid="{00000000-0005-0000-0000-00003C3C0000}"/>
    <cellStyle name="20% - Accent6 9 2 2 2 3" xfId="52452" xr:uid="{00000000-0005-0000-0000-00003D3C0000}"/>
    <cellStyle name="20% - Accent6 9 2 2 3" xfId="12591" xr:uid="{00000000-0005-0000-0000-00003E3C0000}"/>
    <cellStyle name="20% - Accent6 9 2 2 4" xfId="12592" xr:uid="{00000000-0005-0000-0000-00003F3C0000}"/>
    <cellStyle name="20% - Accent6 9 2 2 5" xfId="60812" xr:uid="{00000000-0005-0000-0000-0000403C0000}"/>
    <cellStyle name="20% - Accent6 9 2 3" xfId="12593" xr:uid="{00000000-0005-0000-0000-0000413C0000}"/>
    <cellStyle name="20% - Accent6 9 2 3 2" xfId="12594" xr:uid="{00000000-0005-0000-0000-0000423C0000}"/>
    <cellStyle name="20% - Accent6 9 2 3 2 2" xfId="12595" xr:uid="{00000000-0005-0000-0000-0000433C0000}"/>
    <cellStyle name="20% - Accent6 9 2 3 2 3" xfId="52453" xr:uid="{00000000-0005-0000-0000-0000443C0000}"/>
    <cellStyle name="20% - Accent6 9 2 3 3" xfId="12596" xr:uid="{00000000-0005-0000-0000-0000453C0000}"/>
    <cellStyle name="20% - Accent6 9 2 3 4" xfId="12597" xr:uid="{00000000-0005-0000-0000-0000463C0000}"/>
    <cellStyle name="20% - Accent6 9 2 4" xfId="12598" xr:uid="{00000000-0005-0000-0000-0000473C0000}"/>
    <cellStyle name="20% - Accent6 9 2 4 2" xfId="12599" xr:uid="{00000000-0005-0000-0000-0000483C0000}"/>
    <cellStyle name="20% - Accent6 9 2 4 3" xfId="52454" xr:uid="{00000000-0005-0000-0000-0000493C0000}"/>
    <cellStyle name="20% - Accent6 9 2 5" xfId="12600" xr:uid="{00000000-0005-0000-0000-00004A3C0000}"/>
    <cellStyle name="20% - Accent6 9 2 6" xfId="12601" xr:uid="{00000000-0005-0000-0000-00004B3C0000}"/>
    <cellStyle name="20% - Accent6 9 2 7" xfId="60444" xr:uid="{00000000-0005-0000-0000-00004C3C0000}"/>
    <cellStyle name="20% - Accent6 9 3" xfId="12602" xr:uid="{00000000-0005-0000-0000-00004D3C0000}"/>
    <cellStyle name="20% - Accent6 9 3 2" xfId="12603" xr:uid="{00000000-0005-0000-0000-00004E3C0000}"/>
    <cellStyle name="20% - Accent6 9 3 2 2" xfId="12604" xr:uid="{00000000-0005-0000-0000-00004F3C0000}"/>
    <cellStyle name="20% - Accent6 9 3 2 3" xfId="52455" xr:uid="{00000000-0005-0000-0000-0000503C0000}"/>
    <cellStyle name="20% - Accent6 9 3 3" xfId="12605" xr:uid="{00000000-0005-0000-0000-0000513C0000}"/>
    <cellStyle name="20% - Accent6 9 3 4" xfId="12606" xr:uid="{00000000-0005-0000-0000-0000523C0000}"/>
    <cellStyle name="20% - Accent6 9 3 5" xfId="60629" xr:uid="{00000000-0005-0000-0000-0000533C0000}"/>
    <cellStyle name="20% - Accent6 9 4" xfId="12607" xr:uid="{00000000-0005-0000-0000-0000543C0000}"/>
    <cellStyle name="20% - Accent6 9 4 2" xfId="12608" xr:uid="{00000000-0005-0000-0000-0000553C0000}"/>
    <cellStyle name="20% - Accent6 9 4 2 2" xfId="12609" xr:uid="{00000000-0005-0000-0000-0000563C0000}"/>
    <cellStyle name="20% - Accent6 9 4 2 3" xfId="52456" xr:uid="{00000000-0005-0000-0000-0000573C0000}"/>
    <cellStyle name="20% - Accent6 9 4 3" xfId="12610" xr:uid="{00000000-0005-0000-0000-0000583C0000}"/>
    <cellStyle name="20% - Accent6 9 4 4" xfId="12611" xr:uid="{00000000-0005-0000-0000-0000593C0000}"/>
    <cellStyle name="20% - Accent6 9 5" xfId="12612" xr:uid="{00000000-0005-0000-0000-00005A3C0000}"/>
    <cellStyle name="20% - Accent6 9 5 2" xfId="12613" xr:uid="{00000000-0005-0000-0000-00005B3C0000}"/>
    <cellStyle name="20% - Accent6 9 5 3" xfId="52457" xr:uid="{00000000-0005-0000-0000-00005C3C0000}"/>
    <cellStyle name="20% - Accent6 9 6" xfId="12614" xr:uid="{00000000-0005-0000-0000-00005D3C0000}"/>
    <cellStyle name="20% - Accent6 9 7" xfId="12615" xr:uid="{00000000-0005-0000-0000-00005E3C0000}"/>
    <cellStyle name="20% - Accent6 9 8" xfId="60261" xr:uid="{00000000-0005-0000-0000-00005F3C0000}"/>
    <cellStyle name="40% - Accent1 10" xfId="12616" xr:uid="{00000000-0005-0000-0000-0000603C0000}"/>
    <cellStyle name="40% - Accent1 10 2" xfId="12617" xr:uid="{00000000-0005-0000-0000-0000613C0000}"/>
    <cellStyle name="40% - Accent1 10 2 2" xfId="12618" xr:uid="{00000000-0005-0000-0000-0000623C0000}"/>
    <cellStyle name="40% - Accent1 10 2 2 2" xfId="12619" xr:uid="{00000000-0005-0000-0000-0000633C0000}"/>
    <cellStyle name="40% - Accent1 10 2 2 3" xfId="52458" xr:uid="{00000000-0005-0000-0000-0000643C0000}"/>
    <cellStyle name="40% - Accent1 10 2 2 4" xfId="60817" xr:uid="{00000000-0005-0000-0000-0000653C0000}"/>
    <cellStyle name="40% - Accent1 10 2 3" xfId="12620" xr:uid="{00000000-0005-0000-0000-0000663C0000}"/>
    <cellStyle name="40% - Accent1 10 2 4" xfId="12621" xr:uid="{00000000-0005-0000-0000-0000673C0000}"/>
    <cellStyle name="40% - Accent1 10 2 5" xfId="60449" xr:uid="{00000000-0005-0000-0000-0000683C0000}"/>
    <cellStyle name="40% - Accent1 10 3" xfId="12622" xr:uid="{00000000-0005-0000-0000-0000693C0000}"/>
    <cellStyle name="40% - Accent1 10 3 2" xfId="12623" xr:uid="{00000000-0005-0000-0000-00006A3C0000}"/>
    <cellStyle name="40% - Accent1 10 3 2 2" xfId="12624" xr:uid="{00000000-0005-0000-0000-00006B3C0000}"/>
    <cellStyle name="40% - Accent1 10 3 2 3" xfId="52459" xr:uid="{00000000-0005-0000-0000-00006C3C0000}"/>
    <cellStyle name="40% - Accent1 10 3 3" xfId="12625" xr:uid="{00000000-0005-0000-0000-00006D3C0000}"/>
    <cellStyle name="40% - Accent1 10 3 4" xfId="12626" xr:uid="{00000000-0005-0000-0000-00006E3C0000}"/>
    <cellStyle name="40% - Accent1 10 3 5" xfId="60634" xr:uid="{00000000-0005-0000-0000-00006F3C0000}"/>
    <cellStyle name="40% - Accent1 10 4" xfId="12627" xr:uid="{00000000-0005-0000-0000-0000703C0000}"/>
    <cellStyle name="40% - Accent1 10 4 2" xfId="12628" xr:uid="{00000000-0005-0000-0000-0000713C0000}"/>
    <cellStyle name="40% - Accent1 10 4 3" xfId="52460" xr:uid="{00000000-0005-0000-0000-0000723C0000}"/>
    <cellStyle name="40% - Accent1 10 5" xfId="12629" xr:uid="{00000000-0005-0000-0000-0000733C0000}"/>
    <cellStyle name="40% - Accent1 10 6" xfId="12630" xr:uid="{00000000-0005-0000-0000-0000743C0000}"/>
    <cellStyle name="40% - Accent1 10 7" xfId="60266" xr:uid="{00000000-0005-0000-0000-0000753C0000}"/>
    <cellStyle name="40% - Accent1 11" xfId="12631" xr:uid="{00000000-0005-0000-0000-0000763C0000}"/>
    <cellStyle name="40% - Accent1 11 2" xfId="12632" xr:uid="{00000000-0005-0000-0000-0000773C0000}"/>
    <cellStyle name="40% - Accent1 11 2 2" xfId="12633" xr:uid="{00000000-0005-0000-0000-0000783C0000}"/>
    <cellStyle name="40% - Accent1 11 2 2 2" xfId="12634" xr:uid="{00000000-0005-0000-0000-0000793C0000}"/>
    <cellStyle name="40% - Accent1 11 2 2 3" xfId="52461" xr:uid="{00000000-0005-0000-0000-00007A3C0000}"/>
    <cellStyle name="40% - Accent1 11 2 2 4" xfId="60831" xr:uid="{00000000-0005-0000-0000-00007B3C0000}"/>
    <cellStyle name="40% - Accent1 11 2 3" xfId="12635" xr:uid="{00000000-0005-0000-0000-00007C3C0000}"/>
    <cellStyle name="40% - Accent1 11 2 4" xfId="12636" xr:uid="{00000000-0005-0000-0000-00007D3C0000}"/>
    <cellStyle name="40% - Accent1 11 2 5" xfId="60463" xr:uid="{00000000-0005-0000-0000-00007E3C0000}"/>
    <cellStyle name="40% - Accent1 11 3" xfId="12637" xr:uid="{00000000-0005-0000-0000-00007F3C0000}"/>
    <cellStyle name="40% - Accent1 11 3 2" xfId="12638" xr:uid="{00000000-0005-0000-0000-0000803C0000}"/>
    <cellStyle name="40% - Accent1 11 3 3" xfId="52462" xr:uid="{00000000-0005-0000-0000-0000813C0000}"/>
    <cellStyle name="40% - Accent1 11 3 4" xfId="60648" xr:uid="{00000000-0005-0000-0000-0000823C0000}"/>
    <cellStyle name="40% - Accent1 11 4" xfId="12639" xr:uid="{00000000-0005-0000-0000-0000833C0000}"/>
    <cellStyle name="40% - Accent1 11 5" xfId="12640" xr:uid="{00000000-0005-0000-0000-0000843C0000}"/>
    <cellStyle name="40% - Accent1 11 6" xfId="60280" xr:uid="{00000000-0005-0000-0000-0000853C0000}"/>
    <cellStyle name="40% - Accent1 12" xfId="12641" xr:uid="{00000000-0005-0000-0000-0000863C0000}"/>
    <cellStyle name="40% - Accent1 12 2" xfId="12642" xr:uid="{00000000-0005-0000-0000-0000873C0000}"/>
    <cellStyle name="40% - Accent1 12 2 2" xfId="12643" xr:uid="{00000000-0005-0000-0000-0000883C0000}"/>
    <cellStyle name="40% - Accent1 12 2 2 2" xfId="60845" xr:uid="{00000000-0005-0000-0000-0000893C0000}"/>
    <cellStyle name="40% - Accent1 12 2 3" xfId="52463" xr:uid="{00000000-0005-0000-0000-00008A3C0000}"/>
    <cellStyle name="40% - Accent1 12 2 4" xfId="60477" xr:uid="{00000000-0005-0000-0000-00008B3C0000}"/>
    <cellStyle name="40% - Accent1 12 3" xfId="12644" xr:uid="{00000000-0005-0000-0000-00008C3C0000}"/>
    <cellStyle name="40% - Accent1 12 3 2" xfId="60662" xr:uid="{00000000-0005-0000-0000-00008D3C0000}"/>
    <cellStyle name="40% - Accent1 12 4" xfId="12645" xr:uid="{00000000-0005-0000-0000-00008E3C0000}"/>
    <cellStyle name="40% - Accent1 12 5" xfId="60294" xr:uid="{00000000-0005-0000-0000-00008F3C0000}"/>
    <cellStyle name="40% - Accent1 13" xfId="12646" xr:uid="{00000000-0005-0000-0000-0000903C0000}"/>
    <cellStyle name="40% - Accent1 13 2" xfId="12647" xr:uid="{00000000-0005-0000-0000-0000913C0000}"/>
    <cellStyle name="40% - Accent1 13 2 2" xfId="12648" xr:uid="{00000000-0005-0000-0000-0000923C0000}"/>
    <cellStyle name="40% - Accent1 13 2 2 2" xfId="60859" xr:uid="{00000000-0005-0000-0000-0000933C0000}"/>
    <cellStyle name="40% - Accent1 13 2 3" xfId="52464" xr:uid="{00000000-0005-0000-0000-0000943C0000}"/>
    <cellStyle name="40% - Accent1 13 2 4" xfId="60491" xr:uid="{00000000-0005-0000-0000-0000953C0000}"/>
    <cellStyle name="40% - Accent1 13 3" xfId="12649" xr:uid="{00000000-0005-0000-0000-0000963C0000}"/>
    <cellStyle name="40% - Accent1 13 3 2" xfId="60676" xr:uid="{00000000-0005-0000-0000-0000973C0000}"/>
    <cellStyle name="40% - Accent1 13 4" xfId="12650" xr:uid="{00000000-0005-0000-0000-0000983C0000}"/>
    <cellStyle name="40% - Accent1 13 5" xfId="60308" xr:uid="{00000000-0005-0000-0000-0000993C0000}"/>
    <cellStyle name="40% - Accent1 14" xfId="12651" xr:uid="{00000000-0005-0000-0000-00009A3C0000}"/>
    <cellStyle name="40% - Accent1 14 2" xfId="12652" xr:uid="{00000000-0005-0000-0000-00009B3C0000}"/>
    <cellStyle name="40% - Accent1 14 2 2" xfId="60689" xr:uid="{00000000-0005-0000-0000-00009C3C0000}"/>
    <cellStyle name="40% - Accent1 14 3" xfId="52465" xr:uid="{00000000-0005-0000-0000-00009D3C0000}"/>
    <cellStyle name="40% - Accent1 14 4" xfId="60321" xr:uid="{00000000-0005-0000-0000-00009E3C0000}"/>
    <cellStyle name="40% - Accent1 15" xfId="12653" xr:uid="{00000000-0005-0000-0000-00009F3C0000}"/>
    <cellStyle name="40% - Accent1 15 2" xfId="60505" xr:uid="{00000000-0005-0000-0000-0000A03C0000}"/>
    <cellStyle name="40% - Accent1 16" xfId="12654" xr:uid="{00000000-0005-0000-0000-0000A13C0000}"/>
    <cellStyle name="40% - Accent1 16 2" xfId="60873" xr:uid="{00000000-0005-0000-0000-0000A23C0000}"/>
    <cellStyle name="40% - Accent1 17" xfId="52466" xr:uid="{00000000-0005-0000-0000-0000A33C0000}"/>
    <cellStyle name="40% - Accent1 17 2" xfId="60887" xr:uid="{00000000-0005-0000-0000-0000A43C0000}"/>
    <cellStyle name="40% - Accent1 18" xfId="52467" xr:uid="{00000000-0005-0000-0000-0000A53C0000}"/>
    <cellStyle name="40% - Accent1 18 2" xfId="60901" xr:uid="{00000000-0005-0000-0000-0000A63C0000}"/>
    <cellStyle name="40% - Accent1 19" xfId="60126" xr:uid="{00000000-0005-0000-0000-0000A73C0000}"/>
    <cellStyle name="40% - Accent1 2" xfId="12655" xr:uid="{00000000-0005-0000-0000-0000A83C0000}"/>
    <cellStyle name="40% - Accent1 2 10" xfId="12656" xr:uid="{00000000-0005-0000-0000-0000A93C0000}"/>
    <cellStyle name="40% - Accent1 2 10 2" xfId="12657" xr:uid="{00000000-0005-0000-0000-0000AA3C0000}"/>
    <cellStyle name="40% - Accent1 2 10 2 2" xfId="12658" xr:uid="{00000000-0005-0000-0000-0000AB3C0000}"/>
    <cellStyle name="40% - Accent1 2 10 2 2 2" xfId="12659" xr:uid="{00000000-0005-0000-0000-0000AC3C0000}"/>
    <cellStyle name="40% - Accent1 2 10 2 2 3" xfId="52468" xr:uid="{00000000-0005-0000-0000-0000AD3C0000}"/>
    <cellStyle name="40% - Accent1 2 10 2 3" xfId="12660" xr:uid="{00000000-0005-0000-0000-0000AE3C0000}"/>
    <cellStyle name="40% - Accent1 2 10 2 4" xfId="12661" xr:uid="{00000000-0005-0000-0000-0000AF3C0000}"/>
    <cellStyle name="40% - Accent1 2 10 3" xfId="12662" xr:uid="{00000000-0005-0000-0000-0000B03C0000}"/>
    <cellStyle name="40% - Accent1 2 10 3 2" xfId="12663" xr:uid="{00000000-0005-0000-0000-0000B13C0000}"/>
    <cellStyle name="40% - Accent1 2 10 3 3" xfId="52469" xr:uid="{00000000-0005-0000-0000-0000B23C0000}"/>
    <cellStyle name="40% - Accent1 2 10 4" xfId="12664" xr:uid="{00000000-0005-0000-0000-0000B33C0000}"/>
    <cellStyle name="40% - Accent1 2 10 5" xfId="12665" xr:uid="{00000000-0005-0000-0000-0000B43C0000}"/>
    <cellStyle name="40% - Accent1 2 11" xfId="12666" xr:uid="{00000000-0005-0000-0000-0000B53C0000}"/>
    <cellStyle name="40% - Accent1 2 11 2" xfId="12667" xr:uid="{00000000-0005-0000-0000-0000B63C0000}"/>
    <cellStyle name="40% - Accent1 2 11 2 2" xfId="12668" xr:uid="{00000000-0005-0000-0000-0000B73C0000}"/>
    <cellStyle name="40% - Accent1 2 11 2 3" xfId="52470" xr:uid="{00000000-0005-0000-0000-0000B83C0000}"/>
    <cellStyle name="40% - Accent1 2 11 3" xfId="12669" xr:uid="{00000000-0005-0000-0000-0000B93C0000}"/>
    <cellStyle name="40% - Accent1 2 11 4" xfId="12670" xr:uid="{00000000-0005-0000-0000-0000BA3C0000}"/>
    <cellStyle name="40% - Accent1 2 12" xfId="12671" xr:uid="{00000000-0005-0000-0000-0000BB3C0000}"/>
    <cellStyle name="40% - Accent1 2 12 2" xfId="12672" xr:uid="{00000000-0005-0000-0000-0000BC3C0000}"/>
    <cellStyle name="40% - Accent1 2 12 2 2" xfId="12673" xr:uid="{00000000-0005-0000-0000-0000BD3C0000}"/>
    <cellStyle name="40% - Accent1 2 12 2 3" xfId="52471" xr:uid="{00000000-0005-0000-0000-0000BE3C0000}"/>
    <cellStyle name="40% - Accent1 2 12 3" xfId="12674" xr:uid="{00000000-0005-0000-0000-0000BF3C0000}"/>
    <cellStyle name="40% - Accent1 2 12 4" xfId="12675" xr:uid="{00000000-0005-0000-0000-0000C03C0000}"/>
    <cellStyle name="40% - Accent1 2 13" xfId="12676" xr:uid="{00000000-0005-0000-0000-0000C13C0000}"/>
    <cellStyle name="40% - Accent1 2 13 2" xfId="12677" xr:uid="{00000000-0005-0000-0000-0000C23C0000}"/>
    <cellStyle name="40% - Accent1 2 13 3" xfId="52472" xr:uid="{00000000-0005-0000-0000-0000C33C0000}"/>
    <cellStyle name="40% - Accent1 2 14" xfId="12678" xr:uid="{00000000-0005-0000-0000-0000C43C0000}"/>
    <cellStyle name="40% - Accent1 2 15" xfId="12679" xr:uid="{00000000-0005-0000-0000-0000C53C0000}"/>
    <cellStyle name="40% - Accent1 2 16" xfId="60153" xr:uid="{00000000-0005-0000-0000-0000C63C0000}"/>
    <cellStyle name="40% - Accent1 2 2" xfId="12680" xr:uid="{00000000-0005-0000-0000-0000C73C0000}"/>
    <cellStyle name="40% - Accent1 2 2 10" xfId="12681" xr:uid="{00000000-0005-0000-0000-0000C83C0000}"/>
    <cellStyle name="40% - Accent1 2 2 11" xfId="12682" xr:uid="{00000000-0005-0000-0000-0000C93C0000}"/>
    <cellStyle name="40% - Accent1 2 2 12" xfId="60337" xr:uid="{00000000-0005-0000-0000-0000CA3C0000}"/>
    <cellStyle name="40% - Accent1 2 2 2" xfId="12683" xr:uid="{00000000-0005-0000-0000-0000CB3C0000}"/>
    <cellStyle name="40% - Accent1 2 2 2 10" xfId="12684" xr:uid="{00000000-0005-0000-0000-0000CC3C0000}"/>
    <cellStyle name="40% - Accent1 2 2 2 11" xfId="60705" xr:uid="{00000000-0005-0000-0000-0000CD3C0000}"/>
    <cellStyle name="40% - Accent1 2 2 2 2" xfId="12685" xr:uid="{00000000-0005-0000-0000-0000CE3C0000}"/>
    <cellStyle name="40% - Accent1 2 2 2 2 2" xfId="12686" xr:uid="{00000000-0005-0000-0000-0000CF3C0000}"/>
    <cellStyle name="40% - Accent1 2 2 2 2 2 2" xfId="12687" xr:uid="{00000000-0005-0000-0000-0000D03C0000}"/>
    <cellStyle name="40% - Accent1 2 2 2 2 2 2 2" xfId="12688" xr:uid="{00000000-0005-0000-0000-0000D13C0000}"/>
    <cellStyle name="40% - Accent1 2 2 2 2 2 2 2 2" xfId="12689" xr:uid="{00000000-0005-0000-0000-0000D23C0000}"/>
    <cellStyle name="40% - Accent1 2 2 2 2 2 2 2 2 2" xfId="12690" xr:uid="{00000000-0005-0000-0000-0000D33C0000}"/>
    <cellStyle name="40% - Accent1 2 2 2 2 2 2 2 2 3" xfId="52473" xr:uid="{00000000-0005-0000-0000-0000D43C0000}"/>
    <cellStyle name="40% - Accent1 2 2 2 2 2 2 2 3" xfId="12691" xr:uid="{00000000-0005-0000-0000-0000D53C0000}"/>
    <cellStyle name="40% - Accent1 2 2 2 2 2 2 2 4" xfId="12692" xr:uid="{00000000-0005-0000-0000-0000D63C0000}"/>
    <cellStyle name="40% - Accent1 2 2 2 2 2 2 3" xfId="12693" xr:uid="{00000000-0005-0000-0000-0000D73C0000}"/>
    <cellStyle name="40% - Accent1 2 2 2 2 2 2 3 2" xfId="12694" xr:uid="{00000000-0005-0000-0000-0000D83C0000}"/>
    <cellStyle name="40% - Accent1 2 2 2 2 2 2 3 2 2" xfId="12695" xr:uid="{00000000-0005-0000-0000-0000D93C0000}"/>
    <cellStyle name="40% - Accent1 2 2 2 2 2 2 3 2 3" xfId="52474" xr:uid="{00000000-0005-0000-0000-0000DA3C0000}"/>
    <cellStyle name="40% - Accent1 2 2 2 2 2 2 3 3" xfId="12696" xr:uid="{00000000-0005-0000-0000-0000DB3C0000}"/>
    <cellStyle name="40% - Accent1 2 2 2 2 2 2 3 4" xfId="12697" xr:uid="{00000000-0005-0000-0000-0000DC3C0000}"/>
    <cellStyle name="40% - Accent1 2 2 2 2 2 2 4" xfId="12698" xr:uid="{00000000-0005-0000-0000-0000DD3C0000}"/>
    <cellStyle name="40% - Accent1 2 2 2 2 2 2 4 2" xfId="12699" xr:uid="{00000000-0005-0000-0000-0000DE3C0000}"/>
    <cellStyle name="40% - Accent1 2 2 2 2 2 2 4 3" xfId="52475" xr:uid="{00000000-0005-0000-0000-0000DF3C0000}"/>
    <cellStyle name="40% - Accent1 2 2 2 2 2 2 5" xfId="12700" xr:uid="{00000000-0005-0000-0000-0000E03C0000}"/>
    <cellStyle name="40% - Accent1 2 2 2 2 2 2 6" xfId="12701" xr:uid="{00000000-0005-0000-0000-0000E13C0000}"/>
    <cellStyle name="40% - Accent1 2 2 2 2 2 3" xfId="12702" xr:uid="{00000000-0005-0000-0000-0000E23C0000}"/>
    <cellStyle name="40% - Accent1 2 2 2 2 2 3 2" xfId="12703" xr:uid="{00000000-0005-0000-0000-0000E33C0000}"/>
    <cellStyle name="40% - Accent1 2 2 2 2 2 3 2 2" xfId="12704" xr:uid="{00000000-0005-0000-0000-0000E43C0000}"/>
    <cellStyle name="40% - Accent1 2 2 2 2 2 3 2 3" xfId="52476" xr:uid="{00000000-0005-0000-0000-0000E53C0000}"/>
    <cellStyle name="40% - Accent1 2 2 2 2 2 3 3" xfId="12705" xr:uid="{00000000-0005-0000-0000-0000E63C0000}"/>
    <cellStyle name="40% - Accent1 2 2 2 2 2 3 4" xfId="12706" xr:uid="{00000000-0005-0000-0000-0000E73C0000}"/>
    <cellStyle name="40% - Accent1 2 2 2 2 2 4" xfId="12707" xr:uid="{00000000-0005-0000-0000-0000E83C0000}"/>
    <cellStyle name="40% - Accent1 2 2 2 2 2 4 2" xfId="12708" xr:uid="{00000000-0005-0000-0000-0000E93C0000}"/>
    <cellStyle name="40% - Accent1 2 2 2 2 2 4 2 2" xfId="12709" xr:uid="{00000000-0005-0000-0000-0000EA3C0000}"/>
    <cellStyle name="40% - Accent1 2 2 2 2 2 4 2 3" xfId="52477" xr:uid="{00000000-0005-0000-0000-0000EB3C0000}"/>
    <cellStyle name="40% - Accent1 2 2 2 2 2 4 3" xfId="12710" xr:uid="{00000000-0005-0000-0000-0000EC3C0000}"/>
    <cellStyle name="40% - Accent1 2 2 2 2 2 4 4" xfId="12711" xr:uid="{00000000-0005-0000-0000-0000ED3C0000}"/>
    <cellStyle name="40% - Accent1 2 2 2 2 2 5" xfId="12712" xr:uid="{00000000-0005-0000-0000-0000EE3C0000}"/>
    <cellStyle name="40% - Accent1 2 2 2 2 2 5 2" xfId="12713" xr:uid="{00000000-0005-0000-0000-0000EF3C0000}"/>
    <cellStyle name="40% - Accent1 2 2 2 2 2 5 3" xfId="52478" xr:uid="{00000000-0005-0000-0000-0000F03C0000}"/>
    <cellStyle name="40% - Accent1 2 2 2 2 2 6" xfId="12714" xr:uid="{00000000-0005-0000-0000-0000F13C0000}"/>
    <cellStyle name="40% - Accent1 2 2 2 2 2 7" xfId="12715" xr:uid="{00000000-0005-0000-0000-0000F23C0000}"/>
    <cellStyle name="40% - Accent1 2 2 2 2 3" xfId="12716" xr:uid="{00000000-0005-0000-0000-0000F33C0000}"/>
    <cellStyle name="40% - Accent1 2 2 2 2 3 2" xfId="12717" xr:uid="{00000000-0005-0000-0000-0000F43C0000}"/>
    <cellStyle name="40% - Accent1 2 2 2 2 3 2 2" xfId="12718" xr:uid="{00000000-0005-0000-0000-0000F53C0000}"/>
    <cellStyle name="40% - Accent1 2 2 2 2 3 2 2 2" xfId="12719" xr:uid="{00000000-0005-0000-0000-0000F63C0000}"/>
    <cellStyle name="40% - Accent1 2 2 2 2 3 2 2 3" xfId="52479" xr:uid="{00000000-0005-0000-0000-0000F73C0000}"/>
    <cellStyle name="40% - Accent1 2 2 2 2 3 2 3" xfId="12720" xr:uid="{00000000-0005-0000-0000-0000F83C0000}"/>
    <cellStyle name="40% - Accent1 2 2 2 2 3 2 4" xfId="12721" xr:uid="{00000000-0005-0000-0000-0000F93C0000}"/>
    <cellStyle name="40% - Accent1 2 2 2 2 3 3" xfId="12722" xr:uid="{00000000-0005-0000-0000-0000FA3C0000}"/>
    <cellStyle name="40% - Accent1 2 2 2 2 3 3 2" xfId="12723" xr:uid="{00000000-0005-0000-0000-0000FB3C0000}"/>
    <cellStyle name="40% - Accent1 2 2 2 2 3 3 2 2" xfId="12724" xr:uid="{00000000-0005-0000-0000-0000FC3C0000}"/>
    <cellStyle name="40% - Accent1 2 2 2 2 3 3 2 3" xfId="52480" xr:uid="{00000000-0005-0000-0000-0000FD3C0000}"/>
    <cellStyle name="40% - Accent1 2 2 2 2 3 3 3" xfId="12725" xr:uid="{00000000-0005-0000-0000-0000FE3C0000}"/>
    <cellStyle name="40% - Accent1 2 2 2 2 3 3 4" xfId="12726" xr:uid="{00000000-0005-0000-0000-0000FF3C0000}"/>
    <cellStyle name="40% - Accent1 2 2 2 2 3 4" xfId="12727" xr:uid="{00000000-0005-0000-0000-0000003D0000}"/>
    <cellStyle name="40% - Accent1 2 2 2 2 3 4 2" xfId="12728" xr:uid="{00000000-0005-0000-0000-0000013D0000}"/>
    <cellStyle name="40% - Accent1 2 2 2 2 3 4 3" xfId="52481" xr:uid="{00000000-0005-0000-0000-0000023D0000}"/>
    <cellStyle name="40% - Accent1 2 2 2 2 3 5" xfId="12729" xr:uid="{00000000-0005-0000-0000-0000033D0000}"/>
    <cellStyle name="40% - Accent1 2 2 2 2 3 6" xfId="12730" xr:uid="{00000000-0005-0000-0000-0000043D0000}"/>
    <cellStyle name="40% - Accent1 2 2 2 2 4" xfId="12731" xr:uid="{00000000-0005-0000-0000-0000053D0000}"/>
    <cellStyle name="40% - Accent1 2 2 2 2 4 2" xfId="12732" xr:uid="{00000000-0005-0000-0000-0000063D0000}"/>
    <cellStyle name="40% - Accent1 2 2 2 2 4 2 2" xfId="12733" xr:uid="{00000000-0005-0000-0000-0000073D0000}"/>
    <cellStyle name="40% - Accent1 2 2 2 2 4 2 3" xfId="52482" xr:uid="{00000000-0005-0000-0000-0000083D0000}"/>
    <cellStyle name="40% - Accent1 2 2 2 2 4 3" xfId="12734" xr:uid="{00000000-0005-0000-0000-0000093D0000}"/>
    <cellStyle name="40% - Accent1 2 2 2 2 4 4" xfId="12735" xr:uid="{00000000-0005-0000-0000-00000A3D0000}"/>
    <cellStyle name="40% - Accent1 2 2 2 2 5" xfId="12736" xr:uid="{00000000-0005-0000-0000-00000B3D0000}"/>
    <cellStyle name="40% - Accent1 2 2 2 2 5 2" xfId="12737" xr:uid="{00000000-0005-0000-0000-00000C3D0000}"/>
    <cellStyle name="40% - Accent1 2 2 2 2 5 2 2" xfId="12738" xr:uid="{00000000-0005-0000-0000-00000D3D0000}"/>
    <cellStyle name="40% - Accent1 2 2 2 2 5 2 3" xfId="52483" xr:uid="{00000000-0005-0000-0000-00000E3D0000}"/>
    <cellStyle name="40% - Accent1 2 2 2 2 5 3" xfId="12739" xr:uid="{00000000-0005-0000-0000-00000F3D0000}"/>
    <cellStyle name="40% - Accent1 2 2 2 2 5 4" xfId="12740" xr:uid="{00000000-0005-0000-0000-0000103D0000}"/>
    <cellStyle name="40% - Accent1 2 2 2 2 6" xfId="12741" xr:uid="{00000000-0005-0000-0000-0000113D0000}"/>
    <cellStyle name="40% - Accent1 2 2 2 2 6 2" xfId="12742" xr:uid="{00000000-0005-0000-0000-0000123D0000}"/>
    <cellStyle name="40% - Accent1 2 2 2 2 6 3" xfId="52484" xr:uid="{00000000-0005-0000-0000-0000133D0000}"/>
    <cellStyle name="40% - Accent1 2 2 2 2 7" xfId="12743" xr:uid="{00000000-0005-0000-0000-0000143D0000}"/>
    <cellStyle name="40% - Accent1 2 2 2 2 8" xfId="12744" xr:uid="{00000000-0005-0000-0000-0000153D0000}"/>
    <cellStyle name="40% - Accent1 2 2 2 3" xfId="12745" xr:uid="{00000000-0005-0000-0000-0000163D0000}"/>
    <cellStyle name="40% - Accent1 2 2 2 3 2" xfId="12746" xr:uid="{00000000-0005-0000-0000-0000173D0000}"/>
    <cellStyle name="40% - Accent1 2 2 2 3 2 2" xfId="12747" xr:uid="{00000000-0005-0000-0000-0000183D0000}"/>
    <cellStyle name="40% - Accent1 2 2 2 3 2 2 2" xfId="12748" xr:uid="{00000000-0005-0000-0000-0000193D0000}"/>
    <cellStyle name="40% - Accent1 2 2 2 3 2 2 2 2" xfId="12749" xr:uid="{00000000-0005-0000-0000-00001A3D0000}"/>
    <cellStyle name="40% - Accent1 2 2 2 3 2 2 2 3" xfId="52485" xr:uid="{00000000-0005-0000-0000-00001B3D0000}"/>
    <cellStyle name="40% - Accent1 2 2 2 3 2 2 3" xfId="12750" xr:uid="{00000000-0005-0000-0000-00001C3D0000}"/>
    <cellStyle name="40% - Accent1 2 2 2 3 2 2 4" xfId="12751" xr:uid="{00000000-0005-0000-0000-00001D3D0000}"/>
    <cellStyle name="40% - Accent1 2 2 2 3 2 3" xfId="12752" xr:uid="{00000000-0005-0000-0000-00001E3D0000}"/>
    <cellStyle name="40% - Accent1 2 2 2 3 2 3 2" xfId="12753" xr:uid="{00000000-0005-0000-0000-00001F3D0000}"/>
    <cellStyle name="40% - Accent1 2 2 2 3 2 3 2 2" xfId="12754" xr:uid="{00000000-0005-0000-0000-0000203D0000}"/>
    <cellStyle name="40% - Accent1 2 2 2 3 2 3 2 3" xfId="52486" xr:uid="{00000000-0005-0000-0000-0000213D0000}"/>
    <cellStyle name="40% - Accent1 2 2 2 3 2 3 3" xfId="12755" xr:uid="{00000000-0005-0000-0000-0000223D0000}"/>
    <cellStyle name="40% - Accent1 2 2 2 3 2 3 4" xfId="12756" xr:uid="{00000000-0005-0000-0000-0000233D0000}"/>
    <cellStyle name="40% - Accent1 2 2 2 3 2 4" xfId="12757" xr:uid="{00000000-0005-0000-0000-0000243D0000}"/>
    <cellStyle name="40% - Accent1 2 2 2 3 2 4 2" xfId="12758" xr:uid="{00000000-0005-0000-0000-0000253D0000}"/>
    <cellStyle name="40% - Accent1 2 2 2 3 2 4 3" xfId="52487" xr:uid="{00000000-0005-0000-0000-0000263D0000}"/>
    <cellStyle name="40% - Accent1 2 2 2 3 2 5" xfId="12759" xr:uid="{00000000-0005-0000-0000-0000273D0000}"/>
    <cellStyle name="40% - Accent1 2 2 2 3 2 6" xfId="12760" xr:uid="{00000000-0005-0000-0000-0000283D0000}"/>
    <cellStyle name="40% - Accent1 2 2 2 3 3" xfId="12761" xr:uid="{00000000-0005-0000-0000-0000293D0000}"/>
    <cellStyle name="40% - Accent1 2 2 2 3 3 2" xfId="12762" xr:uid="{00000000-0005-0000-0000-00002A3D0000}"/>
    <cellStyle name="40% - Accent1 2 2 2 3 3 2 2" xfId="12763" xr:uid="{00000000-0005-0000-0000-00002B3D0000}"/>
    <cellStyle name="40% - Accent1 2 2 2 3 3 2 3" xfId="52488" xr:uid="{00000000-0005-0000-0000-00002C3D0000}"/>
    <cellStyle name="40% - Accent1 2 2 2 3 3 3" xfId="12764" xr:uid="{00000000-0005-0000-0000-00002D3D0000}"/>
    <cellStyle name="40% - Accent1 2 2 2 3 3 4" xfId="12765" xr:uid="{00000000-0005-0000-0000-00002E3D0000}"/>
    <cellStyle name="40% - Accent1 2 2 2 3 4" xfId="12766" xr:uid="{00000000-0005-0000-0000-00002F3D0000}"/>
    <cellStyle name="40% - Accent1 2 2 2 3 4 2" xfId="12767" xr:uid="{00000000-0005-0000-0000-0000303D0000}"/>
    <cellStyle name="40% - Accent1 2 2 2 3 4 2 2" xfId="12768" xr:uid="{00000000-0005-0000-0000-0000313D0000}"/>
    <cellStyle name="40% - Accent1 2 2 2 3 4 2 3" xfId="52489" xr:uid="{00000000-0005-0000-0000-0000323D0000}"/>
    <cellStyle name="40% - Accent1 2 2 2 3 4 3" xfId="12769" xr:uid="{00000000-0005-0000-0000-0000333D0000}"/>
    <cellStyle name="40% - Accent1 2 2 2 3 4 4" xfId="12770" xr:uid="{00000000-0005-0000-0000-0000343D0000}"/>
    <cellStyle name="40% - Accent1 2 2 2 3 5" xfId="12771" xr:uid="{00000000-0005-0000-0000-0000353D0000}"/>
    <cellStyle name="40% - Accent1 2 2 2 3 5 2" xfId="12772" xr:uid="{00000000-0005-0000-0000-0000363D0000}"/>
    <cellStyle name="40% - Accent1 2 2 2 3 5 3" xfId="52490" xr:uid="{00000000-0005-0000-0000-0000373D0000}"/>
    <cellStyle name="40% - Accent1 2 2 2 3 6" xfId="12773" xr:uid="{00000000-0005-0000-0000-0000383D0000}"/>
    <cellStyle name="40% - Accent1 2 2 2 3 7" xfId="12774" xr:uid="{00000000-0005-0000-0000-0000393D0000}"/>
    <cellStyle name="40% - Accent1 2 2 2 4" xfId="12775" xr:uid="{00000000-0005-0000-0000-00003A3D0000}"/>
    <cellStyle name="40% - Accent1 2 2 2 4 2" xfId="12776" xr:uid="{00000000-0005-0000-0000-00003B3D0000}"/>
    <cellStyle name="40% - Accent1 2 2 2 4 2 2" xfId="12777" xr:uid="{00000000-0005-0000-0000-00003C3D0000}"/>
    <cellStyle name="40% - Accent1 2 2 2 4 2 2 2" xfId="12778" xr:uid="{00000000-0005-0000-0000-00003D3D0000}"/>
    <cellStyle name="40% - Accent1 2 2 2 4 2 2 3" xfId="52491" xr:uid="{00000000-0005-0000-0000-00003E3D0000}"/>
    <cellStyle name="40% - Accent1 2 2 2 4 2 3" xfId="12779" xr:uid="{00000000-0005-0000-0000-00003F3D0000}"/>
    <cellStyle name="40% - Accent1 2 2 2 4 2 4" xfId="12780" xr:uid="{00000000-0005-0000-0000-0000403D0000}"/>
    <cellStyle name="40% - Accent1 2 2 2 4 3" xfId="12781" xr:uid="{00000000-0005-0000-0000-0000413D0000}"/>
    <cellStyle name="40% - Accent1 2 2 2 4 3 2" xfId="12782" xr:uid="{00000000-0005-0000-0000-0000423D0000}"/>
    <cellStyle name="40% - Accent1 2 2 2 4 3 2 2" xfId="12783" xr:uid="{00000000-0005-0000-0000-0000433D0000}"/>
    <cellStyle name="40% - Accent1 2 2 2 4 3 2 3" xfId="52492" xr:uid="{00000000-0005-0000-0000-0000443D0000}"/>
    <cellStyle name="40% - Accent1 2 2 2 4 3 3" xfId="12784" xr:uid="{00000000-0005-0000-0000-0000453D0000}"/>
    <cellStyle name="40% - Accent1 2 2 2 4 3 4" xfId="12785" xr:uid="{00000000-0005-0000-0000-0000463D0000}"/>
    <cellStyle name="40% - Accent1 2 2 2 4 4" xfId="12786" xr:uid="{00000000-0005-0000-0000-0000473D0000}"/>
    <cellStyle name="40% - Accent1 2 2 2 4 4 2" xfId="12787" xr:uid="{00000000-0005-0000-0000-0000483D0000}"/>
    <cellStyle name="40% - Accent1 2 2 2 4 4 3" xfId="52493" xr:uid="{00000000-0005-0000-0000-0000493D0000}"/>
    <cellStyle name="40% - Accent1 2 2 2 4 5" xfId="12788" xr:uid="{00000000-0005-0000-0000-00004A3D0000}"/>
    <cellStyle name="40% - Accent1 2 2 2 4 6" xfId="12789" xr:uid="{00000000-0005-0000-0000-00004B3D0000}"/>
    <cellStyle name="40% - Accent1 2 2 2 5" xfId="12790" xr:uid="{00000000-0005-0000-0000-00004C3D0000}"/>
    <cellStyle name="40% - Accent1 2 2 2 5 2" xfId="12791" xr:uid="{00000000-0005-0000-0000-00004D3D0000}"/>
    <cellStyle name="40% - Accent1 2 2 2 5 2 2" xfId="12792" xr:uid="{00000000-0005-0000-0000-00004E3D0000}"/>
    <cellStyle name="40% - Accent1 2 2 2 5 2 2 2" xfId="12793" xr:uid="{00000000-0005-0000-0000-00004F3D0000}"/>
    <cellStyle name="40% - Accent1 2 2 2 5 2 2 3" xfId="52494" xr:uid="{00000000-0005-0000-0000-0000503D0000}"/>
    <cellStyle name="40% - Accent1 2 2 2 5 2 3" xfId="12794" xr:uid="{00000000-0005-0000-0000-0000513D0000}"/>
    <cellStyle name="40% - Accent1 2 2 2 5 2 4" xfId="12795" xr:uid="{00000000-0005-0000-0000-0000523D0000}"/>
    <cellStyle name="40% - Accent1 2 2 2 5 3" xfId="12796" xr:uid="{00000000-0005-0000-0000-0000533D0000}"/>
    <cellStyle name="40% - Accent1 2 2 2 5 3 2" xfId="12797" xr:uid="{00000000-0005-0000-0000-0000543D0000}"/>
    <cellStyle name="40% - Accent1 2 2 2 5 3 3" xfId="52495" xr:uid="{00000000-0005-0000-0000-0000553D0000}"/>
    <cellStyle name="40% - Accent1 2 2 2 5 4" xfId="12798" xr:uid="{00000000-0005-0000-0000-0000563D0000}"/>
    <cellStyle name="40% - Accent1 2 2 2 5 5" xfId="12799" xr:uid="{00000000-0005-0000-0000-0000573D0000}"/>
    <cellStyle name="40% - Accent1 2 2 2 6" xfId="12800" xr:uid="{00000000-0005-0000-0000-0000583D0000}"/>
    <cellStyle name="40% - Accent1 2 2 2 6 2" xfId="12801" xr:uid="{00000000-0005-0000-0000-0000593D0000}"/>
    <cellStyle name="40% - Accent1 2 2 2 6 2 2" xfId="12802" xr:uid="{00000000-0005-0000-0000-00005A3D0000}"/>
    <cellStyle name="40% - Accent1 2 2 2 6 2 3" xfId="52496" xr:uid="{00000000-0005-0000-0000-00005B3D0000}"/>
    <cellStyle name="40% - Accent1 2 2 2 6 3" xfId="12803" xr:uid="{00000000-0005-0000-0000-00005C3D0000}"/>
    <cellStyle name="40% - Accent1 2 2 2 6 4" xfId="12804" xr:uid="{00000000-0005-0000-0000-00005D3D0000}"/>
    <cellStyle name="40% - Accent1 2 2 2 7" xfId="12805" xr:uid="{00000000-0005-0000-0000-00005E3D0000}"/>
    <cellStyle name="40% - Accent1 2 2 2 7 2" xfId="12806" xr:uid="{00000000-0005-0000-0000-00005F3D0000}"/>
    <cellStyle name="40% - Accent1 2 2 2 7 2 2" xfId="12807" xr:uid="{00000000-0005-0000-0000-0000603D0000}"/>
    <cellStyle name="40% - Accent1 2 2 2 7 2 3" xfId="52497" xr:uid="{00000000-0005-0000-0000-0000613D0000}"/>
    <cellStyle name="40% - Accent1 2 2 2 7 3" xfId="12808" xr:uid="{00000000-0005-0000-0000-0000623D0000}"/>
    <cellStyle name="40% - Accent1 2 2 2 7 4" xfId="12809" xr:uid="{00000000-0005-0000-0000-0000633D0000}"/>
    <cellStyle name="40% - Accent1 2 2 2 8" xfId="12810" xr:uid="{00000000-0005-0000-0000-0000643D0000}"/>
    <cellStyle name="40% - Accent1 2 2 2 8 2" xfId="12811" xr:uid="{00000000-0005-0000-0000-0000653D0000}"/>
    <cellStyle name="40% - Accent1 2 2 2 8 3" xfId="52498" xr:uid="{00000000-0005-0000-0000-0000663D0000}"/>
    <cellStyle name="40% - Accent1 2 2 2 9" xfId="12812" xr:uid="{00000000-0005-0000-0000-0000673D0000}"/>
    <cellStyle name="40% - Accent1 2 2 3" xfId="12813" xr:uid="{00000000-0005-0000-0000-0000683D0000}"/>
    <cellStyle name="40% - Accent1 2 2 3 2" xfId="12814" xr:uid="{00000000-0005-0000-0000-0000693D0000}"/>
    <cellStyle name="40% - Accent1 2 2 3 2 2" xfId="12815" xr:uid="{00000000-0005-0000-0000-00006A3D0000}"/>
    <cellStyle name="40% - Accent1 2 2 3 2 2 2" xfId="12816" xr:uid="{00000000-0005-0000-0000-00006B3D0000}"/>
    <cellStyle name="40% - Accent1 2 2 3 2 2 2 2" xfId="12817" xr:uid="{00000000-0005-0000-0000-00006C3D0000}"/>
    <cellStyle name="40% - Accent1 2 2 3 2 2 2 2 2" xfId="12818" xr:uid="{00000000-0005-0000-0000-00006D3D0000}"/>
    <cellStyle name="40% - Accent1 2 2 3 2 2 2 2 3" xfId="52499" xr:uid="{00000000-0005-0000-0000-00006E3D0000}"/>
    <cellStyle name="40% - Accent1 2 2 3 2 2 2 3" xfId="12819" xr:uid="{00000000-0005-0000-0000-00006F3D0000}"/>
    <cellStyle name="40% - Accent1 2 2 3 2 2 2 4" xfId="12820" xr:uid="{00000000-0005-0000-0000-0000703D0000}"/>
    <cellStyle name="40% - Accent1 2 2 3 2 2 3" xfId="12821" xr:uid="{00000000-0005-0000-0000-0000713D0000}"/>
    <cellStyle name="40% - Accent1 2 2 3 2 2 3 2" xfId="12822" xr:uid="{00000000-0005-0000-0000-0000723D0000}"/>
    <cellStyle name="40% - Accent1 2 2 3 2 2 3 2 2" xfId="12823" xr:uid="{00000000-0005-0000-0000-0000733D0000}"/>
    <cellStyle name="40% - Accent1 2 2 3 2 2 3 2 3" xfId="52500" xr:uid="{00000000-0005-0000-0000-0000743D0000}"/>
    <cellStyle name="40% - Accent1 2 2 3 2 2 3 3" xfId="12824" xr:uid="{00000000-0005-0000-0000-0000753D0000}"/>
    <cellStyle name="40% - Accent1 2 2 3 2 2 3 4" xfId="12825" xr:uid="{00000000-0005-0000-0000-0000763D0000}"/>
    <cellStyle name="40% - Accent1 2 2 3 2 2 4" xfId="12826" xr:uid="{00000000-0005-0000-0000-0000773D0000}"/>
    <cellStyle name="40% - Accent1 2 2 3 2 2 4 2" xfId="12827" xr:uid="{00000000-0005-0000-0000-0000783D0000}"/>
    <cellStyle name="40% - Accent1 2 2 3 2 2 4 3" xfId="52501" xr:uid="{00000000-0005-0000-0000-0000793D0000}"/>
    <cellStyle name="40% - Accent1 2 2 3 2 2 5" xfId="12828" xr:uid="{00000000-0005-0000-0000-00007A3D0000}"/>
    <cellStyle name="40% - Accent1 2 2 3 2 2 6" xfId="12829" xr:uid="{00000000-0005-0000-0000-00007B3D0000}"/>
    <cellStyle name="40% - Accent1 2 2 3 2 3" xfId="12830" xr:uid="{00000000-0005-0000-0000-00007C3D0000}"/>
    <cellStyle name="40% - Accent1 2 2 3 2 3 2" xfId="12831" xr:uid="{00000000-0005-0000-0000-00007D3D0000}"/>
    <cellStyle name="40% - Accent1 2 2 3 2 3 2 2" xfId="12832" xr:uid="{00000000-0005-0000-0000-00007E3D0000}"/>
    <cellStyle name="40% - Accent1 2 2 3 2 3 2 3" xfId="52502" xr:uid="{00000000-0005-0000-0000-00007F3D0000}"/>
    <cellStyle name="40% - Accent1 2 2 3 2 3 3" xfId="12833" xr:uid="{00000000-0005-0000-0000-0000803D0000}"/>
    <cellStyle name="40% - Accent1 2 2 3 2 3 4" xfId="12834" xr:uid="{00000000-0005-0000-0000-0000813D0000}"/>
    <cellStyle name="40% - Accent1 2 2 3 2 4" xfId="12835" xr:uid="{00000000-0005-0000-0000-0000823D0000}"/>
    <cellStyle name="40% - Accent1 2 2 3 2 4 2" xfId="12836" xr:uid="{00000000-0005-0000-0000-0000833D0000}"/>
    <cellStyle name="40% - Accent1 2 2 3 2 4 2 2" xfId="12837" xr:uid="{00000000-0005-0000-0000-0000843D0000}"/>
    <cellStyle name="40% - Accent1 2 2 3 2 4 2 3" xfId="52503" xr:uid="{00000000-0005-0000-0000-0000853D0000}"/>
    <cellStyle name="40% - Accent1 2 2 3 2 4 3" xfId="12838" xr:uid="{00000000-0005-0000-0000-0000863D0000}"/>
    <cellStyle name="40% - Accent1 2 2 3 2 4 4" xfId="12839" xr:uid="{00000000-0005-0000-0000-0000873D0000}"/>
    <cellStyle name="40% - Accent1 2 2 3 2 5" xfId="12840" xr:uid="{00000000-0005-0000-0000-0000883D0000}"/>
    <cellStyle name="40% - Accent1 2 2 3 2 5 2" xfId="12841" xr:uid="{00000000-0005-0000-0000-0000893D0000}"/>
    <cellStyle name="40% - Accent1 2 2 3 2 5 3" xfId="52504" xr:uid="{00000000-0005-0000-0000-00008A3D0000}"/>
    <cellStyle name="40% - Accent1 2 2 3 2 6" xfId="12842" xr:uid="{00000000-0005-0000-0000-00008B3D0000}"/>
    <cellStyle name="40% - Accent1 2 2 3 2 7" xfId="12843" xr:uid="{00000000-0005-0000-0000-00008C3D0000}"/>
    <cellStyle name="40% - Accent1 2 2 3 3" xfId="12844" xr:uid="{00000000-0005-0000-0000-00008D3D0000}"/>
    <cellStyle name="40% - Accent1 2 2 3 3 2" xfId="12845" xr:uid="{00000000-0005-0000-0000-00008E3D0000}"/>
    <cellStyle name="40% - Accent1 2 2 3 3 2 2" xfId="12846" xr:uid="{00000000-0005-0000-0000-00008F3D0000}"/>
    <cellStyle name="40% - Accent1 2 2 3 3 2 2 2" xfId="12847" xr:uid="{00000000-0005-0000-0000-0000903D0000}"/>
    <cellStyle name="40% - Accent1 2 2 3 3 2 2 3" xfId="52505" xr:uid="{00000000-0005-0000-0000-0000913D0000}"/>
    <cellStyle name="40% - Accent1 2 2 3 3 2 3" xfId="12848" xr:uid="{00000000-0005-0000-0000-0000923D0000}"/>
    <cellStyle name="40% - Accent1 2 2 3 3 2 4" xfId="12849" xr:uid="{00000000-0005-0000-0000-0000933D0000}"/>
    <cellStyle name="40% - Accent1 2 2 3 3 3" xfId="12850" xr:uid="{00000000-0005-0000-0000-0000943D0000}"/>
    <cellStyle name="40% - Accent1 2 2 3 3 3 2" xfId="12851" xr:uid="{00000000-0005-0000-0000-0000953D0000}"/>
    <cellStyle name="40% - Accent1 2 2 3 3 3 2 2" xfId="12852" xr:uid="{00000000-0005-0000-0000-0000963D0000}"/>
    <cellStyle name="40% - Accent1 2 2 3 3 3 2 3" xfId="52506" xr:uid="{00000000-0005-0000-0000-0000973D0000}"/>
    <cellStyle name="40% - Accent1 2 2 3 3 3 3" xfId="12853" xr:uid="{00000000-0005-0000-0000-0000983D0000}"/>
    <cellStyle name="40% - Accent1 2 2 3 3 3 4" xfId="12854" xr:uid="{00000000-0005-0000-0000-0000993D0000}"/>
    <cellStyle name="40% - Accent1 2 2 3 3 4" xfId="12855" xr:uid="{00000000-0005-0000-0000-00009A3D0000}"/>
    <cellStyle name="40% - Accent1 2 2 3 3 4 2" xfId="12856" xr:uid="{00000000-0005-0000-0000-00009B3D0000}"/>
    <cellStyle name="40% - Accent1 2 2 3 3 4 3" xfId="52507" xr:uid="{00000000-0005-0000-0000-00009C3D0000}"/>
    <cellStyle name="40% - Accent1 2 2 3 3 5" xfId="12857" xr:uid="{00000000-0005-0000-0000-00009D3D0000}"/>
    <cellStyle name="40% - Accent1 2 2 3 3 6" xfId="12858" xr:uid="{00000000-0005-0000-0000-00009E3D0000}"/>
    <cellStyle name="40% - Accent1 2 2 3 4" xfId="12859" xr:uid="{00000000-0005-0000-0000-00009F3D0000}"/>
    <cellStyle name="40% - Accent1 2 2 3 4 2" xfId="12860" xr:uid="{00000000-0005-0000-0000-0000A03D0000}"/>
    <cellStyle name="40% - Accent1 2 2 3 4 2 2" xfId="12861" xr:uid="{00000000-0005-0000-0000-0000A13D0000}"/>
    <cellStyle name="40% - Accent1 2 2 3 4 2 2 2" xfId="12862" xr:uid="{00000000-0005-0000-0000-0000A23D0000}"/>
    <cellStyle name="40% - Accent1 2 2 3 4 2 2 3" xfId="52508" xr:uid="{00000000-0005-0000-0000-0000A33D0000}"/>
    <cellStyle name="40% - Accent1 2 2 3 4 2 3" xfId="12863" xr:uid="{00000000-0005-0000-0000-0000A43D0000}"/>
    <cellStyle name="40% - Accent1 2 2 3 4 2 4" xfId="12864" xr:uid="{00000000-0005-0000-0000-0000A53D0000}"/>
    <cellStyle name="40% - Accent1 2 2 3 4 3" xfId="12865" xr:uid="{00000000-0005-0000-0000-0000A63D0000}"/>
    <cellStyle name="40% - Accent1 2 2 3 4 3 2" xfId="12866" xr:uid="{00000000-0005-0000-0000-0000A73D0000}"/>
    <cellStyle name="40% - Accent1 2 2 3 4 3 3" xfId="52509" xr:uid="{00000000-0005-0000-0000-0000A83D0000}"/>
    <cellStyle name="40% - Accent1 2 2 3 4 4" xfId="12867" xr:uid="{00000000-0005-0000-0000-0000A93D0000}"/>
    <cellStyle name="40% - Accent1 2 2 3 4 5" xfId="12868" xr:uid="{00000000-0005-0000-0000-0000AA3D0000}"/>
    <cellStyle name="40% - Accent1 2 2 3 5" xfId="12869" xr:uid="{00000000-0005-0000-0000-0000AB3D0000}"/>
    <cellStyle name="40% - Accent1 2 2 3 5 2" xfId="12870" xr:uid="{00000000-0005-0000-0000-0000AC3D0000}"/>
    <cellStyle name="40% - Accent1 2 2 3 5 2 2" xfId="12871" xr:uid="{00000000-0005-0000-0000-0000AD3D0000}"/>
    <cellStyle name="40% - Accent1 2 2 3 5 2 3" xfId="52510" xr:uid="{00000000-0005-0000-0000-0000AE3D0000}"/>
    <cellStyle name="40% - Accent1 2 2 3 5 3" xfId="12872" xr:uid="{00000000-0005-0000-0000-0000AF3D0000}"/>
    <cellStyle name="40% - Accent1 2 2 3 5 4" xfId="12873" xr:uid="{00000000-0005-0000-0000-0000B03D0000}"/>
    <cellStyle name="40% - Accent1 2 2 3 6" xfId="12874" xr:uid="{00000000-0005-0000-0000-0000B13D0000}"/>
    <cellStyle name="40% - Accent1 2 2 3 6 2" xfId="12875" xr:uid="{00000000-0005-0000-0000-0000B23D0000}"/>
    <cellStyle name="40% - Accent1 2 2 3 6 2 2" xfId="12876" xr:uid="{00000000-0005-0000-0000-0000B33D0000}"/>
    <cellStyle name="40% - Accent1 2 2 3 6 2 3" xfId="52511" xr:uid="{00000000-0005-0000-0000-0000B43D0000}"/>
    <cellStyle name="40% - Accent1 2 2 3 6 3" xfId="12877" xr:uid="{00000000-0005-0000-0000-0000B53D0000}"/>
    <cellStyle name="40% - Accent1 2 2 3 6 4" xfId="12878" xr:uid="{00000000-0005-0000-0000-0000B63D0000}"/>
    <cellStyle name="40% - Accent1 2 2 3 7" xfId="12879" xr:uid="{00000000-0005-0000-0000-0000B73D0000}"/>
    <cellStyle name="40% - Accent1 2 2 3 7 2" xfId="12880" xr:uid="{00000000-0005-0000-0000-0000B83D0000}"/>
    <cellStyle name="40% - Accent1 2 2 3 7 3" xfId="52512" xr:uid="{00000000-0005-0000-0000-0000B93D0000}"/>
    <cellStyle name="40% - Accent1 2 2 3 8" xfId="12881" xr:uid="{00000000-0005-0000-0000-0000BA3D0000}"/>
    <cellStyle name="40% - Accent1 2 2 3 9" xfId="12882" xr:uid="{00000000-0005-0000-0000-0000BB3D0000}"/>
    <cellStyle name="40% - Accent1 2 2 4" xfId="12883" xr:uid="{00000000-0005-0000-0000-0000BC3D0000}"/>
    <cellStyle name="40% - Accent1 2 2 4 2" xfId="12884" xr:uid="{00000000-0005-0000-0000-0000BD3D0000}"/>
    <cellStyle name="40% - Accent1 2 2 4 2 2" xfId="12885" xr:uid="{00000000-0005-0000-0000-0000BE3D0000}"/>
    <cellStyle name="40% - Accent1 2 2 4 2 2 2" xfId="12886" xr:uid="{00000000-0005-0000-0000-0000BF3D0000}"/>
    <cellStyle name="40% - Accent1 2 2 4 2 2 2 2" xfId="12887" xr:uid="{00000000-0005-0000-0000-0000C03D0000}"/>
    <cellStyle name="40% - Accent1 2 2 4 2 2 2 3" xfId="52513" xr:uid="{00000000-0005-0000-0000-0000C13D0000}"/>
    <cellStyle name="40% - Accent1 2 2 4 2 2 3" xfId="12888" xr:uid="{00000000-0005-0000-0000-0000C23D0000}"/>
    <cellStyle name="40% - Accent1 2 2 4 2 2 4" xfId="12889" xr:uid="{00000000-0005-0000-0000-0000C33D0000}"/>
    <cellStyle name="40% - Accent1 2 2 4 2 3" xfId="12890" xr:uid="{00000000-0005-0000-0000-0000C43D0000}"/>
    <cellStyle name="40% - Accent1 2 2 4 2 3 2" xfId="12891" xr:uid="{00000000-0005-0000-0000-0000C53D0000}"/>
    <cellStyle name="40% - Accent1 2 2 4 2 3 2 2" xfId="12892" xr:uid="{00000000-0005-0000-0000-0000C63D0000}"/>
    <cellStyle name="40% - Accent1 2 2 4 2 3 2 3" xfId="52514" xr:uid="{00000000-0005-0000-0000-0000C73D0000}"/>
    <cellStyle name="40% - Accent1 2 2 4 2 3 3" xfId="12893" xr:uid="{00000000-0005-0000-0000-0000C83D0000}"/>
    <cellStyle name="40% - Accent1 2 2 4 2 3 4" xfId="12894" xr:uid="{00000000-0005-0000-0000-0000C93D0000}"/>
    <cellStyle name="40% - Accent1 2 2 4 2 4" xfId="12895" xr:uid="{00000000-0005-0000-0000-0000CA3D0000}"/>
    <cellStyle name="40% - Accent1 2 2 4 2 4 2" xfId="12896" xr:uid="{00000000-0005-0000-0000-0000CB3D0000}"/>
    <cellStyle name="40% - Accent1 2 2 4 2 4 3" xfId="52515" xr:uid="{00000000-0005-0000-0000-0000CC3D0000}"/>
    <cellStyle name="40% - Accent1 2 2 4 2 5" xfId="12897" xr:uid="{00000000-0005-0000-0000-0000CD3D0000}"/>
    <cellStyle name="40% - Accent1 2 2 4 2 6" xfId="12898" xr:uid="{00000000-0005-0000-0000-0000CE3D0000}"/>
    <cellStyle name="40% - Accent1 2 2 4 3" xfId="12899" xr:uid="{00000000-0005-0000-0000-0000CF3D0000}"/>
    <cellStyle name="40% - Accent1 2 2 4 3 2" xfId="12900" xr:uid="{00000000-0005-0000-0000-0000D03D0000}"/>
    <cellStyle name="40% - Accent1 2 2 4 3 2 2" xfId="12901" xr:uid="{00000000-0005-0000-0000-0000D13D0000}"/>
    <cellStyle name="40% - Accent1 2 2 4 3 2 3" xfId="52516" xr:uid="{00000000-0005-0000-0000-0000D23D0000}"/>
    <cellStyle name="40% - Accent1 2 2 4 3 3" xfId="12902" xr:uid="{00000000-0005-0000-0000-0000D33D0000}"/>
    <cellStyle name="40% - Accent1 2 2 4 3 4" xfId="12903" xr:uid="{00000000-0005-0000-0000-0000D43D0000}"/>
    <cellStyle name="40% - Accent1 2 2 4 4" xfId="12904" xr:uid="{00000000-0005-0000-0000-0000D53D0000}"/>
    <cellStyle name="40% - Accent1 2 2 4 4 2" xfId="12905" xr:uid="{00000000-0005-0000-0000-0000D63D0000}"/>
    <cellStyle name="40% - Accent1 2 2 4 4 2 2" xfId="12906" xr:uid="{00000000-0005-0000-0000-0000D73D0000}"/>
    <cellStyle name="40% - Accent1 2 2 4 4 2 3" xfId="52517" xr:uid="{00000000-0005-0000-0000-0000D83D0000}"/>
    <cellStyle name="40% - Accent1 2 2 4 4 3" xfId="12907" xr:uid="{00000000-0005-0000-0000-0000D93D0000}"/>
    <cellStyle name="40% - Accent1 2 2 4 4 4" xfId="12908" xr:uid="{00000000-0005-0000-0000-0000DA3D0000}"/>
    <cellStyle name="40% - Accent1 2 2 4 5" xfId="12909" xr:uid="{00000000-0005-0000-0000-0000DB3D0000}"/>
    <cellStyle name="40% - Accent1 2 2 4 5 2" xfId="12910" xr:uid="{00000000-0005-0000-0000-0000DC3D0000}"/>
    <cellStyle name="40% - Accent1 2 2 4 5 3" xfId="52518" xr:uid="{00000000-0005-0000-0000-0000DD3D0000}"/>
    <cellStyle name="40% - Accent1 2 2 4 6" xfId="12911" xr:uid="{00000000-0005-0000-0000-0000DE3D0000}"/>
    <cellStyle name="40% - Accent1 2 2 4 7" xfId="12912" xr:uid="{00000000-0005-0000-0000-0000DF3D0000}"/>
    <cellStyle name="40% - Accent1 2 2 5" xfId="12913" xr:uid="{00000000-0005-0000-0000-0000E03D0000}"/>
    <cellStyle name="40% - Accent1 2 2 5 2" xfId="12914" xr:uid="{00000000-0005-0000-0000-0000E13D0000}"/>
    <cellStyle name="40% - Accent1 2 2 5 2 2" xfId="12915" xr:uid="{00000000-0005-0000-0000-0000E23D0000}"/>
    <cellStyle name="40% - Accent1 2 2 5 2 2 2" xfId="12916" xr:uid="{00000000-0005-0000-0000-0000E33D0000}"/>
    <cellStyle name="40% - Accent1 2 2 5 2 2 3" xfId="52519" xr:uid="{00000000-0005-0000-0000-0000E43D0000}"/>
    <cellStyle name="40% - Accent1 2 2 5 2 3" xfId="12917" xr:uid="{00000000-0005-0000-0000-0000E53D0000}"/>
    <cellStyle name="40% - Accent1 2 2 5 2 4" xfId="12918" xr:uid="{00000000-0005-0000-0000-0000E63D0000}"/>
    <cellStyle name="40% - Accent1 2 2 5 3" xfId="12919" xr:uid="{00000000-0005-0000-0000-0000E73D0000}"/>
    <cellStyle name="40% - Accent1 2 2 5 3 2" xfId="12920" xr:uid="{00000000-0005-0000-0000-0000E83D0000}"/>
    <cellStyle name="40% - Accent1 2 2 5 3 2 2" xfId="12921" xr:uid="{00000000-0005-0000-0000-0000E93D0000}"/>
    <cellStyle name="40% - Accent1 2 2 5 3 2 3" xfId="52520" xr:uid="{00000000-0005-0000-0000-0000EA3D0000}"/>
    <cellStyle name="40% - Accent1 2 2 5 3 3" xfId="12922" xr:uid="{00000000-0005-0000-0000-0000EB3D0000}"/>
    <cellStyle name="40% - Accent1 2 2 5 3 4" xfId="12923" xr:uid="{00000000-0005-0000-0000-0000EC3D0000}"/>
    <cellStyle name="40% - Accent1 2 2 5 4" xfId="12924" xr:uid="{00000000-0005-0000-0000-0000ED3D0000}"/>
    <cellStyle name="40% - Accent1 2 2 5 4 2" xfId="12925" xr:uid="{00000000-0005-0000-0000-0000EE3D0000}"/>
    <cellStyle name="40% - Accent1 2 2 5 4 3" xfId="52521" xr:uid="{00000000-0005-0000-0000-0000EF3D0000}"/>
    <cellStyle name="40% - Accent1 2 2 5 5" xfId="12926" xr:uid="{00000000-0005-0000-0000-0000F03D0000}"/>
    <cellStyle name="40% - Accent1 2 2 5 6" xfId="12927" xr:uid="{00000000-0005-0000-0000-0000F13D0000}"/>
    <cellStyle name="40% - Accent1 2 2 6" xfId="12928" xr:uid="{00000000-0005-0000-0000-0000F23D0000}"/>
    <cellStyle name="40% - Accent1 2 2 6 2" xfId="12929" xr:uid="{00000000-0005-0000-0000-0000F33D0000}"/>
    <cellStyle name="40% - Accent1 2 2 6 2 2" xfId="12930" xr:uid="{00000000-0005-0000-0000-0000F43D0000}"/>
    <cellStyle name="40% - Accent1 2 2 6 2 2 2" xfId="12931" xr:uid="{00000000-0005-0000-0000-0000F53D0000}"/>
    <cellStyle name="40% - Accent1 2 2 6 2 2 3" xfId="52522" xr:uid="{00000000-0005-0000-0000-0000F63D0000}"/>
    <cellStyle name="40% - Accent1 2 2 6 2 3" xfId="12932" xr:uid="{00000000-0005-0000-0000-0000F73D0000}"/>
    <cellStyle name="40% - Accent1 2 2 6 2 4" xfId="12933" xr:uid="{00000000-0005-0000-0000-0000F83D0000}"/>
    <cellStyle name="40% - Accent1 2 2 6 3" xfId="12934" xr:uid="{00000000-0005-0000-0000-0000F93D0000}"/>
    <cellStyle name="40% - Accent1 2 2 6 3 2" xfId="12935" xr:uid="{00000000-0005-0000-0000-0000FA3D0000}"/>
    <cellStyle name="40% - Accent1 2 2 6 3 3" xfId="52523" xr:uid="{00000000-0005-0000-0000-0000FB3D0000}"/>
    <cellStyle name="40% - Accent1 2 2 6 4" xfId="12936" xr:uid="{00000000-0005-0000-0000-0000FC3D0000}"/>
    <cellStyle name="40% - Accent1 2 2 6 5" xfId="12937" xr:uid="{00000000-0005-0000-0000-0000FD3D0000}"/>
    <cellStyle name="40% - Accent1 2 2 7" xfId="12938" xr:uid="{00000000-0005-0000-0000-0000FE3D0000}"/>
    <cellStyle name="40% - Accent1 2 2 7 2" xfId="12939" xr:uid="{00000000-0005-0000-0000-0000FF3D0000}"/>
    <cellStyle name="40% - Accent1 2 2 7 2 2" xfId="12940" xr:uid="{00000000-0005-0000-0000-0000003E0000}"/>
    <cellStyle name="40% - Accent1 2 2 7 2 3" xfId="52524" xr:uid="{00000000-0005-0000-0000-0000013E0000}"/>
    <cellStyle name="40% - Accent1 2 2 7 3" xfId="12941" xr:uid="{00000000-0005-0000-0000-0000023E0000}"/>
    <cellStyle name="40% - Accent1 2 2 7 4" xfId="12942" xr:uid="{00000000-0005-0000-0000-0000033E0000}"/>
    <cellStyle name="40% - Accent1 2 2 8" xfId="12943" xr:uid="{00000000-0005-0000-0000-0000043E0000}"/>
    <cellStyle name="40% - Accent1 2 2 8 2" xfId="12944" xr:uid="{00000000-0005-0000-0000-0000053E0000}"/>
    <cellStyle name="40% - Accent1 2 2 8 2 2" xfId="12945" xr:uid="{00000000-0005-0000-0000-0000063E0000}"/>
    <cellStyle name="40% - Accent1 2 2 8 2 3" xfId="52525" xr:uid="{00000000-0005-0000-0000-0000073E0000}"/>
    <cellStyle name="40% - Accent1 2 2 8 3" xfId="12946" xr:uid="{00000000-0005-0000-0000-0000083E0000}"/>
    <cellStyle name="40% - Accent1 2 2 8 4" xfId="12947" xr:uid="{00000000-0005-0000-0000-0000093E0000}"/>
    <cellStyle name="40% - Accent1 2 2 9" xfId="12948" xr:uid="{00000000-0005-0000-0000-00000A3E0000}"/>
    <cellStyle name="40% - Accent1 2 2 9 2" xfId="12949" xr:uid="{00000000-0005-0000-0000-00000B3E0000}"/>
    <cellStyle name="40% - Accent1 2 2 9 3" xfId="52526" xr:uid="{00000000-0005-0000-0000-00000C3E0000}"/>
    <cellStyle name="40% - Accent1 2 3" xfId="12950" xr:uid="{00000000-0005-0000-0000-00000D3E0000}"/>
    <cellStyle name="40% - Accent1 2 3 10" xfId="12951" xr:uid="{00000000-0005-0000-0000-00000E3E0000}"/>
    <cellStyle name="40% - Accent1 2 3 11" xfId="12952" xr:uid="{00000000-0005-0000-0000-00000F3E0000}"/>
    <cellStyle name="40% - Accent1 2 3 12" xfId="60522" xr:uid="{00000000-0005-0000-0000-0000103E0000}"/>
    <cellStyle name="40% - Accent1 2 3 2" xfId="12953" xr:uid="{00000000-0005-0000-0000-0000113E0000}"/>
    <cellStyle name="40% - Accent1 2 3 2 10" xfId="12954" xr:uid="{00000000-0005-0000-0000-0000123E0000}"/>
    <cellStyle name="40% - Accent1 2 3 2 2" xfId="12955" xr:uid="{00000000-0005-0000-0000-0000133E0000}"/>
    <cellStyle name="40% - Accent1 2 3 2 2 2" xfId="12956" xr:uid="{00000000-0005-0000-0000-0000143E0000}"/>
    <cellStyle name="40% - Accent1 2 3 2 2 2 2" xfId="12957" xr:uid="{00000000-0005-0000-0000-0000153E0000}"/>
    <cellStyle name="40% - Accent1 2 3 2 2 2 2 2" xfId="12958" xr:uid="{00000000-0005-0000-0000-0000163E0000}"/>
    <cellStyle name="40% - Accent1 2 3 2 2 2 2 2 2" xfId="12959" xr:uid="{00000000-0005-0000-0000-0000173E0000}"/>
    <cellStyle name="40% - Accent1 2 3 2 2 2 2 2 2 2" xfId="12960" xr:uid="{00000000-0005-0000-0000-0000183E0000}"/>
    <cellStyle name="40% - Accent1 2 3 2 2 2 2 2 2 3" xfId="52527" xr:uid="{00000000-0005-0000-0000-0000193E0000}"/>
    <cellStyle name="40% - Accent1 2 3 2 2 2 2 2 3" xfId="12961" xr:uid="{00000000-0005-0000-0000-00001A3E0000}"/>
    <cellStyle name="40% - Accent1 2 3 2 2 2 2 2 4" xfId="12962" xr:uid="{00000000-0005-0000-0000-00001B3E0000}"/>
    <cellStyle name="40% - Accent1 2 3 2 2 2 2 3" xfId="12963" xr:uid="{00000000-0005-0000-0000-00001C3E0000}"/>
    <cellStyle name="40% - Accent1 2 3 2 2 2 2 3 2" xfId="12964" xr:uid="{00000000-0005-0000-0000-00001D3E0000}"/>
    <cellStyle name="40% - Accent1 2 3 2 2 2 2 3 2 2" xfId="12965" xr:uid="{00000000-0005-0000-0000-00001E3E0000}"/>
    <cellStyle name="40% - Accent1 2 3 2 2 2 2 3 2 3" xfId="52528" xr:uid="{00000000-0005-0000-0000-00001F3E0000}"/>
    <cellStyle name="40% - Accent1 2 3 2 2 2 2 3 3" xfId="12966" xr:uid="{00000000-0005-0000-0000-0000203E0000}"/>
    <cellStyle name="40% - Accent1 2 3 2 2 2 2 3 4" xfId="12967" xr:uid="{00000000-0005-0000-0000-0000213E0000}"/>
    <cellStyle name="40% - Accent1 2 3 2 2 2 2 4" xfId="12968" xr:uid="{00000000-0005-0000-0000-0000223E0000}"/>
    <cellStyle name="40% - Accent1 2 3 2 2 2 2 4 2" xfId="12969" xr:uid="{00000000-0005-0000-0000-0000233E0000}"/>
    <cellStyle name="40% - Accent1 2 3 2 2 2 2 4 3" xfId="52529" xr:uid="{00000000-0005-0000-0000-0000243E0000}"/>
    <cellStyle name="40% - Accent1 2 3 2 2 2 2 5" xfId="12970" xr:uid="{00000000-0005-0000-0000-0000253E0000}"/>
    <cellStyle name="40% - Accent1 2 3 2 2 2 2 6" xfId="12971" xr:uid="{00000000-0005-0000-0000-0000263E0000}"/>
    <cellStyle name="40% - Accent1 2 3 2 2 2 3" xfId="12972" xr:uid="{00000000-0005-0000-0000-0000273E0000}"/>
    <cellStyle name="40% - Accent1 2 3 2 2 2 3 2" xfId="12973" xr:uid="{00000000-0005-0000-0000-0000283E0000}"/>
    <cellStyle name="40% - Accent1 2 3 2 2 2 3 2 2" xfId="12974" xr:uid="{00000000-0005-0000-0000-0000293E0000}"/>
    <cellStyle name="40% - Accent1 2 3 2 2 2 3 2 3" xfId="52530" xr:uid="{00000000-0005-0000-0000-00002A3E0000}"/>
    <cellStyle name="40% - Accent1 2 3 2 2 2 3 3" xfId="12975" xr:uid="{00000000-0005-0000-0000-00002B3E0000}"/>
    <cellStyle name="40% - Accent1 2 3 2 2 2 3 4" xfId="12976" xr:uid="{00000000-0005-0000-0000-00002C3E0000}"/>
    <cellStyle name="40% - Accent1 2 3 2 2 2 4" xfId="12977" xr:uid="{00000000-0005-0000-0000-00002D3E0000}"/>
    <cellStyle name="40% - Accent1 2 3 2 2 2 4 2" xfId="12978" xr:uid="{00000000-0005-0000-0000-00002E3E0000}"/>
    <cellStyle name="40% - Accent1 2 3 2 2 2 4 2 2" xfId="12979" xr:uid="{00000000-0005-0000-0000-00002F3E0000}"/>
    <cellStyle name="40% - Accent1 2 3 2 2 2 4 2 3" xfId="52531" xr:uid="{00000000-0005-0000-0000-0000303E0000}"/>
    <cellStyle name="40% - Accent1 2 3 2 2 2 4 3" xfId="12980" xr:uid="{00000000-0005-0000-0000-0000313E0000}"/>
    <cellStyle name="40% - Accent1 2 3 2 2 2 4 4" xfId="12981" xr:uid="{00000000-0005-0000-0000-0000323E0000}"/>
    <cellStyle name="40% - Accent1 2 3 2 2 2 5" xfId="12982" xr:uid="{00000000-0005-0000-0000-0000333E0000}"/>
    <cellStyle name="40% - Accent1 2 3 2 2 2 5 2" xfId="12983" xr:uid="{00000000-0005-0000-0000-0000343E0000}"/>
    <cellStyle name="40% - Accent1 2 3 2 2 2 5 3" xfId="52532" xr:uid="{00000000-0005-0000-0000-0000353E0000}"/>
    <cellStyle name="40% - Accent1 2 3 2 2 2 6" xfId="12984" xr:uid="{00000000-0005-0000-0000-0000363E0000}"/>
    <cellStyle name="40% - Accent1 2 3 2 2 2 7" xfId="12985" xr:uid="{00000000-0005-0000-0000-0000373E0000}"/>
    <cellStyle name="40% - Accent1 2 3 2 2 3" xfId="12986" xr:uid="{00000000-0005-0000-0000-0000383E0000}"/>
    <cellStyle name="40% - Accent1 2 3 2 2 3 2" xfId="12987" xr:uid="{00000000-0005-0000-0000-0000393E0000}"/>
    <cellStyle name="40% - Accent1 2 3 2 2 3 2 2" xfId="12988" xr:uid="{00000000-0005-0000-0000-00003A3E0000}"/>
    <cellStyle name="40% - Accent1 2 3 2 2 3 2 2 2" xfId="12989" xr:uid="{00000000-0005-0000-0000-00003B3E0000}"/>
    <cellStyle name="40% - Accent1 2 3 2 2 3 2 2 3" xfId="52533" xr:uid="{00000000-0005-0000-0000-00003C3E0000}"/>
    <cellStyle name="40% - Accent1 2 3 2 2 3 2 3" xfId="12990" xr:uid="{00000000-0005-0000-0000-00003D3E0000}"/>
    <cellStyle name="40% - Accent1 2 3 2 2 3 2 4" xfId="12991" xr:uid="{00000000-0005-0000-0000-00003E3E0000}"/>
    <cellStyle name="40% - Accent1 2 3 2 2 3 3" xfId="12992" xr:uid="{00000000-0005-0000-0000-00003F3E0000}"/>
    <cellStyle name="40% - Accent1 2 3 2 2 3 3 2" xfId="12993" xr:uid="{00000000-0005-0000-0000-0000403E0000}"/>
    <cellStyle name="40% - Accent1 2 3 2 2 3 3 2 2" xfId="12994" xr:uid="{00000000-0005-0000-0000-0000413E0000}"/>
    <cellStyle name="40% - Accent1 2 3 2 2 3 3 2 3" xfId="52534" xr:uid="{00000000-0005-0000-0000-0000423E0000}"/>
    <cellStyle name="40% - Accent1 2 3 2 2 3 3 3" xfId="12995" xr:uid="{00000000-0005-0000-0000-0000433E0000}"/>
    <cellStyle name="40% - Accent1 2 3 2 2 3 3 4" xfId="12996" xr:uid="{00000000-0005-0000-0000-0000443E0000}"/>
    <cellStyle name="40% - Accent1 2 3 2 2 3 4" xfId="12997" xr:uid="{00000000-0005-0000-0000-0000453E0000}"/>
    <cellStyle name="40% - Accent1 2 3 2 2 3 4 2" xfId="12998" xr:uid="{00000000-0005-0000-0000-0000463E0000}"/>
    <cellStyle name="40% - Accent1 2 3 2 2 3 4 3" xfId="52535" xr:uid="{00000000-0005-0000-0000-0000473E0000}"/>
    <cellStyle name="40% - Accent1 2 3 2 2 3 5" xfId="12999" xr:uid="{00000000-0005-0000-0000-0000483E0000}"/>
    <cellStyle name="40% - Accent1 2 3 2 2 3 6" xfId="13000" xr:uid="{00000000-0005-0000-0000-0000493E0000}"/>
    <cellStyle name="40% - Accent1 2 3 2 2 4" xfId="13001" xr:uid="{00000000-0005-0000-0000-00004A3E0000}"/>
    <cellStyle name="40% - Accent1 2 3 2 2 4 2" xfId="13002" xr:uid="{00000000-0005-0000-0000-00004B3E0000}"/>
    <cellStyle name="40% - Accent1 2 3 2 2 4 2 2" xfId="13003" xr:uid="{00000000-0005-0000-0000-00004C3E0000}"/>
    <cellStyle name="40% - Accent1 2 3 2 2 4 2 3" xfId="52536" xr:uid="{00000000-0005-0000-0000-00004D3E0000}"/>
    <cellStyle name="40% - Accent1 2 3 2 2 4 3" xfId="13004" xr:uid="{00000000-0005-0000-0000-00004E3E0000}"/>
    <cellStyle name="40% - Accent1 2 3 2 2 4 4" xfId="13005" xr:uid="{00000000-0005-0000-0000-00004F3E0000}"/>
    <cellStyle name="40% - Accent1 2 3 2 2 5" xfId="13006" xr:uid="{00000000-0005-0000-0000-0000503E0000}"/>
    <cellStyle name="40% - Accent1 2 3 2 2 5 2" xfId="13007" xr:uid="{00000000-0005-0000-0000-0000513E0000}"/>
    <cellStyle name="40% - Accent1 2 3 2 2 5 2 2" xfId="13008" xr:uid="{00000000-0005-0000-0000-0000523E0000}"/>
    <cellStyle name="40% - Accent1 2 3 2 2 5 2 3" xfId="52537" xr:uid="{00000000-0005-0000-0000-0000533E0000}"/>
    <cellStyle name="40% - Accent1 2 3 2 2 5 3" xfId="13009" xr:uid="{00000000-0005-0000-0000-0000543E0000}"/>
    <cellStyle name="40% - Accent1 2 3 2 2 5 4" xfId="13010" xr:uid="{00000000-0005-0000-0000-0000553E0000}"/>
    <cellStyle name="40% - Accent1 2 3 2 2 6" xfId="13011" xr:uid="{00000000-0005-0000-0000-0000563E0000}"/>
    <cellStyle name="40% - Accent1 2 3 2 2 6 2" xfId="13012" xr:uid="{00000000-0005-0000-0000-0000573E0000}"/>
    <cellStyle name="40% - Accent1 2 3 2 2 6 3" xfId="52538" xr:uid="{00000000-0005-0000-0000-0000583E0000}"/>
    <cellStyle name="40% - Accent1 2 3 2 2 7" xfId="13013" xr:uid="{00000000-0005-0000-0000-0000593E0000}"/>
    <cellStyle name="40% - Accent1 2 3 2 2 8" xfId="13014" xr:uid="{00000000-0005-0000-0000-00005A3E0000}"/>
    <cellStyle name="40% - Accent1 2 3 2 3" xfId="13015" xr:uid="{00000000-0005-0000-0000-00005B3E0000}"/>
    <cellStyle name="40% - Accent1 2 3 2 3 2" xfId="13016" xr:uid="{00000000-0005-0000-0000-00005C3E0000}"/>
    <cellStyle name="40% - Accent1 2 3 2 3 2 2" xfId="13017" xr:uid="{00000000-0005-0000-0000-00005D3E0000}"/>
    <cellStyle name="40% - Accent1 2 3 2 3 2 2 2" xfId="13018" xr:uid="{00000000-0005-0000-0000-00005E3E0000}"/>
    <cellStyle name="40% - Accent1 2 3 2 3 2 2 2 2" xfId="13019" xr:uid="{00000000-0005-0000-0000-00005F3E0000}"/>
    <cellStyle name="40% - Accent1 2 3 2 3 2 2 2 3" xfId="52539" xr:uid="{00000000-0005-0000-0000-0000603E0000}"/>
    <cellStyle name="40% - Accent1 2 3 2 3 2 2 3" xfId="13020" xr:uid="{00000000-0005-0000-0000-0000613E0000}"/>
    <cellStyle name="40% - Accent1 2 3 2 3 2 2 4" xfId="13021" xr:uid="{00000000-0005-0000-0000-0000623E0000}"/>
    <cellStyle name="40% - Accent1 2 3 2 3 2 3" xfId="13022" xr:uid="{00000000-0005-0000-0000-0000633E0000}"/>
    <cellStyle name="40% - Accent1 2 3 2 3 2 3 2" xfId="13023" xr:uid="{00000000-0005-0000-0000-0000643E0000}"/>
    <cellStyle name="40% - Accent1 2 3 2 3 2 3 2 2" xfId="13024" xr:uid="{00000000-0005-0000-0000-0000653E0000}"/>
    <cellStyle name="40% - Accent1 2 3 2 3 2 3 2 3" xfId="52540" xr:uid="{00000000-0005-0000-0000-0000663E0000}"/>
    <cellStyle name="40% - Accent1 2 3 2 3 2 3 3" xfId="13025" xr:uid="{00000000-0005-0000-0000-0000673E0000}"/>
    <cellStyle name="40% - Accent1 2 3 2 3 2 3 4" xfId="13026" xr:uid="{00000000-0005-0000-0000-0000683E0000}"/>
    <cellStyle name="40% - Accent1 2 3 2 3 2 4" xfId="13027" xr:uid="{00000000-0005-0000-0000-0000693E0000}"/>
    <cellStyle name="40% - Accent1 2 3 2 3 2 4 2" xfId="13028" xr:uid="{00000000-0005-0000-0000-00006A3E0000}"/>
    <cellStyle name="40% - Accent1 2 3 2 3 2 4 3" xfId="52541" xr:uid="{00000000-0005-0000-0000-00006B3E0000}"/>
    <cellStyle name="40% - Accent1 2 3 2 3 2 5" xfId="13029" xr:uid="{00000000-0005-0000-0000-00006C3E0000}"/>
    <cellStyle name="40% - Accent1 2 3 2 3 2 6" xfId="13030" xr:uid="{00000000-0005-0000-0000-00006D3E0000}"/>
    <cellStyle name="40% - Accent1 2 3 2 3 3" xfId="13031" xr:uid="{00000000-0005-0000-0000-00006E3E0000}"/>
    <cellStyle name="40% - Accent1 2 3 2 3 3 2" xfId="13032" xr:uid="{00000000-0005-0000-0000-00006F3E0000}"/>
    <cellStyle name="40% - Accent1 2 3 2 3 3 2 2" xfId="13033" xr:uid="{00000000-0005-0000-0000-0000703E0000}"/>
    <cellStyle name="40% - Accent1 2 3 2 3 3 2 3" xfId="52542" xr:uid="{00000000-0005-0000-0000-0000713E0000}"/>
    <cellStyle name="40% - Accent1 2 3 2 3 3 3" xfId="13034" xr:uid="{00000000-0005-0000-0000-0000723E0000}"/>
    <cellStyle name="40% - Accent1 2 3 2 3 3 4" xfId="13035" xr:uid="{00000000-0005-0000-0000-0000733E0000}"/>
    <cellStyle name="40% - Accent1 2 3 2 3 4" xfId="13036" xr:uid="{00000000-0005-0000-0000-0000743E0000}"/>
    <cellStyle name="40% - Accent1 2 3 2 3 4 2" xfId="13037" xr:uid="{00000000-0005-0000-0000-0000753E0000}"/>
    <cellStyle name="40% - Accent1 2 3 2 3 4 2 2" xfId="13038" xr:uid="{00000000-0005-0000-0000-0000763E0000}"/>
    <cellStyle name="40% - Accent1 2 3 2 3 4 2 3" xfId="52543" xr:uid="{00000000-0005-0000-0000-0000773E0000}"/>
    <cellStyle name="40% - Accent1 2 3 2 3 4 3" xfId="13039" xr:uid="{00000000-0005-0000-0000-0000783E0000}"/>
    <cellStyle name="40% - Accent1 2 3 2 3 4 4" xfId="13040" xr:uid="{00000000-0005-0000-0000-0000793E0000}"/>
    <cellStyle name="40% - Accent1 2 3 2 3 5" xfId="13041" xr:uid="{00000000-0005-0000-0000-00007A3E0000}"/>
    <cellStyle name="40% - Accent1 2 3 2 3 5 2" xfId="13042" xr:uid="{00000000-0005-0000-0000-00007B3E0000}"/>
    <cellStyle name="40% - Accent1 2 3 2 3 5 3" xfId="52544" xr:uid="{00000000-0005-0000-0000-00007C3E0000}"/>
    <cellStyle name="40% - Accent1 2 3 2 3 6" xfId="13043" xr:uid="{00000000-0005-0000-0000-00007D3E0000}"/>
    <cellStyle name="40% - Accent1 2 3 2 3 7" xfId="13044" xr:uid="{00000000-0005-0000-0000-00007E3E0000}"/>
    <cellStyle name="40% - Accent1 2 3 2 4" xfId="13045" xr:uid="{00000000-0005-0000-0000-00007F3E0000}"/>
    <cellStyle name="40% - Accent1 2 3 2 4 2" xfId="13046" xr:uid="{00000000-0005-0000-0000-0000803E0000}"/>
    <cellStyle name="40% - Accent1 2 3 2 4 2 2" xfId="13047" xr:uid="{00000000-0005-0000-0000-0000813E0000}"/>
    <cellStyle name="40% - Accent1 2 3 2 4 2 2 2" xfId="13048" xr:uid="{00000000-0005-0000-0000-0000823E0000}"/>
    <cellStyle name="40% - Accent1 2 3 2 4 2 2 3" xfId="52545" xr:uid="{00000000-0005-0000-0000-0000833E0000}"/>
    <cellStyle name="40% - Accent1 2 3 2 4 2 3" xfId="13049" xr:uid="{00000000-0005-0000-0000-0000843E0000}"/>
    <cellStyle name="40% - Accent1 2 3 2 4 2 4" xfId="13050" xr:uid="{00000000-0005-0000-0000-0000853E0000}"/>
    <cellStyle name="40% - Accent1 2 3 2 4 3" xfId="13051" xr:uid="{00000000-0005-0000-0000-0000863E0000}"/>
    <cellStyle name="40% - Accent1 2 3 2 4 3 2" xfId="13052" xr:uid="{00000000-0005-0000-0000-0000873E0000}"/>
    <cellStyle name="40% - Accent1 2 3 2 4 3 2 2" xfId="13053" xr:uid="{00000000-0005-0000-0000-0000883E0000}"/>
    <cellStyle name="40% - Accent1 2 3 2 4 3 2 3" xfId="52546" xr:uid="{00000000-0005-0000-0000-0000893E0000}"/>
    <cellStyle name="40% - Accent1 2 3 2 4 3 3" xfId="13054" xr:uid="{00000000-0005-0000-0000-00008A3E0000}"/>
    <cellStyle name="40% - Accent1 2 3 2 4 3 4" xfId="13055" xr:uid="{00000000-0005-0000-0000-00008B3E0000}"/>
    <cellStyle name="40% - Accent1 2 3 2 4 4" xfId="13056" xr:uid="{00000000-0005-0000-0000-00008C3E0000}"/>
    <cellStyle name="40% - Accent1 2 3 2 4 4 2" xfId="13057" xr:uid="{00000000-0005-0000-0000-00008D3E0000}"/>
    <cellStyle name="40% - Accent1 2 3 2 4 4 3" xfId="52547" xr:uid="{00000000-0005-0000-0000-00008E3E0000}"/>
    <cellStyle name="40% - Accent1 2 3 2 4 5" xfId="13058" xr:uid="{00000000-0005-0000-0000-00008F3E0000}"/>
    <cellStyle name="40% - Accent1 2 3 2 4 6" xfId="13059" xr:uid="{00000000-0005-0000-0000-0000903E0000}"/>
    <cellStyle name="40% - Accent1 2 3 2 5" xfId="13060" xr:uid="{00000000-0005-0000-0000-0000913E0000}"/>
    <cellStyle name="40% - Accent1 2 3 2 5 2" xfId="13061" xr:uid="{00000000-0005-0000-0000-0000923E0000}"/>
    <cellStyle name="40% - Accent1 2 3 2 5 2 2" xfId="13062" xr:uid="{00000000-0005-0000-0000-0000933E0000}"/>
    <cellStyle name="40% - Accent1 2 3 2 5 2 2 2" xfId="13063" xr:uid="{00000000-0005-0000-0000-0000943E0000}"/>
    <cellStyle name="40% - Accent1 2 3 2 5 2 2 3" xfId="52548" xr:uid="{00000000-0005-0000-0000-0000953E0000}"/>
    <cellStyle name="40% - Accent1 2 3 2 5 2 3" xfId="13064" xr:uid="{00000000-0005-0000-0000-0000963E0000}"/>
    <cellStyle name="40% - Accent1 2 3 2 5 2 4" xfId="13065" xr:uid="{00000000-0005-0000-0000-0000973E0000}"/>
    <cellStyle name="40% - Accent1 2 3 2 5 3" xfId="13066" xr:uid="{00000000-0005-0000-0000-0000983E0000}"/>
    <cellStyle name="40% - Accent1 2 3 2 5 3 2" xfId="13067" xr:uid="{00000000-0005-0000-0000-0000993E0000}"/>
    <cellStyle name="40% - Accent1 2 3 2 5 3 3" xfId="52549" xr:uid="{00000000-0005-0000-0000-00009A3E0000}"/>
    <cellStyle name="40% - Accent1 2 3 2 5 4" xfId="13068" xr:uid="{00000000-0005-0000-0000-00009B3E0000}"/>
    <cellStyle name="40% - Accent1 2 3 2 5 5" xfId="13069" xr:uid="{00000000-0005-0000-0000-00009C3E0000}"/>
    <cellStyle name="40% - Accent1 2 3 2 6" xfId="13070" xr:uid="{00000000-0005-0000-0000-00009D3E0000}"/>
    <cellStyle name="40% - Accent1 2 3 2 6 2" xfId="13071" xr:uid="{00000000-0005-0000-0000-00009E3E0000}"/>
    <cellStyle name="40% - Accent1 2 3 2 6 2 2" xfId="13072" xr:uid="{00000000-0005-0000-0000-00009F3E0000}"/>
    <cellStyle name="40% - Accent1 2 3 2 6 2 3" xfId="52550" xr:uid="{00000000-0005-0000-0000-0000A03E0000}"/>
    <cellStyle name="40% - Accent1 2 3 2 6 3" xfId="13073" xr:uid="{00000000-0005-0000-0000-0000A13E0000}"/>
    <cellStyle name="40% - Accent1 2 3 2 6 4" xfId="13074" xr:uid="{00000000-0005-0000-0000-0000A23E0000}"/>
    <cellStyle name="40% - Accent1 2 3 2 7" xfId="13075" xr:uid="{00000000-0005-0000-0000-0000A33E0000}"/>
    <cellStyle name="40% - Accent1 2 3 2 7 2" xfId="13076" xr:uid="{00000000-0005-0000-0000-0000A43E0000}"/>
    <cellStyle name="40% - Accent1 2 3 2 7 2 2" xfId="13077" xr:uid="{00000000-0005-0000-0000-0000A53E0000}"/>
    <cellStyle name="40% - Accent1 2 3 2 7 2 3" xfId="52551" xr:uid="{00000000-0005-0000-0000-0000A63E0000}"/>
    <cellStyle name="40% - Accent1 2 3 2 7 3" xfId="13078" xr:uid="{00000000-0005-0000-0000-0000A73E0000}"/>
    <cellStyle name="40% - Accent1 2 3 2 7 4" xfId="13079" xr:uid="{00000000-0005-0000-0000-0000A83E0000}"/>
    <cellStyle name="40% - Accent1 2 3 2 8" xfId="13080" xr:uid="{00000000-0005-0000-0000-0000A93E0000}"/>
    <cellStyle name="40% - Accent1 2 3 2 8 2" xfId="13081" xr:uid="{00000000-0005-0000-0000-0000AA3E0000}"/>
    <cellStyle name="40% - Accent1 2 3 2 8 3" xfId="52552" xr:uid="{00000000-0005-0000-0000-0000AB3E0000}"/>
    <cellStyle name="40% - Accent1 2 3 2 9" xfId="13082" xr:uid="{00000000-0005-0000-0000-0000AC3E0000}"/>
    <cellStyle name="40% - Accent1 2 3 3" xfId="13083" xr:uid="{00000000-0005-0000-0000-0000AD3E0000}"/>
    <cellStyle name="40% - Accent1 2 3 3 2" xfId="13084" xr:uid="{00000000-0005-0000-0000-0000AE3E0000}"/>
    <cellStyle name="40% - Accent1 2 3 3 2 2" xfId="13085" xr:uid="{00000000-0005-0000-0000-0000AF3E0000}"/>
    <cellStyle name="40% - Accent1 2 3 3 2 2 2" xfId="13086" xr:uid="{00000000-0005-0000-0000-0000B03E0000}"/>
    <cellStyle name="40% - Accent1 2 3 3 2 2 2 2" xfId="13087" xr:uid="{00000000-0005-0000-0000-0000B13E0000}"/>
    <cellStyle name="40% - Accent1 2 3 3 2 2 2 2 2" xfId="13088" xr:uid="{00000000-0005-0000-0000-0000B23E0000}"/>
    <cellStyle name="40% - Accent1 2 3 3 2 2 2 2 3" xfId="52553" xr:uid="{00000000-0005-0000-0000-0000B33E0000}"/>
    <cellStyle name="40% - Accent1 2 3 3 2 2 2 3" xfId="13089" xr:uid="{00000000-0005-0000-0000-0000B43E0000}"/>
    <cellStyle name="40% - Accent1 2 3 3 2 2 2 4" xfId="13090" xr:uid="{00000000-0005-0000-0000-0000B53E0000}"/>
    <cellStyle name="40% - Accent1 2 3 3 2 2 3" xfId="13091" xr:uid="{00000000-0005-0000-0000-0000B63E0000}"/>
    <cellStyle name="40% - Accent1 2 3 3 2 2 3 2" xfId="13092" xr:uid="{00000000-0005-0000-0000-0000B73E0000}"/>
    <cellStyle name="40% - Accent1 2 3 3 2 2 3 2 2" xfId="13093" xr:uid="{00000000-0005-0000-0000-0000B83E0000}"/>
    <cellStyle name="40% - Accent1 2 3 3 2 2 3 2 3" xfId="52554" xr:uid="{00000000-0005-0000-0000-0000B93E0000}"/>
    <cellStyle name="40% - Accent1 2 3 3 2 2 3 3" xfId="13094" xr:uid="{00000000-0005-0000-0000-0000BA3E0000}"/>
    <cellStyle name="40% - Accent1 2 3 3 2 2 3 4" xfId="13095" xr:uid="{00000000-0005-0000-0000-0000BB3E0000}"/>
    <cellStyle name="40% - Accent1 2 3 3 2 2 4" xfId="13096" xr:uid="{00000000-0005-0000-0000-0000BC3E0000}"/>
    <cellStyle name="40% - Accent1 2 3 3 2 2 4 2" xfId="13097" xr:uid="{00000000-0005-0000-0000-0000BD3E0000}"/>
    <cellStyle name="40% - Accent1 2 3 3 2 2 4 3" xfId="52555" xr:uid="{00000000-0005-0000-0000-0000BE3E0000}"/>
    <cellStyle name="40% - Accent1 2 3 3 2 2 5" xfId="13098" xr:uid="{00000000-0005-0000-0000-0000BF3E0000}"/>
    <cellStyle name="40% - Accent1 2 3 3 2 2 6" xfId="13099" xr:uid="{00000000-0005-0000-0000-0000C03E0000}"/>
    <cellStyle name="40% - Accent1 2 3 3 2 3" xfId="13100" xr:uid="{00000000-0005-0000-0000-0000C13E0000}"/>
    <cellStyle name="40% - Accent1 2 3 3 2 3 2" xfId="13101" xr:uid="{00000000-0005-0000-0000-0000C23E0000}"/>
    <cellStyle name="40% - Accent1 2 3 3 2 3 2 2" xfId="13102" xr:uid="{00000000-0005-0000-0000-0000C33E0000}"/>
    <cellStyle name="40% - Accent1 2 3 3 2 3 2 3" xfId="52556" xr:uid="{00000000-0005-0000-0000-0000C43E0000}"/>
    <cellStyle name="40% - Accent1 2 3 3 2 3 3" xfId="13103" xr:uid="{00000000-0005-0000-0000-0000C53E0000}"/>
    <cellStyle name="40% - Accent1 2 3 3 2 3 4" xfId="13104" xr:uid="{00000000-0005-0000-0000-0000C63E0000}"/>
    <cellStyle name="40% - Accent1 2 3 3 2 4" xfId="13105" xr:uid="{00000000-0005-0000-0000-0000C73E0000}"/>
    <cellStyle name="40% - Accent1 2 3 3 2 4 2" xfId="13106" xr:uid="{00000000-0005-0000-0000-0000C83E0000}"/>
    <cellStyle name="40% - Accent1 2 3 3 2 4 2 2" xfId="13107" xr:uid="{00000000-0005-0000-0000-0000C93E0000}"/>
    <cellStyle name="40% - Accent1 2 3 3 2 4 2 3" xfId="52557" xr:uid="{00000000-0005-0000-0000-0000CA3E0000}"/>
    <cellStyle name="40% - Accent1 2 3 3 2 4 3" xfId="13108" xr:uid="{00000000-0005-0000-0000-0000CB3E0000}"/>
    <cellStyle name="40% - Accent1 2 3 3 2 4 4" xfId="13109" xr:uid="{00000000-0005-0000-0000-0000CC3E0000}"/>
    <cellStyle name="40% - Accent1 2 3 3 2 5" xfId="13110" xr:uid="{00000000-0005-0000-0000-0000CD3E0000}"/>
    <cellStyle name="40% - Accent1 2 3 3 2 5 2" xfId="13111" xr:uid="{00000000-0005-0000-0000-0000CE3E0000}"/>
    <cellStyle name="40% - Accent1 2 3 3 2 5 3" xfId="52558" xr:uid="{00000000-0005-0000-0000-0000CF3E0000}"/>
    <cellStyle name="40% - Accent1 2 3 3 2 6" xfId="13112" xr:uid="{00000000-0005-0000-0000-0000D03E0000}"/>
    <cellStyle name="40% - Accent1 2 3 3 2 7" xfId="13113" xr:uid="{00000000-0005-0000-0000-0000D13E0000}"/>
    <cellStyle name="40% - Accent1 2 3 3 3" xfId="13114" xr:uid="{00000000-0005-0000-0000-0000D23E0000}"/>
    <cellStyle name="40% - Accent1 2 3 3 3 2" xfId="13115" xr:uid="{00000000-0005-0000-0000-0000D33E0000}"/>
    <cellStyle name="40% - Accent1 2 3 3 3 2 2" xfId="13116" xr:uid="{00000000-0005-0000-0000-0000D43E0000}"/>
    <cellStyle name="40% - Accent1 2 3 3 3 2 2 2" xfId="13117" xr:uid="{00000000-0005-0000-0000-0000D53E0000}"/>
    <cellStyle name="40% - Accent1 2 3 3 3 2 2 3" xfId="52559" xr:uid="{00000000-0005-0000-0000-0000D63E0000}"/>
    <cellStyle name="40% - Accent1 2 3 3 3 2 3" xfId="13118" xr:uid="{00000000-0005-0000-0000-0000D73E0000}"/>
    <cellStyle name="40% - Accent1 2 3 3 3 2 4" xfId="13119" xr:uid="{00000000-0005-0000-0000-0000D83E0000}"/>
    <cellStyle name="40% - Accent1 2 3 3 3 3" xfId="13120" xr:uid="{00000000-0005-0000-0000-0000D93E0000}"/>
    <cellStyle name="40% - Accent1 2 3 3 3 3 2" xfId="13121" xr:uid="{00000000-0005-0000-0000-0000DA3E0000}"/>
    <cellStyle name="40% - Accent1 2 3 3 3 3 2 2" xfId="13122" xr:uid="{00000000-0005-0000-0000-0000DB3E0000}"/>
    <cellStyle name="40% - Accent1 2 3 3 3 3 2 3" xfId="52560" xr:uid="{00000000-0005-0000-0000-0000DC3E0000}"/>
    <cellStyle name="40% - Accent1 2 3 3 3 3 3" xfId="13123" xr:uid="{00000000-0005-0000-0000-0000DD3E0000}"/>
    <cellStyle name="40% - Accent1 2 3 3 3 3 4" xfId="13124" xr:uid="{00000000-0005-0000-0000-0000DE3E0000}"/>
    <cellStyle name="40% - Accent1 2 3 3 3 4" xfId="13125" xr:uid="{00000000-0005-0000-0000-0000DF3E0000}"/>
    <cellStyle name="40% - Accent1 2 3 3 3 4 2" xfId="13126" xr:uid="{00000000-0005-0000-0000-0000E03E0000}"/>
    <cellStyle name="40% - Accent1 2 3 3 3 4 3" xfId="52561" xr:uid="{00000000-0005-0000-0000-0000E13E0000}"/>
    <cellStyle name="40% - Accent1 2 3 3 3 5" xfId="13127" xr:uid="{00000000-0005-0000-0000-0000E23E0000}"/>
    <cellStyle name="40% - Accent1 2 3 3 3 6" xfId="13128" xr:uid="{00000000-0005-0000-0000-0000E33E0000}"/>
    <cellStyle name="40% - Accent1 2 3 3 4" xfId="13129" xr:uid="{00000000-0005-0000-0000-0000E43E0000}"/>
    <cellStyle name="40% - Accent1 2 3 3 4 2" xfId="13130" xr:uid="{00000000-0005-0000-0000-0000E53E0000}"/>
    <cellStyle name="40% - Accent1 2 3 3 4 2 2" xfId="13131" xr:uid="{00000000-0005-0000-0000-0000E63E0000}"/>
    <cellStyle name="40% - Accent1 2 3 3 4 2 3" xfId="52562" xr:uid="{00000000-0005-0000-0000-0000E73E0000}"/>
    <cellStyle name="40% - Accent1 2 3 3 4 3" xfId="13132" xr:uid="{00000000-0005-0000-0000-0000E83E0000}"/>
    <cellStyle name="40% - Accent1 2 3 3 4 4" xfId="13133" xr:uid="{00000000-0005-0000-0000-0000E93E0000}"/>
    <cellStyle name="40% - Accent1 2 3 3 5" xfId="13134" xr:uid="{00000000-0005-0000-0000-0000EA3E0000}"/>
    <cellStyle name="40% - Accent1 2 3 3 5 2" xfId="13135" xr:uid="{00000000-0005-0000-0000-0000EB3E0000}"/>
    <cellStyle name="40% - Accent1 2 3 3 5 2 2" xfId="13136" xr:uid="{00000000-0005-0000-0000-0000EC3E0000}"/>
    <cellStyle name="40% - Accent1 2 3 3 5 2 3" xfId="52563" xr:uid="{00000000-0005-0000-0000-0000ED3E0000}"/>
    <cellStyle name="40% - Accent1 2 3 3 5 3" xfId="13137" xr:uid="{00000000-0005-0000-0000-0000EE3E0000}"/>
    <cellStyle name="40% - Accent1 2 3 3 5 4" xfId="13138" xr:uid="{00000000-0005-0000-0000-0000EF3E0000}"/>
    <cellStyle name="40% - Accent1 2 3 3 6" xfId="13139" xr:uid="{00000000-0005-0000-0000-0000F03E0000}"/>
    <cellStyle name="40% - Accent1 2 3 3 6 2" xfId="13140" xr:uid="{00000000-0005-0000-0000-0000F13E0000}"/>
    <cellStyle name="40% - Accent1 2 3 3 6 3" xfId="52564" xr:uid="{00000000-0005-0000-0000-0000F23E0000}"/>
    <cellStyle name="40% - Accent1 2 3 3 7" xfId="13141" xr:uid="{00000000-0005-0000-0000-0000F33E0000}"/>
    <cellStyle name="40% - Accent1 2 3 3 8" xfId="13142" xr:uid="{00000000-0005-0000-0000-0000F43E0000}"/>
    <cellStyle name="40% - Accent1 2 3 4" xfId="13143" xr:uid="{00000000-0005-0000-0000-0000F53E0000}"/>
    <cellStyle name="40% - Accent1 2 3 4 2" xfId="13144" xr:uid="{00000000-0005-0000-0000-0000F63E0000}"/>
    <cellStyle name="40% - Accent1 2 3 4 2 2" xfId="13145" xr:uid="{00000000-0005-0000-0000-0000F73E0000}"/>
    <cellStyle name="40% - Accent1 2 3 4 2 2 2" xfId="13146" xr:uid="{00000000-0005-0000-0000-0000F83E0000}"/>
    <cellStyle name="40% - Accent1 2 3 4 2 2 2 2" xfId="13147" xr:uid="{00000000-0005-0000-0000-0000F93E0000}"/>
    <cellStyle name="40% - Accent1 2 3 4 2 2 2 3" xfId="52565" xr:uid="{00000000-0005-0000-0000-0000FA3E0000}"/>
    <cellStyle name="40% - Accent1 2 3 4 2 2 3" xfId="13148" xr:uid="{00000000-0005-0000-0000-0000FB3E0000}"/>
    <cellStyle name="40% - Accent1 2 3 4 2 2 4" xfId="13149" xr:uid="{00000000-0005-0000-0000-0000FC3E0000}"/>
    <cellStyle name="40% - Accent1 2 3 4 2 3" xfId="13150" xr:uid="{00000000-0005-0000-0000-0000FD3E0000}"/>
    <cellStyle name="40% - Accent1 2 3 4 2 3 2" xfId="13151" xr:uid="{00000000-0005-0000-0000-0000FE3E0000}"/>
    <cellStyle name="40% - Accent1 2 3 4 2 3 2 2" xfId="13152" xr:uid="{00000000-0005-0000-0000-0000FF3E0000}"/>
    <cellStyle name="40% - Accent1 2 3 4 2 3 2 3" xfId="52566" xr:uid="{00000000-0005-0000-0000-0000003F0000}"/>
    <cellStyle name="40% - Accent1 2 3 4 2 3 3" xfId="13153" xr:uid="{00000000-0005-0000-0000-0000013F0000}"/>
    <cellStyle name="40% - Accent1 2 3 4 2 3 4" xfId="13154" xr:uid="{00000000-0005-0000-0000-0000023F0000}"/>
    <cellStyle name="40% - Accent1 2 3 4 2 4" xfId="13155" xr:uid="{00000000-0005-0000-0000-0000033F0000}"/>
    <cellStyle name="40% - Accent1 2 3 4 2 4 2" xfId="13156" xr:uid="{00000000-0005-0000-0000-0000043F0000}"/>
    <cellStyle name="40% - Accent1 2 3 4 2 4 3" xfId="52567" xr:uid="{00000000-0005-0000-0000-0000053F0000}"/>
    <cellStyle name="40% - Accent1 2 3 4 2 5" xfId="13157" xr:uid="{00000000-0005-0000-0000-0000063F0000}"/>
    <cellStyle name="40% - Accent1 2 3 4 2 6" xfId="13158" xr:uid="{00000000-0005-0000-0000-0000073F0000}"/>
    <cellStyle name="40% - Accent1 2 3 4 3" xfId="13159" xr:uid="{00000000-0005-0000-0000-0000083F0000}"/>
    <cellStyle name="40% - Accent1 2 3 4 3 2" xfId="13160" xr:uid="{00000000-0005-0000-0000-0000093F0000}"/>
    <cellStyle name="40% - Accent1 2 3 4 3 2 2" xfId="13161" xr:uid="{00000000-0005-0000-0000-00000A3F0000}"/>
    <cellStyle name="40% - Accent1 2 3 4 3 2 3" xfId="52568" xr:uid="{00000000-0005-0000-0000-00000B3F0000}"/>
    <cellStyle name="40% - Accent1 2 3 4 3 3" xfId="13162" xr:uid="{00000000-0005-0000-0000-00000C3F0000}"/>
    <cellStyle name="40% - Accent1 2 3 4 3 4" xfId="13163" xr:uid="{00000000-0005-0000-0000-00000D3F0000}"/>
    <cellStyle name="40% - Accent1 2 3 4 4" xfId="13164" xr:uid="{00000000-0005-0000-0000-00000E3F0000}"/>
    <cellStyle name="40% - Accent1 2 3 4 4 2" xfId="13165" xr:uid="{00000000-0005-0000-0000-00000F3F0000}"/>
    <cellStyle name="40% - Accent1 2 3 4 4 2 2" xfId="13166" xr:uid="{00000000-0005-0000-0000-0000103F0000}"/>
    <cellStyle name="40% - Accent1 2 3 4 4 2 3" xfId="52569" xr:uid="{00000000-0005-0000-0000-0000113F0000}"/>
    <cellStyle name="40% - Accent1 2 3 4 4 3" xfId="13167" xr:uid="{00000000-0005-0000-0000-0000123F0000}"/>
    <cellStyle name="40% - Accent1 2 3 4 4 4" xfId="13168" xr:uid="{00000000-0005-0000-0000-0000133F0000}"/>
    <cellStyle name="40% - Accent1 2 3 4 5" xfId="13169" xr:uid="{00000000-0005-0000-0000-0000143F0000}"/>
    <cellStyle name="40% - Accent1 2 3 4 5 2" xfId="13170" xr:uid="{00000000-0005-0000-0000-0000153F0000}"/>
    <cellStyle name="40% - Accent1 2 3 4 5 3" xfId="52570" xr:uid="{00000000-0005-0000-0000-0000163F0000}"/>
    <cellStyle name="40% - Accent1 2 3 4 6" xfId="13171" xr:uid="{00000000-0005-0000-0000-0000173F0000}"/>
    <cellStyle name="40% - Accent1 2 3 4 7" xfId="13172" xr:uid="{00000000-0005-0000-0000-0000183F0000}"/>
    <cellStyle name="40% - Accent1 2 3 5" xfId="13173" xr:uid="{00000000-0005-0000-0000-0000193F0000}"/>
    <cellStyle name="40% - Accent1 2 3 5 2" xfId="13174" xr:uid="{00000000-0005-0000-0000-00001A3F0000}"/>
    <cellStyle name="40% - Accent1 2 3 5 2 2" xfId="13175" xr:uid="{00000000-0005-0000-0000-00001B3F0000}"/>
    <cellStyle name="40% - Accent1 2 3 5 2 2 2" xfId="13176" xr:uid="{00000000-0005-0000-0000-00001C3F0000}"/>
    <cellStyle name="40% - Accent1 2 3 5 2 2 3" xfId="52571" xr:uid="{00000000-0005-0000-0000-00001D3F0000}"/>
    <cellStyle name="40% - Accent1 2 3 5 2 3" xfId="13177" xr:uid="{00000000-0005-0000-0000-00001E3F0000}"/>
    <cellStyle name="40% - Accent1 2 3 5 2 4" xfId="13178" xr:uid="{00000000-0005-0000-0000-00001F3F0000}"/>
    <cellStyle name="40% - Accent1 2 3 5 3" xfId="13179" xr:uid="{00000000-0005-0000-0000-0000203F0000}"/>
    <cellStyle name="40% - Accent1 2 3 5 3 2" xfId="13180" xr:uid="{00000000-0005-0000-0000-0000213F0000}"/>
    <cellStyle name="40% - Accent1 2 3 5 3 2 2" xfId="13181" xr:uid="{00000000-0005-0000-0000-0000223F0000}"/>
    <cellStyle name="40% - Accent1 2 3 5 3 2 3" xfId="52572" xr:uid="{00000000-0005-0000-0000-0000233F0000}"/>
    <cellStyle name="40% - Accent1 2 3 5 3 3" xfId="13182" xr:uid="{00000000-0005-0000-0000-0000243F0000}"/>
    <cellStyle name="40% - Accent1 2 3 5 3 4" xfId="13183" xr:uid="{00000000-0005-0000-0000-0000253F0000}"/>
    <cellStyle name="40% - Accent1 2 3 5 4" xfId="13184" xr:uid="{00000000-0005-0000-0000-0000263F0000}"/>
    <cellStyle name="40% - Accent1 2 3 5 4 2" xfId="13185" xr:uid="{00000000-0005-0000-0000-0000273F0000}"/>
    <cellStyle name="40% - Accent1 2 3 5 4 3" xfId="52573" xr:uid="{00000000-0005-0000-0000-0000283F0000}"/>
    <cellStyle name="40% - Accent1 2 3 5 5" xfId="13186" xr:uid="{00000000-0005-0000-0000-0000293F0000}"/>
    <cellStyle name="40% - Accent1 2 3 5 6" xfId="13187" xr:uid="{00000000-0005-0000-0000-00002A3F0000}"/>
    <cellStyle name="40% - Accent1 2 3 6" xfId="13188" xr:uid="{00000000-0005-0000-0000-00002B3F0000}"/>
    <cellStyle name="40% - Accent1 2 3 6 2" xfId="13189" xr:uid="{00000000-0005-0000-0000-00002C3F0000}"/>
    <cellStyle name="40% - Accent1 2 3 6 2 2" xfId="13190" xr:uid="{00000000-0005-0000-0000-00002D3F0000}"/>
    <cellStyle name="40% - Accent1 2 3 6 2 2 2" xfId="13191" xr:uid="{00000000-0005-0000-0000-00002E3F0000}"/>
    <cellStyle name="40% - Accent1 2 3 6 2 2 3" xfId="52574" xr:uid="{00000000-0005-0000-0000-00002F3F0000}"/>
    <cellStyle name="40% - Accent1 2 3 6 2 3" xfId="13192" xr:uid="{00000000-0005-0000-0000-0000303F0000}"/>
    <cellStyle name="40% - Accent1 2 3 6 2 4" xfId="13193" xr:uid="{00000000-0005-0000-0000-0000313F0000}"/>
    <cellStyle name="40% - Accent1 2 3 6 3" xfId="13194" xr:uid="{00000000-0005-0000-0000-0000323F0000}"/>
    <cellStyle name="40% - Accent1 2 3 6 3 2" xfId="13195" xr:uid="{00000000-0005-0000-0000-0000333F0000}"/>
    <cellStyle name="40% - Accent1 2 3 6 3 3" xfId="52575" xr:uid="{00000000-0005-0000-0000-0000343F0000}"/>
    <cellStyle name="40% - Accent1 2 3 6 4" xfId="13196" xr:uid="{00000000-0005-0000-0000-0000353F0000}"/>
    <cellStyle name="40% - Accent1 2 3 6 5" xfId="13197" xr:uid="{00000000-0005-0000-0000-0000363F0000}"/>
    <cellStyle name="40% - Accent1 2 3 7" xfId="13198" xr:uid="{00000000-0005-0000-0000-0000373F0000}"/>
    <cellStyle name="40% - Accent1 2 3 7 2" xfId="13199" xr:uid="{00000000-0005-0000-0000-0000383F0000}"/>
    <cellStyle name="40% - Accent1 2 3 7 2 2" xfId="13200" xr:uid="{00000000-0005-0000-0000-0000393F0000}"/>
    <cellStyle name="40% - Accent1 2 3 7 2 3" xfId="52576" xr:uid="{00000000-0005-0000-0000-00003A3F0000}"/>
    <cellStyle name="40% - Accent1 2 3 7 3" xfId="13201" xr:uid="{00000000-0005-0000-0000-00003B3F0000}"/>
    <cellStyle name="40% - Accent1 2 3 7 4" xfId="13202" xr:uid="{00000000-0005-0000-0000-00003C3F0000}"/>
    <cellStyle name="40% - Accent1 2 3 8" xfId="13203" xr:uid="{00000000-0005-0000-0000-00003D3F0000}"/>
    <cellStyle name="40% - Accent1 2 3 8 2" xfId="13204" xr:uid="{00000000-0005-0000-0000-00003E3F0000}"/>
    <cellStyle name="40% - Accent1 2 3 8 2 2" xfId="13205" xr:uid="{00000000-0005-0000-0000-00003F3F0000}"/>
    <cellStyle name="40% - Accent1 2 3 8 2 3" xfId="52577" xr:uid="{00000000-0005-0000-0000-0000403F0000}"/>
    <cellStyle name="40% - Accent1 2 3 8 3" xfId="13206" xr:uid="{00000000-0005-0000-0000-0000413F0000}"/>
    <cellStyle name="40% - Accent1 2 3 8 4" xfId="13207" xr:uid="{00000000-0005-0000-0000-0000423F0000}"/>
    <cellStyle name="40% - Accent1 2 3 9" xfId="13208" xr:uid="{00000000-0005-0000-0000-0000433F0000}"/>
    <cellStyle name="40% - Accent1 2 3 9 2" xfId="13209" xr:uid="{00000000-0005-0000-0000-0000443F0000}"/>
    <cellStyle name="40% - Accent1 2 3 9 3" xfId="52578" xr:uid="{00000000-0005-0000-0000-0000453F0000}"/>
    <cellStyle name="40% - Accent1 2 4" xfId="13210" xr:uid="{00000000-0005-0000-0000-0000463F0000}"/>
    <cellStyle name="40% - Accent1 2 4 10" xfId="13211" xr:uid="{00000000-0005-0000-0000-0000473F0000}"/>
    <cellStyle name="40% - Accent1 2 4 2" xfId="13212" xr:uid="{00000000-0005-0000-0000-0000483F0000}"/>
    <cellStyle name="40% - Accent1 2 4 2 2" xfId="13213" xr:uid="{00000000-0005-0000-0000-0000493F0000}"/>
    <cellStyle name="40% - Accent1 2 4 2 2 2" xfId="13214" xr:uid="{00000000-0005-0000-0000-00004A3F0000}"/>
    <cellStyle name="40% - Accent1 2 4 2 2 2 2" xfId="13215" xr:uid="{00000000-0005-0000-0000-00004B3F0000}"/>
    <cellStyle name="40% - Accent1 2 4 2 2 2 2 2" xfId="13216" xr:uid="{00000000-0005-0000-0000-00004C3F0000}"/>
    <cellStyle name="40% - Accent1 2 4 2 2 2 2 2 2" xfId="13217" xr:uid="{00000000-0005-0000-0000-00004D3F0000}"/>
    <cellStyle name="40% - Accent1 2 4 2 2 2 2 2 3" xfId="52579" xr:uid="{00000000-0005-0000-0000-00004E3F0000}"/>
    <cellStyle name="40% - Accent1 2 4 2 2 2 2 3" xfId="13218" xr:uid="{00000000-0005-0000-0000-00004F3F0000}"/>
    <cellStyle name="40% - Accent1 2 4 2 2 2 2 4" xfId="13219" xr:uid="{00000000-0005-0000-0000-0000503F0000}"/>
    <cellStyle name="40% - Accent1 2 4 2 2 2 3" xfId="13220" xr:uid="{00000000-0005-0000-0000-0000513F0000}"/>
    <cellStyle name="40% - Accent1 2 4 2 2 2 3 2" xfId="13221" xr:uid="{00000000-0005-0000-0000-0000523F0000}"/>
    <cellStyle name="40% - Accent1 2 4 2 2 2 3 2 2" xfId="13222" xr:uid="{00000000-0005-0000-0000-0000533F0000}"/>
    <cellStyle name="40% - Accent1 2 4 2 2 2 3 2 3" xfId="52580" xr:uid="{00000000-0005-0000-0000-0000543F0000}"/>
    <cellStyle name="40% - Accent1 2 4 2 2 2 3 3" xfId="13223" xr:uid="{00000000-0005-0000-0000-0000553F0000}"/>
    <cellStyle name="40% - Accent1 2 4 2 2 2 3 4" xfId="13224" xr:uid="{00000000-0005-0000-0000-0000563F0000}"/>
    <cellStyle name="40% - Accent1 2 4 2 2 2 4" xfId="13225" xr:uid="{00000000-0005-0000-0000-0000573F0000}"/>
    <cellStyle name="40% - Accent1 2 4 2 2 2 4 2" xfId="13226" xr:uid="{00000000-0005-0000-0000-0000583F0000}"/>
    <cellStyle name="40% - Accent1 2 4 2 2 2 4 3" xfId="52581" xr:uid="{00000000-0005-0000-0000-0000593F0000}"/>
    <cellStyle name="40% - Accent1 2 4 2 2 2 5" xfId="13227" xr:uid="{00000000-0005-0000-0000-00005A3F0000}"/>
    <cellStyle name="40% - Accent1 2 4 2 2 2 6" xfId="13228" xr:uid="{00000000-0005-0000-0000-00005B3F0000}"/>
    <cellStyle name="40% - Accent1 2 4 2 2 3" xfId="13229" xr:uid="{00000000-0005-0000-0000-00005C3F0000}"/>
    <cellStyle name="40% - Accent1 2 4 2 2 3 2" xfId="13230" xr:uid="{00000000-0005-0000-0000-00005D3F0000}"/>
    <cellStyle name="40% - Accent1 2 4 2 2 3 2 2" xfId="13231" xr:uid="{00000000-0005-0000-0000-00005E3F0000}"/>
    <cellStyle name="40% - Accent1 2 4 2 2 3 2 3" xfId="52582" xr:uid="{00000000-0005-0000-0000-00005F3F0000}"/>
    <cellStyle name="40% - Accent1 2 4 2 2 3 3" xfId="13232" xr:uid="{00000000-0005-0000-0000-0000603F0000}"/>
    <cellStyle name="40% - Accent1 2 4 2 2 3 4" xfId="13233" xr:uid="{00000000-0005-0000-0000-0000613F0000}"/>
    <cellStyle name="40% - Accent1 2 4 2 2 4" xfId="13234" xr:uid="{00000000-0005-0000-0000-0000623F0000}"/>
    <cellStyle name="40% - Accent1 2 4 2 2 4 2" xfId="13235" xr:uid="{00000000-0005-0000-0000-0000633F0000}"/>
    <cellStyle name="40% - Accent1 2 4 2 2 4 2 2" xfId="13236" xr:uid="{00000000-0005-0000-0000-0000643F0000}"/>
    <cellStyle name="40% - Accent1 2 4 2 2 4 2 3" xfId="52583" xr:uid="{00000000-0005-0000-0000-0000653F0000}"/>
    <cellStyle name="40% - Accent1 2 4 2 2 4 3" xfId="13237" xr:uid="{00000000-0005-0000-0000-0000663F0000}"/>
    <cellStyle name="40% - Accent1 2 4 2 2 4 4" xfId="13238" xr:uid="{00000000-0005-0000-0000-0000673F0000}"/>
    <cellStyle name="40% - Accent1 2 4 2 2 5" xfId="13239" xr:uid="{00000000-0005-0000-0000-0000683F0000}"/>
    <cellStyle name="40% - Accent1 2 4 2 2 5 2" xfId="13240" xr:uid="{00000000-0005-0000-0000-0000693F0000}"/>
    <cellStyle name="40% - Accent1 2 4 2 2 5 3" xfId="52584" xr:uid="{00000000-0005-0000-0000-00006A3F0000}"/>
    <cellStyle name="40% - Accent1 2 4 2 2 6" xfId="13241" xr:uid="{00000000-0005-0000-0000-00006B3F0000}"/>
    <cellStyle name="40% - Accent1 2 4 2 2 7" xfId="13242" xr:uid="{00000000-0005-0000-0000-00006C3F0000}"/>
    <cellStyle name="40% - Accent1 2 4 2 3" xfId="13243" xr:uid="{00000000-0005-0000-0000-00006D3F0000}"/>
    <cellStyle name="40% - Accent1 2 4 2 3 2" xfId="13244" xr:uid="{00000000-0005-0000-0000-00006E3F0000}"/>
    <cellStyle name="40% - Accent1 2 4 2 3 2 2" xfId="13245" xr:uid="{00000000-0005-0000-0000-00006F3F0000}"/>
    <cellStyle name="40% - Accent1 2 4 2 3 2 2 2" xfId="13246" xr:uid="{00000000-0005-0000-0000-0000703F0000}"/>
    <cellStyle name="40% - Accent1 2 4 2 3 2 2 3" xfId="52585" xr:uid="{00000000-0005-0000-0000-0000713F0000}"/>
    <cellStyle name="40% - Accent1 2 4 2 3 2 3" xfId="13247" xr:uid="{00000000-0005-0000-0000-0000723F0000}"/>
    <cellStyle name="40% - Accent1 2 4 2 3 2 4" xfId="13248" xr:uid="{00000000-0005-0000-0000-0000733F0000}"/>
    <cellStyle name="40% - Accent1 2 4 2 3 3" xfId="13249" xr:uid="{00000000-0005-0000-0000-0000743F0000}"/>
    <cellStyle name="40% - Accent1 2 4 2 3 3 2" xfId="13250" xr:uid="{00000000-0005-0000-0000-0000753F0000}"/>
    <cellStyle name="40% - Accent1 2 4 2 3 3 2 2" xfId="13251" xr:uid="{00000000-0005-0000-0000-0000763F0000}"/>
    <cellStyle name="40% - Accent1 2 4 2 3 3 2 3" xfId="52586" xr:uid="{00000000-0005-0000-0000-0000773F0000}"/>
    <cellStyle name="40% - Accent1 2 4 2 3 3 3" xfId="13252" xr:uid="{00000000-0005-0000-0000-0000783F0000}"/>
    <cellStyle name="40% - Accent1 2 4 2 3 3 4" xfId="13253" xr:uid="{00000000-0005-0000-0000-0000793F0000}"/>
    <cellStyle name="40% - Accent1 2 4 2 3 4" xfId="13254" xr:uid="{00000000-0005-0000-0000-00007A3F0000}"/>
    <cellStyle name="40% - Accent1 2 4 2 3 4 2" xfId="13255" xr:uid="{00000000-0005-0000-0000-00007B3F0000}"/>
    <cellStyle name="40% - Accent1 2 4 2 3 4 3" xfId="52587" xr:uid="{00000000-0005-0000-0000-00007C3F0000}"/>
    <cellStyle name="40% - Accent1 2 4 2 3 5" xfId="13256" xr:uid="{00000000-0005-0000-0000-00007D3F0000}"/>
    <cellStyle name="40% - Accent1 2 4 2 3 6" xfId="13257" xr:uid="{00000000-0005-0000-0000-00007E3F0000}"/>
    <cellStyle name="40% - Accent1 2 4 2 4" xfId="13258" xr:uid="{00000000-0005-0000-0000-00007F3F0000}"/>
    <cellStyle name="40% - Accent1 2 4 2 4 2" xfId="13259" xr:uid="{00000000-0005-0000-0000-0000803F0000}"/>
    <cellStyle name="40% - Accent1 2 4 2 4 2 2" xfId="13260" xr:uid="{00000000-0005-0000-0000-0000813F0000}"/>
    <cellStyle name="40% - Accent1 2 4 2 4 2 3" xfId="52588" xr:uid="{00000000-0005-0000-0000-0000823F0000}"/>
    <cellStyle name="40% - Accent1 2 4 2 4 3" xfId="13261" xr:uid="{00000000-0005-0000-0000-0000833F0000}"/>
    <cellStyle name="40% - Accent1 2 4 2 4 4" xfId="13262" xr:uid="{00000000-0005-0000-0000-0000843F0000}"/>
    <cellStyle name="40% - Accent1 2 4 2 5" xfId="13263" xr:uid="{00000000-0005-0000-0000-0000853F0000}"/>
    <cellStyle name="40% - Accent1 2 4 2 5 2" xfId="13264" xr:uid="{00000000-0005-0000-0000-0000863F0000}"/>
    <cellStyle name="40% - Accent1 2 4 2 5 2 2" xfId="13265" xr:uid="{00000000-0005-0000-0000-0000873F0000}"/>
    <cellStyle name="40% - Accent1 2 4 2 5 2 3" xfId="52589" xr:uid="{00000000-0005-0000-0000-0000883F0000}"/>
    <cellStyle name="40% - Accent1 2 4 2 5 3" xfId="13266" xr:uid="{00000000-0005-0000-0000-0000893F0000}"/>
    <cellStyle name="40% - Accent1 2 4 2 5 4" xfId="13267" xr:uid="{00000000-0005-0000-0000-00008A3F0000}"/>
    <cellStyle name="40% - Accent1 2 4 2 6" xfId="13268" xr:uid="{00000000-0005-0000-0000-00008B3F0000}"/>
    <cellStyle name="40% - Accent1 2 4 2 6 2" xfId="13269" xr:uid="{00000000-0005-0000-0000-00008C3F0000}"/>
    <cellStyle name="40% - Accent1 2 4 2 6 3" xfId="52590" xr:uid="{00000000-0005-0000-0000-00008D3F0000}"/>
    <cellStyle name="40% - Accent1 2 4 2 7" xfId="13270" xr:uid="{00000000-0005-0000-0000-00008E3F0000}"/>
    <cellStyle name="40% - Accent1 2 4 2 8" xfId="13271" xr:uid="{00000000-0005-0000-0000-00008F3F0000}"/>
    <cellStyle name="40% - Accent1 2 4 3" xfId="13272" xr:uid="{00000000-0005-0000-0000-0000903F0000}"/>
    <cellStyle name="40% - Accent1 2 4 3 2" xfId="13273" xr:uid="{00000000-0005-0000-0000-0000913F0000}"/>
    <cellStyle name="40% - Accent1 2 4 3 2 2" xfId="13274" xr:uid="{00000000-0005-0000-0000-0000923F0000}"/>
    <cellStyle name="40% - Accent1 2 4 3 2 2 2" xfId="13275" xr:uid="{00000000-0005-0000-0000-0000933F0000}"/>
    <cellStyle name="40% - Accent1 2 4 3 2 2 2 2" xfId="13276" xr:uid="{00000000-0005-0000-0000-0000943F0000}"/>
    <cellStyle name="40% - Accent1 2 4 3 2 2 2 3" xfId="52591" xr:uid="{00000000-0005-0000-0000-0000953F0000}"/>
    <cellStyle name="40% - Accent1 2 4 3 2 2 3" xfId="13277" xr:uid="{00000000-0005-0000-0000-0000963F0000}"/>
    <cellStyle name="40% - Accent1 2 4 3 2 2 4" xfId="13278" xr:uid="{00000000-0005-0000-0000-0000973F0000}"/>
    <cellStyle name="40% - Accent1 2 4 3 2 3" xfId="13279" xr:uid="{00000000-0005-0000-0000-0000983F0000}"/>
    <cellStyle name="40% - Accent1 2 4 3 2 3 2" xfId="13280" xr:uid="{00000000-0005-0000-0000-0000993F0000}"/>
    <cellStyle name="40% - Accent1 2 4 3 2 3 2 2" xfId="13281" xr:uid="{00000000-0005-0000-0000-00009A3F0000}"/>
    <cellStyle name="40% - Accent1 2 4 3 2 3 2 3" xfId="52592" xr:uid="{00000000-0005-0000-0000-00009B3F0000}"/>
    <cellStyle name="40% - Accent1 2 4 3 2 3 3" xfId="13282" xr:uid="{00000000-0005-0000-0000-00009C3F0000}"/>
    <cellStyle name="40% - Accent1 2 4 3 2 3 4" xfId="13283" xr:uid="{00000000-0005-0000-0000-00009D3F0000}"/>
    <cellStyle name="40% - Accent1 2 4 3 2 4" xfId="13284" xr:uid="{00000000-0005-0000-0000-00009E3F0000}"/>
    <cellStyle name="40% - Accent1 2 4 3 2 4 2" xfId="13285" xr:uid="{00000000-0005-0000-0000-00009F3F0000}"/>
    <cellStyle name="40% - Accent1 2 4 3 2 4 3" xfId="52593" xr:uid="{00000000-0005-0000-0000-0000A03F0000}"/>
    <cellStyle name="40% - Accent1 2 4 3 2 5" xfId="13286" xr:uid="{00000000-0005-0000-0000-0000A13F0000}"/>
    <cellStyle name="40% - Accent1 2 4 3 2 6" xfId="13287" xr:uid="{00000000-0005-0000-0000-0000A23F0000}"/>
    <cellStyle name="40% - Accent1 2 4 3 3" xfId="13288" xr:uid="{00000000-0005-0000-0000-0000A33F0000}"/>
    <cellStyle name="40% - Accent1 2 4 3 3 2" xfId="13289" xr:uid="{00000000-0005-0000-0000-0000A43F0000}"/>
    <cellStyle name="40% - Accent1 2 4 3 3 2 2" xfId="13290" xr:uid="{00000000-0005-0000-0000-0000A53F0000}"/>
    <cellStyle name="40% - Accent1 2 4 3 3 2 3" xfId="52594" xr:uid="{00000000-0005-0000-0000-0000A63F0000}"/>
    <cellStyle name="40% - Accent1 2 4 3 3 3" xfId="13291" xr:uid="{00000000-0005-0000-0000-0000A73F0000}"/>
    <cellStyle name="40% - Accent1 2 4 3 3 4" xfId="13292" xr:uid="{00000000-0005-0000-0000-0000A83F0000}"/>
    <cellStyle name="40% - Accent1 2 4 3 4" xfId="13293" xr:uid="{00000000-0005-0000-0000-0000A93F0000}"/>
    <cellStyle name="40% - Accent1 2 4 3 4 2" xfId="13294" xr:uid="{00000000-0005-0000-0000-0000AA3F0000}"/>
    <cellStyle name="40% - Accent1 2 4 3 4 2 2" xfId="13295" xr:uid="{00000000-0005-0000-0000-0000AB3F0000}"/>
    <cellStyle name="40% - Accent1 2 4 3 4 2 3" xfId="52595" xr:uid="{00000000-0005-0000-0000-0000AC3F0000}"/>
    <cellStyle name="40% - Accent1 2 4 3 4 3" xfId="13296" xr:uid="{00000000-0005-0000-0000-0000AD3F0000}"/>
    <cellStyle name="40% - Accent1 2 4 3 4 4" xfId="13297" xr:uid="{00000000-0005-0000-0000-0000AE3F0000}"/>
    <cellStyle name="40% - Accent1 2 4 3 5" xfId="13298" xr:uid="{00000000-0005-0000-0000-0000AF3F0000}"/>
    <cellStyle name="40% - Accent1 2 4 3 5 2" xfId="13299" xr:uid="{00000000-0005-0000-0000-0000B03F0000}"/>
    <cellStyle name="40% - Accent1 2 4 3 5 3" xfId="52596" xr:uid="{00000000-0005-0000-0000-0000B13F0000}"/>
    <cellStyle name="40% - Accent1 2 4 3 6" xfId="13300" xr:uid="{00000000-0005-0000-0000-0000B23F0000}"/>
    <cellStyle name="40% - Accent1 2 4 3 7" xfId="13301" xr:uid="{00000000-0005-0000-0000-0000B33F0000}"/>
    <cellStyle name="40% - Accent1 2 4 4" xfId="13302" xr:uid="{00000000-0005-0000-0000-0000B43F0000}"/>
    <cellStyle name="40% - Accent1 2 4 4 2" xfId="13303" xr:uid="{00000000-0005-0000-0000-0000B53F0000}"/>
    <cellStyle name="40% - Accent1 2 4 4 2 2" xfId="13304" xr:uid="{00000000-0005-0000-0000-0000B63F0000}"/>
    <cellStyle name="40% - Accent1 2 4 4 2 2 2" xfId="13305" xr:uid="{00000000-0005-0000-0000-0000B73F0000}"/>
    <cellStyle name="40% - Accent1 2 4 4 2 2 3" xfId="52597" xr:uid="{00000000-0005-0000-0000-0000B83F0000}"/>
    <cellStyle name="40% - Accent1 2 4 4 2 3" xfId="13306" xr:uid="{00000000-0005-0000-0000-0000B93F0000}"/>
    <cellStyle name="40% - Accent1 2 4 4 2 4" xfId="13307" xr:uid="{00000000-0005-0000-0000-0000BA3F0000}"/>
    <cellStyle name="40% - Accent1 2 4 4 3" xfId="13308" xr:uid="{00000000-0005-0000-0000-0000BB3F0000}"/>
    <cellStyle name="40% - Accent1 2 4 4 3 2" xfId="13309" xr:uid="{00000000-0005-0000-0000-0000BC3F0000}"/>
    <cellStyle name="40% - Accent1 2 4 4 3 2 2" xfId="13310" xr:uid="{00000000-0005-0000-0000-0000BD3F0000}"/>
    <cellStyle name="40% - Accent1 2 4 4 3 2 3" xfId="52598" xr:uid="{00000000-0005-0000-0000-0000BE3F0000}"/>
    <cellStyle name="40% - Accent1 2 4 4 3 3" xfId="13311" xr:uid="{00000000-0005-0000-0000-0000BF3F0000}"/>
    <cellStyle name="40% - Accent1 2 4 4 3 4" xfId="13312" xr:uid="{00000000-0005-0000-0000-0000C03F0000}"/>
    <cellStyle name="40% - Accent1 2 4 4 4" xfId="13313" xr:uid="{00000000-0005-0000-0000-0000C13F0000}"/>
    <cellStyle name="40% - Accent1 2 4 4 4 2" xfId="13314" xr:uid="{00000000-0005-0000-0000-0000C23F0000}"/>
    <cellStyle name="40% - Accent1 2 4 4 4 3" xfId="52599" xr:uid="{00000000-0005-0000-0000-0000C33F0000}"/>
    <cellStyle name="40% - Accent1 2 4 4 5" xfId="13315" xr:uid="{00000000-0005-0000-0000-0000C43F0000}"/>
    <cellStyle name="40% - Accent1 2 4 4 6" xfId="13316" xr:uid="{00000000-0005-0000-0000-0000C53F0000}"/>
    <cellStyle name="40% - Accent1 2 4 5" xfId="13317" xr:uid="{00000000-0005-0000-0000-0000C63F0000}"/>
    <cellStyle name="40% - Accent1 2 4 5 2" xfId="13318" xr:uid="{00000000-0005-0000-0000-0000C73F0000}"/>
    <cellStyle name="40% - Accent1 2 4 5 2 2" xfId="13319" xr:uid="{00000000-0005-0000-0000-0000C83F0000}"/>
    <cellStyle name="40% - Accent1 2 4 5 2 2 2" xfId="13320" xr:uid="{00000000-0005-0000-0000-0000C93F0000}"/>
    <cellStyle name="40% - Accent1 2 4 5 2 2 3" xfId="52600" xr:uid="{00000000-0005-0000-0000-0000CA3F0000}"/>
    <cellStyle name="40% - Accent1 2 4 5 2 3" xfId="13321" xr:uid="{00000000-0005-0000-0000-0000CB3F0000}"/>
    <cellStyle name="40% - Accent1 2 4 5 2 4" xfId="13322" xr:uid="{00000000-0005-0000-0000-0000CC3F0000}"/>
    <cellStyle name="40% - Accent1 2 4 5 3" xfId="13323" xr:uid="{00000000-0005-0000-0000-0000CD3F0000}"/>
    <cellStyle name="40% - Accent1 2 4 5 3 2" xfId="13324" xr:uid="{00000000-0005-0000-0000-0000CE3F0000}"/>
    <cellStyle name="40% - Accent1 2 4 5 3 3" xfId="52601" xr:uid="{00000000-0005-0000-0000-0000CF3F0000}"/>
    <cellStyle name="40% - Accent1 2 4 5 4" xfId="13325" xr:uid="{00000000-0005-0000-0000-0000D03F0000}"/>
    <cellStyle name="40% - Accent1 2 4 5 5" xfId="13326" xr:uid="{00000000-0005-0000-0000-0000D13F0000}"/>
    <cellStyle name="40% - Accent1 2 4 6" xfId="13327" xr:uid="{00000000-0005-0000-0000-0000D23F0000}"/>
    <cellStyle name="40% - Accent1 2 4 6 2" xfId="13328" xr:uid="{00000000-0005-0000-0000-0000D33F0000}"/>
    <cellStyle name="40% - Accent1 2 4 6 2 2" xfId="13329" xr:uid="{00000000-0005-0000-0000-0000D43F0000}"/>
    <cellStyle name="40% - Accent1 2 4 6 2 3" xfId="52602" xr:uid="{00000000-0005-0000-0000-0000D53F0000}"/>
    <cellStyle name="40% - Accent1 2 4 6 3" xfId="13330" xr:uid="{00000000-0005-0000-0000-0000D63F0000}"/>
    <cellStyle name="40% - Accent1 2 4 6 4" xfId="13331" xr:uid="{00000000-0005-0000-0000-0000D73F0000}"/>
    <cellStyle name="40% - Accent1 2 4 7" xfId="13332" xr:uid="{00000000-0005-0000-0000-0000D83F0000}"/>
    <cellStyle name="40% - Accent1 2 4 7 2" xfId="13333" xr:uid="{00000000-0005-0000-0000-0000D93F0000}"/>
    <cellStyle name="40% - Accent1 2 4 7 2 2" xfId="13334" xr:uid="{00000000-0005-0000-0000-0000DA3F0000}"/>
    <cellStyle name="40% - Accent1 2 4 7 2 3" xfId="52603" xr:uid="{00000000-0005-0000-0000-0000DB3F0000}"/>
    <cellStyle name="40% - Accent1 2 4 7 3" xfId="13335" xr:uid="{00000000-0005-0000-0000-0000DC3F0000}"/>
    <cellStyle name="40% - Accent1 2 4 7 4" xfId="13336" xr:uid="{00000000-0005-0000-0000-0000DD3F0000}"/>
    <cellStyle name="40% - Accent1 2 4 8" xfId="13337" xr:uid="{00000000-0005-0000-0000-0000DE3F0000}"/>
    <cellStyle name="40% - Accent1 2 4 8 2" xfId="13338" xr:uid="{00000000-0005-0000-0000-0000DF3F0000}"/>
    <cellStyle name="40% - Accent1 2 4 8 3" xfId="52604" xr:uid="{00000000-0005-0000-0000-0000E03F0000}"/>
    <cellStyle name="40% - Accent1 2 4 9" xfId="13339" xr:uid="{00000000-0005-0000-0000-0000E13F0000}"/>
    <cellStyle name="40% - Accent1 2 5" xfId="13340" xr:uid="{00000000-0005-0000-0000-0000E23F0000}"/>
    <cellStyle name="40% - Accent1 2 5 10" xfId="13341" xr:uid="{00000000-0005-0000-0000-0000E33F0000}"/>
    <cellStyle name="40% - Accent1 2 5 2" xfId="13342" xr:uid="{00000000-0005-0000-0000-0000E43F0000}"/>
    <cellStyle name="40% - Accent1 2 5 2 2" xfId="13343" xr:uid="{00000000-0005-0000-0000-0000E53F0000}"/>
    <cellStyle name="40% - Accent1 2 5 2 2 2" xfId="13344" xr:uid="{00000000-0005-0000-0000-0000E63F0000}"/>
    <cellStyle name="40% - Accent1 2 5 2 2 2 2" xfId="13345" xr:uid="{00000000-0005-0000-0000-0000E73F0000}"/>
    <cellStyle name="40% - Accent1 2 5 2 2 2 2 2" xfId="13346" xr:uid="{00000000-0005-0000-0000-0000E83F0000}"/>
    <cellStyle name="40% - Accent1 2 5 2 2 2 2 2 2" xfId="13347" xr:uid="{00000000-0005-0000-0000-0000E93F0000}"/>
    <cellStyle name="40% - Accent1 2 5 2 2 2 2 2 3" xfId="52605" xr:uid="{00000000-0005-0000-0000-0000EA3F0000}"/>
    <cellStyle name="40% - Accent1 2 5 2 2 2 2 3" xfId="13348" xr:uid="{00000000-0005-0000-0000-0000EB3F0000}"/>
    <cellStyle name="40% - Accent1 2 5 2 2 2 2 4" xfId="13349" xr:uid="{00000000-0005-0000-0000-0000EC3F0000}"/>
    <cellStyle name="40% - Accent1 2 5 2 2 2 3" xfId="13350" xr:uid="{00000000-0005-0000-0000-0000ED3F0000}"/>
    <cellStyle name="40% - Accent1 2 5 2 2 2 3 2" xfId="13351" xr:uid="{00000000-0005-0000-0000-0000EE3F0000}"/>
    <cellStyle name="40% - Accent1 2 5 2 2 2 3 2 2" xfId="13352" xr:uid="{00000000-0005-0000-0000-0000EF3F0000}"/>
    <cellStyle name="40% - Accent1 2 5 2 2 2 3 2 3" xfId="52606" xr:uid="{00000000-0005-0000-0000-0000F03F0000}"/>
    <cellStyle name="40% - Accent1 2 5 2 2 2 3 3" xfId="13353" xr:uid="{00000000-0005-0000-0000-0000F13F0000}"/>
    <cellStyle name="40% - Accent1 2 5 2 2 2 3 4" xfId="13354" xr:uid="{00000000-0005-0000-0000-0000F23F0000}"/>
    <cellStyle name="40% - Accent1 2 5 2 2 2 4" xfId="13355" xr:uid="{00000000-0005-0000-0000-0000F33F0000}"/>
    <cellStyle name="40% - Accent1 2 5 2 2 2 4 2" xfId="13356" xr:uid="{00000000-0005-0000-0000-0000F43F0000}"/>
    <cellStyle name="40% - Accent1 2 5 2 2 2 4 3" xfId="52607" xr:uid="{00000000-0005-0000-0000-0000F53F0000}"/>
    <cellStyle name="40% - Accent1 2 5 2 2 2 5" xfId="13357" xr:uid="{00000000-0005-0000-0000-0000F63F0000}"/>
    <cellStyle name="40% - Accent1 2 5 2 2 2 6" xfId="13358" xr:uid="{00000000-0005-0000-0000-0000F73F0000}"/>
    <cellStyle name="40% - Accent1 2 5 2 2 3" xfId="13359" xr:uid="{00000000-0005-0000-0000-0000F83F0000}"/>
    <cellStyle name="40% - Accent1 2 5 2 2 3 2" xfId="13360" xr:uid="{00000000-0005-0000-0000-0000F93F0000}"/>
    <cellStyle name="40% - Accent1 2 5 2 2 3 2 2" xfId="13361" xr:uid="{00000000-0005-0000-0000-0000FA3F0000}"/>
    <cellStyle name="40% - Accent1 2 5 2 2 3 2 3" xfId="52608" xr:uid="{00000000-0005-0000-0000-0000FB3F0000}"/>
    <cellStyle name="40% - Accent1 2 5 2 2 3 3" xfId="13362" xr:uid="{00000000-0005-0000-0000-0000FC3F0000}"/>
    <cellStyle name="40% - Accent1 2 5 2 2 3 4" xfId="13363" xr:uid="{00000000-0005-0000-0000-0000FD3F0000}"/>
    <cellStyle name="40% - Accent1 2 5 2 2 4" xfId="13364" xr:uid="{00000000-0005-0000-0000-0000FE3F0000}"/>
    <cellStyle name="40% - Accent1 2 5 2 2 4 2" xfId="13365" xr:uid="{00000000-0005-0000-0000-0000FF3F0000}"/>
    <cellStyle name="40% - Accent1 2 5 2 2 4 2 2" xfId="13366" xr:uid="{00000000-0005-0000-0000-000000400000}"/>
    <cellStyle name="40% - Accent1 2 5 2 2 4 2 3" xfId="52609" xr:uid="{00000000-0005-0000-0000-000001400000}"/>
    <cellStyle name="40% - Accent1 2 5 2 2 4 3" xfId="13367" xr:uid="{00000000-0005-0000-0000-000002400000}"/>
    <cellStyle name="40% - Accent1 2 5 2 2 4 4" xfId="13368" xr:uid="{00000000-0005-0000-0000-000003400000}"/>
    <cellStyle name="40% - Accent1 2 5 2 2 5" xfId="13369" xr:uid="{00000000-0005-0000-0000-000004400000}"/>
    <cellStyle name="40% - Accent1 2 5 2 2 5 2" xfId="13370" xr:uid="{00000000-0005-0000-0000-000005400000}"/>
    <cellStyle name="40% - Accent1 2 5 2 2 5 3" xfId="52610" xr:uid="{00000000-0005-0000-0000-000006400000}"/>
    <cellStyle name="40% - Accent1 2 5 2 2 6" xfId="13371" xr:uid="{00000000-0005-0000-0000-000007400000}"/>
    <cellStyle name="40% - Accent1 2 5 2 2 7" xfId="13372" xr:uid="{00000000-0005-0000-0000-000008400000}"/>
    <cellStyle name="40% - Accent1 2 5 2 3" xfId="13373" xr:uid="{00000000-0005-0000-0000-000009400000}"/>
    <cellStyle name="40% - Accent1 2 5 2 3 2" xfId="13374" xr:uid="{00000000-0005-0000-0000-00000A400000}"/>
    <cellStyle name="40% - Accent1 2 5 2 3 2 2" xfId="13375" xr:uid="{00000000-0005-0000-0000-00000B400000}"/>
    <cellStyle name="40% - Accent1 2 5 2 3 2 2 2" xfId="13376" xr:uid="{00000000-0005-0000-0000-00000C400000}"/>
    <cellStyle name="40% - Accent1 2 5 2 3 2 2 3" xfId="52611" xr:uid="{00000000-0005-0000-0000-00000D400000}"/>
    <cellStyle name="40% - Accent1 2 5 2 3 2 3" xfId="13377" xr:uid="{00000000-0005-0000-0000-00000E400000}"/>
    <cellStyle name="40% - Accent1 2 5 2 3 2 4" xfId="13378" xr:uid="{00000000-0005-0000-0000-00000F400000}"/>
    <cellStyle name="40% - Accent1 2 5 2 3 3" xfId="13379" xr:uid="{00000000-0005-0000-0000-000010400000}"/>
    <cellStyle name="40% - Accent1 2 5 2 3 3 2" xfId="13380" xr:uid="{00000000-0005-0000-0000-000011400000}"/>
    <cellStyle name="40% - Accent1 2 5 2 3 3 2 2" xfId="13381" xr:uid="{00000000-0005-0000-0000-000012400000}"/>
    <cellStyle name="40% - Accent1 2 5 2 3 3 2 3" xfId="52612" xr:uid="{00000000-0005-0000-0000-000013400000}"/>
    <cellStyle name="40% - Accent1 2 5 2 3 3 3" xfId="13382" xr:uid="{00000000-0005-0000-0000-000014400000}"/>
    <cellStyle name="40% - Accent1 2 5 2 3 3 4" xfId="13383" xr:uid="{00000000-0005-0000-0000-000015400000}"/>
    <cellStyle name="40% - Accent1 2 5 2 3 4" xfId="13384" xr:uid="{00000000-0005-0000-0000-000016400000}"/>
    <cellStyle name="40% - Accent1 2 5 2 3 4 2" xfId="13385" xr:uid="{00000000-0005-0000-0000-000017400000}"/>
    <cellStyle name="40% - Accent1 2 5 2 3 4 3" xfId="52613" xr:uid="{00000000-0005-0000-0000-000018400000}"/>
    <cellStyle name="40% - Accent1 2 5 2 3 5" xfId="13386" xr:uid="{00000000-0005-0000-0000-000019400000}"/>
    <cellStyle name="40% - Accent1 2 5 2 3 6" xfId="13387" xr:uid="{00000000-0005-0000-0000-00001A400000}"/>
    <cellStyle name="40% - Accent1 2 5 2 4" xfId="13388" xr:uid="{00000000-0005-0000-0000-00001B400000}"/>
    <cellStyle name="40% - Accent1 2 5 2 4 2" xfId="13389" xr:uid="{00000000-0005-0000-0000-00001C400000}"/>
    <cellStyle name="40% - Accent1 2 5 2 4 2 2" xfId="13390" xr:uid="{00000000-0005-0000-0000-00001D400000}"/>
    <cellStyle name="40% - Accent1 2 5 2 4 2 3" xfId="52614" xr:uid="{00000000-0005-0000-0000-00001E400000}"/>
    <cellStyle name="40% - Accent1 2 5 2 4 3" xfId="13391" xr:uid="{00000000-0005-0000-0000-00001F400000}"/>
    <cellStyle name="40% - Accent1 2 5 2 4 4" xfId="13392" xr:uid="{00000000-0005-0000-0000-000020400000}"/>
    <cellStyle name="40% - Accent1 2 5 2 5" xfId="13393" xr:uid="{00000000-0005-0000-0000-000021400000}"/>
    <cellStyle name="40% - Accent1 2 5 2 5 2" xfId="13394" xr:uid="{00000000-0005-0000-0000-000022400000}"/>
    <cellStyle name="40% - Accent1 2 5 2 5 2 2" xfId="13395" xr:uid="{00000000-0005-0000-0000-000023400000}"/>
    <cellStyle name="40% - Accent1 2 5 2 5 2 3" xfId="52615" xr:uid="{00000000-0005-0000-0000-000024400000}"/>
    <cellStyle name="40% - Accent1 2 5 2 5 3" xfId="13396" xr:uid="{00000000-0005-0000-0000-000025400000}"/>
    <cellStyle name="40% - Accent1 2 5 2 5 4" xfId="13397" xr:uid="{00000000-0005-0000-0000-000026400000}"/>
    <cellStyle name="40% - Accent1 2 5 2 6" xfId="13398" xr:uid="{00000000-0005-0000-0000-000027400000}"/>
    <cellStyle name="40% - Accent1 2 5 2 6 2" xfId="13399" xr:uid="{00000000-0005-0000-0000-000028400000}"/>
    <cellStyle name="40% - Accent1 2 5 2 6 3" xfId="52616" xr:uid="{00000000-0005-0000-0000-000029400000}"/>
    <cellStyle name="40% - Accent1 2 5 2 7" xfId="13400" xr:uid="{00000000-0005-0000-0000-00002A400000}"/>
    <cellStyle name="40% - Accent1 2 5 2 8" xfId="13401" xr:uid="{00000000-0005-0000-0000-00002B400000}"/>
    <cellStyle name="40% - Accent1 2 5 3" xfId="13402" xr:uid="{00000000-0005-0000-0000-00002C400000}"/>
    <cellStyle name="40% - Accent1 2 5 3 2" xfId="13403" xr:uid="{00000000-0005-0000-0000-00002D400000}"/>
    <cellStyle name="40% - Accent1 2 5 3 2 2" xfId="13404" xr:uid="{00000000-0005-0000-0000-00002E400000}"/>
    <cellStyle name="40% - Accent1 2 5 3 2 2 2" xfId="13405" xr:uid="{00000000-0005-0000-0000-00002F400000}"/>
    <cellStyle name="40% - Accent1 2 5 3 2 2 2 2" xfId="13406" xr:uid="{00000000-0005-0000-0000-000030400000}"/>
    <cellStyle name="40% - Accent1 2 5 3 2 2 2 3" xfId="52617" xr:uid="{00000000-0005-0000-0000-000031400000}"/>
    <cellStyle name="40% - Accent1 2 5 3 2 2 3" xfId="13407" xr:uid="{00000000-0005-0000-0000-000032400000}"/>
    <cellStyle name="40% - Accent1 2 5 3 2 2 4" xfId="13408" xr:uid="{00000000-0005-0000-0000-000033400000}"/>
    <cellStyle name="40% - Accent1 2 5 3 2 3" xfId="13409" xr:uid="{00000000-0005-0000-0000-000034400000}"/>
    <cellStyle name="40% - Accent1 2 5 3 2 3 2" xfId="13410" xr:uid="{00000000-0005-0000-0000-000035400000}"/>
    <cellStyle name="40% - Accent1 2 5 3 2 3 2 2" xfId="13411" xr:uid="{00000000-0005-0000-0000-000036400000}"/>
    <cellStyle name="40% - Accent1 2 5 3 2 3 2 3" xfId="52618" xr:uid="{00000000-0005-0000-0000-000037400000}"/>
    <cellStyle name="40% - Accent1 2 5 3 2 3 3" xfId="13412" xr:uid="{00000000-0005-0000-0000-000038400000}"/>
    <cellStyle name="40% - Accent1 2 5 3 2 3 4" xfId="13413" xr:uid="{00000000-0005-0000-0000-000039400000}"/>
    <cellStyle name="40% - Accent1 2 5 3 2 4" xfId="13414" xr:uid="{00000000-0005-0000-0000-00003A400000}"/>
    <cellStyle name="40% - Accent1 2 5 3 2 4 2" xfId="13415" xr:uid="{00000000-0005-0000-0000-00003B400000}"/>
    <cellStyle name="40% - Accent1 2 5 3 2 4 3" xfId="52619" xr:uid="{00000000-0005-0000-0000-00003C400000}"/>
    <cellStyle name="40% - Accent1 2 5 3 2 5" xfId="13416" xr:uid="{00000000-0005-0000-0000-00003D400000}"/>
    <cellStyle name="40% - Accent1 2 5 3 2 6" xfId="13417" xr:uid="{00000000-0005-0000-0000-00003E400000}"/>
    <cellStyle name="40% - Accent1 2 5 3 3" xfId="13418" xr:uid="{00000000-0005-0000-0000-00003F400000}"/>
    <cellStyle name="40% - Accent1 2 5 3 3 2" xfId="13419" xr:uid="{00000000-0005-0000-0000-000040400000}"/>
    <cellStyle name="40% - Accent1 2 5 3 3 2 2" xfId="13420" xr:uid="{00000000-0005-0000-0000-000041400000}"/>
    <cellStyle name="40% - Accent1 2 5 3 3 2 3" xfId="52620" xr:uid="{00000000-0005-0000-0000-000042400000}"/>
    <cellStyle name="40% - Accent1 2 5 3 3 3" xfId="13421" xr:uid="{00000000-0005-0000-0000-000043400000}"/>
    <cellStyle name="40% - Accent1 2 5 3 3 4" xfId="13422" xr:uid="{00000000-0005-0000-0000-000044400000}"/>
    <cellStyle name="40% - Accent1 2 5 3 4" xfId="13423" xr:uid="{00000000-0005-0000-0000-000045400000}"/>
    <cellStyle name="40% - Accent1 2 5 3 4 2" xfId="13424" xr:uid="{00000000-0005-0000-0000-000046400000}"/>
    <cellStyle name="40% - Accent1 2 5 3 4 2 2" xfId="13425" xr:uid="{00000000-0005-0000-0000-000047400000}"/>
    <cellStyle name="40% - Accent1 2 5 3 4 2 3" xfId="52621" xr:uid="{00000000-0005-0000-0000-000048400000}"/>
    <cellStyle name="40% - Accent1 2 5 3 4 3" xfId="13426" xr:uid="{00000000-0005-0000-0000-000049400000}"/>
    <cellStyle name="40% - Accent1 2 5 3 4 4" xfId="13427" xr:uid="{00000000-0005-0000-0000-00004A400000}"/>
    <cellStyle name="40% - Accent1 2 5 3 5" xfId="13428" xr:uid="{00000000-0005-0000-0000-00004B400000}"/>
    <cellStyle name="40% - Accent1 2 5 3 5 2" xfId="13429" xr:uid="{00000000-0005-0000-0000-00004C400000}"/>
    <cellStyle name="40% - Accent1 2 5 3 5 3" xfId="52622" xr:uid="{00000000-0005-0000-0000-00004D400000}"/>
    <cellStyle name="40% - Accent1 2 5 3 6" xfId="13430" xr:uid="{00000000-0005-0000-0000-00004E400000}"/>
    <cellStyle name="40% - Accent1 2 5 3 7" xfId="13431" xr:uid="{00000000-0005-0000-0000-00004F400000}"/>
    <cellStyle name="40% - Accent1 2 5 4" xfId="13432" xr:uid="{00000000-0005-0000-0000-000050400000}"/>
    <cellStyle name="40% - Accent1 2 5 4 2" xfId="13433" xr:uid="{00000000-0005-0000-0000-000051400000}"/>
    <cellStyle name="40% - Accent1 2 5 4 2 2" xfId="13434" xr:uid="{00000000-0005-0000-0000-000052400000}"/>
    <cellStyle name="40% - Accent1 2 5 4 2 2 2" xfId="13435" xr:uid="{00000000-0005-0000-0000-000053400000}"/>
    <cellStyle name="40% - Accent1 2 5 4 2 2 3" xfId="52623" xr:uid="{00000000-0005-0000-0000-000054400000}"/>
    <cellStyle name="40% - Accent1 2 5 4 2 3" xfId="13436" xr:uid="{00000000-0005-0000-0000-000055400000}"/>
    <cellStyle name="40% - Accent1 2 5 4 2 4" xfId="13437" xr:uid="{00000000-0005-0000-0000-000056400000}"/>
    <cellStyle name="40% - Accent1 2 5 4 3" xfId="13438" xr:uid="{00000000-0005-0000-0000-000057400000}"/>
    <cellStyle name="40% - Accent1 2 5 4 3 2" xfId="13439" xr:uid="{00000000-0005-0000-0000-000058400000}"/>
    <cellStyle name="40% - Accent1 2 5 4 3 2 2" xfId="13440" xr:uid="{00000000-0005-0000-0000-000059400000}"/>
    <cellStyle name="40% - Accent1 2 5 4 3 2 3" xfId="52624" xr:uid="{00000000-0005-0000-0000-00005A400000}"/>
    <cellStyle name="40% - Accent1 2 5 4 3 3" xfId="13441" xr:uid="{00000000-0005-0000-0000-00005B400000}"/>
    <cellStyle name="40% - Accent1 2 5 4 3 4" xfId="13442" xr:uid="{00000000-0005-0000-0000-00005C400000}"/>
    <cellStyle name="40% - Accent1 2 5 4 4" xfId="13443" xr:uid="{00000000-0005-0000-0000-00005D400000}"/>
    <cellStyle name="40% - Accent1 2 5 4 4 2" xfId="13444" xr:uid="{00000000-0005-0000-0000-00005E400000}"/>
    <cellStyle name="40% - Accent1 2 5 4 4 3" xfId="52625" xr:uid="{00000000-0005-0000-0000-00005F400000}"/>
    <cellStyle name="40% - Accent1 2 5 4 5" xfId="13445" xr:uid="{00000000-0005-0000-0000-000060400000}"/>
    <cellStyle name="40% - Accent1 2 5 4 6" xfId="13446" xr:uid="{00000000-0005-0000-0000-000061400000}"/>
    <cellStyle name="40% - Accent1 2 5 5" xfId="13447" xr:uid="{00000000-0005-0000-0000-000062400000}"/>
    <cellStyle name="40% - Accent1 2 5 5 2" xfId="13448" xr:uid="{00000000-0005-0000-0000-000063400000}"/>
    <cellStyle name="40% - Accent1 2 5 5 2 2" xfId="13449" xr:uid="{00000000-0005-0000-0000-000064400000}"/>
    <cellStyle name="40% - Accent1 2 5 5 2 2 2" xfId="13450" xr:uid="{00000000-0005-0000-0000-000065400000}"/>
    <cellStyle name="40% - Accent1 2 5 5 2 2 3" xfId="52626" xr:uid="{00000000-0005-0000-0000-000066400000}"/>
    <cellStyle name="40% - Accent1 2 5 5 2 3" xfId="13451" xr:uid="{00000000-0005-0000-0000-000067400000}"/>
    <cellStyle name="40% - Accent1 2 5 5 2 4" xfId="13452" xr:uid="{00000000-0005-0000-0000-000068400000}"/>
    <cellStyle name="40% - Accent1 2 5 5 3" xfId="13453" xr:uid="{00000000-0005-0000-0000-000069400000}"/>
    <cellStyle name="40% - Accent1 2 5 5 3 2" xfId="13454" xr:uid="{00000000-0005-0000-0000-00006A400000}"/>
    <cellStyle name="40% - Accent1 2 5 5 3 3" xfId="52627" xr:uid="{00000000-0005-0000-0000-00006B400000}"/>
    <cellStyle name="40% - Accent1 2 5 5 4" xfId="13455" xr:uid="{00000000-0005-0000-0000-00006C400000}"/>
    <cellStyle name="40% - Accent1 2 5 5 5" xfId="13456" xr:uid="{00000000-0005-0000-0000-00006D400000}"/>
    <cellStyle name="40% - Accent1 2 5 6" xfId="13457" xr:uid="{00000000-0005-0000-0000-00006E400000}"/>
    <cellStyle name="40% - Accent1 2 5 6 2" xfId="13458" xr:uid="{00000000-0005-0000-0000-00006F400000}"/>
    <cellStyle name="40% - Accent1 2 5 6 2 2" xfId="13459" xr:uid="{00000000-0005-0000-0000-000070400000}"/>
    <cellStyle name="40% - Accent1 2 5 6 2 3" xfId="52628" xr:uid="{00000000-0005-0000-0000-000071400000}"/>
    <cellStyle name="40% - Accent1 2 5 6 3" xfId="13460" xr:uid="{00000000-0005-0000-0000-000072400000}"/>
    <cellStyle name="40% - Accent1 2 5 6 4" xfId="13461" xr:uid="{00000000-0005-0000-0000-000073400000}"/>
    <cellStyle name="40% - Accent1 2 5 7" xfId="13462" xr:uid="{00000000-0005-0000-0000-000074400000}"/>
    <cellStyle name="40% - Accent1 2 5 7 2" xfId="13463" xr:uid="{00000000-0005-0000-0000-000075400000}"/>
    <cellStyle name="40% - Accent1 2 5 7 2 2" xfId="13464" xr:uid="{00000000-0005-0000-0000-000076400000}"/>
    <cellStyle name="40% - Accent1 2 5 7 2 3" xfId="52629" xr:uid="{00000000-0005-0000-0000-000077400000}"/>
    <cellStyle name="40% - Accent1 2 5 7 3" xfId="13465" xr:uid="{00000000-0005-0000-0000-000078400000}"/>
    <cellStyle name="40% - Accent1 2 5 7 4" xfId="13466" xr:uid="{00000000-0005-0000-0000-000079400000}"/>
    <cellStyle name="40% - Accent1 2 5 8" xfId="13467" xr:uid="{00000000-0005-0000-0000-00007A400000}"/>
    <cellStyle name="40% - Accent1 2 5 8 2" xfId="13468" xr:uid="{00000000-0005-0000-0000-00007B400000}"/>
    <cellStyle name="40% - Accent1 2 5 8 3" xfId="52630" xr:uid="{00000000-0005-0000-0000-00007C400000}"/>
    <cellStyle name="40% - Accent1 2 5 9" xfId="13469" xr:uid="{00000000-0005-0000-0000-00007D400000}"/>
    <cellStyle name="40% - Accent1 2 6" xfId="13470" xr:uid="{00000000-0005-0000-0000-00007E400000}"/>
    <cellStyle name="40% - Accent1 2 6 10" xfId="13471" xr:uid="{00000000-0005-0000-0000-00007F400000}"/>
    <cellStyle name="40% - Accent1 2 6 2" xfId="13472" xr:uid="{00000000-0005-0000-0000-000080400000}"/>
    <cellStyle name="40% - Accent1 2 6 2 2" xfId="13473" xr:uid="{00000000-0005-0000-0000-000081400000}"/>
    <cellStyle name="40% - Accent1 2 6 2 2 2" xfId="13474" xr:uid="{00000000-0005-0000-0000-000082400000}"/>
    <cellStyle name="40% - Accent1 2 6 2 2 2 2" xfId="13475" xr:uid="{00000000-0005-0000-0000-000083400000}"/>
    <cellStyle name="40% - Accent1 2 6 2 2 2 2 2" xfId="13476" xr:uid="{00000000-0005-0000-0000-000084400000}"/>
    <cellStyle name="40% - Accent1 2 6 2 2 2 2 2 2" xfId="13477" xr:uid="{00000000-0005-0000-0000-000085400000}"/>
    <cellStyle name="40% - Accent1 2 6 2 2 2 2 2 3" xfId="52631" xr:uid="{00000000-0005-0000-0000-000086400000}"/>
    <cellStyle name="40% - Accent1 2 6 2 2 2 2 3" xfId="13478" xr:uid="{00000000-0005-0000-0000-000087400000}"/>
    <cellStyle name="40% - Accent1 2 6 2 2 2 2 4" xfId="13479" xr:uid="{00000000-0005-0000-0000-000088400000}"/>
    <cellStyle name="40% - Accent1 2 6 2 2 2 3" xfId="13480" xr:uid="{00000000-0005-0000-0000-000089400000}"/>
    <cellStyle name="40% - Accent1 2 6 2 2 2 3 2" xfId="13481" xr:uid="{00000000-0005-0000-0000-00008A400000}"/>
    <cellStyle name="40% - Accent1 2 6 2 2 2 3 2 2" xfId="13482" xr:uid="{00000000-0005-0000-0000-00008B400000}"/>
    <cellStyle name="40% - Accent1 2 6 2 2 2 3 2 3" xfId="52632" xr:uid="{00000000-0005-0000-0000-00008C400000}"/>
    <cellStyle name="40% - Accent1 2 6 2 2 2 3 3" xfId="13483" xr:uid="{00000000-0005-0000-0000-00008D400000}"/>
    <cellStyle name="40% - Accent1 2 6 2 2 2 3 4" xfId="13484" xr:uid="{00000000-0005-0000-0000-00008E400000}"/>
    <cellStyle name="40% - Accent1 2 6 2 2 2 4" xfId="13485" xr:uid="{00000000-0005-0000-0000-00008F400000}"/>
    <cellStyle name="40% - Accent1 2 6 2 2 2 4 2" xfId="13486" xr:uid="{00000000-0005-0000-0000-000090400000}"/>
    <cellStyle name="40% - Accent1 2 6 2 2 2 4 3" xfId="52633" xr:uid="{00000000-0005-0000-0000-000091400000}"/>
    <cellStyle name="40% - Accent1 2 6 2 2 2 5" xfId="13487" xr:uid="{00000000-0005-0000-0000-000092400000}"/>
    <cellStyle name="40% - Accent1 2 6 2 2 2 6" xfId="13488" xr:uid="{00000000-0005-0000-0000-000093400000}"/>
    <cellStyle name="40% - Accent1 2 6 2 2 3" xfId="13489" xr:uid="{00000000-0005-0000-0000-000094400000}"/>
    <cellStyle name="40% - Accent1 2 6 2 2 3 2" xfId="13490" xr:uid="{00000000-0005-0000-0000-000095400000}"/>
    <cellStyle name="40% - Accent1 2 6 2 2 3 2 2" xfId="13491" xr:uid="{00000000-0005-0000-0000-000096400000}"/>
    <cellStyle name="40% - Accent1 2 6 2 2 3 2 3" xfId="52634" xr:uid="{00000000-0005-0000-0000-000097400000}"/>
    <cellStyle name="40% - Accent1 2 6 2 2 3 3" xfId="13492" xr:uid="{00000000-0005-0000-0000-000098400000}"/>
    <cellStyle name="40% - Accent1 2 6 2 2 3 4" xfId="13493" xr:uid="{00000000-0005-0000-0000-000099400000}"/>
    <cellStyle name="40% - Accent1 2 6 2 2 4" xfId="13494" xr:uid="{00000000-0005-0000-0000-00009A400000}"/>
    <cellStyle name="40% - Accent1 2 6 2 2 4 2" xfId="13495" xr:uid="{00000000-0005-0000-0000-00009B400000}"/>
    <cellStyle name="40% - Accent1 2 6 2 2 4 2 2" xfId="13496" xr:uid="{00000000-0005-0000-0000-00009C400000}"/>
    <cellStyle name="40% - Accent1 2 6 2 2 4 2 3" xfId="52635" xr:uid="{00000000-0005-0000-0000-00009D400000}"/>
    <cellStyle name="40% - Accent1 2 6 2 2 4 3" xfId="13497" xr:uid="{00000000-0005-0000-0000-00009E400000}"/>
    <cellStyle name="40% - Accent1 2 6 2 2 4 4" xfId="13498" xr:uid="{00000000-0005-0000-0000-00009F400000}"/>
    <cellStyle name="40% - Accent1 2 6 2 2 5" xfId="13499" xr:uid="{00000000-0005-0000-0000-0000A0400000}"/>
    <cellStyle name="40% - Accent1 2 6 2 2 5 2" xfId="13500" xr:uid="{00000000-0005-0000-0000-0000A1400000}"/>
    <cellStyle name="40% - Accent1 2 6 2 2 5 3" xfId="52636" xr:uid="{00000000-0005-0000-0000-0000A2400000}"/>
    <cellStyle name="40% - Accent1 2 6 2 2 6" xfId="13501" xr:uid="{00000000-0005-0000-0000-0000A3400000}"/>
    <cellStyle name="40% - Accent1 2 6 2 2 7" xfId="13502" xr:uid="{00000000-0005-0000-0000-0000A4400000}"/>
    <cellStyle name="40% - Accent1 2 6 2 3" xfId="13503" xr:uid="{00000000-0005-0000-0000-0000A5400000}"/>
    <cellStyle name="40% - Accent1 2 6 2 3 2" xfId="13504" xr:uid="{00000000-0005-0000-0000-0000A6400000}"/>
    <cellStyle name="40% - Accent1 2 6 2 3 2 2" xfId="13505" xr:uid="{00000000-0005-0000-0000-0000A7400000}"/>
    <cellStyle name="40% - Accent1 2 6 2 3 2 2 2" xfId="13506" xr:uid="{00000000-0005-0000-0000-0000A8400000}"/>
    <cellStyle name="40% - Accent1 2 6 2 3 2 2 3" xfId="52637" xr:uid="{00000000-0005-0000-0000-0000A9400000}"/>
    <cellStyle name="40% - Accent1 2 6 2 3 2 3" xfId="13507" xr:uid="{00000000-0005-0000-0000-0000AA400000}"/>
    <cellStyle name="40% - Accent1 2 6 2 3 2 4" xfId="13508" xr:uid="{00000000-0005-0000-0000-0000AB400000}"/>
    <cellStyle name="40% - Accent1 2 6 2 3 3" xfId="13509" xr:uid="{00000000-0005-0000-0000-0000AC400000}"/>
    <cellStyle name="40% - Accent1 2 6 2 3 3 2" xfId="13510" xr:uid="{00000000-0005-0000-0000-0000AD400000}"/>
    <cellStyle name="40% - Accent1 2 6 2 3 3 2 2" xfId="13511" xr:uid="{00000000-0005-0000-0000-0000AE400000}"/>
    <cellStyle name="40% - Accent1 2 6 2 3 3 2 3" xfId="52638" xr:uid="{00000000-0005-0000-0000-0000AF400000}"/>
    <cellStyle name="40% - Accent1 2 6 2 3 3 3" xfId="13512" xr:uid="{00000000-0005-0000-0000-0000B0400000}"/>
    <cellStyle name="40% - Accent1 2 6 2 3 3 4" xfId="13513" xr:uid="{00000000-0005-0000-0000-0000B1400000}"/>
    <cellStyle name="40% - Accent1 2 6 2 3 4" xfId="13514" xr:uid="{00000000-0005-0000-0000-0000B2400000}"/>
    <cellStyle name="40% - Accent1 2 6 2 3 4 2" xfId="13515" xr:uid="{00000000-0005-0000-0000-0000B3400000}"/>
    <cellStyle name="40% - Accent1 2 6 2 3 4 3" xfId="52639" xr:uid="{00000000-0005-0000-0000-0000B4400000}"/>
    <cellStyle name="40% - Accent1 2 6 2 3 5" xfId="13516" xr:uid="{00000000-0005-0000-0000-0000B5400000}"/>
    <cellStyle name="40% - Accent1 2 6 2 3 6" xfId="13517" xr:uid="{00000000-0005-0000-0000-0000B6400000}"/>
    <cellStyle name="40% - Accent1 2 6 2 4" xfId="13518" xr:uid="{00000000-0005-0000-0000-0000B7400000}"/>
    <cellStyle name="40% - Accent1 2 6 2 4 2" xfId="13519" xr:uid="{00000000-0005-0000-0000-0000B8400000}"/>
    <cellStyle name="40% - Accent1 2 6 2 4 2 2" xfId="13520" xr:uid="{00000000-0005-0000-0000-0000B9400000}"/>
    <cellStyle name="40% - Accent1 2 6 2 4 2 3" xfId="52640" xr:uid="{00000000-0005-0000-0000-0000BA400000}"/>
    <cellStyle name="40% - Accent1 2 6 2 4 3" xfId="13521" xr:uid="{00000000-0005-0000-0000-0000BB400000}"/>
    <cellStyle name="40% - Accent1 2 6 2 4 4" xfId="13522" xr:uid="{00000000-0005-0000-0000-0000BC400000}"/>
    <cellStyle name="40% - Accent1 2 6 2 5" xfId="13523" xr:uid="{00000000-0005-0000-0000-0000BD400000}"/>
    <cellStyle name="40% - Accent1 2 6 2 5 2" xfId="13524" xr:uid="{00000000-0005-0000-0000-0000BE400000}"/>
    <cellStyle name="40% - Accent1 2 6 2 5 2 2" xfId="13525" xr:uid="{00000000-0005-0000-0000-0000BF400000}"/>
    <cellStyle name="40% - Accent1 2 6 2 5 2 3" xfId="52641" xr:uid="{00000000-0005-0000-0000-0000C0400000}"/>
    <cellStyle name="40% - Accent1 2 6 2 5 3" xfId="13526" xr:uid="{00000000-0005-0000-0000-0000C1400000}"/>
    <cellStyle name="40% - Accent1 2 6 2 5 4" xfId="13527" xr:uid="{00000000-0005-0000-0000-0000C2400000}"/>
    <cellStyle name="40% - Accent1 2 6 2 6" xfId="13528" xr:uid="{00000000-0005-0000-0000-0000C3400000}"/>
    <cellStyle name="40% - Accent1 2 6 2 6 2" xfId="13529" xr:uid="{00000000-0005-0000-0000-0000C4400000}"/>
    <cellStyle name="40% - Accent1 2 6 2 6 3" xfId="52642" xr:uid="{00000000-0005-0000-0000-0000C5400000}"/>
    <cellStyle name="40% - Accent1 2 6 2 7" xfId="13530" xr:uid="{00000000-0005-0000-0000-0000C6400000}"/>
    <cellStyle name="40% - Accent1 2 6 2 8" xfId="13531" xr:uid="{00000000-0005-0000-0000-0000C7400000}"/>
    <cellStyle name="40% - Accent1 2 6 3" xfId="13532" xr:uid="{00000000-0005-0000-0000-0000C8400000}"/>
    <cellStyle name="40% - Accent1 2 6 3 2" xfId="13533" xr:uid="{00000000-0005-0000-0000-0000C9400000}"/>
    <cellStyle name="40% - Accent1 2 6 3 2 2" xfId="13534" xr:uid="{00000000-0005-0000-0000-0000CA400000}"/>
    <cellStyle name="40% - Accent1 2 6 3 2 2 2" xfId="13535" xr:uid="{00000000-0005-0000-0000-0000CB400000}"/>
    <cellStyle name="40% - Accent1 2 6 3 2 2 2 2" xfId="13536" xr:uid="{00000000-0005-0000-0000-0000CC400000}"/>
    <cellStyle name="40% - Accent1 2 6 3 2 2 2 3" xfId="52643" xr:uid="{00000000-0005-0000-0000-0000CD400000}"/>
    <cellStyle name="40% - Accent1 2 6 3 2 2 3" xfId="13537" xr:uid="{00000000-0005-0000-0000-0000CE400000}"/>
    <cellStyle name="40% - Accent1 2 6 3 2 2 4" xfId="13538" xr:uid="{00000000-0005-0000-0000-0000CF400000}"/>
    <cellStyle name="40% - Accent1 2 6 3 2 3" xfId="13539" xr:uid="{00000000-0005-0000-0000-0000D0400000}"/>
    <cellStyle name="40% - Accent1 2 6 3 2 3 2" xfId="13540" xr:uid="{00000000-0005-0000-0000-0000D1400000}"/>
    <cellStyle name="40% - Accent1 2 6 3 2 3 2 2" xfId="13541" xr:uid="{00000000-0005-0000-0000-0000D2400000}"/>
    <cellStyle name="40% - Accent1 2 6 3 2 3 2 3" xfId="52644" xr:uid="{00000000-0005-0000-0000-0000D3400000}"/>
    <cellStyle name="40% - Accent1 2 6 3 2 3 3" xfId="13542" xr:uid="{00000000-0005-0000-0000-0000D4400000}"/>
    <cellStyle name="40% - Accent1 2 6 3 2 3 4" xfId="13543" xr:uid="{00000000-0005-0000-0000-0000D5400000}"/>
    <cellStyle name="40% - Accent1 2 6 3 2 4" xfId="13544" xr:uid="{00000000-0005-0000-0000-0000D6400000}"/>
    <cellStyle name="40% - Accent1 2 6 3 2 4 2" xfId="13545" xr:uid="{00000000-0005-0000-0000-0000D7400000}"/>
    <cellStyle name="40% - Accent1 2 6 3 2 4 3" xfId="52645" xr:uid="{00000000-0005-0000-0000-0000D8400000}"/>
    <cellStyle name="40% - Accent1 2 6 3 2 5" xfId="13546" xr:uid="{00000000-0005-0000-0000-0000D9400000}"/>
    <cellStyle name="40% - Accent1 2 6 3 2 6" xfId="13547" xr:uid="{00000000-0005-0000-0000-0000DA400000}"/>
    <cellStyle name="40% - Accent1 2 6 3 3" xfId="13548" xr:uid="{00000000-0005-0000-0000-0000DB400000}"/>
    <cellStyle name="40% - Accent1 2 6 3 3 2" xfId="13549" xr:uid="{00000000-0005-0000-0000-0000DC400000}"/>
    <cellStyle name="40% - Accent1 2 6 3 3 2 2" xfId="13550" xr:uid="{00000000-0005-0000-0000-0000DD400000}"/>
    <cellStyle name="40% - Accent1 2 6 3 3 2 3" xfId="52646" xr:uid="{00000000-0005-0000-0000-0000DE400000}"/>
    <cellStyle name="40% - Accent1 2 6 3 3 3" xfId="13551" xr:uid="{00000000-0005-0000-0000-0000DF400000}"/>
    <cellStyle name="40% - Accent1 2 6 3 3 4" xfId="13552" xr:uid="{00000000-0005-0000-0000-0000E0400000}"/>
    <cellStyle name="40% - Accent1 2 6 3 4" xfId="13553" xr:uid="{00000000-0005-0000-0000-0000E1400000}"/>
    <cellStyle name="40% - Accent1 2 6 3 4 2" xfId="13554" xr:uid="{00000000-0005-0000-0000-0000E2400000}"/>
    <cellStyle name="40% - Accent1 2 6 3 4 2 2" xfId="13555" xr:uid="{00000000-0005-0000-0000-0000E3400000}"/>
    <cellStyle name="40% - Accent1 2 6 3 4 2 3" xfId="52647" xr:uid="{00000000-0005-0000-0000-0000E4400000}"/>
    <cellStyle name="40% - Accent1 2 6 3 4 3" xfId="13556" xr:uid="{00000000-0005-0000-0000-0000E5400000}"/>
    <cellStyle name="40% - Accent1 2 6 3 4 4" xfId="13557" xr:uid="{00000000-0005-0000-0000-0000E6400000}"/>
    <cellStyle name="40% - Accent1 2 6 3 5" xfId="13558" xr:uid="{00000000-0005-0000-0000-0000E7400000}"/>
    <cellStyle name="40% - Accent1 2 6 3 5 2" xfId="13559" xr:uid="{00000000-0005-0000-0000-0000E8400000}"/>
    <cellStyle name="40% - Accent1 2 6 3 5 3" xfId="52648" xr:uid="{00000000-0005-0000-0000-0000E9400000}"/>
    <cellStyle name="40% - Accent1 2 6 3 6" xfId="13560" xr:uid="{00000000-0005-0000-0000-0000EA400000}"/>
    <cellStyle name="40% - Accent1 2 6 3 7" xfId="13561" xr:uid="{00000000-0005-0000-0000-0000EB400000}"/>
    <cellStyle name="40% - Accent1 2 6 4" xfId="13562" xr:uid="{00000000-0005-0000-0000-0000EC400000}"/>
    <cellStyle name="40% - Accent1 2 6 4 2" xfId="13563" xr:uid="{00000000-0005-0000-0000-0000ED400000}"/>
    <cellStyle name="40% - Accent1 2 6 4 2 2" xfId="13564" xr:uid="{00000000-0005-0000-0000-0000EE400000}"/>
    <cellStyle name="40% - Accent1 2 6 4 2 2 2" xfId="13565" xr:uid="{00000000-0005-0000-0000-0000EF400000}"/>
    <cellStyle name="40% - Accent1 2 6 4 2 2 3" xfId="52649" xr:uid="{00000000-0005-0000-0000-0000F0400000}"/>
    <cellStyle name="40% - Accent1 2 6 4 2 3" xfId="13566" xr:uid="{00000000-0005-0000-0000-0000F1400000}"/>
    <cellStyle name="40% - Accent1 2 6 4 2 4" xfId="13567" xr:uid="{00000000-0005-0000-0000-0000F2400000}"/>
    <cellStyle name="40% - Accent1 2 6 4 3" xfId="13568" xr:uid="{00000000-0005-0000-0000-0000F3400000}"/>
    <cellStyle name="40% - Accent1 2 6 4 3 2" xfId="13569" xr:uid="{00000000-0005-0000-0000-0000F4400000}"/>
    <cellStyle name="40% - Accent1 2 6 4 3 2 2" xfId="13570" xr:uid="{00000000-0005-0000-0000-0000F5400000}"/>
    <cellStyle name="40% - Accent1 2 6 4 3 2 3" xfId="52650" xr:uid="{00000000-0005-0000-0000-0000F6400000}"/>
    <cellStyle name="40% - Accent1 2 6 4 3 3" xfId="13571" xr:uid="{00000000-0005-0000-0000-0000F7400000}"/>
    <cellStyle name="40% - Accent1 2 6 4 3 4" xfId="13572" xr:uid="{00000000-0005-0000-0000-0000F8400000}"/>
    <cellStyle name="40% - Accent1 2 6 4 4" xfId="13573" xr:uid="{00000000-0005-0000-0000-0000F9400000}"/>
    <cellStyle name="40% - Accent1 2 6 4 4 2" xfId="13574" xr:uid="{00000000-0005-0000-0000-0000FA400000}"/>
    <cellStyle name="40% - Accent1 2 6 4 4 3" xfId="52651" xr:uid="{00000000-0005-0000-0000-0000FB400000}"/>
    <cellStyle name="40% - Accent1 2 6 4 5" xfId="13575" xr:uid="{00000000-0005-0000-0000-0000FC400000}"/>
    <cellStyle name="40% - Accent1 2 6 4 6" xfId="13576" xr:uid="{00000000-0005-0000-0000-0000FD400000}"/>
    <cellStyle name="40% - Accent1 2 6 5" xfId="13577" xr:uid="{00000000-0005-0000-0000-0000FE400000}"/>
    <cellStyle name="40% - Accent1 2 6 5 2" xfId="13578" xr:uid="{00000000-0005-0000-0000-0000FF400000}"/>
    <cellStyle name="40% - Accent1 2 6 5 2 2" xfId="13579" xr:uid="{00000000-0005-0000-0000-000000410000}"/>
    <cellStyle name="40% - Accent1 2 6 5 2 2 2" xfId="13580" xr:uid="{00000000-0005-0000-0000-000001410000}"/>
    <cellStyle name="40% - Accent1 2 6 5 2 2 3" xfId="52652" xr:uid="{00000000-0005-0000-0000-000002410000}"/>
    <cellStyle name="40% - Accent1 2 6 5 2 3" xfId="13581" xr:uid="{00000000-0005-0000-0000-000003410000}"/>
    <cellStyle name="40% - Accent1 2 6 5 2 4" xfId="13582" xr:uid="{00000000-0005-0000-0000-000004410000}"/>
    <cellStyle name="40% - Accent1 2 6 5 3" xfId="13583" xr:uid="{00000000-0005-0000-0000-000005410000}"/>
    <cellStyle name="40% - Accent1 2 6 5 3 2" xfId="13584" xr:uid="{00000000-0005-0000-0000-000006410000}"/>
    <cellStyle name="40% - Accent1 2 6 5 3 3" xfId="52653" xr:uid="{00000000-0005-0000-0000-000007410000}"/>
    <cellStyle name="40% - Accent1 2 6 5 4" xfId="13585" xr:uid="{00000000-0005-0000-0000-000008410000}"/>
    <cellStyle name="40% - Accent1 2 6 5 5" xfId="13586" xr:uid="{00000000-0005-0000-0000-000009410000}"/>
    <cellStyle name="40% - Accent1 2 6 6" xfId="13587" xr:uid="{00000000-0005-0000-0000-00000A410000}"/>
    <cellStyle name="40% - Accent1 2 6 6 2" xfId="13588" xr:uid="{00000000-0005-0000-0000-00000B410000}"/>
    <cellStyle name="40% - Accent1 2 6 6 2 2" xfId="13589" xr:uid="{00000000-0005-0000-0000-00000C410000}"/>
    <cellStyle name="40% - Accent1 2 6 6 2 3" xfId="52654" xr:uid="{00000000-0005-0000-0000-00000D410000}"/>
    <cellStyle name="40% - Accent1 2 6 6 3" xfId="13590" xr:uid="{00000000-0005-0000-0000-00000E410000}"/>
    <cellStyle name="40% - Accent1 2 6 6 4" xfId="13591" xr:uid="{00000000-0005-0000-0000-00000F410000}"/>
    <cellStyle name="40% - Accent1 2 6 7" xfId="13592" xr:uid="{00000000-0005-0000-0000-000010410000}"/>
    <cellStyle name="40% - Accent1 2 6 7 2" xfId="13593" xr:uid="{00000000-0005-0000-0000-000011410000}"/>
    <cellStyle name="40% - Accent1 2 6 7 2 2" xfId="13594" xr:uid="{00000000-0005-0000-0000-000012410000}"/>
    <cellStyle name="40% - Accent1 2 6 7 2 3" xfId="52655" xr:uid="{00000000-0005-0000-0000-000013410000}"/>
    <cellStyle name="40% - Accent1 2 6 7 3" xfId="13595" xr:uid="{00000000-0005-0000-0000-000014410000}"/>
    <cellStyle name="40% - Accent1 2 6 7 4" xfId="13596" xr:uid="{00000000-0005-0000-0000-000015410000}"/>
    <cellStyle name="40% - Accent1 2 6 8" xfId="13597" xr:uid="{00000000-0005-0000-0000-000016410000}"/>
    <cellStyle name="40% - Accent1 2 6 8 2" xfId="13598" xr:uid="{00000000-0005-0000-0000-000017410000}"/>
    <cellStyle name="40% - Accent1 2 6 8 3" xfId="52656" xr:uid="{00000000-0005-0000-0000-000018410000}"/>
    <cellStyle name="40% - Accent1 2 6 9" xfId="13599" xr:uid="{00000000-0005-0000-0000-000019410000}"/>
    <cellStyle name="40% - Accent1 2 7" xfId="13600" xr:uid="{00000000-0005-0000-0000-00001A410000}"/>
    <cellStyle name="40% - Accent1 2 7 2" xfId="13601" xr:uid="{00000000-0005-0000-0000-00001B410000}"/>
    <cellStyle name="40% - Accent1 2 7 2 2" xfId="13602" xr:uid="{00000000-0005-0000-0000-00001C410000}"/>
    <cellStyle name="40% - Accent1 2 7 2 2 2" xfId="13603" xr:uid="{00000000-0005-0000-0000-00001D410000}"/>
    <cellStyle name="40% - Accent1 2 7 2 2 2 2" xfId="13604" xr:uid="{00000000-0005-0000-0000-00001E410000}"/>
    <cellStyle name="40% - Accent1 2 7 2 2 2 2 2" xfId="13605" xr:uid="{00000000-0005-0000-0000-00001F410000}"/>
    <cellStyle name="40% - Accent1 2 7 2 2 2 2 3" xfId="52657" xr:uid="{00000000-0005-0000-0000-000020410000}"/>
    <cellStyle name="40% - Accent1 2 7 2 2 2 3" xfId="13606" xr:uid="{00000000-0005-0000-0000-000021410000}"/>
    <cellStyle name="40% - Accent1 2 7 2 2 2 4" xfId="13607" xr:uid="{00000000-0005-0000-0000-000022410000}"/>
    <cellStyle name="40% - Accent1 2 7 2 2 3" xfId="13608" xr:uid="{00000000-0005-0000-0000-000023410000}"/>
    <cellStyle name="40% - Accent1 2 7 2 2 3 2" xfId="13609" xr:uid="{00000000-0005-0000-0000-000024410000}"/>
    <cellStyle name="40% - Accent1 2 7 2 2 3 2 2" xfId="13610" xr:uid="{00000000-0005-0000-0000-000025410000}"/>
    <cellStyle name="40% - Accent1 2 7 2 2 3 2 3" xfId="52658" xr:uid="{00000000-0005-0000-0000-000026410000}"/>
    <cellStyle name="40% - Accent1 2 7 2 2 3 3" xfId="13611" xr:uid="{00000000-0005-0000-0000-000027410000}"/>
    <cellStyle name="40% - Accent1 2 7 2 2 3 4" xfId="13612" xr:uid="{00000000-0005-0000-0000-000028410000}"/>
    <cellStyle name="40% - Accent1 2 7 2 2 4" xfId="13613" xr:uid="{00000000-0005-0000-0000-000029410000}"/>
    <cellStyle name="40% - Accent1 2 7 2 2 4 2" xfId="13614" xr:uid="{00000000-0005-0000-0000-00002A410000}"/>
    <cellStyle name="40% - Accent1 2 7 2 2 4 3" xfId="52659" xr:uid="{00000000-0005-0000-0000-00002B410000}"/>
    <cellStyle name="40% - Accent1 2 7 2 2 5" xfId="13615" xr:uid="{00000000-0005-0000-0000-00002C410000}"/>
    <cellStyle name="40% - Accent1 2 7 2 2 6" xfId="13616" xr:uid="{00000000-0005-0000-0000-00002D410000}"/>
    <cellStyle name="40% - Accent1 2 7 2 3" xfId="13617" xr:uid="{00000000-0005-0000-0000-00002E410000}"/>
    <cellStyle name="40% - Accent1 2 7 2 3 2" xfId="13618" xr:uid="{00000000-0005-0000-0000-00002F410000}"/>
    <cellStyle name="40% - Accent1 2 7 2 3 2 2" xfId="13619" xr:uid="{00000000-0005-0000-0000-000030410000}"/>
    <cellStyle name="40% - Accent1 2 7 2 3 2 3" xfId="52660" xr:uid="{00000000-0005-0000-0000-000031410000}"/>
    <cellStyle name="40% - Accent1 2 7 2 3 3" xfId="13620" xr:uid="{00000000-0005-0000-0000-000032410000}"/>
    <cellStyle name="40% - Accent1 2 7 2 3 4" xfId="13621" xr:uid="{00000000-0005-0000-0000-000033410000}"/>
    <cellStyle name="40% - Accent1 2 7 2 4" xfId="13622" xr:uid="{00000000-0005-0000-0000-000034410000}"/>
    <cellStyle name="40% - Accent1 2 7 2 4 2" xfId="13623" xr:uid="{00000000-0005-0000-0000-000035410000}"/>
    <cellStyle name="40% - Accent1 2 7 2 4 2 2" xfId="13624" xr:uid="{00000000-0005-0000-0000-000036410000}"/>
    <cellStyle name="40% - Accent1 2 7 2 4 2 3" xfId="52661" xr:uid="{00000000-0005-0000-0000-000037410000}"/>
    <cellStyle name="40% - Accent1 2 7 2 4 3" xfId="13625" xr:uid="{00000000-0005-0000-0000-000038410000}"/>
    <cellStyle name="40% - Accent1 2 7 2 4 4" xfId="13626" xr:uid="{00000000-0005-0000-0000-000039410000}"/>
    <cellStyle name="40% - Accent1 2 7 2 5" xfId="13627" xr:uid="{00000000-0005-0000-0000-00003A410000}"/>
    <cellStyle name="40% - Accent1 2 7 2 5 2" xfId="13628" xr:uid="{00000000-0005-0000-0000-00003B410000}"/>
    <cellStyle name="40% - Accent1 2 7 2 5 3" xfId="52662" xr:uid="{00000000-0005-0000-0000-00003C410000}"/>
    <cellStyle name="40% - Accent1 2 7 2 6" xfId="13629" xr:uid="{00000000-0005-0000-0000-00003D410000}"/>
    <cellStyle name="40% - Accent1 2 7 2 7" xfId="13630" xr:uid="{00000000-0005-0000-0000-00003E410000}"/>
    <cellStyle name="40% - Accent1 2 7 3" xfId="13631" xr:uid="{00000000-0005-0000-0000-00003F410000}"/>
    <cellStyle name="40% - Accent1 2 7 3 2" xfId="13632" xr:uid="{00000000-0005-0000-0000-000040410000}"/>
    <cellStyle name="40% - Accent1 2 7 3 2 2" xfId="13633" xr:uid="{00000000-0005-0000-0000-000041410000}"/>
    <cellStyle name="40% - Accent1 2 7 3 2 2 2" xfId="13634" xr:uid="{00000000-0005-0000-0000-000042410000}"/>
    <cellStyle name="40% - Accent1 2 7 3 2 2 3" xfId="52663" xr:uid="{00000000-0005-0000-0000-000043410000}"/>
    <cellStyle name="40% - Accent1 2 7 3 2 3" xfId="13635" xr:uid="{00000000-0005-0000-0000-000044410000}"/>
    <cellStyle name="40% - Accent1 2 7 3 2 4" xfId="13636" xr:uid="{00000000-0005-0000-0000-000045410000}"/>
    <cellStyle name="40% - Accent1 2 7 3 3" xfId="13637" xr:uid="{00000000-0005-0000-0000-000046410000}"/>
    <cellStyle name="40% - Accent1 2 7 3 3 2" xfId="13638" xr:uid="{00000000-0005-0000-0000-000047410000}"/>
    <cellStyle name="40% - Accent1 2 7 3 3 2 2" xfId="13639" xr:uid="{00000000-0005-0000-0000-000048410000}"/>
    <cellStyle name="40% - Accent1 2 7 3 3 2 3" xfId="52664" xr:uid="{00000000-0005-0000-0000-000049410000}"/>
    <cellStyle name="40% - Accent1 2 7 3 3 3" xfId="13640" xr:uid="{00000000-0005-0000-0000-00004A410000}"/>
    <cellStyle name="40% - Accent1 2 7 3 3 4" xfId="13641" xr:uid="{00000000-0005-0000-0000-00004B410000}"/>
    <cellStyle name="40% - Accent1 2 7 3 4" xfId="13642" xr:uid="{00000000-0005-0000-0000-00004C410000}"/>
    <cellStyle name="40% - Accent1 2 7 3 4 2" xfId="13643" xr:uid="{00000000-0005-0000-0000-00004D410000}"/>
    <cellStyle name="40% - Accent1 2 7 3 4 3" xfId="52665" xr:uid="{00000000-0005-0000-0000-00004E410000}"/>
    <cellStyle name="40% - Accent1 2 7 3 5" xfId="13644" xr:uid="{00000000-0005-0000-0000-00004F410000}"/>
    <cellStyle name="40% - Accent1 2 7 3 6" xfId="13645" xr:uid="{00000000-0005-0000-0000-000050410000}"/>
    <cellStyle name="40% - Accent1 2 7 4" xfId="13646" xr:uid="{00000000-0005-0000-0000-000051410000}"/>
    <cellStyle name="40% - Accent1 2 7 4 2" xfId="13647" xr:uid="{00000000-0005-0000-0000-000052410000}"/>
    <cellStyle name="40% - Accent1 2 7 4 2 2" xfId="13648" xr:uid="{00000000-0005-0000-0000-000053410000}"/>
    <cellStyle name="40% - Accent1 2 7 4 2 3" xfId="52666" xr:uid="{00000000-0005-0000-0000-000054410000}"/>
    <cellStyle name="40% - Accent1 2 7 4 3" xfId="13649" xr:uid="{00000000-0005-0000-0000-000055410000}"/>
    <cellStyle name="40% - Accent1 2 7 4 4" xfId="13650" xr:uid="{00000000-0005-0000-0000-000056410000}"/>
    <cellStyle name="40% - Accent1 2 7 5" xfId="13651" xr:uid="{00000000-0005-0000-0000-000057410000}"/>
    <cellStyle name="40% - Accent1 2 7 5 2" xfId="13652" xr:uid="{00000000-0005-0000-0000-000058410000}"/>
    <cellStyle name="40% - Accent1 2 7 5 2 2" xfId="13653" xr:uid="{00000000-0005-0000-0000-000059410000}"/>
    <cellStyle name="40% - Accent1 2 7 5 2 3" xfId="52667" xr:uid="{00000000-0005-0000-0000-00005A410000}"/>
    <cellStyle name="40% - Accent1 2 7 5 3" xfId="13654" xr:uid="{00000000-0005-0000-0000-00005B410000}"/>
    <cellStyle name="40% - Accent1 2 7 5 4" xfId="13655" xr:uid="{00000000-0005-0000-0000-00005C410000}"/>
    <cellStyle name="40% - Accent1 2 7 6" xfId="13656" xr:uid="{00000000-0005-0000-0000-00005D410000}"/>
    <cellStyle name="40% - Accent1 2 7 6 2" xfId="13657" xr:uid="{00000000-0005-0000-0000-00005E410000}"/>
    <cellStyle name="40% - Accent1 2 7 6 3" xfId="52668" xr:uid="{00000000-0005-0000-0000-00005F410000}"/>
    <cellStyle name="40% - Accent1 2 7 7" xfId="13658" xr:uid="{00000000-0005-0000-0000-000060410000}"/>
    <cellStyle name="40% - Accent1 2 7 8" xfId="13659" xr:uid="{00000000-0005-0000-0000-000061410000}"/>
    <cellStyle name="40% - Accent1 2 8" xfId="13660" xr:uid="{00000000-0005-0000-0000-000062410000}"/>
    <cellStyle name="40% - Accent1 2 8 2" xfId="13661" xr:uid="{00000000-0005-0000-0000-000063410000}"/>
    <cellStyle name="40% - Accent1 2 8 2 2" xfId="13662" xr:uid="{00000000-0005-0000-0000-000064410000}"/>
    <cellStyle name="40% - Accent1 2 8 2 2 2" xfId="13663" xr:uid="{00000000-0005-0000-0000-000065410000}"/>
    <cellStyle name="40% - Accent1 2 8 2 2 2 2" xfId="13664" xr:uid="{00000000-0005-0000-0000-000066410000}"/>
    <cellStyle name="40% - Accent1 2 8 2 2 2 3" xfId="52669" xr:uid="{00000000-0005-0000-0000-000067410000}"/>
    <cellStyle name="40% - Accent1 2 8 2 2 3" xfId="13665" xr:uid="{00000000-0005-0000-0000-000068410000}"/>
    <cellStyle name="40% - Accent1 2 8 2 2 4" xfId="13666" xr:uid="{00000000-0005-0000-0000-000069410000}"/>
    <cellStyle name="40% - Accent1 2 8 2 3" xfId="13667" xr:uid="{00000000-0005-0000-0000-00006A410000}"/>
    <cellStyle name="40% - Accent1 2 8 2 3 2" xfId="13668" xr:uid="{00000000-0005-0000-0000-00006B410000}"/>
    <cellStyle name="40% - Accent1 2 8 2 3 2 2" xfId="13669" xr:uid="{00000000-0005-0000-0000-00006C410000}"/>
    <cellStyle name="40% - Accent1 2 8 2 3 2 3" xfId="52670" xr:uid="{00000000-0005-0000-0000-00006D410000}"/>
    <cellStyle name="40% - Accent1 2 8 2 3 3" xfId="13670" xr:uid="{00000000-0005-0000-0000-00006E410000}"/>
    <cellStyle name="40% - Accent1 2 8 2 3 4" xfId="13671" xr:uid="{00000000-0005-0000-0000-00006F410000}"/>
    <cellStyle name="40% - Accent1 2 8 2 4" xfId="13672" xr:uid="{00000000-0005-0000-0000-000070410000}"/>
    <cellStyle name="40% - Accent1 2 8 2 4 2" xfId="13673" xr:uid="{00000000-0005-0000-0000-000071410000}"/>
    <cellStyle name="40% - Accent1 2 8 2 4 3" xfId="52671" xr:uid="{00000000-0005-0000-0000-000072410000}"/>
    <cellStyle name="40% - Accent1 2 8 2 5" xfId="13674" xr:uid="{00000000-0005-0000-0000-000073410000}"/>
    <cellStyle name="40% - Accent1 2 8 2 6" xfId="13675" xr:uid="{00000000-0005-0000-0000-000074410000}"/>
    <cellStyle name="40% - Accent1 2 8 3" xfId="13676" xr:uid="{00000000-0005-0000-0000-000075410000}"/>
    <cellStyle name="40% - Accent1 2 8 3 2" xfId="13677" xr:uid="{00000000-0005-0000-0000-000076410000}"/>
    <cellStyle name="40% - Accent1 2 8 3 2 2" xfId="13678" xr:uid="{00000000-0005-0000-0000-000077410000}"/>
    <cellStyle name="40% - Accent1 2 8 3 2 3" xfId="52672" xr:uid="{00000000-0005-0000-0000-000078410000}"/>
    <cellStyle name="40% - Accent1 2 8 3 3" xfId="13679" xr:uid="{00000000-0005-0000-0000-000079410000}"/>
    <cellStyle name="40% - Accent1 2 8 3 4" xfId="13680" xr:uid="{00000000-0005-0000-0000-00007A410000}"/>
    <cellStyle name="40% - Accent1 2 8 4" xfId="13681" xr:uid="{00000000-0005-0000-0000-00007B410000}"/>
    <cellStyle name="40% - Accent1 2 8 4 2" xfId="13682" xr:uid="{00000000-0005-0000-0000-00007C410000}"/>
    <cellStyle name="40% - Accent1 2 8 4 2 2" xfId="13683" xr:uid="{00000000-0005-0000-0000-00007D410000}"/>
    <cellStyle name="40% - Accent1 2 8 4 2 3" xfId="52673" xr:uid="{00000000-0005-0000-0000-00007E410000}"/>
    <cellStyle name="40% - Accent1 2 8 4 3" xfId="13684" xr:uid="{00000000-0005-0000-0000-00007F410000}"/>
    <cellStyle name="40% - Accent1 2 8 4 4" xfId="13685" xr:uid="{00000000-0005-0000-0000-000080410000}"/>
    <cellStyle name="40% - Accent1 2 8 5" xfId="13686" xr:uid="{00000000-0005-0000-0000-000081410000}"/>
    <cellStyle name="40% - Accent1 2 8 5 2" xfId="13687" xr:uid="{00000000-0005-0000-0000-000082410000}"/>
    <cellStyle name="40% - Accent1 2 8 5 3" xfId="52674" xr:uid="{00000000-0005-0000-0000-000083410000}"/>
    <cellStyle name="40% - Accent1 2 8 6" xfId="13688" xr:uid="{00000000-0005-0000-0000-000084410000}"/>
    <cellStyle name="40% - Accent1 2 8 7" xfId="13689" xr:uid="{00000000-0005-0000-0000-000085410000}"/>
    <cellStyle name="40% - Accent1 2 9" xfId="13690" xr:uid="{00000000-0005-0000-0000-000086410000}"/>
    <cellStyle name="40% - Accent1 2 9 2" xfId="13691" xr:uid="{00000000-0005-0000-0000-000087410000}"/>
    <cellStyle name="40% - Accent1 2 9 2 2" xfId="13692" xr:uid="{00000000-0005-0000-0000-000088410000}"/>
    <cellStyle name="40% - Accent1 2 9 2 2 2" xfId="13693" xr:uid="{00000000-0005-0000-0000-000089410000}"/>
    <cellStyle name="40% - Accent1 2 9 2 2 3" xfId="52675" xr:uid="{00000000-0005-0000-0000-00008A410000}"/>
    <cellStyle name="40% - Accent1 2 9 2 3" xfId="13694" xr:uid="{00000000-0005-0000-0000-00008B410000}"/>
    <cellStyle name="40% - Accent1 2 9 2 4" xfId="13695" xr:uid="{00000000-0005-0000-0000-00008C410000}"/>
    <cellStyle name="40% - Accent1 2 9 3" xfId="13696" xr:uid="{00000000-0005-0000-0000-00008D410000}"/>
    <cellStyle name="40% - Accent1 2 9 3 2" xfId="13697" xr:uid="{00000000-0005-0000-0000-00008E410000}"/>
    <cellStyle name="40% - Accent1 2 9 3 2 2" xfId="13698" xr:uid="{00000000-0005-0000-0000-00008F410000}"/>
    <cellStyle name="40% - Accent1 2 9 3 2 3" xfId="52676" xr:uid="{00000000-0005-0000-0000-000090410000}"/>
    <cellStyle name="40% - Accent1 2 9 3 3" xfId="13699" xr:uid="{00000000-0005-0000-0000-000091410000}"/>
    <cellStyle name="40% - Accent1 2 9 3 4" xfId="13700" xr:uid="{00000000-0005-0000-0000-000092410000}"/>
    <cellStyle name="40% - Accent1 2 9 4" xfId="13701" xr:uid="{00000000-0005-0000-0000-000093410000}"/>
    <cellStyle name="40% - Accent1 2 9 4 2" xfId="13702" xr:uid="{00000000-0005-0000-0000-000094410000}"/>
    <cellStyle name="40% - Accent1 2 9 4 3" xfId="52677" xr:uid="{00000000-0005-0000-0000-000095410000}"/>
    <cellStyle name="40% - Accent1 2 9 5" xfId="13703" xr:uid="{00000000-0005-0000-0000-000096410000}"/>
    <cellStyle name="40% - Accent1 2 9 6" xfId="13704" xr:uid="{00000000-0005-0000-0000-000097410000}"/>
    <cellStyle name="40% - Accent1 3" xfId="13705" xr:uid="{00000000-0005-0000-0000-000098410000}"/>
    <cellStyle name="40% - Accent1 3 10" xfId="13706" xr:uid="{00000000-0005-0000-0000-000099410000}"/>
    <cellStyle name="40% - Accent1 3 11" xfId="13707" xr:uid="{00000000-0005-0000-0000-00009A410000}"/>
    <cellStyle name="40% - Accent1 3 12" xfId="60168" xr:uid="{00000000-0005-0000-0000-00009B410000}"/>
    <cellStyle name="40% - Accent1 3 2" xfId="13708" xr:uid="{00000000-0005-0000-0000-00009C410000}"/>
    <cellStyle name="40% - Accent1 3 2 10" xfId="13709" xr:uid="{00000000-0005-0000-0000-00009D410000}"/>
    <cellStyle name="40% - Accent1 3 2 11" xfId="60351" xr:uid="{00000000-0005-0000-0000-00009E410000}"/>
    <cellStyle name="40% - Accent1 3 2 2" xfId="13710" xr:uid="{00000000-0005-0000-0000-00009F410000}"/>
    <cellStyle name="40% - Accent1 3 2 2 2" xfId="13711" xr:uid="{00000000-0005-0000-0000-0000A0410000}"/>
    <cellStyle name="40% - Accent1 3 2 2 2 2" xfId="13712" xr:uid="{00000000-0005-0000-0000-0000A1410000}"/>
    <cellStyle name="40% - Accent1 3 2 2 2 2 2" xfId="13713" xr:uid="{00000000-0005-0000-0000-0000A2410000}"/>
    <cellStyle name="40% - Accent1 3 2 2 2 2 2 2" xfId="13714" xr:uid="{00000000-0005-0000-0000-0000A3410000}"/>
    <cellStyle name="40% - Accent1 3 2 2 2 2 2 2 2" xfId="13715" xr:uid="{00000000-0005-0000-0000-0000A4410000}"/>
    <cellStyle name="40% - Accent1 3 2 2 2 2 2 2 3" xfId="52678" xr:uid="{00000000-0005-0000-0000-0000A5410000}"/>
    <cellStyle name="40% - Accent1 3 2 2 2 2 2 3" xfId="13716" xr:uid="{00000000-0005-0000-0000-0000A6410000}"/>
    <cellStyle name="40% - Accent1 3 2 2 2 2 2 4" xfId="13717" xr:uid="{00000000-0005-0000-0000-0000A7410000}"/>
    <cellStyle name="40% - Accent1 3 2 2 2 2 3" xfId="13718" xr:uid="{00000000-0005-0000-0000-0000A8410000}"/>
    <cellStyle name="40% - Accent1 3 2 2 2 2 3 2" xfId="13719" xr:uid="{00000000-0005-0000-0000-0000A9410000}"/>
    <cellStyle name="40% - Accent1 3 2 2 2 2 3 2 2" xfId="13720" xr:uid="{00000000-0005-0000-0000-0000AA410000}"/>
    <cellStyle name="40% - Accent1 3 2 2 2 2 3 2 3" xfId="52679" xr:uid="{00000000-0005-0000-0000-0000AB410000}"/>
    <cellStyle name="40% - Accent1 3 2 2 2 2 3 3" xfId="13721" xr:uid="{00000000-0005-0000-0000-0000AC410000}"/>
    <cellStyle name="40% - Accent1 3 2 2 2 2 3 4" xfId="13722" xr:uid="{00000000-0005-0000-0000-0000AD410000}"/>
    <cellStyle name="40% - Accent1 3 2 2 2 2 4" xfId="13723" xr:uid="{00000000-0005-0000-0000-0000AE410000}"/>
    <cellStyle name="40% - Accent1 3 2 2 2 2 4 2" xfId="13724" xr:uid="{00000000-0005-0000-0000-0000AF410000}"/>
    <cellStyle name="40% - Accent1 3 2 2 2 2 4 3" xfId="52680" xr:uid="{00000000-0005-0000-0000-0000B0410000}"/>
    <cellStyle name="40% - Accent1 3 2 2 2 2 5" xfId="13725" xr:uid="{00000000-0005-0000-0000-0000B1410000}"/>
    <cellStyle name="40% - Accent1 3 2 2 2 2 6" xfId="13726" xr:uid="{00000000-0005-0000-0000-0000B2410000}"/>
    <cellStyle name="40% - Accent1 3 2 2 2 3" xfId="13727" xr:uid="{00000000-0005-0000-0000-0000B3410000}"/>
    <cellStyle name="40% - Accent1 3 2 2 2 3 2" xfId="13728" xr:uid="{00000000-0005-0000-0000-0000B4410000}"/>
    <cellStyle name="40% - Accent1 3 2 2 2 3 2 2" xfId="13729" xr:uid="{00000000-0005-0000-0000-0000B5410000}"/>
    <cellStyle name="40% - Accent1 3 2 2 2 3 2 3" xfId="52681" xr:uid="{00000000-0005-0000-0000-0000B6410000}"/>
    <cellStyle name="40% - Accent1 3 2 2 2 3 3" xfId="13730" xr:uid="{00000000-0005-0000-0000-0000B7410000}"/>
    <cellStyle name="40% - Accent1 3 2 2 2 3 4" xfId="13731" xr:uid="{00000000-0005-0000-0000-0000B8410000}"/>
    <cellStyle name="40% - Accent1 3 2 2 2 4" xfId="13732" xr:uid="{00000000-0005-0000-0000-0000B9410000}"/>
    <cellStyle name="40% - Accent1 3 2 2 2 4 2" xfId="13733" xr:uid="{00000000-0005-0000-0000-0000BA410000}"/>
    <cellStyle name="40% - Accent1 3 2 2 2 4 2 2" xfId="13734" xr:uid="{00000000-0005-0000-0000-0000BB410000}"/>
    <cellStyle name="40% - Accent1 3 2 2 2 4 2 3" xfId="52682" xr:uid="{00000000-0005-0000-0000-0000BC410000}"/>
    <cellStyle name="40% - Accent1 3 2 2 2 4 3" xfId="13735" xr:uid="{00000000-0005-0000-0000-0000BD410000}"/>
    <cellStyle name="40% - Accent1 3 2 2 2 4 4" xfId="13736" xr:uid="{00000000-0005-0000-0000-0000BE410000}"/>
    <cellStyle name="40% - Accent1 3 2 2 2 5" xfId="13737" xr:uid="{00000000-0005-0000-0000-0000BF410000}"/>
    <cellStyle name="40% - Accent1 3 2 2 2 5 2" xfId="13738" xr:uid="{00000000-0005-0000-0000-0000C0410000}"/>
    <cellStyle name="40% - Accent1 3 2 2 2 5 3" xfId="52683" xr:uid="{00000000-0005-0000-0000-0000C1410000}"/>
    <cellStyle name="40% - Accent1 3 2 2 2 6" xfId="13739" xr:uid="{00000000-0005-0000-0000-0000C2410000}"/>
    <cellStyle name="40% - Accent1 3 2 2 2 7" xfId="13740" xr:uid="{00000000-0005-0000-0000-0000C3410000}"/>
    <cellStyle name="40% - Accent1 3 2 2 3" xfId="13741" xr:uid="{00000000-0005-0000-0000-0000C4410000}"/>
    <cellStyle name="40% - Accent1 3 2 2 3 2" xfId="13742" xr:uid="{00000000-0005-0000-0000-0000C5410000}"/>
    <cellStyle name="40% - Accent1 3 2 2 3 2 2" xfId="13743" xr:uid="{00000000-0005-0000-0000-0000C6410000}"/>
    <cellStyle name="40% - Accent1 3 2 2 3 2 2 2" xfId="13744" xr:uid="{00000000-0005-0000-0000-0000C7410000}"/>
    <cellStyle name="40% - Accent1 3 2 2 3 2 2 3" xfId="52684" xr:uid="{00000000-0005-0000-0000-0000C8410000}"/>
    <cellStyle name="40% - Accent1 3 2 2 3 2 3" xfId="13745" xr:uid="{00000000-0005-0000-0000-0000C9410000}"/>
    <cellStyle name="40% - Accent1 3 2 2 3 2 4" xfId="13746" xr:uid="{00000000-0005-0000-0000-0000CA410000}"/>
    <cellStyle name="40% - Accent1 3 2 2 3 3" xfId="13747" xr:uid="{00000000-0005-0000-0000-0000CB410000}"/>
    <cellStyle name="40% - Accent1 3 2 2 3 3 2" xfId="13748" xr:uid="{00000000-0005-0000-0000-0000CC410000}"/>
    <cellStyle name="40% - Accent1 3 2 2 3 3 2 2" xfId="13749" xr:uid="{00000000-0005-0000-0000-0000CD410000}"/>
    <cellStyle name="40% - Accent1 3 2 2 3 3 2 3" xfId="52685" xr:uid="{00000000-0005-0000-0000-0000CE410000}"/>
    <cellStyle name="40% - Accent1 3 2 2 3 3 3" xfId="13750" xr:uid="{00000000-0005-0000-0000-0000CF410000}"/>
    <cellStyle name="40% - Accent1 3 2 2 3 3 4" xfId="13751" xr:uid="{00000000-0005-0000-0000-0000D0410000}"/>
    <cellStyle name="40% - Accent1 3 2 2 3 4" xfId="13752" xr:uid="{00000000-0005-0000-0000-0000D1410000}"/>
    <cellStyle name="40% - Accent1 3 2 2 3 4 2" xfId="13753" xr:uid="{00000000-0005-0000-0000-0000D2410000}"/>
    <cellStyle name="40% - Accent1 3 2 2 3 4 3" xfId="52686" xr:uid="{00000000-0005-0000-0000-0000D3410000}"/>
    <cellStyle name="40% - Accent1 3 2 2 3 5" xfId="13754" xr:uid="{00000000-0005-0000-0000-0000D4410000}"/>
    <cellStyle name="40% - Accent1 3 2 2 3 6" xfId="13755" xr:uid="{00000000-0005-0000-0000-0000D5410000}"/>
    <cellStyle name="40% - Accent1 3 2 2 4" xfId="13756" xr:uid="{00000000-0005-0000-0000-0000D6410000}"/>
    <cellStyle name="40% - Accent1 3 2 2 4 2" xfId="13757" xr:uid="{00000000-0005-0000-0000-0000D7410000}"/>
    <cellStyle name="40% - Accent1 3 2 2 4 2 2" xfId="13758" xr:uid="{00000000-0005-0000-0000-0000D8410000}"/>
    <cellStyle name="40% - Accent1 3 2 2 4 2 3" xfId="52687" xr:uid="{00000000-0005-0000-0000-0000D9410000}"/>
    <cellStyle name="40% - Accent1 3 2 2 4 3" xfId="13759" xr:uid="{00000000-0005-0000-0000-0000DA410000}"/>
    <cellStyle name="40% - Accent1 3 2 2 4 4" xfId="13760" xr:uid="{00000000-0005-0000-0000-0000DB410000}"/>
    <cellStyle name="40% - Accent1 3 2 2 5" xfId="13761" xr:uid="{00000000-0005-0000-0000-0000DC410000}"/>
    <cellStyle name="40% - Accent1 3 2 2 5 2" xfId="13762" xr:uid="{00000000-0005-0000-0000-0000DD410000}"/>
    <cellStyle name="40% - Accent1 3 2 2 5 2 2" xfId="13763" xr:uid="{00000000-0005-0000-0000-0000DE410000}"/>
    <cellStyle name="40% - Accent1 3 2 2 5 2 3" xfId="52688" xr:uid="{00000000-0005-0000-0000-0000DF410000}"/>
    <cellStyle name="40% - Accent1 3 2 2 5 3" xfId="13764" xr:uid="{00000000-0005-0000-0000-0000E0410000}"/>
    <cellStyle name="40% - Accent1 3 2 2 5 4" xfId="13765" xr:uid="{00000000-0005-0000-0000-0000E1410000}"/>
    <cellStyle name="40% - Accent1 3 2 2 6" xfId="13766" xr:uid="{00000000-0005-0000-0000-0000E2410000}"/>
    <cellStyle name="40% - Accent1 3 2 2 6 2" xfId="13767" xr:uid="{00000000-0005-0000-0000-0000E3410000}"/>
    <cellStyle name="40% - Accent1 3 2 2 6 3" xfId="52689" xr:uid="{00000000-0005-0000-0000-0000E4410000}"/>
    <cellStyle name="40% - Accent1 3 2 2 7" xfId="13768" xr:uid="{00000000-0005-0000-0000-0000E5410000}"/>
    <cellStyle name="40% - Accent1 3 2 2 8" xfId="13769" xr:uid="{00000000-0005-0000-0000-0000E6410000}"/>
    <cellStyle name="40% - Accent1 3 2 2 9" xfId="60719" xr:uid="{00000000-0005-0000-0000-0000E7410000}"/>
    <cellStyle name="40% - Accent1 3 2 3" xfId="13770" xr:uid="{00000000-0005-0000-0000-0000E8410000}"/>
    <cellStyle name="40% - Accent1 3 2 3 2" xfId="13771" xr:uid="{00000000-0005-0000-0000-0000E9410000}"/>
    <cellStyle name="40% - Accent1 3 2 3 2 2" xfId="13772" xr:uid="{00000000-0005-0000-0000-0000EA410000}"/>
    <cellStyle name="40% - Accent1 3 2 3 2 2 2" xfId="13773" xr:uid="{00000000-0005-0000-0000-0000EB410000}"/>
    <cellStyle name="40% - Accent1 3 2 3 2 2 2 2" xfId="13774" xr:uid="{00000000-0005-0000-0000-0000EC410000}"/>
    <cellStyle name="40% - Accent1 3 2 3 2 2 2 3" xfId="52690" xr:uid="{00000000-0005-0000-0000-0000ED410000}"/>
    <cellStyle name="40% - Accent1 3 2 3 2 2 3" xfId="13775" xr:uid="{00000000-0005-0000-0000-0000EE410000}"/>
    <cellStyle name="40% - Accent1 3 2 3 2 2 4" xfId="13776" xr:uid="{00000000-0005-0000-0000-0000EF410000}"/>
    <cellStyle name="40% - Accent1 3 2 3 2 3" xfId="13777" xr:uid="{00000000-0005-0000-0000-0000F0410000}"/>
    <cellStyle name="40% - Accent1 3 2 3 2 3 2" xfId="13778" xr:uid="{00000000-0005-0000-0000-0000F1410000}"/>
    <cellStyle name="40% - Accent1 3 2 3 2 3 2 2" xfId="13779" xr:uid="{00000000-0005-0000-0000-0000F2410000}"/>
    <cellStyle name="40% - Accent1 3 2 3 2 3 2 3" xfId="52691" xr:uid="{00000000-0005-0000-0000-0000F3410000}"/>
    <cellStyle name="40% - Accent1 3 2 3 2 3 3" xfId="13780" xr:uid="{00000000-0005-0000-0000-0000F4410000}"/>
    <cellStyle name="40% - Accent1 3 2 3 2 3 4" xfId="13781" xr:uid="{00000000-0005-0000-0000-0000F5410000}"/>
    <cellStyle name="40% - Accent1 3 2 3 2 4" xfId="13782" xr:uid="{00000000-0005-0000-0000-0000F6410000}"/>
    <cellStyle name="40% - Accent1 3 2 3 2 4 2" xfId="13783" xr:uid="{00000000-0005-0000-0000-0000F7410000}"/>
    <cellStyle name="40% - Accent1 3 2 3 2 4 3" xfId="52692" xr:uid="{00000000-0005-0000-0000-0000F8410000}"/>
    <cellStyle name="40% - Accent1 3 2 3 2 5" xfId="13784" xr:uid="{00000000-0005-0000-0000-0000F9410000}"/>
    <cellStyle name="40% - Accent1 3 2 3 2 6" xfId="13785" xr:uid="{00000000-0005-0000-0000-0000FA410000}"/>
    <cellStyle name="40% - Accent1 3 2 3 3" xfId="13786" xr:uid="{00000000-0005-0000-0000-0000FB410000}"/>
    <cellStyle name="40% - Accent1 3 2 3 3 2" xfId="13787" xr:uid="{00000000-0005-0000-0000-0000FC410000}"/>
    <cellStyle name="40% - Accent1 3 2 3 3 2 2" xfId="13788" xr:uid="{00000000-0005-0000-0000-0000FD410000}"/>
    <cellStyle name="40% - Accent1 3 2 3 3 2 3" xfId="52693" xr:uid="{00000000-0005-0000-0000-0000FE410000}"/>
    <cellStyle name="40% - Accent1 3 2 3 3 3" xfId="13789" xr:uid="{00000000-0005-0000-0000-0000FF410000}"/>
    <cellStyle name="40% - Accent1 3 2 3 3 4" xfId="13790" xr:uid="{00000000-0005-0000-0000-000000420000}"/>
    <cellStyle name="40% - Accent1 3 2 3 4" xfId="13791" xr:uid="{00000000-0005-0000-0000-000001420000}"/>
    <cellStyle name="40% - Accent1 3 2 3 4 2" xfId="13792" xr:uid="{00000000-0005-0000-0000-000002420000}"/>
    <cellStyle name="40% - Accent1 3 2 3 4 2 2" xfId="13793" xr:uid="{00000000-0005-0000-0000-000003420000}"/>
    <cellStyle name="40% - Accent1 3 2 3 4 2 3" xfId="52694" xr:uid="{00000000-0005-0000-0000-000004420000}"/>
    <cellStyle name="40% - Accent1 3 2 3 4 3" xfId="13794" xr:uid="{00000000-0005-0000-0000-000005420000}"/>
    <cellStyle name="40% - Accent1 3 2 3 4 4" xfId="13795" xr:uid="{00000000-0005-0000-0000-000006420000}"/>
    <cellStyle name="40% - Accent1 3 2 3 5" xfId="13796" xr:uid="{00000000-0005-0000-0000-000007420000}"/>
    <cellStyle name="40% - Accent1 3 2 3 5 2" xfId="13797" xr:uid="{00000000-0005-0000-0000-000008420000}"/>
    <cellStyle name="40% - Accent1 3 2 3 5 3" xfId="52695" xr:uid="{00000000-0005-0000-0000-000009420000}"/>
    <cellStyle name="40% - Accent1 3 2 3 6" xfId="13798" xr:uid="{00000000-0005-0000-0000-00000A420000}"/>
    <cellStyle name="40% - Accent1 3 2 3 7" xfId="13799" xr:uid="{00000000-0005-0000-0000-00000B420000}"/>
    <cellStyle name="40% - Accent1 3 2 4" xfId="13800" xr:uid="{00000000-0005-0000-0000-00000C420000}"/>
    <cellStyle name="40% - Accent1 3 2 4 2" xfId="13801" xr:uid="{00000000-0005-0000-0000-00000D420000}"/>
    <cellStyle name="40% - Accent1 3 2 4 2 2" xfId="13802" xr:uid="{00000000-0005-0000-0000-00000E420000}"/>
    <cellStyle name="40% - Accent1 3 2 4 2 2 2" xfId="13803" xr:uid="{00000000-0005-0000-0000-00000F420000}"/>
    <cellStyle name="40% - Accent1 3 2 4 2 2 3" xfId="52696" xr:uid="{00000000-0005-0000-0000-000010420000}"/>
    <cellStyle name="40% - Accent1 3 2 4 2 3" xfId="13804" xr:uid="{00000000-0005-0000-0000-000011420000}"/>
    <cellStyle name="40% - Accent1 3 2 4 2 4" xfId="13805" xr:uid="{00000000-0005-0000-0000-000012420000}"/>
    <cellStyle name="40% - Accent1 3 2 4 3" xfId="13806" xr:uid="{00000000-0005-0000-0000-000013420000}"/>
    <cellStyle name="40% - Accent1 3 2 4 3 2" xfId="13807" xr:uid="{00000000-0005-0000-0000-000014420000}"/>
    <cellStyle name="40% - Accent1 3 2 4 3 2 2" xfId="13808" xr:uid="{00000000-0005-0000-0000-000015420000}"/>
    <cellStyle name="40% - Accent1 3 2 4 3 2 3" xfId="52697" xr:uid="{00000000-0005-0000-0000-000016420000}"/>
    <cellStyle name="40% - Accent1 3 2 4 3 3" xfId="13809" xr:uid="{00000000-0005-0000-0000-000017420000}"/>
    <cellStyle name="40% - Accent1 3 2 4 3 4" xfId="13810" xr:uid="{00000000-0005-0000-0000-000018420000}"/>
    <cellStyle name="40% - Accent1 3 2 4 4" xfId="13811" xr:uid="{00000000-0005-0000-0000-000019420000}"/>
    <cellStyle name="40% - Accent1 3 2 4 4 2" xfId="13812" xr:uid="{00000000-0005-0000-0000-00001A420000}"/>
    <cellStyle name="40% - Accent1 3 2 4 4 3" xfId="52698" xr:uid="{00000000-0005-0000-0000-00001B420000}"/>
    <cellStyle name="40% - Accent1 3 2 4 5" xfId="13813" xr:uid="{00000000-0005-0000-0000-00001C420000}"/>
    <cellStyle name="40% - Accent1 3 2 4 6" xfId="13814" xr:uid="{00000000-0005-0000-0000-00001D420000}"/>
    <cellStyle name="40% - Accent1 3 2 5" xfId="13815" xr:uid="{00000000-0005-0000-0000-00001E420000}"/>
    <cellStyle name="40% - Accent1 3 2 5 2" xfId="13816" xr:uid="{00000000-0005-0000-0000-00001F420000}"/>
    <cellStyle name="40% - Accent1 3 2 5 2 2" xfId="13817" xr:uid="{00000000-0005-0000-0000-000020420000}"/>
    <cellStyle name="40% - Accent1 3 2 5 2 2 2" xfId="13818" xr:uid="{00000000-0005-0000-0000-000021420000}"/>
    <cellStyle name="40% - Accent1 3 2 5 2 2 3" xfId="52699" xr:uid="{00000000-0005-0000-0000-000022420000}"/>
    <cellStyle name="40% - Accent1 3 2 5 2 3" xfId="13819" xr:uid="{00000000-0005-0000-0000-000023420000}"/>
    <cellStyle name="40% - Accent1 3 2 5 2 4" xfId="13820" xr:uid="{00000000-0005-0000-0000-000024420000}"/>
    <cellStyle name="40% - Accent1 3 2 5 3" xfId="13821" xr:uid="{00000000-0005-0000-0000-000025420000}"/>
    <cellStyle name="40% - Accent1 3 2 5 3 2" xfId="13822" xr:uid="{00000000-0005-0000-0000-000026420000}"/>
    <cellStyle name="40% - Accent1 3 2 5 3 3" xfId="52700" xr:uid="{00000000-0005-0000-0000-000027420000}"/>
    <cellStyle name="40% - Accent1 3 2 5 4" xfId="13823" xr:uid="{00000000-0005-0000-0000-000028420000}"/>
    <cellStyle name="40% - Accent1 3 2 5 5" xfId="13824" xr:uid="{00000000-0005-0000-0000-000029420000}"/>
    <cellStyle name="40% - Accent1 3 2 6" xfId="13825" xr:uid="{00000000-0005-0000-0000-00002A420000}"/>
    <cellStyle name="40% - Accent1 3 2 6 2" xfId="13826" xr:uid="{00000000-0005-0000-0000-00002B420000}"/>
    <cellStyle name="40% - Accent1 3 2 6 2 2" xfId="13827" xr:uid="{00000000-0005-0000-0000-00002C420000}"/>
    <cellStyle name="40% - Accent1 3 2 6 2 3" xfId="52701" xr:uid="{00000000-0005-0000-0000-00002D420000}"/>
    <cellStyle name="40% - Accent1 3 2 6 3" xfId="13828" xr:uid="{00000000-0005-0000-0000-00002E420000}"/>
    <cellStyle name="40% - Accent1 3 2 6 4" xfId="13829" xr:uid="{00000000-0005-0000-0000-00002F420000}"/>
    <cellStyle name="40% - Accent1 3 2 7" xfId="13830" xr:uid="{00000000-0005-0000-0000-000030420000}"/>
    <cellStyle name="40% - Accent1 3 2 7 2" xfId="13831" xr:uid="{00000000-0005-0000-0000-000031420000}"/>
    <cellStyle name="40% - Accent1 3 2 7 2 2" xfId="13832" xr:uid="{00000000-0005-0000-0000-000032420000}"/>
    <cellStyle name="40% - Accent1 3 2 7 2 3" xfId="52702" xr:uid="{00000000-0005-0000-0000-000033420000}"/>
    <cellStyle name="40% - Accent1 3 2 7 3" xfId="13833" xr:uid="{00000000-0005-0000-0000-000034420000}"/>
    <cellStyle name="40% - Accent1 3 2 7 4" xfId="13834" xr:uid="{00000000-0005-0000-0000-000035420000}"/>
    <cellStyle name="40% - Accent1 3 2 8" xfId="13835" xr:uid="{00000000-0005-0000-0000-000036420000}"/>
    <cellStyle name="40% - Accent1 3 2 8 2" xfId="13836" xr:uid="{00000000-0005-0000-0000-000037420000}"/>
    <cellStyle name="40% - Accent1 3 2 8 3" xfId="52703" xr:uid="{00000000-0005-0000-0000-000038420000}"/>
    <cellStyle name="40% - Accent1 3 2 9" xfId="13837" xr:uid="{00000000-0005-0000-0000-000039420000}"/>
    <cellStyle name="40% - Accent1 3 3" xfId="13838" xr:uid="{00000000-0005-0000-0000-00003A420000}"/>
    <cellStyle name="40% - Accent1 3 3 10" xfId="60536" xr:uid="{00000000-0005-0000-0000-00003B420000}"/>
    <cellStyle name="40% - Accent1 3 3 2" xfId="13839" xr:uid="{00000000-0005-0000-0000-00003C420000}"/>
    <cellStyle name="40% - Accent1 3 3 2 2" xfId="13840" xr:uid="{00000000-0005-0000-0000-00003D420000}"/>
    <cellStyle name="40% - Accent1 3 3 2 2 2" xfId="13841" xr:uid="{00000000-0005-0000-0000-00003E420000}"/>
    <cellStyle name="40% - Accent1 3 3 2 2 2 2" xfId="13842" xr:uid="{00000000-0005-0000-0000-00003F420000}"/>
    <cellStyle name="40% - Accent1 3 3 2 2 2 2 2" xfId="13843" xr:uid="{00000000-0005-0000-0000-000040420000}"/>
    <cellStyle name="40% - Accent1 3 3 2 2 2 2 3" xfId="52704" xr:uid="{00000000-0005-0000-0000-000041420000}"/>
    <cellStyle name="40% - Accent1 3 3 2 2 2 3" xfId="13844" xr:uid="{00000000-0005-0000-0000-000042420000}"/>
    <cellStyle name="40% - Accent1 3 3 2 2 2 4" xfId="13845" xr:uid="{00000000-0005-0000-0000-000043420000}"/>
    <cellStyle name="40% - Accent1 3 3 2 2 3" xfId="13846" xr:uid="{00000000-0005-0000-0000-000044420000}"/>
    <cellStyle name="40% - Accent1 3 3 2 2 3 2" xfId="13847" xr:uid="{00000000-0005-0000-0000-000045420000}"/>
    <cellStyle name="40% - Accent1 3 3 2 2 3 2 2" xfId="13848" xr:uid="{00000000-0005-0000-0000-000046420000}"/>
    <cellStyle name="40% - Accent1 3 3 2 2 3 2 3" xfId="52705" xr:uid="{00000000-0005-0000-0000-000047420000}"/>
    <cellStyle name="40% - Accent1 3 3 2 2 3 3" xfId="13849" xr:uid="{00000000-0005-0000-0000-000048420000}"/>
    <cellStyle name="40% - Accent1 3 3 2 2 3 4" xfId="13850" xr:uid="{00000000-0005-0000-0000-000049420000}"/>
    <cellStyle name="40% - Accent1 3 3 2 2 4" xfId="13851" xr:uid="{00000000-0005-0000-0000-00004A420000}"/>
    <cellStyle name="40% - Accent1 3 3 2 2 4 2" xfId="13852" xr:uid="{00000000-0005-0000-0000-00004B420000}"/>
    <cellStyle name="40% - Accent1 3 3 2 2 4 3" xfId="52706" xr:uid="{00000000-0005-0000-0000-00004C420000}"/>
    <cellStyle name="40% - Accent1 3 3 2 2 5" xfId="13853" xr:uid="{00000000-0005-0000-0000-00004D420000}"/>
    <cellStyle name="40% - Accent1 3 3 2 2 6" xfId="13854" xr:uid="{00000000-0005-0000-0000-00004E420000}"/>
    <cellStyle name="40% - Accent1 3 3 2 3" xfId="13855" xr:uid="{00000000-0005-0000-0000-00004F420000}"/>
    <cellStyle name="40% - Accent1 3 3 2 3 2" xfId="13856" xr:uid="{00000000-0005-0000-0000-000050420000}"/>
    <cellStyle name="40% - Accent1 3 3 2 3 2 2" xfId="13857" xr:uid="{00000000-0005-0000-0000-000051420000}"/>
    <cellStyle name="40% - Accent1 3 3 2 3 2 3" xfId="52707" xr:uid="{00000000-0005-0000-0000-000052420000}"/>
    <cellStyle name="40% - Accent1 3 3 2 3 3" xfId="13858" xr:uid="{00000000-0005-0000-0000-000053420000}"/>
    <cellStyle name="40% - Accent1 3 3 2 3 4" xfId="13859" xr:uid="{00000000-0005-0000-0000-000054420000}"/>
    <cellStyle name="40% - Accent1 3 3 2 4" xfId="13860" xr:uid="{00000000-0005-0000-0000-000055420000}"/>
    <cellStyle name="40% - Accent1 3 3 2 4 2" xfId="13861" xr:uid="{00000000-0005-0000-0000-000056420000}"/>
    <cellStyle name="40% - Accent1 3 3 2 4 2 2" xfId="13862" xr:uid="{00000000-0005-0000-0000-000057420000}"/>
    <cellStyle name="40% - Accent1 3 3 2 4 2 3" xfId="52708" xr:uid="{00000000-0005-0000-0000-000058420000}"/>
    <cellStyle name="40% - Accent1 3 3 2 4 3" xfId="13863" xr:uid="{00000000-0005-0000-0000-000059420000}"/>
    <cellStyle name="40% - Accent1 3 3 2 4 4" xfId="13864" xr:uid="{00000000-0005-0000-0000-00005A420000}"/>
    <cellStyle name="40% - Accent1 3 3 2 5" xfId="13865" xr:uid="{00000000-0005-0000-0000-00005B420000}"/>
    <cellStyle name="40% - Accent1 3 3 2 5 2" xfId="13866" xr:uid="{00000000-0005-0000-0000-00005C420000}"/>
    <cellStyle name="40% - Accent1 3 3 2 5 3" xfId="52709" xr:uid="{00000000-0005-0000-0000-00005D420000}"/>
    <cellStyle name="40% - Accent1 3 3 2 6" xfId="13867" xr:uid="{00000000-0005-0000-0000-00005E420000}"/>
    <cellStyle name="40% - Accent1 3 3 2 7" xfId="13868" xr:uid="{00000000-0005-0000-0000-00005F420000}"/>
    <cellStyle name="40% - Accent1 3 3 3" xfId="13869" xr:uid="{00000000-0005-0000-0000-000060420000}"/>
    <cellStyle name="40% - Accent1 3 3 3 2" xfId="13870" xr:uid="{00000000-0005-0000-0000-000061420000}"/>
    <cellStyle name="40% - Accent1 3 3 3 2 2" xfId="13871" xr:uid="{00000000-0005-0000-0000-000062420000}"/>
    <cellStyle name="40% - Accent1 3 3 3 2 2 2" xfId="13872" xr:uid="{00000000-0005-0000-0000-000063420000}"/>
    <cellStyle name="40% - Accent1 3 3 3 2 2 3" xfId="52710" xr:uid="{00000000-0005-0000-0000-000064420000}"/>
    <cellStyle name="40% - Accent1 3 3 3 2 3" xfId="13873" xr:uid="{00000000-0005-0000-0000-000065420000}"/>
    <cellStyle name="40% - Accent1 3 3 3 2 4" xfId="13874" xr:uid="{00000000-0005-0000-0000-000066420000}"/>
    <cellStyle name="40% - Accent1 3 3 3 3" xfId="13875" xr:uid="{00000000-0005-0000-0000-000067420000}"/>
    <cellStyle name="40% - Accent1 3 3 3 3 2" xfId="13876" xr:uid="{00000000-0005-0000-0000-000068420000}"/>
    <cellStyle name="40% - Accent1 3 3 3 3 2 2" xfId="13877" xr:uid="{00000000-0005-0000-0000-000069420000}"/>
    <cellStyle name="40% - Accent1 3 3 3 3 2 3" xfId="52711" xr:uid="{00000000-0005-0000-0000-00006A420000}"/>
    <cellStyle name="40% - Accent1 3 3 3 3 3" xfId="13878" xr:uid="{00000000-0005-0000-0000-00006B420000}"/>
    <cellStyle name="40% - Accent1 3 3 3 3 4" xfId="13879" xr:uid="{00000000-0005-0000-0000-00006C420000}"/>
    <cellStyle name="40% - Accent1 3 3 3 4" xfId="13880" xr:uid="{00000000-0005-0000-0000-00006D420000}"/>
    <cellStyle name="40% - Accent1 3 3 3 4 2" xfId="13881" xr:uid="{00000000-0005-0000-0000-00006E420000}"/>
    <cellStyle name="40% - Accent1 3 3 3 4 3" xfId="52712" xr:uid="{00000000-0005-0000-0000-00006F420000}"/>
    <cellStyle name="40% - Accent1 3 3 3 5" xfId="13882" xr:uid="{00000000-0005-0000-0000-000070420000}"/>
    <cellStyle name="40% - Accent1 3 3 3 6" xfId="13883" xr:uid="{00000000-0005-0000-0000-000071420000}"/>
    <cellStyle name="40% - Accent1 3 3 4" xfId="13884" xr:uid="{00000000-0005-0000-0000-000072420000}"/>
    <cellStyle name="40% - Accent1 3 3 4 2" xfId="13885" xr:uid="{00000000-0005-0000-0000-000073420000}"/>
    <cellStyle name="40% - Accent1 3 3 4 2 2" xfId="13886" xr:uid="{00000000-0005-0000-0000-000074420000}"/>
    <cellStyle name="40% - Accent1 3 3 4 2 2 2" xfId="13887" xr:uid="{00000000-0005-0000-0000-000075420000}"/>
    <cellStyle name="40% - Accent1 3 3 4 2 2 3" xfId="52713" xr:uid="{00000000-0005-0000-0000-000076420000}"/>
    <cellStyle name="40% - Accent1 3 3 4 2 3" xfId="13888" xr:uid="{00000000-0005-0000-0000-000077420000}"/>
    <cellStyle name="40% - Accent1 3 3 4 2 4" xfId="13889" xr:uid="{00000000-0005-0000-0000-000078420000}"/>
    <cellStyle name="40% - Accent1 3 3 4 3" xfId="13890" xr:uid="{00000000-0005-0000-0000-000079420000}"/>
    <cellStyle name="40% - Accent1 3 3 4 3 2" xfId="13891" xr:uid="{00000000-0005-0000-0000-00007A420000}"/>
    <cellStyle name="40% - Accent1 3 3 4 3 3" xfId="52714" xr:uid="{00000000-0005-0000-0000-00007B420000}"/>
    <cellStyle name="40% - Accent1 3 3 4 4" xfId="13892" xr:uid="{00000000-0005-0000-0000-00007C420000}"/>
    <cellStyle name="40% - Accent1 3 3 4 5" xfId="13893" xr:uid="{00000000-0005-0000-0000-00007D420000}"/>
    <cellStyle name="40% - Accent1 3 3 5" xfId="13894" xr:uid="{00000000-0005-0000-0000-00007E420000}"/>
    <cellStyle name="40% - Accent1 3 3 5 2" xfId="13895" xr:uid="{00000000-0005-0000-0000-00007F420000}"/>
    <cellStyle name="40% - Accent1 3 3 5 2 2" xfId="13896" xr:uid="{00000000-0005-0000-0000-000080420000}"/>
    <cellStyle name="40% - Accent1 3 3 5 2 3" xfId="52715" xr:uid="{00000000-0005-0000-0000-000081420000}"/>
    <cellStyle name="40% - Accent1 3 3 5 3" xfId="13897" xr:uid="{00000000-0005-0000-0000-000082420000}"/>
    <cellStyle name="40% - Accent1 3 3 5 4" xfId="13898" xr:uid="{00000000-0005-0000-0000-000083420000}"/>
    <cellStyle name="40% - Accent1 3 3 6" xfId="13899" xr:uid="{00000000-0005-0000-0000-000084420000}"/>
    <cellStyle name="40% - Accent1 3 3 6 2" xfId="13900" xr:uid="{00000000-0005-0000-0000-000085420000}"/>
    <cellStyle name="40% - Accent1 3 3 6 2 2" xfId="13901" xr:uid="{00000000-0005-0000-0000-000086420000}"/>
    <cellStyle name="40% - Accent1 3 3 6 2 3" xfId="52716" xr:uid="{00000000-0005-0000-0000-000087420000}"/>
    <cellStyle name="40% - Accent1 3 3 6 3" xfId="13902" xr:uid="{00000000-0005-0000-0000-000088420000}"/>
    <cellStyle name="40% - Accent1 3 3 6 4" xfId="13903" xr:uid="{00000000-0005-0000-0000-000089420000}"/>
    <cellStyle name="40% - Accent1 3 3 7" xfId="13904" xr:uid="{00000000-0005-0000-0000-00008A420000}"/>
    <cellStyle name="40% - Accent1 3 3 7 2" xfId="13905" xr:uid="{00000000-0005-0000-0000-00008B420000}"/>
    <cellStyle name="40% - Accent1 3 3 7 3" xfId="52717" xr:uid="{00000000-0005-0000-0000-00008C420000}"/>
    <cellStyle name="40% - Accent1 3 3 8" xfId="13906" xr:uid="{00000000-0005-0000-0000-00008D420000}"/>
    <cellStyle name="40% - Accent1 3 3 9" xfId="13907" xr:uid="{00000000-0005-0000-0000-00008E420000}"/>
    <cellStyle name="40% - Accent1 3 4" xfId="13908" xr:uid="{00000000-0005-0000-0000-00008F420000}"/>
    <cellStyle name="40% - Accent1 3 4 2" xfId="13909" xr:uid="{00000000-0005-0000-0000-000090420000}"/>
    <cellStyle name="40% - Accent1 3 4 2 2" xfId="13910" xr:uid="{00000000-0005-0000-0000-000091420000}"/>
    <cellStyle name="40% - Accent1 3 4 2 2 2" xfId="13911" xr:uid="{00000000-0005-0000-0000-000092420000}"/>
    <cellStyle name="40% - Accent1 3 4 2 2 2 2" xfId="13912" xr:uid="{00000000-0005-0000-0000-000093420000}"/>
    <cellStyle name="40% - Accent1 3 4 2 2 2 3" xfId="52718" xr:uid="{00000000-0005-0000-0000-000094420000}"/>
    <cellStyle name="40% - Accent1 3 4 2 2 3" xfId="13913" xr:uid="{00000000-0005-0000-0000-000095420000}"/>
    <cellStyle name="40% - Accent1 3 4 2 2 4" xfId="13914" xr:uid="{00000000-0005-0000-0000-000096420000}"/>
    <cellStyle name="40% - Accent1 3 4 2 3" xfId="13915" xr:uid="{00000000-0005-0000-0000-000097420000}"/>
    <cellStyle name="40% - Accent1 3 4 2 3 2" xfId="13916" xr:uid="{00000000-0005-0000-0000-000098420000}"/>
    <cellStyle name="40% - Accent1 3 4 2 3 2 2" xfId="13917" xr:uid="{00000000-0005-0000-0000-000099420000}"/>
    <cellStyle name="40% - Accent1 3 4 2 3 2 3" xfId="52719" xr:uid="{00000000-0005-0000-0000-00009A420000}"/>
    <cellStyle name="40% - Accent1 3 4 2 3 3" xfId="13918" xr:uid="{00000000-0005-0000-0000-00009B420000}"/>
    <cellStyle name="40% - Accent1 3 4 2 3 4" xfId="13919" xr:uid="{00000000-0005-0000-0000-00009C420000}"/>
    <cellStyle name="40% - Accent1 3 4 2 4" xfId="13920" xr:uid="{00000000-0005-0000-0000-00009D420000}"/>
    <cellStyle name="40% - Accent1 3 4 2 4 2" xfId="13921" xr:uid="{00000000-0005-0000-0000-00009E420000}"/>
    <cellStyle name="40% - Accent1 3 4 2 4 3" xfId="52720" xr:uid="{00000000-0005-0000-0000-00009F420000}"/>
    <cellStyle name="40% - Accent1 3 4 2 5" xfId="13922" xr:uid="{00000000-0005-0000-0000-0000A0420000}"/>
    <cellStyle name="40% - Accent1 3 4 2 6" xfId="13923" xr:uid="{00000000-0005-0000-0000-0000A1420000}"/>
    <cellStyle name="40% - Accent1 3 4 3" xfId="13924" xr:uid="{00000000-0005-0000-0000-0000A2420000}"/>
    <cellStyle name="40% - Accent1 3 4 3 2" xfId="13925" xr:uid="{00000000-0005-0000-0000-0000A3420000}"/>
    <cellStyle name="40% - Accent1 3 4 3 2 2" xfId="13926" xr:uid="{00000000-0005-0000-0000-0000A4420000}"/>
    <cellStyle name="40% - Accent1 3 4 3 2 3" xfId="52721" xr:uid="{00000000-0005-0000-0000-0000A5420000}"/>
    <cellStyle name="40% - Accent1 3 4 3 3" xfId="13927" xr:uid="{00000000-0005-0000-0000-0000A6420000}"/>
    <cellStyle name="40% - Accent1 3 4 3 4" xfId="13928" xr:uid="{00000000-0005-0000-0000-0000A7420000}"/>
    <cellStyle name="40% - Accent1 3 4 4" xfId="13929" xr:uid="{00000000-0005-0000-0000-0000A8420000}"/>
    <cellStyle name="40% - Accent1 3 4 4 2" xfId="13930" xr:uid="{00000000-0005-0000-0000-0000A9420000}"/>
    <cellStyle name="40% - Accent1 3 4 4 2 2" xfId="13931" xr:uid="{00000000-0005-0000-0000-0000AA420000}"/>
    <cellStyle name="40% - Accent1 3 4 4 2 3" xfId="52722" xr:uid="{00000000-0005-0000-0000-0000AB420000}"/>
    <cellStyle name="40% - Accent1 3 4 4 3" xfId="13932" xr:uid="{00000000-0005-0000-0000-0000AC420000}"/>
    <cellStyle name="40% - Accent1 3 4 4 4" xfId="13933" xr:uid="{00000000-0005-0000-0000-0000AD420000}"/>
    <cellStyle name="40% - Accent1 3 4 5" xfId="13934" xr:uid="{00000000-0005-0000-0000-0000AE420000}"/>
    <cellStyle name="40% - Accent1 3 4 5 2" xfId="13935" xr:uid="{00000000-0005-0000-0000-0000AF420000}"/>
    <cellStyle name="40% - Accent1 3 4 5 3" xfId="52723" xr:uid="{00000000-0005-0000-0000-0000B0420000}"/>
    <cellStyle name="40% - Accent1 3 4 6" xfId="13936" xr:uid="{00000000-0005-0000-0000-0000B1420000}"/>
    <cellStyle name="40% - Accent1 3 4 7" xfId="13937" xr:uid="{00000000-0005-0000-0000-0000B2420000}"/>
    <cellStyle name="40% - Accent1 3 5" xfId="13938" xr:uid="{00000000-0005-0000-0000-0000B3420000}"/>
    <cellStyle name="40% - Accent1 3 5 2" xfId="13939" xr:uid="{00000000-0005-0000-0000-0000B4420000}"/>
    <cellStyle name="40% - Accent1 3 5 2 2" xfId="13940" xr:uid="{00000000-0005-0000-0000-0000B5420000}"/>
    <cellStyle name="40% - Accent1 3 5 2 2 2" xfId="13941" xr:uid="{00000000-0005-0000-0000-0000B6420000}"/>
    <cellStyle name="40% - Accent1 3 5 2 2 3" xfId="52724" xr:uid="{00000000-0005-0000-0000-0000B7420000}"/>
    <cellStyle name="40% - Accent1 3 5 2 3" xfId="13942" xr:uid="{00000000-0005-0000-0000-0000B8420000}"/>
    <cellStyle name="40% - Accent1 3 5 2 4" xfId="13943" xr:uid="{00000000-0005-0000-0000-0000B9420000}"/>
    <cellStyle name="40% - Accent1 3 5 3" xfId="13944" xr:uid="{00000000-0005-0000-0000-0000BA420000}"/>
    <cellStyle name="40% - Accent1 3 5 3 2" xfId="13945" xr:uid="{00000000-0005-0000-0000-0000BB420000}"/>
    <cellStyle name="40% - Accent1 3 5 3 2 2" xfId="13946" xr:uid="{00000000-0005-0000-0000-0000BC420000}"/>
    <cellStyle name="40% - Accent1 3 5 3 2 3" xfId="52725" xr:uid="{00000000-0005-0000-0000-0000BD420000}"/>
    <cellStyle name="40% - Accent1 3 5 3 3" xfId="13947" xr:uid="{00000000-0005-0000-0000-0000BE420000}"/>
    <cellStyle name="40% - Accent1 3 5 3 4" xfId="13948" xr:uid="{00000000-0005-0000-0000-0000BF420000}"/>
    <cellStyle name="40% - Accent1 3 5 4" xfId="13949" xr:uid="{00000000-0005-0000-0000-0000C0420000}"/>
    <cellStyle name="40% - Accent1 3 5 4 2" xfId="13950" xr:uid="{00000000-0005-0000-0000-0000C1420000}"/>
    <cellStyle name="40% - Accent1 3 5 4 3" xfId="52726" xr:uid="{00000000-0005-0000-0000-0000C2420000}"/>
    <cellStyle name="40% - Accent1 3 5 5" xfId="13951" xr:uid="{00000000-0005-0000-0000-0000C3420000}"/>
    <cellStyle name="40% - Accent1 3 5 6" xfId="13952" xr:uid="{00000000-0005-0000-0000-0000C4420000}"/>
    <cellStyle name="40% - Accent1 3 6" xfId="13953" xr:uid="{00000000-0005-0000-0000-0000C5420000}"/>
    <cellStyle name="40% - Accent1 3 6 2" xfId="13954" xr:uid="{00000000-0005-0000-0000-0000C6420000}"/>
    <cellStyle name="40% - Accent1 3 6 2 2" xfId="13955" xr:uid="{00000000-0005-0000-0000-0000C7420000}"/>
    <cellStyle name="40% - Accent1 3 6 2 2 2" xfId="13956" xr:uid="{00000000-0005-0000-0000-0000C8420000}"/>
    <cellStyle name="40% - Accent1 3 6 2 2 3" xfId="52727" xr:uid="{00000000-0005-0000-0000-0000C9420000}"/>
    <cellStyle name="40% - Accent1 3 6 2 3" xfId="13957" xr:uid="{00000000-0005-0000-0000-0000CA420000}"/>
    <cellStyle name="40% - Accent1 3 6 2 4" xfId="13958" xr:uid="{00000000-0005-0000-0000-0000CB420000}"/>
    <cellStyle name="40% - Accent1 3 6 3" xfId="13959" xr:uid="{00000000-0005-0000-0000-0000CC420000}"/>
    <cellStyle name="40% - Accent1 3 6 3 2" xfId="13960" xr:uid="{00000000-0005-0000-0000-0000CD420000}"/>
    <cellStyle name="40% - Accent1 3 6 3 3" xfId="52728" xr:uid="{00000000-0005-0000-0000-0000CE420000}"/>
    <cellStyle name="40% - Accent1 3 6 4" xfId="13961" xr:uid="{00000000-0005-0000-0000-0000CF420000}"/>
    <cellStyle name="40% - Accent1 3 6 5" xfId="13962" xr:uid="{00000000-0005-0000-0000-0000D0420000}"/>
    <cellStyle name="40% - Accent1 3 7" xfId="13963" xr:uid="{00000000-0005-0000-0000-0000D1420000}"/>
    <cellStyle name="40% - Accent1 3 7 2" xfId="13964" xr:uid="{00000000-0005-0000-0000-0000D2420000}"/>
    <cellStyle name="40% - Accent1 3 7 2 2" xfId="13965" xr:uid="{00000000-0005-0000-0000-0000D3420000}"/>
    <cellStyle name="40% - Accent1 3 7 2 3" xfId="52729" xr:uid="{00000000-0005-0000-0000-0000D4420000}"/>
    <cellStyle name="40% - Accent1 3 7 3" xfId="13966" xr:uid="{00000000-0005-0000-0000-0000D5420000}"/>
    <cellStyle name="40% - Accent1 3 7 4" xfId="13967" xr:uid="{00000000-0005-0000-0000-0000D6420000}"/>
    <cellStyle name="40% - Accent1 3 8" xfId="13968" xr:uid="{00000000-0005-0000-0000-0000D7420000}"/>
    <cellStyle name="40% - Accent1 3 8 2" xfId="13969" xr:uid="{00000000-0005-0000-0000-0000D8420000}"/>
    <cellStyle name="40% - Accent1 3 8 2 2" xfId="13970" xr:uid="{00000000-0005-0000-0000-0000D9420000}"/>
    <cellStyle name="40% - Accent1 3 8 2 3" xfId="52730" xr:uid="{00000000-0005-0000-0000-0000DA420000}"/>
    <cellStyle name="40% - Accent1 3 8 3" xfId="13971" xr:uid="{00000000-0005-0000-0000-0000DB420000}"/>
    <cellStyle name="40% - Accent1 3 8 4" xfId="13972" xr:uid="{00000000-0005-0000-0000-0000DC420000}"/>
    <cellStyle name="40% - Accent1 3 9" xfId="13973" xr:uid="{00000000-0005-0000-0000-0000DD420000}"/>
    <cellStyle name="40% - Accent1 3 9 2" xfId="13974" xr:uid="{00000000-0005-0000-0000-0000DE420000}"/>
    <cellStyle name="40% - Accent1 3 9 3" xfId="52731" xr:uid="{00000000-0005-0000-0000-0000DF420000}"/>
    <cellStyle name="40% - Accent1 4" xfId="13975" xr:uid="{00000000-0005-0000-0000-0000E0420000}"/>
    <cellStyle name="40% - Accent1 4 10" xfId="13976" xr:uid="{00000000-0005-0000-0000-0000E1420000}"/>
    <cellStyle name="40% - Accent1 4 11" xfId="13977" xr:uid="{00000000-0005-0000-0000-0000E2420000}"/>
    <cellStyle name="40% - Accent1 4 12" xfId="60182" xr:uid="{00000000-0005-0000-0000-0000E3420000}"/>
    <cellStyle name="40% - Accent1 4 2" xfId="13978" xr:uid="{00000000-0005-0000-0000-0000E4420000}"/>
    <cellStyle name="40% - Accent1 4 2 10" xfId="13979" xr:uid="{00000000-0005-0000-0000-0000E5420000}"/>
    <cellStyle name="40% - Accent1 4 2 11" xfId="60365" xr:uid="{00000000-0005-0000-0000-0000E6420000}"/>
    <cellStyle name="40% - Accent1 4 2 2" xfId="13980" xr:uid="{00000000-0005-0000-0000-0000E7420000}"/>
    <cellStyle name="40% - Accent1 4 2 2 2" xfId="13981" xr:uid="{00000000-0005-0000-0000-0000E8420000}"/>
    <cellStyle name="40% - Accent1 4 2 2 2 2" xfId="13982" xr:uid="{00000000-0005-0000-0000-0000E9420000}"/>
    <cellStyle name="40% - Accent1 4 2 2 2 2 2" xfId="13983" xr:uid="{00000000-0005-0000-0000-0000EA420000}"/>
    <cellStyle name="40% - Accent1 4 2 2 2 2 2 2" xfId="13984" xr:uid="{00000000-0005-0000-0000-0000EB420000}"/>
    <cellStyle name="40% - Accent1 4 2 2 2 2 2 2 2" xfId="13985" xr:uid="{00000000-0005-0000-0000-0000EC420000}"/>
    <cellStyle name="40% - Accent1 4 2 2 2 2 2 2 3" xfId="52732" xr:uid="{00000000-0005-0000-0000-0000ED420000}"/>
    <cellStyle name="40% - Accent1 4 2 2 2 2 2 3" xfId="13986" xr:uid="{00000000-0005-0000-0000-0000EE420000}"/>
    <cellStyle name="40% - Accent1 4 2 2 2 2 2 4" xfId="13987" xr:uid="{00000000-0005-0000-0000-0000EF420000}"/>
    <cellStyle name="40% - Accent1 4 2 2 2 2 3" xfId="13988" xr:uid="{00000000-0005-0000-0000-0000F0420000}"/>
    <cellStyle name="40% - Accent1 4 2 2 2 2 3 2" xfId="13989" xr:uid="{00000000-0005-0000-0000-0000F1420000}"/>
    <cellStyle name="40% - Accent1 4 2 2 2 2 3 2 2" xfId="13990" xr:uid="{00000000-0005-0000-0000-0000F2420000}"/>
    <cellStyle name="40% - Accent1 4 2 2 2 2 3 2 3" xfId="52733" xr:uid="{00000000-0005-0000-0000-0000F3420000}"/>
    <cellStyle name="40% - Accent1 4 2 2 2 2 3 3" xfId="13991" xr:uid="{00000000-0005-0000-0000-0000F4420000}"/>
    <cellStyle name="40% - Accent1 4 2 2 2 2 3 4" xfId="13992" xr:uid="{00000000-0005-0000-0000-0000F5420000}"/>
    <cellStyle name="40% - Accent1 4 2 2 2 2 4" xfId="13993" xr:uid="{00000000-0005-0000-0000-0000F6420000}"/>
    <cellStyle name="40% - Accent1 4 2 2 2 2 4 2" xfId="13994" xr:uid="{00000000-0005-0000-0000-0000F7420000}"/>
    <cellStyle name="40% - Accent1 4 2 2 2 2 4 3" xfId="52734" xr:uid="{00000000-0005-0000-0000-0000F8420000}"/>
    <cellStyle name="40% - Accent1 4 2 2 2 2 5" xfId="13995" xr:uid="{00000000-0005-0000-0000-0000F9420000}"/>
    <cellStyle name="40% - Accent1 4 2 2 2 2 6" xfId="13996" xr:uid="{00000000-0005-0000-0000-0000FA420000}"/>
    <cellStyle name="40% - Accent1 4 2 2 2 3" xfId="13997" xr:uid="{00000000-0005-0000-0000-0000FB420000}"/>
    <cellStyle name="40% - Accent1 4 2 2 2 3 2" xfId="13998" xr:uid="{00000000-0005-0000-0000-0000FC420000}"/>
    <cellStyle name="40% - Accent1 4 2 2 2 3 2 2" xfId="13999" xr:uid="{00000000-0005-0000-0000-0000FD420000}"/>
    <cellStyle name="40% - Accent1 4 2 2 2 3 2 3" xfId="52735" xr:uid="{00000000-0005-0000-0000-0000FE420000}"/>
    <cellStyle name="40% - Accent1 4 2 2 2 3 3" xfId="14000" xr:uid="{00000000-0005-0000-0000-0000FF420000}"/>
    <cellStyle name="40% - Accent1 4 2 2 2 3 4" xfId="14001" xr:uid="{00000000-0005-0000-0000-000000430000}"/>
    <cellStyle name="40% - Accent1 4 2 2 2 4" xfId="14002" xr:uid="{00000000-0005-0000-0000-000001430000}"/>
    <cellStyle name="40% - Accent1 4 2 2 2 4 2" xfId="14003" xr:uid="{00000000-0005-0000-0000-000002430000}"/>
    <cellStyle name="40% - Accent1 4 2 2 2 4 2 2" xfId="14004" xr:uid="{00000000-0005-0000-0000-000003430000}"/>
    <cellStyle name="40% - Accent1 4 2 2 2 4 2 3" xfId="52736" xr:uid="{00000000-0005-0000-0000-000004430000}"/>
    <cellStyle name="40% - Accent1 4 2 2 2 4 3" xfId="14005" xr:uid="{00000000-0005-0000-0000-000005430000}"/>
    <cellStyle name="40% - Accent1 4 2 2 2 4 4" xfId="14006" xr:uid="{00000000-0005-0000-0000-000006430000}"/>
    <cellStyle name="40% - Accent1 4 2 2 2 5" xfId="14007" xr:uid="{00000000-0005-0000-0000-000007430000}"/>
    <cellStyle name="40% - Accent1 4 2 2 2 5 2" xfId="14008" xr:uid="{00000000-0005-0000-0000-000008430000}"/>
    <cellStyle name="40% - Accent1 4 2 2 2 5 3" xfId="52737" xr:uid="{00000000-0005-0000-0000-000009430000}"/>
    <cellStyle name="40% - Accent1 4 2 2 2 6" xfId="14009" xr:uid="{00000000-0005-0000-0000-00000A430000}"/>
    <cellStyle name="40% - Accent1 4 2 2 2 7" xfId="14010" xr:uid="{00000000-0005-0000-0000-00000B430000}"/>
    <cellStyle name="40% - Accent1 4 2 2 3" xfId="14011" xr:uid="{00000000-0005-0000-0000-00000C430000}"/>
    <cellStyle name="40% - Accent1 4 2 2 3 2" xfId="14012" xr:uid="{00000000-0005-0000-0000-00000D430000}"/>
    <cellStyle name="40% - Accent1 4 2 2 3 2 2" xfId="14013" xr:uid="{00000000-0005-0000-0000-00000E430000}"/>
    <cellStyle name="40% - Accent1 4 2 2 3 2 2 2" xfId="14014" xr:uid="{00000000-0005-0000-0000-00000F430000}"/>
    <cellStyle name="40% - Accent1 4 2 2 3 2 2 3" xfId="52738" xr:uid="{00000000-0005-0000-0000-000010430000}"/>
    <cellStyle name="40% - Accent1 4 2 2 3 2 3" xfId="14015" xr:uid="{00000000-0005-0000-0000-000011430000}"/>
    <cellStyle name="40% - Accent1 4 2 2 3 2 4" xfId="14016" xr:uid="{00000000-0005-0000-0000-000012430000}"/>
    <cellStyle name="40% - Accent1 4 2 2 3 3" xfId="14017" xr:uid="{00000000-0005-0000-0000-000013430000}"/>
    <cellStyle name="40% - Accent1 4 2 2 3 3 2" xfId="14018" xr:uid="{00000000-0005-0000-0000-000014430000}"/>
    <cellStyle name="40% - Accent1 4 2 2 3 3 2 2" xfId="14019" xr:uid="{00000000-0005-0000-0000-000015430000}"/>
    <cellStyle name="40% - Accent1 4 2 2 3 3 2 3" xfId="52739" xr:uid="{00000000-0005-0000-0000-000016430000}"/>
    <cellStyle name="40% - Accent1 4 2 2 3 3 3" xfId="14020" xr:uid="{00000000-0005-0000-0000-000017430000}"/>
    <cellStyle name="40% - Accent1 4 2 2 3 3 4" xfId="14021" xr:uid="{00000000-0005-0000-0000-000018430000}"/>
    <cellStyle name="40% - Accent1 4 2 2 3 4" xfId="14022" xr:uid="{00000000-0005-0000-0000-000019430000}"/>
    <cellStyle name="40% - Accent1 4 2 2 3 4 2" xfId="14023" xr:uid="{00000000-0005-0000-0000-00001A430000}"/>
    <cellStyle name="40% - Accent1 4 2 2 3 4 3" xfId="52740" xr:uid="{00000000-0005-0000-0000-00001B430000}"/>
    <cellStyle name="40% - Accent1 4 2 2 3 5" xfId="14024" xr:uid="{00000000-0005-0000-0000-00001C430000}"/>
    <cellStyle name="40% - Accent1 4 2 2 3 6" xfId="14025" xr:uid="{00000000-0005-0000-0000-00001D430000}"/>
    <cellStyle name="40% - Accent1 4 2 2 4" xfId="14026" xr:uid="{00000000-0005-0000-0000-00001E430000}"/>
    <cellStyle name="40% - Accent1 4 2 2 4 2" xfId="14027" xr:uid="{00000000-0005-0000-0000-00001F430000}"/>
    <cellStyle name="40% - Accent1 4 2 2 4 2 2" xfId="14028" xr:uid="{00000000-0005-0000-0000-000020430000}"/>
    <cellStyle name="40% - Accent1 4 2 2 4 2 3" xfId="52741" xr:uid="{00000000-0005-0000-0000-000021430000}"/>
    <cellStyle name="40% - Accent1 4 2 2 4 3" xfId="14029" xr:uid="{00000000-0005-0000-0000-000022430000}"/>
    <cellStyle name="40% - Accent1 4 2 2 4 4" xfId="14030" xr:uid="{00000000-0005-0000-0000-000023430000}"/>
    <cellStyle name="40% - Accent1 4 2 2 5" xfId="14031" xr:uid="{00000000-0005-0000-0000-000024430000}"/>
    <cellStyle name="40% - Accent1 4 2 2 5 2" xfId="14032" xr:uid="{00000000-0005-0000-0000-000025430000}"/>
    <cellStyle name="40% - Accent1 4 2 2 5 2 2" xfId="14033" xr:uid="{00000000-0005-0000-0000-000026430000}"/>
    <cellStyle name="40% - Accent1 4 2 2 5 2 3" xfId="52742" xr:uid="{00000000-0005-0000-0000-000027430000}"/>
    <cellStyle name="40% - Accent1 4 2 2 5 3" xfId="14034" xr:uid="{00000000-0005-0000-0000-000028430000}"/>
    <cellStyle name="40% - Accent1 4 2 2 5 4" xfId="14035" xr:uid="{00000000-0005-0000-0000-000029430000}"/>
    <cellStyle name="40% - Accent1 4 2 2 6" xfId="14036" xr:uid="{00000000-0005-0000-0000-00002A430000}"/>
    <cellStyle name="40% - Accent1 4 2 2 6 2" xfId="14037" xr:uid="{00000000-0005-0000-0000-00002B430000}"/>
    <cellStyle name="40% - Accent1 4 2 2 6 3" xfId="52743" xr:uid="{00000000-0005-0000-0000-00002C430000}"/>
    <cellStyle name="40% - Accent1 4 2 2 7" xfId="14038" xr:uid="{00000000-0005-0000-0000-00002D430000}"/>
    <cellStyle name="40% - Accent1 4 2 2 8" xfId="14039" xr:uid="{00000000-0005-0000-0000-00002E430000}"/>
    <cellStyle name="40% - Accent1 4 2 2 9" xfId="60733" xr:uid="{00000000-0005-0000-0000-00002F430000}"/>
    <cellStyle name="40% - Accent1 4 2 3" xfId="14040" xr:uid="{00000000-0005-0000-0000-000030430000}"/>
    <cellStyle name="40% - Accent1 4 2 3 2" xfId="14041" xr:uid="{00000000-0005-0000-0000-000031430000}"/>
    <cellStyle name="40% - Accent1 4 2 3 2 2" xfId="14042" xr:uid="{00000000-0005-0000-0000-000032430000}"/>
    <cellStyle name="40% - Accent1 4 2 3 2 2 2" xfId="14043" xr:uid="{00000000-0005-0000-0000-000033430000}"/>
    <cellStyle name="40% - Accent1 4 2 3 2 2 2 2" xfId="14044" xr:uid="{00000000-0005-0000-0000-000034430000}"/>
    <cellStyle name="40% - Accent1 4 2 3 2 2 2 3" xfId="52744" xr:uid="{00000000-0005-0000-0000-000035430000}"/>
    <cellStyle name="40% - Accent1 4 2 3 2 2 3" xfId="14045" xr:uid="{00000000-0005-0000-0000-000036430000}"/>
    <cellStyle name="40% - Accent1 4 2 3 2 2 4" xfId="14046" xr:uid="{00000000-0005-0000-0000-000037430000}"/>
    <cellStyle name="40% - Accent1 4 2 3 2 3" xfId="14047" xr:uid="{00000000-0005-0000-0000-000038430000}"/>
    <cellStyle name="40% - Accent1 4 2 3 2 3 2" xfId="14048" xr:uid="{00000000-0005-0000-0000-000039430000}"/>
    <cellStyle name="40% - Accent1 4 2 3 2 3 2 2" xfId="14049" xr:uid="{00000000-0005-0000-0000-00003A430000}"/>
    <cellStyle name="40% - Accent1 4 2 3 2 3 2 3" xfId="52745" xr:uid="{00000000-0005-0000-0000-00003B430000}"/>
    <cellStyle name="40% - Accent1 4 2 3 2 3 3" xfId="14050" xr:uid="{00000000-0005-0000-0000-00003C430000}"/>
    <cellStyle name="40% - Accent1 4 2 3 2 3 4" xfId="14051" xr:uid="{00000000-0005-0000-0000-00003D430000}"/>
    <cellStyle name="40% - Accent1 4 2 3 2 4" xfId="14052" xr:uid="{00000000-0005-0000-0000-00003E430000}"/>
    <cellStyle name="40% - Accent1 4 2 3 2 4 2" xfId="14053" xr:uid="{00000000-0005-0000-0000-00003F430000}"/>
    <cellStyle name="40% - Accent1 4 2 3 2 4 3" xfId="52746" xr:uid="{00000000-0005-0000-0000-000040430000}"/>
    <cellStyle name="40% - Accent1 4 2 3 2 5" xfId="14054" xr:uid="{00000000-0005-0000-0000-000041430000}"/>
    <cellStyle name="40% - Accent1 4 2 3 2 6" xfId="14055" xr:uid="{00000000-0005-0000-0000-000042430000}"/>
    <cellStyle name="40% - Accent1 4 2 3 3" xfId="14056" xr:uid="{00000000-0005-0000-0000-000043430000}"/>
    <cellStyle name="40% - Accent1 4 2 3 3 2" xfId="14057" xr:uid="{00000000-0005-0000-0000-000044430000}"/>
    <cellStyle name="40% - Accent1 4 2 3 3 2 2" xfId="14058" xr:uid="{00000000-0005-0000-0000-000045430000}"/>
    <cellStyle name="40% - Accent1 4 2 3 3 2 3" xfId="52747" xr:uid="{00000000-0005-0000-0000-000046430000}"/>
    <cellStyle name="40% - Accent1 4 2 3 3 3" xfId="14059" xr:uid="{00000000-0005-0000-0000-000047430000}"/>
    <cellStyle name="40% - Accent1 4 2 3 3 4" xfId="14060" xr:uid="{00000000-0005-0000-0000-000048430000}"/>
    <cellStyle name="40% - Accent1 4 2 3 4" xfId="14061" xr:uid="{00000000-0005-0000-0000-000049430000}"/>
    <cellStyle name="40% - Accent1 4 2 3 4 2" xfId="14062" xr:uid="{00000000-0005-0000-0000-00004A430000}"/>
    <cellStyle name="40% - Accent1 4 2 3 4 2 2" xfId="14063" xr:uid="{00000000-0005-0000-0000-00004B430000}"/>
    <cellStyle name="40% - Accent1 4 2 3 4 2 3" xfId="52748" xr:uid="{00000000-0005-0000-0000-00004C430000}"/>
    <cellStyle name="40% - Accent1 4 2 3 4 3" xfId="14064" xr:uid="{00000000-0005-0000-0000-00004D430000}"/>
    <cellStyle name="40% - Accent1 4 2 3 4 4" xfId="14065" xr:uid="{00000000-0005-0000-0000-00004E430000}"/>
    <cellStyle name="40% - Accent1 4 2 3 5" xfId="14066" xr:uid="{00000000-0005-0000-0000-00004F430000}"/>
    <cellStyle name="40% - Accent1 4 2 3 5 2" xfId="14067" xr:uid="{00000000-0005-0000-0000-000050430000}"/>
    <cellStyle name="40% - Accent1 4 2 3 5 3" xfId="52749" xr:uid="{00000000-0005-0000-0000-000051430000}"/>
    <cellStyle name="40% - Accent1 4 2 3 6" xfId="14068" xr:uid="{00000000-0005-0000-0000-000052430000}"/>
    <cellStyle name="40% - Accent1 4 2 3 7" xfId="14069" xr:uid="{00000000-0005-0000-0000-000053430000}"/>
    <cellStyle name="40% - Accent1 4 2 4" xfId="14070" xr:uid="{00000000-0005-0000-0000-000054430000}"/>
    <cellStyle name="40% - Accent1 4 2 4 2" xfId="14071" xr:uid="{00000000-0005-0000-0000-000055430000}"/>
    <cellStyle name="40% - Accent1 4 2 4 2 2" xfId="14072" xr:uid="{00000000-0005-0000-0000-000056430000}"/>
    <cellStyle name="40% - Accent1 4 2 4 2 2 2" xfId="14073" xr:uid="{00000000-0005-0000-0000-000057430000}"/>
    <cellStyle name="40% - Accent1 4 2 4 2 2 3" xfId="52750" xr:uid="{00000000-0005-0000-0000-000058430000}"/>
    <cellStyle name="40% - Accent1 4 2 4 2 3" xfId="14074" xr:uid="{00000000-0005-0000-0000-000059430000}"/>
    <cellStyle name="40% - Accent1 4 2 4 2 4" xfId="14075" xr:uid="{00000000-0005-0000-0000-00005A430000}"/>
    <cellStyle name="40% - Accent1 4 2 4 3" xfId="14076" xr:uid="{00000000-0005-0000-0000-00005B430000}"/>
    <cellStyle name="40% - Accent1 4 2 4 3 2" xfId="14077" xr:uid="{00000000-0005-0000-0000-00005C430000}"/>
    <cellStyle name="40% - Accent1 4 2 4 3 2 2" xfId="14078" xr:uid="{00000000-0005-0000-0000-00005D430000}"/>
    <cellStyle name="40% - Accent1 4 2 4 3 2 3" xfId="52751" xr:uid="{00000000-0005-0000-0000-00005E430000}"/>
    <cellStyle name="40% - Accent1 4 2 4 3 3" xfId="14079" xr:uid="{00000000-0005-0000-0000-00005F430000}"/>
    <cellStyle name="40% - Accent1 4 2 4 3 4" xfId="14080" xr:uid="{00000000-0005-0000-0000-000060430000}"/>
    <cellStyle name="40% - Accent1 4 2 4 4" xfId="14081" xr:uid="{00000000-0005-0000-0000-000061430000}"/>
    <cellStyle name="40% - Accent1 4 2 4 4 2" xfId="14082" xr:uid="{00000000-0005-0000-0000-000062430000}"/>
    <cellStyle name="40% - Accent1 4 2 4 4 3" xfId="52752" xr:uid="{00000000-0005-0000-0000-000063430000}"/>
    <cellStyle name="40% - Accent1 4 2 4 5" xfId="14083" xr:uid="{00000000-0005-0000-0000-000064430000}"/>
    <cellStyle name="40% - Accent1 4 2 4 6" xfId="14084" xr:uid="{00000000-0005-0000-0000-000065430000}"/>
    <cellStyle name="40% - Accent1 4 2 5" xfId="14085" xr:uid="{00000000-0005-0000-0000-000066430000}"/>
    <cellStyle name="40% - Accent1 4 2 5 2" xfId="14086" xr:uid="{00000000-0005-0000-0000-000067430000}"/>
    <cellStyle name="40% - Accent1 4 2 5 2 2" xfId="14087" xr:uid="{00000000-0005-0000-0000-000068430000}"/>
    <cellStyle name="40% - Accent1 4 2 5 2 2 2" xfId="14088" xr:uid="{00000000-0005-0000-0000-000069430000}"/>
    <cellStyle name="40% - Accent1 4 2 5 2 2 3" xfId="52753" xr:uid="{00000000-0005-0000-0000-00006A430000}"/>
    <cellStyle name="40% - Accent1 4 2 5 2 3" xfId="14089" xr:uid="{00000000-0005-0000-0000-00006B430000}"/>
    <cellStyle name="40% - Accent1 4 2 5 2 4" xfId="14090" xr:uid="{00000000-0005-0000-0000-00006C430000}"/>
    <cellStyle name="40% - Accent1 4 2 5 3" xfId="14091" xr:uid="{00000000-0005-0000-0000-00006D430000}"/>
    <cellStyle name="40% - Accent1 4 2 5 3 2" xfId="14092" xr:uid="{00000000-0005-0000-0000-00006E430000}"/>
    <cellStyle name="40% - Accent1 4 2 5 3 3" xfId="52754" xr:uid="{00000000-0005-0000-0000-00006F430000}"/>
    <cellStyle name="40% - Accent1 4 2 5 4" xfId="14093" xr:uid="{00000000-0005-0000-0000-000070430000}"/>
    <cellStyle name="40% - Accent1 4 2 5 5" xfId="14094" xr:uid="{00000000-0005-0000-0000-000071430000}"/>
    <cellStyle name="40% - Accent1 4 2 6" xfId="14095" xr:uid="{00000000-0005-0000-0000-000072430000}"/>
    <cellStyle name="40% - Accent1 4 2 6 2" xfId="14096" xr:uid="{00000000-0005-0000-0000-000073430000}"/>
    <cellStyle name="40% - Accent1 4 2 6 2 2" xfId="14097" xr:uid="{00000000-0005-0000-0000-000074430000}"/>
    <cellStyle name="40% - Accent1 4 2 6 2 3" xfId="52755" xr:uid="{00000000-0005-0000-0000-000075430000}"/>
    <cellStyle name="40% - Accent1 4 2 6 3" xfId="14098" xr:uid="{00000000-0005-0000-0000-000076430000}"/>
    <cellStyle name="40% - Accent1 4 2 6 4" xfId="14099" xr:uid="{00000000-0005-0000-0000-000077430000}"/>
    <cellStyle name="40% - Accent1 4 2 7" xfId="14100" xr:uid="{00000000-0005-0000-0000-000078430000}"/>
    <cellStyle name="40% - Accent1 4 2 7 2" xfId="14101" xr:uid="{00000000-0005-0000-0000-000079430000}"/>
    <cellStyle name="40% - Accent1 4 2 7 2 2" xfId="14102" xr:uid="{00000000-0005-0000-0000-00007A430000}"/>
    <cellStyle name="40% - Accent1 4 2 7 2 3" xfId="52756" xr:uid="{00000000-0005-0000-0000-00007B430000}"/>
    <cellStyle name="40% - Accent1 4 2 7 3" xfId="14103" xr:uid="{00000000-0005-0000-0000-00007C430000}"/>
    <cellStyle name="40% - Accent1 4 2 7 4" xfId="14104" xr:uid="{00000000-0005-0000-0000-00007D430000}"/>
    <cellStyle name="40% - Accent1 4 2 8" xfId="14105" xr:uid="{00000000-0005-0000-0000-00007E430000}"/>
    <cellStyle name="40% - Accent1 4 2 8 2" xfId="14106" xr:uid="{00000000-0005-0000-0000-00007F430000}"/>
    <cellStyle name="40% - Accent1 4 2 8 3" xfId="52757" xr:uid="{00000000-0005-0000-0000-000080430000}"/>
    <cellStyle name="40% - Accent1 4 2 9" xfId="14107" xr:uid="{00000000-0005-0000-0000-000081430000}"/>
    <cellStyle name="40% - Accent1 4 3" xfId="14108" xr:uid="{00000000-0005-0000-0000-000082430000}"/>
    <cellStyle name="40% - Accent1 4 3 2" xfId="14109" xr:uid="{00000000-0005-0000-0000-000083430000}"/>
    <cellStyle name="40% - Accent1 4 3 2 2" xfId="14110" xr:uid="{00000000-0005-0000-0000-000084430000}"/>
    <cellStyle name="40% - Accent1 4 3 2 2 2" xfId="14111" xr:uid="{00000000-0005-0000-0000-000085430000}"/>
    <cellStyle name="40% - Accent1 4 3 2 2 2 2" xfId="14112" xr:uid="{00000000-0005-0000-0000-000086430000}"/>
    <cellStyle name="40% - Accent1 4 3 2 2 2 2 2" xfId="14113" xr:uid="{00000000-0005-0000-0000-000087430000}"/>
    <cellStyle name="40% - Accent1 4 3 2 2 2 2 3" xfId="52758" xr:uid="{00000000-0005-0000-0000-000088430000}"/>
    <cellStyle name="40% - Accent1 4 3 2 2 2 3" xfId="14114" xr:uid="{00000000-0005-0000-0000-000089430000}"/>
    <cellStyle name="40% - Accent1 4 3 2 2 2 4" xfId="14115" xr:uid="{00000000-0005-0000-0000-00008A430000}"/>
    <cellStyle name="40% - Accent1 4 3 2 2 3" xfId="14116" xr:uid="{00000000-0005-0000-0000-00008B430000}"/>
    <cellStyle name="40% - Accent1 4 3 2 2 3 2" xfId="14117" xr:uid="{00000000-0005-0000-0000-00008C430000}"/>
    <cellStyle name="40% - Accent1 4 3 2 2 3 2 2" xfId="14118" xr:uid="{00000000-0005-0000-0000-00008D430000}"/>
    <cellStyle name="40% - Accent1 4 3 2 2 3 2 3" xfId="52759" xr:uid="{00000000-0005-0000-0000-00008E430000}"/>
    <cellStyle name="40% - Accent1 4 3 2 2 3 3" xfId="14119" xr:uid="{00000000-0005-0000-0000-00008F430000}"/>
    <cellStyle name="40% - Accent1 4 3 2 2 3 4" xfId="14120" xr:uid="{00000000-0005-0000-0000-000090430000}"/>
    <cellStyle name="40% - Accent1 4 3 2 2 4" xfId="14121" xr:uid="{00000000-0005-0000-0000-000091430000}"/>
    <cellStyle name="40% - Accent1 4 3 2 2 4 2" xfId="14122" xr:uid="{00000000-0005-0000-0000-000092430000}"/>
    <cellStyle name="40% - Accent1 4 3 2 2 4 3" xfId="52760" xr:uid="{00000000-0005-0000-0000-000093430000}"/>
    <cellStyle name="40% - Accent1 4 3 2 2 5" xfId="14123" xr:uid="{00000000-0005-0000-0000-000094430000}"/>
    <cellStyle name="40% - Accent1 4 3 2 2 6" xfId="14124" xr:uid="{00000000-0005-0000-0000-000095430000}"/>
    <cellStyle name="40% - Accent1 4 3 2 3" xfId="14125" xr:uid="{00000000-0005-0000-0000-000096430000}"/>
    <cellStyle name="40% - Accent1 4 3 2 3 2" xfId="14126" xr:uid="{00000000-0005-0000-0000-000097430000}"/>
    <cellStyle name="40% - Accent1 4 3 2 3 2 2" xfId="14127" xr:uid="{00000000-0005-0000-0000-000098430000}"/>
    <cellStyle name="40% - Accent1 4 3 2 3 2 3" xfId="52761" xr:uid="{00000000-0005-0000-0000-000099430000}"/>
    <cellStyle name="40% - Accent1 4 3 2 3 3" xfId="14128" xr:uid="{00000000-0005-0000-0000-00009A430000}"/>
    <cellStyle name="40% - Accent1 4 3 2 3 4" xfId="14129" xr:uid="{00000000-0005-0000-0000-00009B430000}"/>
    <cellStyle name="40% - Accent1 4 3 2 4" xfId="14130" xr:uid="{00000000-0005-0000-0000-00009C430000}"/>
    <cellStyle name="40% - Accent1 4 3 2 4 2" xfId="14131" xr:uid="{00000000-0005-0000-0000-00009D430000}"/>
    <cellStyle name="40% - Accent1 4 3 2 4 2 2" xfId="14132" xr:uid="{00000000-0005-0000-0000-00009E430000}"/>
    <cellStyle name="40% - Accent1 4 3 2 4 2 3" xfId="52762" xr:uid="{00000000-0005-0000-0000-00009F430000}"/>
    <cellStyle name="40% - Accent1 4 3 2 4 3" xfId="14133" xr:uid="{00000000-0005-0000-0000-0000A0430000}"/>
    <cellStyle name="40% - Accent1 4 3 2 4 4" xfId="14134" xr:uid="{00000000-0005-0000-0000-0000A1430000}"/>
    <cellStyle name="40% - Accent1 4 3 2 5" xfId="14135" xr:uid="{00000000-0005-0000-0000-0000A2430000}"/>
    <cellStyle name="40% - Accent1 4 3 2 5 2" xfId="14136" xr:uid="{00000000-0005-0000-0000-0000A3430000}"/>
    <cellStyle name="40% - Accent1 4 3 2 5 3" xfId="52763" xr:uid="{00000000-0005-0000-0000-0000A4430000}"/>
    <cellStyle name="40% - Accent1 4 3 2 6" xfId="14137" xr:uid="{00000000-0005-0000-0000-0000A5430000}"/>
    <cellStyle name="40% - Accent1 4 3 2 7" xfId="14138" xr:uid="{00000000-0005-0000-0000-0000A6430000}"/>
    <cellStyle name="40% - Accent1 4 3 3" xfId="14139" xr:uid="{00000000-0005-0000-0000-0000A7430000}"/>
    <cellStyle name="40% - Accent1 4 3 3 2" xfId="14140" xr:uid="{00000000-0005-0000-0000-0000A8430000}"/>
    <cellStyle name="40% - Accent1 4 3 3 2 2" xfId="14141" xr:uid="{00000000-0005-0000-0000-0000A9430000}"/>
    <cellStyle name="40% - Accent1 4 3 3 2 2 2" xfId="14142" xr:uid="{00000000-0005-0000-0000-0000AA430000}"/>
    <cellStyle name="40% - Accent1 4 3 3 2 2 3" xfId="52764" xr:uid="{00000000-0005-0000-0000-0000AB430000}"/>
    <cellStyle name="40% - Accent1 4 3 3 2 3" xfId="14143" xr:uid="{00000000-0005-0000-0000-0000AC430000}"/>
    <cellStyle name="40% - Accent1 4 3 3 2 4" xfId="14144" xr:uid="{00000000-0005-0000-0000-0000AD430000}"/>
    <cellStyle name="40% - Accent1 4 3 3 3" xfId="14145" xr:uid="{00000000-0005-0000-0000-0000AE430000}"/>
    <cellStyle name="40% - Accent1 4 3 3 3 2" xfId="14146" xr:uid="{00000000-0005-0000-0000-0000AF430000}"/>
    <cellStyle name="40% - Accent1 4 3 3 3 2 2" xfId="14147" xr:uid="{00000000-0005-0000-0000-0000B0430000}"/>
    <cellStyle name="40% - Accent1 4 3 3 3 2 3" xfId="52765" xr:uid="{00000000-0005-0000-0000-0000B1430000}"/>
    <cellStyle name="40% - Accent1 4 3 3 3 3" xfId="14148" xr:uid="{00000000-0005-0000-0000-0000B2430000}"/>
    <cellStyle name="40% - Accent1 4 3 3 3 4" xfId="14149" xr:uid="{00000000-0005-0000-0000-0000B3430000}"/>
    <cellStyle name="40% - Accent1 4 3 3 4" xfId="14150" xr:uid="{00000000-0005-0000-0000-0000B4430000}"/>
    <cellStyle name="40% - Accent1 4 3 3 4 2" xfId="14151" xr:uid="{00000000-0005-0000-0000-0000B5430000}"/>
    <cellStyle name="40% - Accent1 4 3 3 4 3" xfId="52766" xr:uid="{00000000-0005-0000-0000-0000B6430000}"/>
    <cellStyle name="40% - Accent1 4 3 3 5" xfId="14152" xr:uid="{00000000-0005-0000-0000-0000B7430000}"/>
    <cellStyle name="40% - Accent1 4 3 3 6" xfId="14153" xr:uid="{00000000-0005-0000-0000-0000B8430000}"/>
    <cellStyle name="40% - Accent1 4 3 4" xfId="14154" xr:uid="{00000000-0005-0000-0000-0000B9430000}"/>
    <cellStyle name="40% - Accent1 4 3 4 2" xfId="14155" xr:uid="{00000000-0005-0000-0000-0000BA430000}"/>
    <cellStyle name="40% - Accent1 4 3 4 2 2" xfId="14156" xr:uid="{00000000-0005-0000-0000-0000BB430000}"/>
    <cellStyle name="40% - Accent1 4 3 4 2 3" xfId="52767" xr:uid="{00000000-0005-0000-0000-0000BC430000}"/>
    <cellStyle name="40% - Accent1 4 3 4 3" xfId="14157" xr:uid="{00000000-0005-0000-0000-0000BD430000}"/>
    <cellStyle name="40% - Accent1 4 3 4 4" xfId="14158" xr:uid="{00000000-0005-0000-0000-0000BE430000}"/>
    <cellStyle name="40% - Accent1 4 3 5" xfId="14159" xr:uid="{00000000-0005-0000-0000-0000BF430000}"/>
    <cellStyle name="40% - Accent1 4 3 5 2" xfId="14160" xr:uid="{00000000-0005-0000-0000-0000C0430000}"/>
    <cellStyle name="40% - Accent1 4 3 5 2 2" xfId="14161" xr:uid="{00000000-0005-0000-0000-0000C1430000}"/>
    <cellStyle name="40% - Accent1 4 3 5 2 3" xfId="52768" xr:uid="{00000000-0005-0000-0000-0000C2430000}"/>
    <cellStyle name="40% - Accent1 4 3 5 3" xfId="14162" xr:uid="{00000000-0005-0000-0000-0000C3430000}"/>
    <cellStyle name="40% - Accent1 4 3 5 4" xfId="14163" xr:uid="{00000000-0005-0000-0000-0000C4430000}"/>
    <cellStyle name="40% - Accent1 4 3 6" xfId="14164" xr:uid="{00000000-0005-0000-0000-0000C5430000}"/>
    <cellStyle name="40% - Accent1 4 3 6 2" xfId="14165" xr:uid="{00000000-0005-0000-0000-0000C6430000}"/>
    <cellStyle name="40% - Accent1 4 3 6 3" xfId="52769" xr:uid="{00000000-0005-0000-0000-0000C7430000}"/>
    <cellStyle name="40% - Accent1 4 3 7" xfId="14166" xr:uid="{00000000-0005-0000-0000-0000C8430000}"/>
    <cellStyle name="40% - Accent1 4 3 8" xfId="14167" xr:uid="{00000000-0005-0000-0000-0000C9430000}"/>
    <cellStyle name="40% - Accent1 4 3 9" xfId="60550" xr:uid="{00000000-0005-0000-0000-0000CA430000}"/>
    <cellStyle name="40% - Accent1 4 4" xfId="14168" xr:uid="{00000000-0005-0000-0000-0000CB430000}"/>
    <cellStyle name="40% - Accent1 4 4 2" xfId="14169" xr:uid="{00000000-0005-0000-0000-0000CC430000}"/>
    <cellStyle name="40% - Accent1 4 4 2 2" xfId="14170" xr:uid="{00000000-0005-0000-0000-0000CD430000}"/>
    <cellStyle name="40% - Accent1 4 4 2 2 2" xfId="14171" xr:uid="{00000000-0005-0000-0000-0000CE430000}"/>
    <cellStyle name="40% - Accent1 4 4 2 2 2 2" xfId="14172" xr:uid="{00000000-0005-0000-0000-0000CF430000}"/>
    <cellStyle name="40% - Accent1 4 4 2 2 2 3" xfId="52770" xr:uid="{00000000-0005-0000-0000-0000D0430000}"/>
    <cellStyle name="40% - Accent1 4 4 2 2 3" xfId="14173" xr:uid="{00000000-0005-0000-0000-0000D1430000}"/>
    <cellStyle name="40% - Accent1 4 4 2 2 4" xfId="14174" xr:uid="{00000000-0005-0000-0000-0000D2430000}"/>
    <cellStyle name="40% - Accent1 4 4 2 3" xfId="14175" xr:uid="{00000000-0005-0000-0000-0000D3430000}"/>
    <cellStyle name="40% - Accent1 4 4 2 3 2" xfId="14176" xr:uid="{00000000-0005-0000-0000-0000D4430000}"/>
    <cellStyle name="40% - Accent1 4 4 2 3 2 2" xfId="14177" xr:uid="{00000000-0005-0000-0000-0000D5430000}"/>
    <cellStyle name="40% - Accent1 4 4 2 3 2 3" xfId="52771" xr:uid="{00000000-0005-0000-0000-0000D6430000}"/>
    <cellStyle name="40% - Accent1 4 4 2 3 3" xfId="14178" xr:uid="{00000000-0005-0000-0000-0000D7430000}"/>
    <cellStyle name="40% - Accent1 4 4 2 3 4" xfId="14179" xr:uid="{00000000-0005-0000-0000-0000D8430000}"/>
    <cellStyle name="40% - Accent1 4 4 2 4" xfId="14180" xr:uid="{00000000-0005-0000-0000-0000D9430000}"/>
    <cellStyle name="40% - Accent1 4 4 2 4 2" xfId="14181" xr:uid="{00000000-0005-0000-0000-0000DA430000}"/>
    <cellStyle name="40% - Accent1 4 4 2 4 3" xfId="52772" xr:uid="{00000000-0005-0000-0000-0000DB430000}"/>
    <cellStyle name="40% - Accent1 4 4 2 5" xfId="14182" xr:uid="{00000000-0005-0000-0000-0000DC430000}"/>
    <cellStyle name="40% - Accent1 4 4 2 6" xfId="14183" xr:uid="{00000000-0005-0000-0000-0000DD430000}"/>
    <cellStyle name="40% - Accent1 4 4 3" xfId="14184" xr:uid="{00000000-0005-0000-0000-0000DE430000}"/>
    <cellStyle name="40% - Accent1 4 4 3 2" xfId="14185" xr:uid="{00000000-0005-0000-0000-0000DF430000}"/>
    <cellStyle name="40% - Accent1 4 4 3 2 2" xfId="14186" xr:uid="{00000000-0005-0000-0000-0000E0430000}"/>
    <cellStyle name="40% - Accent1 4 4 3 2 3" xfId="52773" xr:uid="{00000000-0005-0000-0000-0000E1430000}"/>
    <cellStyle name="40% - Accent1 4 4 3 3" xfId="14187" xr:uid="{00000000-0005-0000-0000-0000E2430000}"/>
    <cellStyle name="40% - Accent1 4 4 3 4" xfId="14188" xr:uid="{00000000-0005-0000-0000-0000E3430000}"/>
    <cellStyle name="40% - Accent1 4 4 4" xfId="14189" xr:uid="{00000000-0005-0000-0000-0000E4430000}"/>
    <cellStyle name="40% - Accent1 4 4 4 2" xfId="14190" xr:uid="{00000000-0005-0000-0000-0000E5430000}"/>
    <cellStyle name="40% - Accent1 4 4 4 2 2" xfId="14191" xr:uid="{00000000-0005-0000-0000-0000E6430000}"/>
    <cellStyle name="40% - Accent1 4 4 4 2 3" xfId="52774" xr:uid="{00000000-0005-0000-0000-0000E7430000}"/>
    <cellStyle name="40% - Accent1 4 4 4 3" xfId="14192" xr:uid="{00000000-0005-0000-0000-0000E8430000}"/>
    <cellStyle name="40% - Accent1 4 4 4 4" xfId="14193" xr:uid="{00000000-0005-0000-0000-0000E9430000}"/>
    <cellStyle name="40% - Accent1 4 4 5" xfId="14194" xr:uid="{00000000-0005-0000-0000-0000EA430000}"/>
    <cellStyle name="40% - Accent1 4 4 5 2" xfId="14195" xr:uid="{00000000-0005-0000-0000-0000EB430000}"/>
    <cellStyle name="40% - Accent1 4 4 5 3" xfId="52775" xr:uid="{00000000-0005-0000-0000-0000EC430000}"/>
    <cellStyle name="40% - Accent1 4 4 6" xfId="14196" xr:uid="{00000000-0005-0000-0000-0000ED430000}"/>
    <cellStyle name="40% - Accent1 4 4 7" xfId="14197" xr:uid="{00000000-0005-0000-0000-0000EE430000}"/>
    <cellStyle name="40% - Accent1 4 5" xfId="14198" xr:uid="{00000000-0005-0000-0000-0000EF430000}"/>
    <cellStyle name="40% - Accent1 4 5 2" xfId="14199" xr:uid="{00000000-0005-0000-0000-0000F0430000}"/>
    <cellStyle name="40% - Accent1 4 5 2 2" xfId="14200" xr:uid="{00000000-0005-0000-0000-0000F1430000}"/>
    <cellStyle name="40% - Accent1 4 5 2 2 2" xfId="14201" xr:uid="{00000000-0005-0000-0000-0000F2430000}"/>
    <cellStyle name="40% - Accent1 4 5 2 2 3" xfId="52776" xr:uid="{00000000-0005-0000-0000-0000F3430000}"/>
    <cellStyle name="40% - Accent1 4 5 2 3" xfId="14202" xr:uid="{00000000-0005-0000-0000-0000F4430000}"/>
    <cellStyle name="40% - Accent1 4 5 2 4" xfId="14203" xr:uid="{00000000-0005-0000-0000-0000F5430000}"/>
    <cellStyle name="40% - Accent1 4 5 3" xfId="14204" xr:uid="{00000000-0005-0000-0000-0000F6430000}"/>
    <cellStyle name="40% - Accent1 4 5 3 2" xfId="14205" xr:uid="{00000000-0005-0000-0000-0000F7430000}"/>
    <cellStyle name="40% - Accent1 4 5 3 2 2" xfId="14206" xr:uid="{00000000-0005-0000-0000-0000F8430000}"/>
    <cellStyle name="40% - Accent1 4 5 3 2 3" xfId="52777" xr:uid="{00000000-0005-0000-0000-0000F9430000}"/>
    <cellStyle name="40% - Accent1 4 5 3 3" xfId="14207" xr:uid="{00000000-0005-0000-0000-0000FA430000}"/>
    <cellStyle name="40% - Accent1 4 5 3 4" xfId="14208" xr:uid="{00000000-0005-0000-0000-0000FB430000}"/>
    <cellStyle name="40% - Accent1 4 5 4" xfId="14209" xr:uid="{00000000-0005-0000-0000-0000FC430000}"/>
    <cellStyle name="40% - Accent1 4 5 4 2" xfId="14210" xr:uid="{00000000-0005-0000-0000-0000FD430000}"/>
    <cellStyle name="40% - Accent1 4 5 4 3" xfId="52778" xr:uid="{00000000-0005-0000-0000-0000FE430000}"/>
    <cellStyle name="40% - Accent1 4 5 5" xfId="14211" xr:uid="{00000000-0005-0000-0000-0000FF430000}"/>
    <cellStyle name="40% - Accent1 4 5 6" xfId="14212" xr:uid="{00000000-0005-0000-0000-000000440000}"/>
    <cellStyle name="40% - Accent1 4 6" xfId="14213" xr:uid="{00000000-0005-0000-0000-000001440000}"/>
    <cellStyle name="40% - Accent1 4 6 2" xfId="14214" xr:uid="{00000000-0005-0000-0000-000002440000}"/>
    <cellStyle name="40% - Accent1 4 6 2 2" xfId="14215" xr:uid="{00000000-0005-0000-0000-000003440000}"/>
    <cellStyle name="40% - Accent1 4 6 2 2 2" xfId="14216" xr:uid="{00000000-0005-0000-0000-000004440000}"/>
    <cellStyle name="40% - Accent1 4 6 2 2 3" xfId="52779" xr:uid="{00000000-0005-0000-0000-000005440000}"/>
    <cellStyle name="40% - Accent1 4 6 2 3" xfId="14217" xr:uid="{00000000-0005-0000-0000-000006440000}"/>
    <cellStyle name="40% - Accent1 4 6 2 4" xfId="14218" xr:uid="{00000000-0005-0000-0000-000007440000}"/>
    <cellStyle name="40% - Accent1 4 6 3" xfId="14219" xr:uid="{00000000-0005-0000-0000-000008440000}"/>
    <cellStyle name="40% - Accent1 4 6 3 2" xfId="14220" xr:uid="{00000000-0005-0000-0000-000009440000}"/>
    <cellStyle name="40% - Accent1 4 6 3 3" xfId="52780" xr:uid="{00000000-0005-0000-0000-00000A440000}"/>
    <cellStyle name="40% - Accent1 4 6 4" xfId="14221" xr:uid="{00000000-0005-0000-0000-00000B440000}"/>
    <cellStyle name="40% - Accent1 4 6 5" xfId="14222" xr:uid="{00000000-0005-0000-0000-00000C440000}"/>
    <cellStyle name="40% - Accent1 4 7" xfId="14223" xr:uid="{00000000-0005-0000-0000-00000D440000}"/>
    <cellStyle name="40% - Accent1 4 7 2" xfId="14224" xr:uid="{00000000-0005-0000-0000-00000E440000}"/>
    <cellStyle name="40% - Accent1 4 7 2 2" xfId="14225" xr:uid="{00000000-0005-0000-0000-00000F440000}"/>
    <cellStyle name="40% - Accent1 4 7 2 3" xfId="52781" xr:uid="{00000000-0005-0000-0000-000010440000}"/>
    <cellStyle name="40% - Accent1 4 7 3" xfId="14226" xr:uid="{00000000-0005-0000-0000-000011440000}"/>
    <cellStyle name="40% - Accent1 4 7 4" xfId="14227" xr:uid="{00000000-0005-0000-0000-000012440000}"/>
    <cellStyle name="40% - Accent1 4 8" xfId="14228" xr:uid="{00000000-0005-0000-0000-000013440000}"/>
    <cellStyle name="40% - Accent1 4 8 2" xfId="14229" xr:uid="{00000000-0005-0000-0000-000014440000}"/>
    <cellStyle name="40% - Accent1 4 8 2 2" xfId="14230" xr:uid="{00000000-0005-0000-0000-000015440000}"/>
    <cellStyle name="40% - Accent1 4 8 2 3" xfId="52782" xr:uid="{00000000-0005-0000-0000-000016440000}"/>
    <cellStyle name="40% - Accent1 4 8 3" xfId="14231" xr:uid="{00000000-0005-0000-0000-000017440000}"/>
    <cellStyle name="40% - Accent1 4 8 4" xfId="14232" xr:uid="{00000000-0005-0000-0000-000018440000}"/>
    <cellStyle name="40% - Accent1 4 9" xfId="14233" xr:uid="{00000000-0005-0000-0000-000019440000}"/>
    <cellStyle name="40% - Accent1 4 9 2" xfId="14234" xr:uid="{00000000-0005-0000-0000-00001A440000}"/>
    <cellStyle name="40% - Accent1 4 9 3" xfId="52783" xr:uid="{00000000-0005-0000-0000-00001B440000}"/>
    <cellStyle name="40% - Accent1 5" xfId="14235" xr:uid="{00000000-0005-0000-0000-00001C440000}"/>
    <cellStyle name="40% - Accent1 5 10" xfId="14236" xr:uid="{00000000-0005-0000-0000-00001D440000}"/>
    <cellStyle name="40% - Accent1 5 11" xfId="60196" xr:uid="{00000000-0005-0000-0000-00001E440000}"/>
    <cellStyle name="40% - Accent1 5 2" xfId="14237" xr:uid="{00000000-0005-0000-0000-00001F440000}"/>
    <cellStyle name="40% - Accent1 5 2 2" xfId="14238" xr:uid="{00000000-0005-0000-0000-000020440000}"/>
    <cellStyle name="40% - Accent1 5 2 2 2" xfId="14239" xr:uid="{00000000-0005-0000-0000-000021440000}"/>
    <cellStyle name="40% - Accent1 5 2 2 2 2" xfId="14240" xr:uid="{00000000-0005-0000-0000-000022440000}"/>
    <cellStyle name="40% - Accent1 5 2 2 2 2 2" xfId="14241" xr:uid="{00000000-0005-0000-0000-000023440000}"/>
    <cellStyle name="40% - Accent1 5 2 2 2 2 2 2" xfId="14242" xr:uid="{00000000-0005-0000-0000-000024440000}"/>
    <cellStyle name="40% - Accent1 5 2 2 2 2 2 3" xfId="52784" xr:uid="{00000000-0005-0000-0000-000025440000}"/>
    <cellStyle name="40% - Accent1 5 2 2 2 2 3" xfId="14243" xr:uid="{00000000-0005-0000-0000-000026440000}"/>
    <cellStyle name="40% - Accent1 5 2 2 2 2 4" xfId="14244" xr:uid="{00000000-0005-0000-0000-000027440000}"/>
    <cellStyle name="40% - Accent1 5 2 2 2 3" xfId="14245" xr:uid="{00000000-0005-0000-0000-000028440000}"/>
    <cellStyle name="40% - Accent1 5 2 2 2 3 2" xfId="14246" xr:uid="{00000000-0005-0000-0000-000029440000}"/>
    <cellStyle name="40% - Accent1 5 2 2 2 3 2 2" xfId="14247" xr:uid="{00000000-0005-0000-0000-00002A440000}"/>
    <cellStyle name="40% - Accent1 5 2 2 2 3 2 3" xfId="52785" xr:uid="{00000000-0005-0000-0000-00002B440000}"/>
    <cellStyle name="40% - Accent1 5 2 2 2 3 3" xfId="14248" xr:uid="{00000000-0005-0000-0000-00002C440000}"/>
    <cellStyle name="40% - Accent1 5 2 2 2 3 4" xfId="14249" xr:uid="{00000000-0005-0000-0000-00002D440000}"/>
    <cellStyle name="40% - Accent1 5 2 2 2 4" xfId="14250" xr:uid="{00000000-0005-0000-0000-00002E440000}"/>
    <cellStyle name="40% - Accent1 5 2 2 2 4 2" xfId="14251" xr:uid="{00000000-0005-0000-0000-00002F440000}"/>
    <cellStyle name="40% - Accent1 5 2 2 2 4 3" xfId="52786" xr:uid="{00000000-0005-0000-0000-000030440000}"/>
    <cellStyle name="40% - Accent1 5 2 2 2 5" xfId="14252" xr:uid="{00000000-0005-0000-0000-000031440000}"/>
    <cellStyle name="40% - Accent1 5 2 2 2 6" xfId="14253" xr:uid="{00000000-0005-0000-0000-000032440000}"/>
    <cellStyle name="40% - Accent1 5 2 2 3" xfId="14254" xr:uid="{00000000-0005-0000-0000-000033440000}"/>
    <cellStyle name="40% - Accent1 5 2 2 3 2" xfId="14255" xr:uid="{00000000-0005-0000-0000-000034440000}"/>
    <cellStyle name="40% - Accent1 5 2 2 3 2 2" xfId="14256" xr:uid="{00000000-0005-0000-0000-000035440000}"/>
    <cellStyle name="40% - Accent1 5 2 2 3 2 3" xfId="52787" xr:uid="{00000000-0005-0000-0000-000036440000}"/>
    <cellStyle name="40% - Accent1 5 2 2 3 3" xfId="14257" xr:uid="{00000000-0005-0000-0000-000037440000}"/>
    <cellStyle name="40% - Accent1 5 2 2 3 4" xfId="14258" xr:uid="{00000000-0005-0000-0000-000038440000}"/>
    <cellStyle name="40% - Accent1 5 2 2 4" xfId="14259" xr:uid="{00000000-0005-0000-0000-000039440000}"/>
    <cellStyle name="40% - Accent1 5 2 2 4 2" xfId="14260" xr:uid="{00000000-0005-0000-0000-00003A440000}"/>
    <cellStyle name="40% - Accent1 5 2 2 4 2 2" xfId="14261" xr:uid="{00000000-0005-0000-0000-00003B440000}"/>
    <cellStyle name="40% - Accent1 5 2 2 4 2 3" xfId="52788" xr:uid="{00000000-0005-0000-0000-00003C440000}"/>
    <cellStyle name="40% - Accent1 5 2 2 4 3" xfId="14262" xr:uid="{00000000-0005-0000-0000-00003D440000}"/>
    <cellStyle name="40% - Accent1 5 2 2 4 4" xfId="14263" xr:uid="{00000000-0005-0000-0000-00003E440000}"/>
    <cellStyle name="40% - Accent1 5 2 2 5" xfId="14264" xr:uid="{00000000-0005-0000-0000-00003F440000}"/>
    <cellStyle name="40% - Accent1 5 2 2 5 2" xfId="14265" xr:uid="{00000000-0005-0000-0000-000040440000}"/>
    <cellStyle name="40% - Accent1 5 2 2 5 3" xfId="52789" xr:uid="{00000000-0005-0000-0000-000041440000}"/>
    <cellStyle name="40% - Accent1 5 2 2 6" xfId="14266" xr:uid="{00000000-0005-0000-0000-000042440000}"/>
    <cellStyle name="40% - Accent1 5 2 2 7" xfId="14267" xr:uid="{00000000-0005-0000-0000-000043440000}"/>
    <cellStyle name="40% - Accent1 5 2 2 8" xfId="60747" xr:uid="{00000000-0005-0000-0000-000044440000}"/>
    <cellStyle name="40% - Accent1 5 2 3" xfId="14268" xr:uid="{00000000-0005-0000-0000-000045440000}"/>
    <cellStyle name="40% - Accent1 5 2 3 2" xfId="14269" xr:uid="{00000000-0005-0000-0000-000046440000}"/>
    <cellStyle name="40% - Accent1 5 2 3 2 2" xfId="14270" xr:uid="{00000000-0005-0000-0000-000047440000}"/>
    <cellStyle name="40% - Accent1 5 2 3 2 2 2" xfId="14271" xr:uid="{00000000-0005-0000-0000-000048440000}"/>
    <cellStyle name="40% - Accent1 5 2 3 2 2 3" xfId="52790" xr:uid="{00000000-0005-0000-0000-000049440000}"/>
    <cellStyle name="40% - Accent1 5 2 3 2 3" xfId="14272" xr:uid="{00000000-0005-0000-0000-00004A440000}"/>
    <cellStyle name="40% - Accent1 5 2 3 2 4" xfId="14273" xr:uid="{00000000-0005-0000-0000-00004B440000}"/>
    <cellStyle name="40% - Accent1 5 2 3 3" xfId="14274" xr:uid="{00000000-0005-0000-0000-00004C440000}"/>
    <cellStyle name="40% - Accent1 5 2 3 3 2" xfId="14275" xr:uid="{00000000-0005-0000-0000-00004D440000}"/>
    <cellStyle name="40% - Accent1 5 2 3 3 2 2" xfId="14276" xr:uid="{00000000-0005-0000-0000-00004E440000}"/>
    <cellStyle name="40% - Accent1 5 2 3 3 2 3" xfId="52791" xr:uid="{00000000-0005-0000-0000-00004F440000}"/>
    <cellStyle name="40% - Accent1 5 2 3 3 3" xfId="14277" xr:uid="{00000000-0005-0000-0000-000050440000}"/>
    <cellStyle name="40% - Accent1 5 2 3 3 4" xfId="14278" xr:uid="{00000000-0005-0000-0000-000051440000}"/>
    <cellStyle name="40% - Accent1 5 2 3 4" xfId="14279" xr:uid="{00000000-0005-0000-0000-000052440000}"/>
    <cellStyle name="40% - Accent1 5 2 3 4 2" xfId="14280" xr:uid="{00000000-0005-0000-0000-000053440000}"/>
    <cellStyle name="40% - Accent1 5 2 3 4 3" xfId="52792" xr:uid="{00000000-0005-0000-0000-000054440000}"/>
    <cellStyle name="40% - Accent1 5 2 3 5" xfId="14281" xr:uid="{00000000-0005-0000-0000-000055440000}"/>
    <cellStyle name="40% - Accent1 5 2 3 6" xfId="14282" xr:uid="{00000000-0005-0000-0000-000056440000}"/>
    <cellStyle name="40% - Accent1 5 2 4" xfId="14283" xr:uid="{00000000-0005-0000-0000-000057440000}"/>
    <cellStyle name="40% - Accent1 5 2 4 2" xfId="14284" xr:uid="{00000000-0005-0000-0000-000058440000}"/>
    <cellStyle name="40% - Accent1 5 2 4 2 2" xfId="14285" xr:uid="{00000000-0005-0000-0000-000059440000}"/>
    <cellStyle name="40% - Accent1 5 2 4 2 3" xfId="52793" xr:uid="{00000000-0005-0000-0000-00005A440000}"/>
    <cellStyle name="40% - Accent1 5 2 4 3" xfId="14286" xr:uid="{00000000-0005-0000-0000-00005B440000}"/>
    <cellStyle name="40% - Accent1 5 2 4 4" xfId="14287" xr:uid="{00000000-0005-0000-0000-00005C440000}"/>
    <cellStyle name="40% - Accent1 5 2 5" xfId="14288" xr:uid="{00000000-0005-0000-0000-00005D440000}"/>
    <cellStyle name="40% - Accent1 5 2 5 2" xfId="14289" xr:uid="{00000000-0005-0000-0000-00005E440000}"/>
    <cellStyle name="40% - Accent1 5 2 5 2 2" xfId="14290" xr:uid="{00000000-0005-0000-0000-00005F440000}"/>
    <cellStyle name="40% - Accent1 5 2 5 2 3" xfId="52794" xr:uid="{00000000-0005-0000-0000-000060440000}"/>
    <cellStyle name="40% - Accent1 5 2 5 3" xfId="14291" xr:uid="{00000000-0005-0000-0000-000061440000}"/>
    <cellStyle name="40% - Accent1 5 2 5 4" xfId="14292" xr:uid="{00000000-0005-0000-0000-000062440000}"/>
    <cellStyle name="40% - Accent1 5 2 6" xfId="14293" xr:uid="{00000000-0005-0000-0000-000063440000}"/>
    <cellStyle name="40% - Accent1 5 2 6 2" xfId="14294" xr:uid="{00000000-0005-0000-0000-000064440000}"/>
    <cellStyle name="40% - Accent1 5 2 6 3" xfId="52795" xr:uid="{00000000-0005-0000-0000-000065440000}"/>
    <cellStyle name="40% - Accent1 5 2 7" xfId="14295" xr:uid="{00000000-0005-0000-0000-000066440000}"/>
    <cellStyle name="40% - Accent1 5 2 8" xfId="14296" xr:uid="{00000000-0005-0000-0000-000067440000}"/>
    <cellStyle name="40% - Accent1 5 2 9" xfId="60379" xr:uid="{00000000-0005-0000-0000-000068440000}"/>
    <cellStyle name="40% - Accent1 5 3" xfId="14297" xr:uid="{00000000-0005-0000-0000-000069440000}"/>
    <cellStyle name="40% - Accent1 5 3 2" xfId="14298" xr:uid="{00000000-0005-0000-0000-00006A440000}"/>
    <cellStyle name="40% - Accent1 5 3 2 2" xfId="14299" xr:uid="{00000000-0005-0000-0000-00006B440000}"/>
    <cellStyle name="40% - Accent1 5 3 2 2 2" xfId="14300" xr:uid="{00000000-0005-0000-0000-00006C440000}"/>
    <cellStyle name="40% - Accent1 5 3 2 2 2 2" xfId="14301" xr:uid="{00000000-0005-0000-0000-00006D440000}"/>
    <cellStyle name="40% - Accent1 5 3 2 2 2 3" xfId="52796" xr:uid="{00000000-0005-0000-0000-00006E440000}"/>
    <cellStyle name="40% - Accent1 5 3 2 2 3" xfId="14302" xr:uid="{00000000-0005-0000-0000-00006F440000}"/>
    <cellStyle name="40% - Accent1 5 3 2 2 4" xfId="14303" xr:uid="{00000000-0005-0000-0000-000070440000}"/>
    <cellStyle name="40% - Accent1 5 3 2 3" xfId="14304" xr:uid="{00000000-0005-0000-0000-000071440000}"/>
    <cellStyle name="40% - Accent1 5 3 2 3 2" xfId="14305" xr:uid="{00000000-0005-0000-0000-000072440000}"/>
    <cellStyle name="40% - Accent1 5 3 2 3 2 2" xfId="14306" xr:uid="{00000000-0005-0000-0000-000073440000}"/>
    <cellStyle name="40% - Accent1 5 3 2 3 2 3" xfId="52797" xr:uid="{00000000-0005-0000-0000-000074440000}"/>
    <cellStyle name="40% - Accent1 5 3 2 3 3" xfId="14307" xr:uid="{00000000-0005-0000-0000-000075440000}"/>
    <cellStyle name="40% - Accent1 5 3 2 3 4" xfId="14308" xr:uid="{00000000-0005-0000-0000-000076440000}"/>
    <cellStyle name="40% - Accent1 5 3 2 4" xfId="14309" xr:uid="{00000000-0005-0000-0000-000077440000}"/>
    <cellStyle name="40% - Accent1 5 3 2 4 2" xfId="14310" xr:uid="{00000000-0005-0000-0000-000078440000}"/>
    <cellStyle name="40% - Accent1 5 3 2 4 3" xfId="52798" xr:uid="{00000000-0005-0000-0000-000079440000}"/>
    <cellStyle name="40% - Accent1 5 3 2 5" xfId="14311" xr:uid="{00000000-0005-0000-0000-00007A440000}"/>
    <cellStyle name="40% - Accent1 5 3 2 6" xfId="14312" xr:uid="{00000000-0005-0000-0000-00007B440000}"/>
    <cellStyle name="40% - Accent1 5 3 3" xfId="14313" xr:uid="{00000000-0005-0000-0000-00007C440000}"/>
    <cellStyle name="40% - Accent1 5 3 3 2" xfId="14314" xr:uid="{00000000-0005-0000-0000-00007D440000}"/>
    <cellStyle name="40% - Accent1 5 3 3 2 2" xfId="14315" xr:uid="{00000000-0005-0000-0000-00007E440000}"/>
    <cellStyle name="40% - Accent1 5 3 3 2 3" xfId="52799" xr:uid="{00000000-0005-0000-0000-00007F440000}"/>
    <cellStyle name="40% - Accent1 5 3 3 3" xfId="14316" xr:uid="{00000000-0005-0000-0000-000080440000}"/>
    <cellStyle name="40% - Accent1 5 3 3 4" xfId="14317" xr:uid="{00000000-0005-0000-0000-000081440000}"/>
    <cellStyle name="40% - Accent1 5 3 4" xfId="14318" xr:uid="{00000000-0005-0000-0000-000082440000}"/>
    <cellStyle name="40% - Accent1 5 3 4 2" xfId="14319" xr:uid="{00000000-0005-0000-0000-000083440000}"/>
    <cellStyle name="40% - Accent1 5 3 4 2 2" xfId="14320" xr:uid="{00000000-0005-0000-0000-000084440000}"/>
    <cellStyle name="40% - Accent1 5 3 4 2 3" xfId="52800" xr:uid="{00000000-0005-0000-0000-000085440000}"/>
    <cellStyle name="40% - Accent1 5 3 4 3" xfId="14321" xr:uid="{00000000-0005-0000-0000-000086440000}"/>
    <cellStyle name="40% - Accent1 5 3 4 4" xfId="14322" xr:uid="{00000000-0005-0000-0000-000087440000}"/>
    <cellStyle name="40% - Accent1 5 3 5" xfId="14323" xr:uid="{00000000-0005-0000-0000-000088440000}"/>
    <cellStyle name="40% - Accent1 5 3 5 2" xfId="14324" xr:uid="{00000000-0005-0000-0000-000089440000}"/>
    <cellStyle name="40% - Accent1 5 3 5 3" xfId="52801" xr:uid="{00000000-0005-0000-0000-00008A440000}"/>
    <cellStyle name="40% - Accent1 5 3 6" xfId="14325" xr:uid="{00000000-0005-0000-0000-00008B440000}"/>
    <cellStyle name="40% - Accent1 5 3 7" xfId="14326" xr:uid="{00000000-0005-0000-0000-00008C440000}"/>
    <cellStyle name="40% - Accent1 5 3 8" xfId="60564" xr:uid="{00000000-0005-0000-0000-00008D440000}"/>
    <cellStyle name="40% - Accent1 5 4" xfId="14327" xr:uid="{00000000-0005-0000-0000-00008E440000}"/>
    <cellStyle name="40% - Accent1 5 4 2" xfId="14328" xr:uid="{00000000-0005-0000-0000-00008F440000}"/>
    <cellStyle name="40% - Accent1 5 4 2 2" xfId="14329" xr:uid="{00000000-0005-0000-0000-000090440000}"/>
    <cellStyle name="40% - Accent1 5 4 2 2 2" xfId="14330" xr:uid="{00000000-0005-0000-0000-000091440000}"/>
    <cellStyle name="40% - Accent1 5 4 2 2 3" xfId="52802" xr:uid="{00000000-0005-0000-0000-000092440000}"/>
    <cellStyle name="40% - Accent1 5 4 2 3" xfId="14331" xr:uid="{00000000-0005-0000-0000-000093440000}"/>
    <cellStyle name="40% - Accent1 5 4 2 4" xfId="14332" xr:uid="{00000000-0005-0000-0000-000094440000}"/>
    <cellStyle name="40% - Accent1 5 4 3" xfId="14333" xr:uid="{00000000-0005-0000-0000-000095440000}"/>
    <cellStyle name="40% - Accent1 5 4 3 2" xfId="14334" xr:uid="{00000000-0005-0000-0000-000096440000}"/>
    <cellStyle name="40% - Accent1 5 4 3 2 2" xfId="14335" xr:uid="{00000000-0005-0000-0000-000097440000}"/>
    <cellStyle name="40% - Accent1 5 4 3 2 3" xfId="52803" xr:uid="{00000000-0005-0000-0000-000098440000}"/>
    <cellStyle name="40% - Accent1 5 4 3 3" xfId="14336" xr:uid="{00000000-0005-0000-0000-000099440000}"/>
    <cellStyle name="40% - Accent1 5 4 3 4" xfId="14337" xr:uid="{00000000-0005-0000-0000-00009A440000}"/>
    <cellStyle name="40% - Accent1 5 4 4" xfId="14338" xr:uid="{00000000-0005-0000-0000-00009B440000}"/>
    <cellStyle name="40% - Accent1 5 4 4 2" xfId="14339" xr:uid="{00000000-0005-0000-0000-00009C440000}"/>
    <cellStyle name="40% - Accent1 5 4 4 3" xfId="52804" xr:uid="{00000000-0005-0000-0000-00009D440000}"/>
    <cellStyle name="40% - Accent1 5 4 5" xfId="14340" xr:uid="{00000000-0005-0000-0000-00009E440000}"/>
    <cellStyle name="40% - Accent1 5 4 6" xfId="14341" xr:uid="{00000000-0005-0000-0000-00009F440000}"/>
    <cellStyle name="40% - Accent1 5 5" xfId="14342" xr:uid="{00000000-0005-0000-0000-0000A0440000}"/>
    <cellStyle name="40% - Accent1 5 5 2" xfId="14343" xr:uid="{00000000-0005-0000-0000-0000A1440000}"/>
    <cellStyle name="40% - Accent1 5 5 2 2" xfId="14344" xr:uid="{00000000-0005-0000-0000-0000A2440000}"/>
    <cellStyle name="40% - Accent1 5 5 2 2 2" xfId="14345" xr:uid="{00000000-0005-0000-0000-0000A3440000}"/>
    <cellStyle name="40% - Accent1 5 5 2 2 3" xfId="52805" xr:uid="{00000000-0005-0000-0000-0000A4440000}"/>
    <cellStyle name="40% - Accent1 5 5 2 3" xfId="14346" xr:uid="{00000000-0005-0000-0000-0000A5440000}"/>
    <cellStyle name="40% - Accent1 5 5 2 4" xfId="14347" xr:uid="{00000000-0005-0000-0000-0000A6440000}"/>
    <cellStyle name="40% - Accent1 5 5 3" xfId="14348" xr:uid="{00000000-0005-0000-0000-0000A7440000}"/>
    <cellStyle name="40% - Accent1 5 5 3 2" xfId="14349" xr:uid="{00000000-0005-0000-0000-0000A8440000}"/>
    <cellStyle name="40% - Accent1 5 5 3 3" xfId="52806" xr:uid="{00000000-0005-0000-0000-0000A9440000}"/>
    <cellStyle name="40% - Accent1 5 5 4" xfId="14350" xr:uid="{00000000-0005-0000-0000-0000AA440000}"/>
    <cellStyle name="40% - Accent1 5 5 5" xfId="14351" xr:uid="{00000000-0005-0000-0000-0000AB440000}"/>
    <cellStyle name="40% - Accent1 5 6" xfId="14352" xr:uid="{00000000-0005-0000-0000-0000AC440000}"/>
    <cellStyle name="40% - Accent1 5 6 2" xfId="14353" xr:uid="{00000000-0005-0000-0000-0000AD440000}"/>
    <cellStyle name="40% - Accent1 5 6 2 2" xfId="14354" xr:uid="{00000000-0005-0000-0000-0000AE440000}"/>
    <cellStyle name="40% - Accent1 5 6 2 3" xfId="52807" xr:uid="{00000000-0005-0000-0000-0000AF440000}"/>
    <cellStyle name="40% - Accent1 5 6 3" xfId="14355" xr:uid="{00000000-0005-0000-0000-0000B0440000}"/>
    <cellStyle name="40% - Accent1 5 6 4" xfId="14356" xr:uid="{00000000-0005-0000-0000-0000B1440000}"/>
    <cellStyle name="40% - Accent1 5 7" xfId="14357" xr:uid="{00000000-0005-0000-0000-0000B2440000}"/>
    <cellStyle name="40% - Accent1 5 7 2" xfId="14358" xr:uid="{00000000-0005-0000-0000-0000B3440000}"/>
    <cellStyle name="40% - Accent1 5 7 2 2" xfId="14359" xr:uid="{00000000-0005-0000-0000-0000B4440000}"/>
    <cellStyle name="40% - Accent1 5 7 2 3" xfId="52808" xr:uid="{00000000-0005-0000-0000-0000B5440000}"/>
    <cellStyle name="40% - Accent1 5 7 3" xfId="14360" xr:uid="{00000000-0005-0000-0000-0000B6440000}"/>
    <cellStyle name="40% - Accent1 5 7 4" xfId="14361" xr:uid="{00000000-0005-0000-0000-0000B7440000}"/>
    <cellStyle name="40% - Accent1 5 8" xfId="14362" xr:uid="{00000000-0005-0000-0000-0000B8440000}"/>
    <cellStyle name="40% - Accent1 5 8 2" xfId="14363" xr:uid="{00000000-0005-0000-0000-0000B9440000}"/>
    <cellStyle name="40% - Accent1 5 8 3" xfId="52809" xr:uid="{00000000-0005-0000-0000-0000BA440000}"/>
    <cellStyle name="40% - Accent1 5 9" xfId="14364" xr:uid="{00000000-0005-0000-0000-0000BB440000}"/>
    <cellStyle name="40% - Accent1 6" xfId="14365" xr:uid="{00000000-0005-0000-0000-0000BC440000}"/>
    <cellStyle name="40% - Accent1 6 10" xfId="14366" xr:uid="{00000000-0005-0000-0000-0000BD440000}"/>
    <cellStyle name="40% - Accent1 6 11" xfId="60210" xr:uid="{00000000-0005-0000-0000-0000BE440000}"/>
    <cellStyle name="40% - Accent1 6 2" xfId="14367" xr:uid="{00000000-0005-0000-0000-0000BF440000}"/>
    <cellStyle name="40% - Accent1 6 2 2" xfId="14368" xr:uid="{00000000-0005-0000-0000-0000C0440000}"/>
    <cellStyle name="40% - Accent1 6 2 2 2" xfId="14369" xr:uid="{00000000-0005-0000-0000-0000C1440000}"/>
    <cellStyle name="40% - Accent1 6 2 2 2 2" xfId="14370" xr:uid="{00000000-0005-0000-0000-0000C2440000}"/>
    <cellStyle name="40% - Accent1 6 2 2 2 2 2" xfId="14371" xr:uid="{00000000-0005-0000-0000-0000C3440000}"/>
    <cellStyle name="40% - Accent1 6 2 2 2 2 2 2" xfId="14372" xr:uid="{00000000-0005-0000-0000-0000C4440000}"/>
    <cellStyle name="40% - Accent1 6 2 2 2 2 2 3" xfId="52810" xr:uid="{00000000-0005-0000-0000-0000C5440000}"/>
    <cellStyle name="40% - Accent1 6 2 2 2 2 3" xfId="14373" xr:uid="{00000000-0005-0000-0000-0000C6440000}"/>
    <cellStyle name="40% - Accent1 6 2 2 2 2 4" xfId="14374" xr:uid="{00000000-0005-0000-0000-0000C7440000}"/>
    <cellStyle name="40% - Accent1 6 2 2 2 3" xfId="14375" xr:uid="{00000000-0005-0000-0000-0000C8440000}"/>
    <cellStyle name="40% - Accent1 6 2 2 2 3 2" xfId="14376" xr:uid="{00000000-0005-0000-0000-0000C9440000}"/>
    <cellStyle name="40% - Accent1 6 2 2 2 3 2 2" xfId="14377" xr:uid="{00000000-0005-0000-0000-0000CA440000}"/>
    <cellStyle name="40% - Accent1 6 2 2 2 3 2 3" xfId="52811" xr:uid="{00000000-0005-0000-0000-0000CB440000}"/>
    <cellStyle name="40% - Accent1 6 2 2 2 3 3" xfId="14378" xr:uid="{00000000-0005-0000-0000-0000CC440000}"/>
    <cellStyle name="40% - Accent1 6 2 2 2 3 4" xfId="14379" xr:uid="{00000000-0005-0000-0000-0000CD440000}"/>
    <cellStyle name="40% - Accent1 6 2 2 2 4" xfId="14380" xr:uid="{00000000-0005-0000-0000-0000CE440000}"/>
    <cellStyle name="40% - Accent1 6 2 2 2 4 2" xfId="14381" xr:uid="{00000000-0005-0000-0000-0000CF440000}"/>
    <cellStyle name="40% - Accent1 6 2 2 2 4 3" xfId="52812" xr:uid="{00000000-0005-0000-0000-0000D0440000}"/>
    <cellStyle name="40% - Accent1 6 2 2 2 5" xfId="14382" xr:uid="{00000000-0005-0000-0000-0000D1440000}"/>
    <cellStyle name="40% - Accent1 6 2 2 2 6" xfId="14383" xr:uid="{00000000-0005-0000-0000-0000D2440000}"/>
    <cellStyle name="40% - Accent1 6 2 2 3" xfId="14384" xr:uid="{00000000-0005-0000-0000-0000D3440000}"/>
    <cellStyle name="40% - Accent1 6 2 2 3 2" xfId="14385" xr:uid="{00000000-0005-0000-0000-0000D4440000}"/>
    <cellStyle name="40% - Accent1 6 2 2 3 2 2" xfId="14386" xr:uid="{00000000-0005-0000-0000-0000D5440000}"/>
    <cellStyle name="40% - Accent1 6 2 2 3 2 3" xfId="52813" xr:uid="{00000000-0005-0000-0000-0000D6440000}"/>
    <cellStyle name="40% - Accent1 6 2 2 3 3" xfId="14387" xr:uid="{00000000-0005-0000-0000-0000D7440000}"/>
    <cellStyle name="40% - Accent1 6 2 2 3 4" xfId="14388" xr:uid="{00000000-0005-0000-0000-0000D8440000}"/>
    <cellStyle name="40% - Accent1 6 2 2 4" xfId="14389" xr:uid="{00000000-0005-0000-0000-0000D9440000}"/>
    <cellStyle name="40% - Accent1 6 2 2 4 2" xfId="14390" xr:uid="{00000000-0005-0000-0000-0000DA440000}"/>
    <cellStyle name="40% - Accent1 6 2 2 4 2 2" xfId="14391" xr:uid="{00000000-0005-0000-0000-0000DB440000}"/>
    <cellStyle name="40% - Accent1 6 2 2 4 2 3" xfId="52814" xr:uid="{00000000-0005-0000-0000-0000DC440000}"/>
    <cellStyle name="40% - Accent1 6 2 2 4 3" xfId="14392" xr:uid="{00000000-0005-0000-0000-0000DD440000}"/>
    <cellStyle name="40% - Accent1 6 2 2 4 4" xfId="14393" xr:uid="{00000000-0005-0000-0000-0000DE440000}"/>
    <cellStyle name="40% - Accent1 6 2 2 5" xfId="14394" xr:uid="{00000000-0005-0000-0000-0000DF440000}"/>
    <cellStyle name="40% - Accent1 6 2 2 5 2" xfId="14395" xr:uid="{00000000-0005-0000-0000-0000E0440000}"/>
    <cellStyle name="40% - Accent1 6 2 2 5 3" xfId="52815" xr:uid="{00000000-0005-0000-0000-0000E1440000}"/>
    <cellStyle name="40% - Accent1 6 2 2 6" xfId="14396" xr:uid="{00000000-0005-0000-0000-0000E2440000}"/>
    <cellStyle name="40% - Accent1 6 2 2 7" xfId="14397" xr:uid="{00000000-0005-0000-0000-0000E3440000}"/>
    <cellStyle name="40% - Accent1 6 2 2 8" xfId="60761" xr:uid="{00000000-0005-0000-0000-0000E4440000}"/>
    <cellStyle name="40% - Accent1 6 2 3" xfId="14398" xr:uid="{00000000-0005-0000-0000-0000E5440000}"/>
    <cellStyle name="40% - Accent1 6 2 3 2" xfId="14399" xr:uid="{00000000-0005-0000-0000-0000E6440000}"/>
    <cellStyle name="40% - Accent1 6 2 3 2 2" xfId="14400" xr:uid="{00000000-0005-0000-0000-0000E7440000}"/>
    <cellStyle name="40% - Accent1 6 2 3 2 2 2" xfId="14401" xr:uid="{00000000-0005-0000-0000-0000E8440000}"/>
    <cellStyle name="40% - Accent1 6 2 3 2 2 3" xfId="52816" xr:uid="{00000000-0005-0000-0000-0000E9440000}"/>
    <cellStyle name="40% - Accent1 6 2 3 2 3" xfId="14402" xr:uid="{00000000-0005-0000-0000-0000EA440000}"/>
    <cellStyle name="40% - Accent1 6 2 3 2 4" xfId="14403" xr:uid="{00000000-0005-0000-0000-0000EB440000}"/>
    <cellStyle name="40% - Accent1 6 2 3 3" xfId="14404" xr:uid="{00000000-0005-0000-0000-0000EC440000}"/>
    <cellStyle name="40% - Accent1 6 2 3 3 2" xfId="14405" xr:uid="{00000000-0005-0000-0000-0000ED440000}"/>
    <cellStyle name="40% - Accent1 6 2 3 3 2 2" xfId="14406" xr:uid="{00000000-0005-0000-0000-0000EE440000}"/>
    <cellStyle name="40% - Accent1 6 2 3 3 2 3" xfId="52817" xr:uid="{00000000-0005-0000-0000-0000EF440000}"/>
    <cellStyle name="40% - Accent1 6 2 3 3 3" xfId="14407" xr:uid="{00000000-0005-0000-0000-0000F0440000}"/>
    <cellStyle name="40% - Accent1 6 2 3 3 4" xfId="14408" xr:uid="{00000000-0005-0000-0000-0000F1440000}"/>
    <cellStyle name="40% - Accent1 6 2 3 4" xfId="14409" xr:uid="{00000000-0005-0000-0000-0000F2440000}"/>
    <cellStyle name="40% - Accent1 6 2 3 4 2" xfId="14410" xr:uid="{00000000-0005-0000-0000-0000F3440000}"/>
    <cellStyle name="40% - Accent1 6 2 3 4 3" xfId="52818" xr:uid="{00000000-0005-0000-0000-0000F4440000}"/>
    <cellStyle name="40% - Accent1 6 2 3 5" xfId="14411" xr:uid="{00000000-0005-0000-0000-0000F5440000}"/>
    <cellStyle name="40% - Accent1 6 2 3 6" xfId="14412" xr:uid="{00000000-0005-0000-0000-0000F6440000}"/>
    <cellStyle name="40% - Accent1 6 2 4" xfId="14413" xr:uid="{00000000-0005-0000-0000-0000F7440000}"/>
    <cellStyle name="40% - Accent1 6 2 4 2" xfId="14414" xr:uid="{00000000-0005-0000-0000-0000F8440000}"/>
    <cellStyle name="40% - Accent1 6 2 4 2 2" xfId="14415" xr:uid="{00000000-0005-0000-0000-0000F9440000}"/>
    <cellStyle name="40% - Accent1 6 2 4 2 3" xfId="52819" xr:uid="{00000000-0005-0000-0000-0000FA440000}"/>
    <cellStyle name="40% - Accent1 6 2 4 3" xfId="14416" xr:uid="{00000000-0005-0000-0000-0000FB440000}"/>
    <cellStyle name="40% - Accent1 6 2 4 4" xfId="14417" xr:uid="{00000000-0005-0000-0000-0000FC440000}"/>
    <cellStyle name="40% - Accent1 6 2 5" xfId="14418" xr:uid="{00000000-0005-0000-0000-0000FD440000}"/>
    <cellStyle name="40% - Accent1 6 2 5 2" xfId="14419" xr:uid="{00000000-0005-0000-0000-0000FE440000}"/>
    <cellStyle name="40% - Accent1 6 2 5 2 2" xfId="14420" xr:uid="{00000000-0005-0000-0000-0000FF440000}"/>
    <cellStyle name="40% - Accent1 6 2 5 2 3" xfId="52820" xr:uid="{00000000-0005-0000-0000-000000450000}"/>
    <cellStyle name="40% - Accent1 6 2 5 3" xfId="14421" xr:uid="{00000000-0005-0000-0000-000001450000}"/>
    <cellStyle name="40% - Accent1 6 2 5 4" xfId="14422" xr:uid="{00000000-0005-0000-0000-000002450000}"/>
    <cellStyle name="40% - Accent1 6 2 6" xfId="14423" xr:uid="{00000000-0005-0000-0000-000003450000}"/>
    <cellStyle name="40% - Accent1 6 2 6 2" xfId="14424" xr:uid="{00000000-0005-0000-0000-000004450000}"/>
    <cellStyle name="40% - Accent1 6 2 6 3" xfId="52821" xr:uid="{00000000-0005-0000-0000-000005450000}"/>
    <cellStyle name="40% - Accent1 6 2 7" xfId="14425" xr:uid="{00000000-0005-0000-0000-000006450000}"/>
    <cellStyle name="40% - Accent1 6 2 8" xfId="14426" xr:uid="{00000000-0005-0000-0000-000007450000}"/>
    <cellStyle name="40% - Accent1 6 2 9" xfId="60393" xr:uid="{00000000-0005-0000-0000-000008450000}"/>
    <cellStyle name="40% - Accent1 6 3" xfId="14427" xr:uid="{00000000-0005-0000-0000-000009450000}"/>
    <cellStyle name="40% - Accent1 6 3 2" xfId="14428" xr:uid="{00000000-0005-0000-0000-00000A450000}"/>
    <cellStyle name="40% - Accent1 6 3 2 2" xfId="14429" xr:uid="{00000000-0005-0000-0000-00000B450000}"/>
    <cellStyle name="40% - Accent1 6 3 2 2 2" xfId="14430" xr:uid="{00000000-0005-0000-0000-00000C450000}"/>
    <cellStyle name="40% - Accent1 6 3 2 2 2 2" xfId="14431" xr:uid="{00000000-0005-0000-0000-00000D450000}"/>
    <cellStyle name="40% - Accent1 6 3 2 2 2 3" xfId="52822" xr:uid="{00000000-0005-0000-0000-00000E450000}"/>
    <cellStyle name="40% - Accent1 6 3 2 2 3" xfId="14432" xr:uid="{00000000-0005-0000-0000-00000F450000}"/>
    <cellStyle name="40% - Accent1 6 3 2 2 4" xfId="14433" xr:uid="{00000000-0005-0000-0000-000010450000}"/>
    <cellStyle name="40% - Accent1 6 3 2 3" xfId="14434" xr:uid="{00000000-0005-0000-0000-000011450000}"/>
    <cellStyle name="40% - Accent1 6 3 2 3 2" xfId="14435" xr:uid="{00000000-0005-0000-0000-000012450000}"/>
    <cellStyle name="40% - Accent1 6 3 2 3 2 2" xfId="14436" xr:uid="{00000000-0005-0000-0000-000013450000}"/>
    <cellStyle name="40% - Accent1 6 3 2 3 2 3" xfId="52823" xr:uid="{00000000-0005-0000-0000-000014450000}"/>
    <cellStyle name="40% - Accent1 6 3 2 3 3" xfId="14437" xr:uid="{00000000-0005-0000-0000-000015450000}"/>
    <cellStyle name="40% - Accent1 6 3 2 3 4" xfId="14438" xr:uid="{00000000-0005-0000-0000-000016450000}"/>
    <cellStyle name="40% - Accent1 6 3 2 4" xfId="14439" xr:uid="{00000000-0005-0000-0000-000017450000}"/>
    <cellStyle name="40% - Accent1 6 3 2 4 2" xfId="14440" xr:uid="{00000000-0005-0000-0000-000018450000}"/>
    <cellStyle name="40% - Accent1 6 3 2 4 3" xfId="52824" xr:uid="{00000000-0005-0000-0000-000019450000}"/>
    <cellStyle name="40% - Accent1 6 3 2 5" xfId="14441" xr:uid="{00000000-0005-0000-0000-00001A450000}"/>
    <cellStyle name="40% - Accent1 6 3 2 6" xfId="14442" xr:uid="{00000000-0005-0000-0000-00001B450000}"/>
    <cellStyle name="40% - Accent1 6 3 3" xfId="14443" xr:uid="{00000000-0005-0000-0000-00001C450000}"/>
    <cellStyle name="40% - Accent1 6 3 3 2" xfId="14444" xr:uid="{00000000-0005-0000-0000-00001D450000}"/>
    <cellStyle name="40% - Accent1 6 3 3 2 2" xfId="14445" xr:uid="{00000000-0005-0000-0000-00001E450000}"/>
    <cellStyle name="40% - Accent1 6 3 3 2 3" xfId="52825" xr:uid="{00000000-0005-0000-0000-00001F450000}"/>
    <cellStyle name="40% - Accent1 6 3 3 3" xfId="14446" xr:uid="{00000000-0005-0000-0000-000020450000}"/>
    <cellStyle name="40% - Accent1 6 3 3 4" xfId="14447" xr:uid="{00000000-0005-0000-0000-000021450000}"/>
    <cellStyle name="40% - Accent1 6 3 4" xfId="14448" xr:uid="{00000000-0005-0000-0000-000022450000}"/>
    <cellStyle name="40% - Accent1 6 3 4 2" xfId="14449" xr:uid="{00000000-0005-0000-0000-000023450000}"/>
    <cellStyle name="40% - Accent1 6 3 4 2 2" xfId="14450" xr:uid="{00000000-0005-0000-0000-000024450000}"/>
    <cellStyle name="40% - Accent1 6 3 4 2 3" xfId="52826" xr:uid="{00000000-0005-0000-0000-000025450000}"/>
    <cellStyle name="40% - Accent1 6 3 4 3" xfId="14451" xr:uid="{00000000-0005-0000-0000-000026450000}"/>
    <cellStyle name="40% - Accent1 6 3 4 4" xfId="14452" xr:uid="{00000000-0005-0000-0000-000027450000}"/>
    <cellStyle name="40% - Accent1 6 3 5" xfId="14453" xr:uid="{00000000-0005-0000-0000-000028450000}"/>
    <cellStyle name="40% - Accent1 6 3 5 2" xfId="14454" xr:uid="{00000000-0005-0000-0000-000029450000}"/>
    <cellStyle name="40% - Accent1 6 3 5 3" xfId="52827" xr:uid="{00000000-0005-0000-0000-00002A450000}"/>
    <cellStyle name="40% - Accent1 6 3 6" xfId="14455" xr:uid="{00000000-0005-0000-0000-00002B450000}"/>
    <cellStyle name="40% - Accent1 6 3 7" xfId="14456" xr:uid="{00000000-0005-0000-0000-00002C450000}"/>
    <cellStyle name="40% - Accent1 6 3 8" xfId="60578" xr:uid="{00000000-0005-0000-0000-00002D450000}"/>
    <cellStyle name="40% - Accent1 6 4" xfId="14457" xr:uid="{00000000-0005-0000-0000-00002E450000}"/>
    <cellStyle name="40% - Accent1 6 4 2" xfId="14458" xr:uid="{00000000-0005-0000-0000-00002F450000}"/>
    <cellStyle name="40% - Accent1 6 4 2 2" xfId="14459" xr:uid="{00000000-0005-0000-0000-000030450000}"/>
    <cellStyle name="40% - Accent1 6 4 2 2 2" xfId="14460" xr:uid="{00000000-0005-0000-0000-000031450000}"/>
    <cellStyle name="40% - Accent1 6 4 2 2 3" xfId="52828" xr:uid="{00000000-0005-0000-0000-000032450000}"/>
    <cellStyle name="40% - Accent1 6 4 2 3" xfId="14461" xr:uid="{00000000-0005-0000-0000-000033450000}"/>
    <cellStyle name="40% - Accent1 6 4 2 4" xfId="14462" xr:uid="{00000000-0005-0000-0000-000034450000}"/>
    <cellStyle name="40% - Accent1 6 4 3" xfId="14463" xr:uid="{00000000-0005-0000-0000-000035450000}"/>
    <cellStyle name="40% - Accent1 6 4 3 2" xfId="14464" xr:uid="{00000000-0005-0000-0000-000036450000}"/>
    <cellStyle name="40% - Accent1 6 4 3 2 2" xfId="14465" xr:uid="{00000000-0005-0000-0000-000037450000}"/>
    <cellStyle name="40% - Accent1 6 4 3 2 3" xfId="52829" xr:uid="{00000000-0005-0000-0000-000038450000}"/>
    <cellStyle name="40% - Accent1 6 4 3 3" xfId="14466" xr:uid="{00000000-0005-0000-0000-000039450000}"/>
    <cellStyle name="40% - Accent1 6 4 3 4" xfId="14467" xr:uid="{00000000-0005-0000-0000-00003A450000}"/>
    <cellStyle name="40% - Accent1 6 4 4" xfId="14468" xr:uid="{00000000-0005-0000-0000-00003B450000}"/>
    <cellStyle name="40% - Accent1 6 4 4 2" xfId="14469" xr:uid="{00000000-0005-0000-0000-00003C450000}"/>
    <cellStyle name="40% - Accent1 6 4 4 3" xfId="52830" xr:uid="{00000000-0005-0000-0000-00003D450000}"/>
    <cellStyle name="40% - Accent1 6 4 5" xfId="14470" xr:uid="{00000000-0005-0000-0000-00003E450000}"/>
    <cellStyle name="40% - Accent1 6 4 6" xfId="14471" xr:uid="{00000000-0005-0000-0000-00003F450000}"/>
    <cellStyle name="40% - Accent1 6 5" xfId="14472" xr:uid="{00000000-0005-0000-0000-000040450000}"/>
    <cellStyle name="40% - Accent1 6 5 2" xfId="14473" xr:uid="{00000000-0005-0000-0000-000041450000}"/>
    <cellStyle name="40% - Accent1 6 5 2 2" xfId="14474" xr:uid="{00000000-0005-0000-0000-000042450000}"/>
    <cellStyle name="40% - Accent1 6 5 2 2 2" xfId="14475" xr:uid="{00000000-0005-0000-0000-000043450000}"/>
    <cellStyle name="40% - Accent1 6 5 2 2 3" xfId="52831" xr:uid="{00000000-0005-0000-0000-000044450000}"/>
    <cellStyle name="40% - Accent1 6 5 2 3" xfId="14476" xr:uid="{00000000-0005-0000-0000-000045450000}"/>
    <cellStyle name="40% - Accent1 6 5 2 4" xfId="14477" xr:uid="{00000000-0005-0000-0000-000046450000}"/>
    <cellStyle name="40% - Accent1 6 5 3" xfId="14478" xr:uid="{00000000-0005-0000-0000-000047450000}"/>
    <cellStyle name="40% - Accent1 6 5 3 2" xfId="14479" xr:uid="{00000000-0005-0000-0000-000048450000}"/>
    <cellStyle name="40% - Accent1 6 5 3 3" xfId="52832" xr:uid="{00000000-0005-0000-0000-000049450000}"/>
    <cellStyle name="40% - Accent1 6 5 4" xfId="14480" xr:uid="{00000000-0005-0000-0000-00004A450000}"/>
    <cellStyle name="40% - Accent1 6 5 5" xfId="14481" xr:uid="{00000000-0005-0000-0000-00004B450000}"/>
    <cellStyle name="40% - Accent1 6 6" xfId="14482" xr:uid="{00000000-0005-0000-0000-00004C450000}"/>
    <cellStyle name="40% - Accent1 6 6 2" xfId="14483" xr:uid="{00000000-0005-0000-0000-00004D450000}"/>
    <cellStyle name="40% - Accent1 6 6 2 2" xfId="14484" xr:uid="{00000000-0005-0000-0000-00004E450000}"/>
    <cellStyle name="40% - Accent1 6 6 2 3" xfId="52833" xr:uid="{00000000-0005-0000-0000-00004F450000}"/>
    <cellStyle name="40% - Accent1 6 6 3" xfId="14485" xr:uid="{00000000-0005-0000-0000-000050450000}"/>
    <cellStyle name="40% - Accent1 6 6 4" xfId="14486" xr:uid="{00000000-0005-0000-0000-000051450000}"/>
    <cellStyle name="40% - Accent1 6 7" xfId="14487" xr:uid="{00000000-0005-0000-0000-000052450000}"/>
    <cellStyle name="40% - Accent1 6 7 2" xfId="14488" xr:uid="{00000000-0005-0000-0000-000053450000}"/>
    <cellStyle name="40% - Accent1 6 7 2 2" xfId="14489" xr:uid="{00000000-0005-0000-0000-000054450000}"/>
    <cellStyle name="40% - Accent1 6 7 2 3" xfId="52834" xr:uid="{00000000-0005-0000-0000-000055450000}"/>
    <cellStyle name="40% - Accent1 6 7 3" xfId="14490" xr:uid="{00000000-0005-0000-0000-000056450000}"/>
    <cellStyle name="40% - Accent1 6 7 4" xfId="14491" xr:uid="{00000000-0005-0000-0000-000057450000}"/>
    <cellStyle name="40% - Accent1 6 8" xfId="14492" xr:uid="{00000000-0005-0000-0000-000058450000}"/>
    <cellStyle name="40% - Accent1 6 8 2" xfId="14493" xr:uid="{00000000-0005-0000-0000-000059450000}"/>
    <cellStyle name="40% - Accent1 6 8 3" xfId="52835" xr:uid="{00000000-0005-0000-0000-00005A450000}"/>
    <cellStyle name="40% - Accent1 6 9" xfId="14494" xr:uid="{00000000-0005-0000-0000-00005B450000}"/>
    <cellStyle name="40% - Accent1 7" xfId="14495" xr:uid="{00000000-0005-0000-0000-00005C450000}"/>
    <cellStyle name="40% - Accent1 7 10" xfId="14496" xr:uid="{00000000-0005-0000-0000-00005D450000}"/>
    <cellStyle name="40% - Accent1 7 11" xfId="60224" xr:uid="{00000000-0005-0000-0000-00005E450000}"/>
    <cellStyle name="40% - Accent1 7 2" xfId="14497" xr:uid="{00000000-0005-0000-0000-00005F450000}"/>
    <cellStyle name="40% - Accent1 7 2 2" xfId="14498" xr:uid="{00000000-0005-0000-0000-000060450000}"/>
    <cellStyle name="40% - Accent1 7 2 2 2" xfId="14499" xr:uid="{00000000-0005-0000-0000-000061450000}"/>
    <cellStyle name="40% - Accent1 7 2 2 2 2" xfId="14500" xr:uid="{00000000-0005-0000-0000-000062450000}"/>
    <cellStyle name="40% - Accent1 7 2 2 2 2 2" xfId="14501" xr:uid="{00000000-0005-0000-0000-000063450000}"/>
    <cellStyle name="40% - Accent1 7 2 2 2 2 2 2" xfId="14502" xr:uid="{00000000-0005-0000-0000-000064450000}"/>
    <cellStyle name="40% - Accent1 7 2 2 2 2 2 3" xfId="52836" xr:uid="{00000000-0005-0000-0000-000065450000}"/>
    <cellStyle name="40% - Accent1 7 2 2 2 2 3" xfId="14503" xr:uid="{00000000-0005-0000-0000-000066450000}"/>
    <cellStyle name="40% - Accent1 7 2 2 2 2 4" xfId="14504" xr:uid="{00000000-0005-0000-0000-000067450000}"/>
    <cellStyle name="40% - Accent1 7 2 2 2 3" xfId="14505" xr:uid="{00000000-0005-0000-0000-000068450000}"/>
    <cellStyle name="40% - Accent1 7 2 2 2 3 2" xfId="14506" xr:uid="{00000000-0005-0000-0000-000069450000}"/>
    <cellStyle name="40% - Accent1 7 2 2 2 3 2 2" xfId="14507" xr:uid="{00000000-0005-0000-0000-00006A450000}"/>
    <cellStyle name="40% - Accent1 7 2 2 2 3 2 3" xfId="52837" xr:uid="{00000000-0005-0000-0000-00006B450000}"/>
    <cellStyle name="40% - Accent1 7 2 2 2 3 3" xfId="14508" xr:uid="{00000000-0005-0000-0000-00006C450000}"/>
    <cellStyle name="40% - Accent1 7 2 2 2 3 4" xfId="14509" xr:uid="{00000000-0005-0000-0000-00006D450000}"/>
    <cellStyle name="40% - Accent1 7 2 2 2 4" xfId="14510" xr:uid="{00000000-0005-0000-0000-00006E450000}"/>
    <cellStyle name="40% - Accent1 7 2 2 2 4 2" xfId="14511" xr:uid="{00000000-0005-0000-0000-00006F450000}"/>
    <cellStyle name="40% - Accent1 7 2 2 2 4 3" xfId="52838" xr:uid="{00000000-0005-0000-0000-000070450000}"/>
    <cellStyle name="40% - Accent1 7 2 2 2 5" xfId="14512" xr:uid="{00000000-0005-0000-0000-000071450000}"/>
    <cellStyle name="40% - Accent1 7 2 2 2 6" xfId="14513" xr:uid="{00000000-0005-0000-0000-000072450000}"/>
    <cellStyle name="40% - Accent1 7 2 2 3" xfId="14514" xr:uid="{00000000-0005-0000-0000-000073450000}"/>
    <cellStyle name="40% - Accent1 7 2 2 3 2" xfId="14515" xr:uid="{00000000-0005-0000-0000-000074450000}"/>
    <cellStyle name="40% - Accent1 7 2 2 3 2 2" xfId="14516" xr:uid="{00000000-0005-0000-0000-000075450000}"/>
    <cellStyle name="40% - Accent1 7 2 2 3 2 3" xfId="52839" xr:uid="{00000000-0005-0000-0000-000076450000}"/>
    <cellStyle name="40% - Accent1 7 2 2 3 3" xfId="14517" xr:uid="{00000000-0005-0000-0000-000077450000}"/>
    <cellStyle name="40% - Accent1 7 2 2 3 4" xfId="14518" xr:uid="{00000000-0005-0000-0000-000078450000}"/>
    <cellStyle name="40% - Accent1 7 2 2 4" xfId="14519" xr:uid="{00000000-0005-0000-0000-000079450000}"/>
    <cellStyle name="40% - Accent1 7 2 2 4 2" xfId="14520" xr:uid="{00000000-0005-0000-0000-00007A450000}"/>
    <cellStyle name="40% - Accent1 7 2 2 4 2 2" xfId="14521" xr:uid="{00000000-0005-0000-0000-00007B450000}"/>
    <cellStyle name="40% - Accent1 7 2 2 4 2 3" xfId="52840" xr:uid="{00000000-0005-0000-0000-00007C450000}"/>
    <cellStyle name="40% - Accent1 7 2 2 4 3" xfId="14522" xr:uid="{00000000-0005-0000-0000-00007D450000}"/>
    <cellStyle name="40% - Accent1 7 2 2 4 4" xfId="14523" xr:uid="{00000000-0005-0000-0000-00007E450000}"/>
    <cellStyle name="40% - Accent1 7 2 2 5" xfId="14524" xr:uid="{00000000-0005-0000-0000-00007F450000}"/>
    <cellStyle name="40% - Accent1 7 2 2 5 2" xfId="14525" xr:uid="{00000000-0005-0000-0000-000080450000}"/>
    <cellStyle name="40% - Accent1 7 2 2 5 3" xfId="52841" xr:uid="{00000000-0005-0000-0000-000081450000}"/>
    <cellStyle name="40% - Accent1 7 2 2 6" xfId="14526" xr:uid="{00000000-0005-0000-0000-000082450000}"/>
    <cellStyle name="40% - Accent1 7 2 2 7" xfId="14527" xr:uid="{00000000-0005-0000-0000-000083450000}"/>
    <cellStyle name="40% - Accent1 7 2 2 8" xfId="60775" xr:uid="{00000000-0005-0000-0000-000084450000}"/>
    <cellStyle name="40% - Accent1 7 2 3" xfId="14528" xr:uid="{00000000-0005-0000-0000-000085450000}"/>
    <cellStyle name="40% - Accent1 7 2 3 2" xfId="14529" xr:uid="{00000000-0005-0000-0000-000086450000}"/>
    <cellStyle name="40% - Accent1 7 2 3 2 2" xfId="14530" xr:uid="{00000000-0005-0000-0000-000087450000}"/>
    <cellStyle name="40% - Accent1 7 2 3 2 2 2" xfId="14531" xr:uid="{00000000-0005-0000-0000-000088450000}"/>
    <cellStyle name="40% - Accent1 7 2 3 2 2 3" xfId="52842" xr:uid="{00000000-0005-0000-0000-000089450000}"/>
    <cellStyle name="40% - Accent1 7 2 3 2 3" xfId="14532" xr:uid="{00000000-0005-0000-0000-00008A450000}"/>
    <cellStyle name="40% - Accent1 7 2 3 2 4" xfId="14533" xr:uid="{00000000-0005-0000-0000-00008B450000}"/>
    <cellStyle name="40% - Accent1 7 2 3 3" xfId="14534" xr:uid="{00000000-0005-0000-0000-00008C450000}"/>
    <cellStyle name="40% - Accent1 7 2 3 3 2" xfId="14535" xr:uid="{00000000-0005-0000-0000-00008D450000}"/>
    <cellStyle name="40% - Accent1 7 2 3 3 2 2" xfId="14536" xr:uid="{00000000-0005-0000-0000-00008E450000}"/>
    <cellStyle name="40% - Accent1 7 2 3 3 2 3" xfId="52843" xr:uid="{00000000-0005-0000-0000-00008F450000}"/>
    <cellStyle name="40% - Accent1 7 2 3 3 3" xfId="14537" xr:uid="{00000000-0005-0000-0000-000090450000}"/>
    <cellStyle name="40% - Accent1 7 2 3 3 4" xfId="14538" xr:uid="{00000000-0005-0000-0000-000091450000}"/>
    <cellStyle name="40% - Accent1 7 2 3 4" xfId="14539" xr:uid="{00000000-0005-0000-0000-000092450000}"/>
    <cellStyle name="40% - Accent1 7 2 3 4 2" xfId="14540" xr:uid="{00000000-0005-0000-0000-000093450000}"/>
    <cellStyle name="40% - Accent1 7 2 3 4 3" xfId="52844" xr:uid="{00000000-0005-0000-0000-000094450000}"/>
    <cellStyle name="40% - Accent1 7 2 3 5" xfId="14541" xr:uid="{00000000-0005-0000-0000-000095450000}"/>
    <cellStyle name="40% - Accent1 7 2 3 6" xfId="14542" xr:uid="{00000000-0005-0000-0000-000096450000}"/>
    <cellStyle name="40% - Accent1 7 2 4" xfId="14543" xr:uid="{00000000-0005-0000-0000-000097450000}"/>
    <cellStyle name="40% - Accent1 7 2 4 2" xfId="14544" xr:uid="{00000000-0005-0000-0000-000098450000}"/>
    <cellStyle name="40% - Accent1 7 2 4 2 2" xfId="14545" xr:uid="{00000000-0005-0000-0000-000099450000}"/>
    <cellStyle name="40% - Accent1 7 2 4 2 3" xfId="52845" xr:uid="{00000000-0005-0000-0000-00009A450000}"/>
    <cellStyle name="40% - Accent1 7 2 4 3" xfId="14546" xr:uid="{00000000-0005-0000-0000-00009B450000}"/>
    <cellStyle name="40% - Accent1 7 2 4 4" xfId="14547" xr:uid="{00000000-0005-0000-0000-00009C450000}"/>
    <cellStyle name="40% - Accent1 7 2 5" xfId="14548" xr:uid="{00000000-0005-0000-0000-00009D450000}"/>
    <cellStyle name="40% - Accent1 7 2 5 2" xfId="14549" xr:uid="{00000000-0005-0000-0000-00009E450000}"/>
    <cellStyle name="40% - Accent1 7 2 5 2 2" xfId="14550" xr:uid="{00000000-0005-0000-0000-00009F450000}"/>
    <cellStyle name="40% - Accent1 7 2 5 2 3" xfId="52846" xr:uid="{00000000-0005-0000-0000-0000A0450000}"/>
    <cellStyle name="40% - Accent1 7 2 5 3" xfId="14551" xr:uid="{00000000-0005-0000-0000-0000A1450000}"/>
    <cellStyle name="40% - Accent1 7 2 5 4" xfId="14552" xr:uid="{00000000-0005-0000-0000-0000A2450000}"/>
    <cellStyle name="40% - Accent1 7 2 6" xfId="14553" xr:uid="{00000000-0005-0000-0000-0000A3450000}"/>
    <cellStyle name="40% - Accent1 7 2 6 2" xfId="14554" xr:uid="{00000000-0005-0000-0000-0000A4450000}"/>
    <cellStyle name="40% - Accent1 7 2 6 3" xfId="52847" xr:uid="{00000000-0005-0000-0000-0000A5450000}"/>
    <cellStyle name="40% - Accent1 7 2 7" xfId="14555" xr:uid="{00000000-0005-0000-0000-0000A6450000}"/>
    <cellStyle name="40% - Accent1 7 2 8" xfId="14556" xr:uid="{00000000-0005-0000-0000-0000A7450000}"/>
    <cellStyle name="40% - Accent1 7 2 9" xfId="60407" xr:uid="{00000000-0005-0000-0000-0000A8450000}"/>
    <cellStyle name="40% - Accent1 7 3" xfId="14557" xr:uid="{00000000-0005-0000-0000-0000A9450000}"/>
    <cellStyle name="40% - Accent1 7 3 2" xfId="14558" xr:uid="{00000000-0005-0000-0000-0000AA450000}"/>
    <cellStyle name="40% - Accent1 7 3 2 2" xfId="14559" xr:uid="{00000000-0005-0000-0000-0000AB450000}"/>
    <cellStyle name="40% - Accent1 7 3 2 2 2" xfId="14560" xr:uid="{00000000-0005-0000-0000-0000AC450000}"/>
    <cellStyle name="40% - Accent1 7 3 2 2 2 2" xfId="14561" xr:uid="{00000000-0005-0000-0000-0000AD450000}"/>
    <cellStyle name="40% - Accent1 7 3 2 2 2 3" xfId="52848" xr:uid="{00000000-0005-0000-0000-0000AE450000}"/>
    <cellStyle name="40% - Accent1 7 3 2 2 3" xfId="14562" xr:uid="{00000000-0005-0000-0000-0000AF450000}"/>
    <cellStyle name="40% - Accent1 7 3 2 2 4" xfId="14563" xr:uid="{00000000-0005-0000-0000-0000B0450000}"/>
    <cellStyle name="40% - Accent1 7 3 2 3" xfId="14564" xr:uid="{00000000-0005-0000-0000-0000B1450000}"/>
    <cellStyle name="40% - Accent1 7 3 2 3 2" xfId="14565" xr:uid="{00000000-0005-0000-0000-0000B2450000}"/>
    <cellStyle name="40% - Accent1 7 3 2 3 2 2" xfId="14566" xr:uid="{00000000-0005-0000-0000-0000B3450000}"/>
    <cellStyle name="40% - Accent1 7 3 2 3 2 3" xfId="52849" xr:uid="{00000000-0005-0000-0000-0000B4450000}"/>
    <cellStyle name="40% - Accent1 7 3 2 3 3" xfId="14567" xr:uid="{00000000-0005-0000-0000-0000B5450000}"/>
    <cellStyle name="40% - Accent1 7 3 2 3 4" xfId="14568" xr:uid="{00000000-0005-0000-0000-0000B6450000}"/>
    <cellStyle name="40% - Accent1 7 3 2 4" xfId="14569" xr:uid="{00000000-0005-0000-0000-0000B7450000}"/>
    <cellStyle name="40% - Accent1 7 3 2 4 2" xfId="14570" xr:uid="{00000000-0005-0000-0000-0000B8450000}"/>
    <cellStyle name="40% - Accent1 7 3 2 4 3" xfId="52850" xr:uid="{00000000-0005-0000-0000-0000B9450000}"/>
    <cellStyle name="40% - Accent1 7 3 2 5" xfId="14571" xr:uid="{00000000-0005-0000-0000-0000BA450000}"/>
    <cellStyle name="40% - Accent1 7 3 2 6" xfId="14572" xr:uid="{00000000-0005-0000-0000-0000BB450000}"/>
    <cellStyle name="40% - Accent1 7 3 3" xfId="14573" xr:uid="{00000000-0005-0000-0000-0000BC450000}"/>
    <cellStyle name="40% - Accent1 7 3 3 2" xfId="14574" xr:uid="{00000000-0005-0000-0000-0000BD450000}"/>
    <cellStyle name="40% - Accent1 7 3 3 2 2" xfId="14575" xr:uid="{00000000-0005-0000-0000-0000BE450000}"/>
    <cellStyle name="40% - Accent1 7 3 3 2 3" xfId="52851" xr:uid="{00000000-0005-0000-0000-0000BF450000}"/>
    <cellStyle name="40% - Accent1 7 3 3 3" xfId="14576" xr:uid="{00000000-0005-0000-0000-0000C0450000}"/>
    <cellStyle name="40% - Accent1 7 3 3 4" xfId="14577" xr:uid="{00000000-0005-0000-0000-0000C1450000}"/>
    <cellStyle name="40% - Accent1 7 3 4" xfId="14578" xr:uid="{00000000-0005-0000-0000-0000C2450000}"/>
    <cellStyle name="40% - Accent1 7 3 4 2" xfId="14579" xr:uid="{00000000-0005-0000-0000-0000C3450000}"/>
    <cellStyle name="40% - Accent1 7 3 4 2 2" xfId="14580" xr:uid="{00000000-0005-0000-0000-0000C4450000}"/>
    <cellStyle name="40% - Accent1 7 3 4 2 3" xfId="52852" xr:uid="{00000000-0005-0000-0000-0000C5450000}"/>
    <cellStyle name="40% - Accent1 7 3 4 3" xfId="14581" xr:uid="{00000000-0005-0000-0000-0000C6450000}"/>
    <cellStyle name="40% - Accent1 7 3 4 4" xfId="14582" xr:uid="{00000000-0005-0000-0000-0000C7450000}"/>
    <cellStyle name="40% - Accent1 7 3 5" xfId="14583" xr:uid="{00000000-0005-0000-0000-0000C8450000}"/>
    <cellStyle name="40% - Accent1 7 3 5 2" xfId="14584" xr:uid="{00000000-0005-0000-0000-0000C9450000}"/>
    <cellStyle name="40% - Accent1 7 3 5 3" xfId="52853" xr:uid="{00000000-0005-0000-0000-0000CA450000}"/>
    <cellStyle name="40% - Accent1 7 3 6" xfId="14585" xr:uid="{00000000-0005-0000-0000-0000CB450000}"/>
    <cellStyle name="40% - Accent1 7 3 7" xfId="14586" xr:uid="{00000000-0005-0000-0000-0000CC450000}"/>
    <cellStyle name="40% - Accent1 7 3 8" xfId="60592" xr:uid="{00000000-0005-0000-0000-0000CD450000}"/>
    <cellStyle name="40% - Accent1 7 4" xfId="14587" xr:uid="{00000000-0005-0000-0000-0000CE450000}"/>
    <cellStyle name="40% - Accent1 7 4 2" xfId="14588" xr:uid="{00000000-0005-0000-0000-0000CF450000}"/>
    <cellStyle name="40% - Accent1 7 4 2 2" xfId="14589" xr:uid="{00000000-0005-0000-0000-0000D0450000}"/>
    <cellStyle name="40% - Accent1 7 4 2 2 2" xfId="14590" xr:uid="{00000000-0005-0000-0000-0000D1450000}"/>
    <cellStyle name="40% - Accent1 7 4 2 2 3" xfId="52854" xr:uid="{00000000-0005-0000-0000-0000D2450000}"/>
    <cellStyle name="40% - Accent1 7 4 2 3" xfId="14591" xr:uid="{00000000-0005-0000-0000-0000D3450000}"/>
    <cellStyle name="40% - Accent1 7 4 2 4" xfId="14592" xr:uid="{00000000-0005-0000-0000-0000D4450000}"/>
    <cellStyle name="40% - Accent1 7 4 3" xfId="14593" xr:uid="{00000000-0005-0000-0000-0000D5450000}"/>
    <cellStyle name="40% - Accent1 7 4 3 2" xfId="14594" xr:uid="{00000000-0005-0000-0000-0000D6450000}"/>
    <cellStyle name="40% - Accent1 7 4 3 2 2" xfId="14595" xr:uid="{00000000-0005-0000-0000-0000D7450000}"/>
    <cellStyle name="40% - Accent1 7 4 3 2 3" xfId="52855" xr:uid="{00000000-0005-0000-0000-0000D8450000}"/>
    <cellStyle name="40% - Accent1 7 4 3 3" xfId="14596" xr:uid="{00000000-0005-0000-0000-0000D9450000}"/>
    <cellStyle name="40% - Accent1 7 4 3 4" xfId="14597" xr:uid="{00000000-0005-0000-0000-0000DA450000}"/>
    <cellStyle name="40% - Accent1 7 4 4" xfId="14598" xr:uid="{00000000-0005-0000-0000-0000DB450000}"/>
    <cellStyle name="40% - Accent1 7 4 4 2" xfId="14599" xr:uid="{00000000-0005-0000-0000-0000DC450000}"/>
    <cellStyle name="40% - Accent1 7 4 4 3" xfId="52856" xr:uid="{00000000-0005-0000-0000-0000DD450000}"/>
    <cellStyle name="40% - Accent1 7 4 5" xfId="14600" xr:uid="{00000000-0005-0000-0000-0000DE450000}"/>
    <cellStyle name="40% - Accent1 7 4 6" xfId="14601" xr:uid="{00000000-0005-0000-0000-0000DF450000}"/>
    <cellStyle name="40% - Accent1 7 5" xfId="14602" xr:uid="{00000000-0005-0000-0000-0000E0450000}"/>
    <cellStyle name="40% - Accent1 7 5 2" xfId="14603" xr:uid="{00000000-0005-0000-0000-0000E1450000}"/>
    <cellStyle name="40% - Accent1 7 5 2 2" xfId="14604" xr:uid="{00000000-0005-0000-0000-0000E2450000}"/>
    <cellStyle name="40% - Accent1 7 5 2 2 2" xfId="14605" xr:uid="{00000000-0005-0000-0000-0000E3450000}"/>
    <cellStyle name="40% - Accent1 7 5 2 2 3" xfId="52857" xr:uid="{00000000-0005-0000-0000-0000E4450000}"/>
    <cellStyle name="40% - Accent1 7 5 2 3" xfId="14606" xr:uid="{00000000-0005-0000-0000-0000E5450000}"/>
    <cellStyle name="40% - Accent1 7 5 2 4" xfId="14607" xr:uid="{00000000-0005-0000-0000-0000E6450000}"/>
    <cellStyle name="40% - Accent1 7 5 3" xfId="14608" xr:uid="{00000000-0005-0000-0000-0000E7450000}"/>
    <cellStyle name="40% - Accent1 7 5 3 2" xfId="14609" xr:uid="{00000000-0005-0000-0000-0000E8450000}"/>
    <cellStyle name="40% - Accent1 7 5 3 3" xfId="52858" xr:uid="{00000000-0005-0000-0000-0000E9450000}"/>
    <cellStyle name="40% - Accent1 7 5 4" xfId="14610" xr:uid="{00000000-0005-0000-0000-0000EA450000}"/>
    <cellStyle name="40% - Accent1 7 5 5" xfId="14611" xr:uid="{00000000-0005-0000-0000-0000EB450000}"/>
    <cellStyle name="40% - Accent1 7 6" xfId="14612" xr:uid="{00000000-0005-0000-0000-0000EC450000}"/>
    <cellStyle name="40% - Accent1 7 6 2" xfId="14613" xr:uid="{00000000-0005-0000-0000-0000ED450000}"/>
    <cellStyle name="40% - Accent1 7 6 2 2" xfId="14614" xr:uid="{00000000-0005-0000-0000-0000EE450000}"/>
    <cellStyle name="40% - Accent1 7 6 2 3" xfId="52859" xr:uid="{00000000-0005-0000-0000-0000EF450000}"/>
    <cellStyle name="40% - Accent1 7 6 3" xfId="14615" xr:uid="{00000000-0005-0000-0000-0000F0450000}"/>
    <cellStyle name="40% - Accent1 7 6 4" xfId="14616" xr:uid="{00000000-0005-0000-0000-0000F1450000}"/>
    <cellStyle name="40% - Accent1 7 7" xfId="14617" xr:uid="{00000000-0005-0000-0000-0000F2450000}"/>
    <cellStyle name="40% - Accent1 7 7 2" xfId="14618" xr:uid="{00000000-0005-0000-0000-0000F3450000}"/>
    <cellStyle name="40% - Accent1 7 7 2 2" xfId="14619" xr:uid="{00000000-0005-0000-0000-0000F4450000}"/>
    <cellStyle name="40% - Accent1 7 7 2 3" xfId="52860" xr:uid="{00000000-0005-0000-0000-0000F5450000}"/>
    <cellStyle name="40% - Accent1 7 7 3" xfId="14620" xr:uid="{00000000-0005-0000-0000-0000F6450000}"/>
    <cellStyle name="40% - Accent1 7 7 4" xfId="14621" xr:uid="{00000000-0005-0000-0000-0000F7450000}"/>
    <cellStyle name="40% - Accent1 7 8" xfId="14622" xr:uid="{00000000-0005-0000-0000-0000F8450000}"/>
    <cellStyle name="40% - Accent1 7 8 2" xfId="14623" xr:uid="{00000000-0005-0000-0000-0000F9450000}"/>
    <cellStyle name="40% - Accent1 7 8 3" xfId="52861" xr:uid="{00000000-0005-0000-0000-0000FA450000}"/>
    <cellStyle name="40% - Accent1 7 9" xfId="14624" xr:uid="{00000000-0005-0000-0000-0000FB450000}"/>
    <cellStyle name="40% - Accent1 8" xfId="14625" xr:uid="{00000000-0005-0000-0000-0000FC450000}"/>
    <cellStyle name="40% - Accent1 8 2" xfId="14626" xr:uid="{00000000-0005-0000-0000-0000FD450000}"/>
    <cellStyle name="40% - Accent1 8 2 2" xfId="14627" xr:uid="{00000000-0005-0000-0000-0000FE450000}"/>
    <cellStyle name="40% - Accent1 8 2 2 2" xfId="14628" xr:uid="{00000000-0005-0000-0000-0000FF450000}"/>
    <cellStyle name="40% - Accent1 8 2 2 2 2" xfId="14629" xr:uid="{00000000-0005-0000-0000-000000460000}"/>
    <cellStyle name="40% - Accent1 8 2 2 2 2 2" xfId="14630" xr:uid="{00000000-0005-0000-0000-000001460000}"/>
    <cellStyle name="40% - Accent1 8 2 2 2 2 3" xfId="52862" xr:uid="{00000000-0005-0000-0000-000002460000}"/>
    <cellStyle name="40% - Accent1 8 2 2 2 3" xfId="14631" xr:uid="{00000000-0005-0000-0000-000003460000}"/>
    <cellStyle name="40% - Accent1 8 2 2 2 4" xfId="14632" xr:uid="{00000000-0005-0000-0000-000004460000}"/>
    <cellStyle name="40% - Accent1 8 2 2 3" xfId="14633" xr:uid="{00000000-0005-0000-0000-000005460000}"/>
    <cellStyle name="40% - Accent1 8 2 2 3 2" xfId="14634" xr:uid="{00000000-0005-0000-0000-000006460000}"/>
    <cellStyle name="40% - Accent1 8 2 2 3 2 2" xfId="14635" xr:uid="{00000000-0005-0000-0000-000007460000}"/>
    <cellStyle name="40% - Accent1 8 2 2 3 2 3" xfId="52863" xr:uid="{00000000-0005-0000-0000-000008460000}"/>
    <cellStyle name="40% - Accent1 8 2 2 3 3" xfId="14636" xr:uid="{00000000-0005-0000-0000-000009460000}"/>
    <cellStyle name="40% - Accent1 8 2 2 3 4" xfId="14637" xr:uid="{00000000-0005-0000-0000-00000A460000}"/>
    <cellStyle name="40% - Accent1 8 2 2 4" xfId="14638" xr:uid="{00000000-0005-0000-0000-00000B460000}"/>
    <cellStyle name="40% - Accent1 8 2 2 4 2" xfId="14639" xr:uid="{00000000-0005-0000-0000-00000C460000}"/>
    <cellStyle name="40% - Accent1 8 2 2 4 3" xfId="52864" xr:uid="{00000000-0005-0000-0000-00000D460000}"/>
    <cellStyle name="40% - Accent1 8 2 2 5" xfId="14640" xr:uid="{00000000-0005-0000-0000-00000E460000}"/>
    <cellStyle name="40% - Accent1 8 2 2 6" xfId="14641" xr:uid="{00000000-0005-0000-0000-00000F460000}"/>
    <cellStyle name="40% - Accent1 8 2 2 7" xfId="60789" xr:uid="{00000000-0005-0000-0000-000010460000}"/>
    <cellStyle name="40% - Accent1 8 2 3" xfId="14642" xr:uid="{00000000-0005-0000-0000-000011460000}"/>
    <cellStyle name="40% - Accent1 8 2 3 2" xfId="14643" xr:uid="{00000000-0005-0000-0000-000012460000}"/>
    <cellStyle name="40% - Accent1 8 2 3 2 2" xfId="14644" xr:uid="{00000000-0005-0000-0000-000013460000}"/>
    <cellStyle name="40% - Accent1 8 2 3 2 3" xfId="52865" xr:uid="{00000000-0005-0000-0000-000014460000}"/>
    <cellStyle name="40% - Accent1 8 2 3 3" xfId="14645" xr:uid="{00000000-0005-0000-0000-000015460000}"/>
    <cellStyle name="40% - Accent1 8 2 3 4" xfId="14646" xr:uid="{00000000-0005-0000-0000-000016460000}"/>
    <cellStyle name="40% - Accent1 8 2 4" xfId="14647" xr:uid="{00000000-0005-0000-0000-000017460000}"/>
    <cellStyle name="40% - Accent1 8 2 4 2" xfId="14648" xr:uid="{00000000-0005-0000-0000-000018460000}"/>
    <cellStyle name="40% - Accent1 8 2 4 2 2" xfId="14649" xr:uid="{00000000-0005-0000-0000-000019460000}"/>
    <cellStyle name="40% - Accent1 8 2 4 2 3" xfId="52866" xr:uid="{00000000-0005-0000-0000-00001A460000}"/>
    <cellStyle name="40% - Accent1 8 2 4 3" xfId="14650" xr:uid="{00000000-0005-0000-0000-00001B460000}"/>
    <cellStyle name="40% - Accent1 8 2 4 4" xfId="14651" xr:uid="{00000000-0005-0000-0000-00001C460000}"/>
    <cellStyle name="40% - Accent1 8 2 5" xfId="14652" xr:uid="{00000000-0005-0000-0000-00001D460000}"/>
    <cellStyle name="40% - Accent1 8 2 5 2" xfId="14653" xr:uid="{00000000-0005-0000-0000-00001E460000}"/>
    <cellStyle name="40% - Accent1 8 2 5 3" xfId="52867" xr:uid="{00000000-0005-0000-0000-00001F460000}"/>
    <cellStyle name="40% - Accent1 8 2 6" xfId="14654" xr:uid="{00000000-0005-0000-0000-000020460000}"/>
    <cellStyle name="40% - Accent1 8 2 7" xfId="14655" xr:uid="{00000000-0005-0000-0000-000021460000}"/>
    <cellStyle name="40% - Accent1 8 2 8" xfId="60421" xr:uid="{00000000-0005-0000-0000-000022460000}"/>
    <cellStyle name="40% - Accent1 8 3" xfId="14656" xr:uid="{00000000-0005-0000-0000-000023460000}"/>
    <cellStyle name="40% - Accent1 8 3 2" xfId="14657" xr:uid="{00000000-0005-0000-0000-000024460000}"/>
    <cellStyle name="40% - Accent1 8 3 2 2" xfId="14658" xr:uid="{00000000-0005-0000-0000-000025460000}"/>
    <cellStyle name="40% - Accent1 8 3 2 2 2" xfId="14659" xr:uid="{00000000-0005-0000-0000-000026460000}"/>
    <cellStyle name="40% - Accent1 8 3 2 2 3" xfId="52868" xr:uid="{00000000-0005-0000-0000-000027460000}"/>
    <cellStyle name="40% - Accent1 8 3 2 3" xfId="14660" xr:uid="{00000000-0005-0000-0000-000028460000}"/>
    <cellStyle name="40% - Accent1 8 3 2 4" xfId="14661" xr:uid="{00000000-0005-0000-0000-000029460000}"/>
    <cellStyle name="40% - Accent1 8 3 3" xfId="14662" xr:uid="{00000000-0005-0000-0000-00002A460000}"/>
    <cellStyle name="40% - Accent1 8 3 3 2" xfId="14663" xr:uid="{00000000-0005-0000-0000-00002B460000}"/>
    <cellStyle name="40% - Accent1 8 3 3 2 2" xfId="14664" xr:uid="{00000000-0005-0000-0000-00002C460000}"/>
    <cellStyle name="40% - Accent1 8 3 3 2 3" xfId="52869" xr:uid="{00000000-0005-0000-0000-00002D460000}"/>
    <cellStyle name="40% - Accent1 8 3 3 3" xfId="14665" xr:uid="{00000000-0005-0000-0000-00002E460000}"/>
    <cellStyle name="40% - Accent1 8 3 3 4" xfId="14666" xr:uid="{00000000-0005-0000-0000-00002F460000}"/>
    <cellStyle name="40% - Accent1 8 3 4" xfId="14667" xr:uid="{00000000-0005-0000-0000-000030460000}"/>
    <cellStyle name="40% - Accent1 8 3 4 2" xfId="14668" xr:uid="{00000000-0005-0000-0000-000031460000}"/>
    <cellStyle name="40% - Accent1 8 3 4 3" xfId="52870" xr:uid="{00000000-0005-0000-0000-000032460000}"/>
    <cellStyle name="40% - Accent1 8 3 5" xfId="14669" xr:uid="{00000000-0005-0000-0000-000033460000}"/>
    <cellStyle name="40% - Accent1 8 3 6" xfId="14670" xr:uid="{00000000-0005-0000-0000-000034460000}"/>
    <cellStyle name="40% - Accent1 8 3 7" xfId="60606" xr:uid="{00000000-0005-0000-0000-000035460000}"/>
    <cellStyle name="40% - Accent1 8 4" xfId="14671" xr:uid="{00000000-0005-0000-0000-000036460000}"/>
    <cellStyle name="40% - Accent1 8 4 2" xfId="14672" xr:uid="{00000000-0005-0000-0000-000037460000}"/>
    <cellStyle name="40% - Accent1 8 4 2 2" xfId="14673" xr:uid="{00000000-0005-0000-0000-000038460000}"/>
    <cellStyle name="40% - Accent1 8 4 2 3" xfId="52871" xr:uid="{00000000-0005-0000-0000-000039460000}"/>
    <cellStyle name="40% - Accent1 8 4 3" xfId="14674" xr:uid="{00000000-0005-0000-0000-00003A460000}"/>
    <cellStyle name="40% - Accent1 8 4 4" xfId="14675" xr:uid="{00000000-0005-0000-0000-00003B460000}"/>
    <cellStyle name="40% - Accent1 8 5" xfId="14676" xr:uid="{00000000-0005-0000-0000-00003C460000}"/>
    <cellStyle name="40% - Accent1 8 5 2" xfId="14677" xr:uid="{00000000-0005-0000-0000-00003D460000}"/>
    <cellStyle name="40% - Accent1 8 5 2 2" xfId="14678" xr:uid="{00000000-0005-0000-0000-00003E460000}"/>
    <cellStyle name="40% - Accent1 8 5 2 3" xfId="52872" xr:uid="{00000000-0005-0000-0000-00003F460000}"/>
    <cellStyle name="40% - Accent1 8 5 3" xfId="14679" xr:uid="{00000000-0005-0000-0000-000040460000}"/>
    <cellStyle name="40% - Accent1 8 5 4" xfId="14680" xr:uid="{00000000-0005-0000-0000-000041460000}"/>
    <cellStyle name="40% - Accent1 8 6" xfId="14681" xr:uid="{00000000-0005-0000-0000-000042460000}"/>
    <cellStyle name="40% - Accent1 8 6 2" xfId="14682" xr:uid="{00000000-0005-0000-0000-000043460000}"/>
    <cellStyle name="40% - Accent1 8 6 3" xfId="52873" xr:uid="{00000000-0005-0000-0000-000044460000}"/>
    <cellStyle name="40% - Accent1 8 7" xfId="14683" xr:uid="{00000000-0005-0000-0000-000045460000}"/>
    <cellStyle name="40% - Accent1 8 8" xfId="14684" xr:uid="{00000000-0005-0000-0000-000046460000}"/>
    <cellStyle name="40% - Accent1 8 9" xfId="60238" xr:uid="{00000000-0005-0000-0000-000047460000}"/>
    <cellStyle name="40% - Accent1 9" xfId="14685" xr:uid="{00000000-0005-0000-0000-000048460000}"/>
    <cellStyle name="40% - Accent1 9 2" xfId="14686" xr:uid="{00000000-0005-0000-0000-000049460000}"/>
    <cellStyle name="40% - Accent1 9 2 2" xfId="14687" xr:uid="{00000000-0005-0000-0000-00004A460000}"/>
    <cellStyle name="40% - Accent1 9 2 2 2" xfId="14688" xr:uid="{00000000-0005-0000-0000-00004B460000}"/>
    <cellStyle name="40% - Accent1 9 2 2 2 2" xfId="14689" xr:uid="{00000000-0005-0000-0000-00004C460000}"/>
    <cellStyle name="40% - Accent1 9 2 2 2 3" xfId="52874" xr:uid="{00000000-0005-0000-0000-00004D460000}"/>
    <cellStyle name="40% - Accent1 9 2 2 3" xfId="14690" xr:uid="{00000000-0005-0000-0000-00004E460000}"/>
    <cellStyle name="40% - Accent1 9 2 2 4" xfId="14691" xr:uid="{00000000-0005-0000-0000-00004F460000}"/>
    <cellStyle name="40% - Accent1 9 2 2 5" xfId="60803" xr:uid="{00000000-0005-0000-0000-000050460000}"/>
    <cellStyle name="40% - Accent1 9 2 3" xfId="14692" xr:uid="{00000000-0005-0000-0000-000051460000}"/>
    <cellStyle name="40% - Accent1 9 2 3 2" xfId="14693" xr:uid="{00000000-0005-0000-0000-000052460000}"/>
    <cellStyle name="40% - Accent1 9 2 3 2 2" xfId="14694" xr:uid="{00000000-0005-0000-0000-000053460000}"/>
    <cellStyle name="40% - Accent1 9 2 3 2 3" xfId="52875" xr:uid="{00000000-0005-0000-0000-000054460000}"/>
    <cellStyle name="40% - Accent1 9 2 3 3" xfId="14695" xr:uid="{00000000-0005-0000-0000-000055460000}"/>
    <cellStyle name="40% - Accent1 9 2 3 4" xfId="14696" xr:uid="{00000000-0005-0000-0000-000056460000}"/>
    <cellStyle name="40% - Accent1 9 2 4" xfId="14697" xr:uid="{00000000-0005-0000-0000-000057460000}"/>
    <cellStyle name="40% - Accent1 9 2 4 2" xfId="14698" xr:uid="{00000000-0005-0000-0000-000058460000}"/>
    <cellStyle name="40% - Accent1 9 2 4 3" xfId="52876" xr:uid="{00000000-0005-0000-0000-000059460000}"/>
    <cellStyle name="40% - Accent1 9 2 5" xfId="14699" xr:uid="{00000000-0005-0000-0000-00005A460000}"/>
    <cellStyle name="40% - Accent1 9 2 6" xfId="14700" xr:uid="{00000000-0005-0000-0000-00005B460000}"/>
    <cellStyle name="40% - Accent1 9 2 7" xfId="60435" xr:uid="{00000000-0005-0000-0000-00005C460000}"/>
    <cellStyle name="40% - Accent1 9 3" xfId="14701" xr:uid="{00000000-0005-0000-0000-00005D460000}"/>
    <cellStyle name="40% - Accent1 9 3 2" xfId="14702" xr:uid="{00000000-0005-0000-0000-00005E460000}"/>
    <cellStyle name="40% - Accent1 9 3 2 2" xfId="14703" xr:uid="{00000000-0005-0000-0000-00005F460000}"/>
    <cellStyle name="40% - Accent1 9 3 2 3" xfId="52877" xr:uid="{00000000-0005-0000-0000-000060460000}"/>
    <cellStyle name="40% - Accent1 9 3 3" xfId="14704" xr:uid="{00000000-0005-0000-0000-000061460000}"/>
    <cellStyle name="40% - Accent1 9 3 4" xfId="14705" xr:uid="{00000000-0005-0000-0000-000062460000}"/>
    <cellStyle name="40% - Accent1 9 3 5" xfId="60620" xr:uid="{00000000-0005-0000-0000-000063460000}"/>
    <cellStyle name="40% - Accent1 9 4" xfId="14706" xr:uid="{00000000-0005-0000-0000-000064460000}"/>
    <cellStyle name="40% - Accent1 9 4 2" xfId="14707" xr:uid="{00000000-0005-0000-0000-000065460000}"/>
    <cellStyle name="40% - Accent1 9 4 2 2" xfId="14708" xr:uid="{00000000-0005-0000-0000-000066460000}"/>
    <cellStyle name="40% - Accent1 9 4 2 3" xfId="52878" xr:uid="{00000000-0005-0000-0000-000067460000}"/>
    <cellStyle name="40% - Accent1 9 4 3" xfId="14709" xr:uid="{00000000-0005-0000-0000-000068460000}"/>
    <cellStyle name="40% - Accent1 9 4 4" xfId="14710" xr:uid="{00000000-0005-0000-0000-000069460000}"/>
    <cellStyle name="40% - Accent1 9 5" xfId="14711" xr:uid="{00000000-0005-0000-0000-00006A460000}"/>
    <cellStyle name="40% - Accent1 9 5 2" xfId="14712" xr:uid="{00000000-0005-0000-0000-00006B460000}"/>
    <cellStyle name="40% - Accent1 9 5 3" xfId="52879" xr:uid="{00000000-0005-0000-0000-00006C460000}"/>
    <cellStyle name="40% - Accent1 9 6" xfId="14713" xr:uid="{00000000-0005-0000-0000-00006D460000}"/>
    <cellStyle name="40% - Accent1 9 7" xfId="14714" xr:uid="{00000000-0005-0000-0000-00006E460000}"/>
    <cellStyle name="40% - Accent1 9 8" xfId="60252" xr:uid="{00000000-0005-0000-0000-00006F460000}"/>
    <cellStyle name="40% - Accent2 10" xfId="14715" xr:uid="{00000000-0005-0000-0000-000070460000}"/>
    <cellStyle name="40% - Accent2 10 2" xfId="14716" xr:uid="{00000000-0005-0000-0000-000071460000}"/>
    <cellStyle name="40% - Accent2 10 2 2" xfId="14717" xr:uid="{00000000-0005-0000-0000-000072460000}"/>
    <cellStyle name="40% - Accent2 10 2 2 2" xfId="14718" xr:uid="{00000000-0005-0000-0000-000073460000}"/>
    <cellStyle name="40% - Accent2 10 2 2 3" xfId="52880" xr:uid="{00000000-0005-0000-0000-000074460000}"/>
    <cellStyle name="40% - Accent2 10 2 2 4" xfId="60819" xr:uid="{00000000-0005-0000-0000-000075460000}"/>
    <cellStyle name="40% - Accent2 10 2 3" xfId="14719" xr:uid="{00000000-0005-0000-0000-000076460000}"/>
    <cellStyle name="40% - Accent2 10 2 4" xfId="14720" xr:uid="{00000000-0005-0000-0000-000077460000}"/>
    <cellStyle name="40% - Accent2 10 2 5" xfId="60451" xr:uid="{00000000-0005-0000-0000-000078460000}"/>
    <cellStyle name="40% - Accent2 10 3" xfId="14721" xr:uid="{00000000-0005-0000-0000-000079460000}"/>
    <cellStyle name="40% - Accent2 10 3 2" xfId="14722" xr:uid="{00000000-0005-0000-0000-00007A460000}"/>
    <cellStyle name="40% - Accent2 10 3 2 2" xfId="14723" xr:uid="{00000000-0005-0000-0000-00007B460000}"/>
    <cellStyle name="40% - Accent2 10 3 2 3" xfId="52881" xr:uid="{00000000-0005-0000-0000-00007C460000}"/>
    <cellStyle name="40% - Accent2 10 3 3" xfId="14724" xr:uid="{00000000-0005-0000-0000-00007D460000}"/>
    <cellStyle name="40% - Accent2 10 3 4" xfId="14725" xr:uid="{00000000-0005-0000-0000-00007E460000}"/>
    <cellStyle name="40% - Accent2 10 3 5" xfId="60636" xr:uid="{00000000-0005-0000-0000-00007F460000}"/>
    <cellStyle name="40% - Accent2 10 4" xfId="14726" xr:uid="{00000000-0005-0000-0000-000080460000}"/>
    <cellStyle name="40% - Accent2 10 4 2" xfId="14727" xr:uid="{00000000-0005-0000-0000-000081460000}"/>
    <cellStyle name="40% - Accent2 10 4 3" xfId="52882" xr:uid="{00000000-0005-0000-0000-000082460000}"/>
    <cellStyle name="40% - Accent2 10 5" xfId="14728" xr:uid="{00000000-0005-0000-0000-000083460000}"/>
    <cellStyle name="40% - Accent2 10 6" xfId="14729" xr:uid="{00000000-0005-0000-0000-000084460000}"/>
    <cellStyle name="40% - Accent2 10 7" xfId="60268" xr:uid="{00000000-0005-0000-0000-000085460000}"/>
    <cellStyle name="40% - Accent2 11" xfId="14730" xr:uid="{00000000-0005-0000-0000-000086460000}"/>
    <cellStyle name="40% - Accent2 11 2" xfId="14731" xr:uid="{00000000-0005-0000-0000-000087460000}"/>
    <cellStyle name="40% - Accent2 11 2 2" xfId="14732" xr:uid="{00000000-0005-0000-0000-000088460000}"/>
    <cellStyle name="40% - Accent2 11 2 2 2" xfId="14733" xr:uid="{00000000-0005-0000-0000-000089460000}"/>
    <cellStyle name="40% - Accent2 11 2 2 3" xfId="52883" xr:uid="{00000000-0005-0000-0000-00008A460000}"/>
    <cellStyle name="40% - Accent2 11 2 2 4" xfId="60833" xr:uid="{00000000-0005-0000-0000-00008B460000}"/>
    <cellStyle name="40% - Accent2 11 2 3" xfId="14734" xr:uid="{00000000-0005-0000-0000-00008C460000}"/>
    <cellStyle name="40% - Accent2 11 2 4" xfId="14735" xr:uid="{00000000-0005-0000-0000-00008D460000}"/>
    <cellStyle name="40% - Accent2 11 2 5" xfId="60465" xr:uid="{00000000-0005-0000-0000-00008E460000}"/>
    <cellStyle name="40% - Accent2 11 3" xfId="14736" xr:uid="{00000000-0005-0000-0000-00008F460000}"/>
    <cellStyle name="40% - Accent2 11 3 2" xfId="14737" xr:uid="{00000000-0005-0000-0000-000090460000}"/>
    <cellStyle name="40% - Accent2 11 3 3" xfId="52884" xr:uid="{00000000-0005-0000-0000-000091460000}"/>
    <cellStyle name="40% - Accent2 11 3 4" xfId="60650" xr:uid="{00000000-0005-0000-0000-000092460000}"/>
    <cellStyle name="40% - Accent2 11 4" xfId="14738" xr:uid="{00000000-0005-0000-0000-000093460000}"/>
    <cellStyle name="40% - Accent2 11 5" xfId="14739" xr:uid="{00000000-0005-0000-0000-000094460000}"/>
    <cellStyle name="40% - Accent2 11 6" xfId="60282" xr:uid="{00000000-0005-0000-0000-000095460000}"/>
    <cellStyle name="40% - Accent2 12" xfId="14740" xr:uid="{00000000-0005-0000-0000-000096460000}"/>
    <cellStyle name="40% - Accent2 12 2" xfId="14741" xr:uid="{00000000-0005-0000-0000-000097460000}"/>
    <cellStyle name="40% - Accent2 12 2 2" xfId="14742" xr:uid="{00000000-0005-0000-0000-000098460000}"/>
    <cellStyle name="40% - Accent2 12 2 2 2" xfId="60847" xr:uid="{00000000-0005-0000-0000-000099460000}"/>
    <cellStyle name="40% - Accent2 12 2 3" xfId="52885" xr:uid="{00000000-0005-0000-0000-00009A460000}"/>
    <cellStyle name="40% - Accent2 12 2 4" xfId="60479" xr:uid="{00000000-0005-0000-0000-00009B460000}"/>
    <cellStyle name="40% - Accent2 12 3" xfId="14743" xr:uid="{00000000-0005-0000-0000-00009C460000}"/>
    <cellStyle name="40% - Accent2 12 3 2" xfId="60664" xr:uid="{00000000-0005-0000-0000-00009D460000}"/>
    <cellStyle name="40% - Accent2 12 4" xfId="14744" xr:uid="{00000000-0005-0000-0000-00009E460000}"/>
    <cellStyle name="40% - Accent2 12 5" xfId="60296" xr:uid="{00000000-0005-0000-0000-00009F460000}"/>
    <cellStyle name="40% - Accent2 13" xfId="14745" xr:uid="{00000000-0005-0000-0000-0000A0460000}"/>
    <cellStyle name="40% - Accent2 13 2" xfId="14746" xr:uid="{00000000-0005-0000-0000-0000A1460000}"/>
    <cellStyle name="40% - Accent2 13 2 2" xfId="14747" xr:uid="{00000000-0005-0000-0000-0000A2460000}"/>
    <cellStyle name="40% - Accent2 13 2 2 2" xfId="60861" xr:uid="{00000000-0005-0000-0000-0000A3460000}"/>
    <cellStyle name="40% - Accent2 13 2 3" xfId="52886" xr:uid="{00000000-0005-0000-0000-0000A4460000}"/>
    <cellStyle name="40% - Accent2 13 2 4" xfId="60493" xr:uid="{00000000-0005-0000-0000-0000A5460000}"/>
    <cellStyle name="40% - Accent2 13 3" xfId="14748" xr:uid="{00000000-0005-0000-0000-0000A6460000}"/>
    <cellStyle name="40% - Accent2 13 3 2" xfId="60678" xr:uid="{00000000-0005-0000-0000-0000A7460000}"/>
    <cellStyle name="40% - Accent2 13 4" xfId="14749" xr:uid="{00000000-0005-0000-0000-0000A8460000}"/>
    <cellStyle name="40% - Accent2 13 5" xfId="60310" xr:uid="{00000000-0005-0000-0000-0000A9460000}"/>
    <cellStyle name="40% - Accent2 14" xfId="14750" xr:uid="{00000000-0005-0000-0000-0000AA460000}"/>
    <cellStyle name="40% - Accent2 14 2" xfId="14751" xr:uid="{00000000-0005-0000-0000-0000AB460000}"/>
    <cellStyle name="40% - Accent2 14 2 2" xfId="60691" xr:uid="{00000000-0005-0000-0000-0000AC460000}"/>
    <cellStyle name="40% - Accent2 14 3" xfId="52887" xr:uid="{00000000-0005-0000-0000-0000AD460000}"/>
    <cellStyle name="40% - Accent2 14 4" xfId="60323" xr:uid="{00000000-0005-0000-0000-0000AE460000}"/>
    <cellStyle name="40% - Accent2 15" xfId="14752" xr:uid="{00000000-0005-0000-0000-0000AF460000}"/>
    <cellStyle name="40% - Accent2 15 2" xfId="60507" xr:uid="{00000000-0005-0000-0000-0000B0460000}"/>
    <cellStyle name="40% - Accent2 16" xfId="14753" xr:uid="{00000000-0005-0000-0000-0000B1460000}"/>
    <cellStyle name="40% - Accent2 16 2" xfId="60875" xr:uid="{00000000-0005-0000-0000-0000B2460000}"/>
    <cellStyle name="40% - Accent2 17" xfId="52888" xr:uid="{00000000-0005-0000-0000-0000B3460000}"/>
    <cellStyle name="40% - Accent2 17 2" xfId="60889" xr:uid="{00000000-0005-0000-0000-0000B4460000}"/>
    <cellStyle name="40% - Accent2 18" xfId="52889" xr:uid="{00000000-0005-0000-0000-0000B5460000}"/>
    <cellStyle name="40% - Accent2 18 2" xfId="60903" xr:uid="{00000000-0005-0000-0000-0000B6460000}"/>
    <cellStyle name="40% - Accent2 19" xfId="60130" xr:uid="{00000000-0005-0000-0000-0000B7460000}"/>
    <cellStyle name="40% - Accent2 2" xfId="14754" xr:uid="{00000000-0005-0000-0000-0000B8460000}"/>
    <cellStyle name="40% - Accent2 2 10" xfId="14755" xr:uid="{00000000-0005-0000-0000-0000B9460000}"/>
    <cellStyle name="40% - Accent2 2 10 2" xfId="14756" xr:uid="{00000000-0005-0000-0000-0000BA460000}"/>
    <cellStyle name="40% - Accent2 2 10 2 2" xfId="14757" xr:uid="{00000000-0005-0000-0000-0000BB460000}"/>
    <cellStyle name="40% - Accent2 2 10 2 2 2" xfId="14758" xr:uid="{00000000-0005-0000-0000-0000BC460000}"/>
    <cellStyle name="40% - Accent2 2 10 2 2 3" xfId="52890" xr:uid="{00000000-0005-0000-0000-0000BD460000}"/>
    <cellStyle name="40% - Accent2 2 10 2 3" xfId="14759" xr:uid="{00000000-0005-0000-0000-0000BE460000}"/>
    <cellStyle name="40% - Accent2 2 10 2 4" xfId="14760" xr:uid="{00000000-0005-0000-0000-0000BF460000}"/>
    <cellStyle name="40% - Accent2 2 10 3" xfId="14761" xr:uid="{00000000-0005-0000-0000-0000C0460000}"/>
    <cellStyle name="40% - Accent2 2 10 3 2" xfId="14762" xr:uid="{00000000-0005-0000-0000-0000C1460000}"/>
    <cellStyle name="40% - Accent2 2 10 3 3" xfId="52891" xr:uid="{00000000-0005-0000-0000-0000C2460000}"/>
    <cellStyle name="40% - Accent2 2 10 4" xfId="14763" xr:uid="{00000000-0005-0000-0000-0000C3460000}"/>
    <cellStyle name="40% - Accent2 2 10 5" xfId="14764" xr:uid="{00000000-0005-0000-0000-0000C4460000}"/>
    <cellStyle name="40% - Accent2 2 11" xfId="14765" xr:uid="{00000000-0005-0000-0000-0000C5460000}"/>
    <cellStyle name="40% - Accent2 2 11 2" xfId="14766" xr:uid="{00000000-0005-0000-0000-0000C6460000}"/>
    <cellStyle name="40% - Accent2 2 11 2 2" xfId="14767" xr:uid="{00000000-0005-0000-0000-0000C7460000}"/>
    <cellStyle name="40% - Accent2 2 11 2 3" xfId="52892" xr:uid="{00000000-0005-0000-0000-0000C8460000}"/>
    <cellStyle name="40% - Accent2 2 11 3" xfId="14768" xr:uid="{00000000-0005-0000-0000-0000C9460000}"/>
    <cellStyle name="40% - Accent2 2 11 4" xfId="14769" xr:uid="{00000000-0005-0000-0000-0000CA460000}"/>
    <cellStyle name="40% - Accent2 2 12" xfId="14770" xr:uid="{00000000-0005-0000-0000-0000CB460000}"/>
    <cellStyle name="40% - Accent2 2 12 2" xfId="14771" xr:uid="{00000000-0005-0000-0000-0000CC460000}"/>
    <cellStyle name="40% - Accent2 2 12 2 2" xfId="14772" xr:uid="{00000000-0005-0000-0000-0000CD460000}"/>
    <cellStyle name="40% - Accent2 2 12 2 3" xfId="52893" xr:uid="{00000000-0005-0000-0000-0000CE460000}"/>
    <cellStyle name="40% - Accent2 2 12 3" xfId="14773" xr:uid="{00000000-0005-0000-0000-0000CF460000}"/>
    <cellStyle name="40% - Accent2 2 12 4" xfId="14774" xr:uid="{00000000-0005-0000-0000-0000D0460000}"/>
    <cellStyle name="40% - Accent2 2 13" xfId="14775" xr:uid="{00000000-0005-0000-0000-0000D1460000}"/>
    <cellStyle name="40% - Accent2 2 13 2" xfId="14776" xr:uid="{00000000-0005-0000-0000-0000D2460000}"/>
    <cellStyle name="40% - Accent2 2 13 3" xfId="52894" xr:uid="{00000000-0005-0000-0000-0000D3460000}"/>
    <cellStyle name="40% - Accent2 2 14" xfId="14777" xr:uid="{00000000-0005-0000-0000-0000D4460000}"/>
    <cellStyle name="40% - Accent2 2 15" xfId="14778" xr:uid="{00000000-0005-0000-0000-0000D5460000}"/>
    <cellStyle name="40% - Accent2 2 16" xfId="60155" xr:uid="{00000000-0005-0000-0000-0000D6460000}"/>
    <cellStyle name="40% - Accent2 2 2" xfId="14779" xr:uid="{00000000-0005-0000-0000-0000D7460000}"/>
    <cellStyle name="40% - Accent2 2 2 10" xfId="14780" xr:uid="{00000000-0005-0000-0000-0000D8460000}"/>
    <cellStyle name="40% - Accent2 2 2 11" xfId="14781" xr:uid="{00000000-0005-0000-0000-0000D9460000}"/>
    <cellStyle name="40% - Accent2 2 2 12" xfId="60339" xr:uid="{00000000-0005-0000-0000-0000DA460000}"/>
    <cellStyle name="40% - Accent2 2 2 2" xfId="14782" xr:uid="{00000000-0005-0000-0000-0000DB460000}"/>
    <cellStyle name="40% - Accent2 2 2 2 10" xfId="14783" xr:uid="{00000000-0005-0000-0000-0000DC460000}"/>
    <cellStyle name="40% - Accent2 2 2 2 11" xfId="60707" xr:uid="{00000000-0005-0000-0000-0000DD460000}"/>
    <cellStyle name="40% - Accent2 2 2 2 2" xfId="14784" xr:uid="{00000000-0005-0000-0000-0000DE460000}"/>
    <cellStyle name="40% - Accent2 2 2 2 2 2" xfId="14785" xr:uid="{00000000-0005-0000-0000-0000DF460000}"/>
    <cellStyle name="40% - Accent2 2 2 2 2 2 2" xfId="14786" xr:uid="{00000000-0005-0000-0000-0000E0460000}"/>
    <cellStyle name="40% - Accent2 2 2 2 2 2 2 2" xfId="14787" xr:uid="{00000000-0005-0000-0000-0000E1460000}"/>
    <cellStyle name="40% - Accent2 2 2 2 2 2 2 2 2" xfId="14788" xr:uid="{00000000-0005-0000-0000-0000E2460000}"/>
    <cellStyle name="40% - Accent2 2 2 2 2 2 2 2 2 2" xfId="14789" xr:uid="{00000000-0005-0000-0000-0000E3460000}"/>
    <cellStyle name="40% - Accent2 2 2 2 2 2 2 2 2 3" xfId="52895" xr:uid="{00000000-0005-0000-0000-0000E4460000}"/>
    <cellStyle name="40% - Accent2 2 2 2 2 2 2 2 3" xfId="14790" xr:uid="{00000000-0005-0000-0000-0000E5460000}"/>
    <cellStyle name="40% - Accent2 2 2 2 2 2 2 2 4" xfId="14791" xr:uid="{00000000-0005-0000-0000-0000E6460000}"/>
    <cellStyle name="40% - Accent2 2 2 2 2 2 2 3" xfId="14792" xr:uid="{00000000-0005-0000-0000-0000E7460000}"/>
    <cellStyle name="40% - Accent2 2 2 2 2 2 2 3 2" xfId="14793" xr:uid="{00000000-0005-0000-0000-0000E8460000}"/>
    <cellStyle name="40% - Accent2 2 2 2 2 2 2 3 2 2" xfId="14794" xr:uid="{00000000-0005-0000-0000-0000E9460000}"/>
    <cellStyle name="40% - Accent2 2 2 2 2 2 2 3 2 3" xfId="52896" xr:uid="{00000000-0005-0000-0000-0000EA460000}"/>
    <cellStyle name="40% - Accent2 2 2 2 2 2 2 3 3" xfId="14795" xr:uid="{00000000-0005-0000-0000-0000EB460000}"/>
    <cellStyle name="40% - Accent2 2 2 2 2 2 2 3 4" xfId="14796" xr:uid="{00000000-0005-0000-0000-0000EC460000}"/>
    <cellStyle name="40% - Accent2 2 2 2 2 2 2 4" xfId="14797" xr:uid="{00000000-0005-0000-0000-0000ED460000}"/>
    <cellStyle name="40% - Accent2 2 2 2 2 2 2 4 2" xfId="14798" xr:uid="{00000000-0005-0000-0000-0000EE460000}"/>
    <cellStyle name="40% - Accent2 2 2 2 2 2 2 4 3" xfId="52897" xr:uid="{00000000-0005-0000-0000-0000EF460000}"/>
    <cellStyle name="40% - Accent2 2 2 2 2 2 2 5" xfId="14799" xr:uid="{00000000-0005-0000-0000-0000F0460000}"/>
    <cellStyle name="40% - Accent2 2 2 2 2 2 2 6" xfId="14800" xr:uid="{00000000-0005-0000-0000-0000F1460000}"/>
    <cellStyle name="40% - Accent2 2 2 2 2 2 3" xfId="14801" xr:uid="{00000000-0005-0000-0000-0000F2460000}"/>
    <cellStyle name="40% - Accent2 2 2 2 2 2 3 2" xfId="14802" xr:uid="{00000000-0005-0000-0000-0000F3460000}"/>
    <cellStyle name="40% - Accent2 2 2 2 2 2 3 2 2" xfId="14803" xr:uid="{00000000-0005-0000-0000-0000F4460000}"/>
    <cellStyle name="40% - Accent2 2 2 2 2 2 3 2 3" xfId="52898" xr:uid="{00000000-0005-0000-0000-0000F5460000}"/>
    <cellStyle name="40% - Accent2 2 2 2 2 2 3 3" xfId="14804" xr:uid="{00000000-0005-0000-0000-0000F6460000}"/>
    <cellStyle name="40% - Accent2 2 2 2 2 2 3 4" xfId="14805" xr:uid="{00000000-0005-0000-0000-0000F7460000}"/>
    <cellStyle name="40% - Accent2 2 2 2 2 2 4" xfId="14806" xr:uid="{00000000-0005-0000-0000-0000F8460000}"/>
    <cellStyle name="40% - Accent2 2 2 2 2 2 4 2" xfId="14807" xr:uid="{00000000-0005-0000-0000-0000F9460000}"/>
    <cellStyle name="40% - Accent2 2 2 2 2 2 4 2 2" xfId="14808" xr:uid="{00000000-0005-0000-0000-0000FA460000}"/>
    <cellStyle name="40% - Accent2 2 2 2 2 2 4 2 3" xfId="52899" xr:uid="{00000000-0005-0000-0000-0000FB460000}"/>
    <cellStyle name="40% - Accent2 2 2 2 2 2 4 3" xfId="14809" xr:uid="{00000000-0005-0000-0000-0000FC460000}"/>
    <cellStyle name="40% - Accent2 2 2 2 2 2 4 4" xfId="14810" xr:uid="{00000000-0005-0000-0000-0000FD460000}"/>
    <cellStyle name="40% - Accent2 2 2 2 2 2 5" xfId="14811" xr:uid="{00000000-0005-0000-0000-0000FE460000}"/>
    <cellStyle name="40% - Accent2 2 2 2 2 2 5 2" xfId="14812" xr:uid="{00000000-0005-0000-0000-0000FF460000}"/>
    <cellStyle name="40% - Accent2 2 2 2 2 2 5 3" xfId="52900" xr:uid="{00000000-0005-0000-0000-000000470000}"/>
    <cellStyle name="40% - Accent2 2 2 2 2 2 6" xfId="14813" xr:uid="{00000000-0005-0000-0000-000001470000}"/>
    <cellStyle name="40% - Accent2 2 2 2 2 2 7" xfId="14814" xr:uid="{00000000-0005-0000-0000-000002470000}"/>
    <cellStyle name="40% - Accent2 2 2 2 2 3" xfId="14815" xr:uid="{00000000-0005-0000-0000-000003470000}"/>
    <cellStyle name="40% - Accent2 2 2 2 2 3 2" xfId="14816" xr:uid="{00000000-0005-0000-0000-000004470000}"/>
    <cellStyle name="40% - Accent2 2 2 2 2 3 2 2" xfId="14817" xr:uid="{00000000-0005-0000-0000-000005470000}"/>
    <cellStyle name="40% - Accent2 2 2 2 2 3 2 2 2" xfId="14818" xr:uid="{00000000-0005-0000-0000-000006470000}"/>
    <cellStyle name="40% - Accent2 2 2 2 2 3 2 2 3" xfId="52901" xr:uid="{00000000-0005-0000-0000-000007470000}"/>
    <cellStyle name="40% - Accent2 2 2 2 2 3 2 3" xfId="14819" xr:uid="{00000000-0005-0000-0000-000008470000}"/>
    <cellStyle name="40% - Accent2 2 2 2 2 3 2 4" xfId="14820" xr:uid="{00000000-0005-0000-0000-000009470000}"/>
    <cellStyle name="40% - Accent2 2 2 2 2 3 3" xfId="14821" xr:uid="{00000000-0005-0000-0000-00000A470000}"/>
    <cellStyle name="40% - Accent2 2 2 2 2 3 3 2" xfId="14822" xr:uid="{00000000-0005-0000-0000-00000B470000}"/>
    <cellStyle name="40% - Accent2 2 2 2 2 3 3 2 2" xfId="14823" xr:uid="{00000000-0005-0000-0000-00000C470000}"/>
    <cellStyle name="40% - Accent2 2 2 2 2 3 3 2 3" xfId="52902" xr:uid="{00000000-0005-0000-0000-00000D470000}"/>
    <cellStyle name="40% - Accent2 2 2 2 2 3 3 3" xfId="14824" xr:uid="{00000000-0005-0000-0000-00000E470000}"/>
    <cellStyle name="40% - Accent2 2 2 2 2 3 3 4" xfId="14825" xr:uid="{00000000-0005-0000-0000-00000F470000}"/>
    <cellStyle name="40% - Accent2 2 2 2 2 3 4" xfId="14826" xr:uid="{00000000-0005-0000-0000-000010470000}"/>
    <cellStyle name="40% - Accent2 2 2 2 2 3 4 2" xfId="14827" xr:uid="{00000000-0005-0000-0000-000011470000}"/>
    <cellStyle name="40% - Accent2 2 2 2 2 3 4 3" xfId="52903" xr:uid="{00000000-0005-0000-0000-000012470000}"/>
    <cellStyle name="40% - Accent2 2 2 2 2 3 5" xfId="14828" xr:uid="{00000000-0005-0000-0000-000013470000}"/>
    <cellStyle name="40% - Accent2 2 2 2 2 3 6" xfId="14829" xr:uid="{00000000-0005-0000-0000-000014470000}"/>
    <cellStyle name="40% - Accent2 2 2 2 2 4" xfId="14830" xr:uid="{00000000-0005-0000-0000-000015470000}"/>
    <cellStyle name="40% - Accent2 2 2 2 2 4 2" xfId="14831" xr:uid="{00000000-0005-0000-0000-000016470000}"/>
    <cellStyle name="40% - Accent2 2 2 2 2 4 2 2" xfId="14832" xr:uid="{00000000-0005-0000-0000-000017470000}"/>
    <cellStyle name="40% - Accent2 2 2 2 2 4 2 3" xfId="52904" xr:uid="{00000000-0005-0000-0000-000018470000}"/>
    <cellStyle name="40% - Accent2 2 2 2 2 4 3" xfId="14833" xr:uid="{00000000-0005-0000-0000-000019470000}"/>
    <cellStyle name="40% - Accent2 2 2 2 2 4 4" xfId="14834" xr:uid="{00000000-0005-0000-0000-00001A470000}"/>
    <cellStyle name="40% - Accent2 2 2 2 2 5" xfId="14835" xr:uid="{00000000-0005-0000-0000-00001B470000}"/>
    <cellStyle name="40% - Accent2 2 2 2 2 5 2" xfId="14836" xr:uid="{00000000-0005-0000-0000-00001C470000}"/>
    <cellStyle name="40% - Accent2 2 2 2 2 5 2 2" xfId="14837" xr:uid="{00000000-0005-0000-0000-00001D470000}"/>
    <cellStyle name="40% - Accent2 2 2 2 2 5 2 3" xfId="52905" xr:uid="{00000000-0005-0000-0000-00001E470000}"/>
    <cellStyle name="40% - Accent2 2 2 2 2 5 3" xfId="14838" xr:uid="{00000000-0005-0000-0000-00001F470000}"/>
    <cellStyle name="40% - Accent2 2 2 2 2 5 4" xfId="14839" xr:uid="{00000000-0005-0000-0000-000020470000}"/>
    <cellStyle name="40% - Accent2 2 2 2 2 6" xfId="14840" xr:uid="{00000000-0005-0000-0000-000021470000}"/>
    <cellStyle name="40% - Accent2 2 2 2 2 6 2" xfId="14841" xr:uid="{00000000-0005-0000-0000-000022470000}"/>
    <cellStyle name="40% - Accent2 2 2 2 2 6 3" xfId="52906" xr:uid="{00000000-0005-0000-0000-000023470000}"/>
    <cellStyle name="40% - Accent2 2 2 2 2 7" xfId="14842" xr:uid="{00000000-0005-0000-0000-000024470000}"/>
    <cellStyle name="40% - Accent2 2 2 2 2 8" xfId="14843" xr:uid="{00000000-0005-0000-0000-000025470000}"/>
    <cellStyle name="40% - Accent2 2 2 2 3" xfId="14844" xr:uid="{00000000-0005-0000-0000-000026470000}"/>
    <cellStyle name="40% - Accent2 2 2 2 3 2" xfId="14845" xr:uid="{00000000-0005-0000-0000-000027470000}"/>
    <cellStyle name="40% - Accent2 2 2 2 3 2 2" xfId="14846" xr:uid="{00000000-0005-0000-0000-000028470000}"/>
    <cellStyle name="40% - Accent2 2 2 2 3 2 2 2" xfId="14847" xr:uid="{00000000-0005-0000-0000-000029470000}"/>
    <cellStyle name="40% - Accent2 2 2 2 3 2 2 2 2" xfId="14848" xr:uid="{00000000-0005-0000-0000-00002A470000}"/>
    <cellStyle name="40% - Accent2 2 2 2 3 2 2 2 3" xfId="52907" xr:uid="{00000000-0005-0000-0000-00002B470000}"/>
    <cellStyle name="40% - Accent2 2 2 2 3 2 2 3" xfId="14849" xr:uid="{00000000-0005-0000-0000-00002C470000}"/>
    <cellStyle name="40% - Accent2 2 2 2 3 2 2 4" xfId="14850" xr:uid="{00000000-0005-0000-0000-00002D470000}"/>
    <cellStyle name="40% - Accent2 2 2 2 3 2 3" xfId="14851" xr:uid="{00000000-0005-0000-0000-00002E470000}"/>
    <cellStyle name="40% - Accent2 2 2 2 3 2 3 2" xfId="14852" xr:uid="{00000000-0005-0000-0000-00002F470000}"/>
    <cellStyle name="40% - Accent2 2 2 2 3 2 3 2 2" xfId="14853" xr:uid="{00000000-0005-0000-0000-000030470000}"/>
    <cellStyle name="40% - Accent2 2 2 2 3 2 3 2 3" xfId="52908" xr:uid="{00000000-0005-0000-0000-000031470000}"/>
    <cellStyle name="40% - Accent2 2 2 2 3 2 3 3" xfId="14854" xr:uid="{00000000-0005-0000-0000-000032470000}"/>
    <cellStyle name="40% - Accent2 2 2 2 3 2 3 4" xfId="14855" xr:uid="{00000000-0005-0000-0000-000033470000}"/>
    <cellStyle name="40% - Accent2 2 2 2 3 2 4" xfId="14856" xr:uid="{00000000-0005-0000-0000-000034470000}"/>
    <cellStyle name="40% - Accent2 2 2 2 3 2 4 2" xfId="14857" xr:uid="{00000000-0005-0000-0000-000035470000}"/>
    <cellStyle name="40% - Accent2 2 2 2 3 2 4 3" xfId="52909" xr:uid="{00000000-0005-0000-0000-000036470000}"/>
    <cellStyle name="40% - Accent2 2 2 2 3 2 5" xfId="14858" xr:uid="{00000000-0005-0000-0000-000037470000}"/>
    <cellStyle name="40% - Accent2 2 2 2 3 2 6" xfId="14859" xr:uid="{00000000-0005-0000-0000-000038470000}"/>
    <cellStyle name="40% - Accent2 2 2 2 3 3" xfId="14860" xr:uid="{00000000-0005-0000-0000-000039470000}"/>
    <cellStyle name="40% - Accent2 2 2 2 3 3 2" xfId="14861" xr:uid="{00000000-0005-0000-0000-00003A470000}"/>
    <cellStyle name="40% - Accent2 2 2 2 3 3 2 2" xfId="14862" xr:uid="{00000000-0005-0000-0000-00003B470000}"/>
    <cellStyle name="40% - Accent2 2 2 2 3 3 2 3" xfId="52910" xr:uid="{00000000-0005-0000-0000-00003C470000}"/>
    <cellStyle name="40% - Accent2 2 2 2 3 3 3" xfId="14863" xr:uid="{00000000-0005-0000-0000-00003D470000}"/>
    <cellStyle name="40% - Accent2 2 2 2 3 3 4" xfId="14864" xr:uid="{00000000-0005-0000-0000-00003E470000}"/>
    <cellStyle name="40% - Accent2 2 2 2 3 4" xfId="14865" xr:uid="{00000000-0005-0000-0000-00003F470000}"/>
    <cellStyle name="40% - Accent2 2 2 2 3 4 2" xfId="14866" xr:uid="{00000000-0005-0000-0000-000040470000}"/>
    <cellStyle name="40% - Accent2 2 2 2 3 4 2 2" xfId="14867" xr:uid="{00000000-0005-0000-0000-000041470000}"/>
    <cellStyle name="40% - Accent2 2 2 2 3 4 2 3" xfId="52911" xr:uid="{00000000-0005-0000-0000-000042470000}"/>
    <cellStyle name="40% - Accent2 2 2 2 3 4 3" xfId="14868" xr:uid="{00000000-0005-0000-0000-000043470000}"/>
    <cellStyle name="40% - Accent2 2 2 2 3 4 4" xfId="14869" xr:uid="{00000000-0005-0000-0000-000044470000}"/>
    <cellStyle name="40% - Accent2 2 2 2 3 5" xfId="14870" xr:uid="{00000000-0005-0000-0000-000045470000}"/>
    <cellStyle name="40% - Accent2 2 2 2 3 5 2" xfId="14871" xr:uid="{00000000-0005-0000-0000-000046470000}"/>
    <cellStyle name="40% - Accent2 2 2 2 3 5 3" xfId="52912" xr:uid="{00000000-0005-0000-0000-000047470000}"/>
    <cellStyle name="40% - Accent2 2 2 2 3 6" xfId="14872" xr:uid="{00000000-0005-0000-0000-000048470000}"/>
    <cellStyle name="40% - Accent2 2 2 2 3 7" xfId="14873" xr:uid="{00000000-0005-0000-0000-000049470000}"/>
    <cellStyle name="40% - Accent2 2 2 2 4" xfId="14874" xr:uid="{00000000-0005-0000-0000-00004A470000}"/>
    <cellStyle name="40% - Accent2 2 2 2 4 2" xfId="14875" xr:uid="{00000000-0005-0000-0000-00004B470000}"/>
    <cellStyle name="40% - Accent2 2 2 2 4 2 2" xfId="14876" xr:uid="{00000000-0005-0000-0000-00004C470000}"/>
    <cellStyle name="40% - Accent2 2 2 2 4 2 2 2" xfId="14877" xr:uid="{00000000-0005-0000-0000-00004D470000}"/>
    <cellStyle name="40% - Accent2 2 2 2 4 2 2 3" xfId="52913" xr:uid="{00000000-0005-0000-0000-00004E470000}"/>
    <cellStyle name="40% - Accent2 2 2 2 4 2 3" xfId="14878" xr:uid="{00000000-0005-0000-0000-00004F470000}"/>
    <cellStyle name="40% - Accent2 2 2 2 4 2 4" xfId="14879" xr:uid="{00000000-0005-0000-0000-000050470000}"/>
    <cellStyle name="40% - Accent2 2 2 2 4 3" xfId="14880" xr:uid="{00000000-0005-0000-0000-000051470000}"/>
    <cellStyle name="40% - Accent2 2 2 2 4 3 2" xfId="14881" xr:uid="{00000000-0005-0000-0000-000052470000}"/>
    <cellStyle name="40% - Accent2 2 2 2 4 3 2 2" xfId="14882" xr:uid="{00000000-0005-0000-0000-000053470000}"/>
    <cellStyle name="40% - Accent2 2 2 2 4 3 2 3" xfId="52914" xr:uid="{00000000-0005-0000-0000-000054470000}"/>
    <cellStyle name="40% - Accent2 2 2 2 4 3 3" xfId="14883" xr:uid="{00000000-0005-0000-0000-000055470000}"/>
    <cellStyle name="40% - Accent2 2 2 2 4 3 4" xfId="14884" xr:uid="{00000000-0005-0000-0000-000056470000}"/>
    <cellStyle name="40% - Accent2 2 2 2 4 4" xfId="14885" xr:uid="{00000000-0005-0000-0000-000057470000}"/>
    <cellStyle name="40% - Accent2 2 2 2 4 4 2" xfId="14886" xr:uid="{00000000-0005-0000-0000-000058470000}"/>
    <cellStyle name="40% - Accent2 2 2 2 4 4 3" xfId="52915" xr:uid="{00000000-0005-0000-0000-000059470000}"/>
    <cellStyle name="40% - Accent2 2 2 2 4 5" xfId="14887" xr:uid="{00000000-0005-0000-0000-00005A470000}"/>
    <cellStyle name="40% - Accent2 2 2 2 4 6" xfId="14888" xr:uid="{00000000-0005-0000-0000-00005B470000}"/>
    <cellStyle name="40% - Accent2 2 2 2 5" xfId="14889" xr:uid="{00000000-0005-0000-0000-00005C470000}"/>
    <cellStyle name="40% - Accent2 2 2 2 5 2" xfId="14890" xr:uid="{00000000-0005-0000-0000-00005D470000}"/>
    <cellStyle name="40% - Accent2 2 2 2 5 2 2" xfId="14891" xr:uid="{00000000-0005-0000-0000-00005E470000}"/>
    <cellStyle name="40% - Accent2 2 2 2 5 2 2 2" xfId="14892" xr:uid="{00000000-0005-0000-0000-00005F470000}"/>
    <cellStyle name="40% - Accent2 2 2 2 5 2 2 3" xfId="52916" xr:uid="{00000000-0005-0000-0000-000060470000}"/>
    <cellStyle name="40% - Accent2 2 2 2 5 2 3" xfId="14893" xr:uid="{00000000-0005-0000-0000-000061470000}"/>
    <cellStyle name="40% - Accent2 2 2 2 5 2 4" xfId="14894" xr:uid="{00000000-0005-0000-0000-000062470000}"/>
    <cellStyle name="40% - Accent2 2 2 2 5 3" xfId="14895" xr:uid="{00000000-0005-0000-0000-000063470000}"/>
    <cellStyle name="40% - Accent2 2 2 2 5 3 2" xfId="14896" xr:uid="{00000000-0005-0000-0000-000064470000}"/>
    <cellStyle name="40% - Accent2 2 2 2 5 3 3" xfId="52917" xr:uid="{00000000-0005-0000-0000-000065470000}"/>
    <cellStyle name="40% - Accent2 2 2 2 5 4" xfId="14897" xr:uid="{00000000-0005-0000-0000-000066470000}"/>
    <cellStyle name="40% - Accent2 2 2 2 5 5" xfId="14898" xr:uid="{00000000-0005-0000-0000-000067470000}"/>
    <cellStyle name="40% - Accent2 2 2 2 6" xfId="14899" xr:uid="{00000000-0005-0000-0000-000068470000}"/>
    <cellStyle name="40% - Accent2 2 2 2 6 2" xfId="14900" xr:uid="{00000000-0005-0000-0000-000069470000}"/>
    <cellStyle name="40% - Accent2 2 2 2 6 2 2" xfId="14901" xr:uid="{00000000-0005-0000-0000-00006A470000}"/>
    <cellStyle name="40% - Accent2 2 2 2 6 2 3" xfId="52918" xr:uid="{00000000-0005-0000-0000-00006B470000}"/>
    <cellStyle name="40% - Accent2 2 2 2 6 3" xfId="14902" xr:uid="{00000000-0005-0000-0000-00006C470000}"/>
    <cellStyle name="40% - Accent2 2 2 2 6 4" xfId="14903" xr:uid="{00000000-0005-0000-0000-00006D470000}"/>
    <cellStyle name="40% - Accent2 2 2 2 7" xfId="14904" xr:uid="{00000000-0005-0000-0000-00006E470000}"/>
    <cellStyle name="40% - Accent2 2 2 2 7 2" xfId="14905" xr:uid="{00000000-0005-0000-0000-00006F470000}"/>
    <cellStyle name="40% - Accent2 2 2 2 7 2 2" xfId="14906" xr:uid="{00000000-0005-0000-0000-000070470000}"/>
    <cellStyle name="40% - Accent2 2 2 2 7 2 3" xfId="52919" xr:uid="{00000000-0005-0000-0000-000071470000}"/>
    <cellStyle name="40% - Accent2 2 2 2 7 3" xfId="14907" xr:uid="{00000000-0005-0000-0000-000072470000}"/>
    <cellStyle name="40% - Accent2 2 2 2 7 4" xfId="14908" xr:uid="{00000000-0005-0000-0000-000073470000}"/>
    <cellStyle name="40% - Accent2 2 2 2 8" xfId="14909" xr:uid="{00000000-0005-0000-0000-000074470000}"/>
    <cellStyle name="40% - Accent2 2 2 2 8 2" xfId="14910" xr:uid="{00000000-0005-0000-0000-000075470000}"/>
    <cellStyle name="40% - Accent2 2 2 2 8 3" xfId="52920" xr:uid="{00000000-0005-0000-0000-000076470000}"/>
    <cellStyle name="40% - Accent2 2 2 2 9" xfId="14911" xr:uid="{00000000-0005-0000-0000-000077470000}"/>
    <cellStyle name="40% - Accent2 2 2 3" xfId="14912" xr:uid="{00000000-0005-0000-0000-000078470000}"/>
    <cellStyle name="40% - Accent2 2 2 3 2" xfId="14913" xr:uid="{00000000-0005-0000-0000-000079470000}"/>
    <cellStyle name="40% - Accent2 2 2 3 2 2" xfId="14914" xr:uid="{00000000-0005-0000-0000-00007A470000}"/>
    <cellStyle name="40% - Accent2 2 2 3 2 2 2" xfId="14915" xr:uid="{00000000-0005-0000-0000-00007B470000}"/>
    <cellStyle name="40% - Accent2 2 2 3 2 2 2 2" xfId="14916" xr:uid="{00000000-0005-0000-0000-00007C470000}"/>
    <cellStyle name="40% - Accent2 2 2 3 2 2 2 2 2" xfId="14917" xr:uid="{00000000-0005-0000-0000-00007D470000}"/>
    <cellStyle name="40% - Accent2 2 2 3 2 2 2 2 3" xfId="52921" xr:uid="{00000000-0005-0000-0000-00007E470000}"/>
    <cellStyle name="40% - Accent2 2 2 3 2 2 2 3" xfId="14918" xr:uid="{00000000-0005-0000-0000-00007F470000}"/>
    <cellStyle name="40% - Accent2 2 2 3 2 2 2 4" xfId="14919" xr:uid="{00000000-0005-0000-0000-000080470000}"/>
    <cellStyle name="40% - Accent2 2 2 3 2 2 3" xfId="14920" xr:uid="{00000000-0005-0000-0000-000081470000}"/>
    <cellStyle name="40% - Accent2 2 2 3 2 2 3 2" xfId="14921" xr:uid="{00000000-0005-0000-0000-000082470000}"/>
    <cellStyle name="40% - Accent2 2 2 3 2 2 3 2 2" xfId="14922" xr:uid="{00000000-0005-0000-0000-000083470000}"/>
    <cellStyle name="40% - Accent2 2 2 3 2 2 3 2 3" xfId="52922" xr:uid="{00000000-0005-0000-0000-000084470000}"/>
    <cellStyle name="40% - Accent2 2 2 3 2 2 3 3" xfId="14923" xr:uid="{00000000-0005-0000-0000-000085470000}"/>
    <cellStyle name="40% - Accent2 2 2 3 2 2 3 4" xfId="14924" xr:uid="{00000000-0005-0000-0000-000086470000}"/>
    <cellStyle name="40% - Accent2 2 2 3 2 2 4" xfId="14925" xr:uid="{00000000-0005-0000-0000-000087470000}"/>
    <cellStyle name="40% - Accent2 2 2 3 2 2 4 2" xfId="14926" xr:uid="{00000000-0005-0000-0000-000088470000}"/>
    <cellStyle name="40% - Accent2 2 2 3 2 2 4 3" xfId="52923" xr:uid="{00000000-0005-0000-0000-000089470000}"/>
    <cellStyle name="40% - Accent2 2 2 3 2 2 5" xfId="14927" xr:uid="{00000000-0005-0000-0000-00008A470000}"/>
    <cellStyle name="40% - Accent2 2 2 3 2 2 6" xfId="14928" xr:uid="{00000000-0005-0000-0000-00008B470000}"/>
    <cellStyle name="40% - Accent2 2 2 3 2 3" xfId="14929" xr:uid="{00000000-0005-0000-0000-00008C470000}"/>
    <cellStyle name="40% - Accent2 2 2 3 2 3 2" xfId="14930" xr:uid="{00000000-0005-0000-0000-00008D470000}"/>
    <cellStyle name="40% - Accent2 2 2 3 2 3 2 2" xfId="14931" xr:uid="{00000000-0005-0000-0000-00008E470000}"/>
    <cellStyle name="40% - Accent2 2 2 3 2 3 2 3" xfId="52924" xr:uid="{00000000-0005-0000-0000-00008F470000}"/>
    <cellStyle name="40% - Accent2 2 2 3 2 3 3" xfId="14932" xr:uid="{00000000-0005-0000-0000-000090470000}"/>
    <cellStyle name="40% - Accent2 2 2 3 2 3 4" xfId="14933" xr:uid="{00000000-0005-0000-0000-000091470000}"/>
    <cellStyle name="40% - Accent2 2 2 3 2 4" xfId="14934" xr:uid="{00000000-0005-0000-0000-000092470000}"/>
    <cellStyle name="40% - Accent2 2 2 3 2 4 2" xfId="14935" xr:uid="{00000000-0005-0000-0000-000093470000}"/>
    <cellStyle name="40% - Accent2 2 2 3 2 4 2 2" xfId="14936" xr:uid="{00000000-0005-0000-0000-000094470000}"/>
    <cellStyle name="40% - Accent2 2 2 3 2 4 2 3" xfId="52925" xr:uid="{00000000-0005-0000-0000-000095470000}"/>
    <cellStyle name="40% - Accent2 2 2 3 2 4 3" xfId="14937" xr:uid="{00000000-0005-0000-0000-000096470000}"/>
    <cellStyle name="40% - Accent2 2 2 3 2 4 4" xfId="14938" xr:uid="{00000000-0005-0000-0000-000097470000}"/>
    <cellStyle name="40% - Accent2 2 2 3 2 5" xfId="14939" xr:uid="{00000000-0005-0000-0000-000098470000}"/>
    <cellStyle name="40% - Accent2 2 2 3 2 5 2" xfId="14940" xr:uid="{00000000-0005-0000-0000-000099470000}"/>
    <cellStyle name="40% - Accent2 2 2 3 2 5 3" xfId="52926" xr:uid="{00000000-0005-0000-0000-00009A470000}"/>
    <cellStyle name="40% - Accent2 2 2 3 2 6" xfId="14941" xr:uid="{00000000-0005-0000-0000-00009B470000}"/>
    <cellStyle name="40% - Accent2 2 2 3 2 7" xfId="14942" xr:uid="{00000000-0005-0000-0000-00009C470000}"/>
    <cellStyle name="40% - Accent2 2 2 3 3" xfId="14943" xr:uid="{00000000-0005-0000-0000-00009D470000}"/>
    <cellStyle name="40% - Accent2 2 2 3 3 2" xfId="14944" xr:uid="{00000000-0005-0000-0000-00009E470000}"/>
    <cellStyle name="40% - Accent2 2 2 3 3 2 2" xfId="14945" xr:uid="{00000000-0005-0000-0000-00009F470000}"/>
    <cellStyle name="40% - Accent2 2 2 3 3 2 2 2" xfId="14946" xr:uid="{00000000-0005-0000-0000-0000A0470000}"/>
    <cellStyle name="40% - Accent2 2 2 3 3 2 2 3" xfId="52927" xr:uid="{00000000-0005-0000-0000-0000A1470000}"/>
    <cellStyle name="40% - Accent2 2 2 3 3 2 3" xfId="14947" xr:uid="{00000000-0005-0000-0000-0000A2470000}"/>
    <cellStyle name="40% - Accent2 2 2 3 3 2 4" xfId="14948" xr:uid="{00000000-0005-0000-0000-0000A3470000}"/>
    <cellStyle name="40% - Accent2 2 2 3 3 3" xfId="14949" xr:uid="{00000000-0005-0000-0000-0000A4470000}"/>
    <cellStyle name="40% - Accent2 2 2 3 3 3 2" xfId="14950" xr:uid="{00000000-0005-0000-0000-0000A5470000}"/>
    <cellStyle name="40% - Accent2 2 2 3 3 3 2 2" xfId="14951" xr:uid="{00000000-0005-0000-0000-0000A6470000}"/>
    <cellStyle name="40% - Accent2 2 2 3 3 3 2 3" xfId="52928" xr:uid="{00000000-0005-0000-0000-0000A7470000}"/>
    <cellStyle name="40% - Accent2 2 2 3 3 3 3" xfId="14952" xr:uid="{00000000-0005-0000-0000-0000A8470000}"/>
    <cellStyle name="40% - Accent2 2 2 3 3 3 4" xfId="14953" xr:uid="{00000000-0005-0000-0000-0000A9470000}"/>
    <cellStyle name="40% - Accent2 2 2 3 3 4" xfId="14954" xr:uid="{00000000-0005-0000-0000-0000AA470000}"/>
    <cellStyle name="40% - Accent2 2 2 3 3 4 2" xfId="14955" xr:uid="{00000000-0005-0000-0000-0000AB470000}"/>
    <cellStyle name="40% - Accent2 2 2 3 3 4 3" xfId="52929" xr:uid="{00000000-0005-0000-0000-0000AC470000}"/>
    <cellStyle name="40% - Accent2 2 2 3 3 5" xfId="14956" xr:uid="{00000000-0005-0000-0000-0000AD470000}"/>
    <cellStyle name="40% - Accent2 2 2 3 3 6" xfId="14957" xr:uid="{00000000-0005-0000-0000-0000AE470000}"/>
    <cellStyle name="40% - Accent2 2 2 3 4" xfId="14958" xr:uid="{00000000-0005-0000-0000-0000AF470000}"/>
    <cellStyle name="40% - Accent2 2 2 3 4 2" xfId="14959" xr:uid="{00000000-0005-0000-0000-0000B0470000}"/>
    <cellStyle name="40% - Accent2 2 2 3 4 2 2" xfId="14960" xr:uid="{00000000-0005-0000-0000-0000B1470000}"/>
    <cellStyle name="40% - Accent2 2 2 3 4 2 2 2" xfId="14961" xr:uid="{00000000-0005-0000-0000-0000B2470000}"/>
    <cellStyle name="40% - Accent2 2 2 3 4 2 2 3" xfId="52930" xr:uid="{00000000-0005-0000-0000-0000B3470000}"/>
    <cellStyle name="40% - Accent2 2 2 3 4 2 3" xfId="14962" xr:uid="{00000000-0005-0000-0000-0000B4470000}"/>
    <cellStyle name="40% - Accent2 2 2 3 4 2 4" xfId="14963" xr:uid="{00000000-0005-0000-0000-0000B5470000}"/>
    <cellStyle name="40% - Accent2 2 2 3 4 3" xfId="14964" xr:uid="{00000000-0005-0000-0000-0000B6470000}"/>
    <cellStyle name="40% - Accent2 2 2 3 4 3 2" xfId="14965" xr:uid="{00000000-0005-0000-0000-0000B7470000}"/>
    <cellStyle name="40% - Accent2 2 2 3 4 3 3" xfId="52931" xr:uid="{00000000-0005-0000-0000-0000B8470000}"/>
    <cellStyle name="40% - Accent2 2 2 3 4 4" xfId="14966" xr:uid="{00000000-0005-0000-0000-0000B9470000}"/>
    <cellStyle name="40% - Accent2 2 2 3 4 5" xfId="14967" xr:uid="{00000000-0005-0000-0000-0000BA470000}"/>
    <cellStyle name="40% - Accent2 2 2 3 5" xfId="14968" xr:uid="{00000000-0005-0000-0000-0000BB470000}"/>
    <cellStyle name="40% - Accent2 2 2 3 5 2" xfId="14969" xr:uid="{00000000-0005-0000-0000-0000BC470000}"/>
    <cellStyle name="40% - Accent2 2 2 3 5 2 2" xfId="14970" xr:uid="{00000000-0005-0000-0000-0000BD470000}"/>
    <cellStyle name="40% - Accent2 2 2 3 5 2 3" xfId="52932" xr:uid="{00000000-0005-0000-0000-0000BE470000}"/>
    <cellStyle name="40% - Accent2 2 2 3 5 3" xfId="14971" xr:uid="{00000000-0005-0000-0000-0000BF470000}"/>
    <cellStyle name="40% - Accent2 2 2 3 5 4" xfId="14972" xr:uid="{00000000-0005-0000-0000-0000C0470000}"/>
    <cellStyle name="40% - Accent2 2 2 3 6" xfId="14973" xr:uid="{00000000-0005-0000-0000-0000C1470000}"/>
    <cellStyle name="40% - Accent2 2 2 3 6 2" xfId="14974" xr:uid="{00000000-0005-0000-0000-0000C2470000}"/>
    <cellStyle name="40% - Accent2 2 2 3 6 2 2" xfId="14975" xr:uid="{00000000-0005-0000-0000-0000C3470000}"/>
    <cellStyle name="40% - Accent2 2 2 3 6 2 3" xfId="52933" xr:uid="{00000000-0005-0000-0000-0000C4470000}"/>
    <cellStyle name="40% - Accent2 2 2 3 6 3" xfId="14976" xr:uid="{00000000-0005-0000-0000-0000C5470000}"/>
    <cellStyle name="40% - Accent2 2 2 3 6 4" xfId="14977" xr:uid="{00000000-0005-0000-0000-0000C6470000}"/>
    <cellStyle name="40% - Accent2 2 2 3 7" xfId="14978" xr:uid="{00000000-0005-0000-0000-0000C7470000}"/>
    <cellStyle name="40% - Accent2 2 2 3 7 2" xfId="14979" xr:uid="{00000000-0005-0000-0000-0000C8470000}"/>
    <cellStyle name="40% - Accent2 2 2 3 7 3" xfId="52934" xr:uid="{00000000-0005-0000-0000-0000C9470000}"/>
    <cellStyle name="40% - Accent2 2 2 3 8" xfId="14980" xr:uid="{00000000-0005-0000-0000-0000CA470000}"/>
    <cellStyle name="40% - Accent2 2 2 3 9" xfId="14981" xr:uid="{00000000-0005-0000-0000-0000CB470000}"/>
    <cellStyle name="40% - Accent2 2 2 4" xfId="14982" xr:uid="{00000000-0005-0000-0000-0000CC470000}"/>
    <cellStyle name="40% - Accent2 2 2 4 2" xfId="14983" xr:uid="{00000000-0005-0000-0000-0000CD470000}"/>
    <cellStyle name="40% - Accent2 2 2 4 2 2" xfId="14984" xr:uid="{00000000-0005-0000-0000-0000CE470000}"/>
    <cellStyle name="40% - Accent2 2 2 4 2 2 2" xfId="14985" xr:uid="{00000000-0005-0000-0000-0000CF470000}"/>
    <cellStyle name="40% - Accent2 2 2 4 2 2 2 2" xfId="14986" xr:uid="{00000000-0005-0000-0000-0000D0470000}"/>
    <cellStyle name="40% - Accent2 2 2 4 2 2 2 3" xfId="52935" xr:uid="{00000000-0005-0000-0000-0000D1470000}"/>
    <cellStyle name="40% - Accent2 2 2 4 2 2 3" xfId="14987" xr:uid="{00000000-0005-0000-0000-0000D2470000}"/>
    <cellStyle name="40% - Accent2 2 2 4 2 2 4" xfId="14988" xr:uid="{00000000-0005-0000-0000-0000D3470000}"/>
    <cellStyle name="40% - Accent2 2 2 4 2 3" xfId="14989" xr:uid="{00000000-0005-0000-0000-0000D4470000}"/>
    <cellStyle name="40% - Accent2 2 2 4 2 3 2" xfId="14990" xr:uid="{00000000-0005-0000-0000-0000D5470000}"/>
    <cellStyle name="40% - Accent2 2 2 4 2 3 2 2" xfId="14991" xr:uid="{00000000-0005-0000-0000-0000D6470000}"/>
    <cellStyle name="40% - Accent2 2 2 4 2 3 2 3" xfId="52936" xr:uid="{00000000-0005-0000-0000-0000D7470000}"/>
    <cellStyle name="40% - Accent2 2 2 4 2 3 3" xfId="14992" xr:uid="{00000000-0005-0000-0000-0000D8470000}"/>
    <cellStyle name="40% - Accent2 2 2 4 2 3 4" xfId="14993" xr:uid="{00000000-0005-0000-0000-0000D9470000}"/>
    <cellStyle name="40% - Accent2 2 2 4 2 4" xfId="14994" xr:uid="{00000000-0005-0000-0000-0000DA470000}"/>
    <cellStyle name="40% - Accent2 2 2 4 2 4 2" xfId="14995" xr:uid="{00000000-0005-0000-0000-0000DB470000}"/>
    <cellStyle name="40% - Accent2 2 2 4 2 4 3" xfId="52937" xr:uid="{00000000-0005-0000-0000-0000DC470000}"/>
    <cellStyle name="40% - Accent2 2 2 4 2 5" xfId="14996" xr:uid="{00000000-0005-0000-0000-0000DD470000}"/>
    <cellStyle name="40% - Accent2 2 2 4 2 6" xfId="14997" xr:uid="{00000000-0005-0000-0000-0000DE470000}"/>
    <cellStyle name="40% - Accent2 2 2 4 3" xfId="14998" xr:uid="{00000000-0005-0000-0000-0000DF470000}"/>
    <cellStyle name="40% - Accent2 2 2 4 3 2" xfId="14999" xr:uid="{00000000-0005-0000-0000-0000E0470000}"/>
    <cellStyle name="40% - Accent2 2 2 4 3 2 2" xfId="15000" xr:uid="{00000000-0005-0000-0000-0000E1470000}"/>
    <cellStyle name="40% - Accent2 2 2 4 3 2 3" xfId="52938" xr:uid="{00000000-0005-0000-0000-0000E2470000}"/>
    <cellStyle name="40% - Accent2 2 2 4 3 3" xfId="15001" xr:uid="{00000000-0005-0000-0000-0000E3470000}"/>
    <cellStyle name="40% - Accent2 2 2 4 3 4" xfId="15002" xr:uid="{00000000-0005-0000-0000-0000E4470000}"/>
    <cellStyle name="40% - Accent2 2 2 4 4" xfId="15003" xr:uid="{00000000-0005-0000-0000-0000E5470000}"/>
    <cellStyle name="40% - Accent2 2 2 4 4 2" xfId="15004" xr:uid="{00000000-0005-0000-0000-0000E6470000}"/>
    <cellStyle name="40% - Accent2 2 2 4 4 2 2" xfId="15005" xr:uid="{00000000-0005-0000-0000-0000E7470000}"/>
    <cellStyle name="40% - Accent2 2 2 4 4 2 3" xfId="52939" xr:uid="{00000000-0005-0000-0000-0000E8470000}"/>
    <cellStyle name="40% - Accent2 2 2 4 4 3" xfId="15006" xr:uid="{00000000-0005-0000-0000-0000E9470000}"/>
    <cellStyle name="40% - Accent2 2 2 4 4 4" xfId="15007" xr:uid="{00000000-0005-0000-0000-0000EA470000}"/>
    <cellStyle name="40% - Accent2 2 2 4 5" xfId="15008" xr:uid="{00000000-0005-0000-0000-0000EB470000}"/>
    <cellStyle name="40% - Accent2 2 2 4 5 2" xfId="15009" xr:uid="{00000000-0005-0000-0000-0000EC470000}"/>
    <cellStyle name="40% - Accent2 2 2 4 5 3" xfId="52940" xr:uid="{00000000-0005-0000-0000-0000ED470000}"/>
    <cellStyle name="40% - Accent2 2 2 4 6" xfId="15010" xr:uid="{00000000-0005-0000-0000-0000EE470000}"/>
    <cellStyle name="40% - Accent2 2 2 4 7" xfId="15011" xr:uid="{00000000-0005-0000-0000-0000EF470000}"/>
    <cellStyle name="40% - Accent2 2 2 5" xfId="15012" xr:uid="{00000000-0005-0000-0000-0000F0470000}"/>
    <cellStyle name="40% - Accent2 2 2 5 2" xfId="15013" xr:uid="{00000000-0005-0000-0000-0000F1470000}"/>
    <cellStyle name="40% - Accent2 2 2 5 2 2" xfId="15014" xr:uid="{00000000-0005-0000-0000-0000F2470000}"/>
    <cellStyle name="40% - Accent2 2 2 5 2 2 2" xfId="15015" xr:uid="{00000000-0005-0000-0000-0000F3470000}"/>
    <cellStyle name="40% - Accent2 2 2 5 2 2 3" xfId="52941" xr:uid="{00000000-0005-0000-0000-0000F4470000}"/>
    <cellStyle name="40% - Accent2 2 2 5 2 3" xfId="15016" xr:uid="{00000000-0005-0000-0000-0000F5470000}"/>
    <cellStyle name="40% - Accent2 2 2 5 2 4" xfId="15017" xr:uid="{00000000-0005-0000-0000-0000F6470000}"/>
    <cellStyle name="40% - Accent2 2 2 5 3" xfId="15018" xr:uid="{00000000-0005-0000-0000-0000F7470000}"/>
    <cellStyle name="40% - Accent2 2 2 5 3 2" xfId="15019" xr:uid="{00000000-0005-0000-0000-0000F8470000}"/>
    <cellStyle name="40% - Accent2 2 2 5 3 2 2" xfId="15020" xr:uid="{00000000-0005-0000-0000-0000F9470000}"/>
    <cellStyle name="40% - Accent2 2 2 5 3 2 3" xfId="52942" xr:uid="{00000000-0005-0000-0000-0000FA470000}"/>
    <cellStyle name="40% - Accent2 2 2 5 3 3" xfId="15021" xr:uid="{00000000-0005-0000-0000-0000FB470000}"/>
    <cellStyle name="40% - Accent2 2 2 5 3 4" xfId="15022" xr:uid="{00000000-0005-0000-0000-0000FC470000}"/>
    <cellStyle name="40% - Accent2 2 2 5 4" xfId="15023" xr:uid="{00000000-0005-0000-0000-0000FD470000}"/>
    <cellStyle name="40% - Accent2 2 2 5 4 2" xfId="15024" xr:uid="{00000000-0005-0000-0000-0000FE470000}"/>
    <cellStyle name="40% - Accent2 2 2 5 4 3" xfId="52943" xr:uid="{00000000-0005-0000-0000-0000FF470000}"/>
    <cellStyle name="40% - Accent2 2 2 5 5" xfId="15025" xr:uid="{00000000-0005-0000-0000-000000480000}"/>
    <cellStyle name="40% - Accent2 2 2 5 6" xfId="15026" xr:uid="{00000000-0005-0000-0000-000001480000}"/>
    <cellStyle name="40% - Accent2 2 2 6" xfId="15027" xr:uid="{00000000-0005-0000-0000-000002480000}"/>
    <cellStyle name="40% - Accent2 2 2 6 2" xfId="15028" xr:uid="{00000000-0005-0000-0000-000003480000}"/>
    <cellStyle name="40% - Accent2 2 2 6 2 2" xfId="15029" xr:uid="{00000000-0005-0000-0000-000004480000}"/>
    <cellStyle name="40% - Accent2 2 2 6 2 2 2" xfId="15030" xr:uid="{00000000-0005-0000-0000-000005480000}"/>
    <cellStyle name="40% - Accent2 2 2 6 2 2 3" xfId="52944" xr:uid="{00000000-0005-0000-0000-000006480000}"/>
    <cellStyle name="40% - Accent2 2 2 6 2 3" xfId="15031" xr:uid="{00000000-0005-0000-0000-000007480000}"/>
    <cellStyle name="40% - Accent2 2 2 6 2 4" xfId="15032" xr:uid="{00000000-0005-0000-0000-000008480000}"/>
    <cellStyle name="40% - Accent2 2 2 6 3" xfId="15033" xr:uid="{00000000-0005-0000-0000-000009480000}"/>
    <cellStyle name="40% - Accent2 2 2 6 3 2" xfId="15034" xr:uid="{00000000-0005-0000-0000-00000A480000}"/>
    <cellStyle name="40% - Accent2 2 2 6 3 3" xfId="52945" xr:uid="{00000000-0005-0000-0000-00000B480000}"/>
    <cellStyle name="40% - Accent2 2 2 6 4" xfId="15035" xr:uid="{00000000-0005-0000-0000-00000C480000}"/>
    <cellStyle name="40% - Accent2 2 2 6 5" xfId="15036" xr:uid="{00000000-0005-0000-0000-00000D480000}"/>
    <cellStyle name="40% - Accent2 2 2 7" xfId="15037" xr:uid="{00000000-0005-0000-0000-00000E480000}"/>
    <cellStyle name="40% - Accent2 2 2 7 2" xfId="15038" xr:uid="{00000000-0005-0000-0000-00000F480000}"/>
    <cellStyle name="40% - Accent2 2 2 7 2 2" xfId="15039" xr:uid="{00000000-0005-0000-0000-000010480000}"/>
    <cellStyle name="40% - Accent2 2 2 7 2 3" xfId="52946" xr:uid="{00000000-0005-0000-0000-000011480000}"/>
    <cellStyle name="40% - Accent2 2 2 7 3" xfId="15040" xr:uid="{00000000-0005-0000-0000-000012480000}"/>
    <cellStyle name="40% - Accent2 2 2 7 4" xfId="15041" xr:uid="{00000000-0005-0000-0000-000013480000}"/>
    <cellStyle name="40% - Accent2 2 2 8" xfId="15042" xr:uid="{00000000-0005-0000-0000-000014480000}"/>
    <cellStyle name="40% - Accent2 2 2 8 2" xfId="15043" xr:uid="{00000000-0005-0000-0000-000015480000}"/>
    <cellStyle name="40% - Accent2 2 2 8 2 2" xfId="15044" xr:uid="{00000000-0005-0000-0000-000016480000}"/>
    <cellStyle name="40% - Accent2 2 2 8 2 3" xfId="52947" xr:uid="{00000000-0005-0000-0000-000017480000}"/>
    <cellStyle name="40% - Accent2 2 2 8 3" xfId="15045" xr:uid="{00000000-0005-0000-0000-000018480000}"/>
    <cellStyle name="40% - Accent2 2 2 8 4" xfId="15046" xr:uid="{00000000-0005-0000-0000-000019480000}"/>
    <cellStyle name="40% - Accent2 2 2 9" xfId="15047" xr:uid="{00000000-0005-0000-0000-00001A480000}"/>
    <cellStyle name="40% - Accent2 2 2 9 2" xfId="15048" xr:uid="{00000000-0005-0000-0000-00001B480000}"/>
    <cellStyle name="40% - Accent2 2 2 9 3" xfId="52948" xr:uid="{00000000-0005-0000-0000-00001C480000}"/>
    <cellStyle name="40% - Accent2 2 3" xfId="15049" xr:uid="{00000000-0005-0000-0000-00001D480000}"/>
    <cellStyle name="40% - Accent2 2 3 10" xfId="15050" xr:uid="{00000000-0005-0000-0000-00001E480000}"/>
    <cellStyle name="40% - Accent2 2 3 11" xfId="15051" xr:uid="{00000000-0005-0000-0000-00001F480000}"/>
    <cellStyle name="40% - Accent2 2 3 12" xfId="60524" xr:uid="{00000000-0005-0000-0000-000020480000}"/>
    <cellStyle name="40% - Accent2 2 3 2" xfId="15052" xr:uid="{00000000-0005-0000-0000-000021480000}"/>
    <cellStyle name="40% - Accent2 2 3 2 10" xfId="15053" xr:uid="{00000000-0005-0000-0000-000022480000}"/>
    <cellStyle name="40% - Accent2 2 3 2 2" xfId="15054" xr:uid="{00000000-0005-0000-0000-000023480000}"/>
    <cellStyle name="40% - Accent2 2 3 2 2 2" xfId="15055" xr:uid="{00000000-0005-0000-0000-000024480000}"/>
    <cellStyle name="40% - Accent2 2 3 2 2 2 2" xfId="15056" xr:uid="{00000000-0005-0000-0000-000025480000}"/>
    <cellStyle name="40% - Accent2 2 3 2 2 2 2 2" xfId="15057" xr:uid="{00000000-0005-0000-0000-000026480000}"/>
    <cellStyle name="40% - Accent2 2 3 2 2 2 2 2 2" xfId="15058" xr:uid="{00000000-0005-0000-0000-000027480000}"/>
    <cellStyle name="40% - Accent2 2 3 2 2 2 2 2 2 2" xfId="15059" xr:uid="{00000000-0005-0000-0000-000028480000}"/>
    <cellStyle name="40% - Accent2 2 3 2 2 2 2 2 2 3" xfId="52949" xr:uid="{00000000-0005-0000-0000-000029480000}"/>
    <cellStyle name="40% - Accent2 2 3 2 2 2 2 2 3" xfId="15060" xr:uid="{00000000-0005-0000-0000-00002A480000}"/>
    <cellStyle name="40% - Accent2 2 3 2 2 2 2 2 4" xfId="15061" xr:uid="{00000000-0005-0000-0000-00002B480000}"/>
    <cellStyle name="40% - Accent2 2 3 2 2 2 2 3" xfId="15062" xr:uid="{00000000-0005-0000-0000-00002C480000}"/>
    <cellStyle name="40% - Accent2 2 3 2 2 2 2 3 2" xfId="15063" xr:uid="{00000000-0005-0000-0000-00002D480000}"/>
    <cellStyle name="40% - Accent2 2 3 2 2 2 2 3 2 2" xfId="15064" xr:uid="{00000000-0005-0000-0000-00002E480000}"/>
    <cellStyle name="40% - Accent2 2 3 2 2 2 2 3 2 3" xfId="52950" xr:uid="{00000000-0005-0000-0000-00002F480000}"/>
    <cellStyle name="40% - Accent2 2 3 2 2 2 2 3 3" xfId="15065" xr:uid="{00000000-0005-0000-0000-000030480000}"/>
    <cellStyle name="40% - Accent2 2 3 2 2 2 2 3 4" xfId="15066" xr:uid="{00000000-0005-0000-0000-000031480000}"/>
    <cellStyle name="40% - Accent2 2 3 2 2 2 2 4" xfId="15067" xr:uid="{00000000-0005-0000-0000-000032480000}"/>
    <cellStyle name="40% - Accent2 2 3 2 2 2 2 4 2" xfId="15068" xr:uid="{00000000-0005-0000-0000-000033480000}"/>
    <cellStyle name="40% - Accent2 2 3 2 2 2 2 4 3" xfId="52951" xr:uid="{00000000-0005-0000-0000-000034480000}"/>
    <cellStyle name="40% - Accent2 2 3 2 2 2 2 5" xfId="15069" xr:uid="{00000000-0005-0000-0000-000035480000}"/>
    <cellStyle name="40% - Accent2 2 3 2 2 2 2 6" xfId="15070" xr:uid="{00000000-0005-0000-0000-000036480000}"/>
    <cellStyle name="40% - Accent2 2 3 2 2 2 3" xfId="15071" xr:uid="{00000000-0005-0000-0000-000037480000}"/>
    <cellStyle name="40% - Accent2 2 3 2 2 2 3 2" xfId="15072" xr:uid="{00000000-0005-0000-0000-000038480000}"/>
    <cellStyle name="40% - Accent2 2 3 2 2 2 3 2 2" xfId="15073" xr:uid="{00000000-0005-0000-0000-000039480000}"/>
    <cellStyle name="40% - Accent2 2 3 2 2 2 3 2 3" xfId="52952" xr:uid="{00000000-0005-0000-0000-00003A480000}"/>
    <cellStyle name="40% - Accent2 2 3 2 2 2 3 3" xfId="15074" xr:uid="{00000000-0005-0000-0000-00003B480000}"/>
    <cellStyle name="40% - Accent2 2 3 2 2 2 3 4" xfId="15075" xr:uid="{00000000-0005-0000-0000-00003C480000}"/>
    <cellStyle name="40% - Accent2 2 3 2 2 2 4" xfId="15076" xr:uid="{00000000-0005-0000-0000-00003D480000}"/>
    <cellStyle name="40% - Accent2 2 3 2 2 2 4 2" xfId="15077" xr:uid="{00000000-0005-0000-0000-00003E480000}"/>
    <cellStyle name="40% - Accent2 2 3 2 2 2 4 2 2" xfId="15078" xr:uid="{00000000-0005-0000-0000-00003F480000}"/>
    <cellStyle name="40% - Accent2 2 3 2 2 2 4 2 3" xfId="52953" xr:uid="{00000000-0005-0000-0000-000040480000}"/>
    <cellStyle name="40% - Accent2 2 3 2 2 2 4 3" xfId="15079" xr:uid="{00000000-0005-0000-0000-000041480000}"/>
    <cellStyle name="40% - Accent2 2 3 2 2 2 4 4" xfId="15080" xr:uid="{00000000-0005-0000-0000-000042480000}"/>
    <cellStyle name="40% - Accent2 2 3 2 2 2 5" xfId="15081" xr:uid="{00000000-0005-0000-0000-000043480000}"/>
    <cellStyle name="40% - Accent2 2 3 2 2 2 5 2" xfId="15082" xr:uid="{00000000-0005-0000-0000-000044480000}"/>
    <cellStyle name="40% - Accent2 2 3 2 2 2 5 3" xfId="52954" xr:uid="{00000000-0005-0000-0000-000045480000}"/>
    <cellStyle name="40% - Accent2 2 3 2 2 2 6" xfId="15083" xr:uid="{00000000-0005-0000-0000-000046480000}"/>
    <cellStyle name="40% - Accent2 2 3 2 2 2 7" xfId="15084" xr:uid="{00000000-0005-0000-0000-000047480000}"/>
    <cellStyle name="40% - Accent2 2 3 2 2 3" xfId="15085" xr:uid="{00000000-0005-0000-0000-000048480000}"/>
    <cellStyle name="40% - Accent2 2 3 2 2 3 2" xfId="15086" xr:uid="{00000000-0005-0000-0000-000049480000}"/>
    <cellStyle name="40% - Accent2 2 3 2 2 3 2 2" xfId="15087" xr:uid="{00000000-0005-0000-0000-00004A480000}"/>
    <cellStyle name="40% - Accent2 2 3 2 2 3 2 2 2" xfId="15088" xr:uid="{00000000-0005-0000-0000-00004B480000}"/>
    <cellStyle name="40% - Accent2 2 3 2 2 3 2 2 3" xfId="52955" xr:uid="{00000000-0005-0000-0000-00004C480000}"/>
    <cellStyle name="40% - Accent2 2 3 2 2 3 2 3" xfId="15089" xr:uid="{00000000-0005-0000-0000-00004D480000}"/>
    <cellStyle name="40% - Accent2 2 3 2 2 3 2 4" xfId="15090" xr:uid="{00000000-0005-0000-0000-00004E480000}"/>
    <cellStyle name="40% - Accent2 2 3 2 2 3 3" xfId="15091" xr:uid="{00000000-0005-0000-0000-00004F480000}"/>
    <cellStyle name="40% - Accent2 2 3 2 2 3 3 2" xfId="15092" xr:uid="{00000000-0005-0000-0000-000050480000}"/>
    <cellStyle name="40% - Accent2 2 3 2 2 3 3 2 2" xfId="15093" xr:uid="{00000000-0005-0000-0000-000051480000}"/>
    <cellStyle name="40% - Accent2 2 3 2 2 3 3 2 3" xfId="52956" xr:uid="{00000000-0005-0000-0000-000052480000}"/>
    <cellStyle name="40% - Accent2 2 3 2 2 3 3 3" xfId="15094" xr:uid="{00000000-0005-0000-0000-000053480000}"/>
    <cellStyle name="40% - Accent2 2 3 2 2 3 3 4" xfId="15095" xr:uid="{00000000-0005-0000-0000-000054480000}"/>
    <cellStyle name="40% - Accent2 2 3 2 2 3 4" xfId="15096" xr:uid="{00000000-0005-0000-0000-000055480000}"/>
    <cellStyle name="40% - Accent2 2 3 2 2 3 4 2" xfId="15097" xr:uid="{00000000-0005-0000-0000-000056480000}"/>
    <cellStyle name="40% - Accent2 2 3 2 2 3 4 3" xfId="52957" xr:uid="{00000000-0005-0000-0000-000057480000}"/>
    <cellStyle name="40% - Accent2 2 3 2 2 3 5" xfId="15098" xr:uid="{00000000-0005-0000-0000-000058480000}"/>
    <cellStyle name="40% - Accent2 2 3 2 2 3 6" xfId="15099" xr:uid="{00000000-0005-0000-0000-000059480000}"/>
    <cellStyle name="40% - Accent2 2 3 2 2 4" xfId="15100" xr:uid="{00000000-0005-0000-0000-00005A480000}"/>
    <cellStyle name="40% - Accent2 2 3 2 2 4 2" xfId="15101" xr:uid="{00000000-0005-0000-0000-00005B480000}"/>
    <cellStyle name="40% - Accent2 2 3 2 2 4 2 2" xfId="15102" xr:uid="{00000000-0005-0000-0000-00005C480000}"/>
    <cellStyle name="40% - Accent2 2 3 2 2 4 2 3" xfId="52958" xr:uid="{00000000-0005-0000-0000-00005D480000}"/>
    <cellStyle name="40% - Accent2 2 3 2 2 4 3" xfId="15103" xr:uid="{00000000-0005-0000-0000-00005E480000}"/>
    <cellStyle name="40% - Accent2 2 3 2 2 4 4" xfId="15104" xr:uid="{00000000-0005-0000-0000-00005F480000}"/>
    <cellStyle name="40% - Accent2 2 3 2 2 5" xfId="15105" xr:uid="{00000000-0005-0000-0000-000060480000}"/>
    <cellStyle name="40% - Accent2 2 3 2 2 5 2" xfId="15106" xr:uid="{00000000-0005-0000-0000-000061480000}"/>
    <cellStyle name="40% - Accent2 2 3 2 2 5 2 2" xfId="15107" xr:uid="{00000000-0005-0000-0000-000062480000}"/>
    <cellStyle name="40% - Accent2 2 3 2 2 5 2 3" xfId="52959" xr:uid="{00000000-0005-0000-0000-000063480000}"/>
    <cellStyle name="40% - Accent2 2 3 2 2 5 3" xfId="15108" xr:uid="{00000000-0005-0000-0000-000064480000}"/>
    <cellStyle name="40% - Accent2 2 3 2 2 5 4" xfId="15109" xr:uid="{00000000-0005-0000-0000-000065480000}"/>
    <cellStyle name="40% - Accent2 2 3 2 2 6" xfId="15110" xr:uid="{00000000-0005-0000-0000-000066480000}"/>
    <cellStyle name="40% - Accent2 2 3 2 2 6 2" xfId="15111" xr:uid="{00000000-0005-0000-0000-000067480000}"/>
    <cellStyle name="40% - Accent2 2 3 2 2 6 3" xfId="52960" xr:uid="{00000000-0005-0000-0000-000068480000}"/>
    <cellStyle name="40% - Accent2 2 3 2 2 7" xfId="15112" xr:uid="{00000000-0005-0000-0000-000069480000}"/>
    <cellStyle name="40% - Accent2 2 3 2 2 8" xfId="15113" xr:uid="{00000000-0005-0000-0000-00006A480000}"/>
    <cellStyle name="40% - Accent2 2 3 2 3" xfId="15114" xr:uid="{00000000-0005-0000-0000-00006B480000}"/>
    <cellStyle name="40% - Accent2 2 3 2 3 2" xfId="15115" xr:uid="{00000000-0005-0000-0000-00006C480000}"/>
    <cellStyle name="40% - Accent2 2 3 2 3 2 2" xfId="15116" xr:uid="{00000000-0005-0000-0000-00006D480000}"/>
    <cellStyle name="40% - Accent2 2 3 2 3 2 2 2" xfId="15117" xr:uid="{00000000-0005-0000-0000-00006E480000}"/>
    <cellStyle name="40% - Accent2 2 3 2 3 2 2 2 2" xfId="15118" xr:uid="{00000000-0005-0000-0000-00006F480000}"/>
    <cellStyle name="40% - Accent2 2 3 2 3 2 2 2 3" xfId="52961" xr:uid="{00000000-0005-0000-0000-000070480000}"/>
    <cellStyle name="40% - Accent2 2 3 2 3 2 2 3" xfId="15119" xr:uid="{00000000-0005-0000-0000-000071480000}"/>
    <cellStyle name="40% - Accent2 2 3 2 3 2 2 4" xfId="15120" xr:uid="{00000000-0005-0000-0000-000072480000}"/>
    <cellStyle name="40% - Accent2 2 3 2 3 2 3" xfId="15121" xr:uid="{00000000-0005-0000-0000-000073480000}"/>
    <cellStyle name="40% - Accent2 2 3 2 3 2 3 2" xfId="15122" xr:uid="{00000000-0005-0000-0000-000074480000}"/>
    <cellStyle name="40% - Accent2 2 3 2 3 2 3 2 2" xfId="15123" xr:uid="{00000000-0005-0000-0000-000075480000}"/>
    <cellStyle name="40% - Accent2 2 3 2 3 2 3 2 3" xfId="52962" xr:uid="{00000000-0005-0000-0000-000076480000}"/>
    <cellStyle name="40% - Accent2 2 3 2 3 2 3 3" xfId="15124" xr:uid="{00000000-0005-0000-0000-000077480000}"/>
    <cellStyle name="40% - Accent2 2 3 2 3 2 3 4" xfId="15125" xr:uid="{00000000-0005-0000-0000-000078480000}"/>
    <cellStyle name="40% - Accent2 2 3 2 3 2 4" xfId="15126" xr:uid="{00000000-0005-0000-0000-000079480000}"/>
    <cellStyle name="40% - Accent2 2 3 2 3 2 4 2" xfId="15127" xr:uid="{00000000-0005-0000-0000-00007A480000}"/>
    <cellStyle name="40% - Accent2 2 3 2 3 2 4 3" xfId="52963" xr:uid="{00000000-0005-0000-0000-00007B480000}"/>
    <cellStyle name="40% - Accent2 2 3 2 3 2 5" xfId="15128" xr:uid="{00000000-0005-0000-0000-00007C480000}"/>
    <cellStyle name="40% - Accent2 2 3 2 3 2 6" xfId="15129" xr:uid="{00000000-0005-0000-0000-00007D480000}"/>
    <cellStyle name="40% - Accent2 2 3 2 3 3" xfId="15130" xr:uid="{00000000-0005-0000-0000-00007E480000}"/>
    <cellStyle name="40% - Accent2 2 3 2 3 3 2" xfId="15131" xr:uid="{00000000-0005-0000-0000-00007F480000}"/>
    <cellStyle name="40% - Accent2 2 3 2 3 3 2 2" xfId="15132" xr:uid="{00000000-0005-0000-0000-000080480000}"/>
    <cellStyle name="40% - Accent2 2 3 2 3 3 2 3" xfId="52964" xr:uid="{00000000-0005-0000-0000-000081480000}"/>
    <cellStyle name="40% - Accent2 2 3 2 3 3 3" xfId="15133" xr:uid="{00000000-0005-0000-0000-000082480000}"/>
    <cellStyle name="40% - Accent2 2 3 2 3 3 4" xfId="15134" xr:uid="{00000000-0005-0000-0000-000083480000}"/>
    <cellStyle name="40% - Accent2 2 3 2 3 4" xfId="15135" xr:uid="{00000000-0005-0000-0000-000084480000}"/>
    <cellStyle name="40% - Accent2 2 3 2 3 4 2" xfId="15136" xr:uid="{00000000-0005-0000-0000-000085480000}"/>
    <cellStyle name="40% - Accent2 2 3 2 3 4 2 2" xfId="15137" xr:uid="{00000000-0005-0000-0000-000086480000}"/>
    <cellStyle name="40% - Accent2 2 3 2 3 4 2 3" xfId="52965" xr:uid="{00000000-0005-0000-0000-000087480000}"/>
    <cellStyle name="40% - Accent2 2 3 2 3 4 3" xfId="15138" xr:uid="{00000000-0005-0000-0000-000088480000}"/>
    <cellStyle name="40% - Accent2 2 3 2 3 4 4" xfId="15139" xr:uid="{00000000-0005-0000-0000-000089480000}"/>
    <cellStyle name="40% - Accent2 2 3 2 3 5" xfId="15140" xr:uid="{00000000-0005-0000-0000-00008A480000}"/>
    <cellStyle name="40% - Accent2 2 3 2 3 5 2" xfId="15141" xr:uid="{00000000-0005-0000-0000-00008B480000}"/>
    <cellStyle name="40% - Accent2 2 3 2 3 5 3" xfId="52966" xr:uid="{00000000-0005-0000-0000-00008C480000}"/>
    <cellStyle name="40% - Accent2 2 3 2 3 6" xfId="15142" xr:uid="{00000000-0005-0000-0000-00008D480000}"/>
    <cellStyle name="40% - Accent2 2 3 2 3 7" xfId="15143" xr:uid="{00000000-0005-0000-0000-00008E480000}"/>
    <cellStyle name="40% - Accent2 2 3 2 4" xfId="15144" xr:uid="{00000000-0005-0000-0000-00008F480000}"/>
    <cellStyle name="40% - Accent2 2 3 2 4 2" xfId="15145" xr:uid="{00000000-0005-0000-0000-000090480000}"/>
    <cellStyle name="40% - Accent2 2 3 2 4 2 2" xfId="15146" xr:uid="{00000000-0005-0000-0000-000091480000}"/>
    <cellStyle name="40% - Accent2 2 3 2 4 2 2 2" xfId="15147" xr:uid="{00000000-0005-0000-0000-000092480000}"/>
    <cellStyle name="40% - Accent2 2 3 2 4 2 2 3" xfId="52967" xr:uid="{00000000-0005-0000-0000-000093480000}"/>
    <cellStyle name="40% - Accent2 2 3 2 4 2 3" xfId="15148" xr:uid="{00000000-0005-0000-0000-000094480000}"/>
    <cellStyle name="40% - Accent2 2 3 2 4 2 4" xfId="15149" xr:uid="{00000000-0005-0000-0000-000095480000}"/>
    <cellStyle name="40% - Accent2 2 3 2 4 3" xfId="15150" xr:uid="{00000000-0005-0000-0000-000096480000}"/>
    <cellStyle name="40% - Accent2 2 3 2 4 3 2" xfId="15151" xr:uid="{00000000-0005-0000-0000-000097480000}"/>
    <cellStyle name="40% - Accent2 2 3 2 4 3 2 2" xfId="15152" xr:uid="{00000000-0005-0000-0000-000098480000}"/>
    <cellStyle name="40% - Accent2 2 3 2 4 3 2 3" xfId="52968" xr:uid="{00000000-0005-0000-0000-000099480000}"/>
    <cellStyle name="40% - Accent2 2 3 2 4 3 3" xfId="15153" xr:uid="{00000000-0005-0000-0000-00009A480000}"/>
    <cellStyle name="40% - Accent2 2 3 2 4 3 4" xfId="15154" xr:uid="{00000000-0005-0000-0000-00009B480000}"/>
    <cellStyle name="40% - Accent2 2 3 2 4 4" xfId="15155" xr:uid="{00000000-0005-0000-0000-00009C480000}"/>
    <cellStyle name="40% - Accent2 2 3 2 4 4 2" xfId="15156" xr:uid="{00000000-0005-0000-0000-00009D480000}"/>
    <cellStyle name="40% - Accent2 2 3 2 4 4 3" xfId="52969" xr:uid="{00000000-0005-0000-0000-00009E480000}"/>
    <cellStyle name="40% - Accent2 2 3 2 4 5" xfId="15157" xr:uid="{00000000-0005-0000-0000-00009F480000}"/>
    <cellStyle name="40% - Accent2 2 3 2 4 6" xfId="15158" xr:uid="{00000000-0005-0000-0000-0000A0480000}"/>
    <cellStyle name="40% - Accent2 2 3 2 5" xfId="15159" xr:uid="{00000000-0005-0000-0000-0000A1480000}"/>
    <cellStyle name="40% - Accent2 2 3 2 5 2" xfId="15160" xr:uid="{00000000-0005-0000-0000-0000A2480000}"/>
    <cellStyle name="40% - Accent2 2 3 2 5 2 2" xfId="15161" xr:uid="{00000000-0005-0000-0000-0000A3480000}"/>
    <cellStyle name="40% - Accent2 2 3 2 5 2 2 2" xfId="15162" xr:uid="{00000000-0005-0000-0000-0000A4480000}"/>
    <cellStyle name="40% - Accent2 2 3 2 5 2 2 3" xfId="52970" xr:uid="{00000000-0005-0000-0000-0000A5480000}"/>
    <cellStyle name="40% - Accent2 2 3 2 5 2 3" xfId="15163" xr:uid="{00000000-0005-0000-0000-0000A6480000}"/>
    <cellStyle name="40% - Accent2 2 3 2 5 2 4" xfId="15164" xr:uid="{00000000-0005-0000-0000-0000A7480000}"/>
    <cellStyle name="40% - Accent2 2 3 2 5 3" xfId="15165" xr:uid="{00000000-0005-0000-0000-0000A8480000}"/>
    <cellStyle name="40% - Accent2 2 3 2 5 3 2" xfId="15166" xr:uid="{00000000-0005-0000-0000-0000A9480000}"/>
    <cellStyle name="40% - Accent2 2 3 2 5 3 3" xfId="52971" xr:uid="{00000000-0005-0000-0000-0000AA480000}"/>
    <cellStyle name="40% - Accent2 2 3 2 5 4" xfId="15167" xr:uid="{00000000-0005-0000-0000-0000AB480000}"/>
    <cellStyle name="40% - Accent2 2 3 2 5 5" xfId="15168" xr:uid="{00000000-0005-0000-0000-0000AC480000}"/>
    <cellStyle name="40% - Accent2 2 3 2 6" xfId="15169" xr:uid="{00000000-0005-0000-0000-0000AD480000}"/>
    <cellStyle name="40% - Accent2 2 3 2 6 2" xfId="15170" xr:uid="{00000000-0005-0000-0000-0000AE480000}"/>
    <cellStyle name="40% - Accent2 2 3 2 6 2 2" xfId="15171" xr:uid="{00000000-0005-0000-0000-0000AF480000}"/>
    <cellStyle name="40% - Accent2 2 3 2 6 2 3" xfId="52972" xr:uid="{00000000-0005-0000-0000-0000B0480000}"/>
    <cellStyle name="40% - Accent2 2 3 2 6 3" xfId="15172" xr:uid="{00000000-0005-0000-0000-0000B1480000}"/>
    <cellStyle name="40% - Accent2 2 3 2 6 4" xfId="15173" xr:uid="{00000000-0005-0000-0000-0000B2480000}"/>
    <cellStyle name="40% - Accent2 2 3 2 7" xfId="15174" xr:uid="{00000000-0005-0000-0000-0000B3480000}"/>
    <cellStyle name="40% - Accent2 2 3 2 7 2" xfId="15175" xr:uid="{00000000-0005-0000-0000-0000B4480000}"/>
    <cellStyle name="40% - Accent2 2 3 2 7 2 2" xfId="15176" xr:uid="{00000000-0005-0000-0000-0000B5480000}"/>
    <cellStyle name="40% - Accent2 2 3 2 7 2 3" xfId="52973" xr:uid="{00000000-0005-0000-0000-0000B6480000}"/>
    <cellStyle name="40% - Accent2 2 3 2 7 3" xfId="15177" xr:uid="{00000000-0005-0000-0000-0000B7480000}"/>
    <cellStyle name="40% - Accent2 2 3 2 7 4" xfId="15178" xr:uid="{00000000-0005-0000-0000-0000B8480000}"/>
    <cellStyle name="40% - Accent2 2 3 2 8" xfId="15179" xr:uid="{00000000-0005-0000-0000-0000B9480000}"/>
    <cellStyle name="40% - Accent2 2 3 2 8 2" xfId="15180" xr:uid="{00000000-0005-0000-0000-0000BA480000}"/>
    <cellStyle name="40% - Accent2 2 3 2 8 3" xfId="52974" xr:uid="{00000000-0005-0000-0000-0000BB480000}"/>
    <cellStyle name="40% - Accent2 2 3 2 9" xfId="15181" xr:uid="{00000000-0005-0000-0000-0000BC480000}"/>
    <cellStyle name="40% - Accent2 2 3 3" xfId="15182" xr:uid="{00000000-0005-0000-0000-0000BD480000}"/>
    <cellStyle name="40% - Accent2 2 3 3 2" xfId="15183" xr:uid="{00000000-0005-0000-0000-0000BE480000}"/>
    <cellStyle name="40% - Accent2 2 3 3 2 2" xfId="15184" xr:uid="{00000000-0005-0000-0000-0000BF480000}"/>
    <cellStyle name="40% - Accent2 2 3 3 2 2 2" xfId="15185" xr:uid="{00000000-0005-0000-0000-0000C0480000}"/>
    <cellStyle name="40% - Accent2 2 3 3 2 2 2 2" xfId="15186" xr:uid="{00000000-0005-0000-0000-0000C1480000}"/>
    <cellStyle name="40% - Accent2 2 3 3 2 2 2 2 2" xfId="15187" xr:uid="{00000000-0005-0000-0000-0000C2480000}"/>
    <cellStyle name="40% - Accent2 2 3 3 2 2 2 2 3" xfId="52975" xr:uid="{00000000-0005-0000-0000-0000C3480000}"/>
    <cellStyle name="40% - Accent2 2 3 3 2 2 2 3" xfId="15188" xr:uid="{00000000-0005-0000-0000-0000C4480000}"/>
    <cellStyle name="40% - Accent2 2 3 3 2 2 2 4" xfId="15189" xr:uid="{00000000-0005-0000-0000-0000C5480000}"/>
    <cellStyle name="40% - Accent2 2 3 3 2 2 3" xfId="15190" xr:uid="{00000000-0005-0000-0000-0000C6480000}"/>
    <cellStyle name="40% - Accent2 2 3 3 2 2 3 2" xfId="15191" xr:uid="{00000000-0005-0000-0000-0000C7480000}"/>
    <cellStyle name="40% - Accent2 2 3 3 2 2 3 2 2" xfId="15192" xr:uid="{00000000-0005-0000-0000-0000C8480000}"/>
    <cellStyle name="40% - Accent2 2 3 3 2 2 3 2 3" xfId="52976" xr:uid="{00000000-0005-0000-0000-0000C9480000}"/>
    <cellStyle name="40% - Accent2 2 3 3 2 2 3 3" xfId="15193" xr:uid="{00000000-0005-0000-0000-0000CA480000}"/>
    <cellStyle name="40% - Accent2 2 3 3 2 2 3 4" xfId="15194" xr:uid="{00000000-0005-0000-0000-0000CB480000}"/>
    <cellStyle name="40% - Accent2 2 3 3 2 2 4" xfId="15195" xr:uid="{00000000-0005-0000-0000-0000CC480000}"/>
    <cellStyle name="40% - Accent2 2 3 3 2 2 4 2" xfId="15196" xr:uid="{00000000-0005-0000-0000-0000CD480000}"/>
    <cellStyle name="40% - Accent2 2 3 3 2 2 4 3" xfId="52977" xr:uid="{00000000-0005-0000-0000-0000CE480000}"/>
    <cellStyle name="40% - Accent2 2 3 3 2 2 5" xfId="15197" xr:uid="{00000000-0005-0000-0000-0000CF480000}"/>
    <cellStyle name="40% - Accent2 2 3 3 2 2 6" xfId="15198" xr:uid="{00000000-0005-0000-0000-0000D0480000}"/>
    <cellStyle name="40% - Accent2 2 3 3 2 3" xfId="15199" xr:uid="{00000000-0005-0000-0000-0000D1480000}"/>
    <cellStyle name="40% - Accent2 2 3 3 2 3 2" xfId="15200" xr:uid="{00000000-0005-0000-0000-0000D2480000}"/>
    <cellStyle name="40% - Accent2 2 3 3 2 3 2 2" xfId="15201" xr:uid="{00000000-0005-0000-0000-0000D3480000}"/>
    <cellStyle name="40% - Accent2 2 3 3 2 3 2 3" xfId="52978" xr:uid="{00000000-0005-0000-0000-0000D4480000}"/>
    <cellStyle name="40% - Accent2 2 3 3 2 3 3" xfId="15202" xr:uid="{00000000-0005-0000-0000-0000D5480000}"/>
    <cellStyle name="40% - Accent2 2 3 3 2 3 4" xfId="15203" xr:uid="{00000000-0005-0000-0000-0000D6480000}"/>
    <cellStyle name="40% - Accent2 2 3 3 2 4" xfId="15204" xr:uid="{00000000-0005-0000-0000-0000D7480000}"/>
    <cellStyle name="40% - Accent2 2 3 3 2 4 2" xfId="15205" xr:uid="{00000000-0005-0000-0000-0000D8480000}"/>
    <cellStyle name="40% - Accent2 2 3 3 2 4 2 2" xfId="15206" xr:uid="{00000000-0005-0000-0000-0000D9480000}"/>
    <cellStyle name="40% - Accent2 2 3 3 2 4 2 3" xfId="52979" xr:uid="{00000000-0005-0000-0000-0000DA480000}"/>
    <cellStyle name="40% - Accent2 2 3 3 2 4 3" xfId="15207" xr:uid="{00000000-0005-0000-0000-0000DB480000}"/>
    <cellStyle name="40% - Accent2 2 3 3 2 4 4" xfId="15208" xr:uid="{00000000-0005-0000-0000-0000DC480000}"/>
    <cellStyle name="40% - Accent2 2 3 3 2 5" xfId="15209" xr:uid="{00000000-0005-0000-0000-0000DD480000}"/>
    <cellStyle name="40% - Accent2 2 3 3 2 5 2" xfId="15210" xr:uid="{00000000-0005-0000-0000-0000DE480000}"/>
    <cellStyle name="40% - Accent2 2 3 3 2 5 3" xfId="52980" xr:uid="{00000000-0005-0000-0000-0000DF480000}"/>
    <cellStyle name="40% - Accent2 2 3 3 2 6" xfId="15211" xr:uid="{00000000-0005-0000-0000-0000E0480000}"/>
    <cellStyle name="40% - Accent2 2 3 3 2 7" xfId="15212" xr:uid="{00000000-0005-0000-0000-0000E1480000}"/>
    <cellStyle name="40% - Accent2 2 3 3 3" xfId="15213" xr:uid="{00000000-0005-0000-0000-0000E2480000}"/>
    <cellStyle name="40% - Accent2 2 3 3 3 2" xfId="15214" xr:uid="{00000000-0005-0000-0000-0000E3480000}"/>
    <cellStyle name="40% - Accent2 2 3 3 3 2 2" xfId="15215" xr:uid="{00000000-0005-0000-0000-0000E4480000}"/>
    <cellStyle name="40% - Accent2 2 3 3 3 2 2 2" xfId="15216" xr:uid="{00000000-0005-0000-0000-0000E5480000}"/>
    <cellStyle name="40% - Accent2 2 3 3 3 2 2 3" xfId="52981" xr:uid="{00000000-0005-0000-0000-0000E6480000}"/>
    <cellStyle name="40% - Accent2 2 3 3 3 2 3" xfId="15217" xr:uid="{00000000-0005-0000-0000-0000E7480000}"/>
    <cellStyle name="40% - Accent2 2 3 3 3 2 4" xfId="15218" xr:uid="{00000000-0005-0000-0000-0000E8480000}"/>
    <cellStyle name="40% - Accent2 2 3 3 3 3" xfId="15219" xr:uid="{00000000-0005-0000-0000-0000E9480000}"/>
    <cellStyle name="40% - Accent2 2 3 3 3 3 2" xfId="15220" xr:uid="{00000000-0005-0000-0000-0000EA480000}"/>
    <cellStyle name="40% - Accent2 2 3 3 3 3 2 2" xfId="15221" xr:uid="{00000000-0005-0000-0000-0000EB480000}"/>
    <cellStyle name="40% - Accent2 2 3 3 3 3 2 3" xfId="52982" xr:uid="{00000000-0005-0000-0000-0000EC480000}"/>
    <cellStyle name="40% - Accent2 2 3 3 3 3 3" xfId="15222" xr:uid="{00000000-0005-0000-0000-0000ED480000}"/>
    <cellStyle name="40% - Accent2 2 3 3 3 3 4" xfId="15223" xr:uid="{00000000-0005-0000-0000-0000EE480000}"/>
    <cellStyle name="40% - Accent2 2 3 3 3 4" xfId="15224" xr:uid="{00000000-0005-0000-0000-0000EF480000}"/>
    <cellStyle name="40% - Accent2 2 3 3 3 4 2" xfId="15225" xr:uid="{00000000-0005-0000-0000-0000F0480000}"/>
    <cellStyle name="40% - Accent2 2 3 3 3 4 3" xfId="52983" xr:uid="{00000000-0005-0000-0000-0000F1480000}"/>
    <cellStyle name="40% - Accent2 2 3 3 3 5" xfId="15226" xr:uid="{00000000-0005-0000-0000-0000F2480000}"/>
    <cellStyle name="40% - Accent2 2 3 3 3 6" xfId="15227" xr:uid="{00000000-0005-0000-0000-0000F3480000}"/>
    <cellStyle name="40% - Accent2 2 3 3 4" xfId="15228" xr:uid="{00000000-0005-0000-0000-0000F4480000}"/>
    <cellStyle name="40% - Accent2 2 3 3 4 2" xfId="15229" xr:uid="{00000000-0005-0000-0000-0000F5480000}"/>
    <cellStyle name="40% - Accent2 2 3 3 4 2 2" xfId="15230" xr:uid="{00000000-0005-0000-0000-0000F6480000}"/>
    <cellStyle name="40% - Accent2 2 3 3 4 2 3" xfId="52984" xr:uid="{00000000-0005-0000-0000-0000F7480000}"/>
    <cellStyle name="40% - Accent2 2 3 3 4 3" xfId="15231" xr:uid="{00000000-0005-0000-0000-0000F8480000}"/>
    <cellStyle name="40% - Accent2 2 3 3 4 4" xfId="15232" xr:uid="{00000000-0005-0000-0000-0000F9480000}"/>
    <cellStyle name="40% - Accent2 2 3 3 5" xfId="15233" xr:uid="{00000000-0005-0000-0000-0000FA480000}"/>
    <cellStyle name="40% - Accent2 2 3 3 5 2" xfId="15234" xr:uid="{00000000-0005-0000-0000-0000FB480000}"/>
    <cellStyle name="40% - Accent2 2 3 3 5 2 2" xfId="15235" xr:uid="{00000000-0005-0000-0000-0000FC480000}"/>
    <cellStyle name="40% - Accent2 2 3 3 5 2 3" xfId="52985" xr:uid="{00000000-0005-0000-0000-0000FD480000}"/>
    <cellStyle name="40% - Accent2 2 3 3 5 3" xfId="15236" xr:uid="{00000000-0005-0000-0000-0000FE480000}"/>
    <cellStyle name="40% - Accent2 2 3 3 5 4" xfId="15237" xr:uid="{00000000-0005-0000-0000-0000FF480000}"/>
    <cellStyle name="40% - Accent2 2 3 3 6" xfId="15238" xr:uid="{00000000-0005-0000-0000-000000490000}"/>
    <cellStyle name="40% - Accent2 2 3 3 6 2" xfId="15239" xr:uid="{00000000-0005-0000-0000-000001490000}"/>
    <cellStyle name="40% - Accent2 2 3 3 6 3" xfId="52986" xr:uid="{00000000-0005-0000-0000-000002490000}"/>
    <cellStyle name="40% - Accent2 2 3 3 7" xfId="15240" xr:uid="{00000000-0005-0000-0000-000003490000}"/>
    <cellStyle name="40% - Accent2 2 3 3 8" xfId="15241" xr:uid="{00000000-0005-0000-0000-000004490000}"/>
    <cellStyle name="40% - Accent2 2 3 4" xfId="15242" xr:uid="{00000000-0005-0000-0000-000005490000}"/>
    <cellStyle name="40% - Accent2 2 3 4 2" xfId="15243" xr:uid="{00000000-0005-0000-0000-000006490000}"/>
    <cellStyle name="40% - Accent2 2 3 4 2 2" xfId="15244" xr:uid="{00000000-0005-0000-0000-000007490000}"/>
    <cellStyle name="40% - Accent2 2 3 4 2 2 2" xfId="15245" xr:uid="{00000000-0005-0000-0000-000008490000}"/>
    <cellStyle name="40% - Accent2 2 3 4 2 2 2 2" xfId="15246" xr:uid="{00000000-0005-0000-0000-000009490000}"/>
    <cellStyle name="40% - Accent2 2 3 4 2 2 2 3" xfId="52987" xr:uid="{00000000-0005-0000-0000-00000A490000}"/>
    <cellStyle name="40% - Accent2 2 3 4 2 2 3" xfId="15247" xr:uid="{00000000-0005-0000-0000-00000B490000}"/>
    <cellStyle name="40% - Accent2 2 3 4 2 2 4" xfId="15248" xr:uid="{00000000-0005-0000-0000-00000C490000}"/>
    <cellStyle name="40% - Accent2 2 3 4 2 3" xfId="15249" xr:uid="{00000000-0005-0000-0000-00000D490000}"/>
    <cellStyle name="40% - Accent2 2 3 4 2 3 2" xfId="15250" xr:uid="{00000000-0005-0000-0000-00000E490000}"/>
    <cellStyle name="40% - Accent2 2 3 4 2 3 2 2" xfId="15251" xr:uid="{00000000-0005-0000-0000-00000F490000}"/>
    <cellStyle name="40% - Accent2 2 3 4 2 3 2 3" xfId="52988" xr:uid="{00000000-0005-0000-0000-000010490000}"/>
    <cellStyle name="40% - Accent2 2 3 4 2 3 3" xfId="15252" xr:uid="{00000000-0005-0000-0000-000011490000}"/>
    <cellStyle name="40% - Accent2 2 3 4 2 3 4" xfId="15253" xr:uid="{00000000-0005-0000-0000-000012490000}"/>
    <cellStyle name="40% - Accent2 2 3 4 2 4" xfId="15254" xr:uid="{00000000-0005-0000-0000-000013490000}"/>
    <cellStyle name="40% - Accent2 2 3 4 2 4 2" xfId="15255" xr:uid="{00000000-0005-0000-0000-000014490000}"/>
    <cellStyle name="40% - Accent2 2 3 4 2 4 3" xfId="52989" xr:uid="{00000000-0005-0000-0000-000015490000}"/>
    <cellStyle name="40% - Accent2 2 3 4 2 5" xfId="15256" xr:uid="{00000000-0005-0000-0000-000016490000}"/>
    <cellStyle name="40% - Accent2 2 3 4 2 6" xfId="15257" xr:uid="{00000000-0005-0000-0000-000017490000}"/>
    <cellStyle name="40% - Accent2 2 3 4 3" xfId="15258" xr:uid="{00000000-0005-0000-0000-000018490000}"/>
    <cellStyle name="40% - Accent2 2 3 4 3 2" xfId="15259" xr:uid="{00000000-0005-0000-0000-000019490000}"/>
    <cellStyle name="40% - Accent2 2 3 4 3 2 2" xfId="15260" xr:uid="{00000000-0005-0000-0000-00001A490000}"/>
    <cellStyle name="40% - Accent2 2 3 4 3 2 3" xfId="52990" xr:uid="{00000000-0005-0000-0000-00001B490000}"/>
    <cellStyle name="40% - Accent2 2 3 4 3 3" xfId="15261" xr:uid="{00000000-0005-0000-0000-00001C490000}"/>
    <cellStyle name="40% - Accent2 2 3 4 3 4" xfId="15262" xr:uid="{00000000-0005-0000-0000-00001D490000}"/>
    <cellStyle name="40% - Accent2 2 3 4 4" xfId="15263" xr:uid="{00000000-0005-0000-0000-00001E490000}"/>
    <cellStyle name="40% - Accent2 2 3 4 4 2" xfId="15264" xr:uid="{00000000-0005-0000-0000-00001F490000}"/>
    <cellStyle name="40% - Accent2 2 3 4 4 2 2" xfId="15265" xr:uid="{00000000-0005-0000-0000-000020490000}"/>
    <cellStyle name="40% - Accent2 2 3 4 4 2 3" xfId="52991" xr:uid="{00000000-0005-0000-0000-000021490000}"/>
    <cellStyle name="40% - Accent2 2 3 4 4 3" xfId="15266" xr:uid="{00000000-0005-0000-0000-000022490000}"/>
    <cellStyle name="40% - Accent2 2 3 4 4 4" xfId="15267" xr:uid="{00000000-0005-0000-0000-000023490000}"/>
    <cellStyle name="40% - Accent2 2 3 4 5" xfId="15268" xr:uid="{00000000-0005-0000-0000-000024490000}"/>
    <cellStyle name="40% - Accent2 2 3 4 5 2" xfId="15269" xr:uid="{00000000-0005-0000-0000-000025490000}"/>
    <cellStyle name="40% - Accent2 2 3 4 5 3" xfId="52992" xr:uid="{00000000-0005-0000-0000-000026490000}"/>
    <cellStyle name="40% - Accent2 2 3 4 6" xfId="15270" xr:uid="{00000000-0005-0000-0000-000027490000}"/>
    <cellStyle name="40% - Accent2 2 3 4 7" xfId="15271" xr:uid="{00000000-0005-0000-0000-000028490000}"/>
    <cellStyle name="40% - Accent2 2 3 5" xfId="15272" xr:uid="{00000000-0005-0000-0000-000029490000}"/>
    <cellStyle name="40% - Accent2 2 3 5 2" xfId="15273" xr:uid="{00000000-0005-0000-0000-00002A490000}"/>
    <cellStyle name="40% - Accent2 2 3 5 2 2" xfId="15274" xr:uid="{00000000-0005-0000-0000-00002B490000}"/>
    <cellStyle name="40% - Accent2 2 3 5 2 2 2" xfId="15275" xr:uid="{00000000-0005-0000-0000-00002C490000}"/>
    <cellStyle name="40% - Accent2 2 3 5 2 2 3" xfId="52993" xr:uid="{00000000-0005-0000-0000-00002D490000}"/>
    <cellStyle name="40% - Accent2 2 3 5 2 3" xfId="15276" xr:uid="{00000000-0005-0000-0000-00002E490000}"/>
    <cellStyle name="40% - Accent2 2 3 5 2 4" xfId="15277" xr:uid="{00000000-0005-0000-0000-00002F490000}"/>
    <cellStyle name="40% - Accent2 2 3 5 3" xfId="15278" xr:uid="{00000000-0005-0000-0000-000030490000}"/>
    <cellStyle name="40% - Accent2 2 3 5 3 2" xfId="15279" xr:uid="{00000000-0005-0000-0000-000031490000}"/>
    <cellStyle name="40% - Accent2 2 3 5 3 2 2" xfId="15280" xr:uid="{00000000-0005-0000-0000-000032490000}"/>
    <cellStyle name="40% - Accent2 2 3 5 3 2 3" xfId="52994" xr:uid="{00000000-0005-0000-0000-000033490000}"/>
    <cellStyle name="40% - Accent2 2 3 5 3 3" xfId="15281" xr:uid="{00000000-0005-0000-0000-000034490000}"/>
    <cellStyle name="40% - Accent2 2 3 5 3 4" xfId="15282" xr:uid="{00000000-0005-0000-0000-000035490000}"/>
    <cellStyle name="40% - Accent2 2 3 5 4" xfId="15283" xr:uid="{00000000-0005-0000-0000-000036490000}"/>
    <cellStyle name="40% - Accent2 2 3 5 4 2" xfId="15284" xr:uid="{00000000-0005-0000-0000-000037490000}"/>
    <cellStyle name="40% - Accent2 2 3 5 4 3" xfId="52995" xr:uid="{00000000-0005-0000-0000-000038490000}"/>
    <cellStyle name="40% - Accent2 2 3 5 5" xfId="15285" xr:uid="{00000000-0005-0000-0000-000039490000}"/>
    <cellStyle name="40% - Accent2 2 3 5 6" xfId="15286" xr:uid="{00000000-0005-0000-0000-00003A490000}"/>
    <cellStyle name="40% - Accent2 2 3 6" xfId="15287" xr:uid="{00000000-0005-0000-0000-00003B490000}"/>
    <cellStyle name="40% - Accent2 2 3 6 2" xfId="15288" xr:uid="{00000000-0005-0000-0000-00003C490000}"/>
    <cellStyle name="40% - Accent2 2 3 6 2 2" xfId="15289" xr:uid="{00000000-0005-0000-0000-00003D490000}"/>
    <cellStyle name="40% - Accent2 2 3 6 2 2 2" xfId="15290" xr:uid="{00000000-0005-0000-0000-00003E490000}"/>
    <cellStyle name="40% - Accent2 2 3 6 2 2 3" xfId="52996" xr:uid="{00000000-0005-0000-0000-00003F490000}"/>
    <cellStyle name="40% - Accent2 2 3 6 2 3" xfId="15291" xr:uid="{00000000-0005-0000-0000-000040490000}"/>
    <cellStyle name="40% - Accent2 2 3 6 2 4" xfId="15292" xr:uid="{00000000-0005-0000-0000-000041490000}"/>
    <cellStyle name="40% - Accent2 2 3 6 3" xfId="15293" xr:uid="{00000000-0005-0000-0000-000042490000}"/>
    <cellStyle name="40% - Accent2 2 3 6 3 2" xfId="15294" xr:uid="{00000000-0005-0000-0000-000043490000}"/>
    <cellStyle name="40% - Accent2 2 3 6 3 3" xfId="52997" xr:uid="{00000000-0005-0000-0000-000044490000}"/>
    <cellStyle name="40% - Accent2 2 3 6 4" xfId="15295" xr:uid="{00000000-0005-0000-0000-000045490000}"/>
    <cellStyle name="40% - Accent2 2 3 6 5" xfId="15296" xr:uid="{00000000-0005-0000-0000-000046490000}"/>
    <cellStyle name="40% - Accent2 2 3 7" xfId="15297" xr:uid="{00000000-0005-0000-0000-000047490000}"/>
    <cellStyle name="40% - Accent2 2 3 7 2" xfId="15298" xr:uid="{00000000-0005-0000-0000-000048490000}"/>
    <cellStyle name="40% - Accent2 2 3 7 2 2" xfId="15299" xr:uid="{00000000-0005-0000-0000-000049490000}"/>
    <cellStyle name="40% - Accent2 2 3 7 2 3" xfId="52998" xr:uid="{00000000-0005-0000-0000-00004A490000}"/>
    <cellStyle name="40% - Accent2 2 3 7 3" xfId="15300" xr:uid="{00000000-0005-0000-0000-00004B490000}"/>
    <cellStyle name="40% - Accent2 2 3 7 4" xfId="15301" xr:uid="{00000000-0005-0000-0000-00004C490000}"/>
    <cellStyle name="40% - Accent2 2 3 8" xfId="15302" xr:uid="{00000000-0005-0000-0000-00004D490000}"/>
    <cellStyle name="40% - Accent2 2 3 8 2" xfId="15303" xr:uid="{00000000-0005-0000-0000-00004E490000}"/>
    <cellStyle name="40% - Accent2 2 3 8 2 2" xfId="15304" xr:uid="{00000000-0005-0000-0000-00004F490000}"/>
    <cellStyle name="40% - Accent2 2 3 8 2 3" xfId="52999" xr:uid="{00000000-0005-0000-0000-000050490000}"/>
    <cellStyle name="40% - Accent2 2 3 8 3" xfId="15305" xr:uid="{00000000-0005-0000-0000-000051490000}"/>
    <cellStyle name="40% - Accent2 2 3 8 4" xfId="15306" xr:uid="{00000000-0005-0000-0000-000052490000}"/>
    <cellStyle name="40% - Accent2 2 3 9" xfId="15307" xr:uid="{00000000-0005-0000-0000-000053490000}"/>
    <cellStyle name="40% - Accent2 2 3 9 2" xfId="15308" xr:uid="{00000000-0005-0000-0000-000054490000}"/>
    <cellStyle name="40% - Accent2 2 3 9 3" xfId="53000" xr:uid="{00000000-0005-0000-0000-000055490000}"/>
    <cellStyle name="40% - Accent2 2 4" xfId="15309" xr:uid="{00000000-0005-0000-0000-000056490000}"/>
    <cellStyle name="40% - Accent2 2 4 10" xfId="15310" xr:uid="{00000000-0005-0000-0000-000057490000}"/>
    <cellStyle name="40% - Accent2 2 4 2" xfId="15311" xr:uid="{00000000-0005-0000-0000-000058490000}"/>
    <cellStyle name="40% - Accent2 2 4 2 2" xfId="15312" xr:uid="{00000000-0005-0000-0000-000059490000}"/>
    <cellStyle name="40% - Accent2 2 4 2 2 2" xfId="15313" xr:uid="{00000000-0005-0000-0000-00005A490000}"/>
    <cellStyle name="40% - Accent2 2 4 2 2 2 2" xfId="15314" xr:uid="{00000000-0005-0000-0000-00005B490000}"/>
    <cellStyle name="40% - Accent2 2 4 2 2 2 2 2" xfId="15315" xr:uid="{00000000-0005-0000-0000-00005C490000}"/>
    <cellStyle name="40% - Accent2 2 4 2 2 2 2 2 2" xfId="15316" xr:uid="{00000000-0005-0000-0000-00005D490000}"/>
    <cellStyle name="40% - Accent2 2 4 2 2 2 2 2 3" xfId="53001" xr:uid="{00000000-0005-0000-0000-00005E490000}"/>
    <cellStyle name="40% - Accent2 2 4 2 2 2 2 3" xfId="15317" xr:uid="{00000000-0005-0000-0000-00005F490000}"/>
    <cellStyle name="40% - Accent2 2 4 2 2 2 2 4" xfId="15318" xr:uid="{00000000-0005-0000-0000-000060490000}"/>
    <cellStyle name="40% - Accent2 2 4 2 2 2 3" xfId="15319" xr:uid="{00000000-0005-0000-0000-000061490000}"/>
    <cellStyle name="40% - Accent2 2 4 2 2 2 3 2" xfId="15320" xr:uid="{00000000-0005-0000-0000-000062490000}"/>
    <cellStyle name="40% - Accent2 2 4 2 2 2 3 2 2" xfId="15321" xr:uid="{00000000-0005-0000-0000-000063490000}"/>
    <cellStyle name="40% - Accent2 2 4 2 2 2 3 2 3" xfId="53002" xr:uid="{00000000-0005-0000-0000-000064490000}"/>
    <cellStyle name="40% - Accent2 2 4 2 2 2 3 3" xfId="15322" xr:uid="{00000000-0005-0000-0000-000065490000}"/>
    <cellStyle name="40% - Accent2 2 4 2 2 2 3 4" xfId="15323" xr:uid="{00000000-0005-0000-0000-000066490000}"/>
    <cellStyle name="40% - Accent2 2 4 2 2 2 4" xfId="15324" xr:uid="{00000000-0005-0000-0000-000067490000}"/>
    <cellStyle name="40% - Accent2 2 4 2 2 2 4 2" xfId="15325" xr:uid="{00000000-0005-0000-0000-000068490000}"/>
    <cellStyle name="40% - Accent2 2 4 2 2 2 4 3" xfId="53003" xr:uid="{00000000-0005-0000-0000-000069490000}"/>
    <cellStyle name="40% - Accent2 2 4 2 2 2 5" xfId="15326" xr:uid="{00000000-0005-0000-0000-00006A490000}"/>
    <cellStyle name="40% - Accent2 2 4 2 2 2 6" xfId="15327" xr:uid="{00000000-0005-0000-0000-00006B490000}"/>
    <cellStyle name="40% - Accent2 2 4 2 2 3" xfId="15328" xr:uid="{00000000-0005-0000-0000-00006C490000}"/>
    <cellStyle name="40% - Accent2 2 4 2 2 3 2" xfId="15329" xr:uid="{00000000-0005-0000-0000-00006D490000}"/>
    <cellStyle name="40% - Accent2 2 4 2 2 3 2 2" xfId="15330" xr:uid="{00000000-0005-0000-0000-00006E490000}"/>
    <cellStyle name="40% - Accent2 2 4 2 2 3 2 3" xfId="53004" xr:uid="{00000000-0005-0000-0000-00006F490000}"/>
    <cellStyle name="40% - Accent2 2 4 2 2 3 3" xfId="15331" xr:uid="{00000000-0005-0000-0000-000070490000}"/>
    <cellStyle name="40% - Accent2 2 4 2 2 3 4" xfId="15332" xr:uid="{00000000-0005-0000-0000-000071490000}"/>
    <cellStyle name="40% - Accent2 2 4 2 2 4" xfId="15333" xr:uid="{00000000-0005-0000-0000-000072490000}"/>
    <cellStyle name="40% - Accent2 2 4 2 2 4 2" xfId="15334" xr:uid="{00000000-0005-0000-0000-000073490000}"/>
    <cellStyle name="40% - Accent2 2 4 2 2 4 2 2" xfId="15335" xr:uid="{00000000-0005-0000-0000-000074490000}"/>
    <cellStyle name="40% - Accent2 2 4 2 2 4 2 3" xfId="53005" xr:uid="{00000000-0005-0000-0000-000075490000}"/>
    <cellStyle name="40% - Accent2 2 4 2 2 4 3" xfId="15336" xr:uid="{00000000-0005-0000-0000-000076490000}"/>
    <cellStyle name="40% - Accent2 2 4 2 2 4 4" xfId="15337" xr:uid="{00000000-0005-0000-0000-000077490000}"/>
    <cellStyle name="40% - Accent2 2 4 2 2 5" xfId="15338" xr:uid="{00000000-0005-0000-0000-000078490000}"/>
    <cellStyle name="40% - Accent2 2 4 2 2 5 2" xfId="15339" xr:uid="{00000000-0005-0000-0000-000079490000}"/>
    <cellStyle name="40% - Accent2 2 4 2 2 5 3" xfId="53006" xr:uid="{00000000-0005-0000-0000-00007A490000}"/>
    <cellStyle name="40% - Accent2 2 4 2 2 6" xfId="15340" xr:uid="{00000000-0005-0000-0000-00007B490000}"/>
    <cellStyle name="40% - Accent2 2 4 2 2 7" xfId="15341" xr:uid="{00000000-0005-0000-0000-00007C490000}"/>
    <cellStyle name="40% - Accent2 2 4 2 3" xfId="15342" xr:uid="{00000000-0005-0000-0000-00007D490000}"/>
    <cellStyle name="40% - Accent2 2 4 2 3 2" xfId="15343" xr:uid="{00000000-0005-0000-0000-00007E490000}"/>
    <cellStyle name="40% - Accent2 2 4 2 3 2 2" xfId="15344" xr:uid="{00000000-0005-0000-0000-00007F490000}"/>
    <cellStyle name="40% - Accent2 2 4 2 3 2 2 2" xfId="15345" xr:uid="{00000000-0005-0000-0000-000080490000}"/>
    <cellStyle name="40% - Accent2 2 4 2 3 2 2 3" xfId="53007" xr:uid="{00000000-0005-0000-0000-000081490000}"/>
    <cellStyle name="40% - Accent2 2 4 2 3 2 3" xfId="15346" xr:uid="{00000000-0005-0000-0000-000082490000}"/>
    <cellStyle name="40% - Accent2 2 4 2 3 2 4" xfId="15347" xr:uid="{00000000-0005-0000-0000-000083490000}"/>
    <cellStyle name="40% - Accent2 2 4 2 3 3" xfId="15348" xr:uid="{00000000-0005-0000-0000-000084490000}"/>
    <cellStyle name="40% - Accent2 2 4 2 3 3 2" xfId="15349" xr:uid="{00000000-0005-0000-0000-000085490000}"/>
    <cellStyle name="40% - Accent2 2 4 2 3 3 2 2" xfId="15350" xr:uid="{00000000-0005-0000-0000-000086490000}"/>
    <cellStyle name="40% - Accent2 2 4 2 3 3 2 3" xfId="53008" xr:uid="{00000000-0005-0000-0000-000087490000}"/>
    <cellStyle name="40% - Accent2 2 4 2 3 3 3" xfId="15351" xr:uid="{00000000-0005-0000-0000-000088490000}"/>
    <cellStyle name="40% - Accent2 2 4 2 3 3 4" xfId="15352" xr:uid="{00000000-0005-0000-0000-000089490000}"/>
    <cellStyle name="40% - Accent2 2 4 2 3 4" xfId="15353" xr:uid="{00000000-0005-0000-0000-00008A490000}"/>
    <cellStyle name="40% - Accent2 2 4 2 3 4 2" xfId="15354" xr:uid="{00000000-0005-0000-0000-00008B490000}"/>
    <cellStyle name="40% - Accent2 2 4 2 3 4 3" xfId="53009" xr:uid="{00000000-0005-0000-0000-00008C490000}"/>
    <cellStyle name="40% - Accent2 2 4 2 3 5" xfId="15355" xr:uid="{00000000-0005-0000-0000-00008D490000}"/>
    <cellStyle name="40% - Accent2 2 4 2 3 6" xfId="15356" xr:uid="{00000000-0005-0000-0000-00008E490000}"/>
    <cellStyle name="40% - Accent2 2 4 2 4" xfId="15357" xr:uid="{00000000-0005-0000-0000-00008F490000}"/>
    <cellStyle name="40% - Accent2 2 4 2 4 2" xfId="15358" xr:uid="{00000000-0005-0000-0000-000090490000}"/>
    <cellStyle name="40% - Accent2 2 4 2 4 2 2" xfId="15359" xr:uid="{00000000-0005-0000-0000-000091490000}"/>
    <cellStyle name="40% - Accent2 2 4 2 4 2 3" xfId="53010" xr:uid="{00000000-0005-0000-0000-000092490000}"/>
    <cellStyle name="40% - Accent2 2 4 2 4 3" xfId="15360" xr:uid="{00000000-0005-0000-0000-000093490000}"/>
    <cellStyle name="40% - Accent2 2 4 2 4 4" xfId="15361" xr:uid="{00000000-0005-0000-0000-000094490000}"/>
    <cellStyle name="40% - Accent2 2 4 2 5" xfId="15362" xr:uid="{00000000-0005-0000-0000-000095490000}"/>
    <cellStyle name="40% - Accent2 2 4 2 5 2" xfId="15363" xr:uid="{00000000-0005-0000-0000-000096490000}"/>
    <cellStyle name="40% - Accent2 2 4 2 5 2 2" xfId="15364" xr:uid="{00000000-0005-0000-0000-000097490000}"/>
    <cellStyle name="40% - Accent2 2 4 2 5 2 3" xfId="53011" xr:uid="{00000000-0005-0000-0000-000098490000}"/>
    <cellStyle name="40% - Accent2 2 4 2 5 3" xfId="15365" xr:uid="{00000000-0005-0000-0000-000099490000}"/>
    <cellStyle name="40% - Accent2 2 4 2 5 4" xfId="15366" xr:uid="{00000000-0005-0000-0000-00009A490000}"/>
    <cellStyle name="40% - Accent2 2 4 2 6" xfId="15367" xr:uid="{00000000-0005-0000-0000-00009B490000}"/>
    <cellStyle name="40% - Accent2 2 4 2 6 2" xfId="15368" xr:uid="{00000000-0005-0000-0000-00009C490000}"/>
    <cellStyle name="40% - Accent2 2 4 2 6 3" xfId="53012" xr:uid="{00000000-0005-0000-0000-00009D490000}"/>
    <cellStyle name="40% - Accent2 2 4 2 7" xfId="15369" xr:uid="{00000000-0005-0000-0000-00009E490000}"/>
    <cellStyle name="40% - Accent2 2 4 2 8" xfId="15370" xr:uid="{00000000-0005-0000-0000-00009F490000}"/>
    <cellStyle name="40% - Accent2 2 4 3" xfId="15371" xr:uid="{00000000-0005-0000-0000-0000A0490000}"/>
    <cellStyle name="40% - Accent2 2 4 3 2" xfId="15372" xr:uid="{00000000-0005-0000-0000-0000A1490000}"/>
    <cellStyle name="40% - Accent2 2 4 3 2 2" xfId="15373" xr:uid="{00000000-0005-0000-0000-0000A2490000}"/>
    <cellStyle name="40% - Accent2 2 4 3 2 2 2" xfId="15374" xr:uid="{00000000-0005-0000-0000-0000A3490000}"/>
    <cellStyle name="40% - Accent2 2 4 3 2 2 2 2" xfId="15375" xr:uid="{00000000-0005-0000-0000-0000A4490000}"/>
    <cellStyle name="40% - Accent2 2 4 3 2 2 2 3" xfId="53013" xr:uid="{00000000-0005-0000-0000-0000A5490000}"/>
    <cellStyle name="40% - Accent2 2 4 3 2 2 3" xfId="15376" xr:uid="{00000000-0005-0000-0000-0000A6490000}"/>
    <cellStyle name="40% - Accent2 2 4 3 2 2 4" xfId="15377" xr:uid="{00000000-0005-0000-0000-0000A7490000}"/>
    <cellStyle name="40% - Accent2 2 4 3 2 3" xfId="15378" xr:uid="{00000000-0005-0000-0000-0000A8490000}"/>
    <cellStyle name="40% - Accent2 2 4 3 2 3 2" xfId="15379" xr:uid="{00000000-0005-0000-0000-0000A9490000}"/>
    <cellStyle name="40% - Accent2 2 4 3 2 3 2 2" xfId="15380" xr:uid="{00000000-0005-0000-0000-0000AA490000}"/>
    <cellStyle name="40% - Accent2 2 4 3 2 3 2 3" xfId="53014" xr:uid="{00000000-0005-0000-0000-0000AB490000}"/>
    <cellStyle name="40% - Accent2 2 4 3 2 3 3" xfId="15381" xr:uid="{00000000-0005-0000-0000-0000AC490000}"/>
    <cellStyle name="40% - Accent2 2 4 3 2 3 4" xfId="15382" xr:uid="{00000000-0005-0000-0000-0000AD490000}"/>
    <cellStyle name="40% - Accent2 2 4 3 2 4" xfId="15383" xr:uid="{00000000-0005-0000-0000-0000AE490000}"/>
    <cellStyle name="40% - Accent2 2 4 3 2 4 2" xfId="15384" xr:uid="{00000000-0005-0000-0000-0000AF490000}"/>
    <cellStyle name="40% - Accent2 2 4 3 2 4 3" xfId="53015" xr:uid="{00000000-0005-0000-0000-0000B0490000}"/>
    <cellStyle name="40% - Accent2 2 4 3 2 5" xfId="15385" xr:uid="{00000000-0005-0000-0000-0000B1490000}"/>
    <cellStyle name="40% - Accent2 2 4 3 2 6" xfId="15386" xr:uid="{00000000-0005-0000-0000-0000B2490000}"/>
    <cellStyle name="40% - Accent2 2 4 3 3" xfId="15387" xr:uid="{00000000-0005-0000-0000-0000B3490000}"/>
    <cellStyle name="40% - Accent2 2 4 3 3 2" xfId="15388" xr:uid="{00000000-0005-0000-0000-0000B4490000}"/>
    <cellStyle name="40% - Accent2 2 4 3 3 2 2" xfId="15389" xr:uid="{00000000-0005-0000-0000-0000B5490000}"/>
    <cellStyle name="40% - Accent2 2 4 3 3 2 3" xfId="53016" xr:uid="{00000000-0005-0000-0000-0000B6490000}"/>
    <cellStyle name="40% - Accent2 2 4 3 3 3" xfId="15390" xr:uid="{00000000-0005-0000-0000-0000B7490000}"/>
    <cellStyle name="40% - Accent2 2 4 3 3 4" xfId="15391" xr:uid="{00000000-0005-0000-0000-0000B8490000}"/>
    <cellStyle name="40% - Accent2 2 4 3 4" xfId="15392" xr:uid="{00000000-0005-0000-0000-0000B9490000}"/>
    <cellStyle name="40% - Accent2 2 4 3 4 2" xfId="15393" xr:uid="{00000000-0005-0000-0000-0000BA490000}"/>
    <cellStyle name="40% - Accent2 2 4 3 4 2 2" xfId="15394" xr:uid="{00000000-0005-0000-0000-0000BB490000}"/>
    <cellStyle name="40% - Accent2 2 4 3 4 2 3" xfId="53017" xr:uid="{00000000-0005-0000-0000-0000BC490000}"/>
    <cellStyle name="40% - Accent2 2 4 3 4 3" xfId="15395" xr:uid="{00000000-0005-0000-0000-0000BD490000}"/>
    <cellStyle name="40% - Accent2 2 4 3 4 4" xfId="15396" xr:uid="{00000000-0005-0000-0000-0000BE490000}"/>
    <cellStyle name="40% - Accent2 2 4 3 5" xfId="15397" xr:uid="{00000000-0005-0000-0000-0000BF490000}"/>
    <cellStyle name="40% - Accent2 2 4 3 5 2" xfId="15398" xr:uid="{00000000-0005-0000-0000-0000C0490000}"/>
    <cellStyle name="40% - Accent2 2 4 3 5 3" xfId="53018" xr:uid="{00000000-0005-0000-0000-0000C1490000}"/>
    <cellStyle name="40% - Accent2 2 4 3 6" xfId="15399" xr:uid="{00000000-0005-0000-0000-0000C2490000}"/>
    <cellStyle name="40% - Accent2 2 4 3 7" xfId="15400" xr:uid="{00000000-0005-0000-0000-0000C3490000}"/>
    <cellStyle name="40% - Accent2 2 4 4" xfId="15401" xr:uid="{00000000-0005-0000-0000-0000C4490000}"/>
    <cellStyle name="40% - Accent2 2 4 4 2" xfId="15402" xr:uid="{00000000-0005-0000-0000-0000C5490000}"/>
    <cellStyle name="40% - Accent2 2 4 4 2 2" xfId="15403" xr:uid="{00000000-0005-0000-0000-0000C6490000}"/>
    <cellStyle name="40% - Accent2 2 4 4 2 2 2" xfId="15404" xr:uid="{00000000-0005-0000-0000-0000C7490000}"/>
    <cellStyle name="40% - Accent2 2 4 4 2 2 3" xfId="53019" xr:uid="{00000000-0005-0000-0000-0000C8490000}"/>
    <cellStyle name="40% - Accent2 2 4 4 2 3" xfId="15405" xr:uid="{00000000-0005-0000-0000-0000C9490000}"/>
    <cellStyle name="40% - Accent2 2 4 4 2 4" xfId="15406" xr:uid="{00000000-0005-0000-0000-0000CA490000}"/>
    <cellStyle name="40% - Accent2 2 4 4 3" xfId="15407" xr:uid="{00000000-0005-0000-0000-0000CB490000}"/>
    <cellStyle name="40% - Accent2 2 4 4 3 2" xfId="15408" xr:uid="{00000000-0005-0000-0000-0000CC490000}"/>
    <cellStyle name="40% - Accent2 2 4 4 3 2 2" xfId="15409" xr:uid="{00000000-0005-0000-0000-0000CD490000}"/>
    <cellStyle name="40% - Accent2 2 4 4 3 2 3" xfId="53020" xr:uid="{00000000-0005-0000-0000-0000CE490000}"/>
    <cellStyle name="40% - Accent2 2 4 4 3 3" xfId="15410" xr:uid="{00000000-0005-0000-0000-0000CF490000}"/>
    <cellStyle name="40% - Accent2 2 4 4 3 4" xfId="15411" xr:uid="{00000000-0005-0000-0000-0000D0490000}"/>
    <cellStyle name="40% - Accent2 2 4 4 4" xfId="15412" xr:uid="{00000000-0005-0000-0000-0000D1490000}"/>
    <cellStyle name="40% - Accent2 2 4 4 4 2" xfId="15413" xr:uid="{00000000-0005-0000-0000-0000D2490000}"/>
    <cellStyle name="40% - Accent2 2 4 4 4 3" xfId="53021" xr:uid="{00000000-0005-0000-0000-0000D3490000}"/>
    <cellStyle name="40% - Accent2 2 4 4 5" xfId="15414" xr:uid="{00000000-0005-0000-0000-0000D4490000}"/>
    <cellStyle name="40% - Accent2 2 4 4 6" xfId="15415" xr:uid="{00000000-0005-0000-0000-0000D5490000}"/>
    <cellStyle name="40% - Accent2 2 4 5" xfId="15416" xr:uid="{00000000-0005-0000-0000-0000D6490000}"/>
    <cellStyle name="40% - Accent2 2 4 5 2" xfId="15417" xr:uid="{00000000-0005-0000-0000-0000D7490000}"/>
    <cellStyle name="40% - Accent2 2 4 5 2 2" xfId="15418" xr:uid="{00000000-0005-0000-0000-0000D8490000}"/>
    <cellStyle name="40% - Accent2 2 4 5 2 2 2" xfId="15419" xr:uid="{00000000-0005-0000-0000-0000D9490000}"/>
    <cellStyle name="40% - Accent2 2 4 5 2 2 3" xfId="53022" xr:uid="{00000000-0005-0000-0000-0000DA490000}"/>
    <cellStyle name="40% - Accent2 2 4 5 2 3" xfId="15420" xr:uid="{00000000-0005-0000-0000-0000DB490000}"/>
    <cellStyle name="40% - Accent2 2 4 5 2 4" xfId="15421" xr:uid="{00000000-0005-0000-0000-0000DC490000}"/>
    <cellStyle name="40% - Accent2 2 4 5 3" xfId="15422" xr:uid="{00000000-0005-0000-0000-0000DD490000}"/>
    <cellStyle name="40% - Accent2 2 4 5 3 2" xfId="15423" xr:uid="{00000000-0005-0000-0000-0000DE490000}"/>
    <cellStyle name="40% - Accent2 2 4 5 3 3" xfId="53023" xr:uid="{00000000-0005-0000-0000-0000DF490000}"/>
    <cellStyle name="40% - Accent2 2 4 5 4" xfId="15424" xr:uid="{00000000-0005-0000-0000-0000E0490000}"/>
    <cellStyle name="40% - Accent2 2 4 5 5" xfId="15425" xr:uid="{00000000-0005-0000-0000-0000E1490000}"/>
    <cellStyle name="40% - Accent2 2 4 6" xfId="15426" xr:uid="{00000000-0005-0000-0000-0000E2490000}"/>
    <cellStyle name="40% - Accent2 2 4 6 2" xfId="15427" xr:uid="{00000000-0005-0000-0000-0000E3490000}"/>
    <cellStyle name="40% - Accent2 2 4 6 2 2" xfId="15428" xr:uid="{00000000-0005-0000-0000-0000E4490000}"/>
    <cellStyle name="40% - Accent2 2 4 6 2 3" xfId="53024" xr:uid="{00000000-0005-0000-0000-0000E5490000}"/>
    <cellStyle name="40% - Accent2 2 4 6 3" xfId="15429" xr:uid="{00000000-0005-0000-0000-0000E6490000}"/>
    <cellStyle name="40% - Accent2 2 4 6 4" xfId="15430" xr:uid="{00000000-0005-0000-0000-0000E7490000}"/>
    <cellStyle name="40% - Accent2 2 4 7" xfId="15431" xr:uid="{00000000-0005-0000-0000-0000E8490000}"/>
    <cellStyle name="40% - Accent2 2 4 7 2" xfId="15432" xr:uid="{00000000-0005-0000-0000-0000E9490000}"/>
    <cellStyle name="40% - Accent2 2 4 7 2 2" xfId="15433" xr:uid="{00000000-0005-0000-0000-0000EA490000}"/>
    <cellStyle name="40% - Accent2 2 4 7 2 3" xfId="53025" xr:uid="{00000000-0005-0000-0000-0000EB490000}"/>
    <cellStyle name="40% - Accent2 2 4 7 3" xfId="15434" xr:uid="{00000000-0005-0000-0000-0000EC490000}"/>
    <cellStyle name="40% - Accent2 2 4 7 4" xfId="15435" xr:uid="{00000000-0005-0000-0000-0000ED490000}"/>
    <cellStyle name="40% - Accent2 2 4 8" xfId="15436" xr:uid="{00000000-0005-0000-0000-0000EE490000}"/>
    <cellStyle name="40% - Accent2 2 4 8 2" xfId="15437" xr:uid="{00000000-0005-0000-0000-0000EF490000}"/>
    <cellStyle name="40% - Accent2 2 4 8 3" xfId="53026" xr:uid="{00000000-0005-0000-0000-0000F0490000}"/>
    <cellStyle name="40% - Accent2 2 4 9" xfId="15438" xr:uid="{00000000-0005-0000-0000-0000F1490000}"/>
    <cellStyle name="40% - Accent2 2 5" xfId="15439" xr:uid="{00000000-0005-0000-0000-0000F2490000}"/>
    <cellStyle name="40% - Accent2 2 5 10" xfId="15440" xr:uid="{00000000-0005-0000-0000-0000F3490000}"/>
    <cellStyle name="40% - Accent2 2 5 2" xfId="15441" xr:uid="{00000000-0005-0000-0000-0000F4490000}"/>
    <cellStyle name="40% - Accent2 2 5 2 2" xfId="15442" xr:uid="{00000000-0005-0000-0000-0000F5490000}"/>
    <cellStyle name="40% - Accent2 2 5 2 2 2" xfId="15443" xr:uid="{00000000-0005-0000-0000-0000F6490000}"/>
    <cellStyle name="40% - Accent2 2 5 2 2 2 2" xfId="15444" xr:uid="{00000000-0005-0000-0000-0000F7490000}"/>
    <cellStyle name="40% - Accent2 2 5 2 2 2 2 2" xfId="15445" xr:uid="{00000000-0005-0000-0000-0000F8490000}"/>
    <cellStyle name="40% - Accent2 2 5 2 2 2 2 2 2" xfId="15446" xr:uid="{00000000-0005-0000-0000-0000F9490000}"/>
    <cellStyle name="40% - Accent2 2 5 2 2 2 2 2 3" xfId="53027" xr:uid="{00000000-0005-0000-0000-0000FA490000}"/>
    <cellStyle name="40% - Accent2 2 5 2 2 2 2 3" xfId="15447" xr:uid="{00000000-0005-0000-0000-0000FB490000}"/>
    <cellStyle name="40% - Accent2 2 5 2 2 2 2 4" xfId="15448" xr:uid="{00000000-0005-0000-0000-0000FC490000}"/>
    <cellStyle name="40% - Accent2 2 5 2 2 2 3" xfId="15449" xr:uid="{00000000-0005-0000-0000-0000FD490000}"/>
    <cellStyle name="40% - Accent2 2 5 2 2 2 3 2" xfId="15450" xr:uid="{00000000-0005-0000-0000-0000FE490000}"/>
    <cellStyle name="40% - Accent2 2 5 2 2 2 3 2 2" xfId="15451" xr:uid="{00000000-0005-0000-0000-0000FF490000}"/>
    <cellStyle name="40% - Accent2 2 5 2 2 2 3 2 3" xfId="53028" xr:uid="{00000000-0005-0000-0000-0000004A0000}"/>
    <cellStyle name="40% - Accent2 2 5 2 2 2 3 3" xfId="15452" xr:uid="{00000000-0005-0000-0000-0000014A0000}"/>
    <cellStyle name="40% - Accent2 2 5 2 2 2 3 4" xfId="15453" xr:uid="{00000000-0005-0000-0000-0000024A0000}"/>
    <cellStyle name="40% - Accent2 2 5 2 2 2 4" xfId="15454" xr:uid="{00000000-0005-0000-0000-0000034A0000}"/>
    <cellStyle name="40% - Accent2 2 5 2 2 2 4 2" xfId="15455" xr:uid="{00000000-0005-0000-0000-0000044A0000}"/>
    <cellStyle name="40% - Accent2 2 5 2 2 2 4 3" xfId="53029" xr:uid="{00000000-0005-0000-0000-0000054A0000}"/>
    <cellStyle name="40% - Accent2 2 5 2 2 2 5" xfId="15456" xr:uid="{00000000-0005-0000-0000-0000064A0000}"/>
    <cellStyle name="40% - Accent2 2 5 2 2 2 6" xfId="15457" xr:uid="{00000000-0005-0000-0000-0000074A0000}"/>
    <cellStyle name="40% - Accent2 2 5 2 2 3" xfId="15458" xr:uid="{00000000-0005-0000-0000-0000084A0000}"/>
    <cellStyle name="40% - Accent2 2 5 2 2 3 2" xfId="15459" xr:uid="{00000000-0005-0000-0000-0000094A0000}"/>
    <cellStyle name="40% - Accent2 2 5 2 2 3 2 2" xfId="15460" xr:uid="{00000000-0005-0000-0000-00000A4A0000}"/>
    <cellStyle name="40% - Accent2 2 5 2 2 3 2 3" xfId="53030" xr:uid="{00000000-0005-0000-0000-00000B4A0000}"/>
    <cellStyle name="40% - Accent2 2 5 2 2 3 3" xfId="15461" xr:uid="{00000000-0005-0000-0000-00000C4A0000}"/>
    <cellStyle name="40% - Accent2 2 5 2 2 3 4" xfId="15462" xr:uid="{00000000-0005-0000-0000-00000D4A0000}"/>
    <cellStyle name="40% - Accent2 2 5 2 2 4" xfId="15463" xr:uid="{00000000-0005-0000-0000-00000E4A0000}"/>
    <cellStyle name="40% - Accent2 2 5 2 2 4 2" xfId="15464" xr:uid="{00000000-0005-0000-0000-00000F4A0000}"/>
    <cellStyle name="40% - Accent2 2 5 2 2 4 2 2" xfId="15465" xr:uid="{00000000-0005-0000-0000-0000104A0000}"/>
    <cellStyle name="40% - Accent2 2 5 2 2 4 2 3" xfId="53031" xr:uid="{00000000-0005-0000-0000-0000114A0000}"/>
    <cellStyle name="40% - Accent2 2 5 2 2 4 3" xfId="15466" xr:uid="{00000000-0005-0000-0000-0000124A0000}"/>
    <cellStyle name="40% - Accent2 2 5 2 2 4 4" xfId="15467" xr:uid="{00000000-0005-0000-0000-0000134A0000}"/>
    <cellStyle name="40% - Accent2 2 5 2 2 5" xfId="15468" xr:uid="{00000000-0005-0000-0000-0000144A0000}"/>
    <cellStyle name="40% - Accent2 2 5 2 2 5 2" xfId="15469" xr:uid="{00000000-0005-0000-0000-0000154A0000}"/>
    <cellStyle name="40% - Accent2 2 5 2 2 5 3" xfId="53032" xr:uid="{00000000-0005-0000-0000-0000164A0000}"/>
    <cellStyle name="40% - Accent2 2 5 2 2 6" xfId="15470" xr:uid="{00000000-0005-0000-0000-0000174A0000}"/>
    <cellStyle name="40% - Accent2 2 5 2 2 7" xfId="15471" xr:uid="{00000000-0005-0000-0000-0000184A0000}"/>
    <cellStyle name="40% - Accent2 2 5 2 3" xfId="15472" xr:uid="{00000000-0005-0000-0000-0000194A0000}"/>
    <cellStyle name="40% - Accent2 2 5 2 3 2" xfId="15473" xr:uid="{00000000-0005-0000-0000-00001A4A0000}"/>
    <cellStyle name="40% - Accent2 2 5 2 3 2 2" xfId="15474" xr:uid="{00000000-0005-0000-0000-00001B4A0000}"/>
    <cellStyle name="40% - Accent2 2 5 2 3 2 2 2" xfId="15475" xr:uid="{00000000-0005-0000-0000-00001C4A0000}"/>
    <cellStyle name="40% - Accent2 2 5 2 3 2 2 3" xfId="53033" xr:uid="{00000000-0005-0000-0000-00001D4A0000}"/>
    <cellStyle name="40% - Accent2 2 5 2 3 2 3" xfId="15476" xr:uid="{00000000-0005-0000-0000-00001E4A0000}"/>
    <cellStyle name="40% - Accent2 2 5 2 3 2 4" xfId="15477" xr:uid="{00000000-0005-0000-0000-00001F4A0000}"/>
    <cellStyle name="40% - Accent2 2 5 2 3 3" xfId="15478" xr:uid="{00000000-0005-0000-0000-0000204A0000}"/>
    <cellStyle name="40% - Accent2 2 5 2 3 3 2" xfId="15479" xr:uid="{00000000-0005-0000-0000-0000214A0000}"/>
    <cellStyle name="40% - Accent2 2 5 2 3 3 2 2" xfId="15480" xr:uid="{00000000-0005-0000-0000-0000224A0000}"/>
    <cellStyle name="40% - Accent2 2 5 2 3 3 2 3" xfId="53034" xr:uid="{00000000-0005-0000-0000-0000234A0000}"/>
    <cellStyle name="40% - Accent2 2 5 2 3 3 3" xfId="15481" xr:uid="{00000000-0005-0000-0000-0000244A0000}"/>
    <cellStyle name="40% - Accent2 2 5 2 3 3 4" xfId="15482" xr:uid="{00000000-0005-0000-0000-0000254A0000}"/>
    <cellStyle name="40% - Accent2 2 5 2 3 4" xfId="15483" xr:uid="{00000000-0005-0000-0000-0000264A0000}"/>
    <cellStyle name="40% - Accent2 2 5 2 3 4 2" xfId="15484" xr:uid="{00000000-0005-0000-0000-0000274A0000}"/>
    <cellStyle name="40% - Accent2 2 5 2 3 4 3" xfId="53035" xr:uid="{00000000-0005-0000-0000-0000284A0000}"/>
    <cellStyle name="40% - Accent2 2 5 2 3 5" xfId="15485" xr:uid="{00000000-0005-0000-0000-0000294A0000}"/>
    <cellStyle name="40% - Accent2 2 5 2 3 6" xfId="15486" xr:uid="{00000000-0005-0000-0000-00002A4A0000}"/>
    <cellStyle name="40% - Accent2 2 5 2 4" xfId="15487" xr:uid="{00000000-0005-0000-0000-00002B4A0000}"/>
    <cellStyle name="40% - Accent2 2 5 2 4 2" xfId="15488" xr:uid="{00000000-0005-0000-0000-00002C4A0000}"/>
    <cellStyle name="40% - Accent2 2 5 2 4 2 2" xfId="15489" xr:uid="{00000000-0005-0000-0000-00002D4A0000}"/>
    <cellStyle name="40% - Accent2 2 5 2 4 2 3" xfId="53036" xr:uid="{00000000-0005-0000-0000-00002E4A0000}"/>
    <cellStyle name="40% - Accent2 2 5 2 4 3" xfId="15490" xr:uid="{00000000-0005-0000-0000-00002F4A0000}"/>
    <cellStyle name="40% - Accent2 2 5 2 4 4" xfId="15491" xr:uid="{00000000-0005-0000-0000-0000304A0000}"/>
    <cellStyle name="40% - Accent2 2 5 2 5" xfId="15492" xr:uid="{00000000-0005-0000-0000-0000314A0000}"/>
    <cellStyle name="40% - Accent2 2 5 2 5 2" xfId="15493" xr:uid="{00000000-0005-0000-0000-0000324A0000}"/>
    <cellStyle name="40% - Accent2 2 5 2 5 2 2" xfId="15494" xr:uid="{00000000-0005-0000-0000-0000334A0000}"/>
    <cellStyle name="40% - Accent2 2 5 2 5 2 3" xfId="53037" xr:uid="{00000000-0005-0000-0000-0000344A0000}"/>
    <cellStyle name="40% - Accent2 2 5 2 5 3" xfId="15495" xr:uid="{00000000-0005-0000-0000-0000354A0000}"/>
    <cellStyle name="40% - Accent2 2 5 2 5 4" xfId="15496" xr:uid="{00000000-0005-0000-0000-0000364A0000}"/>
    <cellStyle name="40% - Accent2 2 5 2 6" xfId="15497" xr:uid="{00000000-0005-0000-0000-0000374A0000}"/>
    <cellStyle name="40% - Accent2 2 5 2 6 2" xfId="15498" xr:uid="{00000000-0005-0000-0000-0000384A0000}"/>
    <cellStyle name="40% - Accent2 2 5 2 6 3" xfId="53038" xr:uid="{00000000-0005-0000-0000-0000394A0000}"/>
    <cellStyle name="40% - Accent2 2 5 2 7" xfId="15499" xr:uid="{00000000-0005-0000-0000-00003A4A0000}"/>
    <cellStyle name="40% - Accent2 2 5 2 8" xfId="15500" xr:uid="{00000000-0005-0000-0000-00003B4A0000}"/>
    <cellStyle name="40% - Accent2 2 5 3" xfId="15501" xr:uid="{00000000-0005-0000-0000-00003C4A0000}"/>
    <cellStyle name="40% - Accent2 2 5 3 2" xfId="15502" xr:uid="{00000000-0005-0000-0000-00003D4A0000}"/>
    <cellStyle name="40% - Accent2 2 5 3 2 2" xfId="15503" xr:uid="{00000000-0005-0000-0000-00003E4A0000}"/>
    <cellStyle name="40% - Accent2 2 5 3 2 2 2" xfId="15504" xr:uid="{00000000-0005-0000-0000-00003F4A0000}"/>
    <cellStyle name="40% - Accent2 2 5 3 2 2 2 2" xfId="15505" xr:uid="{00000000-0005-0000-0000-0000404A0000}"/>
    <cellStyle name="40% - Accent2 2 5 3 2 2 2 3" xfId="53039" xr:uid="{00000000-0005-0000-0000-0000414A0000}"/>
    <cellStyle name="40% - Accent2 2 5 3 2 2 3" xfId="15506" xr:uid="{00000000-0005-0000-0000-0000424A0000}"/>
    <cellStyle name="40% - Accent2 2 5 3 2 2 4" xfId="15507" xr:uid="{00000000-0005-0000-0000-0000434A0000}"/>
    <cellStyle name="40% - Accent2 2 5 3 2 3" xfId="15508" xr:uid="{00000000-0005-0000-0000-0000444A0000}"/>
    <cellStyle name="40% - Accent2 2 5 3 2 3 2" xfId="15509" xr:uid="{00000000-0005-0000-0000-0000454A0000}"/>
    <cellStyle name="40% - Accent2 2 5 3 2 3 2 2" xfId="15510" xr:uid="{00000000-0005-0000-0000-0000464A0000}"/>
    <cellStyle name="40% - Accent2 2 5 3 2 3 2 3" xfId="53040" xr:uid="{00000000-0005-0000-0000-0000474A0000}"/>
    <cellStyle name="40% - Accent2 2 5 3 2 3 3" xfId="15511" xr:uid="{00000000-0005-0000-0000-0000484A0000}"/>
    <cellStyle name="40% - Accent2 2 5 3 2 3 4" xfId="15512" xr:uid="{00000000-0005-0000-0000-0000494A0000}"/>
    <cellStyle name="40% - Accent2 2 5 3 2 4" xfId="15513" xr:uid="{00000000-0005-0000-0000-00004A4A0000}"/>
    <cellStyle name="40% - Accent2 2 5 3 2 4 2" xfId="15514" xr:uid="{00000000-0005-0000-0000-00004B4A0000}"/>
    <cellStyle name="40% - Accent2 2 5 3 2 4 3" xfId="53041" xr:uid="{00000000-0005-0000-0000-00004C4A0000}"/>
    <cellStyle name="40% - Accent2 2 5 3 2 5" xfId="15515" xr:uid="{00000000-0005-0000-0000-00004D4A0000}"/>
    <cellStyle name="40% - Accent2 2 5 3 2 6" xfId="15516" xr:uid="{00000000-0005-0000-0000-00004E4A0000}"/>
    <cellStyle name="40% - Accent2 2 5 3 3" xfId="15517" xr:uid="{00000000-0005-0000-0000-00004F4A0000}"/>
    <cellStyle name="40% - Accent2 2 5 3 3 2" xfId="15518" xr:uid="{00000000-0005-0000-0000-0000504A0000}"/>
    <cellStyle name="40% - Accent2 2 5 3 3 2 2" xfId="15519" xr:uid="{00000000-0005-0000-0000-0000514A0000}"/>
    <cellStyle name="40% - Accent2 2 5 3 3 2 3" xfId="53042" xr:uid="{00000000-0005-0000-0000-0000524A0000}"/>
    <cellStyle name="40% - Accent2 2 5 3 3 3" xfId="15520" xr:uid="{00000000-0005-0000-0000-0000534A0000}"/>
    <cellStyle name="40% - Accent2 2 5 3 3 4" xfId="15521" xr:uid="{00000000-0005-0000-0000-0000544A0000}"/>
    <cellStyle name="40% - Accent2 2 5 3 4" xfId="15522" xr:uid="{00000000-0005-0000-0000-0000554A0000}"/>
    <cellStyle name="40% - Accent2 2 5 3 4 2" xfId="15523" xr:uid="{00000000-0005-0000-0000-0000564A0000}"/>
    <cellStyle name="40% - Accent2 2 5 3 4 2 2" xfId="15524" xr:uid="{00000000-0005-0000-0000-0000574A0000}"/>
    <cellStyle name="40% - Accent2 2 5 3 4 2 3" xfId="53043" xr:uid="{00000000-0005-0000-0000-0000584A0000}"/>
    <cellStyle name="40% - Accent2 2 5 3 4 3" xfId="15525" xr:uid="{00000000-0005-0000-0000-0000594A0000}"/>
    <cellStyle name="40% - Accent2 2 5 3 4 4" xfId="15526" xr:uid="{00000000-0005-0000-0000-00005A4A0000}"/>
    <cellStyle name="40% - Accent2 2 5 3 5" xfId="15527" xr:uid="{00000000-0005-0000-0000-00005B4A0000}"/>
    <cellStyle name="40% - Accent2 2 5 3 5 2" xfId="15528" xr:uid="{00000000-0005-0000-0000-00005C4A0000}"/>
    <cellStyle name="40% - Accent2 2 5 3 5 3" xfId="53044" xr:uid="{00000000-0005-0000-0000-00005D4A0000}"/>
    <cellStyle name="40% - Accent2 2 5 3 6" xfId="15529" xr:uid="{00000000-0005-0000-0000-00005E4A0000}"/>
    <cellStyle name="40% - Accent2 2 5 3 7" xfId="15530" xr:uid="{00000000-0005-0000-0000-00005F4A0000}"/>
    <cellStyle name="40% - Accent2 2 5 4" xfId="15531" xr:uid="{00000000-0005-0000-0000-0000604A0000}"/>
    <cellStyle name="40% - Accent2 2 5 4 2" xfId="15532" xr:uid="{00000000-0005-0000-0000-0000614A0000}"/>
    <cellStyle name="40% - Accent2 2 5 4 2 2" xfId="15533" xr:uid="{00000000-0005-0000-0000-0000624A0000}"/>
    <cellStyle name="40% - Accent2 2 5 4 2 2 2" xfId="15534" xr:uid="{00000000-0005-0000-0000-0000634A0000}"/>
    <cellStyle name="40% - Accent2 2 5 4 2 2 3" xfId="53045" xr:uid="{00000000-0005-0000-0000-0000644A0000}"/>
    <cellStyle name="40% - Accent2 2 5 4 2 3" xfId="15535" xr:uid="{00000000-0005-0000-0000-0000654A0000}"/>
    <cellStyle name="40% - Accent2 2 5 4 2 4" xfId="15536" xr:uid="{00000000-0005-0000-0000-0000664A0000}"/>
    <cellStyle name="40% - Accent2 2 5 4 3" xfId="15537" xr:uid="{00000000-0005-0000-0000-0000674A0000}"/>
    <cellStyle name="40% - Accent2 2 5 4 3 2" xfId="15538" xr:uid="{00000000-0005-0000-0000-0000684A0000}"/>
    <cellStyle name="40% - Accent2 2 5 4 3 2 2" xfId="15539" xr:uid="{00000000-0005-0000-0000-0000694A0000}"/>
    <cellStyle name="40% - Accent2 2 5 4 3 2 3" xfId="53046" xr:uid="{00000000-0005-0000-0000-00006A4A0000}"/>
    <cellStyle name="40% - Accent2 2 5 4 3 3" xfId="15540" xr:uid="{00000000-0005-0000-0000-00006B4A0000}"/>
    <cellStyle name="40% - Accent2 2 5 4 3 4" xfId="15541" xr:uid="{00000000-0005-0000-0000-00006C4A0000}"/>
    <cellStyle name="40% - Accent2 2 5 4 4" xfId="15542" xr:uid="{00000000-0005-0000-0000-00006D4A0000}"/>
    <cellStyle name="40% - Accent2 2 5 4 4 2" xfId="15543" xr:uid="{00000000-0005-0000-0000-00006E4A0000}"/>
    <cellStyle name="40% - Accent2 2 5 4 4 3" xfId="53047" xr:uid="{00000000-0005-0000-0000-00006F4A0000}"/>
    <cellStyle name="40% - Accent2 2 5 4 5" xfId="15544" xr:uid="{00000000-0005-0000-0000-0000704A0000}"/>
    <cellStyle name="40% - Accent2 2 5 4 6" xfId="15545" xr:uid="{00000000-0005-0000-0000-0000714A0000}"/>
    <cellStyle name="40% - Accent2 2 5 5" xfId="15546" xr:uid="{00000000-0005-0000-0000-0000724A0000}"/>
    <cellStyle name="40% - Accent2 2 5 5 2" xfId="15547" xr:uid="{00000000-0005-0000-0000-0000734A0000}"/>
    <cellStyle name="40% - Accent2 2 5 5 2 2" xfId="15548" xr:uid="{00000000-0005-0000-0000-0000744A0000}"/>
    <cellStyle name="40% - Accent2 2 5 5 2 2 2" xfId="15549" xr:uid="{00000000-0005-0000-0000-0000754A0000}"/>
    <cellStyle name="40% - Accent2 2 5 5 2 2 3" xfId="53048" xr:uid="{00000000-0005-0000-0000-0000764A0000}"/>
    <cellStyle name="40% - Accent2 2 5 5 2 3" xfId="15550" xr:uid="{00000000-0005-0000-0000-0000774A0000}"/>
    <cellStyle name="40% - Accent2 2 5 5 2 4" xfId="15551" xr:uid="{00000000-0005-0000-0000-0000784A0000}"/>
    <cellStyle name="40% - Accent2 2 5 5 3" xfId="15552" xr:uid="{00000000-0005-0000-0000-0000794A0000}"/>
    <cellStyle name="40% - Accent2 2 5 5 3 2" xfId="15553" xr:uid="{00000000-0005-0000-0000-00007A4A0000}"/>
    <cellStyle name="40% - Accent2 2 5 5 3 3" xfId="53049" xr:uid="{00000000-0005-0000-0000-00007B4A0000}"/>
    <cellStyle name="40% - Accent2 2 5 5 4" xfId="15554" xr:uid="{00000000-0005-0000-0000-00007C4A0000}"/>
    <cellStyle name="40% - Accent2 2 5 5 5" xfId="15555" xr:uid="{00000000-0005-0000-0000-00007D4A0000}"/>
    <cellStyle name="40% - Accent2 2 5 6" xfId="15556" xr:uid="{00000000-0005-0000-0000-00007E4A0000}"/>
    <cellStyle name="40% - Accent2 2 5 6 2" xfId="15557" xr:uid="{00000000-0005-0000-0000-00007F4A0000}"/>
    <cellStyle name="40% - Accent2 2 5 6 2 2" xfId="15558" xr:uid="{00000000-0005-0000-0000-0000804A0000}"/>
    <cellStyle name="40% - Accent2 2 5 6 2 3" xfId="53050" xr:uid="{00000000-0005-0000-0000-0000814A0000}"/>
    <cellStyle name="40% - Accent2 2 5 6 3" xfId="15559" xr:uid="{00000000-0005-0000-0000-0000824A0000}"/>
    <cellStyle name="40% - Accent2 2 5 6 4" xfId="15560" xr:uid="{00000000-0005-0000-0000-0000834A0000}"/>
    <cellStyle name="40% - Accent2 2 5 7" xfId="15561" xr:uid="{00000000-0005-0000-0000-0000844A0000}"/>
    <cellStyle name="40% - Accent2 2 5 7 2" xfId="15562" xr:uid="{00000000-0005-0000-0000-0000854A0000}"/>
    <cellStyle name="40% - Accent2 2 5 7 2 2" xfId="15563" xr:uid="{00000000-0005-0000-0000-0000864A0000}"/>
    <cellStyle name="40% - Accent2 2 5 7 2 3" xfId="53051" xr:uid="{00000000-0005-0000-0000-0000874A0000}"/>
    <cellStyle name="40% - Accent2 2 5 7 3" xfId="15564" xr:uid="{00000000-0005-0000-0000-0000884A0000}"/>
    <cellStyle name="40% - Accent2 2 5 7 4" xfId="15565" xr:uid="{00000000-0005-0000-0000-0000894A0000}"/>
    <cellStyle name="40% - Accent2 2 5 8" xfId="15566" xr:uid="{00000000-0005-0000-0000-00008A4A0000}"/>
    <cellStyle name="40% - Accent2 2 5 8 2" xfId="15567" xr:uid="{00000000-0005-0000-0000-00008B4A0000}"/>
    <cellStyle name="40% - Accent2 2 5 8 3" xfId="53052" xr:uid="{00000000-0005-0000-0000-00008C4A0000}"/>
    <cellStyle name="40% - Accent2 2 5 9" xfId="15568" xr:uid="{00000000-0005-0000-0000-00008D4A0000}"/>
    <cellStyle name="40% - Accent2 2 6" xfId="15569" xr:uid="{00000000-0005-0000-0000-00008E4A0000}"/>
    <cellStyle name="40% - Accent2 2 6 10" xfId="15570" xr:uid="{00000000-0005-0000-0000-00008F4A0000}"/>
    <cellStyle name="40% - Accent2 2 6 2" xfId="15571" xr:uid="{00000000-0005-0000-0000-0000904A0000}"/>
    <cellStyle name="40% - Accent2 2 6 2 2" xfId="15572" xr:uid="{00000000-0005-0000-0000-0000914A0000}"/>
    <cellStyle name="40% - Accent2 2 6 2 2 2" xfId="15573" xr:uid="{00000000-0005-0000-0000-0000924A0000}"/>
    <cellStyle name="40% - Accent2 2 6 2 2 2 2" xfId="15574" xr:uid="{00000000-0005-0000-0000-0000934A0000}"/>
    <cellStyle name="40% - Accent2 2 6 2 2 2 2 2" xfId="15575" xr:uid="{00000000-0005-0000-0000-0000944A0000}"/>
    <cellStyle name="40% - Accent2 2 6 2 2 2 2 2 2" xfId="15576" xr:uid="{00000000-0005-0000-0000-0000954A0000}"/>
    <cellStyle name="40% - Accent2 2 6 2 2 2 2 2 3" xfId="53053" xr:uid="{00000000-0005-0000-0000-0000964A0000}"/>
    <cellStyle name="40% - Accent2 2 6 2 2 2 2 3" xfId="15577" xr:uid="{00000000-0005-0000-0000-0000974A0000}"/>
    <cellStyle name="40% - Accent2 2 6 2 2 2 2 4" xfId="15578" xr:uid="{00000000-0005-0000-0000-0000984A0000}"/>
    <cellStyle name="40% - Accent2 2 6 2 2 2 3" xfId="15579" xr:uid="{00000000-0005-0000-0000-0000994A0000}"/>
    <cellStyle name="40% - Accent2 2 6 2 2 2 3 2" xfId="15580" xr:uid="{00000000-0005-0000-0000-00009A4A0000}"/>
    <cellStyle name="40% - Accent2 2 6 2 2 2 3 2 2" xfId="15581" xr:uid="{00000000-0005-0000-0000-00009B4A0000}"/>
    <cellStyle name="40% - Accent2 2 6 2 2 2 3 2 3" xfId="53054" xr:uid="{00000000-0005-0000-0000-00009C4A0000}"/>
    <cellStyle name="40% - Accent2 2 6 2 2 2 3 3" xfId="15582" xr:uid="{00000000-0005-0000-0000-00009D4A0000}"/>
    <cellStyle name="40% - Accent2 2 6 2 2 2 3 4" xfId="15583" xr:uid="{00000000-0005-0000-0000-00009E4A0000}"/>
    <cellStyle name="40% - Accent2 2 6 2 2 2 4" xfId="15584" xr:uid="{00000000-0005-0000-0000-00009F4A0000}"/>
    <cellStyle name="40% - Accent2 2 6 2 2 2 4 2" xfId="15585" xr:uid="{00000000-0005-0000-0000-0000A04A0000}"/>
    <cellStyle name="40% - Accent2 2 6 2 2 2 4 3" xfId="53055" xr:uid="{00000000-0005-0000-0000-0000A14A0000}"/>
    <cellStyle name="40% - Accent2 2 6 2 2 2 5" xfId="15586" xr:uid="{00000000-0005-0000-0000-0000A24A0000}"/>
    <cellStyle name="40% - Accent2 2 6 2 2 2 6" xfId="15587" xr:uid="{00000000-0005-0000-0000-0000A34A0000}"/>
    <cellStyle name="40% - Accent2 2 6 2 2 3" xfId="15588" xr:uid="{00000000-0005-0000-0000-0000A44A0000}"/>
    <cellStyle name="40% - Accent2 2 6 2 2 3 2" xfId="15589" xr:uid="{00000000-0005-0000-0000-0000A54A0000}"/>
    <cellStyle name="40% - Accent2 2 6 2 2 3 2 2" xfId="15590" xr:uid="{00000000-0005-0000-0000-0000A64A0000}"/>
    <cellStyle name="40% - Accent2 2 6 2 2 3 2 3" xfId="53056" xr:uid="{00000000-0005-0000-0000-0000A74A0000}"/>
    <cellStyle name="40% - Accent2 2 6 2 2 3 3" xfId="15591" xr:uid="{00000000-0005-0000-0000-0000A84A0000}"/>
    <cellStyle name="40% - Accent2 2 6 2 2 3 4" xfId="15592" xr:uid="{00000000-0005-0000-0000-0000A94A0000}"/>
    <cellStyle name="40% - Accent2 2 6 2 2 4" xfId="15593" xr:uid="{00000000-0005-0000-0000-0000AA4A0000}"/>
    <cellStyle name="40% - Accent2 2 6 2 2 4 2" xfId="15594" xr:uid="{00000000-0005-0000-0000-0000AB4A0000}"/>
    <cellStyle name="40% - Accent2 2 6 2 2 4 2 2" xfId="15595" xr:uid="{00000000-0005-0000-0000-0000AC4A0000}"/>
    <cellStyle name="40% - Accent2 2 6 2 2 4 2 3" xfId="53057" xr:uid="{00000000-0005-0000-0000-0000AD4A0000}"/>
    <cellStyle name="40% - Accent2 2 6 2 2 4 3" xfId="15596" xr:uid="{00000000-0005-0000-0000-0000AE4A0000}"/>
    <cellStyle name="40% - Accent2 2 6 2 2 4 4" xfId="15597" xr:uid="{00000000-0005-0000-0000-0000AF4A0000}"/>
    <cellStyle name="40% - Accent2 2 6 2 2 5" xfId="15598" xr:uid="{00000000-0005-0000-0000-0000B04A0000}"/>
    <cellStyle name="40% - Accent2 2 6 2 2 5 2" xfId="15599" xr:uid="{00000000-0005-0000-0000-0000B14A0000}"/>
    <cellStyle name="40% - Accent2 2 6 2 2 5 3" xfId="53058" xr:uid="{00000000-0005-0000-0000-0000B24A0000}"/>
    <cellStyle name="40% - Accent2 2 6 2 2 6" xfId="15600" xr:uid="{00000000-0005-0000-0000-0000B34A0000}"/>
    <cellStyle name="40% - Accent2 2 6 2 2 7" xfId="15601" xr:uid="{00000000-0005-0000-0000-0000B44A0000}"/>
    <cellStyle name="40% - Accent2 2 6 2 3" xfId="15602" xr:uid="{00000000-0005-0000-0000-0000B54A0000}"/>
    <cellStyle name="40% - Accent2 2 6 2 3 2" xfId="15603" xr:uid="{00000000-0005-0000-0000-0000B64A0000}"/>
    <cellStyle name="40% - Accent2 2 6 2 3 2 2" xfId="15604" xr:uid="{00000000-0005-0000-0000-0000B74A0000}"/>
    <cellStyle name="40% - Accent2 2 6 2 3 2 2 2" xfId="15605" xr:uid="{00000000-0005-0000-0000-0000B84A0000}"/>
    <cellStyle name="40% - Accent2 2 6 2 3 2 2 3" xfId="53059" xr:uid="{00000000-0005-0000-0000-0000B94A0000}"/>
    <cellStyle name="40% - Accent2 2 6 2 3 2 3" xfId="15606" xr:uid="{00000000-0005-0000-0000-0000BA4A0000}"/>
    <cellStyle name="40% - Accent2 2 6 2 3 2 4" xfId="15607" xr:uid="{00000000-0005-0000-0000-0000BB4A0000}"/>
    <cellStyle name="40% - Accent2 2 6 2 3 3" xfId="15608" xr:uid="{00000000-0005-0000-0000-0000BC4A0000}"/>
    <cellStyle name="40% - Accent2 2 6 2 3 3 2" xfId="15609" xr:uid="{00000000-0005-0000-0000-0000BD4A0000}"/>
    <cellStyle name="40% - Accent2 2 6 2 3 3 2 2" xfId="15610" xr:uid="{00000000-0005-0000-0000-0000BE4A0000}"/>
    <cellStyle name="40% - Accent2 2 6 2 3 3 2 3" xfId="53060" xr:uid="{00000000-0005-0000-0000-0000BF4A0000}"/>
    <cellStyle name="40% - Accent2 2 6 2 3 3 3" xfId="15611" xr:uid="{00000000-0005-0000-0000-0000C04A0000}"/>
    <cellStyle name="40% - Accent2 2 6 2 3 3 4" xfId="15612" xr:uid="{00000000-0005-0000-0000-0000C14A0000}"/>
    <cellStyle name="40% - Accent2 2 6 2 3 4" xfId="15613" xr:uid="{00000000-0005-0000-0000-0000C24A0000}"/>
    <cellStyle name="40% - Accent2 2 6 2 3 4 2" xfId="15614" xr:uid="{00000000-0005-0000-0000-0000C34A0000}"/>
    <cellStyle name="40% - Accent2 2 6 2 3 4 3" xfId="53061" xr:uid="{00000000-0005-0000-0000-0000C44A0000}"/>
    <cellStyle name="40% - Accent2 2 6 2 3 5" xfId="15615" xr:uid="{00000000-0005-0000-0000-0000C54A0000}"/>
    <cellStyle name="40% - Accent2 2 6 2 3 6" xfId="15616" xr:uid="{00000000-0005-0000-0000-0000C64A0000}"/>
    <cellStyle name="40% - Accent2 2 6 2 4" xfId="15617" xr:uid="{00000000-0005-0000-0000-0000C74A0000}"/>
    <cellStyle name="40% - Accent2 2 6 2 4 2" xfId="15618" xr:uid="{00000000-0005-0000-0000-0000C84A0000}"/>
    <cellStyle name="40% - Accent2 2 6 2 4 2 2" xfId="15619" xr:uid="{00000000-0005-0000-0000-0000C94A0000}"/>
    <cellStyle name="40% - Accent2 2 6 2 4 2 3" xfId="53062" xr:uid="{00000000-0005-0000-0000-0000CA4A0000}"/>
    <cellStyle name="40% - Accent2 2 6 2 4 3" xfId="15620" xr:uid="{00000000-0005-0000-0000-0000CB4A0000}"/>
    <cellStyle name="40% - Accent2 2 6 2 4 4" xfId="15621" xr:uid="{00000000-0005-0000-0000-0000CC4A0000}"/>
    <cellStyle name="40% - Accent2 2 6 2 5" xfId="15622" xr:uid="{00000000-0005-0000-0000-0000CD4A0000}"/>
    <cellStyle name="40% - Accent2 2 6 2 5 2" xfId="15623" xr:uid="{00000000-0005-0000-0000-0000CE4A0000}"/>
    <cellStyle name="40% - Accent2 2 6 2 5 2 2" xfId="15624" xr:uid="{00000000-0005-0000-0000-0000CF4A0000}"/>
    <cellStyle name="40% - Accent2 2 6 2 5 2 3" xfId="53063" xr:uid="{00000000-0005-0000-0000-0000D04A0000}"/>
    <cellStyle name="40% - Accent2 2 6 2 5 3" xfId="15625" xr:uid="{00000000-0005-0000-0000-0000D14A0000}"/>
    <cellStyle name="40% - Accent2 2 6 2 5 4" xfId="15626" xr:uid="{00000000-0005-0000-0000-0000D24A0000}"/>
    <cellStyle name="40% - Accent2 2 6 2 6" xfId="15627" xr:uid="{00000000-0005-0000-0000-0000D34A0000}"/>
    <cellStyle name="40% - Accent2 2 6 2 6 2" xfId="15628" xr:uid="{00000000-0005-0000-0000-0000D44A0000}"/>
    <cellStyle name="40% - Accent2 2 6 2 6 3" xfId="53064" xr:uid="{00000000-0005-0000-0000-0000D54A0000}"/>
    <cellStyle name="40% - Accent2 2 6 2 7" xfId="15629" xr:uid="{00000000-0005-0000-0000-0000D64A0000}"/>
    <cellStyle name="40% - Accent2 2 6 2 8" xfId="15630" xr:uid="{00000000-0005-0000-0000-0000D74A0000}"/>
    <cellStyle name="40% - Accent2 2 6 3" xfId="15631" xr:uid="{00000000-0005-0000-0000-0000D84A0000}"/>
    <cellStyle name="40% - Accent2 2 6 3 2" xfId="15632" xr:uid="{00000000-0005-0000-0000-0000D94A0000}"/>
    <cellStyle name="40% - Accent2 2 6 3 2 2" xfId="15633" xr:uid="{00000000-0005-0000-0000-0000DA4A0000}"/>
    <cellStyle name="40% - Accent2 2 6 3 2 2 2" xfId="15634" xr:uid="{00000000-0005-0000-0000-0000DB4A0000}"/>
    <cellStyle name="40% - Accent2 2 6 3 2 2 2 2" xfId="15635" xr:uid="{00000000-0005-0000-0000-0000DC4A0000}"/>
    <cellStyle name="40% - Accent2 2 6 3 2 2 2 3" xfId="53065" xr:uid="{00000000-0005-0000-0000-0000DD4A0000}"/>
    <cellStyle name="40% - Accent2 2 6 3 2 2 3" xfId="15636" xr:uid="{00000000-0005-0000-0000-0000DE4A0000}"/>
    <cellStyle name="40% - Accent2 2 6 3 2 2 4" xfId="15637" xr:uid="{00000000-0005-0000-0000-0000DF4A0000}"/>
    <cellStyle name="40% - Accent2 2 6 3 2 3" xfId="15638" xr:uid="{00000000-0005-0000-0000-0000E04A0000}"/>
    <cellStyle name="40% - Accent2 2 6 3 2 3 2" xfId="15639" xr:uid="{00000000-0005-0000-0000-0000E14A0000}"/>
    <cellStyle name="40% - Accent2 2 6 3 2 3 2 2" xfId="15640" xr:uid="{00000000-0005-0000-0000-0000E24A0000}"/>
    <cellStyle name="40% - Accent2 2 6 3 2 3 2 3" xfId="53066" xr:uid="{00000000-0005-0000-0000-0000E34A0000}"/>
    <cellStyle name="40% - Accent2 2 6 3 2 3 3" xfId="15641" xr:uid="{00000000-0005-0000-0000-0000E44A0000}"/>
    <cellStyle name="40% - Accent2 2 6 3 2 3 4" xfId="15642" xr:uid="{00000000-0005-0000-0000-0000E54A0000}"/>
    <cellStyle name="40% - Accent2 2 6 3 2 4" xfId="15643" xr:uid="{00000000-0005-0000-0000-0000E64A0000}"/>
    <cellStyle name="40% - Accent2 2 6 3 2 4 2" xfId="15644" xr:uid="{00000000-0005-0000-0000-0000E74A0000}"/>
    <cellStyle name="40% - Accent2 2 6 3 2 4 3" xfId="53067" xr:uid="{00000000-0005-0000-0000-0000E84A0000}"/>
    <cellStyle name="40% - Accent2 2 6 3 2 5" xfId="15645" xr:uid="{00000000-0005-0000-0000-0000E94A0000}"/>
    <cellStyle name="40% - Accent2 2 6 3 2 6" xfId="15646" xr:uid="{00000000-0005-0000-0000-0000EA4A0000}"/>
    <cellStyle name="40% - Accent2 2 6 3 3" xfId="15647" xr:uid="{00000000-0005-0000-0000-0000EB4A0000}"/>
    <cellStyle name="40% - Accent2 2 6 3 3 2" xfId="15648" xr:uid="{00000000-0005-0000-0000-0000EC4A0000}"/>
    <cellStyle name="40% - Accent2 2 6 3 3 2 2" xfId="15649" xr:uid="{00000000-0005-0000-0000-0000ED4A0000}"/>
    <cellStyle name="40% - Accent2 2 6 3 3 2 3" xfId="53068" xr:uid="{00000000-0005-0000-0000-0000EE4A0000}"/>
    <cellStyle name="40% - Accent2 2 6 3 3 3" xfId="15650" xr:uid="{00000000-0005-0000-0000-0000EF4A0000}"/>
    <cellStyle name="40% - Accent2 2 6 3 3 4" xfId="15651" xr:uid="{00000000-0005-0000-0000-0000F04A0000}"/>
    <cellStyle name="40% - Accent2 2 6 3 4" xfId="15652" xr:uid="{00000000-0005-0000-0000-0000F14A0000}"/>
    <cellStyle name="40% - Accent2 2 6 3 4 2" xfId="15653" xr:uid="{00000000-0005-0000-0000-0000F24A0000}"/>
    <cellStyle name="40% - Accent2 2 6 3 4 2 2" xfId="15654" xr:uid="{00000000-0005-0000-0000-0000F34A0000}"/>
    <cellStyle name="40% - Accent2 2 6 3 4 2 3" xfId="53069" xr:uid="{00000000-0005-0000-0000-0000F44A0000}"/>
    <cellStyle name="40% - Accent2 2 6 3 4 3" xfId="15655" xr:uid="{00000000-0005-0000-0000-0000F54A0000}"/>
    <cellStyle name="40% - Accent2 2 6 3 4 4" xfId="15656" xr:uid="{00000000-0005-0000-0000-0000F64A0000}"/>
    <cellStyle name="40% - Accent2 2 6 3 5" xfId="15657" xr:uid="{00000000-0005-0000-0000-0000F74A0000}"/>
    <cellStyle name="40% - Accent2 2 6 3 5 2" xfId="15658" xr:uid="{00000000-0005-0000-0000-0000F84A0000}"/>
    <cellStyle name="40% - Accent2 2 6 3 5 3" xfId="53070" xr:uid="{00000000-0005-0000-0000-0000F94A0000}"/>
    <cellStyle name="40% - Accent2 2 6 3 6" xfId="15659" xr:uid="{00000000-0005-0000-0000-0000FA4A0000}"/>
    <cellStyle name="40% - Accent2 2 6 3 7" xfId="15660" xr:uid="{00000000-0005-0000-0000-0000FB4A0000}"/>
    <cellStyle name="40% - Accent2 2 6 4" xfId="15661" xr:uid="{00000000-0005-0000-0000-0000FC4A0000}"/>
    <cellStyle name="40% - Accent2 2 6 4 2" xfId="15662" xr:uid="{00000000-0005-0000-0000-0000FD4A0000}"/>
    <cellStyle name="40% - Accent2 2 6 4 2 2" xfId="15663" xr:uid="{00000000-0005-0000-0000-0000FE4A0000}"/>
    <cellStyle name="40% - Accent2 2 6 4 2 2 2" xfId="15664" xr:uid="{00000000-0005-0000-0000-0000FF4A0000}"/>
    <cellStyle name="40% - Accent2 2 6 4 2 2 3" xfId="53071" xr:uid="{00000000-0005-0000-0000-0000004B0000}"/>
    <cellStyle name="40% - Accent2 2 6 4 2 3" xfId="15665" xr:uid="{00000000-0005-0000-0000-0000014B0000}"/>
    <cellStyle name="40% - Accent2 2 6 4 2 4" xfId="15666" xr:uid="{00000000-0005-0000-0000-0000024B0000}"/>
    <cellStyle name="40% - Accent2 2 6 4 3" xfId="15667" xr:uid="{00000000-0005-0000-0000-0000034B0000}"/>
    <cellStyle name="40% - Accent2 2 6 4 3 2" xfId="15668" xr:uid="{00000000-0005-0000-0000-0000044B0000}"/>
    <cellStyle name="40% - Accent2 2 6 4 3 2 2" xfId="15669" xr:uid="{00000000-0005-0000-0000-0000054B0000}"/>
    <cellStyle name="40% - Accent2 2 6 4 3 2 3" xfId="53072" xr:uid="{00000000-0005-0000-0000-0000064B0000}"/>
    <cellStyle name="40% - Accent2 2 6 4 3 3" xfId="15670" xr:uid="{00000000-0005-0000-0000-0000074B0000}"/>
    <cellStyle name="40% - Accent2 2 6 4 3 4" xfId="15671" xr:uid="{00000000-0005-0000-0000-0000084B0000}"/>
    <cellStyle name="40% - Accent2 2 6 4 4" xfId="15672" xr:uid="{00000000-0005-0000-0000-0000094B0000}"/>
    <cellStyle name="40% - Accent2 2 6 4 4 2" xfId="15673" xr:uid="{00000000-0005-0000-0000-00000A4B0000}"/>
    <cellStyle name="40% - Accent2 2 6 4 4 3" xfId="53073" xr:uid="{00000000-0005-0000-0000-00000B4B0000}"/>
    <cellStyle name="40% - Accent2 2 6 4 5" xfId="15674" xr:uid="{00000000-0005-0000-0000-00000C4B0000}"/>
    <cellStyle name="40% - Accent2 2 6 4 6" xfId="15675" xr:uid="{00000000-0005-0000-0000-00000D4B0000}"/>
    <cellStyle name="40% - Accent2 2 6 5" xfId="15676" xr:uid="{00000000-0005-0000-0000-00000E4B0000}"/>
    <cellStyle name="40% - Accent2 2 6 5 2" xfId="15677" xr:uid="{00000000-0005-0000-0000-00000F4B0000}"/>
    <cellStyle name="40% - Accent2 2 6 5 2 2" xfId="15678" xr:uid="{00000000-0005-0000-0000-0000104B0000}"/>
    <cellStyle name="40% - Accent2 2 6 5 2 2 2" xfId="15679" xr:uid="{00000000-0005-0000-0000-0000114B0000}"/>
    <cellStyle name="40% - Accent2 2 6 5 2 2 3" xfId="53074" xr:uid="{00000000-0005-0000-0000-0000124B0000}"/>
    <cellStyle name="40% - Accent2 2 6 5 2 3" xfId="15680" xr:uid="{00000000-0005-0000-0000-0000134B0000}"/>
    <cellStyle name="40% - Accent2 2 6 5 2 4" xfId="15681" xr:uid="{00000000-0005-0000-0000-0000144B0000}"/>
    <cellStyle name="40% - Accent2 2 6 5 3" xfId="15682" xr:uid="{00000000-0005-0000-0000-0000154B0000}"/>
    <cellStyle name="40% - Accent2 2 6 5 3 2" xfId="15683" xr:uid="{00000000-0005-0000-0000-0000164B0000}"/>
    <cellStyle name="40% - Accent2 2 6 5 3 3" xfId="53075" xr:uid="{00000000-0005-0000-0000-0000174B0000}"/>
    <cellStyle name="40% - Accent2 2 6 5 4" xfId="15684" xr:uid="{00000000-0005-0000-0000-0000184B0000}"/>
    <cellStyle name="40% - Accent2 2 6 5 5" xfId="15685" xr:uid="{00000000-0005-0000-0000-0000194B0000}"/>
    <cellStyle name="40% - Accent2 2 6 6" xfId="15686" xr:uid="{00000000-0005-0000-0000-00001A4B0000}"/>
    <cellStyle name="40% - Accent2 2 6 6 2" xfId="15687" xr:uid="{00000000-0005-0000-0000-00001B4B0000}"/>
    <cellStyle name="40% - Accent2 2 6 6 2 2" xfId="15688" xr:uid="{00000000-0005-0000-0000-00001C4B0000}"/>
    <cellStyle name="40% - Accent2 2 6 6 2 3" xfId="53076" xr:uid="{00000000-0005-0000-0000-00001D4B0000}"/>
    <cellStyle name="40% - Accent2 2 6 6 3" xfId="15689" xr:uid="{00000000-0005-0000-0000-00001E4B0000}"/>
    <cellStyle name="40% - Accent2 2 6 6 4" xfId="15690" xr:uid="{00000000-0005-0000-0000-00001F4B0000}"/>
    <cellStyle name="40% - Accent2 2 6 7" xfId="15691" xr:uid="{00000000-0005-0000-0000-0000204B0000}"/>
    <cellStyle name="40% - Accent2 2 6 7 2" xfId="15692" xr:uid="{00000000-0005-0000-0000-0000214B0000}"/>
    <cellStyle name="40% - Accent2 2 6 7 2 2" xfId="15693" xr:uid="{00000000-0005-0000-0000-0000224B0000}"/>
    <cellStyle name="40% - Accent2 2 6 7 2 3" xfId="53077" xr:uid="{00000000-0005-0000-0000-0000234B0000}"/>
    <cellStyle name="40% - Accent2 2 6 7 3" xfId="15694" xr:uid="{00000000-0005-0000-0000-0000244B0000}"/>
    <cellStyle name="40% - Accent2 2 6 7 4" xfId="15695" xr:uid="{00000000-0005-0000-0000-0000254B0000}"/>
    <cellStyle name="40% - Accent2 2 6 8" xfId="15696" xr:uid="{00000000-0005-0000-0000-0000264B0000}"/>
    <cellStyle name="40% - Accent2 2 6 8 2" xfId="15697" xr:uid="{00000000-0005-0000-0000-0000274B0000}"/>
    <cellStyle name="40% - Accent2 2 6 8 3" xfId="53078" xr:uid="{00000000-0005-0000-0000-0000284B0000}"/>
    <cellStyle name="40% - Accent2 2 6 9" xfId="15698" xr:uid="{00000000-0005-0000-0000-0000294B0000}"/>
    <cellStyle name="40% - Accent2 2 7" xfId="15699" xr:uid="{00000000-0005-0000-0000-00002A4B0000}"/>
    <cellStyle name="40% - Accent2 2 7 2" xfId="15700" xr:uid="{00000000-0005-0000-0000-00002B4B0000}"/>
    <cellStyle name="40% - Accent2 2 7 2 2" xfId="15701" xr:uid="{00000000-0005-0000-0000-00002C4B0000}"/>
    <cellStyle name="40% - Accent2 2 7 2 2 2" xfId="15702" xr:uid="{00000000-0005-0000-0000-00002D4B0000}"/>
    <cellStyle name="40% - Accent2 2 7 2 2 2 2" xfId="15703" xr:uid="{00000000-0005-0000-0000-00002E4B0000}"/>
    <cellStyle name="40% - Accent2 2 7 2 2 2 2 2" xfId="15704" xr:uid="{00000000-0005-0000-0000-00002F4B0000}"/>
    <cellStyle name="40% - Accent2 2 7 2 2 2 2 3" xfId="53079" xr:uid="{00000000-0005-0000-0000-0000304B0000}"/>
    <cellStyle name="40% - Accent2 2 7 2 2 2 3" xfId="15705" xr:uid="{00000000-0005-0000-0000-0000314B0000}"/>
    <cellStyle name="40% - Accent2 2 7 2 2 2 4" xfId="15706" xr:uid="{00000000-0005-0000-0000-0000324B0000}"/>
    <cellStyle name="40% - Accent2 2 7 2 2 3" xfId="15707" xr:uid="{00000000-0005-0000-0000-0000334B0000}"/>
    <cellStyle name="40% - Accent2 2 7 2 2 3 2" xfId="15708" xr:uid="{00000000-0005-0000-0000-0000344B0000}"/>
    <cellStyle name="40% - Accent2 2 7 2 2 3 2 2" xfId="15709" xr:uid="{00000000-0005-0000-0000-0000354B0000}"/>
    <cellStyle name="40% - Accent2 2 7 2 2 3 2 3" xfId="53080" xr:uid="{00000000-0005-0000-0000-0000364B0000}"/>
    <cellStyle name="40% - Accent2 2 7 2 2 3 3" xfId="15710" xr:uid="{00000000-0005-0000-0000-0000374B0000}"/>
    <cellStyle name="40% - Accent2 2 7 2 2 3 4" xfId="15711" xr:uid="{00000000-0005-0000-0000-0000384B0000}"/>
    <cellStyle name="40% - Accent2 2 7 2 2 4" xfId="15712" xr:uid="{00000000-0005-0000-0000-0000394B0000}"/>
    <cellStyle name="40% - Accent2 2 7 2 2 4 2" xfId="15713" xr:uid="{00000000-0005-0000-0000-00003A4B0000}"/>
    <cellStyle name="40% - Accent2 2 7 2 2 4 3" xfId="53081" xr:uid="{00000000-0005-0000-0000-00003B4B0000}"/>
    <cellStyle name="40% - Accent2 2 7 2 2 5" xfId="15714" xr:uid="{00000000-0005-0000-0000-00003C4B0000}"/>
    <cellStyle name="40% - Accent2 2 7 2 2 6" xfId="15715" xr:uid="{00000000-0005-0000-0000-00003D4B0000}"/>
    <cellStyle name="40% - Accent2 2 7 2 3" xfId="15716" xr:uid="{00000000-0005-0000-0000-00003E4B0000}"/>
    <cellStyle name="40% - Accent2 2 7 2 3 2" xfId="15717" xr:uid="{00000000-0005-0000-0000-00003F4B0000}"/>
    <cellStyle name="40% - Accent2 2 7 2 3 2 2" xfId="15718" xr:uid="{00000000-0005-0000-0000-0000404B0000}"/>
    <cellStyle name="40% - Accent2 2 7 2 3 2 3" xfId="53082" xr:uid="{00000000-0005-0000-0000-0000414B0000}"/>
    <cellStyle name="40% - Accent2 2 7 2 3 3" xfId="15719" xr:uid="{00000000-0005-0000-0000-0000424B0000}"/>
    <cellStyle name="40% - Accent2 2 7 2 3 4" xfId="15720" xr:uid="{00000000-0005-0000-0000-0000434B0000}"/>
    <cellStyle name="40% - Accent2 2 7 2 4" xfId="15721" xr:uid="{00000000-0005-0000-0000-0000444B0000}"/>
    <cellStyle name="40% - Accent2 2 7 2 4 2" xfId="15722" xr:uid="{00000000-0005-0000-0000-0000454B0000}"/>
    <cellStyle name="40% - Accent2 2 7 2 4 2 2" xfId="15723" xr:uid="{00000000-0005-0000-0000-0000464B0000}"/>
    <cellStyle name="40% - Accent2 2 7 2 4 2 3" xfId="53083" xr:uid="{00000000-0005-0000-0000-0000474B0000}"/>
    <cellStyle name="40% - Accent2 2 7 2 4 3" xfId="15724" xr:uid="{00000000-0005-0000-0000-0000484B0000}"/>
    <cellStyle name="40% - Accent2 2 7 2 4 4" xfId="15725" xr:uid="{00000000-0005-0000-0000-0000494B0000}"/>
    <cellStyle name="40% - Accent2 2 7 2 5" xfId="15726" xr:uid="{00000000-0005-0000-0000-00004A4B0000}"/>
    <cellStyle name="40% - Accent2 2 7 2 5 2" xfId="15727" xr:uid="{00000000-0005-0000-0000-00004B4B0000}"/>
    <cellStyle name="40% - Accent2 2 7 2 5 3" xfId="53084" xr:uid="{00000000-0005-0000-0000-00004C4B0000}"/>
    <cellStyle name="40% - Accent2 2 7 2 6" xfId="15728" xr:uid="{00000000-0005-0000-0000-00004D4B0000}"/>
    <cellStyle name="40% - Accent2 2 7 2 7" xfId="15729" xr:uid="{00000000-0005-0000-0000-00004E4B0000}"/>
    <cellStyle name="40% - Accent2 2 7 3" xfId="15730" xr:uid="{00000000-0005-0000-0000-00004F4B0000}"/>
    <cellStyle name="40% - Accent2 2 7 3 2" xfId="15731" xr:uid="{00000000-0005-0000-0000-0000504B0000}"/>
    <cellStyle name="40% - Accent2 2 7 3 2 2" xfId="15732" xr:uid="{00000000-0005-0000-0000-0000514B0000}"/>
    <cellStyle name="40% - Accent2 2 7 3 2 2 2" xfId="15733" xr:uid="{00000000-0005-0000-0000-0000524B0000}"/>
    <cellStyle name="40% - Accent2 2 7 3 2 2 3" xfId="53085" xr:uid="{00000000-0005-0000-0000-0000534B0000}"/>
    <cellStyle name="40% - Accent2 2 7 3 2 3" xfId="15734" xr:uid="{00000000-0005-0000-0000-0000544B0000}"/>
    <cellStyle name="40% - Accent2 2 7 3 2 4" xfId="15735" xr:uid="{00000000-0005-0000-0000-0000554B0000}"/>
    <cellStyle name="40% - Accent2 2 7 3 3" xfId="15736" xr:uid="{00000000-0005-0000-0000-0000564B0000}"/>
    <cellStyle name="40% - Accent2 2 7 3 3 2" xfId="15737" xr:uid="{00000000-0005-0000-0000-0000574B0000}"/>
    <cellStyle name="40% - Accent2 2 7 3 3 2 2" xfId="15738" xr:uid="{00000000-0005-0000-0000-0000584B0000}"/>
    <cellStyle name="40% - Accent2 2 7 3 3 2 3" xfId="53086" xr:uid="{00000000-0005-0000-0000-0000594B0000}"/>
    <cellStyle name="40% - Accent2 2 7 3 3 3" xfId="15739" xr:uid="{00000000-0005-0000-0000-00005A4B0000}"/>
    <cellStyle name="40% - Accent2 2 7 3 3 4" xfId="15740" xr:uid="{00000000-0005-0000-0000-00005B4B0000}"/>
    <cellStyle name="40% - Accent2 2 7 3 4" xfId="15741" xr:uid="{00000000-0005-0000-0000-00005C4B0000}"/>
    <cellStyle name="40% - Accent2 2 7 3 4 2" xfId="15742" xr:uid="{00000000-0005-0000-0000-00005D4B0000}"/>
    <cellStyle name="40% - Accent2 2 7 3 4 3" xfId="53087" xr:uid="{00000000-0005-0000-0000-00005E4B0000}"/>
    <cellStyle name="40% - Accent2 2 7 3 5" xfId="15743" xr:uid="{00000000-0005-0000-0000-00005F4B0000}"/>
    <cellStyle name="40% - Accent2 2 7 3 6" xfId="15744" xr:uid="{00000000-0005-0000-0000-0000604B0000}"/>
    <cellStyle name="40% - Accent2 2 7 4" xfId="15745" xr:uid="{00000000-0005-0000-0000-0000614B0000}"/>
    <cellStyle name="40% - Accent2 2 7 4 2" xfId="15746" xr:uid="{00000000-0005-0000-0000-0000624B0000}"/>
    <cellStyle name="40% - Accent2 2 7 4 2 2" xfId="15747" xr:uid="{00000000-0005-0000-0000-0000634B0000}"/>
    <cellStyle name="40% - Accent2 2 7 4 2 3" xfId="53088" xr:uid="{00000000-0005-0000-0000-0000644B0000}"/>
    <cellStyle name="40% - Accent2 2 7 4 3" xfId="15748" xr:uid="{00000000-0005-0000-0000-0000654B0000}"/>
    <cellStyle name="40% - Accent2 2 7 4 4" xfId="15749" xr:uid="{00000000-0005-0000-0000-0000664B0000}"/>
    <cellStyle name="40% - Accent2 2 7 5" xfId="15750" xr:uid="{00000000-0005-0000-0000-0000674B0000}"/>
    <cellStyle name="40% - Accent2 2 7 5 2" xfId="15751" xr:uid="{00000000-0005-0000-0000-0000684B0000}"/>
    <cellStyle name="40% - Accent2 2 7 5 2 2" xfId="15752" xr:uid="{00000000-0005-0000-0000-0000694B0000}"/>
    <cellStyle name="40% - Accent2 2 7 5 2 3" xfId="53089" xr:uid="{00000000-0005-0000-0000-00006A4B0000}"/>
    <cellStyle name="40% - Accent2 2 7 5 3" xfId="15753" xr:uid="{00000000-0005-0000-0000-00006B4B0000}"/>
    <cellStyle name="40% - Accent2 2 7 5 4" xfId="15754" xr:uid="{00000000-0005-0000-0000-00006C4B0000}"/>
    <cellStyle name="40% - Accent2 2 7 6" xfId="15755" xr:uid="{00000000-0005-0000-0000-00006D4B0000}"/>
    <cellStyle name="40% - Accent2 2 7 6 2" xfId="15756" xr:uid="{00000000-0005-0000-0000-00006E4B0000}"/>
    <cellStyle name="40% - Accent2 2 7 6 3" xfId="53090" xr:uid="{00000000-0005-0000-0000-00006F4B0000}"/>
    <cellStyle name="40% - Accent2 2 7 7" xfId="15757" xr:uid="{00000000-0005-0000-0000-0000704B0000}"/>
    <cellStyle name="40% - Accent2 2 7 8" xfId="15758" xr:uid="{00000000-0005-0000-0000-0000714B0000}"/>
    <cellStyle name="40% - Accent2 2 8" xfId="15759" xr:uid="{00000000-0005-0000-0000-0000724B0000}"/>
    <cellStyle name="40% - Accent2 2 8 2" xfId="15760" xr:uid="{00000000-0005-0000-0000-0000734B0000}"/>
    <cellStyle name="40% - Accent2 2 8 2 2" xfId="15761" xr:uid="{00000000-0005-0000-0000-0000744B0000}"/>
    <cellStyle name="40% - Accent2 2 8 2 2 2" xfId="15762" xr:uid="{00000000-0005-0000-0000-0000754B0000}"/>
    <cellStyle name="40% - Accent2 2 8 2 2 2 2" xfId="15763" xr:uid="{00000000-0005-0000-0000-0000764B0000}"/>
    <cellStyle name="40% - Accent2 2 8 2 2 2 3" xfId="53091" xr:uid="{00000000-0005-0000-0000-0000774B0000}"/>
    <cellStyle name="40% - Accent2 2 8 2 2 3" xfId="15764" xr:uid="{00000000-0005-0000-0000-0000784B0000}"/>
    <cellStyle name="40% - Accent2 2 8 2 2 4" xfId="15765" xr:uid="{00000000-0005-0000-0000-0000794B0000}"/>
    <cellStyle name="40% - Accent2 2 8 2 3" xfId="15766" xr:uid="{00000000-0005-0000-0000-00007A4B0000}"/>
    <cellStyle name="40% - Accent2 2 8 2 3 2" xfId="15767" xr:uid="{00000000-0005-0000-0000-00007B4B0000}"/>
    <cellStyle name="40% - Accent2 2 8 2 3 2 2" xfId="15768" xr:uid="{00000000-0005-0000-0000-00007C4B0000}"/>
    <cellStyle name="40% - Accent2 2 8 2 3 2 3" xfId="53092" xr:uid="{00000000-0005-0000-0000-00007D4B0000}"/>
    <cellStyle name="40% - Accent2 2 8 2 3 3" xfId="15769" xr:uid="{00000000-0005-0000-0000-00007E4B0000}"/>
    <cellStyle name="40% - Accent2 2 8 2 3 4" xfId="15770" xr:uid="{00000000-0005-0000-0000-00007F4B0000}"/>
    <cellStyle name="40% - Accent2 2 8 2 4" xfId="15771" xr:uid="{00000000-0005-0000-0000-0000804B0000}"/>
    <cellStyle name="40% - Accent2 2 8 2 4 2" xfId="15772" xr:uid="{00000000-0005-0000-0000-0000814B0000}"/>
    <cellStyle name="40% - Accent2 2 8 2 4 3" xfId="53093" xr:uid="{00000000-0005-0000-0000-0000824B0000}"/>
    <cellStyle name="40% - Accent2 2 8 2 5" xfId="15773" xr:uid="{00000000-0005-0000-0000-0000834B0000}"/>
    <cellStyle name="40% - Accent2 2 8 2 6" xfId="15774" xr:uid="{00000000-0005-0000-0000-0000844B0000}"/>
    <cellStyle name="40% - Accent2 2 8 3" xfId="15775" xr:uid="{00000000-0005-0000-0000-0000854B0000}"/>
    <cellStyle name="40% - Accent2 2 8 3 2" xfId="15776" xr:uid="{00000000-0005-0000-0000-0000864B0000}"/>
    <cellStyle name="40% - Accent2 2 8 3 2 2" xfId="15777" xr:uid="{00000000-0005-0000-0000-0000874B0000}"/>
    <cellStyle name="40% - Accent2 2 8 3 2 3" xfId="53094" xr:uid="{00000000-0005-0000-0000-0000884B0000}"/>
    <cellStyle name="40% - Accent2 2 8 3 3" xfId="15778" xr:uid="{00000000-0005-0000-0000-0000894B0000}"/>
    <cellStyle name="40% - Accent2 2 8 3 4" xfId="15779" xr:uid="{00000000-0005-0000-0000-00008A4B0000}"/>
    <cellStyle name="40% - Accent2 2 8 4" xfId="15780" xr:uid="{00000000-0005-0000-0000-00008B4B0000}"/>
    <cellStyle name="40% - Accent2 2 8 4 2" xfId="15781" xr:uid="{00000000-0005-0000-0000-00008C4B0000}"/>
    <cellStyle name="40% - Accent2 2 8 4 2 2" xfId="15782" xr:uid="{00000000-0005-0000-0000-00008D4B0000}"/>
    <cellStyle name="40% - Accent2 2 8 4 2 3" xfId="53095" xr:uid="{00000000-0005-0000-0000-00008E4B0000}"/>
    <cellStyle name="40% - Accent2 2 8 4 3" xfId="15783" xr:uid="{00000000-0005-0000-0000-00008F4B0000}"/>
    <cellStyle name="40% - Accent2 2 8 4 4" xfId="15784" xr:uid="{00000000-0005-0000-0000-0000904B0000}"/>
    <cellStyle name="40% - Accent2 2 8 5" xfId="15785" xr:uid="{00000000-0005-0000-0000-0000914B0000}"/>
    <cellStyle name="40% - Accent2 2 8 5 2" xfId="15786" xr:uid="{00000000-0005-0000-0000-0000924B0000}"/>
    <cellStyle name="40% - Accent2 2 8 5 3" xfId="53096" xr:uid="{00000000-0005-0000-0000-0000934B0000}"/>
    <cellStyle name="40% - Accent2 2 8 6" xfId="15787" xr:uid="{00000000-0005-0000-0000-0000944B0000}"/>
    <cellStyle name="40% - Accent2 2 8 7" xfId="15788" xr:uid="{00000000-0005-0000-0000-0000954B0000}"/>
    <cellStyle name="40% - Accent2 2 9" xfId="15789" xr:uid="{00000000-0005-0000-0000-0000964B0000}"/>
    <cellStyle name="40% - Accent2 2 9 2" xfId="15790" xr:uid="{00000000-0005-0000-0000-0000974B0000}"/>
    <cellStyle name="40% - Accent2 2 9 2 2" xfId="15791" xr:uid="{00000000-0005-0000-0000-0000984B0000}"/>
    <cellStyle name="40% - Accent2 2 9 2 2 2" xfId="15792" xr:uid="{00000000-0005-0000-0000-0000994B0000}"/>
    <cellStyle name="40% - Accent2 2 9 2 2 3" xfId="53097" xr:uid="{00000000-0005-0000-0000-00009A4B0000}"/>
    <cellStyle name="40% - Accent2 2 9 2 3" xfId="15793" xr:uid="{00000000-0005-0000-0000-00009B4B0000}"/>
    <cellStyle name="40% - Accent2 2 9 2 4" xfId="15794" xr:uid="{00000000-0005-0000-0000-00009C4B0000}"/>
    <cellStyle name="40% - Accent2 2 9 3" xfId="15795" xr:uid="{00000000-0005-0000-0000-00009D4B0000}"/>
    <cellStyle name="40% - Accent2 2 9 3 2" xfId="15796" xr:uid="{00000000-0005-0000-0000-00009E4B0000}"/>
    <cellStyle name="40% - Accent2 2 9 3 2 2" xfId="15797" xr:uid="{00000000-0005-0000-0000-00009F4B0000}"/>
    <cellStyle name="40% - Accent2 2 9 3 2 3" xfId="53098" xr:uid="{00000000-0005-0000-0000-0000A04B0000}"/>
    <cellStyle name="40% - Accent2 2 9 3 3" xfId="15798" xr:uid="{00000000-0005-0000-0000-0000A14B0000}"/>
    <cellStyle name="40% - Accent2 2 9 3 4" xfId="15799" xr:uid="{00000000-0005-0000-0000-0000A24B0000}"/>
    <cellStyle name="40% - Accent2 2 9 4" xfId="15800" xr:uid="{00000000-0005-0000-0000-0000A34B0000}"/>
    <cellStyle name="40% - Accent2 2 9 4 2" xfId="15801" xr:uid="{00000000-0005-0000-0000-0000A44B0000}"/>
    <cellStyle name="40% - Accent2 2 9 4 3" xfId="53099" xr:uid="{00000000-0005-0000-0000-0000A54B0000}"/>
    <cellStyle name="40% - Accent2 2 9 5" xfId="15802" xr:uid="{00000000-0005-0000-0000-0000A64B0000}"/>
    <cellStyle name="40% - Accent2 2 9 6" xfId="15803" xr:uid="{00000000-0005-0000-0000-0000A74B0000}"/>
    <cellStyle name="40% - Accent2 3" xfId="15804" xr:uid="{00000000-0005-0000-0000-0000A84B0000}"/>
    <cellStyle name="40% - Accent2 3 10" xfId="15805" xr:uid="{00000000-0005-0000-0000-0000A94B0000}"/>
    <cellStyle name="40% - Accent2 3 11" xfId="15806" xr:uid="{00000000-0005-0000-0000-0000AA4B0000}"/>
    <cellStyle name="40% - Accent2 3 12" xfId="60170" xr:uid="{00000000-0005-0000-0000-0000AB4B0000}"/>
    <cellStyle name="40% - Accent2 3 2" xfId="15807" xr:uid="{00000000-0005-0000-0000-0000AC4B0000}"/>
    <cellStyle name="40% - Accent2 3 2 10" xfId="15808" xr:uid="{00000000-0005-0000-0000-0000AD4B0000}"/>
    <cellStyle name="40% - Accent2 3 2 11" xfId="60353" xr:uid="{00000000-0005-0000-0000-0000AE4B0000}"/>
    <cellStyle name="40% - Accent2 3 2 2" xfId="15809" xr:uid="{00000000-0005-0000-0000-0000AF4B0000}"/>
    <cellStyle name="40% - Accent2 3 2 2 2" xfId="15810" xr:uid="{00000000-0005-0000-0000-0000B04B0000}"/>
    <cellStyle name="40% - Accent2 3 2 2 2 2" xfId="15811" xr:uid="{00000000-0005-0000-0000-0000B14B0000}"/>
    <cellStyle name="40% - Accent2 3 2 2 2 2 2" xfId="15812" xr:uid="{00000000-0005-0000-0000-0000B24B0000}"/>
    <cellStyle name="40% - Accent2 3 2 2 2 2 2 2" xfId="15813" xr:uid="{00000000-0005-0000-0000-0000B34B0000}"/>
    <cellStyle name="40% - Accent2 3 2 2 2 2 2 2 2" xfId="15814" xr:uid="{00000000-0005-0000-0000-0000B44B0000}"/>
    <cellStyle name="40% - Accent2 3 2 2 2 2 2 2 3" xfId="53100" xr:uid="{00000000-0005-0000-0000-0000B54B0000}"/>
    <cellStyle name="40% - Accent2 3 2 2 2 2 2 3" xfId="15815" xr:uid="{00000000-0005-0000-0000-0000B64B0000}"/>
    <cellStyle name="40% - Accent2 3 2 2 2 2 2 4" xfId="15816" xr:uid="{00000000-0005-0000-0000-0000B74B0000}"/>
    <cellStyle name="40% - Accent2 3 2 2 2 2 3" xfId="15817" xr:uid="{00000000-0005-0000-0000-0000B84B0000}"/>
    <cellStyle name="40% - Accent2 3 2 2 2 2 3 2" xfId="15818" xr:uid="{00000000-0005-0000-0000-0000B94B0000}"/>
    <cellStyle name="40% - Accent2 3 2 2 2 2 3 2 2" xfId="15819" xr:uid="{00000000-0005-0000-0000-0000BA4B0000}"/>
    <cellStyle name="40% - Accent2 3 2 2 2 2 3 2 3" xfId="53101" xr:uid="{00000000-0005-0000-0000-0000BB4B0000}"/>
    <cellStyle name="40% - Accent2 3 2 2 2 2 3 3" xfId="15820" xr:uid="{00000000-0005-0000-0000-0000BC4B0000}"/>
    <cellStyle name="40% - Accent2 3 2 2 2 2 3 4" xfId="15821" xr:uid="{00000000-0005-0000-0000-0000BD4B0000}"/>
    <cellStyle name="40% - Accent2 3 2 2 2 2 4" xfId="15822" xr:uid="{00000000-0005-0000-0000-0000BE4B0000}"/>
    <cellStyle name="40% - Accent2 3 2 2 2 2 4 2" xfId="15823" xr:uid="{00000000-0005-0000-0000-0000BF4B0000}"/>
    <cellStyle name="40% - Accent2 3 2 2 2 2 4 3" xfId="53102" xr:uid="{00000000-0005-0000-0000-0000C04B0000}"/>
    <cellStyle name="40% - Accent2 3 2 2 2 2 5" xfId="15824" xr:uid="{00000000-0005-0000-0000-0000C14B0000}"/>
    <cellStyle name="40% - Accent2 3 2 2 2 2 6" xfId="15825" xr:uid="{00000000-0005-0000-0000-0000C24B0000}"/>
    <cellStyle name="40% - Accent2 3 2 2 2 3" xfId="15826" xr:uid="{00000000-0005-0000-0000-0000C34B0000}"/>
    <cellStyle name="40% - Accent2 3 2 2 2 3 2" xfId="15827" xr:uid="{00000000-0005-0000-0000-0000C44B0000}"/>
    <cellStyle name="40% - Accent2 3 2 2 2 3 2 2" xfId="15828" xr:uid="{00000000-0005-0000-0000-0000C54B0000}"/>
    <cellStyle name="40% - Accent2 3 2 2 2 3 2 3" xfId="53103" xr:uid="{00000000-0005-0000-0000-0000C64B0000}"/>
    <cellStyle name="40% - Accent2 3 2 2 2 3 3" xfId="15829" xr:uid="{00000000-0005-0000-0000-0000C74B0000}"/>
    <cellStyle name="40% - Accent2 3 2 2 2 3 4" xfId="15830" xr:uid="{00000000-0005-0000-0000-0000C84B0000}"/>
    <cellStyle name="40% - Accent2 3 2 2 2 4" xfId="15831" xr:uid="{00000000-0005-0000-0000-0000C94B0000}"/>
    <cellStyle name="40% - Accent2 3 2 2 2 4 2" xfId="15832" xr:uid="{00000000-0005-0000-0000-0000CA4B0000}"/>
    <cellStyle name="40% - Accent2 3 2 2 2 4 2 2" xfId="15833" xr:uid="{00000000-0005-0000-0000-0000CB4B0000}"/>
    <cellStyle name="40% - Accent2 3 2 2 2 4 2 3" xfId="53104" xr:uid="{00000000-0005-0000-0000-0000CC4B0000}"/>
    <cellStyle name="40% - Accent2 3 2 2 2 4 3" xfId="15834" xr:uid="{00000000-0005-0000-0000-0000CD4B0000}"/>
    <cellStyle name="40% - Accent2 3 2 2 2 4 4" xfId="15835" xr:uid="{00000000-0005-0000-0000-0000CE4B0000}"/>
    <cellStyle name="40% - Accent2 3 2 2 2 5" xfId="15836" xr:uid="{00000000-0005-0000-0000-0000CF4B0000}"/>
    <cellStyle name="40% - Accent2 3 2 2 2 5 2" xfId="15837" xr:uid="{00000000-0005-0000-0000-0000D04B0000}"/>
    <cellStyle name="40% - Accent2 3 2 2 2 5 3" xfId="53105" xr:uid="{00000000-0005-0000-0000-0000D14B0000}"/>
    <cellStyle name="40% - Accent2 3 2 2 2 6" xfId="15838" xr:uid="{00000000-0005-0000-0000-0000D24B0000}"/>
    <cellStyle name="40% - Accent2 3 2 2 2 7" xfId="15839" xr:uid="{00000000-0005-0000-0000-0000D34B0000}"/>
    <cellStyle name="40% - Accent2 3 2 2 3" xfId="15840" xr:uid="{00000000-0005-0000-0000-0000D44B0000}"/>
    <cellStyle name="40% - Accent2 3 2 2 3 2" xfId="15841" xr:uid="{00000000-0005-0000-0000-0000D54B0000}"/>
    <cellStyle name="40% - Accent2 3 2 2 3 2 2" xfId="15842" xr:uid="{00000000-0005-0000-0000-0000D64B0000}"/>
    <cellStyle name="40% - Accent2 3 2 2 3 2 2 2" xfId="15843" xr:uid="{00000000-0005-0000-0000-0000D74B0000}"/>
    <cellStyle name="40% - Accent2 3 2 2 3 2 2 3" xfId="53106" xr:uid="{00000000-0005-0000-0000-0000D84B0000}"/>
    <cellStyle name="40% - Accent2 3 2 2 3 2 3" xfId="15844" xr:uid="{00000000-0005-0000-0000-0000D94B0000}"/>
    <cellStyle name="40% - Accent2 3 2 2 3 2 4" xfId="15845" xr:uid="{00000000-0005-0000-0000-0000DA4B0000}"/>
    <cellStyle name="40% - Accent2 3 2 2 3 3" xfId="15846" xr:uid="{00000000-0005-0000-0000-0000DB4B0000}"/>
    <cellStyle name="40% - Accent2 3 2 2 3 3 2" xfId="15847" xr:uid="{00000000-0005-0000-0000-0000DC4B0000}"/>
    <cellStyle name="40% - Accent2 3 2 2 3 3 2 2" xfId="15848" xr:uid="{00000000-0005-0000-0000-0000DD4B0000}"/>
    <cellStyle name="40% - Accent2 3 2 2 3 3 2 3" xfId="53107" xr:uid="{00000000-0005-0000-0000-0000DE4B0000}"/>
    <cellStyle name="40% - Accent2 3 2 2 3 3 3" xfId="15849" xr:uid="{00000000-0005-0000-0000-0000DF4B0000}"/>
    <cellStyle name="40% - Accent2 3 2 2 3 3 4" xfId="15850" xr:uid="{00000000-0005-0000-0000-0000E04B0000}"/>
    <cellStyle name="40% - Accent2 3 2 2 3 4" xfId="15851" xr:uid="{00000000-0005-0000-0000-0000E14B0000}"/>
    <cellStyle name="40% - Accent2 3 2 2 3 4 2" xfId="15852" xr:uid="{00000000-0005-0000-0000-0000E24B0000}"/>
    <cellStyle name="40% - Accent2 3 2 2 3 4 3" xfId="53108" xr:uid="{00000000-0005-0000-0000-0000E34B0000}"/>
    <cellStyle name="40% - Accent2 3 2 2 3 5" xfId="15853" xr:uid="{00000000-0005-0000-0000-0000E44B0000}"/>
    <cellStyle name="40% - Accent2 3 2 2 3 6" xfId="15854" xr:uid="{00000000-0005-0000-0000-0000E54B0000}"/>
    <cellStyle name="40% - Accent2 3 2 2 4" xfId="15855" xr:uid="{00000000-0005-0000-0000-0000E64B0000}"/>
    <cellStyle name="40% - Accent2 3 2 2 4 2" xfId="15856" xr:uid="{00000000-0005-0000-0000-0000E74B0000}"/>
    <cellStyle name="40% - Accent2 3 2 2 4 2 2" xfId="15857" xr:uid="{00000000-0005-0000-0000-0000E84B0000}"/>
    <cellStyle name="40% - Accent2 3 2 2 4 2 3" xfId="53109" xr:uid="{00000000-0005-0000-0000-0000E94B0000}"/>
    <cellStyle name="40% - Accent2 3 2 2 4 3" xfId="15858" xr:uid="{00000000-0005-0000-0000-0000EA4B0000}"/>
    <cellStyle name="40% - Accent2 3 2 2 4 4" xfId="15859" xr:uid="{00000000-0005-0000-0000-0000EB4B0000}"/>
    <cellStyle name="40% - Accent2 3 2 2 5" xfId="15860" xr:uid="{00000000-0005-0000-0000-0000EC4B0000}"/>
    <cellStyle name="40% - Accent2 3 2 2 5 2" xfId="15861" xr:uid="{00000000-0005-0000-0000-0000ED4B0000}"/>
    <cellStyle name="40% - Accent2 3 2 2 5 2 2" xfId="15862" xr:uid="{00000000-0005-0000-0000-0000EE4B0000}"/>
    <cellStyle name="40% - Accent2 3 2 2 5 2 3" xfId="53110" xr:uid="{00000000-0005-0000-0000-0000EF4B0000}"/>
    <cellStyle name="40% - Accent2 3 2 2 5 3" xfId="15863" xr:uid="{00000000-0005-0000-0000-0000F04B0000}"/>
    <cellStyle name="40% - Accent2 3 2 2 5 4" xfId="15864" xr:uid="{00000000-0005-0000-0000-0000F14B0000}"/>
    <cellStyle name="40% - Accent2 3 2 2 6" xfId="15865" xr:uid="{00000000-0005-0000-0000-0000F24B0000}"/>
    <cellStyle name="40% - Accent2 3 2 2 6 2" xfId="15866" xr:uid="{00000000-0005-0000-0000-0000F34B0000}"/>
    <cellStyle name="40% - Accent2 3 2 2 6 3" xfId="53111" xr:uid="{00000000-0005-0000-0000-0000F44B0000}"/>
    <cellStyle name="40% - Accent2 3 2 2 7" xfId="15867" xr:uid="{00000000-0005-0000-0000-0000F54B0000}"/>
    <cellStyle name="40% - Accent2 3 2 2 8" xfId="15868" xr:uid="{00000000-0005-0000-0000-0000F64B0000}"/>
    <cellStyle name="40% - Accent2 3 2 2 9" xfId="60721" xr:uid="{00000000-0005-0000-0000-0000F74B0000}"/>
    <cellStyle name="40% - Accent2 3 2 3" xfId="15869" xr:uid="{00000000-0005-0000-0000-0000F84B0000}"/>
    <cellStyle name="40% - Accent2 3 2 3 2" xfId="15870" xr:uid="{00000000-0005-0000-0000-0000F94B0000}"/>
    <cellStyle name="40% - Accent2 3 2 3 2 2" xfId="15871" xr:uid="{00000000-0005-0000-0000-0000FA4B0000}"/>
    <cellStyle name="40% - Accent2 3 2 3 2 2 2" xfId="15872" xr:uid="{00000000-0005-0000-0000-0000FB4B0000}"/>
    <cellStyle name="40% - Accent2 3 2 3 2 2 2 2" xfId="15873" xr:uid="{00000000-0005-0000-0000-0000FC4B0000}"/>
    <cellStyle name="40% - Accent2 3 2 3 2 2 2 3" xfId="53112" xr:uid="{00000000-0005-0000-0000-0000FD4B0000}"/>
    <cellStyle name="40% - Accent2 3 2 3 2 2 3" xfId="15874" xr:uid="{00000000-0005-0000-0000-0000FE4B0000}"/>
    <cellStyle name="40% - Accent2 3 2 3 2 2 4" xfId="15875" xr:uid="{00000000-0005-0000-0000-0000FF4B0000}"/>
    <cellStyle name="40% - Accent2 3 2 3 2 3" xfId="15876" xr:uid="{00000000-0005-0000-0000-0000004C0000}"/>
    <cellStyle name="40% - Accent2 3 2 3 2 3 2" xfId="15877" xr:uid="{00000000-0005-0000-0000-0000014C0000}"/>
    <cellStyle name="40% - Accent2 3 2 3 2 3 2 2" xfId="15878" xr:uid="{00000000-0005-0000-0000-0000024C0000}"/>
    <cellStyle name="40% - Accent2 3 2 3 2 3 2 3" xfId="53113" xr:uid="{00000000-0005-0000-0000-0000034C0000}"/>
    <cellStyle name="40% - Accent2 3 2 3 2 3 3" xfId="15879" xr:uid="{00000000-0005-0000-0000-0000044C0000}"/>
    <cellStyle name="40% - Accent2 3 2 3 2 3 4" xfId="15880" xr:uid="{00000000-0005-0000-0000-0000054C0000}"/>
    <cellStyle name="40% - Accent2 3 2 3 2 4" xfId="15881" xr:uid="{00000000-0005-0000-0000-0000064C0000}"/>
    <cellStyle name="40% - Accent2 3 2 3 2 4 2" xfId="15882" xr:uid="{00000000-0005-0000-0000-0000074C0000}"/>
    <cellStyle name="40% - Accent2 3 2 3 2 4 3" xfId="53114" xr:uid="{00000000-0005-0000-0000-0000084C0000}"/>
    <cellStyle name="40% - Accent2 3 2 3 2 5" xfId="15883" xr:uid="{00000000-0005-0000-0000-0000094C0000}"/>
    <cellStyle name="40% - Accent2 3 2 3 2 6" xfId="15884" xr:uid="{00000000-0005-0000-0000-00000A4C0000}"/>
    <cellStyle name="40% - Accent2 3 2 3 3" xfId="15885" xr:uid="{00000000-0005-0000-0000-00000B4C0000}"/>
    <cellStyle name="40% - Accent2 3 2 3 3 2" xfId="15886" xr:uid="{00000000-0005-0000-0000-00000C4C0000}"/>
    <cellStyle name="40% - Accent2 3 2 3 3 2 2" xfId="15887" xr:uid="{00000000-0005-0000-0000-00000D4C0000}"/>
    <cellStyle name="40% - Accent2 3 2 3 3 2 3" xfId="53115" xr:uid="{00000000-0005-0000-0000-00000E4C0000}"/>
    <cellStyle name="40% - Accent2 3 2 3 3 3" xfId="15888" xr:uid="{00000000-0005-0000-0000-00000F4C0000}"/>
    <cellStyle name="40% - Accent2 3 2 3 3 4" xfId="15889" xr:uid="{00000000-0005-0000-0000-0000104C0000}"/>
    <cellStyle name="40% - Accent2 3 2 3 4" xfId="15890" xr:uid="{00000000-0005-0000-0000-0000114C0000}"/>
    <cellStyle name="40% - Accent2 3 2 3 4 2" xfId="15891" xr:uid="{00000000-0005-0000-0000-0000124C0000}"/>
    <cellStyle name="40% - Accent2 3 2 3 4 2 2" xfId="15892" xr:uid="{00000000-0005-0000-0000-0000134C0000}"/>
    <cellStyle name="40% - Accent2 3 2 3 4 2 3" xfId="53116" xr:uid="{00000000-0005-0000-0000-0000144C0000}"/>
    <cellStyle name="40% - Accent2 3 2 3 4 3" xfId="15893" xr:uid="{00000000-0005-0000-0000-0000154C0000}"/>
    <cellStyle name="40% - Accent2 3 2 3 4 4" xfId="15894" xr:uid="{00000000-0005-0000-0000-0000164C0000}"/>
    <cellStyle name="40% - Accent2 3 2 3 5" xfId="15895" xr:uid="{00000000-0005-0000-0000-0000174C0000}"/>
    <cellStyle name="40% - Accent2 3 2 3 5 2" xfId="15896" xr:uid="{00000000-0005-0000-0000-0000184C0000}"/>
    <cellStyle name="40% - Accent2 3 2 3 5 3" xfId="53117" xr:uid="{00000000-0005-0000-0000-0000194C0000}"/>
    <cellStyle name="40% - Accent2 3 2 3 6" xfId="15897" xr:uid="{00000000-0005-0000-0000-00001A4C0000}"/>
    <cellStyle name="40% - Accent2 3 2 3 7" xfId="15898" xr:uid="{00000000-0005-0000-0000-00001B4C0000}"/>
    <cellStyle name="40% - Accent2 3 2 4" xfId="15899" xr:uid="{00000000-0005-0000-0000-00001C4C0000}"/>
    <cellStyle name="40% - Accent2 3 2 4 2" xfId="15900" xr:uid="{00000000-0005-0000-0000-00001D4C0000}"/>
    <cellStyle name="40% - Accent2 3 2 4 2 2" xfId="15901" xr:uid="{00000000-0005-0000-0000-00001E4C0000}"/>
    <cellStyle name="40% - Accent2 3 2 4 2 2 2" xfId="15902" xr:uid="{00000000-0005-0000-0000-00001F4C0000}"/>
    <cellStyle name="40% - Accent2 3 2 4 2 2 3" xfId="53118" xr:uid="{00000000-0005-0000-0000-0000204C0000}"/>
    <cellStyle name="40% - Accent2 3 2 4 2 3" xfId="15903" xr:uid="{00000000-0005-0000-0000-0000214C0000}"/>
    <cellStyle name="40% - Accent2 3 2 4 2 4" xfId="15904" xr:uid="{00000000-0005-0000-0000-0000224C0000}"/>
    <cellStyle name="40% - Accent2 3 2 4 3" xfId="15905" xr:uid="{00000000-0005-0000-0000-0000234C0000}"/>
    <cellStyle name="40% - Accent2 3 2 4 3 2" xfId="15906" xr:uid="{00000000-0005-0000-0000-0000244C0000}"/>
    <cellStyle name="40% - Accent2 3 2 4 3 2 2" xfId="15907" xr:uid="{00000000-0005-0000-0000-0000254C0000}"/>
    <cellStyle name="40% - Accent2 3 2 4 3 2 3" xfId="53119" xr:uid="{00000000-0005-0000-0000-0000264C0000}"/>
    <cellStyle name="40% - Accent2 3 2 4 3 3" xfId="15908" xr:uid="{00000000-0005-0000-0000-0000274C0000}"/>
    <cellStyle name="40% - Accent2 3 2 4 3 4" xfId="15909" xr:uid="{00000000-0005-0000-0000-0000284C0000}"/>
    <cellStyle name="40% - Accent2 3 2 4 4" xfId="15910" xr:uid="{00000000-0005-0000-0000-0000294C0000}"/>
    <cellStyle name="40% - Accent2 3 2 4 4 2" xfId="15911" xr:uid="{00000000-0005-0000-0000-00002A4C0000}"/>
    <cellStyle name="40% - Accent2 3 2 4 4 3" xfId="53120" xr:uid="{00000000-0005-0000-0000-00002B4C0000}"/>
    <cellStyle name="40% - Accent2 3 2 4 5" xfId="15912" xr:uid="{00000000-0005-0000-0000-00002C4C0000}"/>
    <cellStyle name="40% - Accent2 3 2 4 6" xfId="15913" xr:uid="{00000000-0005-0000-0000-00002D4C0000}"/>
    <cellStyle name="40% - Accent2 3 2 5" xfId="15914" xr:uid="{00000000-0005-0000-0000-00002E4C0000}"/>
    <cellStyle name="40% - Accent2 3 2 5 2" xfId="15915" xr:uid="{00000000-0005-0000-0000-00002F4C0000}"/>
    <cellStyle name="40% - Accent2 3 2 5 2 2" xfId="15916" xr:uid="{00000000-0005-0000-0000-0000304C0000}"/>
    <cellStyle name="40% - Accent2 3 2 5 2 2 2" xfId="15917" xr:uid="{00000000-0005-0000-0000-0000314C0000}"/>
    <cellStyle name="40% - Accent2 3 2 5 2 2 3" xfId="53121" xr:uid="{00000000-0005-0000-0000-0000324C0000}"/>
    <cellStyle name="40% - Accent2 3 2 5 2 3" xfId="15918" xr:uid="{00000000-0005-0000-0000-0000334C0000}"/>
    <cellStyle name="40% - Accent2 3 2 5 2 4" xfId="15919" xr:uid="{00000000-0005-0000-0000-0000344C0000}"/>
    <cellStyle name="40% - Accent2 3 2 5 3" xfId="15920" xr:uid="{00000000-0005-0000-0000-0000354C0000}"/>
    <cellStyle name="40% - Accent2 3 2 5 3 2" xfId="15921" xr:uid="{00000000-0005-0000-0000-0000364C0000}"/>
    <cellStyle name="40% - Accent2 3 2 5 3 3" xfId="53122" xr:uid="{00000000-0005-0000-0000-0000374C0000}"/>
    <cellStyle name="40% - Accent2 3 2 5 4" xfId="15922" xr:uid="{00000000-0005-0000-0000-0000384C0000}"/>
    <cellStyle name="40% - Accent2 3 2 5 5" xfId="15923" xr:uid="{00000000-0005-0000-0000-0000394C0000}"/>
    <cellStyle name="40% - Accent2 3 2 6" xfId="15924" xr:uid="{00000000-0005-0000-0000-00003A4C0000}"/>
    <cellStyle name="40% - Accent2 3 2 6 2" xfId="15925" xr:uid="{00000000-0005-0000-0000-00003B4C0000}"/>
    <cellStyle name="40% - Accent2 3 2 6 2 2" xfId="15926" xr:uid="{00000000-0005-0000-0000-00003C4C0000}"/>
    <cellStyle name="40% - Accent2 3 2 6 2 3" xfId="53123" xr:uid="{00000000-0005-0000-0000-00003D4C0000}"/>
    <cellStyle name="40% - Accent2 3 2 6 3" xfId="15927" xr:uid="{00000000-0005-0000-0000-00003E4C0000}"/>
    <cellStyle name="40% - Accent2 3 2 6 4" xfId="15928" xr:uid="{00000000-0005-0000-0000-00003F4C0000}"/>
    <cellStyle name="40% - Accent2 3 2 7" xfId="15929" xr:uid="{00000000-0005-0000-0000-0000404C0000}"/>
    <cellStyle name="40% - Accent2 3 2 7 2" xfId="15930" xr:uid="{00000000-0005-0000-0000-0000414C0000}"/>
    <cellStyle name="40% - Accent2 3 2 7 2 2" xfId="15931" xr:uid="{00000000-0005-0000-0000-0000424C0000}"/>
    <cellStyle name="40% - Accent2 3 2 7 2 3" xfId="53124" xr:uid="{00000000-0005-0000-0000-0000434C0000}"/>
    <cellStyle name="40% - Accent2 3 2 7 3" xfId="15932" xr:uid="{00000000-0005-0000-0000-0000444C0000}"/>
    <cellStyle name="40% - Accent2 3 2 7 4" xfId="15933" xr:uid="{00000000-0005-0000-0000-0000454C0000}"/>
    <cellStyle name="40% - Accent2 3 2 8" xfId="15934" xr:uid="{00000000-0005-0000-0000-0000464C0000}"/>
    <cellStyle name="40% - Accent2 3 2 8 2" xfId="15935" xr:uid="{00000000-0005-0000-0000-0000474C0000}"/>
    <cellStyle name="40% - Accent2 3 2 8 3" xfId="53125" xr:uid="{00000000-0005-0000-0000-0000484C0000}"/>
    <cellStyle name="40% - Accent2 3 2 9" xfId="15936" xr:uid="{00000000-0005-0000-0000-0000494C0000}"/>
    <cellStyle name="40% - Accent2 3 3" xfId="15937" xr:uid="{00000000-0005-0000-0000-00004A4C0000}"/>
    <cellStyle name="40% - Accent2 3 3 10" xfId="60538" xr:uid="{00000000-0005-0000-0000-00004B4C0000}"/>
    <cellStyle name="40% - Accent2 3 3 2" xfId="15938" xr:uid="{00000000-0005-0000-0000-00004C4C0000}"/>
    <cellStyle name="40% - Accent2 3 3 2 2" xfId="15939" xr:uid="{00000000-0005-0000-0000-00004D4C0000}"/>
    <cellStyle name="40% - Accent2 3 3 2 2 2" xfId="15940" xr:uid="{00000000-0005-0000-0000-00004E4C0000}"/>
    <cellStyle name="40% - Accent2 3 3 2 2 2 2" xfId="15941" xr:uid="{00000000-0005-0000-0000-00004F4C0000}"/>
    <cellStyle name="40% - Accent2 3 3 2 2 2 2 2" xfId="15942" xr:uid="{00000000-0005-0000-0000-0000504C0000}"/>
    <cellStyle name="40% - Accent2 3 3 2 2 2 2 3" xfId="53126" xr:uid="{00000000-0005-0000-0000-0000514C0000}"/>
    <cellStyle name="40% - Accent2 3 3 2 2 2 3" xfId="15943" xr:uid="{00000000-0005-0000-0000-0000524C0000}"/>
    <cellStyle name="40% - Accent2 3 3 2 2 2 4" xfId="15944" xr:uid="{00000000-0005-0000-0000-0000534C0000}"/>
    <cellStyle name="40% - Accent2 3 3 2 2 3" xfId="15945" xr:uid="{00000000-0005-0000-0000-0000544C0000}"/>
    <cellStyle name="40% - Accent2 3 3 2 2 3 2" xfId="15946" xr:uid="{00000000-0005-0000-0000-0000554C0000}"/>
    <cellStyle name="40% - Accent2 3 3 2 2 3 2 2" xfId="15947" xr:uid="{00000000-0005-0000-0000-0000564C0000}"/>
    <cellStyle name="40% - Accent2 3 3 2 2 3 2 3" xfId="53127" xr:uid="{00000000-0005-0000-0000-0000574C0000}"/>
    <cellStyle name="40% - Accent2 3 3 2 2 3 3" xfId="15948" xr:uid="{00000000-0005-0000-0000-0000584C0000}"/>
    <cellStyle name="40% - Accent2 3 3 2 2 3 4" xfId="15949" xr:uid="{00000000-0005-0000-0000-0000594C0000}"/>
    <cellStyle name="40% - Accent2 3 3 2 2 4" xfId="15950" xr:uid="{00000000-0005-0000-0000-00005A4C0000}"/>
    <cellStyle name="40% - Accent2 3 3 2 2 4 2" xfId="15951" xr:uid="{00000000-0005-0000-0000-00005B4C0000}"/>
    <cellStyle name="40% - Accent2 3 3 2 2 4 3" xfId="53128" xr:uid="{00000000-0005-0000-0000-00005C4C0000}"/>
    <cellStyle name="40% - Accent2 3 3 2 2 5" xfId="15952" xr:uid="{00000000-0005-0000-0000-00005D4C0000}"/>
    <cellStyle name="40% - Accent2 3 3 2 2 6" xfId="15953" xr:uid="{00000000-0005-0000-0000-00005E4C0000}"/>
    <cellStyle name="40% - Accent2 3 3 2 3" xfId="15954" xr:uid="{00000000-0005-0000-0000-00005F4C0000}"/>
    <cellStyle name="40% - Accent2 3 3 2 3 2" xfId="15955" xr:uid="{00000000-0005-0000-0000-0000604C0000}"/>
    <cellStyle name="40% - Accent2 3 3 2 3 2 2" xfId="15956" xr:uid="{00000000-0005-0000-0000-0000614C0000}"/>
    <cellStyle name="40% - Accent2 3 3 2 3 2 3" xfId="53129" xr:uid="{00000000-0005-0000-0000-0000624C0000}"/>
    <cellStyle name="40% - Accent2 3 3 2 3 3" xfId="15957" xr:uid="{00000000-0005-0000-0000-0000634C0000}"/>
    <cellStyle name="40% - Accent2 3 3 2 3 4" xfId="15958" xr:uid="{00000000-0005-0000-0000-0000644C0000}"/>
    <cellStyle name="40% - Accent2 3 3 2 4" xfId="15959" xr:uid="{00000000-0005-0000-0000-0000654C0000}"/>
    <cellStyle name="40% - Accent2 3 3 2 4 2" xfId="15960" xr:uid="{00000000-0005-0000-0000-0000664C0000}"/>
    <cellStyle name="40% - Accent2 3 3 2 4 2 2" xfId="15961" xr:uid="{00000000-0005-0000-0000-0000674C0000}"/>
    <cellStyle name="40% - Accent2 3 3 2 4 2 3" xfId="53130" xr:uid="{00000000-0005-0000-0000-0000684C0000}"/>
    <cellStyle name="40% - Accent2 3 3 2 4 3" xfId="15962" xr:uid="{00000000-0005-0000-0000-0000694C0000}"/>
    <cellStyle name="40% - Accent2 3 3 2 4 4" xfId="15963" xr:uid="{00000000-0005-0000-0000-00006A4C0000}"/>
    <cellStyle name="40% - Accent2 3 3 2 5" xfId="15964" xr:uid="{00000000-0005-0000-0000-00006B4C0000}"/>
    <cellStyle name="40% - Accent2 3 3 2 5 2" xfId="15965" xr:uid="{00000000-0005-0000-0000-00006C4C0000}"/>
    <cellStyle name="40% - Accent2 3 3 2 5 3" xfId="53131" xr:uid="{00000000-0005-0000-0000-00006D4C0000}"/>
    <cellStyle name="40% - Accent2 3 3 2 6" xfId="15966" xr:uid="{00000000-0005-0000-0000-00006E4C0000}"/>
    <cellStyle name="40% - Accent2 3 3 2 7" xfId="15967" xr:uid="{00000000-0005-0000-0000-00006F4C0000}"/>
    <cellStyle name="40% - Accent2 3 3 3" xfId="15968" xr:uid="{00000000-0005-0000-0000-0000704C0000}"/>
    <cellStyle name="40% - Accent2 3 3 3 2" xfId="15969" xr:uid="{00000000-0005-0000-0000-0000714C0000}"/>
    <cellStyle name="40% - Accent2 3 3 3 2 2" xfId="15970" xr:uid="{00000000-0005-0000-0000-0000724C0000}"/>
    <cellStyle name="40% - Accent2 3 3 3 2 2 2" xfId="15971" xr:uid="{00000000-0005-0000-0000-0000734C0000}"/>
    <cellStyle name="40% - Accent2 3 3 3 2 2 3" xfId="53132" xr:uid="{00000000-0005-0000-0000-0000744C0000}"/>
    <cellStyle name="40% - Accent2 3 3 3 2 3" xfId="15972" xr:uid="{00000000-0005-0000-0000-0000754C0000}"/>
    <cellStyle name="40% - Accent2 3 3 3 2 4" xfId="15973" xr:uid="{00000000-0005-0000-0000-0000764C0000}"/>
    <cellStyle name="40% - Accent2 3 3 3 3" xfId="15974" xr:uid="{00000000-0005-0000-0000-0000774C0000}"/>
    <cellStyle name="40% - Accent2 3 3 3 3 2" xfId="15975" xr:uid="{00000000-0005-0000-0000-0000784C0000}"/>
    <cellStyle name="40% - Accent2 3 3 3 3 2 2" xfId="15976" xr:uid="{00000000-0005-0000-0000-0000794C0000}"/>
    <cellStyle name="40% - Accent2 3 3 3 3 2 3" xfId="53133" xr:uid="{00000000-0005-0000-0000-00007A4C0000}"/>
    <cellStyle name="40% - Accent2 3 3 3 3 3" xfId="15977" xr:uid="{00000000-0005-0000-0000-00007B4C0000}"/>
    <cellStyle name="40% - Accent2 3 3 3 3 4" xfId="15978" xr:uid="{00000000-0005-0000-0000-00007C4C0000}"/>
    <cellStyle name="40% - Accent2 3 3 3 4" xfId="15979" xr:uid="{00000000-0005-0000-0000-00007D4C0000}"/>
    <cellStyle name="40% - Accent2 3 3 3 4 2" xfId="15980" xr:uid="{00000000-0005-0000-0000-00007E4C0000}"/>
    <cellStyle name="40% - Accent2 3 3 3 4 3" xfId="53134" xr:uid="{00000000-0005-0000-0000-00007F4C0000}"/>
    <cellStyle name="40% - Accent2 3 3 3 5" xfId="15981" xr:uid="{00000000-0005-0000-0000-0000804C0000}"/>
    <cellStyle name="40% - Accent2 3 3 3 6" xfId="15982" xr:uid="{00000000-0005-0000-0000-0000814C0000}"/>
    <cellStyle name="40% - Accent2 3 3 4" xfId="15983" xr:uid="{00000000-0005-0000-0000-0000824C0000}"/>
    <cellStyle name="40% - Accent2 3 3 4 2" xfId="15984" xr:uid="{00000000-0005-0000-0000-0000834C0000}"/>
    <cellStyle name="40% - Accent2 3 3 4 2 2" xfId="15985" xr:uid="{00000000-0005-0000-0000-0000844C0000}"/>
    <cellStyle name="40% - Accent2 3 3 4 2 2 2" xfId="15986" xr:uid="{00000000-0005-0000-0000-0000854C0000}"/>
    <cellStyle name="40% - Accent2 3 3 4 2 2 3" xfId="53135" xr:uid="{00000000-0005-0000-0000-0000864C0000}"/>
    <cellStyle name="40% - Accent2 3 3 4 2 3" xfId="15987" xr:uid="{00000000-0005-0000-0000-0000874C0000}"/>
    <cellStyle name="40% - Accent2 3 3 4 2 4" xfId="15988" xr:uid="{00000000-0005-0000-0000-0000884C0000}"/>
    <cellStyle name="40% - Accent2 3 3 4 3" xfId="15989" xr:uid="{00000000-0005-0000-0000-0000894C0000}"/>
    <cellStyle name="40% - Accent2 3 3 4 3 2" xfId="15990" xr:uid="{00000000-0005-0000-0000-00008A4C0000}"/>
    <cellStyle name="40% - Accent2 3 3 4 3 3" xfId="53136" xr:uid="{00000000-0005-0000-0000-00008B4C0000}"/>
    <cellStyle name="40% - Accent2 3 3 4 4" xfId="15991" xr:uid="{00000000-0005-0000-0000-00008C4C0000}"/>
    <cellStyle name="40% - Accent2 3 3 4 5" xfId="15992" xr:uid="{00000000-0005-0000-0000-00008D4C0000}"/>
    <cellStyle name="40% - Accent2 3 3 5" xfId="15993" xr:uid="{00000000-0005-0000-0000-00008E4C0000}"/>
    <cellStyle name="40% - Accent2 3 3 5 2" xfId="15994" xr:uid="{00000000-0005-0000-0000-00008F4C0000}"/>
    <cellStyle name="40% - Accent2 3 3 5 2 2" xfId="15995" xr:uid="{00000000-0005-0000-0000-0000904C0000}"/>
    <cellStyle name="40% - Accent2 3 3 5 2 3" xfId="53137" xr:uid="{00000000-0005-0000-0000-0000914C0000}"/>
    <cellStyle name="40% - Accent2 3 3 5 3" xfId="15996" xr:uid="{00000000-0005-0000-0000-0000924C0000}"/>
    <cellStyle name="40% - Accent2 3 3 5 4" xfId="15997" xr:uid="{00000000-0005-0000-0000-0000934C0000}"/>
    <cellStyle name="40% - Accent2 3 3 6" xfId="15998" xr:uid="{00000000-0005-0000-0000-0000944C0000}"/>
    <cellStyle name="40% - Accent2 3 3 6 2" xfId="15999" xr:uid="{00000000-0005-0000-0000-0000954C0000}"/>
    <cellStyle name="40% - Accent2 3 3 6 2 2" xfId="16000" xr:uid="{00000000-0005-0000-0000-0000964C0000}"/>
    <cellStyle name="40% - Accent2 3 3 6 2 3" xfId="53138" xr:uid="{00000000-0005-0000-0000-0000974C0000}"/>
    <cellStyle name="40% - Accent2 3 3 6 3" xfId="16001" xr:uid="{00000000-0005-0000-0000-0000984C0000}"/>
    <cellStyle name="40% - Accent2 3 3 6 4" xfId="16002" xr:uid="{00000000-0005-0000-0000-0000994C0000}"/>
    <cellStyle name="40% - Accent2 3 3 7" xfId="16003" xr:uid="{00000000-0005-0000-0000-00009A4C0000}"/>
    <cellStyle name="40% - Accent2 3 3 7 2" xfId="16004" xr:uid="{00000000-0005-0000-0000-00009B4C0000}"/>
    <cellStyle name="40% - Accent2 3 3 7 3" xfId="53139" xr:uid="{00000000-0005-0000-0000-00009C4C0000}"/>
    <cellStyle name="40% - Accent2 3 3 8" xfId="16005" xr:uid="{00000000-0005-0000-0000-00009D4C0000}"/>
    <cellStyle name="40% - Accent2 3 3 9" xfId="16006" xr:uid="{00000000-0005-0000-0000-00009E4C0000}"/>
    <cellStyle name="40% - Accent2 3 4" xfId="16007" xr:uid="{00000000-0005-0000-0000-00009F4C0000}"/>
    <cellStyle name="40% - Accent2 3 4 2" xfId="16008" xr:uid="{00000000-0005-0000-0000-0000A04C0000}"/>
    <cellStyle name="40% - Accent2 3 4 2 2" xfId="16009" xr:uid="{00000000-0005-0000-0000-0000A14C0000}"/>
    <cellStyle name="40% - Accent2 3 4 2 2 2" xfId="16010" xr:uid="{00000000-0005-0000-0000-0000A24C0000}"/>
    <cellStyle name="40% - Accent2 3 4 2 2 2 2" xfId="16011" xr:uid="{00000000-0005-0000-0000-0000A34C0000}"/>
    <cellStyle name="40% - Accent2 3 4 2 2 2 3" xfId="53140" xr:uid="{00000000-0005-0000-0000-0000A44C0000}"/>
    <cellStyle name="40% - Accent2 3 4 2 2 3" xfId="16012" xr:uid="{00000000-0005-0000-0000-0000A54C0000}"/>
    <cellStyle name="40% - Accent2 3 4 2 2 4" xfId="16013" xr:uid="{00000000-0005-0000-0000-0000A64C0000}"/>
    <cellStyle name="40% - Accent2 3 4 2 3" xfId="16014" xr:uid="{00000000-0005-0000-0000-0000A74C0000}"/>
    <cellStyle name="40% - Accent2 3 4 2 3 2" xfId="16015" xr:uid="{00000000-0005-0000-0000-0000A84C0000}"/>
    <cellStyle name="40% - Accent2 3 4 2 3 2 2" xfId="16016" xr:uid="{00000000-0005-0000-0000-0000A94C0000}"/>
    <cellStyle name="40% - Accent2 3 4 2 3 2 3" xfId="53141" xr:uid="{00000000-0005-0000-0000-0000AA4C0000}"/>
    <cellStyle name="40% - Accent2 3 4 2 3 3" xfId="16017" xr:uid="{00000000-0005-0000-0000-0000AB4C0000}"/>
    <cellStyle name="40% - Accent2 3 4 2 3 4" xfId="16018" xr:uid="{00000000-0005-0000-0000-0000AC4C0000}"/>
    <cellStyle name="40% - Accent2 3 4 2 4" xfId="16019" xr:uid="{00000000-0005-0000-0000-0000AD4C0000}"/>
    <cellStyle name="40% - Accent2 3 4 2 4 2" xfId="16020" xr:uid="{00000000-0005-0000-0000-0000AE4C0000}"/>
    <cellStyle name="40% - Accent2 3 4 2 4 3" xfId="53142" xr:uid="{00000000-0005-0000-0000-0000AF4C0000}"/>
    <cellStyle name="40% - Accent2 3 4 2 5" xfId="16021" xr:uid="{00000000-0005-0000-0000-0000B04C0000}"/>
    <cellStyle name="40% - Accent2 3 4 2 6" xfId="16022" xr:uid="{00000000-0005-0000-0000-0000B14C0000}"/>
    <cellStyle name="40% - Accent2 3 4 3" xfId="16023" xr:uid="{00000000-0005-0000-0000-0000B24C0000}"/>
    <cellStyle name="40% - Accent2 3 4 3 2" xfId="16024" xr:uid="{00000000-0005-0000-0000-0000B34C0000}"/>
    <cellStyle name="40% - Accent2 3 4 3 2 2" xfId="16025" xr:uid="{00000000-0005-0000-0000-0000B44C0000}"/>
    <cellStyle name="40% - Accent2 3 4 3 2 3" xfId="53143" xr:uid="{00000000-0005-0000-0000-0000B54C0000}"/>
    <cellStyle name="40% - Accent2 3 4 3 3" xfId="16026" xr:uid="{00000000-0005-0000-0000-0000B64C0000}"/>
    <cellStyle name="40% - Accent2 3 4 3 4" xfId="16027" xr:uid="{00000000-0005-0000-0000-0000B74C0000}"/>
    <cellStyle name="40% - Accent2 3 4 4" xfId="16028" xr:uid="{00000000-0005-0000-0000-0000B84C0000}"/>
    <cellStyle name="40% - Accent2 3 4 4 2" xfId="16029" xr:uid="{00000000-0005-0000-0000-0000B94C0000}"/>
    <cellStyle name="40% - Accent2 3 4 4 2 2" xfId="16030" xr:uid="{00000000-0005-0000-0000-0000BA4C0000}"/>
    <cellStyle name="40% - Accent2 3 4 4 2 3" xfId="53144" xr:uid="{00000000-0005-0000-0000-0000BB4C0000}"/>
    <cellStyle name="40% - Accent2 3 4 4 3" xfId="16031" xr:uid="{00000000-0005-0000-0000-0000BC4C0000}"/>
    <cellStyle name="40% - Accent2 3 4 4 4" xfId="16032" xr:uid="{00000000-0005-0000-0000-0000BD4C0000}"/>
    <cellStyle name="40% - Accent2 3 4 5" xfId="16033" xr:uid="{00000000-0005-0000-0000-0000BE4C0000}"/>
    <cellStyle name="40% - Accent2 3 4 5 2" xfId="16034" xr:uid="{00000000-0005-0000-0000-0000BF4C0000}"/>
    <cellStyle name="40% - Accent2 3 4 5 3" xfId="53145" xr:uid="{00000000-0005-0000-0000-0000C04C0000}"/>
    <cellStyle name="40% - Accent2 3 4 6" xfId="16035" xr:uid="{00000000-0005-0000-0000-0000C14C0000}"/>
    <cellStyle name="40% - Accent2 3 4 7" xfId="16036" xr:uid="{00000000-0005-0000-0000-0000C24C0000}"/>
    <cellStyle name="40% - Accent2 3 5" xfId="16037" xr:uid="{00000000-0005-0000-0000-0000C34C0000}"/>
    <cellStyle name="40% - Accent2 3 5 2" xfId="16038" xr:uid="{00000000-0005-0000-0000-0000C44C0000}"/>
    <cellStyle name="40% - Accent2 3 5 2 2" xfId="16039" xr:uid="{00000000-0005-0000-0000-0000C54C0000}"/>
    <cellStyle name="40% - Accent2 3 5 2 2 2" xfId="16040" xr:uid="{00000000-0005-0000-0000-0000C64C0000}"/>
    <cellStyle name="40% - Accent2 3 5 2 2 3" xfId="53146" xr:uid="{00000000-0005-0000-0000-0000C74C0000}"/>
    <cellStyle name="40% - Accent2 3 5 2 3" xfId="16041" xr:uid="{00000000-0005-0000-0000-0000C84C0000}"/>
    <cellStyle name="40% - Accent2 3 5 2 4" xfId="16042" xr:uid="{00000000-0005-0000-0000-0000C94C0000}"/>
    <cellStyle name="40% - Accent2 3 5 3" xfId="16043" xr:uid="{00000000-0005-0000-0000-0000CA4C0000}"/>
    <cellStyle name="40% - Accent2 3 5 3 2" xfId="16044" xr:uid="{00000000-0005-0000-0000-0000CB4C0000}"/>
    <cellStyle name="40% - Accent2 3 5 3 2 2" xfId="16045" xr:uid="{00000000-0005-0000-0000-0000CC4C0000}"/>
    <cellStyle name="40% - Accent2 3 5 3 2 3" xfId="53147" xr:uid="{00000000-0005-0000-0000-0000CD4C0000}"/>
    <cellStyle name="40% - Accent2 3 5 3 3" xfId="16046" xr:uid="{00000000-0005-0000-0000-0000CE4C0000}"/>
    <cellStyle name="40% - Accent2 3 5 3 4" xfId="16047" xr:uid="{00000000-0005-0000-0000-0000CF4C0000}"/>
    <cellStyle name="40% - Accent2 3 5 4" xfId="16048" xr:uid="{00000000-0005-0000-0000-0000D04C0000}"/>
    <cellStyle name="40% - Accent2 3 5 4 2" xfId="16049" xr:uid="{00000000-0005-0000-0000-0000D14C0000}"/>
    <cellStyle name="40% - Accent2 3 5 4 3" xfId="53148" xr:uid="{00000000-0005-0000-0000-0000D24C0000}"/>
    <cellStyle name="40% - Accent2 3 5 5" xfId="16050" xr:uid="{00000000-0005-0000-0000-0000D34C0000}"/>
    <cellStyle name="40% - Accent2 3 5 6" xfId="16051" xr:uid="{00000000-0005-0000-0000-0000D44C0000}"/>
    <cellStyle name="40% - Accent2 3 6" xfId="16052" xr:uid="{00000000-0005-0000-0000-0000D54C0000}"/>
    <cellStyle name="40% - Accent2 3 6 2" xfId="16053" xr:uid="{00000000-0005-0000-0000-0000D64C0000}"/>
    <cellStyle name="40% - Accent2 3 6 2 2" xfId="16054" xr:uid="{00000000-0005-0000-0000-0000D74C0000}"/>
    <cellStyle name="40% - Accent2 3 6 2 2 2" xfId="16055" xr:uid="{00000000-0005-0000-0000-0000D84C0000}"/>
    <cellStyle name="40% - Accent2 3 6 2 2 3" xfId="53149" xr:uid="{00000000-0005-0000-0000-0000D94C0000}"/>
    <cellStyle name="40% - Accent2 3 6 2 3" xfId="16056" xr:uid="{00000000-0005-0000-0000-0000DA4C0000}"/>
    <cellStyle name="40% - Accent2 3 6 2 4" xfId="16057" xr:uid="{00000000-0005-0000-0000-0000DB4C0000}"/>
    <cellStyle name="40% - Accent2 3 6 3" xfId="16058" xr:uid="{00000000-0005-0000-0000-0000DC4C0000}"/>
    <cellStyle name="40% - Accent2 3 6 3 2" xfId="16059" xr:uid="{00000000-0005-0000-0000-0000DD4C0000}"/>
    <cellStyle name="40% - Accent2 3 6 3 3" xfId="53150" xr:uid="{00000000-0005-0000-0000-0000DE4C0000}"/>
    <cellStyle name="40% - Accent2 3 6 4" xfId="16060" xr:uid="{00000000-0005-0000-0000-0000DF4C0000}"/>
    <cellStyle name="40% - Accent2 3 6 5" xfId="16061" xr:uid="{00000000-0005-0000-0000-0000E04C0000}"/>
    <cellStyle name="40% - Accent2 3 7" xfId="16062" xr:uid="{00000000-0005-0000-0000-0000E14C0000}"/>
    <cellStyle name="40% - Accent2 3 7 2" xfId="16063" xr:uid="{00000000-0005-0000-0000-0000E24C0000}"/>
    <cellStyle name="40% - Accent2 3 7 2 2" xfId="16064" xr:uid="{00000000-0005-0000-0000-0000E34C0000}"/>
    <cellStyle name="40% - Accent2 3 7 2 3" xfId="53151" xr:uid="{00000000-0005-0000-0000-0000E44C0000}"/>
    <cellStyle name="40% - Accent2 3 7 3" xfId="16065" xr:uid="{00000000-0005-0000-0000-0000E54C0000}"/>
    <cellStyle name="40% - Accent2 3 7 4" xfId="16066" xr:uid="{00000000-0005-0000-0000-0000E64C0000}"/>
    <cellStyle name="40% - Accent2 3 8" xfId="16067" xr:uid="{00000000-0005-0000-0000-0000E74C0000}"/>
    <cellStyle name="40% - Accent2 3 8 2" xfId="16068" xr:uid="{00000000-0005-0000-0000-0000E84C0000}"/>
    <cellStyle name="40% - Accent2 3 8 2 2" xfId="16069" xr:uid="{00000000-0005-0000-0000-0000E94C0000}"/>
    <cellStyle name="40% - Accent2 3 8 2 3" xfId="53152" xr:uid="{00000000-0005-0000-0000-0000EA4C0000}"/>
    <cellStyle name="40% - Accent2 3 8 3" xfId="16070" xr:uid="{00000000-0005-0000-0000-0000EB4C0000}"/>
    <cellStyle name="40% - Accent2 3 8 4" xfId="16071" xr:uid="{00000000-0005-0000-0000-0000EC4C0000}"/>
    <cellStyle name="40% - Accent2 3 9" xfId="16072" xr:uid="{00000000-0005-0000-0000-0000ED4C0000}"/>
    <cellStyle name="40% - Accent2 3 9 2" xfId="16073" xr:uid="{00000000-0005-0000-0000-0000EE4C0000}"/>
    <cellStyle name="40% - Accent2 3 9 3" xfId="53153" xr:uid="{00000000-0005-0000-0000-0000EF4C0000}"/>
    <cellStyle name="40% - Accent2 4" xfId="16074" xr:uid="{00000000-0005-0000-0000-0000F04C0000}"/>
    <cellStyle name="40% - Accent2 4 10" xfId="16075" xr:uid="{00000000-0005-0000-0000-0000F14C0000}"/>
    <cellStyle name="40% - Accent2 4 11" xfId="16076" xr:uid="{00000000-0005-0000-0000-0000F24C0000}"/>
    <cellStyle name="40% - Accent2 4 12" xfId="60184" xr:uid="{00000000-0005-0000-0000-0000F34C0000}"/>
    <cellStyle name="40% - Accent2 4 2" xfId="16077" xr:uid="{00000000-0005-0000-0000-0000F44C0000}"/>
    <cellStyle name="40% - Accent2 4 2 10" xfId="16078" xr:uid="{00000000-0005-0000-0000-0000F54C0000}"/>
    <cellStyle name="40% - Accent2 4 2 11" xfId="60367" xr:uid="{00000000-0005-0000-0000-0000F64C0000}"/>
    <cellStyle name="40% - Accent2 4 2 2" xfId="16079" xr:uid="{00000000-0005-0000-0000-0000F74C0000}"/>
    <cellStyle name="40% - Accent2 4 2 2 2" xfId="16080" xr:uid="{00000000-0005-0000-0000-0000F84C0000}"/>
    <cellStyle name="40% - Accent2 4 2 2 2 2" xfId="16081" xr:uid="{00000000-0005-0000-0000-0000F94C0000}"/>
    <cellStyle name="40% - Accent2 4 2 2 2 2 2" xfId="16082" xr:uid="{00000000-0005-0000-0000-0000FA4C0000}"/>
    <cellStyle name="40% - Accent2 4 2 2 2 2 2 2" xfId="16083" xr:uid="{00000000-0005-0000-0000-0000FB4C0000}"/>
    <cellStyle name="40% - Accent2 4 2 2 2 2 2 2 2" xfId="16084" xr:uid="{00000000-0005-0000-0000-0000FC4C0000}"/>
    <cellStyle name="40% - Accent2 4 2 2 2 2 2 2 3" xfId="53154" xr:uid="{00000000-0005-0000-0000-0000FD4C0000}"/>
    <cellStyle name="40% - Accent2 4 2 2 2 2 2 3" xfId="16085" xr:uid="{00000000-0005-0000-0000-0000FE4C0000}"/>
    <cellStyle name="40% - Accent2 4 2 2 2 2 2 4" xfId="16086" xr:uid="{00000000-0005-0000-0000-0000FF4C0000}"/>
    <cellStyle name="40% - Accent2 4 2 2 2 2 3" xfId="16087" xr:uid="{00000000-0005-0000-0000-0000004D0000}"/>
    <cellStyle name="40% - Accent2 4 2 2 2 2 3 2" xfId="16088" xr:uid="{00000000-0005-0000-0000-0000014D0000}"/>
    <cellStyle name="40% - Accent2 4 2 2 2 2 3 2 2" xfId="16089" xr:uid="{00000000-0005-0000-0000-0000024D0000}"/>
    <cellStyle name="40% - Accent2 4 2 2 2 2 3 2 3" xfId="53155" xr:uid="{00000000-0005-0000-0000-0000034D0000}"/>
    <cellStyle name="40% - Accent2 4 2 2 2 2 3 3" xfId="16090" xr:uid="{00000000-0005-0000-0000-0000044D0000}"/>
    <cellStyle name="40% - Accent2 4 2 2 2 2 3 4" xfId="16091" xr:uid="{00000000-0005-0000-0000-0000054D0000}"/>
    <cellStyle name="40% - Accent2 4 2 2 2 2 4" xfId="16092" xr:uid="{00000000-0005-0000-0000-0000064D0000}"/>
    <cellStyle name="40% - Accent2 4 2 2 2 2 4 2" xfId="16093" xr:uid="{00000000-0005-0000-0000-0000074D0000}"/>
    <cellStyle name="40% - Accent2 4 2 2 2 2 4 3" xfId="53156" xr:uid="{00000000-0005-0000-0000-0000084D0000}"/>
    <cellStyle name="40% - Accent2 4 2 2 2 2 5" xfId="16094" xr:uid="{00000000-0005-0000-0000-0000094D0000}"/>
    <cellStyle name="40% - Accent2 4 2 2 2 2 6" xfId="16095" xr:uid="{00000000-0005-0000-0000-00000A4D0000}"/>
    <cellStyle name="40% - Accent2 4 2 2 2 3" xfId="16096" xr:uid="{00000000-0005-0000-0000-00000B4D0000}"/>
    <cellStyle name="40% - Accent2 4 2 2 2 3 2" xfId="16097" xr:uid="{00000000-0005-0000-0000-00000C4D0000}"/>
    <cellStyle name="40% - Accent2 4 2 2 2 3 2 2" xfId="16098" xr:uid="{00000000-0005-0000-0000-00000D4D0000}"/>
    <cellStyle name="40% - Accent2 4 2 2 2 3 2 3" xfId="53157" xr:uid="{00000000-0005-0000-0000-00000E4D0000}"/>
    <cellStyle name="40% - Accent2 4 2 2 2 3 3" xfId="16099" xr:uid="{00000000-0005-0000-0000-00000F4D0000}"/>
    <cellStyle name="40% - Accent2 4 2 2 2 3 4" xfId="16100" xr:uid="{00000000-0005-0000-0000-0000104D0000}"/>
    <cellStyle name="40% - Accent2 4 2 2 2 4" xfId="16101" xr:uid="{00000000-0005-0000-0000-0000114D0000}"/>
    <cellStyle name="40% - Accent2 4 2 2 2 4 2" xfId="16102" xr:uid="{00000000-0005-0000-0000-0000124D0000}"/>
    <cellStyle name="40% - Accent2 4 2 2 2 4 2 2" xfId="16103" xr:uid="{00000000-0005-0000-0000-0000134D0000}"/>
    <cellStyle name="40% - Accent2 4 2 2 2 4 2 3" xfId="53158" xr:uid="{00000000-0005-0000-0000-0000144D0000}"/>
    <cellStyle name="40% - Accent2 4 2 2 2 4 3" xfId="16104" xr:uid="{00000000-0005-0000-0000-0000154D0000}"/>
    <cellStyle name="40% - Accent2 4 2 2 2 4 4" xfId="16105" xr:uid="{00000000-0005-0000-0000-0000164D0000}"/>
    <cellStyle name="40% - Accent2 4 2 2 2 5" xfId="16106" xr:uid="{00000000-0005-0000-0000-0000174D0000}"/>
    <cellStyle name="40% - Accent2 4 2 2 2 5 2" xfId="16107" xr:uid="{00000000-0005-0000-0000-0000184D0000}"/>
    <cellStyle name="40% - Accent2 4 2 2 2 5 3" xfId="53159" xr:uid="{00000000-0005-0000-0000-0000194D0000}"/>
    <cellStyle name="40% - Accent2 4 2 2 2 6" xfId="16108" xr:uid="{00000000-0005-0000-0000-00001A4D0000}"/>
    <cellStyle name="40% - Accent2 4 2 2 2 7" xfId="16109" xr:uid="{00000000-0005-0000-0000-00001B4D0000}"/>
    <cellStyle name="40% - Accent2 4 2 2 3" xfId="16110" xr:uid="{00000000-0005-0000-0000-00001C4D0000}"/>
    <cellStyle name="40% - Accent2 4 2 2 3 2" xfId="16111" xr:uid="{00000000-0005-0000-0000-00001D4D0000}"/>
    <cellStyle name="40% - Accent2 4 2 2 3 2 2" xfId="16112" xr:uid="{00000000-0005-0000-0000-00001E4D0000}"/>
    <cellStyle name="40% - Accent2 4 2 2 3 2 2 2" xfId="16113" xr:uid="{00000000-0005-0000-0000-00001F4D0000}"/>
    <cellStyle name="40% - Accent2 4 2 2 3 2 2 3" xfId="53160" xr:uid="{00000000-0005-0000-0000-0000204D0000}"/>
    <cellStyle name="40% - Accent2 4 2 2 3 2 3" xfId="16114" xr:uid="{00000000-0005-0000-0000-0000214D0000}"/>
    <cellStyle name="40% - Accent2 4 2 2 3 2 4" xfId="16115" xr:uid="{00000000-0005-0000-0000-0000224D0000}"/>
    <cellStyle name="40% - Accent2 4 2 2 3 3" xfId="16116" xr:uid="{00000000-0005-0000-0000-0000234D0000}"/>
    <cellStyle name="40% - Accent2 4 2 2 3 3 2" xfId="16117" xr:uid="{00000000-0005-0000-0000-0000244D0000}"/>
    <cellStyle name="40% - Accent2 4 2 2 3 3 2 2" xfId="16118" xr:uid="{00000000-0005-0000-0000-0000254D0000}"/>
    <cellStyle name="40% - Accent2 4 2 2 3 3 2 3" xfId="53161" xr:uid="{00000000-0005-0000-0000-0000264D0000}"/>
    <cellStyle name="40% - Accent2 4 2 2 3 3 3" xfId="16119" xr:uid="{00000000-0005-0000-0000-0000274D0000}"/>
    <cellStyle name="40% - Accent2 4 2 2 3 3 4" xfId="16120" xr:uid="{00000000-0005-0000-0000-0000284D0000}"/>
    <cellStyle name="40% - Accent2 4 2 2 3 4" xfId="16121" xr:uid="{00000000-0005-0000-0000-0000294D0000}"/>
    <cellStyle name="40% - Accent2 4 2 2 3 4 2" xfId="16122" xr:uid="{00000000-0005-0000-0000-00002A4D0000}"/>
    <cellStyle name="40% - Accent2 4 2 2 3 4 3" xfId="53162" xr:uid="{00000000-0005-0000-0000-00002B4D0000}"/>
    <cellStyle name="40% - Accent2 4 2 2 3 5" xfId="16123" xr:uid="{00000000-0005-0000-0000-00002C4D0000}"/>
    <cellStyle name="40% - Accent2 4 2 2 3 6" xfId="16124" xr:uid="{00000000-0005-0000-0000-00002D4D0000}"/>
    <cellStyle name="40% - Accent2 4 2 2 4" xfId="16125" xr:uid="{00000000-0005-0000-0000-00002E4D0000}"/>
    <cellStyle name="40% - Accent2 4 2 2 4 2" xfId="16126" xr:uid="{00000000-0005-0000-0000-00002F4D0000}"/>
    <cellStyle name="40% - Accent2 4 2 2 4 2 2" xfId="16127" xr:uid="{00000000-0005-0000-0000-0000304D0000}"/>
    <cellStyle name="40% - Accent2 4 2 2 4 2 3" xfId="53163" xr:uid="{00000000-0005-0000-0000-0000314D0000}"/>
    <cellStyle name="40% - Accent2 4 2 2 4 3" xfId="16128" xr:uid="{00000000-0005-0000-0000-0000324D0000}"/>
    <cellStyle name="40% - Accent2 4 2 2 4 4" xfId="16129" xr:uid="{00000000-0005-0000-0000-0000334D0000}"/>
    <cellStyle name="40% - Accent2 4 2 2 5" xfId="16130" xr:uid="{00000000-0005-0000-0000-0000344D0000}"/>
    <cellStyle name="40% - Accent2 4 2 2 5 2" xfId="16131" xr:uid="{00000000-0005-0000-0000-0000354D0000}"/>
    <cellStyle name="40% - Accent2 4 2 2 5 2 2" xfId="16132" xr:uid="{00000000-0005-0000-0000-0000364D0000}"/>
    <cellStyle name="40% - Accent2 4 2 2 5 2 3" xfId="53164" xr:uid="{00000000-0005-0000-0000-0000374D0000}"/>
    <cellStyle name="40% - Accent2 4 2 2 5 3" xfId="16133" xr:uid="{00000000-0005-0000-0000-0000384D0000}"/>
    <cellStyle name="40% - Accent2 4 2 2 5 4" xfId="16134" xr:uid="{00000000-0005-0000-0000-0000394D0000}"/>
    <cellStyle name="40% - Accent2 4 2 2 6" xfId="16135" xr:uid="{00000000-0005-0000-0000-00003A4D0000}"/>
    <cellStyle name="40% - Accent2 4 2 2 6 2" xfId="16136" xr:uid="{00000000-0005-0000-0000-00003B4D0000}"/>
    <cellStyle name="40% - Accent2 4 2 2 6 3" xfId="53165" xr:uid="{00000000-0005-0000-0000-00003C4D0000}"/>
    <cellStyle name="40% - Accent2 4 2 2 7" xfId="16137" xr:uid="{00000000-0005-0000-0000-00003D4D0000}"/>
    <cellStyle name="40% - Accent2 4 2 2 8" xfId="16138" xr:uid="{00000000-0005-0000-0000-00003E4D0000}"/>
    <cellStyle name="40% - Accent2 4 2 2 9" xfId="60735" xr:uid="{00000000-0005-0000-0000-00003F4D0000}"/>
    <cellStyle name="40% - Accent2 4 2 3" xfId="16139" xr:uid="{00000000-0005-0000-0000-0000404D0000}"/>
    <cellStyle name="40% - Accent2 4 2 3 2" xfId="16140" xr:uid="{00000000-0005-0000-0000-0000414D0000}"/>
    <cellStyle name="40% - Accent2 4 2 3 2 2" xfId="16141" xr:uid="{00000000-0005-0000-0000-0000424D0000}"/>
    <cellStyle name="40% - Accent2 4 2 3 2 2 2" xfId="16142" xr:uid="{00000000-0005-0000-0000-0000434D0000}"/>
    <cellStyle name="40% - Accent2 4 2 3 2 2 2 2" xfId="16143" xr:uid="{00000000-0005-0000-0000-0000444D0000}"/>
    <cellStyle name="40% - Accent2 4 2 3 2 2 2 3" xfId="53166" xr:uid="{00000000-0005-0000-0000-0000454D0000}"/>
    <cellStyle name="40% - Accent2 4 2 3 2 2 3" xfId="16144" xr:uid="{00000000-0005-0000-0000-0000464D0000}"/>
    <cellStyle name="40% - Accent2 4 2 3 2 2 4" xfId="16145" xr:uid="{00000000-0005-0000-0000-0000474D0000}"/>
    <cellStyle name="40% - Accent2 4 2 3 2 3" xfId="16146" xr:uid="{00000000-0005-0000-0000-0000484D0000}"/>
    <cellStyle name="40% - Accent2 4 2 3 2 3 2" xfId="16147" xr:uid="{00000000-0005-0000-0000-0000494D0000}"/>
    <cellStyle name="40% - Accent2 4 2 3 2 3 2 2" xfId="16148" xr:uid="{00000000-0005-0000-0000-00004A4D0000}"/>
    <cellStyle name="40% - Accent2 4 2 3 2 3 2 3" xfId="53167" xr:uid="{00000000-0005-0000-0000-00004B4D0000}"/>
    <cellStyle name="40% - Accent2 4 2 3 2 3 3" xfId="16149" xr:uid="{00000000-0005-0000-0000-00004C4D0000}"/>
    <cellStyle name="40% - Accent2 4 2 3 2 3 4" xfId="16150" xr:uid="{00000000-0005-0000-0000-00004D4D0000}"/>
    <cellStyle name="40% - Accent2 4 2 3 2 4" xfId="16151" xr:uid="{00000000-0005-0000-0000-00004E4D0000}"/>
    <cellStyle name="40% - Accent2 4 2 3 2 4 2" xfId="16152" xr:uid="{00000000-0005-0000-0000-00004F4D0000}"/>
    <cellStyle name="40% - Accent2 4 2 3 2 4 3" xfId="53168" xr:uid="{00000000-0005-0000-0000-0000504D0000}"/>
    <cellStyle name="40% - Accent2 4 2 3 2 5" xfId="16153" xr:uid="{00000000-0005-0000-0000-0000514D0000}"/>
    <cellStyle name="40% - Accent2 4 2 3 2 6" xfId="16154" xr:uid="{00000000-0005-0000-0000-0000524D0000}"/>
    <cellStyle name="40% - Accent2 4 2 3 3" xfId="16155" xr:uid="{00000000-0005-0000-0000-0000534D0000}"/>
    <cellStyle name="40% - Accent2 4 2 3 3 2" xfId="16156" xr:uid="{00000000-0005-0000-0000-0000544D0000}"/>
    <cellStyle name="40% - Accent2 4 2 3 3 2 2" xfId="16157" xr:uid="{00000000-0005-0000-0000-0000554D0000}"/>
    <cellStyle name="40% - Accent2 4 2 3 3 2 3" xfId="53169" xr:uid="{00000000-0005-0000-0000-0000564D0000}"/>
    <cellStyle name="40% - Accent2 4 2 3 3 3" xfId="16158" xr:uid="{00000000-0005-0000-0000-0000574D0000}"/>
    <cellStyle name="40% - Accent2 4 2 3 3 4" xfId="16159" xr:uid="{00000000-0005-0000-0000-0000584D0000}"/>
    <cellStyle name="40% - Accent2 4 2 3 4" xfId="16160" xr:uid="{00000000-0005-0000-0000-0000594D0000}"/>
    <cellStyle name="40% - Accent2 4 2 3 4 2" xfId="16161" xr:uid="{00000000-0005-0000-0000-00005A4D0000}"/>
    <cellStyle name="40% - Accent2 4 2 3 4 2 2" xfId="16162" xr:uid="{00000000-0005-0000-0000-00005B4D0000}"/>
    <cellStyle name="40% - Accent2 4 2 3 4 2 3" xfId="53170" xr:uid="{00000000-0005-0000-0000-00005C4D0000}"/>
    <cellStyle name="40% - Accent2 4 2 3 4 3" xfId="16163" xr:uid="{00000000-0005-0000-0000-00005D4D0000}"/>
    <cellStyle name="40% - Accent2 4 2 3 4 4" xfId="16164" xr:uid="{00000000-0005-0000-0000-00005E4D0000}"/>
    <cellStyle name="40% - Accent2 4 2 3 5" xfId="16165" xr:uid="{00000000-0005-0000-0000-00005F4D0000}"/>
    <cellStyle name="40% - Accent2 4 2 3 5 2" xfId="16166" xr:uid="{00000000-0005-0000-0000-0000604D0000}"/>
    <cellStyle name="40% - Accent2 4 2 3 5 3" xfId="53171" xr:uid="{00000000-0005-0000-0000-0000614D0000}"/>
    <cellStyle name="40% - Accent2 4 2 3 6" xfId="16167" xr:uid="{00000000-0005-0000-0000-0000624D0000}"/>
    <cellStyle name="40% - Accent2 4 2 3 7" xfId="16168" xr:uid="{00000000-0005-0000-0000-0000634D0000}"/>
    <cellStyle name="40% - Accent2 4 2 4" xfId="16169" xr:uid="{00000000-0005-0000-0000-0000644D0000}"/>
    <cellStyle name="40% - Accent2 4 2 4 2" xfId="16170" xr:uid="{00000000-0005-0000-0000-0000654D0000}"/>
    <cellStyle name="40% - Accent2 4 2 4 2 2" xfId="16171" xr:uid="{00000000-0005-0000-0000-0000664D0000}"/>
    <cellStyle name="40% - Accent2 4 2 4 2 2 2" xfId="16172" xr:uid="{00000000-0005-0000-0000-0000674D0000}"/>
    <cellStyle name="40% - Accent2 4 2 4 2 2 3" xfId="53172" xr:uid="{00000000-0005-0000-0000-0000684D0000}"/>
    <cellStyle name="40% - Accent2 4 2 4 2 3" xfId="16173" xr:uid="{00000000-0005-0000-0000-0000694D0000}"/>
    <cellStyle name="40% - Accent2 4 2 4 2 4" xfId="16174" xr:uid="{00000000-0005-0000-0000-00006A4D0000}"/>
    <cellStyle name="40% - Accent2 4 2 4 3" xfId="16175" xr:uid="{00000000-0005-0000-0000-00006B4D0000}"/>
    <cellStyle name="40% - Accent2 4 2 4 3 2" xfId="16176" xr:uid="{00000000-0005-0000-0000-00006C4D0000}"/>
    <cellStyle name="40% - Accent2 4 2 4 3 2 2" xfId="16177" xr:uid="{00000000-0005-0000-0000-00006D4D0000}"/>
    <cellStyle name="40% - Accent2 4 2 4 3 2 3" xfId="53173" xr:uid="{00000000-0005-0000-0000-00006E4D0000}"/>
    <cellStyle name="40% - Accent2 4 2 4 3 3" xfId="16178" xr:uid="{00000000-0005-0000-0000-00006F4D0000}"/>
    <cellStyle name="40% - Accent2 4 2 4 3 4" xfId="16179" xr:uid="{00000000-0005-0000-0000-0000704D0000}"/>
    <cellStyle name="40% - Accent2 4 2 4 4" xfId="16180" xr:uid="{00000000-0005-0000-0000-0000714D0000}"/>
    <cellStyle name="40% - Accent2 4 2 4 4 2" xfId="16181" xr:uid="{00000000-0005-0000-0000-0000724D0000}"/>
    <cellStyle name="40% - Accent2 4 2 4 4 3" xfId="53174" xr:uid="{00000000-0005-0000-0000-0000734D0000}"/>
    <cellStyle name="40% - Accent2 4 2 4 5" xfId="16182" xr:uid="{00000000-0005-0000-0000-0000744D0000}"/>
    <cellStyle name="40% - Accent2 4 2 4 6" xfId="16183" xr:uid="{00000000-0005-0000-0000-0000754D0000}"/>
    <cellStyle name="40% - Accent2 4 2 5" xfId="16184" xr:uid="{00000000-0005-0000-0000-0000764D0000}"/>
    <cellStyle name="40% - Accent2 4 2 5 2" xfId="16185" xr:uid="{00000000-0005-0000-0000-0000774D0000}"/>
    <cellStyle name="40% - Accent2 4 2 5 2 2" xfId="16186" xr:uid="{00000000-0005-0000-0000-0000784D0000}"/>
    <cellStyle name="40% - Accent2 4 2 5 2 2 2" xfId="16187" xr:uid="{00000000-0005-0000-0000-0000794D0000}"/>
    <cellStyle name="40% - Accent2 4 2 5 2 2 3" xfId="53175" xr:uid="{00000000-0005-0000-0000-00007A4D0000}"/>
    <cellStyle name="40% - Accent2 4 2 5 2 3" xfId="16188" xr:uid="{00000000-0005-0000-0000-00007B4D0000}"/>
    <cellStyle name="40% - Accent2 4 2 5 2 4" xfId="16189" xr:uid="{00000000-0005-0000-0000-00007C4D0000}"/>
    <cellStyle name="40% - Accent2 4 2 5 3" xfId="16190" xr:uid="{00000000-0005-0000-0000-00007D4D0000}"/>
    <cellStyle name="40% - Accent2 4 2 5 3 2" xfId="16191" xr:uid="{00000000-0005-0000-0000-00007E4D0000}"/>
    <cellStyle name="40% - Accent2 4 2 5 3 3" xfId="53176" xr:uid="{00000000-0005-0000-0000-00007F4D0000}"/>
    <cellStyle name="40% - Accent2 4 2 5 4" xfId="16192" xr:uid="{00000000-0005-0000-0000-0000804D0000}"/>
    <cellStyle name="40% - Accent2 4 2 5 5" xfId="16193" xr:uid="{00000000-0005-0000-0000-0000814D0000}"/>
    <cellStyle name="40% - Accent2 4 2 6" xfId="16194" xr:uid="{00000000-0005-0000-0000-0000824D0000}"/>
    <cellStyle name="40% - Accent2 4 2 6 2" xfId="16195" xr:uid="{00000000-0005-0000-0000-0000834D0000}"/>
    <cellStyle name="40% - Accent2 4 2 6 2 2" xfId="16196" xr:uid="{00000000-0005-0000-0000-0000844D0000}"/>
    <cellStyle name="40% - Accent2 4 2 6 2 3" xfId="53177" xr:uid="{00000000-0005-0000-0000-0000854D0000}"/>
    <cellStyle name="40% - Accent2 4 2 6 3" xfId="16197" xr:uid="{00000000-0005-0000-0000-0000864D0000}"/>
    <cellStyle name="40% - Accent2 4 2 6 4" xfId="16198" xr:uid="{00000000-0005-0000-0000-0000874D0000}"/>
    <cellStyle name="40% - Accent2 4 2 7" xfId="16199" xr:uid="{00000000-0005-0000-0000-0000884D0000}"/>
    <cellStyle name="40% - Accent2 4 2 7 2" xfId="16200" xr:uid="{00000000-0005-0000-0000-0000894D0000}"/>
    <cellStyle name="40% - Accent2 4 2 7 2 2" xfId="16201" xr:uid="{00000000-0005-0000-0000-00008A4D0000}"/>
    <cellStyle name="40% - Accent2 4 2 7 2 3" xfId="53178" xr:uid="{00000000-0005-0000-0000-00008B4D0000}"/>
    <cellStyle name="40% - Accent2 4 2 7 3" xfId="16202" xr:uid="{00000000-0005-0000-0000-00008C4D0000}"/>
    <cellStyle name="40% - Accent2 4 2 7 4" xfId="16203" xr:uid="{00000000-0005-0000-0000-00008D4D0000}"/>
    <cellStyle name="40% - Accent2 4 2 8" xfId="16204" xr:uid="{00000000-0005-0000-0000-00008E4D0000}"/>
    <cellStyle name="40% - Accent2 4 2 8 2" xfId="16205" xr:uid="{00000000-0005-0000-0000-00008F4D0000}"/>
    <cellStyle name="40% - Accent2 4 2 8 3" xfId="53179" xr:uid="{00000000-0005-0000-0000-0000904D0000}"/>
    <cellStyle name="40% - Accent2 4 2 9" xfId="16206" xr:uid="{00000000-0005-0000-0000-0000914D0000}"/>
    <cellStyle name="40% - Accent2 4 3" xfId="16207" xr:uid="{00000000-0005-0000-0000-0000924D0000}"/>
    <cellStyle name="40% - Accent2 4 3 2" xfId="16208" xr:uid="{00000000-0005-0000-0000-0000934D0000}"/>
    <cellStyle name="40% - Accent2 4 3 2 2" xfId="16209" xr:uid="{00000000-0005-0000-0000-0000944D0000}"/>
    <cellStyle name="40% - Accent2 4 3 2 2 2" xfId="16210" xr:uid="{00000000-0005-0000-0000-0000954D0000}"/>
    <cellStyle name="40% - Accent2 4 3 2 2 2 2" xfId="16211" xr:uid="{00000000-0005-0000-0000-0000964D0000}"/>
    <cellStyle name="40% - Accent2 4 3 2 2 2 2 2" xfId="16212" xr:uid="{00000000-0005-0000-0000-0000974D0000}"/>
    <cellStyle name="40% - Accent2 4 3 2 2 2 2 3" xfId="53180" xr:uid="{00000000-0005-0000-0000-0000984D0000}"/>
    <cellStyle name="40% - Accent2 4 3 2 2 2 3" xfId="16213" xr:uid="{00000000-0005-0000-0000-0000994D0000}"/>
    <cellStyle name="40% - Accent2 4 3 2 2 2 4" xfId="16214" xr:uid="{00000000-0005-0000-0000-00009A4D0000}"/>
    <cellStyle name="40% - Accent2 4 3 2 2 3" xfId="16215" xr:uid="{00000000-0005-0000-0000-00009B4D0000}"/>
    <cellStyle name="40% - Accent2 4 3 2 2 3 2" xfId="16216" xr:uid="{00000000-0005-0000-0000-00009C4D0000}"/>
    <cellStyle name="40% - Accent2 4 3 2 2 3 2 2" xfId="16217" xr:uid="{00000000-0005-0000-0000-00009D4D0000}"/>
    <cellStyle name="40% - Accent2 4 3 2 2 3 2 3" xfId="53181" xr:uid="{00000000-0005-0000-0000-00009E4D0000}"/>
    <cellStyle name="40% - Accent2 4 3 2 2 3 3" xfId="16218" xr:uid="{00000000-0005-0000-0000-00009F4D0000}"/>
    <cellStyle name="40% - Accent2 4 3 2 2 3 4" xfId="16219" xr:uid="{00000000-0005-0000-0000-0000A04D0000}"/>
    <cellStyle name="40% - Accent2 4 3 2 2 4" xfId="16220" xr:uid="{00000000-0005-0000-0000-0000A14D0000}"/>
    <cellStyle name="40% - Accent2 4 3 2 2 4 2" xfId="16221" xr:uid="{00000000-0005-0000-0000-0000A24D0000}"/>
    <cellStyle name="40% - Accent2 4 3 2 2 4 3" xfId="53182" xr:uid="{00000000-0005-0000-0000-0000A34D0000}"/>
    <cellStyle name="40% - Accent2 4 3 2 2 5" xfId="16222" xr:uid="{00000000-0005-0000-0000-0000A44D0000}"/>
    <cellStyle name="40% - Accent2 4 3 2 2 6" xfId="16223" xr:uid="{00000000-0005-0000-0000-0000A54D0000}"/>
    <cellStyle name="40% - Accent2 4 3 2 3" xfId="16224" xr:uid="{00000000-0005-0000-0000-0000A64D0000}"/>
    <cellStyle name="40% - Accent2 4 3 2 3 2" xfId="16225" xr:uid="{00000000-0005-0000-0000-0000A74D0000}"/>
    <cellStyle name="40% - Accent2 4 3 2 3 2 2" xfId="16226" xr:uid="{00000000-0005-0000-0000-0000A84D0000}"/>
    <cellStyle name="40% - Accent2 4 3 2 3 2 3" xfId="53183" xr:uid="{00000000-0005-0000-0000-0000A94D0000}"/>
    <cellStyle name="40% - Accent2 4 3 2 3 3" xfId="16227" xr:uid="{00000000-0005-0000-0000-0000AA4D0000}"/>
    <cellStyle name="40% - Accent2 4 3 2 3 4" xfId="16228" xr:uid="{00000000-0005-0000-0000-0000AB4D0000}"/>
    <cellStyle name="40% - Accent2 4 3 2 4" xfId="16229" xr:uid="{00000000-0005-0000-0000-0000AC4D0000}"/>
    <cellStyle name="40% - Accent2 4 3 2 4 2" xfId="16230" xr:uid="{00000000-0005-0000-0000-0000AD4D0000}"/>
    <cellStyle name="40% - Accent2 4 3 2 4 2 2" xfId="16231" xr:uid="{00000000-0005-0000-0000-0000AE4D0000}"/>
    <cellStyle name="40% - Accent2 4 3 2 4 2 3" xfId="53184" xr:uid="{00000000-0005-0000-0000-0000AF4D0000}"/>
    <cellStyle name="40% - Accent2 4 3 2 4 3" xfId="16232" xr:uid="{00000000-0005-0000-0000-0000B04D0000}"/>
    <cellStyle name="40% - Accent2 4 3 2 4 4" xfId="16233" xr:uid="{00000000-0005-0000-0000-0000B14D0000}"/>
    <cellStyle name="40% - Accent2 4 3 2 5" xfId="16234" xr:uid="{00000000-0005-0000-0000-0000B24D0000}"/>
    <cellStyle name="40% - Accent2 4 3 2 5 2" xfId="16235" xr:uid="{00000000-0005-0000-0000-0000B34D0000}"/>
    <cellStyle name="40% - Accent2 4 3 2 5 3" xfId="53185" xr:uid="{00000000-0005-0000-0000-0000B44D0000}"/>
    <cellStyle name="40% - Accent2 4 3 2 6" xfId="16236" xr:uid="{00000000-0005-0000-0000-0000B54D0000}"/>
    <cellStyle name="40% - Accent2 4 3 2 7" xfId="16237" xr:uid="{00000000-0005-0000-0000-0000B64D0000}"/>
    <cellStyle name="40% - Accent2 4 3 3" xfId="16238" xr:uid="{00000000-0005-0000-0000-0000B74D0000}"/>
    <cellStyle name="40% - Accent2 4 3 3 2" xfId="16239" xr:uid="{00000000-0005-0000-0000-0000B84D0000}"/>
    <cellStyle name="40% - Accent2 4 3 3 2 2" xfId="16240" xr:uid="{00000000-0005-0000-0000-0000B94D0000}"/>
    <cellStyle name="40% - Accent2 4 3 3 2 2 2" xfId="16241" xr:uid="{00000000-0005-0000-0000-0000BA4D0000}"/>
    <cellStyle name="40% - Accent2 4 3 3 2 2 3" xfId="53186" xr:uid="{00000000-0005-0000-0000-0000BB4D0000}"/>
    <cellStyle name="40% - Accent2 4 3 3 2 3" xfId="16242" xr:uid="{00000000-0005-0000-0000-0000BC4D0000}"/>
    <cellStyle name="40% - Accent2 4 3 3 2 4" xfId="16243" xr:uid="{00000000-0005-0000-0000-0000BD4D0000}"/>
    <cellStyle name="40% - Accent2 4 3 3 3" xfId="16244" xr:uid="{00000000-0005-0000-0000-0000BE4D0000}"/>
    <cellStyle name="40% - Accent2 4 3 3 3 2" xfId="16245" xr:uid="{00000000-0005-0000-0000-0000BF4D0000}"/>
    <cellStyle name="40% - Accent2 4 3 3 3 2 2" xfId="16246" xr:uid="{00000000-0005-0000-0000-0000C04D0000}"/>
    <cellStyle name="40% - Accent2 4 3 3 3 2 3" xfId="53187" xr:uid="{00000000-0005-0000-0000-0000C14D0000}"/>
    <cellStyle name="40% - Accent2 4 3 3 3 3" xfId="16247" xr:uid="{00000000-0005-0000-0000-0000C24D0000}"/>
    <cellStyle name="40% - Accent2 4 3 3 3 4" xfId="16248" xr:uid="{00000000-0005-0000-0000-0000C34D0000}"/>
    <cellStyle name="40% - Accent2 4 3 3 4" xfId="16249" xr:uid="{00000000-0005-0000-0000-0000C44D0000}"/>
    <cellStyle name="40% - Accent2 4 3 3 4 2" xfId="16250" xr:uid="{00000000-0005-0000-0000-0000C54D0000}"/>
    <cellStyle name="40% - Accent2 4 3 3 4 3" xfId="53188" xr:uid="{00000000-0005-0000-0000-0000C64D0000}"/>
    <cellStyle name="40% - Accent2 4 3 3 5" xfId="16251" xr:uid="{00000000-0005-0000-0000-0000C74D0000}"/>
    <cellStyle name="40% - Accent2 4 3 3 6" xfId="16252" xr:uid="{00000000-0005-0000-0000-0000C84D0000}"/>
    <cellStyle name="40% - Accent2 4 3 4" xfId="16253" xr:uid="{00000000-0005-0000-0000-0000C94D0000}"/>
    <cellStyle name="40% - Accent2 4 3 4 2" xfId="16254" xr:uid="{00000000-0005-0000-0000-0000CA4D0000}"/>
    <cellStyle name="40% - Accent2 4 3 4 2 2" xfId="16255" xr:uid="{00000000-0005-0000-0000-0000CB4D0000}"/>
    <cellStyle name="40% - Accent2 4 3 4 2 3" xfId="53189" xr:uid="{00000000-0005-0000-0000-0000CC4D0000}"/>
    <cellStyle name="40% - Accent2 4 3 4 3" xfId="16256" xr:uid="{00000000-0005-0000-0000-0000CD4D0000}"/>
    <cellStyle name="40% - Accent2 4 3 4 4" xfId="16257" xr:uid="{00000000-0005-0000-0000-0000CE4D0000}"/>
    <cellStyle name="40% - Accent2 4 3 5" xfId="16258" xr:uid="{00000000-0005-0000-0000-0000CF4D0000}"/>
    <cellStyle name="40% - Accent2 4 3 5 2" xfId="16259" xr:uid="{00000000-0005-0000-0000-0000D04D0000}"/>
    <cellStyle name="40% - Accent2 4 3 5 2 2" xfId="16260" xr:uid="{00000000-0005-0000-0000-0000D14D0000}"/>
    <cellStyle name="40% - Accent2 4 3 5 2 3" xfId="53190" xr:uid="{00000000-0005-0000-0000-0000D24D0000}"/>
    <cellStyle name="40% - Accent2 4 3 5 3" xfId="16261" xr:uid="{00000000-0005-0000-0000-0000D34D0000}"/>
    <cellStyle name="40% - Accent2 4 3 5 4" xfId="16262" xr:uid="{00000000-0005-0000-0000-0000D44D0000}"/>
    <cellStyle name="40% - Accent2 4 3 6" xfId="16263" xr:uid="{00000000-0005-0000-0000-0000D54D0000}"/>
    <cellStyle name="40% - Accent2 4 3 6 2" xfId="16264" xr:uid="{00000000-0005-0000-0000-0000D64D0000}"/>
    <cellStyle name="40% - Accent2 4 3 6 3" xfId="53191" xr:uid="{00000000-0005-0000-0000-0000D74D0000}"/>
    <cellStyle name="40% - Accent2 4 3 7" xfId="16265" xr:uid="{00000000-0005-0000-0000-0000D84D0000}"/>
    <cellStyle name="40% - Accent2 4 3 8" xfId="16266" xr:uid="{00000000-0005-0000-0000-0000D94D0000}"/>
    <cellStyle name="40% - Accent2 4 3 9" xfId="60552" xr:uid="{00000000-0005-0000-0000-0000DA4D0000}"/>
    <cellStyle name="40% - Accent2 4 4" xfId="16267" xr:uid="{00000000-0005-0000-0000-0000DB4D0000}"/>
    <cellStyle name="40% - Accent2 4 4 2" xfId="16268" xr:uid="{00000000-0005-0000-0000-0000DC4D0000}"/>
    <cellStyle name="40% - Accent2 4 4 2 2" xfId="16269" xr:uid="{00000000-0005-0000-0000-0000DD4D0000}"/>
    <cellStyle name="40% - Accent2 4 4 2 2 2" xfId="16270" xr:uid="{00000000-0005-0000-0000-0000DE4D0000}"/>
    <cellStyle name="40% - Accent2 4 4 2 2 2 2" xfId="16271" xr:uid="{00000000-0005-0000-0000-0000DF4D0000}"/>
    <cellStyle name="40% - Accent2 4 4 2 2 2 3" xfId="53192" xr:uid="{00000000-0005-0000-0000-0000E04D0000}"/>
    <cellStyle name="40% - Accent2 4 4 2 2 3" xfId="16272" xr:uid="{00000000-0005-0000-0000-0000E14D0000}"/>
    <cellStyle name="40% - Accent2 4 4 2 2 4" xfId="16273" xr:uid="{00000000-0005-0000-0000-0000E24D0000}"/>
    <cellStyle name="40% - Accent2 4 4 2 3" xfId="16274" xr:uid="{00000000-0005-0000-0000-0000E34D0000}"/>
    <cellStyle name="40% - Accent2 4 4 2 3 2" xfId="16275" xr:uid="{00000000-0005-0000-0000-0000E44D0000}"/>
    <cellStyle name="40% - Accent2 4 4 2 3 2 2" xfId="16276" xr:uid="{00000000-0005-0000-0000-0000E54D0000}"/>
    <cellStyle name="40% - Accent2 4 4 2 3 2 3" xfId="53193" xr:uid="{00000000-0005-0000-0000-0000E64D0000}"/>
    <cellStyle name="40% - Accent2 4 4 2 3 3" xfId="16277" xr:uid="{00000000-0005-0000-0000-0000E74D0000}"/>
    <cellStyle name="40% - Accent2 4 4 2 3 4" xfId="16278" xr:uid="{00000000-0005-0000-0000-0000E84D0000}"/>
    <cellStyle name="40% - Accent2 4 4 2 4" xfId="16279" xr:uid="{00000000-0005-0000-0000-0000E94D0000}"/>
    <cellStyle name="40% - Accent2 4 4 2 4 2" xfId="16280" xr:uid="{00000000-0005-0000-0000-0000EA4D0000}"/>
    <cellStyle name="40% - Accent2 4 4 2 4 3" xfId="53194" xr:uid="{00000000-0005-0000-0000-0000EB4D0000}"/>
    <cellStyle name="40% - Accent2 4 4 2 5" xfId="16281" xr:uid="{00000000-0005-0000-0000-0000EC4D0000}"/>
    <cellStyle name="40% - Accent2 4 4 2 6" xfId="16282" xr:uid="{00000000-0005-0000-0000-0000ED4D0000}"/>
    <cellStyle name="40% - Accent2 4 4 3" xfId="16283" xr:uid="{00000000-0005-0000-0000-0000EE4D0000}"/>
    <cellStyle name="40% - Accent2 4 4 3 2" xfId="16284" xr:uid="{00000000-0005-0000-0000-0000EF4D0000}"/>
    <cellStyle name="40% - Accent2 4 4 3 2 2" xfId="16285" xr:uid="{00000000-0005-0000-0000-0000F04D0000}"/>
    <cellStyle name="40% - Accent2 4 4 3 2 3" xfId="53195" xr:uid="{00000000-0005-0000-0000-0000F14D0000}"/>
    <cellStyle name="40% - Accent2 4 4 3 3" xfId="16286" xr:uid="{00000000-0005-0000-0000-0000F24D0000}"/>
    <cellStyle name="40% - Accent2 4 4 3 4" xfId="16287" xr:uid="{00000000-0005-0000-0000-0000F34D0000}"/>
    <cellStyle name="40% - Accent2 4 4 4" xfId="16288" xr:uid="{00000000-0005-0000-0000-0000F44D0000}"/>
    <cellStyle name="40% - Accent2 4 4 4 2" xfId="16289" xr:uid="{00000000-0005-0000-0000-0000F54D0000}"/>
    <cellStyle name="40% - Accent2 4 4 4 2 2" xfId="16290" xr:uid="{00000000-0005-0000-0000-0000F64D0000}"/>
    <cellStyle name="40% - Accent2 4 4 4 2 3" xfId="53196" xr:uid="{00000000-0005-0000-0000-0000F74D0000}"/>
    <cellStyle name="40% - Accent2 4 4 4 3" xfId="16291" xr:uid="{00000000-0005-0000-0000-0000F84D0000}"/>
    <cellStyle name="40% - Accent2 4 4 4 4" xfId="16292" xr:uid="{00000000-0005-0000-0000-0000F94D0000}"/>
    <cellStyle name="40% - Accent2 4 4 5" xfId="16293" xr:uid="{00000000-0005-0000-0000-0000FA4D0000}"/>
    <cellStyle name="40% - Accent2 4 4 5 2" xfId="16294" xr:uid="{00000000-0005-0000-0000-0000FB4D0000}"/>
    <cellStyle name="40% - Accent2 4 4 5 3" xfId="53197" xr:uid="{00000000-0005-0000-0000-0000FC4D0000}"/>
    <cellStyle name="40% - Accent2 4 4 6" xfId="16295" xr:uid="{00000000-0005-0000-0000-0000FD4D0000}"/>
    <cellStyle name="40% - Accent2 4 4 7" xfId="16296" xr:uid="{00000000-0005-0000-0000-0000FE4D0000}"/>
    <cellStyle name="40% - Accent2 4 5" xfId="16297" xr:uid="{00000000-0005-0000-0000-0000FF4D0000}"/>
    <cellStyle name="40% - Accent2 4 5 2" xfId="16298" xr:uid="{00000000-0005-0000-0000-0000004E0000}"/>
    <cellStyle name="40% - Accent2 4 5 2 2" xfId="16299" xr:uid="{00000000-0005-0000-0000-0000014E0000}"/>
    <cellStyle name="40% - Accent2 4 5 2 2 2" xfId="16300" xr:uid="{00000000-0005-0000-0000-0000024E0000}"/>
    <cellStyle name="40% - Accent2 4 5 2 2 3" xfId="53198" xr:uid="{00000000-0005-0000-0000-0000034E0000}"/>
    <cellStyle name="40% - Accent2 4 5 2 3" xfId="16301" xr:uid="{00000000-0005-0000-0000-0000044E0000}"/>
    <cellStyle name="40% - Accent2 4 5 2 4" xfId="16302" xr:uid="{00000000-0005-0000-0000-0000054E0000}"/>
    <cellStyle name="40% - Accent2 4 5 3" xfId="16303" xr:uid="{00000000-0005-0000-0000-0000064E0000}"/>
    <cellStyle name="40% - Accent2 4 5 3 2" xfId="16304" xr:uid="{00000000-0005-0000-0000-0000074E0000}"/>
    <cellStyle name="40% - Accent2 4 5 3 2 2" xfId="16305" xr:uid="{00000000-0005-0000-0000-0000084E0000}"/>
    <cellStyle name="40% - Accent2 4 5 3 2 3" xfId="53199" xr:uid="{00000000-0005-0000-0000-0000094E0000}"/>
    <cellStyle name="40% - Accent2 4 5 3 3" xfId="16306" xr:uid="{00000000-0005-0000-0000-00000A4E0000}"/>
    <cellStyle name="40% - Accent2 4 5 3 4" xfId="16307" xr:uid="{00000000-0005-0000-0000-00000B4E0000}"/>
    <cellStyle name="40% - Accent2 4 5 4" xfId="16308" xr:uid="{00000000-0005-0000-0000-00000C4E0000}"/>
    <cellStyle name="40% - Accent2 4 5 4 2" xfId="16309" xr:uid="{00000000-0005-0000-0000-00000D4E0000}"/>
    <cellStyle name="40% - Accent2 4 5 4 3" xfId="53200" xr:uid="{00000000-0005-0000-0000-00000E4E0000}"/>
    <cellStyle name="40% - Accent2 4 5 5" xfId="16310" xr:uid="{00000000-0005-0000-0000-00000F4E0000}"/>
    <cellStyle name="40% - Accent2 4 5 6" xfId="16311" xr:uid="{00000000-0005-0000-0000-0000104E0000}"/>
    <cellStyle name="40% - Accent2 4 6" xfId="16312" xr:uid="{00000000-0005-0000-0000-0000114E0000}"/>
    <cellStyle name="40% - Accent2 4 6 2" xfId="16313" xr:uid="{00000000-0005-0000-0000-0000124E0000}"/>
    <cellStyle name="40% - Accent2 4 6 2 2" xfId="16314" xr:uid="{00000000-0005-0000-0000-0000134E0000}"/>
    <cellStyle name="40% - Accent2 4 6 2 2 2" xfId="16315" xr:uid="{00000000-0005-0000-0000-0000144E0000}"/>
    <cellStyle name="40% - Accent2 4 6 2 2 3" xfId="53201" xr:uid="{00000000-0005-0000-0000-0000154E0000}"/>
    <cellStyle name="40% - Accent2 4 6 2 3" xfId="16316" xr:uid="{00000000-0005-0000-0000-0000164E0000}"/>
    <cellStyle name="40% - Accent2 4 6 2 4" xfId="16317" xr:uid="{00000000-0005-0000-0000-0000174E0000}"/>
    <cellStyle name="40% - Accent2 4 6 3" xfId="16318" xr:uid="{00000000-0005-0000-0000-0000184E0000}"/>
    <cellStyle name="40% - Accent2 4 6 3 2" xfId="16319" xr:uid="{00000000-0005-0000-0000-0000194E0000}"/>
    <cellStyle name="40% - Accent2 4 6 3 3" xfId="53202" xr:uid="{00000000-0005-0000-0000-00001A4E0000}"/>
    <cellStyle name="40% - Accent2 4 6 4" xfId="16320" xr:uid="{00000000-0005-0000-0000-00001B4E0000}"/>
    <cellStyle name="40% - Accent2 4 6 5" xfId="16321" xr:uid="{00000000-0005-0000-0000-00001C4E0000}"/>
    <cellStyle name="40% - Accent2 4 7" xfId="16322" xr:uid="{00000000-0005-0000-0000-00001D4E0000}"/>
    <cellStyle name="40% - Accent2 4 7 2" xfId="16323" xr:uid="{00000000-0005-0000-0000-00001E4E0000}"/>
    <cellStyle name="40% - Accent2 4 7 2 2" xfId="16324" xr:uid="{00000000-0005-0000-0000-00001F4E0000}"/>
    <cellStyle name="40% - Accent2 4 7 2 3" xfId="53203" xr:uid="{00000000-0005-0000-0000-0000204E0000}"/>
    <cellStyle name="40% - Accent2 4 7 3" xfId="16325" xr:uid="{00000000-0005-0000-0000-0000214E0000}"/>
    <cellStyle name="40% - Accent2 4 7 4" xfId="16326" xr:uid="{00000000-0005-0000-0000-0000224E0000}"/>
    <cellStyle name="40% - Accent2 4 8" xfId="16327" xr:uid="{00000000-0005-0000-0000-0000234E0000}"/>
    <cellStyle name="40% - Accent2 4 8 2" xfId="16328" xr:uid="{00000000-0005-0000-0000-0000244E0000}"/>
    <cellStyle name="40% - Accent2 4 8 2 2" xfId="16329" xr:uid="{00000000-0005-0000-0000-0000254E0000}"/>
    <cellStyle name="40% - Accent2 4 8 2 3" xfId="53204" xr:uid="{00000000-0005-0000-0000-0000264E0000}"/>
    <cellStyle name="40% - Accent2 4 8 3" xfId="16330" xr:uid="{00000000-0005-0000-0000-0000274E0000}"/>
    <cellStyle name="40% - Accent2 4 8 4" xfId="16331" xr:uid="{00000000-0005-0000-0000-0000284E0000}"/>
    <cellStyle name="40% - Accent2 4 9" xfId="16332" xr:uid="{00000000-0005-0000-0000-0000294E0000}"/>
    <cellStyle name="40% - Accent2 4 9 2" xfId="16333" xr:uid="{00000000-0005-0000-0000-00002A4E0000}"/>
    <cellStyle name="40% - Accent2 4 9 3" xfId="53205" xr:uid="{00000000-0005-0000-0000-00002B4E0000}"/>
    <cellStyle name="40% - Accent2 5" xfId="16334" xr:uid="{00000000-0005-0000-0000-00002C4E0000}"/>
    <cellStyle name="40% - Accent2 5 10" xfId="16335" xr:uid="{00000000-0005-0000-0000-00002D4E0000}"/>
    <cellStyle name="40% - Accent2 5 11" xfId="60198" xr:uid="{00000000-0005-0000-0000-00002E4E0000}"/>
    <cellStyle name="40% - Accent2 5 2" xfId="16336" xr:uid="{00000000-0005-0000-0000-00002F4E0000}"/>
    <cellStyle name="40% - Accent2 5 2 2" xfId="16337" xr:uid="{00000000-0005-0000-0000-0000304E0000}"/>
    <cellStyle name="40% - Accent2 5 2 2 2" xfId="16338" xr:uid="{00000000-0005-0000-0000-0000314E0000}"/>
    <cellStyle name="40% - Accent2 5 2 2 2 2" xfId="16339" xr:uid="{00000000-0005-0000-0000-0000324E0000}"/>
    <cellStyle name="40% - Accent2 5 2 2 2 2 2" xfId="16340" xr:uid="{00000000-0005-0000-0000-0000334E0000}"/>
    <cellStyle name="40% - Accent2 5 2 2 2 2 2 2" xfId="16341" xr:uid="{00000000-0005-0000-0000-0000344E0000}"/>
    <cellStyle name="40% - Accent2 5 2 2 2 2 2 3" xfId="53206" xr:uid="{00000000-0005-0000-0000-0000354E0000}"/>
    <cellStyle name="40% - Accent2 5 2 2 2 2 3" xfId="16342" xr:uid="{00000000-0005-0000-0000-0000364E0000}"/>
    <cellStyle name="40% - Accent2 5 2 2 2 2 4" xfId="16343" xr:uid="{00000000-0005-0000-0000-0000374E0000}"/>
    <cellStyle name="40% - Accent2 5 2 2 2 3" xfId="16344" xr:uid="{00000000-0005-0000-0000-0000384E0000}"/>
    <cellStyle name="40% - Accent2 5 2 2 2 3 2" xfId="16345" xr:uid="{00000000-0005-0000-0000-0000394E0000}"/>
    <cellStyle name="40% - Accent2 5 2 2 2 3 2 2" xfId="16346" xr:uid="{00000000-0005-0000-0000-00003A4E0000}"/>
    <cellStyle name="40% - Accent2 5 2 2 2 3 2 3" xfId="53207" xr:uid="{00000000-0005-0000-0000-00003B4E0000}"/>
    <cellStyle name="40% - Accent2 5 2 2 2 3 3" xfId="16347" xr:uid="{00000000-0005-0000-0000-00003C4E0000}"/>
    <cellStyle name="40% - Accent2 5 2 2 2 3 4" xfId="16348" xr:uid="{00000000-0005-0000-0000-00003D4E0000}"/>
    <cellStyle name="40% - Accent2 5 2 2 2 4" xfId="16349" xr:uid="{00000000-0005-0000-0000-00003E4E0000}"/>
    <cellStyle name="40% - Accent2 5 2 2 2 4 2" xfId="16350" xr:uid="{00000000-0005-0000-0000-00003F4E0000}"/>
    <cellStyle name="40% - Accent2 5 2 2 2 4 3" xfId="53208" xr:uid="{00000000-0005-0000-0000-0000404E0000}"/>
    <cellStyle name="40% - Accent2 5 2 2 2 5" xfId="16351" xr:uid="{00000000-0005-0000-0000-0000414E0000}"/>
    <cellStyle name="40% - Accent2 5 2 2 2 6" xfId="16352" xr:uid="{00000000-0005-0000-0000-0000424E0000}"/>
    <cellStyle name="40% - Accent2 5 2 2 3" xfId="16353" xr:uid="{00000000-0005-0000-0000-0000434E0000}"/>
    <cellStyle name="40% - Accent2 5 2 2 3 2" xfId="16354" xr:uid="{00000000-0005-0000-0000-0000444E0000}"/>
    <cellStyle name="40% - Accent2 5 2 2 3 2 2" xfId="16355" xr:uid="{00000000-0005-0000-0000-0000454E0000}"/>
    <cellStyle name="40% - Accent2 5 2 2 3 2 3" xfId="53209" xr:uid="{00000000-0005-0000-0000-0000464E0000}"/>
    <cellStyle name="40% - Accent2 5 2 2 3 3" xfId="16356" xr:uid="{00000000-0005-0000-0000-0000474E0000}"/>
    <cellStyle name="40% - Accent2 5 2 2 3 4" xfId="16357" xr:uid="{00000000-0005-0000-0000-0000484E0000}"/>
    <cellStyle name="40% - Accent2 5 2 2 4" xfId="16358" xr:uid="{00000000-0005-0000-0000-0000494E0000}"/>
    <cellStyle name="40% - Accent2 5 2 2 4 2" xfId="16359" xr:uid="{00000000-0005-0000-0000-00004A4E0000}"/>
    <cellStyle name="40% - Accent2 5 2 2 4 2 2" xfId="16360" xr:uid="{00000000-0005-0000-0000-00004B4E0000}"/>
    <cellStyle name="40% - Accent2 5 2 2 4 2 3" xfId="53210" xr:uid="{00000000-0005-0000-0000-00004C4E0000}"/>
    <cellStyle name="40% - Accent2 5 2 2 4 3" xfId="16361" xr:uid="{00000000-0005-0000-0000-00004D4E0000}"/>
    <cellStyle name="40% - Accent2 5 2 2 4 4" xfId="16362" xr:uid="{00000000-0005-0000-0000-00004E4E0000}"/>
    <cellStyle name="40% - Accent2 5 2 2 5" xfId="16363" xr:uid="{00000000-0005-0000-0000-00004F4E0000}"/>
    <cellStyle name="40% - Accent2 5 2 2 5 2" xfId="16364" xr:uid="{00000000-0005-0000-0000-0000504E0000}"/>
    <cellStyle name="40% - Accent2 5 2 2 5 3" xfId="53211" xr:uid="{00000000-0005-0000-0000-0000514E0000}"/>
    <cellStyle name="40% - Accent2 5 2 2 6" xfId="16365" xr:uid="{00000000-0005-0000-0000-0000524E0000}"/>
    <cellStyle name="40% - Accent2 5 2 2 7" xfId="16366" xr:uid="{00000000-0005-0000-0000-0000534E0000}"/>
    <cellStyle name="40% - Accent2 5 2 2 8" xfId="60749" xr:uid="{00000000-0005-0000-0000-0000544E0000}"/>
    <cellStyle name="40% - Accent2 5 2 3" xfId="16367" xr:uid="{00000000-0005-0000-0000-0000554E0000}"/>
    <cellStyle name="40% - Accent2 5 2 3 2" xfId="16368" xr:uid="{00000000-0005-0000-0000-0000564E0000}"/>
    <cellStyle name="40% - Accent2 5 2 3 2 2" xfId="16369" xr:uid="{00000000-0005-0000-0000-0000574E0000}"/>
    <cellStyle name="40% - Accent2 5 2 3 2 2 2" xfId="16370" xr:uid="{00000000-0005-0000-0000-0000584E0000}"/>
    <cellStyle name="40% - Accent2 5 2 3 2 2 3" xfId="53212" xr:uid="{00000000-0005-0000-0000-0000594E0000}"/>
    <cellStyle name="40% - Accent2 5 2 3 2 3" xfId="16371" xr:uid="{00000000-0005-0000-0000-00005A4E0000}"/>
    <cellStyle name="40% - Accent2 5 2 3 2 4" xfId="16372" xr:uid="{00000000-0005-0000-0000-00005B4E0000}"/>
    <cellStyle name="40% - Accent2 5 2 3 3" xfId="16373" xr:uid="{00000000-0005-0000-0000-00005C4E0000}"/>
    <cellStyle name="40% - Accent2 5 2 3 3 2" xfId="16374" xr:uid="{00000000-0005-0000-0000-00005D4E0000}"/>
    <cellStyle name="40% - Accent2 5 2 3 3 2 2" xfId="16375" xr:uid="{00000000-0005-0000-0000-00005E4E0000}"/>
    <cellStyle name="40% - Accent2 5 2 3 3 2 3" xfId="53213" xr:uid="{00000000-0005-0000-0000-00005F4E0000}"/>
    <cellStyle name="40% - Accent2 5 2 3 3 3" xfId="16376" xr:uid="{00000000-0005-0000-0000-0000604E0000}"/>
    <cellStyle name="40% - Accent2 5 2 3 3 4" xfId="16377" xr:uid="{00000000-0005-0000-0000-0000614E0000}"/>
    <cellStyle name="40% - Accent2 5 2 3 4" xfId="16378" xr:uid="{00000000-0005-0000-0000-0000624E0000}"/>
    <cellStyle name="40% - Accent2 5 2 3 4 2" xfId="16379" xr:uid="{00000000-0005-0000-0000-0000634E0000}"/>
    <cellStyle name="40% - Accent2 5 2 3 4 3" xfId="53214" xr:uid="{00000000-0005-0000-0000-0000644E0000}"/>
    <cellStyle name="40% - Accent2 5 2 3 5" xfId="16380" xr:uid="{00000000-0005-0000-0000-0000654E0000}"/>
    <cellStyle name="40% - Accent2 5 2 3 6" xfId="16381" xr:uid="{00000000-0005-0000-0000-0000664E0000}"/>
    <cellStyle name="40% - Accent2 5 2 4" xfId="16382" xr:uid="{00000000-0005-0000-0000-0000674E0000}"/>
    <cellStyle name="40% - Accent2 5 2 4 2" xfId="16383" xr:uid="{00000000-0005-0000-0000-0000684E0000}"/>
    <cellStyle name="40% - Accent2 5 2 4 2 2" xfId="16384" xr:uid="{00000000-0005-0000-0000-0000694E0000}"/>
    <cellStyle name="40% - Accent2 5 2 4 2 3" xfId="53215" xr:uid="{00000000-0005-0000-0000-00006A4E0000}"/>
    <cellStyle name="40% - Accent2 5 2 4 3" xfId="16385" xr:uid="{00000000-0005-0000-0000-00006B4E0000}"/>
    <cellStyle name="40% - Accent2 5 2 4 4" xfId="16386" xr:uid="{00000000-0005-0000-0000-00006C4E0000}"/>
    <cellStyle name="40% - Accent2 5 2 5" xfId="16387" xr:uid="{00000000-0005-0000-0000-00006D4E0000}"/>
    <cellStyle name="40% - Accent2 5 2 5 2" xfId="16388" xr:uid="{00000000-0005-0000-0000-00006E4E0000}"/>
    <cellStyle name="40% - Accent2 5 2 5 2 2" xfId="16389" xr:uid="{00000000-0005-0000-0000-00006F4E0000}"/>
    <cellStyle name="40% - Accent2 5 2 5 2 3" xfId="53216" xr:uid="{00000000-0005-0000-0000-0000704E0000}"/>
    <cellStyle name="40% - Accent2 5 2 5 3" xfId="16390" xr:uid="{00000000-0005-0000-0000-0000714E0000}"/>
    <cellStyle name="40% - Accent2 5 2 5 4" xfId="16391" xr:uid="{00000000-0005-0000-0000-0000724E0000}"/>
    <cellStyle name="40% - Accent2 5 2 6" xfId="16392" xr:uid="{00000000-0005-0000-0000-0000734E0000}"/>
    <cellStyle name="40% - Accent2 5 2 6 2" xfId="16393" xr:uid="{00000000-0005-0000-0000-0000744E0000}"/>
    <cellStyle name="40% - Accent2 5 2 6 3" xfId="53217" xr:uid="{00000000-0005-0000-0000-0000754E0000}"/>
    <cellStyle name="40% - Accent2 5 2 7" xfId="16394" xr:uid="{00000000-0005-0000-0000-0000764E0000}"/>
    <cellStyle name="40% - Accent2 5 2 8" xfId="16395" xr:uid="{00000000-0005-0000-0000-0000774E0000}"/>
    <cellStyle name="40% - Accent2 5 2 9" xfId="60381" xr:uid="{00000000-0005-0000-0000-0000784E0000}"/>
    <cellStyle name="40% - Accent2 5 3" xfId="16396" xr:uid="{00000000-0005-0000-0000-0000794E0000}"/>
    <cellStyle name="40% - Accent2 5 3 2" xfId="16397" xr:uid="{00000000-0005-0000-0000-00007A4E0000}"/>
    <cellStyle name="40% - Accent2 5 3 2 2" xfId="16398" xr:uid="{00000000-0005-0000-0000-00007B4E0000}"/>
    <cellStyle name="40% - Accent2 5 3 2 2 2" xfId="16399" xr:uid="{00000000-0005-0000-0000-00007C4E0000}"/>
    <cellStyle name="40% - Accent2 5 3 2 2 2 2" xfId="16400" xr:uid="{00000000-0005-0000-0000-00007D4E0000}"/>
    <cellStyle name="40% - Accent2 5 3 2 2 2 3" xfId="53218" xr:uid="{00000000-0005-0000-0000-00007E4E0000}"/>
    <cellStyle name="40% - Accent2 5 3 2 2 3" xfId="16401" xr:uid="{00000000-0005-0000-0000-00007F4E0000}"/>
    <cellStyle name="40% - Accent2 5 3 2 2 4" xfId="16402" xr:uid="{00000000-0005-0000-0000-0000804E0000}"/>
    <cellStyle name="40% - Accent2 5 3 2 3" xfId="16403" xr:uid="{00000000-0005-0000-0000-0000814E0000}"/>
    <cellStyle name="40% - Accent2 5 3 2 3 2" xfId="16404" xr:uid="{00000000-0005-0000-0000-0000824E0000}"/>
    <cellStyle name="40% - Accent2 5 3 2 3 2 2" xfId="16405" xr:uid="{00000000-0005-0000-0000-0000834E0000}"/>
    <cellStyle name="40% - Accent2 5 3 2 3 2 3" xfId="53219" xr:uid="{00000000-0005-0000-0000-0000844E0000}"/>
    <cellStyle name="40% - Accent2 5 3 2 3 3" xfId="16406" xr:uid="{00000000-0005-0000-0000-0000854E0000}"/>
    <cellStyle name="40% - Accent2 5 3 2 3 4" xfId="16407" xr:uid="{00000000-0005-0000-0000-0000864E0000}"/>
    <cellStyle name="40% - Accent2 5 3 2 4" xfId="16408" xr:uid="{00000000-0005-0000-0000-0000874E0000}"/>
    <cellStyle name="40% - Accent2 5 3 2 4 2" xfId="16409" xr:uid="{00000000-0005-0000-0000-0000884E0000}"/>
    <cellStyle name="40% - Accent2 5 3 2 4 3" xfId="53220" xr:uid="{00000000-0005-0000-0000-0000894E0000}"/>
    <cellStyle name="40% - Accent2 5 3 2 5" xfId="16410" xr:uid="{00000000-0005-0000-0000-00008A4E0000}"/>
    <cellStyle name="40% - Accent2 5 3 2 6" xfId="16411" xr:uid="{00000000-0005-0000-0000-00008B4E0000}"/>
    <cellStyle name="40% - Accent2 5 3 3" xfId="16412" xr:uid="{00000000-0005-0000-0000-00008C4E0000}"/>
    <cellStyle name="40% - Accent2 5 3 3 2" xfId="16413" xr:uid="{00000000-0005-0000-0000-00008D4E0000}"/>
    <cellStyle name="40% - Accent2 5 3 3 2 2" xfId="16414" xr:uid="{00000000-0005-0000-0000-00008E4E0000}"/>
    <cellStyle name="40% - Accent2 5 3 3 2 3" xfId="53221" xr:uid="{00000000-0005-0000-0000-00008F4E0000}"/>
    <cellStyle name="40% - Accent2 5 3 3 3" xfId="16415" xr:uid="{00000000-0005-0000-0000-0000904E0000}"/>
    <cellStyle name="40% - Accent2 5 3 3 4" xfId="16416" xr:uid="{00000000-0005-0000-0000-0000914E0000}"/>
    <cellStyle name="40% - Accent2 5 3 4" xfId="16417" xr:uid="{00000000-0005-0000-0000-0000924E0000}"/>
    <cellStyle name="40% - Accent2 5 3 4 2" xfId="16418" xr:uid="{00000000-0005-0000-0000-0000934E0000}"/>
    <cellStyle name="40% - Accent2 5 3 4 2 2" xfId="16419" xr:uid="{00000000-0005-0000-0000-0000944E0000}"/>
    <cellStyle name="40% - Accent2 5 3 4 2 3" xfId="53222" xr:uid="{00000000-0005-0000-0000-0000954E0000}"/>
    <cellStyle name="40% - Accent2 5 3 4 3" xfId="16420" xr:uid="{00000000-0005-0000-0000-0000964E0000}"/>
    <cellStyle name="40% - Accent2 5 3 4 4" xfId="16421" xr:uid="{00000000-0005-0000-0000-0000974E0000}"/>
    <cellStyle name="40% - Accent2 5 3 5" xfId="16422" xr:uid="{00000000-0005-0000-0000-0000984E0000}"/>
    <cellStyle name="40% - Accent2 5 3 5 2" xfId="16423" xr:uid="{00000000-0005-0000-0000-0000994E0000}"/>
    <cellStyle name="40% - Accent2 5 3 5 3" xfId="53223" xr:uid="{00000000-0005-0000-0000-00009A4E0000}"/>
    <cellStyle name="40% - Accent2 5 3 6" xfId="16424" xr:uid="{00000000-0005-0000-0000-00009B4E0000}"/>
    <cellStyle name="40% - Accent2 5 3 7" xfId="16425" xr:uid="{00000000-0005-0000-0000-00009C4E0000}"/>
    <cellStyle name="40% - Accent2 5 3 8" xfId="60566" xr:uid="{00000000-0005-0000-0000-00009D4E0000}"/>
    <cellStyle name="40% - Accent2 5 4" xfId="16426" xr:uid="{00000000-0005-0000-0000-00009E4E0000}"/>
    <cellStyle name="40% - Accent2 5 4 2" xfId="16427" xr:uid="{00000000-0005-0000-0000-00009F4E0000}"/>
    <cellStyle name="40% - Accent2 5 4 2 2" xfId="16428" xr:uid="{00000000-0005-0000-0000-0000A04E0000}"/>
    <cellStyle name="40% - Accent2 5 4 2 2 2" xfId="16429" xr:uid="{00000000-0005-0000-0000-0000A14E0000}"/>
    <cellStyle name="40% - Accent2 5 4 2 2 3" xfId="53224" xr:uid="{00000000-0005-0000-0000-0000A24E0000}"/>
    <cellStyle name="40% - Accent2 5 4 2 3" xfId="16430" xr:uid="{00000000-0005-0000-0000-0000A34E0000}"/>
    <cellStyle name="40% - Accent2 5 4 2 4" xfId="16431" xr:uid="{00000000-0005-0000-0000-0000A44E0000}"/>
    <cellStyle name="40% - Accent2 5 4 3" xfId="16432" xr:uid="{00000000-0005-0000-0000-0000A54E0000}"/>
    <cellStyle name="40% - Accent2 5 4 3 2" xfId="16433" xr:uid="{00000000-0005-0000-0000-0000A64E0000}"/>
    <cellStyle name="40% - Accent2 5 4 3 2 2" xfId="16434" xr:uid="{00000000-0005-0000-0000-0000A74E0000}"/>
    <cellStyle name="40% - Accent2 5 4 3 2 3" xfId="53225" xr:uid="{00000000-0005-0000-0000-0000A84E0000}"/>
    <cellStyle name="40% - Accent2 5 4 3 3" xfId="16435" xr:uid="{00000000-0005-0000-0000-0000A94E0000}"/>
    <cellStyle name="40% - Accent2 5 4 3 4" xfId="16436" xr:uid="{00000000-0005-0000-0000-0000AA4E0000}"/>
    <cellStyle name="40% - Accent2 5 4 4" xfId="16437" xr:uid="{00000000-0005-0000-0000-0000AB4E0000}"/>
    <cellStyle name="40% - Accent2 5 4 4 2" xfId="16438" xr:uid="{00000000-0005-0000-0000-0000AC4E0000}"/>
    <cellStyle name="40% - Accent2 5 4 4 3" xfId="53226" xr:uid="{00000000-0005-0000-0000-0000AD4E0000}"/>
    <cellStyle name="40% - Accent2 5 4 5" xfId="16439" xr:uid="{00000000-0005-0000-0000-0000AE4E0000}"/>
    <cellStyle name="40% - Accent2 5 4 6" xfId="16440" xr:uid="{00000000-0005-0000-0000-0000AF4E0000}"/>
    <cellStyle name="40% - Accent2 5 5" xfId="16441" xr:uid="{00000000-0005-0000-0000-0000B04E0000}"/>
    <cellStyle name="40% - Accent2 5 5 2" xfId="16442" xr:uid="{00000000-0005-0000-0000-0000B14E0000}"/>
    <cellStyle name="40% - Accent2 5 5 2 2" xfId="16443" xr:uid="{00000000-0005-0000-0000-0000B24E0000}"/>
    <cellStyle name="40% - Accent2 5 5 2 2 2" xfId="16444" xr:uid="{00000000-0005-0000-0000-0000B34E0000}"/>
    <cellStyle name="40% - Accent2 5 5 2 2 3" xfId="53227" xr:uid="{00000000-0005-0000-0000-0000B44E0000}"/>
    <cellStyle name="40% - Accent2 5 5 2 3" xfId="16445" xr:uid="{00000000-0005-0000-0000-0000B54E0000}"/>
    <cellStyle name="40% - Accent2 5 5 2 4" xfId="16446" xr:uid="{00000000-0005-0000-0000-0000B64E0000}"/>
    <cellStyle name="40% - Accent2 5 5 3" xfId="16447" xr:uid="{00000000-0005-0000-0000-0000B74E0000}"/>
    <cellStyle name="40% - Accent2 5 5 3 2" xfId="16448" xr:uid="{00000000-0005-0000-0000-0000B84E0000}"/>
    <cellStyle name="40% - Accent2 5 5 3 3" xfId="53228" xr:uid="{00000000-0005-0000-0000-0000B94E0000}"/>
    <cellStyle name="40% - Accent2 5 5 4" xfId="16449" xr:uid="{00000000-0005-0000-0000-0000BA4E0000}"/>
    <cellStyle name="40% - Accent2 5 5 5" xfId="16450" xr:uid="{00000000-0005-0000-0000-0000BB4E0000}"/>
    <cellStyle name="40% - Accent2 5 6" xfId="16451" xr:uid="{00000000-0005-0000-0000-0000BC4E0000}"/>
    <cellStyle name="40% - Accent2 5 6 2" xfId="16452" xr:uid="{00000000-0005-0000-0000-0000BD4E0000}"/>
    <cellStyle name="40% - Accent2 5 6 2 2" xfId="16453" xr:uid="{00000000-0005-0000-0000-0000BE4E0000}"/>
    <cellStyle name="40% - Accent2 5 6 2 3" xfId="53229" xr:uid="{00000000-0005-0000-0000-0000BF4E0000}"/>
    <cellStyle name="40% - Accent2 5 6 3" xfId="16454" xr:uid="{00000000-0005-0000-0000-0000C04E0000}"/>
    <cellStyle name="40% - Accent2 5 6 4" xfId="16455" xr:uid="{00000000-0005-0000-0000-0000C14E0000}"/>
    <cellStyle name="40% - Accent2 5 7" xfId="16456" xr:uid="{00000000-0005-0000-0000-0000C24E0000}"/>
    <cellStyle name="40% - Accent2 5 7 2" xfId="16457" xr:uid="{00000000-0005-0000-0000-0000C34E0000}"/>
    <cellStyle name="40% - Accent2 5 7 2 2" xfId="16458" xr:uid="{00000000-0005-0000-0000-0000C44E0000}"/>
    <cellStyle name="40% - Accent2 5 7 2 3" xfId="53230" xr:uid="{00000000-0005-0000-0000-0000C54E0000}"/>
    <cellStyle name="40% - Accent2 5 7 3" xfId="16459" xr:uid="{00000000-0005-0000-0000-0000C64E0000}"/>
    <cellStyle name="40% - Accent2 5 7 4" xfId="16460" xr:uid="{00000000-0005-0000-0000-0000C74E0000}"/>
    <cellStyle name="40% - Accent2 5 8" xfId="16461" xr:uid="{00000000-0005-0000-0000-0000C84E0000}"/>
    <cellStyle name="40% - Accent2 5 8 2" xfId="16462" xr:uid="{00000000-0005-0000-0000-0000C94E0000}"/>
    <cellStyle name="40% - Accent2 5 8 3" xfId="53231" xr:uid="{00000000-0005-0000-0000-0000CA4E0000}"/>
    <cellStyle name="40% - Accent2 5 9" xfId="16463" xr:uid="{00000000-0005-0000-0000-0000CB4E0000}"/>
    <cellStyle name="40% - Accent2 6" xfId="16464" xr:uid="{00000000-0005-0000-0000-0000CC4E0000}"/>
    <cellStyle name="40% - Accent2 6 10" xfId="16465" xr:uid="{00000000-0005-0000-0000-0000CD4E0000}"/>
    <cellStyle name="40% - Accent2 6 11" xfId="60212" xr:uid="{00000000-0005-0000-0000-0000CE4E0000}"/>
    <cellStyle name="40% - Accent2 6 2" xfId="16466" xr:uid="{00000000-0005-0000-0000-0000CF4E0000}"/>
    <cellStyle name="40% - Accent2 6 2 2" xfId="16467" xr:uid="{00000000-0005-0000-0000-0000D04E0000}"/>
    <cellStyle name="40% - Accent2 6 2 2 2" xfId="16468" xr:uid="{00000000-0005-0000-0000-0000D14E0000}"/>
    <cellStyle name="40% - Accent2 6 2 2 2 2" xfId="16469" xr:uid="{00000000-0005-0000-0000-0000D24E0000}"/>
    <cellStyle name="40% - Accent2 6 2 2 2 2 2" xfId="16470" xr:uid="{00000000-0005-0000-0000-0000D34E0000}"/>
    <cellStyle name="40% - Accent2 6 2 2 2 2 2 2" xfId="16471" xr:uid="{00000000-0005-0000-0000-0000D44E0000}"/>
    <cellStyle name="40% - Accent2 6 2 2 2 2 2 3" xfId="53232" xr:uid="{00000000-0005-0000-0000-0000D54E0000}"/>
    <cellStyle name="40% - Accent2 6 2 2 2 2 3" xfId="16472" xr:uid="{00000000-0005-0000-0000-0000D64E0000}"/>
    <cellStyle name="40% - Accent2 6 2 2 2 2 4" xfId="16473" xr:uid="{00000000-0005-0000-0000-0000D74E0000}"/>
    <cellStyle name="40% - Accent2 6 2 2 2 3" xfId="16474" xr:uid="{00000000-0005-0000-0000-0000D84E0000}"/>
    <cellStyle name="40% - Accent2 6 2 2 2 3 2" xfId="16475" xr:uid="{00000000-0005-0000-0000-0000D94E0000}"/>
    <cellStyle name="40% - Accent2 6 2 2 2 3 2 2" xfId="16476" xr:uid="{00000000-0005-0000-0000-0000DA4E0000}"/>
    <cellStyle name="40% - Accent2 6 2 2 2 3 2 3" xfId="53233" xr:uid="{00000000-0005-0000-0000-0000DB4E0000}"/>
    <cellStyle name="40% - Accent2 6 2 2 2 3 3" xfId="16477" xr:uid="{00000000-0005-0000-0000-0000DC4E0000}"/>
    <cellStyle name="40% - Accent2 6 2 2 2 3 4" xfId="16478" xr:uid="{00000000-0005-0000-0000-0000DD4E0000}"/>
    <cellStyle name="40% - Accent2 6 2 2 2 4" xfId="16479" xr:uid="{00000000-0005-0000-0000-0000DE4E0000}"/>
    <cellStyle name="40% - Accent2 6 2 2 2 4 2" xfId="16480" xr:uid="{00000000-0005-0000-0000-0000DF4E0000}"/>
    <cellStyle name="40% - Accent2 6 2 2 2 4 3" xfId="53234" xr:uid="{00000000-0005-0000-0000-0000E04E0000}"/>
    <cellStyle name="40% - Accent2 6 2 2 2 5" xfId="16481" xr:uid="{00000000-0005-0000-0000-0000E14E0000}"/>
    <cellStyle name="40% - Accent2 6 2 2 2 6" xfId="16482" xr:uid="{00000000-0005-0000-0000-0000E24E0000}"/>
    <cellStyle name="40% - Accent2 6 2 2 3" xfId="16483" xr:uid="{00000000-0005-0000-0000-0000E34E0000}"/>
    <cellStyle name="40% - Accent2 6 2 2 3 2" xfId="16484" xr:uid="{00000000-0005-0000-0000-0000E44E0000}"/>
    <cellStyle name="40% - Accent2 6 2 2 3 2 2" xfId="16485" xr:uid="{00000000-0005-0000-0000-0000E54E0000}"/>
    <cellStyle name="40% - Accent2 6 2 2 3 2 3" xfId="53235" xr:uid="{00000000-0005-0000-0000-0000E64E0000}"/>
    <cellStyle name="40% - Accent2 6 2 2 3 3" xfId="16486" xr:uid="{00000000-0005-0000-0000-0000E74E0000}"/>
    <cellStyle name="40% - Accent2 6 2 2 3 4" xfId="16487" xr:uid="{00000000-0005-0000-0000-0000E84E0000}"/>
    <cellStyle name="40% - Accent2 6 2 2 4" xfId="16488" xr:uid="{00000000-0005-0000-0000-0000E94E0000}"/>
    <cellStyle name="40% - Accent2 6 2 2 4 2" xfId="16489" xr:uid="{00000000-0005-0000-0000-0000EA4E0000}"/>
    <cellStyle name="40% - Accent2 6 2 2 4 2 2" xfId="16490" xr:uid="{00000000-0005-0000-0000-0000EB4E0000}"/>
    <cellStyle name="40% - Accent2 6 2 2 4 2 3" xfId="53236" xr:uid="{00000000-0005-0000-0000-0000EC4E0000}"/>
    <cellStyle name="40% - Accent2 6 2 2 4 3" xfId="16491" xr:uid="{00000000-0005-0000-0000-0000ED4E0000}"/>
    <cellStyle name="40% - Accent2 6 2 2 4 4" xfId="16492" xr:uid="{00000000-0005-0000-0000-0000EE4E0000}"/>
    <cellStyle name="40% - Accent2 6 2 2 5" xfId="16493" xr:uid="{00000000-0005-0000-0000-0000EF4E0000}"/>
    <cellStyle name="40% - Accent2 6 2 2 5 2" xfId="16494" xr:uid="{00000000-0005-0000-0000-0000F04E0000}"/>
    <cellStyle name="40% - Accent2 6 2 2 5 3" xfId="53237" xr:uid="{00000000-0005-0000-0000-0000F14E0000}"/>
    <cellStyle name="40% - Accent2 6 2 2 6" xfId="16495" xr:uid="{00000000-0005-0000-0000-0000F24E0000}"/>
    <cellStyle name="40% - Accent2 6 2 2 7" xfId="16496" xr:uid="{00000000-0005-0000-0000-0000F34E0000}"/>
    <cellStyle name="40% - Accent2 6 2 2 8" xfId="60763" xr:uid="{00000000-0005-0000-0000-0000F44E0000}"/>
    <cellStyle name="40% - Accent2 6 2 3" xfId="16497" xr:uid="{00000000-0005-0000-0000-0000F54E0000}"/>
    <cellStyle name="40% - Accent2 6 2 3 2" xfId="16498" xr:uid="{00000000-0005-0000-0000-0000F64E0000}"/>
    <cellStyle name="40% - Accent2 6 2 3 2 2" xfId="16499" xr:uid="{00000000-0005-0000-0000-0000F74E0000}"/>
    <cellStyle name="40% - Accent2 6 2 3 2 2 2" xfId="16500" xr:uid="{00000000-0005-0000-0000-0000F84E0000}"/>
    <cellStyle name="40% - Accent2 6 2 3 2 2 3" xfId="53238" xr:uid="{00000000-0005-0000-0000-0000F94E0000}"/>
    <cellStyle name="40% - Accent2 6 2 3 2 3" xfId="16501" xr:uid="{00000000-0005-0000-0000-0000FA4E0000}"/>
    <cellStyle name="40% - Accent2 6 2 3 2 4" xfId="16502" xr:uid="{00000000-0005-0000-0000-0000FB4E0000}"/>
    <cellStyle name="40% - Accent2 6 2 3 3" xfId="16503" xr:uid="{00000000-0005-0000-0000-0000FC4E0000}"/>
    <cellStyle name="40% - Accent2 6 2 3 3 2" xfId="16504" xr:uid="{00000000-0005-0000-0000-0000FD4E0000}"/>
    <cellStyle name="40% - Accent2 6 2 3 3 2 2" xfId="16505" xr:uid="{00000000-0005-0000-0000-0000FE4E0000}"/>
    <cellStyle name="40% - Accent2 6 2 3 3 2 3" xfId="53239" xr:uid="{00000000-0005-0000-0000-0000FF4E0000}"/>
    <cellStyle name="40% - Accent2 6 2 3 3 3" xfId="16506" xr:uid="{00000000-0005-0000-0000-0000004F0000}"/>
    <cellStyle name="40% - Accent2 6 2 3 3 4" xfId="16507" xr:uid="{00000000-0005-0000-0000-0000014F0000}"/>
    <cellStyle name="40% - Accent2 6 2 3 4" xfId="16508" xr:uid="{00000000-0005-0000-0000-0000024F0000}"/>
    <cellStyle name="40% - Accent2 6 2 3 4 2" xfId="16509" xr:uid="{00000000-0005-0000-0000-0000034F0000}"/>
    <cellStyle name="40% - Accent2 6 2 3 4 3" xfId="53240" xr:uid="{00000000-0005-0000-0000-0000044F0000}"/>
    <cellStyle name="40% - Accent2 6 2 3 5" xfId="16510" xr:uid="{00000000-0005-0000-0000-0000054F0000}"/>
    <cellStyle name="40% - Accent2 6 2 3 6" xfId="16511" xr:uid="{00000000-0005-0000-0000-0000064F0000}"/>
    <cellStyle name="40% - Accent2 6 2 4" xfId="16512" xr:uid="{00000000-0005-0000-0000-0000074F0000}"/>
    <cellStyle name="40% - Accent2 6 2 4 2" xfId="16513" xr:uid="{00000000-0005-0000-0000-0000084F0000}"/>
    <cellStyle name="40% - Accent2 6 2 4 2 2" xfId="16514" xr:uid="{00000000-0005-0000-0000-0000094F0000}"/>
    <cellStyle name="40% - Accent2 6 2 4 2 3" xfId="53241" xr:uid="{00000000-0005-0000-0000-00000A4F0000}"/>
    <cellStyle name="40% - Accent2 6 2 4 3" xfId="16515" xr:uid="{00000000-0005-0000-0000-00000B4F0000}"/>
    <cellStyle name="40% - Accent2 6 2 4 4" xfId="16516" xr:uid="{00000000-0005-0000-0000-00000C4F0000}"/>
    <cellStyle name="40% - Accent2 6 2 5" xfId="16517" xr:uid="{00000000-0005-0000-0000-00000D4F0000}"/>
    <cellStyle name="40% - Accent2 6 2 5 2" xfId="16518" xr:uid="{00000000-0005-0000-0000-00000E4F0000}"/>
    <cellStyle name="40% - Accent2 6 2 5 2 2" xfId="16519" xr:uid="{00000000-0005-0000-0000-00000F4F0000}"/>
    <cellStyle name="40% - Accent2 6 2 5 2 3" xfId="53242" xr:uid="{00000000-0005-0000-0000-0000104F0000}"/>
    <cellStyle name="40% - Accent2 6 2 5 3" xfId="16520" xr:uid="{00000000-0005-0000-0000-0000114F0000}"/>
    <cellStyle name="40% - Accent2 6 2 5 4" xfId="16521" xr:uid="{00000000-0005-0000-0000-0000124F0000}"/>
    <cellStyle name="40% - Accent2 6 2 6" xfId="16522" xr:uid="{00000000-0005-0000-0000-0000134F0000}"/>
    <cellStyle name="40% - Accent2 6 2 6 2" xfId="16523" xr:uid="{00000000-0005-0000-0000-0000144F0000}"/>
    <cellStyle name="40% - Accent2 6 2 6 3" xfId="53243" xr:uid="{00000000-0005-0000-0000-0000154F0000}"/>
    <cellStyle name="40% - Accent2 6 2 7" xfId="16524" xr:uid="{00000000-0005-0000-0000-0000164F0000}"/>
    <cellStyle name="40% - Accent2 6 2 8" xfId="16525" xr:uid="{00000000-0005-0000-0000-0000174F0000}"/>
    <cellStyle name="40% - Accent2 6 2 9" xfId="60395" xr:uid="{00000000-0005-0000-0000-0000184F0000}"/>
    <cellStyle name="40% - Accent2 6 3" xfId="16526" xr:uid="{00000000-0005-0000-0000-0000194F0000}"/>
    <cellStyle name="40% - Accent2 6 3 2" xfId="16527" xr:uid="{00000000-0005-0000-0000-00001A4F0000}"/>
    <cellStyle name="40% - Accent2 6 3 2 2" xfId="16528" xr:uid="{00000000-0005-0000-0000-00001B4F0000}"/>
    <cellStyle name="40% - Accent2 6 3 2 2 2" xfId="16529" xr:uid="{00000000-0005-0000-0000-00001C4F0000}"/>
    <cellStyle name="40% - Accent2 6 3 2 2 2 2" xfId="16530" xr:uid="{00000000-0005-0000-0000-00001D4F0000}"/>
    <cellStyle name="40% - Accent2 6 3 2 2 2 3" xfId="53244" xr:uid="{00000000-0005-0000-0000-00001E4F0000}"/>
    <cellStyle name="40% - Accent2 6 3 2 2 3" xfId="16531" xr:uid="{00000000-0005-0000-0000-00001F4F0000}"/>
    <cellStyle name="40% - Accent2 6 3 2 2 4" xfId="16532" xr:uid="{00000000-0005-0000-0000-0000204F0000}"/>
    <cellStyle name="40% - Accent2 6 3 2 3" xfId="16533" xr:uid="{00000000-0005-0000-0000-0000214F0000}"/>
    <cellStyle name="40% - Accent2 6 3 2 3 2" xfId="16534" xr:uid="{00000000-0005-0000-0000-0000224F0000}"/>
    <cellStyle name="40% - Accent2 6 3 2 3 2 2" xfId="16535" xr:uid="{00000000-0005-0000-0000-0000234F0000}"/>
    <cellStyle name="40% - Accent2 6 3 2 3 2 3" xfId="53245" xr:uid="{00000000-0005-0000-0000-0000244F0000}"/>
    <cellStyle name="40% - Accent2 6 3 2 3 3" xfId="16536" xr:uid="{00000000-0005-0000-0000-0000254F0000}"/>
    <cellStyle name="40% - Accent2 6 3 2 3 4" xfId="16537" xr:uid="{00000000-0005-0000-0000-0000264F0000}"/>
    <cellStyle name="40% - Accent2 6 3 2 4" xfId="16538" xr:uid="{00000000-0005-0000-0000-0000274F0000}"/>
    <cellStyle name="40% - Accent2 6 3 2 4 2" xfId="16539" xr:uid="{00000000-0005-0000-0000-0000284F0000}"/>
    <cellStyle name="40% - Accent2 6 3 2 4 3" xfId="53246" xr:uid="{00000000-0005-0000-0000-0000294F0000}"/>
    <cellStyle name="40% - Accent2 6 3 2 5" xfId="16540" xr:uid="{00000000-0005-0000-0000-00002A4F0000}"/>
    <cellStyle name="40% - Accent2 6 3 2 6" xfId="16541" xr:uid="{00000000-0005-0000-0000-00002B4F0000}"/>
    <cellStyle name="40% - Accent2 6 3 3" xfId="16542" xr:uid="{00000000-0005-0000-0000-00002C4F0000}"/>
    <cellStyle name="40% - Accent2 6 3 3 2" xfId="16543" xr:uid="{00000000-0005-0000-0000-00002D4F0000}"/>
    <cellStyle name="40% - Accent2 6 3 3 2 2" xfId="16544" xr:uid="{00000000-0005-0000-0000-00002E4F0000}"/>
    <cellStyle name="40% - Accent2 6 3 3 2 3" xfId="53247" xr:uid="{00000000-0005-0000-0000-00002F4F0000}"/>
    <cellStyle name="40% - Accent2 6 3 3 3" xfId="16545" xr:uid="{00000000-0005-0000-0000-0000304F0000}"/>
    <cellStyle name="40% - Accent2 6 3 3 4" xfId="16546" xr:uid="{00000000-0005-0000-0000-0000314F0000}"/>
    <cellStyle name="40% - Accent2 6 3 4" xfId="16547" xr:uid="{00000000-0005-0000-0000-0000324F0000}"/>
    <cellStyle name="40% - Accent2 6 3 4 2" xfId="16548" xr:uid="{00000000-0005-0000-0000-0000334F0000}"/>
    <cellStyle name="40% - Accent2 6 3 4 2 2" xfId="16549" xr:uid="{00000000-0005-0000-0000-0000344F0000}"/>
    <cellStyle name="40% - Accent2 6 3 4 2 3" xfId="53248" xr:uid="{00000000-0005-0000-0000-0000354F0000}"/>
    <cellStyle name="40% - Accent2 6 3 4 3" xfId="16550" xr:uid="{00000000-0005-0000-0000-0000364F0000}"/>
    <cellStyle name="40% - Accent2 6 3 4 4" xfId="16551" xr:uid="{00000000-0005-0000-0000-0000374F0000}"/>
    <cellStyle name="40% - Accent2 6 3 5" xfId="16552" xr:uid="{00000000-0005-0000-0000-0000384F0000}"/>
    <cellStyle name="40% - Accent2 6 3 5 2" xfId="16553" xr:uid="{00000000-0005-0000-0000-0000394F0000}"/>
    <cellStyle name="40% - Accent2 6 3 5 3" xfId="53249" xr:uid="{00000000-0005-0000-0000-00003A4F0000}"/>
    <cellStyle name="40% - Accent2 6 3 6" xfId="16554" xr:uid="{00000000-0005-0000-0000-00003B4F0000}"/>
    <cellStyle name="40% - Accent2 6 3 7" xfId="16555" xr:uid="{00000000-0005-0000-0000-00003C4F0000}"/>
    <cellStyle name="40% - Accent2 6 3 8" xfId="60580" xr:uid="{00000000-0005-0000-0000-00003D4F0000}"/>
    <cellStyle name="40% - Accent2 6 4" xfId="16556" xr:uid="{00000000-0005-0000-0000-00003E4F0000}"/>
    <cellStyle name="40% - Accent2 6 4 2" xfId="16557" xr:uid="{00000000-0005-0000-0000-00003F4F0000}"/>
    <cellStyle name="40% - Accent2 6 4 2 2" xfId="16558" xr:uid="{00000000-0005-0000-0000-0000404F0000}"/>
    <cellStyle name="40% - Accent2 6 4 2 2 2" xfId="16559" xr:uid="{00000000-0005-0000-0000-0000414F0000}"/>
    <cellStyle name="40% - Accent2 6 4 2 2 3" xfId="53250" xr:uid="{00000000-0005-0000-0000-0000424F0000}"/>
    <cellStyle name="40% - Accent2 6 4 2 3" xfId="16560" xr:uid="{00000000-0005-0000-0000-0000434F0000}"/>
    <cellStyle name="40% - Accent2 6 4 2 4" xfId="16561" xr:uid="{00000000-0005-0000-0000-0000444F0000}"/>
    <cellStyle name="40% - Accent2 6 4 3" xfId="16562" xr:uid="{00000000-0005-0000-0000-0000454F0000}"/>
    <cellStyle name="40% - Accent2 6 4 3 2" xfId="16563" xr:uid="{00000000-0005-0000-0000-0000464F0000}"/>
    <cellStyle name="40% - Accent2 6 4 3 2 2" xfId="16564" xr:uid="{00000000-0005-0000-0000-0000474F0000}"/>
    <cellStyle name="40% - Accent2 6 4 3 2 3" xfId="53251" xr:uid="{00000000-0005-0000-0000-0000484F0000}"/>
    <cellStyle name="40% - Accent2 6 4 3 3" xfId="16565" xr:uid="{00000000-0005-0000-0000-0000494F0000}"/>
    <cellStyle name="40% - Accent2 6 4 3 4" xfId="16566" xr:uid="{00000000-0005-0000-0000-00004A4F0000}"/>
    <cellStyle name="40% - Accent2 6 4 4" xfId="16567" xr:uid="{00000000-0005-0000-0000-00004B4F0000}"/>
    <cellStyle name="40% - Accent2 6 4 4 2" xfId="16568" xr:uid="{00000000-0005-0000-0000-00004C4F0000}"/>
    <cellStyle name="40% - Accent2 6 4 4 3" xfId="53252" xr:uid="{00000000-0005-0000-0000-00004D4F0000}"/>
    <cellStyle name="40% - Accent2 6 4 5" xfId="16569" xr:uid="{00000000-0005-0000-0000-00004E4F0000}"/>
    <cellStyle name="40% - Accent2 6 4 6" xfId="16570" xr:uid="{00000000-0005-0000-0000-00004F4F0000}"/>
    <cellStyle name="40% - Accent2 6 5" xfId="16571" xr:uid="{00000000-0005-0000-0000-0000504F0000}"/>
    <cellStyle name="40% - Accent2 6 5 2" xfId="16572" xr:uid="{00000000-0005-0000-0000-0000514F0000}"/>
    <cellStyle name="40% - Accent2 6 5 2 2" xfId="16573" xr:uid="{00000000-0005-0000-0000-0000524F0000}"/>
    <cellStyle name="40% - Accent2 6 5 2 2 2" xfId="16574" xr:uid="{00000000-0005-0000-0000-0000534F0000}"/>
    <cellStyle name="40% - Accent2 6 5 2 2 3" xfId="53253" xr:uid="{00000000-0005-0000-0000-0000544F0000}"/>
    <cellStyle name="40% - Accent2 6 5 2 3" xfId="16575" xr:uid="{00000000-0005-0000-0000-0000554F0000}"/>
    <cellStyle name="40% - Accent2 6 5 2 4" xfId="16576" xr:uid="{00000000-0005-0000-0000-0000564F0000}"/>
    <cellStyle name="40% - Accent2 6 5 3" xfId="16577" xr:uid="{00000000-0005-0000-0000-0000574F0000}"/>
    <cellStyle name="40% - Accent2 6 5 3 2" xfId="16578" xr:uid="{00000000-0005-0000-0000-0000584F0000}"/>
    <cellStyle name="40% - Accent2 6 5 3 3" xfId="53254" xr:uid="{00000000-0005-0000-0000-0000594F0000}"/>
    <cellStyle name="40% - Accent2 6 5 4" xfId="16579" xr:uid="{00000000-0005-0000-0000-00005A4F0000}"/>
    <cellStyle name="40% - Accent2 6 5 5" xfId="16580" xr:uid="{00000000-0005-0000-0000-00005B4F0000}"/>
    <cellStyle name="40% - Accent2 6 6" xfId="16581" xr:uid="{00000000-0005-0000-0000-00005C4F0000}"/>
    <cellStyle name="40% - Accent2 6 6 2" xfId="16582" xr:uid="{00000000-0005-0000-0000-00005D4F0000}"/>
    <cellStyle name="40% - Accent2 6 6 2 2" xfId="16583" xr:uid="{00000000-0005-0000-0000-00005E4F0000}"/>
    <cellStyle name="40% - Accent2 6 6 2 3" xfId="53255" xr:uid="{00000000-0005-0000-0000-00005F4F0000}"/>
    <cellStyle name="40% - Accent2 6 6 3" xfId="16584" xr:uid="{00000000-0005-0000-0000-0000604F0000}"/>
    <cellStyle name="40% - Accent2 6 6 4" xfId="16585" xr:uid="{00000000-0005-0000-0000-0000614F0000}"/>
    <cellStyle name="40% - Accent2 6 7" xfId="16586" xr:uid="{00000000-0005-0000-0000-0000624F0000}"/>
    <cellStyle name="40% - Accent2 6 7 2" xfId="16587" xr:uid="{00000000-0005-0000-0000-0000634F0000}"/>
    <cellStyle name="40% - Accent2 6 7 2 2" xfId="16588" xr:uid="{00000000-0005-0000-0000-0000644F0000}"/>
    <cellStyle name="40% - Accent2 6 7 2 3" xfId="53256" xr:uid="{00000000-0005-0000-0000-0000654F0000}"/>
    <cellStyle name="40% - Accent2 6 7 3" xfId="16589" xr:uid="{00000000-0005-0000-0000-0000664F0000}"/>
    <cellStyle name="40% - Accent2 6 7 4" xfId="16590" xr:uid="{00000000-0005-0000-0000-0000674F0000}"/>
    <cellStyle name="40% - Accent2 6 8" xfId="16591" xr:uid="{00000000-0005-0000-0000-0000684F0000}"/>
    <cellStyle name="40% - Accent2 6 8 2" xfId="16592" xr:uid="{00000000-0005-0000-0000-0000694F0000}"/>
    <cellStyle name="40% - Accent2 6 8 3" xfId="53257" xr:uid="{00000000-0005-0000-0000-00006A4F0000}"/>
    <cellStyle name="40% - Accent2 6 9" xfId="16593" xr:uid="{00000000-0005-0000-0000-00006B4F0000}"/>
    <cellStyle name="40% - Accent2 7" xfId="16594" xr:uid="{00000000-0005-0000-0000-00006C4F0000}"/>
    <cellStyle name="40% - Accent2 7 10" xfId="16595" xr:uid="{00000000-0005-0000-0000-00006D4F0000}"/>
    <cellStyle name="40% - Accent2 7 11" xfId="60226" xr:uid="{00000000-0005-0000-0000-00006E4F0000}"/>
    <cellStyle name="40% - Accent2 7 2" xfId="16596" xr:uid="{00000000-0005-0000-0000-00006F4F0000}"/>
    <cellStyle name="40% - Accent2 7 2 2" xfId="16597" xr:uid="{00000000-0005-0000-0000-0000704F0000}"/>
    <cellStyle name="40% - Accent2 7 2 2 2" xfId="16598" xr:uid="{00000000-0005-0000-0000-0000714F0000}"/>
    <cellStyle name="40% - Accent2 7 2 2 2 2" xfId="16599" xr:uid="{00000000-0005-0000-0000-0000724F0000}"/>
    <cellStyle name="40% - Accent2 7 2 2 2 2 2" xfId="16600" xr:uid="{00000000-0005-0000-0000-0000734F0000}"/>
    <cellStyle name="40% - Accent2 7 2 2 2 2 2 2" xfId="16601" xr:uid="{00000000-0005-0000-0000-0000744F0000}"/>
    <cellStyle name="40% - Accent2 7 2 2 2 2 2 3" xfId="53258" xr:uid="{00000000-0005-0000-0000-0000754F0000}"/>
    <cellStyle name="40% - Accent2 7 2 2 2 2 3" xfId="16602" xr:uid="{00000000-0005-0000-0000-0000764F0000}"/>
    <cellStyle name="40% - Accent2 7 2 2 2 2 4" xfId="16603" xr:uid="{00000000-0005-0000-0000-0000774F0000}"/>
    <cellStyle name="40% - Accent2 7 2 2 2 3" xfId="16604" xr:uid="{00000000-0005-0000-0000-0000784F0000}"/>
    <cellStyle name="40% - Accent2 7 2 2 2 3 2" xfId="16605" xr:uid="{00000000-0005-0000-0000-0000794F0000}"/>
    <cellStyle name="40% - Accent2 7 2 2 2 3 2 2" xfId="16606" xr:uid="{00000000-0005-0000-0000-00007A4F0000}"/>
    <cellStyle name="40% - Accent2 7 2 2 2 3 2 3" xfId="53259" xr:uid="{00000000-0005-0000-0000-00007B4F0000}"/>
    <cellStyle name="40% - Accent2 7 2 2 2 3 3" xfId="16607" xr:uid="{00000000-0005-0000-0000-00007C4F0000}"/>
    <cellStyle name="40% - Accent2 7 2 2 2 3 4" xfId="16608" xr:uid="{00000000-0005-0000-0000-00007D4F0000}"/>
    <cellStyle name="40% - Accent2 7 2 2 2 4" xfId="16609" xr:uid="{00000000-0005-0000-0000-00007E4F0000}"/>
    <cellStyle name="40% - Accent2 7 2 2 2 4 2" xfId="16610" xr:uid="{00000000-0005-0000-0000-00007F4F0000}"/>
    <cellStyle name="40% - Accent2 7 2 2 2 4 3" xfId="53260" xr:uid="{00000000-0005-0000-0000-0000804F0000}"/>
    <cellStyle name="40% - Accent2 7 2 2 2 5" xfId="16611" xr:uid="{00000000-0005-0000-0000-0000814F0000}"/>
    <cellStyle name="40% - Accent2 7 2 2 2 6" xfId="16612" xr:uid="{00000000-0005-0000-0000-0000824F0000}"/>
    <cellStyle name="40% - Accent2 7 2 2 3" xfId="16613" xr:uid="{00000000-0005-0000-0000-0000834F0000}"/>
    <cellStyle name="40% - Accent2 7 2 2 3 2" xfId="16614" xr:uid="{00000000-0005-0000-0000-0000844F0000}"/>
    <cellStyle name="40% - Accent2 7 2 2 3 2 2" xfId="16615" xr:uid="{00000000-0005-0000-0000-0000854F0000}"/>
    <cellStyle name="40% - Accent2 7 2 2 3 2 3" xfId="53261" xr:uid="{00000000-0005-0000-0000-0000864F0000}"/>
    <cellStyle name="40% - Accent2 7 2 2 3 3" xfId="16616" xr:uid="{00000000-0005-0000-0000-0000874F0000}"/>
    <cellStyle name="40% - Accent2 7 2 2 3 4" xfId="16617" xr:uid="{00000000-0005-0000-0000-0000884F0000}"/>
    <cellStyle name="40% - Accent2 7 2 2 4" xfId="16618" xr:uid="{00000000-0005-0000-0000-0000894F0000}"/>
    <cellStyle name="40% - Accent2 7 2 2 4 2" xfId="16619" xr:uid="{00000000-0005-0000-0000-00008A4F0000}"/>
    <cellStyle name="40% - Accent2 7 2 2 4 2 2" xfId="16620" xr:uid="{00000000-0005-0000-0000-00008B4F0000}"/>
    <cellStyle name="40% - Accent2 7 2 2 4 2 3" xfId="53262" xr:uid="{00000000-0005-0000-0000-00008C4F0000}"/>
    <cellStyle name="40% - Accent2 7 2 2 4 3" xfId="16621" xr:uid="{00000000-0005-0000-0000-00008D4F0000}"/>
    <cellStyle name="40% - Accent2 7 2 2 4 4" xfId="16622" xr:uid="{00000000-0005-0000-0000-00008E4F0000}"/>
    <cellStyle name="40% - Accent2 7 2 2 5" xfId="16623" xr:uid="{00000000-0005-0000-0000-00008F4F0000}"/>
    <cellStyle name="40% - Accent2 7 2 2 5 2" xfId="16624" xr:uid="{00000000-0005-0000-0000-0000904F0000}"/>
    <cellStyle name="40% - Accent2 7 2 2 5 3" xfId="53263" xr:uid="{00000000-0005-0000-0000-0000914F0000}"/>
    <cellStyle name="40% - Accent2 7 2 2 6" xfId="16625" xr:uid="{00000000-0005-0000-0000-0000924F0000}"/>
    <cellStyle name="40% - Accent2 7 2 2 7" xfId="16626" xr:uid="{00000000-0005-0000-0000-0000934F0000}"/>
    <cellStyle name="40% - Accent2 7 2 2 8" xfId="60777" xr:uid="{00000000-0005-0000-0000-0000944F0000}"/>
    <cellStyle name="40% - Accent2 7 2 3" xfId="16627" xr:uid="{00000000-0005-0000-0000-0000954F0000}"/>
    <cellStyle name="40% - Accent2 7 2 3 2" xfId="16628" xr:uid="{00000000-0005-0000-0000-0000964F0000}"/>
    <cellStyle name="40% - Accent2 7 2 3 2 2" xfId="16629" xr:uid="{00000000-0005-0000-0000-0000974F0000}"/>
    <cellStyle name="40% - Accent2 7 2 3 2 2 2" xfId="16630" xr:uid="{00000000-0005-0000-0000-0000984F0000}"/>
    <cellStyle name="40% - Accent2 7 2 3 2 2 3" xfId="53264" xr:uid="{00000000-0005-0000-0000-0000994F0000}"/>
    <cellStyle name="40% - Accent2 7 2 3 2 3" xfId="16631" xr:uid="{00000000-0005-0000-0000-00009A4F0000}"/>
    <cellStyle name="40% - Accent2 7 2 3 2 4" xfId="16632" xr:uid="{00000000-0005-0000-0000-00009B4F0000}"/>
    <cellStyle name="40% - Accent2 7 2 3 3" xfId="16633" xr:uid="{00000000-0005-0000-0000-00009C4F0000}"/>
    <cellStyle name="40% - Accent2 7 2 3 3 2" xfId="16634" xr:uid="{00000000-0005-0000-0000-00009D4F0000}"/>
    <cellStyle name="40% - Accent2 7 2 3 3 2 2" xfId="16635" xr:uid="{00000000-0005-0000-0000-00009E4F0000}"/>
    <cellStyle name="40% - Accent2 7 2 3 3 2 3" xfId="53265" xr:uid="{00000000-0005-0000-0000-00009F4F0000}"/>
    <cellStyle name="40% - Accent2 7 2 3 3 3" xfId="16636" xr:uid="{00000000-0005-0000-0000-0000A04F0000}"/>
    <cellStyle name="40% - Accent2 7 2 3 3 4" xfId="16637" xr:uid="{00000000-0005-0000-0000-0000A14F0000}"/>
    <cellStyle name="40% - Accent2 7 2 3 4" xfId="16638" xr:uid="{00000000-0005-0000-0000-0000A24F0000}"/>
    <cellStyle name="40% - Accent2 7 2 3 4 2" xfId="16639" xr:uid="{00000000-0005-0000-0000-0000A34F0000}"/>
    <cellStyle name="40% - Accent2 7 2 3 4 3" xfId="53266" xr:uid="{00000000-0005-0000-0000-0000A44F0000}"/>
    <cellStyle name="40% - Accent2 7 2 3 5" xfId="16640" xr:uid="{00000000-0005-0000-0000-0000A54F0000}"/>
    <cellStyle name="40% - Accent2 7 2 3 6" xfId="16641" xr:uid="{00000000-0005-0000-0000-0000A64F0000}"/>
    <cellStyle name="40% - Accent2 7 2 4" xfId="16642" xr:uid="{00000000-0005-0000-0000-0000A74F0000}"/>
    <cellStyle name="40% - Accent2 7 2 4 2" xfId="16643" xr:uid="{00000000-0005-0000-0000-0000A84F0000}"/>
    <cellStyle name="40% - Accent2 7 2 4 2 2" xfId="16644" xr:uid="{00000000-0005-0000-0000-0000A94F0000}"/>
    <cellStyle name="40% - Accent2 7 2 4 2 3" xfId="53267" xr:uid="{00000000-0005-0000-0000-0000AA4F0000}"/>
    <cellStyle name="40% - Accent2 7 2 4 3" xfId="16645" xr:uid="{00000000-0005-0000-0000-0000AB4F0000}"/>
    <cellStyle name="40% - Accent2 7 2 4 4" xfId="16646" xr:uid="{00000000-0005-0000-0000-0000AC4F0000}"/>
    <cellStyle name="40% - Accent2 7 2 5" xfId="16647" xr:uid="{00000000-0005-0000-0000-0000AD4F0000}"/>
    <cellStyle name="40% - Accent2 7 2 5 2" xfId="16648" xr:uid="{00000000-0005-0000-0000-0000AE4F0000}"/>
    <cellStyle name="40% - Accent2 7 2 5 2 2" xfId="16649" xr:uid="{00000000-0005-0000-0000-0000AF4F0000}"/>
    <cellStyle name="40% - Accent2 7 2 5 2 3" xfId="53268" xr:uid="{00000000-0005-0000-0000-0000B04F0000}"/>
    <cellStyle name="40% - Accent2 7 2 5 3" xfId="16650" xr:uid="{00000000-0005-0000-0000-0000B14F0000}"/>
    <cellStyle name="40% - Accent2 7 2 5 4" xfId="16651" xr:uid="{00000000-0005-0000-0000-0000B24F0000}"/>
    <cellStyle name="40% - Accent2 7 2 6" xfId="16652" xr:uid="{00000000-0005-0000-0000-0000B34F0000}"/>
    <cellStyle name="40% - Accent2 7 2 6 2" xfId="16653" xr:uid="{00000000-0005-0000-0000-0000B44F0000}"/>
    <cellStyle name="40% - Accent2 7 2 6 3" xfId="53269" xr:uid="{00000000-0005-0000-0000-0000B54F0000}"/>
    <cellStyle name="40% - Accent2 7 2 7" xfId="16654" xr:uid="{00000000-0005-0000-0000-0000B64F0000}"/>
    <cellStyle name="40% - Accent2 7 2 8" xfId="16655" xr:uid="{00000000-0005-0000-0000-0000B74F0000}"/>
    <cellStyle name="40% - Accent2 7 2 9" xfId="60409" xr:uid="{00000000-0005-0000-0000-0000B84F0000}"/>
    <cellStyle name="40% - Accent2 7 3" xfId="16656" xr:uid="{00000000-0005-0000-0000-0000B94F0000}"/>
    <cellStyle name="40% - Accent2 7 3 2" xfId="16657" xr:uid="{00000000-0005-0000-0000-0000BA4F0000}"/>
    <cellStyle name="40% - Accent2 7 3 2 2" xfId="16658" xr:uid="{00000000-0005-0000-0000-0000BB4F0000}"/>
    <cellStyle name="40% - Accent2 7 3 2 2 2" xfId="16659" xr:uid="{00000000-0005-0000-0000-0000BC4F0000}"/>
    <cellStyle name="40% - Accent2 7 3 2 2 2 2" xfId="16660" xr:uid="{00000000-0005-0000-0000-0000BD4F0000}"/>
    <cellStyle name="40% - Accent2 7 3 2 2 2 3" xfId="53270" xr:uid="{00000000-0005-0000-0000-0000BE4F0000}"/>
    <cellStyle name="40% - Accent2 7 3 2 2 3" xfId="16661" xr:uid="{00000000-0005-0000-0000-0000BF4F0000}"/>
    <cellStyle name="40% - Accent2 7 3 2 2 4" xfId="16662" xr:uid="{00000000-0005-0000-0000-0000C04F0000}"/>
    <cellStyle name="40% - Accent2 7 3 2 3" xfId="16663" xr:uid="{00000000-0005-0000-0000-0000C14F0000}"/>
    <cellStyle name="40% - Accent2 7 3 2 3 2" xfId="16664" xr:uid="{00000000-0005-0000-0000-0000C24F0000}"/>
    <cellStyle name="40% - Accent2 7 3 2 3 2 2" xfId="16665" xr:uid="{00000000-0005-0000-0000-0000C34F0000}"/>
    <cellStyle name="40% - Accent2 7 3 2 3 2 3" xfId="53271" xr:uid="{00000000-0005-0000-0000-0000C44F0000}"/>
    <cellStyle name="40% - Accent2 7 3 2 3 3" xfId="16666" xr:uid="{00000000-0005-0000-0000-0000C54F0000}"/>
    <cellStyle name="40% - Accent2 7 3 2 3 4" xfId="16667" xr:uid="{00000000-0005-0000-0000-0000C64F0000}"/>
    <cellStyle name="40% - Accent2 7 3 2 4" xfId="16668" xr:uid="{00000000-0005-0000-0000-0000C74F0000}"/>
    <cellStyle name="40% - Accent2 7 3 2 4 2" xfId="16669" xr:uid="{00000000-0005-0000-0000-0000C84F0000}"/>
    <cellStyle name="40% - Accent2 7 3 2 4 3" xfId="53272" xr:uid="{00000000-0005-0000-0000-0000C94F0000}"/>
    <cellStyle name="40% - Accent2 7 3 2 5" xfId="16670" xr:uid="{00000000-0005-0000-0000-0000CA4F0000}"/>
    <cellStyle name="40% - Accent2 7 3 2 6" xfId="16671" xr:uid="{00000000-0005-0000-0000-0000CB4F0000}"/>
    <cellStyle name="40% - Accent2 7 3 3" xfId="16672" xr:uid="{00000000-0005-0000-0000-0000CC4F0000}"/>
    <cellStyle name="40% - Accent2 7 3 3 2" xfId="16673" xr:uid="{00000000-0005-0000-0000-0000CD4F0000}"/>
    <cellStyle name="40% - Accent2 7 3 3 2 2" xfId="16674" xr:uid="{00000000-0005-0000-0000-0000CE4F0000}"/>
    <cellStyle name="40% - Accent2 7 3 3 2 3" xfId="53273" xr:uid="{00000000-0005-0000-0000-0000CF4F0000}"/>
    <cellStyle name="40% - Accent2 7 3 3 3" xfId="16675" xr:uid="{00000000-0005-0000-0000-0000D04F0000}"/>
    <cellStyle name="40% - Accent2 7 3 3 4" xfId="16676" xr:uid="{00000000-0005-0000-0000-0000D14F0000}"/>
    <cellStyle name="40% - Accent2 7 3 4" xfId="16677" xr:uid="{00000000-0005-0000-0000-0000D24F0000}"/>
    <cellStyle name="40% - Accent2 7 3 4 2" xfId="16678" xr:uid="{00000000-0005-0000-0000-0000D34F0000}"/>
    <cellStyle name="40% - Accent2 7 3 4 2 2" xfId="16679" xr:uid="{00000000-0005-0000-0000-0000D44F0000}"/>
    <cellStyle name="40% - Accent2 7 3 4 2 3" xfId="53274" xr:uid="{00000000-0005-0000-0000-0000D54F0000}"/>
    <cellStyle name="40% - Accent2 7 3 4 3" xfId="16680" xr:uid="{00000000-0005-0000-0000-0000D64F0000}"/>
    <cellStyle name="40% - Accent2 7 3 4 4" xfId="16681" xr:uid="{00000000-0005-0000-0000-0000D74F0000}"/>
    <cellStyle name="40% - Accent2 7 3 5" xfId="16682" xr:uid="{00000000-0005-0000-0000-0000D84F0000}"/>
    <cellStyle name="40% - Accent2 7 3 5 2" xfId="16683" xr:uid="{00000000-0005-0000-0000-0000D94F0000}"/>
    <cellStyle name="40% - Accent2 7 3 5 3" xfId="53275" xr:uid="{00000000-0005-0000-0000-0000DA4F0000}"/>
    <cellStyle name="40% - Accent2 7 3 6" xfId="16684" xr:uid="{00000000-0005-0000-0000-0000DB4F0000}"/>
    <cellStyle name="40% - Accent2 7 3 7" xfId="16685" xr:uid="{00000000-0005-0000-0000-0000DC4F0000}"/>
    <cellStyle name="40% - Accent2 7 3 8" xfId="60594" xr:uid="{00000000-0005-0000-0000-0000DD4F0000}"/>
    <cellStyle name="40% - Accent2 7 4" xfId="16686" xr:uid="{00000000-0005-0000-0000-0000DE4F0000}"/>
    <cellStyle name="40% - Accent2 7 4 2" xfId="16687" xr:uid="{00000000-0005-0000-0000-0000DF4F0000}"/>
    <cellStyle name="40% - Accent2 7 4 2 2" xfId="16688" xr:uid="{00000000-0005-0000-0000-0000E04F0000}"/>
    <cellStyle name="40% - Accent2 7 4 2 2 2" xfId="16689" xr:uid="{00000000-0005-0000-0000-0000E14F0000}"/>
    <cellStyle name="40% - Accent2 7 4 2 2 3" xfId="53276" xr:uid="{00000000-0005-0000-0000-0000E24F0000}"/>
    <cellStyle name="40% - Accent2 7 4 2 3" xfId="16690" xr:uid="{00000000-0005-0000-0000-0000E34F0000}"/>
    <cellStyle name="40% - Accent2 7 4 2 4" xfId="16691" xr:uid="{00000000-0005-0000-0000-0000E44F0000}"/>
    <cellStyle name="40% - Accent2 7 4 3" xfId="16692" xr:uid="{00000000-0005-0000-0000-0000E54F0000}"/>
    <cellStyle name="40% - Accent2 7 4 3 2" xfId="16693" xr:uid="{00000000-0005-0000-0000-0000E64F0000}"/>
    <cellStyle name="40% - Accent2 7 4 3 2 2" xfId="16694" xr:uid="{00000000-0005-0000-0000-0000E74F0000}"/>
    <cellStyle name="40% - Accent2 7 4 3 2 3" xfId="53277" xr:uid="{00000000-0005-0000-0000-0000E84F0000}"/>
    <cellStyle name="40% - Accent2 7 4 3 3" xfId="16695" xr:uid="{00000000-0005-0000-0000-0000E94F0000}"/>
    <cellStyle name="40% - Accent2 7 4 3 4" xfId="16696" xr:uid="{00000000-0005-0000-0000-0000EA4F0000}"/>
    <cellStyle name="40% - Accent2 7 4 4" xfId="16697" xr:uid="{00000000-0005-0000-0000-0000EB4F0000}"/>
    <cellStyle name="40% - Accent2 7 4 4 2" xfId="16698" xr:uid="{00000000-0005-0000-0000-0000EC4F0000}"/>
    <cellStyle name="40% - Accent2 7 4 4 3" xfId="53278" xr:uid="{00000000-0005-0000-0000-0000ED4F0000}"/>
    <cellStyle name="40% - Accent2 7 4 5" xfId="16699" xr:uid="{00000000-0005-0000-0000-0000EE4F0000}"/>
    <cellStyle name="40% - Accent2 7 4 6" xfId="16700" xr:uid="{00000000-0005-0000-0000-0000EF4F0000}"/>
    <cellStyle name="40% - Accent2 7 5" xfId="16701" xr:uid="{00000000-0005-0000-0000-0000F04F0000}"/>
    <cellStyle name="40% - Accent2 7 5 2" xfId="16702" xr:uid="{00000000-0005-0000-0000-0000F14F0000}"/>
    <cellStyle name="40% - Accent2 7 5 2 2" xfId="16703" xr:uid="{00000000-0005-0000-0000-0000F24F0000}"/>
    <cellStyle name="40% - Accent2 7 5 2 2 2" xfId="16704" xr:uid="{00000000-0005-0000-0000-0000F34F0000}"/>
    <cellStyle name="40% - Accent2 7 5 2 2 3" xfId="53279" xr:uid="{00000000-0005-0000-0000-0000F44F0000}"/>
    <cellStyle name="40% - Accent2 7 5 2 3" xfId="16705" xr:uid="{00000000-0005-0000-0000-0000F54F0000}"/>
    <cellStyle name="40% - Accent2 7 5 2 4" xfId="16706" xr:uid="{00000000-0005-0000-0000-0000F64F0000}"/>
    <cellStyle name="40% - Accent2 7 5 3" xfId="16707" xr:uid="{00000000-0005-0000-0000-0000F74F0000}"/>
    <cellStyle name="40% - Accent2 7 5 3 2" xfId="16708" xr:uid="{00000000-0005-0000-0000-0000F84F0000}"/>
    <cellStyle name="40% - Accent2 7 5 3 3" xfId="53280" xr:uid="{00000000-0005-0000-0000-0000F94F0000}"/>
    <cellStyle name="40% - Accent2 7 5 4" xfId="16709" xr:uid="{00000000-0005-0000-0000-0000FA4F0000}"/>
    <cellStyle name="40% - Accent2 7 5 5" xfId="16710" xr:uid="{00000000-0005-0000-0000-0000FB4F0000}"/>
    <cellStyle name="40% - Accent2 7 6" xfId="16711" xr:uid="{00000000-0005-0000-0000-0000FC4F0000}"/>
    <cellStyle name="40% - Accent2 7 6 2" xfId="16712" xr:uid="{00000000-0005-0000-0000-0000FD4F0000}"/>
    <cellStyle name="40% - Accent2 7 6 2 2" xfId="16713" xr:uid="{00000000-0005-0000-0000-0000FE4F0000}"/>
    <cellStyle name="40% - Accent2 7 6 2 3" xfId="53281" xr:uid="{00000000-0005-0000-0000-0000FF4F0000}"/>
    <cellStyle name="40% - Accent2 7 6 3" xfId="16714" xr:uid="{00000000-0005-0000-0000-000000500000}"/>
    <cellStyle name="40% - Accent2 7 6 4" xfId="16715" xr:uid="{00000000-0005-0000-0000-000001500000}"/>
    <cellStyle name="40% - Accent2 7 7" xfId="16716" xr:uid="{00000000-0005-0000-0000-000002500000}"/>
    <cellStyle name="40% - Accent2 7 7 2" xfId="16717" xr:uid="{00000000-0005-0000-0000-000003500000}"/>
    <cellStyle name="40% - Accent2 7 7 2 2" xfId="16718" xr:uid="{00000000-0005-0000-0000-000004500000}"/>
    <cellStyle name="40% - Accent2 7 7 2 3" xfId="53282" xr:uid="{00000000-0005-0000-0000-000005500000}"/>
    <cellStyle name="40% - Accent2 7 7 3" xfId="16719" xr:uid="{00000000-0005-0000-0000-000006500000}"/>
    <cellStyle name="40% - Accent2 7 7 4" xfId="16720" xr:uid="{00000000-0005-0000-0000-000007500000}"/>
    <cellStyle name="40% - Accent2 7 8" xfId="16721" xr:uid="{00000000-0005-0000-0000-000008500000}"/>
    <cellStyle name="40% - Accent2 7 8 2" xfId="16722" xr:uid="{00000000-0005-0000-0000-000009500000}"/>
    <cellStyle name="40% - Accent2 7 8 3" xfId="53283" xr:uid="{00000000-0005-0000-0000-00000A500000}"/>
    <cellStyle name="40% - Accent2 7 9" xfId="16723" xr:uid="{00000000-0005-0000-0000-00000B500000}"/>
    <cellStyle name="40% - Accent2 8" xfId="16724" xr:uid="{00000000-0005-0000-0000-00000C500000}"/>
    <cellStyle name="40% - Accent2 8 2" xfId="16725" xr:uid="{00000000-0005-0000-0000-00000D500000}"/>
    <cellStyle name="40% - Accent2 8 2 2" xfId="16726" xr:uid="{00000000-0005-0000-0000-00000E500000}"/>
    <cellStyle name="40% - Accent2 8 2 2 2" xfId="16727" xr:uid="{00000000-0005-0000-0000-00000F500000}"/>
    <cellStyle name="40% - Accent2 8 2 2 2 2" xfId="16728" xr:uid="{00000000-0005-0000-0000-000010500000}"/>
    <cellStyle name="40% - Accent2 8 2 2 2 2 2" xfId="16729" xr:uid="{00000000-0005-0000-0000-000011500000}"/>
    <cellStyle name="40% - Accent2 8 2 2 2 2 3" xfId="53284" xr:uid="{00000000-0005-0000-0000-000012500000}"/>
    <cellStyle name="40% - Accent2 8 2 2 2 3" xfId="16730" xr:uid="{00000000-0005-0000-0000-000013500000}"/>
    <cellStyle name="40% - Accent2 8 2 2 2 4" xfId="16731" xr:uid="{00000000-0005-0000-0000-000014500000}"/>
    <cellStyle name="40% - Accent2 8 2 2 3" xfId="16732" xr:uid="{00000000-0005-0000-0000-000015500000}"/>
    <cellStyle name="40% - Accent2 8 2 2 3 2" xfId="16733" xr:uid="{00000000-0005-0000-0000-000016500000}"/>
    <cellStyle name="40% - Accent2 8 2 2 3 2 2" xfId="16734" xr:uid="{00000000-0005-0000-0000-000017500000}"/>
    <cellStyle name="40% - Accent2 8 2 2 3 2 3" xfId="53285" xr:uid="{00000000-0005-0000-0000-000018500000}"/>
    <cellStyle name="40% - Accent2 8 2 2 3 3" xfId="16735" xr:uid="{00000000-0005-0000-0000-000019500000}"/>
    <cellStyle name="40% - Accent2 8 2 2 3 4" xfId="16736" xr:uid="{00000000-0005-0000-0000-00001A500000}"/>
    <cellStyle name="40% - Accent2 8 2 2 4" xfId="16737" xr:uid="{00000000-0005-0000-0000-00001B500000}"/>
    <cellStyle name="40% - Accent2 8 2 2 4 2" xfId="16738" xr:uid="{00000000-0005-0000-0000-00001C500000}"/>
    <cellStyle name="40% - Accent2 8 2 2 4 3" xfId="53286" xr:uid="{00000000-0005-0000-0000-00001D500000}"/>
    <cellStyle name="40% - Accent2 8 2 2 5" xfId="16739" xr:uid="{00000000-0005-0000-0000-00001E500000}"/>
    <cellStyle name="40% - Accent2 8 2 2 6" xfId="16740" xr:uid="{00000000-0005-0000-0000-00001F500000}"/>
    <cellStyle name="40% - Accent2 8 2 2 7" xfId="60791" xr:uid="{00000000-0005-0000-0000-000020500000}"/>
    <cellStyle name="40% - Accent2 8 2 3" xfId="16741" xr:uid="{00000000-0005-0000-0000-000021500000}"/>
    <cellStyle name="40% - Accent2 8 2 3 2" xfId="16742" xr:uid="{00000000-0005-0000-0000-000022500000}"/>
    <cellStyle name="40% - Accent2 8 2 3 2 2" xfId="16743" xr:uid="{00000000-0005-0000-0000-000023500000}"/>
    <cellStyle name="40% - Accent2 8 2 3 2 3" xfId="53287" xr:uid="{00000000-0005-0000-0000-000024500000}"/>
    <cellStyle name="40% - Accent2 8 2 3 3" xfId="16744" xr:uid="{00000000-0005-0000-0000-000025500000}"/>
    <cellStyle name="40% - Accent2 8 2 3 4" xfId="16745" xr:uid="{00000000-0005-0000-0000-000026500000}"/>
    <cellStyle name="40% - Accent2 8 2 4" xfId="16746" xr:uid="{00000000-0005-0000-0000-000027500000}"/>
    <cellStyle name="40% - Accent2 8 2 4 2" xfId="16747" xr:uid="{00000000-0005-0000-0000-000028500000}"/>
    <cellStyle name="40% - Accent2 8 2 4 2 2" xfId="16748" xr:uid="{00000000-0005-0000-0000-000029500000}"/>
    <cellStyle name="40% - Accent2 8 2 4 2 3" xfId="53288" xr:uid="{00000000-0005-0000-0000-00002A500000}"/>
    <cellStyle name="40% - Accent2 8 2 4 3" xfId="16749" xr:uid="{00000000-0005-0000-0000-00002B500000}"/>
    <cellStyle name="40% - Accent2 8 2 4 4" xfId="16750" xr:uid="{00000000-0005-0000-0000-00002C500000}"/>
    <cellStyle name="40% - Accent2 8 2 5" xfId="16751" xr:uid="{00000000-0005-0000-0000-00002D500000}"/>
    <cellStyle name="40% - Accent2 8 2 5 2" xfId="16752" xr:uid="{00000000-0005-0000-0000-00002E500000}"/>
    <cellStyle name="40% - Accent2 8 2 5 3" xfId="53289" xr:uid="{00000000-0005-0000-0000-00002F500000}"/>
    <cellStyle name="40% - Accent2 8 2 6" xfId="16753" xr:uid="{00000000-0005-0000-0000-000030500000}"/>
    <cellStyle name="40% - Accent2 8 2 7" xfId="16754" xr:uid="{00000000-0005-0000-0000-000031500000}"/>
    <cellStyle name="40% - Accent2 8 2 8" xfId="60423" xr:uid="{00000000-0005-0000-0000-000032500000}"/>
    <cellStyle name="40% - Accent2 8 3" xfId="16755" xr:uid="{00000000-0005-0000-0000-000033500000}"/>
    <cellStyle name="40% - Accent2 8 3 2" xfId="16756" xr:uid="{00000000-0005-0000-0000-000034500000}"/>
    <cellStyle name="40% - Accent2 8 3 2 2" xfId="16757" xr:uid="{00000000-0005-0000-0000-000035500000}"/>
    <cellStyle name="40% - Accent2 8 3 2 2 2" xfId="16758" xr:uid="{00000000-0005-0000-0000-000036500000}"/>
    <cellStyle name="40% - Accent2 8 3 2 2 3" xfId="53290" xr:uid="{00000000-0005-0000-0000-000037500000}"/>
    <cellStyle name="40% - Accent2 8 3 2 3" xfId="16759" xr:uid="{00000000-0005-0000-0000-000038500000}"/>
    <cellStyle name="40% - Accent2 8 3 2 4" xfId="16760" xr:uid="{00000000-0005-0000-0000-000039500000}"/>
    <cellStyle name="40% - Accent2 8 3 3" xfId="16761" xr:uid="{00000000-0005-0000-0000-00003A500000}"/>
    <cellStyle name="40% - Accent2 8 3 3 2" xfId="16762" xr:uid="{00000000-0005-0000-0000-00003B500000}"/>
    <cellStyle name="40% - Accent2 8 3 3 2 2" xfId="16763" xr:uid="{00000000-0005-0000-0000-00003C500000}"/>
    <cellStyle name="40% - Accent2 8 3 3 2 3" xfId="53291" xr:uid="{00000000-0005-0000-0000-00003D500000}"/>
    <cellStyle name="40% - Accent2 8 3 3 3" xfId="16764" xr:uid="{00000000-0005-0000-0000-00003E500000}"/>
    <cellStyle name="40% - Accent2 8 3 3 4" xfId="16765" xr:uid="{00000000-0005-0000-0000-00003F500000}"/>
    <cellStyle name="40% - Accent2 8 3 4" xfId="16766" xr:uid="{00000000-0005-0000-0000-000040500000}"/>
    <cellStyle name="40% - Accent2 8 3 4 2" xfId="16767" xr:uid="{00000000-0005-0000-0000-000041500000}"/>
    <cellStyle name="40% - Accent2 8 3 4 3" xfId="53292" xr:uid="{00000000-0005-0000-0000-000042500000}"/>
    <cellStyle name="40% - Accent2 8 3 5" xfId="16768" xr:uid="{00000000-0005-0000-0000-000043500000}"/>
    <cellStyle name="40% - Accent2 8 3 6" xfId="16769" xr:uid="{00000000-0005-0000-0000-000044500000}"/>
    <cellStyle name="40% - Accent2 8 3 7" xfId="60608" xr:uid="{00000000-0005-0000-0000-000045500000}"/>
    <cellStyle name="40% - Accent2 8 4" xfId="16770" xr:uid="{00000000-0005-0000-0000-000046500000}"/>
    <cellStyle name="40% - Accent2 8 4 2" xfId="16771" xr:uid="{00000000-0005-0000-0000-000047500000}"/>
    <cellStyle name="40% - Accent2 8 4 2 2" xfId="16772" xr:uid="{00000000-0005-0000-0000-000048500000}"/>
    <cellStyle name="40% - Accent2 8 4 2 3" xfId="53293" xr:uid="{00000000-0005-0000-0000-000049500000}"/>
    <cellStyle name="40% - Accent2 8 4 3" xfId="16773" xr:uid="{00000000-0005-0000-0000-00004A500000}"/>
    <cellStyle name="40% - Accent2 8 4 4" xfId="16774" xr:uid="{00000000-0005-0000-0000-00004B500000}"/>
    <cellStyle name="40% - Accent2 8 5" xfId="16775" xr:uid="{00000000-0005-0000-0000-00004C500000}"/>
    <cellStyle name="40% - Accent2 8 5 2" xfId="16776" xr:uid="{00000000-0005-0000-0000-00004D500000}"/>
    <cellStyle name="40% - Accent2 8 5 2 2" xfId="16777" xr:uid="{00000000-0005-0000-0000-00004E500000}"/>
    <cellStyle name="40% - Accent2 8 5 2 3" xfId="53294" xr:uid="{00000000-0005-0000-0000-00004F500000}"/>
    <cellStyle name="40% - Accent2 8 5 3" xfId="16778" xr:uid="{00000000-0005-0000-0000-000050500000}"/>
    <cellStyle name="40% - Accent2 8 5 4" xfId="16779" xr:uid="{00000000-0005-0000-0000-000051500000}"/>
    <cellStyle name="40% - Accent2 8 6" xfId="16780" xr:uid="{00000000-0005-0000-0000-000052500000}"/>
    <cellStyle name="40% - Accent2 8 6 2" xfId="16781" xr:uid="{00000000-0005-0000-0000-000053500000}"/>
    <cellStyle name="40% - Accent2 8 6 3" xfId="53295" xr:uid="{00000000-0005-0000-0000-000054500000}"/>
    <cellStyle name="40% - Accent2 8 7" xfId="16782" xr:uid="{00000000-0005-0000-0000-000055500000}"/>
    <cellStyle name="40% - Accent2 8 8" xfId="16783" xr:uid="{00000000-0005-0000-0000-000056500000}"/>
    <cellStyle name="40% - Accent2 8 9" xfId="60240" xr:uid="{00000000-0005-0000-0000-000057500000}"/>
    <cellStyle name="40% - Accent2 9" xfId="16784" xr:uid="{00000000-0005-0000-0000-000058500000}"/>
    <cellStyle name="40% - Accent2 9 2" xfId="16785" xr:uid="{00000000-0005-0000-0000-000059500000}"/>
    <cellStyle name="40% - Accent2 9 2 2" xfId="16786" xr:uid="{00000000-0005-0000-0000-00005A500000}"/>
    <cellStyle name="40% - Accent2 9 2 2 2" xfId="16787" xr:uid="{00000000-0005-0000-0000-00005B500000}"/>
    <cellStyle name="40% - Accent2 9 2 2 2 2" xfId="16788" xr:uid="{00000000-0005-0000-0000-00005C500000}"/>
    <cellStyle name="40% - Accent2 9 2 2 2 3" xfId="53296" xr:uid="{00000000-0005-0000-0000-00005D500000}"/>
    <cellStyle name="40% - Accent2 9 2 2 3" xfId="16789" xr:uid="{00000000-0005-0000-0000-00005E500000}"/>
    <cellStyle name="40% - Accent2 9 2 2 4" xfId="16790" xr:uid="{00000000-0005-0000-0000-00005F500000}"/>
    <cellStyle name="40% - Accent2 9 2 2 5" xfId="60805" xr:uid="{00000000-0005-0000-0000-000060500000}"/>
    <cellStyle name="40% - Accent2 9 2 3" xfId="16791" xr:uid="{00000000-0005-0000-0000-000061500000}"/>
    <cellStyle name="40% - Accent2 9 2 3 2" xfId="16792" xr:uid="{00000000-0005-0000-0000-000062500000}"/>
    <cellStyle name="40% - Accent2 9 2 3 2 2" xfId="16793" xr:uid="{00000000-0005-0000-0000-000063500000}"/>
    <cellStyle name="40% - Accent2 9 2 3 2 3" xfId="53297" xr:uid="{00000000-0005-0000-0000-000064500000}"/>
    <cellStyle name="40% - Accent2 9 2 3 3" xfId="16794" xr:uid="{00000000-0005-0000-0000-000065500000}"/>
    <cellStyle name="40% - Accent2 9 2 3 4" xfId="16795" xr:uid="{00000000-0005-0000-0000-000066500000}"/>
    <cellStyle name="40% - Accent2 9 2 4" xfId="16796" xr:uid="{00000000-0005-0000-0000-000067500000}"/>
    <cellStyle name="40% - Accent2 9 2 4 2" xfId="16797" xr:uid="{00000000-0005-0000-0000-000068500000}"/>
    <cellStyle name="40% - Accent2 9 2 4 3" xfId="53298" xr:uid="{00000000-0005-0000-0000-000069500000}"/>
    <cellStyle name="40% - Accent2 9 2 5" xfId="16798" xr:uid="{00000000-0005-0000-0000-00006A500000}"/>
    <cellStyle name="40% - Accent2 9 2 6" xfId="16799" xr:uid="{00000000-0005-0000-0000-00006B500000}"/>
    <cellStyle name="40% - Accent2 9 2 7" xfId="60437" xr:uid="{00000000-0005-0000-0000-00006C500000}"/>
    <cellStyle name="40% - Accent2 9 3" xfId="16800" xr:uid="{00000000-0005-0000-0000-00006D500000}"/>
    <cellStyle name="40% - Accent2 9 3 2" xfId="16801" xr:uid="{00000000-0005-0000-0000-00006E500000}"/>
    <cellStyle name="40% - Accent2 9 3 2 2" xfId="16802" xr:uid="{00000000-0005-0000-0000-00006F500000}"/>
    <cellStyle name="40% - Accent2 9 3 2 3" xfId="53299" xr:uid="{00000000-0005-0000-0000-000070500000}"/>
    <cellStyle name="40% - Accent2 9 3 3" xfId="16803" xr:uid="{00000000-0005-0000-0000-000071500000}"/>
    <cellStyle name="40% - Accent2 9 3 4" xfId="16804" xr:uid="{00000000-0005-0000-0000-000072500000}"/>
    <cellStyle name="40% - Accent2 9 3 5" xfId="60622" xr:uid="{00000000-0005-0000-0000-000073500000}"/>
    <cellStyle name="40% - Accent2 9 4" xfId="16805" xr:uid="{00000000-0005-0000-0000-000074500000}"/>
    <cellStyle name="40% - Accent2 9 4 2" xfId="16806" xr:uid="{00000000-0005-0000-0000-000075500000}"/>
    <cellStyle name="40% - Accent2 9 4 2 2" xfId="16807" xr:uid="{00000000-0005-0000-0000-000076500000}"/>
    <cellStyle name="40% - Accent2 9 4 2 3" xfId="53300" xr:uid="{00000000-0005-0000-0000-000077500000}"/>
    <cellStyle name="40% - Accent2 9 4 3" xfId="16808" xr:uid="{00000000-0005-0000-0000-000078500000}"/>
    <cellStyle name="40% - Accent2 9 4 4" xfId="16809" xr:uid="{00000000-0005-0000-0000-000079500000}"/>
    <cellStyle name="40% - Accent2 9 5" xfId="16810" xr:uid="{00000000-0005-0000-0000-00007A500000}"/>
    <cellStyle name="40% - Accent2 9 5 2" xfId="16811" xr:uid="{00000000-0005-0000-0000-00007B500000}"/>
    <cellStyle name="40% - Accent2 9 5 3" xfId="53301" xr:uid="{00000000-0005-0000-0000-00007C500000}"/>
    <cellStyle name="40% - Accent2 9 6" xfId="16812" xr:uid="{00000000-0005-0000-0000-00007D500000}"/>
    <cellStyle name="40% - Accent2 9 7" xfId="16813" xr:uid="{00000000-0005-0000-0000-00007E500000}"/>
    <cellStyle name="40% - Accent2 9 8" xfId="60254" xr:uid="{00000000-0005-0000-0000-00007F500000}"/>
    <cellStyle name="40% - Accent3 10" xfId="16814" xr:uid="{00000000-0005-0000-0000-000080500000}"/>
    <cellStyle name="40% - Accent3 10 2" xfId="16815" xr:uid="{00000000-0005-0000-0000-000081500000}"/>
    <cellStyle name="40% - Accent3 10 2 2" xfId="16816" xr:uid="{00000000-0005-0000-0000-000082500000}"/>
    <cellStyle name="40% - Accent3 10 2 2 2" xfId="16817" xr:uid="{00000000-0005-0000-0000-000083500000}"/>
    <cellStyle name="40% - Accent3 10 2 2 3" xfId="53302" xr:uid="{00000000-0005-0000-0000-000084500000}"/>
    <cellStyle name="40% - Accent3 10 2 2 4" xfId="60821" xr:uid="{00000000-0005-0000-0000-000085500000}"/>
    <cellStyle name="40% - Accent3 10 2 3" xfId="16818" xr:uid="{00000000-0005-0000-0000-000086500000}"/>
    <cellStyle name="40% - Accent3 10 2 4" xfId="16819" xr:uid="{00000000-0005-0000-0000-000087500000}"/>
    <cellStyle name="40% - Accent3 10 2 5" xfId="60453" xr:uid="{00000000-0005-0000-0000-000088500000}"/>
    <cellStyle name="40% - Accent3 10 3" xfId="16820" xr:uid="{00000000-0005-0000-0000-000089500000}"/>
    <cellStyle name="40% - Accent3 10 3 2" xfId="16821" xr:uid="{00000000-0005-0000-0000-00008A500000}"/>
    <cellStyle name="40% - Accent3 10 3 2 2" xfId="16822" xr:uid="{00000000-0005-0000-0000-00008B500000}"/>
    <cellStyle name="40% - Accent3 10 3 2 3" xfId="53303" xr:uid="{00000000-0005-0000-0000-00008C500000}"/>
    <cellStyle name="40% - Accent3 10 3 3" xfId="16823" xr:uid="{00000000-0005-0000-0000-00008D500000}"/>
    <cellStyle name="40% - Accent3 10 3 4" xfId="16824" xr:uid="{00000000-0005-0000-0000-00008E500000}"/>
    <cellStyle name="40% - Accent3 10 3 5" xfId="60638" xr:uid="{00000000-0005-0000-0000-00008F500000}"/>
    <cellStyle name="40% - Accent3 10 4" xfId="16825" xr:uid="{00000000-0005-0000-0000-000090500000}"/>
    <cellStyle name="40% - Accent3 10 4 2" xfId="16826" xr:uid="{00000000-0005-0000-0000-000091500000}"/>
    <cellStyle name="40% - Accent3 10 4 3" xfId="53304" xr:uid="{00000000-0005-0000-0000-000092500000}"/>
    <cellStyle name="40% - Accent3 10 5" xfId="16827" xr:uid="{00000000-0005-0000-0000-000093500000}"/>
    <cellStyle name="40% - Accent3 10 6" xfId="16828" xr:uid="{00000000-0005-0000-0000-000094500000}"/>
    <cellStyle name="40% - Accent3 10 7" xfId="60270" xr:uid="{00000000-0005-0000-0000-000095500000}"/>
    <cellStyle name="40% - Accent3 11" xfId="16829" xr:uid="{00000000-0005-0000-0000-000096500000}"/>
    <cellStyle name="40% - Accent3 11 2" xfId="16830" xr:uid="{00000000-0005-0000-0000-000097500000}"/>
    <cellStyle name="40% - Accent3 11 2 2" xfId="16831" xr:uid="{00000000-0005-0000-0000-000098500000}"/>
    <cellStyle name="40% - Accent3 11 2 2 2" xfId="16832" xr:uid="{00000000-0005-0000-0000-000099500000}"/>
    <cellStyle name="40% - Accent3 11 2 2 3" xfId="53305" xr:uid="{00000000-0005-0000-0000-00009A500000}"/>
    <cellStyle name="40% - Accent3 11 2 2 4" xfId="60835" xr:uid="{00000000-0005-0000-0000-00009B500000}"/>
    <cellStyle name="40% - Accent3 11 2 3" xfId="16833" xr:uid="{00000000-0005-0000-0000-00009C500000}"/>
    <cellStyle name="40% - Accent3 11 2 4" xfId="16834" xr:uid="{00000000-0005-0000-0000-00009D500000}"/>
    <cellStyle name="40% - Accent3 11 2 5" xfId="60467" xr:uid="{00000000-0005-0000-0000-00009E500000}"/>
    <cellStyle name="40% - Accent3 11 3" xfId="16835" xr:uid="{00000000-0005-0000-0000-00009F500000}"/>
    <cellStyle name="40% - Accent3 11 3 2" xfId="16836" xr:uid="{00000000-0005-0000-0000-0000A0500000}"/>
    <cellStyle name="40% - Accent3 11 3 3" xfId="53306" xr:uid="{00000000-0005-0000-0000-0000A1500000}"/>
    <cellStyle name="40% - Accent3 11 3 4" xfId="60652" xr:uid="{00000000-0005-0000-0000-0000A2500000}"/>
    <cellStyle name="40% - Accent3 11 4" xfId="16837" xr:uid="{00000000-0005-0000-0000-0000A3500000}"/>
    <cellStyle name="40% - Accent3 11 5" xfId="16838" xr:uid="{00000000-0005-0000-0000-0000A4500000}"/>
    <cellStyle name="40% - Accent3 11 6" xfId="60284" xr:uid="{00000000-0005-0000-0000-0000A5500000}"/>
    <cellStyle name="40% - Accent3 12" xfId="16839" xr:uid="{00000000-0005-0000-0000-0000A6500000}"/>
    <cellStyle name="40% - Accent3 12 2" xfId="16840" xr:uid="{00000000-0005-0000-0000-0000A7500000}"/>
    <cellStyle name="40% - Accent3 12 2 2" xfId="16841" xr:uid="{00000000-0005-0000-0000-0000A8500000}"/>
    <cellStyle name="40% - Accent3 12 2 2 2" xfId="60849" xr:uid="{00000000-0005-0000-0000-0000A9500000}"/>
    <cellStyle name="40% - Accent3 12 2 3" xfId="53307" xr:uid="{00000000-0005-0000-0000-0000AA500000}"/>
    <cellStyle name="40% - Accent3 12 2 4" xfId="60481" xr:uid="{00000000-0005-0000-0000-0000AB500000}"/>
    <cellStyle name="40% - Accent3 12 3" xfId="16842" xr:uid="{00000000-0005-0000-0000-0000AC500000}"/>
    <cellStyle name="40% - Accent3 12 3 2" xfId="60666" xr:uid="{00000000-0005-0000-0000-0000AD500000}"/>
    <cellStyle name="40% - Accent3 12 4" xfId="16843" xr:uid="{00000000-0005-0000-0000-0000AE500000}"/>
    <cellStyle name="40% - Accent3 12 5" xfId="60298" xr:uid="{00000000-0005-0000-0000-0000AF500000}"/>
    <cellStyle name="40% - Accent3 13" xfId="16844" xr:uid="{00000000-0005-0000-0000-0000B0500000}"/>
    <cellStyle name="40% - Accent3 13 2" xfId="16845" xr:uid="{00000000-0005-0000-0000-0000B1500000}"/>
    <cellStyle name="40% - Accent3 13 2 2" xfId="16846" xr:uid="{00000000-0005-0000-0000-0000B2500000}"/>
    <cellStyle name="40% - Accent3 13 2 2 2" xfId="60863" xr:uid="{00000000-0005-0000-0000-0000B3500000}"/>
    <cellStyle name="40% - Accent3 13 2 3" xfId="53308" xr:uid="{00000000-0005-0000-0000-0000B4500000}"/>
    <cellStyle name="40% - Accent3 13 2 4" xfId="60495" xr:uid="{00000000-0005-0000-0000-0000B5500000}"/>
    <cellStyle name="40% - Accent3 13 3" xfId="16847" xr:uid="{00000000-0005-0000-0000-0000B6500000}"/>
    <cellStyle name="40% - Accent3 13 3 2" xfId="60680" xr:uid="{00000000-0005-0000-0000-0000B7500000}"/>
    <cellStyle name="40% - Accent3 13 4" xfId="16848" xr:uid="{00000000-0005-0000-0000-0000B8500000}"/>
    <cellStyle name="40% - Accent3 13 5" xfId="60312" xr:uid="{00000000-0005-0000-0000-0000B9500000}"/>
    <cellStyle name="40% - Accent3 14" xfId="16849" xr:uid="{00000000-0005-0000-0000-0000BA500000}"/>
    <cellStyle name="40% - Accent3 14 2" xfId="16850" xr:uid="{00000000-0005-0000-0000-0000BB500000}"/>
    <cellStyle name="40% - Accent3 14 2 2" xfId="60693" xr:uid="{00000000-0005-0000-0000-0000BC500000}"/>
    <cellStyle name="40% - Accent3 14 3" xfId="53309" xr:uid="{00000000-0005-0000-0000-0000BD500000}"/>
    <cellStyle name="40% - Accent3 14 4" xfId="60325" xr:uid="{00000000-0005-0000-0000-0000BE500000}"/>
    <cellStyle name="40% - Accent3 15" xfId="16851" xr:uid="{00000000-0005-0000-0000-0000BF500000}"/>
    <cellStyle name="40% - Accent3 15 2" xfId="60509" xr:uid="{00000000-0005-0000-0000-0000C0500000}"/>
    <cellStyle name="40% - Accent3 16" xfId="16852" xr:uid="{00000000-0005-0000-0000-0000C1500000}"/>
    <cellStyle name="40% - Accent3 16 2" xfId="60877" xr:uid="{00000000-0005-0000-0000-0000C2500000}"/>
    <cellStyle name="40% - Accent3 17" xfId="53310" xr:uid="{00000000-0005-0000-0000-0000C3500000}"/>
    <cellStyle name="40% - Accent3 17 2" xfId="60891" xr:uid="{00000000-0005-0000-0000-0000C4500000}"/>
    <cellStyle name="40% - Accent3 18" xfId="53311" xr:uid="{00000000-0005-0000-0000-0000C5500000}"/>
    <cellStyle name="40% - Accent3 18 2" xfId="60905" xr:uid="{00000000-0005-0000-0000-0000C6500000}"/>
    <cellStyle name="40% - Accent3 19" xfId="60134" xr:uid="{00000000-0005-0000-0000-0000C7500000}"/>
    <cellStyle name="40% - Accent3 2" xfId="16853" xr:uid="{00000000-0005-0000-0000-0000C8500000}"/>
    <cellStyle name="40% - Accent3 2 10" xfId="16854" xr:uid="{00000000-0005-0000-0000-0000C9500000}"/>
    <cellStyle name="40% - Accent3 2 10 2" xfId="16855" xr:uid="{00000000-0005-0000-0000-0000CA500000}"/>
    <cellStyle name="40% - Accent3 2 10 2 2" xfId="16856" xr:uid="{00000000-0005-0000-0000-0000CB500000}"/>
    <cellStyle name="40% - Accent3 2 10 2 2 2" xfId="16857" xr:uid="{00000000-0005-0000-0000-0000CC500000}"/>
    <cellStyle name="40% - Accent3 2 10 2 2 3" xfId="53312" xr:uid="{00000000-0005-0000-0000-0000CD500000}"/>
    <cellStyle name="40% - Accent3 2 10 2 3" xfId="16858" xr:uid="{00000000-0005-0000-0000-0000CE500000}"/>
    <cellStyle name="40% - Accent3 2 10 2 4" xfId="16859" xr:uid="{00000000-0005-0000-0000-0000CF500000}"/>
    <cellStyle name="40% - Accent3 2 10 3" xfId="16860" xr:uid="{00000000-0005-0000-0000-0000D0500000}"/>
    <cellStyle name="40% - Accent3 2 10 3 2" xfId="16861" xr:uid="{00000000-0005-0000-0000-0000D1500000}"/>
    <cellStyle name="40% - Accent3 2 10 3 3" xfId="53313" xr:uid="{00000000-0005-0000-0000-0000D2500000}"/>
    <cellStyle name="40% - Accent3 2 10 4" xfId="16862" xr:uid="{00000000-0005-0000-0000-0000D3500000}"/>
    <cellStyle name="40% - Accent3 2 10 5" xfId="16863" xr:uid="{00000000-0005-0000-0000-0000D4500000}"/>
    <cellStyle name="40% - Accent3 2 11" xfId="16864" xr:uid="{00000000-0005-0000-0000-0000D5500000}"/>
    <cellStyle name="40% - Accent3 2 11 2" xfId="16865" xr:uid="{00000000-0005-0000-0000-0000D6500000}"/>
    <cellStyle name="40% - Accent3 2 11 2 2" xfId="16866" xr:uid="{00000000-0005-0000-0000-0000D7500000}"/>
    <cellStyle name="40% - Accent3 2 11 2 3" xfId="53314" xr:uid="{00000000-0005-0000-0000-0000D8500000}"/>
    <cellStyle name="40% - Accent3 2 11 3" xfId="16867" xr:uid="{00000000-0005-0000-0000-0000D9500000}"/>
    <cellStyle name="40% - Accent3 2 11 4" xfId="16868" xr:uid="{00000000-0005-0000-0000-0000DA500000}"/>
    <cellStyle name="40% - Accent3 2 12" xfId="16869" xr:uid="{00000000-0005-0000-0000-0000DB500000}"/>
    <cellStyle name="40% - Accent3 2 12 2" xfId="16870" xr:uid="{00000000-0005-0000-0000-0000DC500000}"/>
    <cellStyle name="40% - Accent3 2 12 2 2" xfId="16871" xr:uid="{00000000-0005-0000-0000-0000DD500000}"/>
    <cellStyle name="40% - Accent3 2 12 2 3" xfId="53315" xr:uid="{00000000-0005-0000-0000-0000DE500000}"/>
    <cellStyle name="40% - Accent3 2 12 3" xfId="16872" xr:uid="{00000000-0005-0000-0000-0000DF500000}"/>
    <cellStyle name="40% - Accent3 2 12 4" xfId="16873" xr:uid="{00000000-0005-0000-0000-0000E0500000}"/>
    <cellStyle name="40% - Accent3 2 13" xfId="16874" xr:uid="{00000000-0005-0000-0000-0000E1500000}"/>
    <cellStyle name="40% - Accent3 2 13 2" xfId="16875" xr:uid="{00000000-0005-0000-0000-0000E2500000}"/>
    <cellStyle name="40% - Accent3 2 13 3" xfId="53316" xr:uid="{00000000-0005-0000-0000-0000E3500000}"/>
    <cellStyle name="40% - Accent3 2 14" xfId="16876" xr:uid="{00000000-0005-0000-0000-0000E4500000}"/>
    <cellStyle name="40% - Accent3 2 15" xfId="16877" xr:uid="{00000000-0005-0000-0000-0000E5500000}"/>
    <cellStyle name="40% - Accent3 2 16" xfId="60157" xr:uid="{00000000-0005-0000-0000-0000E6500000}"/>
    <cellStyle name="40% - Accent3 2 2" xfId="16878" xr:uid="{00000000-0005-0000-0000-0000E7500000}"/>
    <cellStyle name="40% - Accent3 2 2 10" xfId="16879" xr:uid="{00000000-0005-0000-0000-0000E8500000}"/>
    <cellStyle name="40% - Accent3 2 2 11" xfId="16880" xr:uid="{00000000-0005-0000-0000-0000E9500000}"/>
    <cellStyle name="40% - Accent3 2 2 12" xfId="60341" xr:uid="{00000000-0005-0000-0000-0000EA500000}"/>
    <cellStyle name="40% - Accent3 2 2 2" xfId="16881" xr:uid="{00000000-0005-0000-0000-0000EB500000}"/>
    <cellStyle name="40% - Accent3 2 2 2 10" xfId="16882" xr:uid="{00000000-0005-0000-0000-0000EC500000}"/>
    <cellStyle name="40% - Accent3 2 2 2 11" xfId="60709" xr:uid="{00000000-0005-0000-0000-0000ED500000}"/>
    <cellStyle name="40% - Accent3 2 2 2 2" xfId="16883" xr:uid="{00000000-0005-0000-0000-0000EE500000}"/>
    <cellStyle name="40% - Accent3 2 2 2 2 2" xfId="16884" xr:uid="{00000000-0005-0000-0000-0000EF500000}"/>
    <cellStyle name="40% - Accent3 2 2 2 2 2 2" xfId="16885" xr:uid="{00000000-0005-0000-0000-0000F0500000}"/>
    <cellStyle name="40% - Accent3 2 2 2 2 2 2 2" xfId="16886" xr:uid="{00000000-0005-0000-0000-0000F1500000}"/>
    <cellStyle name="40% - Accent3 2 2 2 2 2 2 2 2" xfId="16887" xr:uid="{00000000-0005-0000-0000-0000F2500000}"/>
    <cellStyle name="40% - Accent3 2 2 2 2 2 2 2 2 2" xfId="16888" xr:uid="{00000000-0005-0000-0000-0000F3500000}"/>
    <cellStyle name="40% - Accent3 2 2 2 2 2 2 2 2 3" xfId="53317" xr:uid="{00000000-0005-0000-0000-0000F4500000}"/>
    <cellStyle name="40% - Accent3 2 2 2 2 2 2 2 3" xfId="16889" xr:uid="{00000000-0005-0000-0000-0000F5500000}"/>
    <cellStyle name="40% - Accent3 2 2 2 2 2 2 2 4" xfId="16890" xr:uid="{00000000-0005-0000-0000-0000F6500000}"/>
    <cellStyle name="40% - Accent3 2 2 2 2 2 2 3" xfId="16891" xr:uid="{00000000-0005-0000-0000-0000F7500000}"/>
    <cellStyle name="40% - Accent3 2 2 2 2 2 2 3 2" xfId="16892" xr:uid="{00000000-0005-0000-0000-0000F8500000}"/>
    <cellStyle name="40% - Accent3 2 2 2 2 2 2 3 2 2" xfId="16893" xr:uid="{00000000-0005-0000-0000-0000F9500000}"/>
    <cellStyle name="40% - Accent3 2 2 2 2 2 2 3 2 3" xfId="53318" xr:uid="{00000000-0005-0000-0000-0000FA500000}"/>
    <cellStyle name="40% - Accent3 2 2 2 2 2 2 3 3" xfId="16894" xr:uid="{00000000-0005-0000-0000-0000FB500000}"/>
    <cellStyle name="40% - Accent3 2 2 2 2 2 2 3 4" xfId="16895" xr:uid="{00000000-0005-0000-0000-0000FC500000}"/>
    <cellStyle name="40% - Accent3 2 2 2 2 2 2 4" xfId="16896" xr:uid="{00000000-0005-0000-0000-0000FD500000}"/>
    <cellStyle name="40% - Accent3 2 2 2 2 2 2 4 2" xfId="16897" xr:uid="{00000000-0005-0000-0000-0000FE500000}"/>
    <cellStyle name="40% - Accent3 2 2 2 2 2 2 4 3" xfId="53319" xr:uid="{00000000-0005-0000-0000-0000FF500000}"/>
    <cellStyle name="40% - Accent3 2 2 2 2 2 2 5" xfId="16898" xr:uid="{00000000-0005-0000-0000-000000510000}"/>
    <cellStyle name="40% - Accent3 2 2 2 2 2 2 6" xfId="16899" xr:uid="{00000000-0005-0000-0000-000001510000}"/>
    <cellStyle name="40% - Accent3 2 2 2 2 2 3" xfId="16900" xr:uid="{00000000-0005-0000-0000-000002510000}"/>
    <cellStyle name="40% - Accent3 2 2 2 2 2 3 2" xfId="16901" xr:uid="{00000000-0005-0000-0000-000003510000}"/>
    <cellStyle name="40% - Accent3 2 2 2 2 2 3 2 2" xfId="16902" xr:uid="{00000000-0005-0000-0000-000004510000}"/>
    <cellStyle name="40% - Accent3 2 2 2 2 2 3 2 3" xfId="53320" xr:uid="{00000000-0005-0000-0000-000005510000}"/>
    <cellStyle name="40% - Accent3 2 2 2 2 2 3 3" xfId="16903" xr:uid="{00000000-0005-0000-0000-000006510000}"/>
    <cellStyle name="40% - Accent3 2 2 2 2 2 3 4" xfId="16904" xr:uid="{00000000-0005-0000-0000-000007510000}"/>
    <cellStyle name="40% - Accent3 2 2 2 2 2 4" xfId="16905" xr:uid="{00000000-0005-0000-0000-000008510000}"/>
    <cellStyle name="40% - Accent3 2 2 2 2 2 4 2" xfId="16906" xr:uid="{00000000-0005-0000-0000-000009510000}"/>
    <cellStyle name="40% - Accent3 2 2 2 2 2 4 2 2" xfId="16907" xr:uid="{00000000-0005-0000-0000-00000A510000}"/>
    <cellStyle name="40% - Accent3 2 2 2 2 2 4 2 3" xfId="53321" xr:uid="{00000000-0005-0000-0000-00000B510000}"/>
    <cellStyle name="40% - Accent3 2 2 2 2 2 4 3" xfId="16908" xr:uid="{00000000-0005-0000-0000-00000C510000}"/>
    <cellStyle name="40% - Accent3 2 2 2 2 2 4 4" xfId="16909" xr:uid="{00000000-0005-0000-0000-00000D510000}"/>
    <cellStyle name="40% - Accent3 2 2 2 2 2 5" xfId="16910" xr:uid="{00000000-0005-0000-0000-00000E510000}"/>
    <cellStyle name="40% - Accent3 2 2 2 2 2 5 2" xfId="16911" xr:uid="{00000000-0005-0000-0000-00000F510000}"/>
    <cellStyle name="40% - Accent3 2 2 2 2 2 5 3" xfId="53322" xr:uid="{00000000-0005-0000-0000-000010510000}"/>
    <cellStyle name="40% - Accent3 2 2 2 2 2 6" xfId="16912" xr:uid="{00000000-0005-0000-0000-000011510000}"/>
    <cellStyle name="40% - Accent3 2 2 2 2 2 7" xfId="16913" xr:uid="{00000000-0005-0000-0000-000012510000}"/>
    <cellStyle name="40% - Accent3 2 2 2 2 3" xfId="16914" xr:uid="{00000000-0005-0000-0000-000013510000}"/>
    <cellStyle name="40% - Accent3 2 2 2 2 3 2" xfId="16915" xr:uid="{00000000-0005-0000-0000-000014510000}"/>
    <cellStyle name="40% - Accent3 2 2 2 2 3 2 2" xfId="16916" xr:uid="{00000000-0005-0000-0000-000015510000}"/>
    <cellStyle name="40% - Accent3 2 2 2 2 3 2 2 2" xfId="16917" xr:uid="{00000000-0005-0000-0000-000016510000}"/>
    <cellStyle name="40% - Accent3 2 2 2 2 3 2 2 3" xfId="53323" xr:uid="{00000000-0005-0000-0000-000017510000}"/>
    <cellStyle name="40% - Accent3 2 2 2 2 3 2 3" xfId="16918" xr:uid="{00000000-0005-0000-0000-000018510000}"/>
    <cellStyle name="40% - Accent3 2 2 2 2 3 2 4" xfId="16919" xr:uid="{00000000-0005-0000-0000-000019510000}"/>
    <cellStyle name="40% - Accent3 2 2 2 2 3 3" xfId="16920" xr:uid="{00000000-0005-0000-0000-00001A510000}"/>
    <cellStyle name="40% - Accent3 2 2 2 2 3 3 2" xfId="16921" xr:uid="{00000000-0005-0000-0000-00001B510000}"/>
    <cellStyle name="40% - Accent3 2 2 2 2 3 3 2 2" xfId="16922" xr:uid="{00000000-0005-0000-0000-00001C510000}"/>
    <cellStyle name="40% - Accent3 2 2 2 2 3 3 2 3" xfId="53324" xr:uid="{00000000-0005-0000-0000-00001D510000}"/>
    <cellStyle name="40% - Accent3 2 2 2 2 3 3 3" xfId="16923" xr:uid="{00000000-0005-0000-0000-00001E510000}"/>
    <cellStyle name="40% - Accent3 2 2 2 2 3 3 4" xfId="16924" xr:uid="{00000000-0005-0000-0000-00001F510000}"/>
    <cellStyle name="40% - Accent3 2 2 2 2 3 4" xfId="16925" xr:uid="{00000000-0005-0000-0000-000020510000}"/>
    <cellStyle name="40% - Accent3 2 2 2 2 3 4 2" xfId="16926" xr:uid="{00000000-0005-0000-0000-000021510000}"/>
    <cellStyle name="40% - Accent3 2 2 2 2 3 4 3" xfId="53325" xr:uid="{00000000-0005-0000-0000-000022510000}"/>
    <cellStyle name="40% - Accent3 2 2 2 2 3 5" xfId="16927" xr:uid="{00000000-0005-0000-0000-000023510000}"/>
    <cellStyle name="40% - Accent3 2 2 2 2 3 6" xfId="16928" xr:uid="{00000000-0005-0000-0000-000024510000}"/>
    <cellStyle name="40% - Accent3 2 2 2 2 4" xfId="16929" xr:uid="{00000000-0005-0000-0000-000025510000}"/>
    <cellStyle name="40% - Accent3 2 2 2 2 4 2" xfId="16930" xr:uid="{00000000-0005-0000-0000-000026510000}"/>
    <cellStyle name="40% - Accent3 2 2 2 2 4 2 2" xfId="16931" xr:uid="{00000000-0005-0000-0000-000027510000}"/>
    <cellStyle name="40% - Accent3 2 2 2 2 4 2 3" xfId="53326" xr:uid="{00000000-0005-0000-0000-000028510000}"/>
    <cellStyle name="40% - Accent3 2 2 2 2 4 3" xfId="16932" xr:uid="{00000000-0005-0000-0000-000029510000}"/>
    <cellStyle name="40% - Accent3 2 2 2 2 4 4" xfId="16933" xr:uid="{00000000-0005-0000-0000-00002A510000}"/>
    <cellStyle name="40% - Accent3 2 2 2 2 5" xfId="16934" xr:uid="{00000000-0005-0000-0000-00002B510000}"/>
    <cellStyle name="40% - Accent3 2 2 2 2 5 2" xfId="16935" xr:uid="{00000000-0005-0000-0000-00002C510000}"/>
    <cellStyle name="40% - Accent3 2 2 2 2 5 2 2" xfId="16936" xr:uid="{00000000-0005-0000-0000-00002D510000}"/>
    <cellStyle name="40% - Accent3 2 2 2 2 5 2 3" xfId="53327" xr:uid="{00000000-0005-0000-0000-00002E510000}"/>
    <cellStyle name="40% - Accent3 2 2 2 2 5 3" xfId="16937" xr:uid="{00000000-0005-0000-0000-00002F510000}"/>
    <cellStyle name="40% - Accent3 2 2 2 2 5 4" xfId="16938" xr:uid="{00000000-0005-0000-0000-000030510000}"/>
    <cellStyle name="40% - Accent3 2 2 2 2 6" xfId="16939" xr:uid="{00000000-0005-0000-0000-000031510000}"/>
    <cellStyle name="40% - Accent3 2 2 2 2 6 2" xfId="16940" xr:uid="{00000000-0005-0000-0000-000032510000}"/>
    <cellStyle name="40% - Accent3 2 2 2 2 6 3" xfId="53328" xr:uid="{00000000-0005-0000-0000-000033510000}"/>
    <cellStyle name="40% - Accent3 2 2 2 2 7" xfId="16941" xr:uid="{00000000-0005-0000-0000-000034510000}"/>
    <cellStyle name="40% - Accent3 2 2 2 2 8" xfId="16942" xr:uid="{00000000-0005-0000-0000-000035510000}"/>
    <cellStyle name="40% - Accent3 2 2 2 3" xfId="16943" xr:uid="{00000000-0005-0000-0000-000036510000}"/>
    <cellStyle name="40% - Accent3 2 2 2 3 2" xfId="16944" xr:uid="{00000000-0005-0000-0000-000037510000}"/>
    <cellStyle name="40% - Accent3 2 2 2 3 2 2" xfId="16945" xr:uid="{00000000-0005-0000-0000-000038510000}"/>
    <cellStyle name="40% - Accent3 2 2 2 3 2 2 2" xfId="16946" xr:uid="{00000000-0005-0000-0000-000039510000}"/>
    <cellStyle name="40% - Accent3 2 2 2 3 2 2 2 2" xfId="16947" xr:uid="{00000000-0005-0000-0000-00003A510000}"/>
    <cellStyle name="40% - Accent3 2 2 2 3 2 2 2 3" xfId="53329" xr:uid="{00000000-0005-0000-0000-00003B510000}"/>
    <cellStyle name="40% - Accent3 2 2 2 3 2 2 3" xfId="16948" xr:uid="{00000000-0005-0000-0000-00003C510000}"/>
    <cellStyle name="40% - Accent3 2 2 2 3 2 2 4" xfId="16949" xr:uid="{00000000-0005-0000-0000-00003D510000}"/>
    <cellStyle name="40% - Accent3 2 2 2 3 2 3" xfId="16950" xr:uid="{00000000-0005-0000-0000-00003E510000}"/>
    <cellStyle name="40% - Accent3 2 2 2 3 2 3 2" xfId="16951" xr:uid="{00000000-0005-0000-0000-00003F510000}"/>
    <cellStyle name="40% - Accent3 2 2 2 3 2 3 2 2" xfId="16952" xr:uid="{00000000-0005-0000-0000-000040510000}"/>
    <cellStyle name="40% - Accent3 2 2 2 3 2 3 2 3" xfId="53330" xr:uid="{00000000-0005-0000-0000-000041510000}"/>
    <cellStyle name="40% - Accent3 2 2 2 3 2 3 3" xfId="16953" xr:uid="{00000000-0005-0000-0000-000042510000}"/>
    <cellStyle name="40% - Accent3 2 2 2 3 2 3 4" xfId="16954" xr:uid="{00000000-0005-0000-0000-000043510000}"/>
    <cellStyle name="40% - Accent3 2 2 2 3 2 4" xfId="16955" xr:uid="{00000000-0005-0000-0000-000044510000}"/>
    <cellStyle name="40% - Accent3 2 2 2 3 2 4 2" xfId="16956" xr:uid="{00000000-0005-0000-0000-000045510000}"/>
    <cellStyle name="40% - Accent3 2 2 2 3 2 4 3" xfId="53331" xr:uid="{00000000-0005-0000-0000-000046510000}"/>
    <cellStyle name="40% - Accent3 2 2 2 3 2 5" xfId="16957" xr:uid="{00000000-0005-0000-0000-000047510000}"/>
    <cellStyle name="40% - Accent3 2 2 2 3 2 6" xfId="16958" xr:uid="{00000000-0005-0000-0000-000048510000}"/>
    <cellStyle name="40% - Accent3 2 2 2 3 3" xfId="16959" xr:uid="{00000000-0005-0000-0000-000049510000}"/>
    <cellStyle name="40% - Accent3 2 2 2 3 3 2" xfId="16960" xr:uid="{00000000-0005-0000-0000-00004A510000}"/>
    <cellStyle name="40% - Accent3 2 2 2 3 3 2 2" xfId="16961" xr:uid="{00000000-0005-0000-0000-00004B510000}"/>
    <cellStyle name="40% - Accent3 2 2 2 3 3 2 3" xfId="53332" xr:uid="{00000000-0005-0000-0000-00004C510000}"/>
    <cellStyle name="40% - Accent3 2 2 2 3 3 3" xfId="16962" xr:uid="{00000000-0005-0000-0000-00004D510000}"/>
    <cellStyle name="40% - Accent3 2 2 2 3 3 4" xfId="16963" xr:uid="{00000000-0005-0000-0000-00004E510000}"/>
    <cellStyle name="40% - Accent3 2 2 2 3 4" xfId="16964" xr:uid="{00000000-0005-0000-0000-00004F510000}"/>
    <cellStyle name="40% - Accent3 2 2 2 3 4 2" xfId="16965" xr:uid="{00000000-0005-0000-0000-000050510000}"/>
    <cellStyle name="40% - Accent3 2 2 2 3 4 2 2" xfId="16966" xr:uid="{00000000-0005-0000-0000-000051510000}"/>
    <cellStyle name="40% - Accent3 2 2 2 3 4 2 3" xfId="53333" xr:uid="{00000000-0005-0000-0000-000052510000}"/>
    <cellStyle name="40% - Accent3 2 2 2 3 4 3" xfId="16967" xr:uid="{00000000-0005-0000-0000-000053510000}"/>
    <cellStyle name="40% - Accent3 2 2 2 3 4 4" xfId="16968" xr:uid="{00000000-0005-0000-0000-000054510000}"/>
    <cellStyle name="40% - Accent3 2 2 2 3 5" xfId="16969" xr:uid="{00000000-0005-0000-0000-000055510000}"/>
    <cellStyle name="40% - Accent3 2 2 2 3 5 2" xfId="16970" xr:uid="{00000000-0005-0000-0000-000056510000}"/>
    <cellStyle name="40% - Accent3 2 2 2 3 5 3" xfId="53334" xr:uid="{00000000-0005-0000-0000-000057510000}"/>
    <cellStyle name="40% - Accent3 2 2 2 3 6" xfId="16971" xr:uid="{00000000-0005-0000-0000-000058510000}"/>
    <cellStyle name="40% - Accent3 2 2 2 3 7" xfId="16972" xr:uid="{00000000-0005-0000-0000-000059510000}"/>
    <cellStyle name="40% - Accent3 2 2 2 4" xfId="16973" xr:uid="{00000000-0005-0000-0000-00005A510000}"/>
    <cellStyle name="40% - Accent3 2 2 2 4 2" xfId="16974" xr:uid="{00000000-0005-0000-0000-00005B510000}"/>
    <cellStyle name="40% - Accent3 2 2 2 4 2 2" xfId="16975" xr:uid="{00000000-0005-0000-0000-00005C510000}"/>
    <cellStyle name="40% - Accent3 2 2 2 4 2 2 2" xfId="16976" xr:uid="{00000000-0005-0000-0000-00005D510000}"/>
    <cellStyle name="40% - Accent3 2 2 2 4 2 2 3" xfId="53335" xr:uid="{00000000-0005-0000-0000-00005E510000}"/>
    <cellStyle name="40% - Accent3 2 2 2 4 2 3" xfId="16977" xr:uid="{00000000-0005-0000-0000-00005F510000}"/>
    <cellStyle name="40% - Accent3 2 2 2 4 2 4" xfId="16978" xr:uid="{00000000-0005-0000-0000-000060510000}"/>
    <cellStyle name="40% - Accent3 2 2 2 4 3" xfId="16979" xr:uid="{00000000-0005-0000-0000-000061510000}"/>
    <cellStyle name="40% - Accent3 2 2 2 4 3 2" xfId="16980" xr:uid="{00000000-0005-0000-0000-000062510000}"/>
    <cellStyle name="40% - Accent3 2 2 2 4 3 2 2" xfId="16981" xr:uid="{00000000-0005-0000-0000-000063510000}"/>
    <cellStyle name="40% - Accent3 2 2 2 4 3 2 3" xfId="53336" xr:uid="{00000000-0005-0000-0000-000064510000}"/>
    <cellStyle name="40% - Accent3 2 2 2 4 3 3" xfId="16982" xr:uid="{00000000-0005-0000-0000-000065510000}"/>
    <cellStyle name="40% - Accent3 2 2 2 4 3 4" xfId="16983" xr:uid="{00000000-0005-0000-0000-000066510000}"/>
    <cellStyle name="40% - Accent3 2 2 2 4 4" xfId="16984" xr:uid="{00000000-0005-0000-0000-000067510000}"/>
    <cellStyle name="40% - Accent3 2 2 2 4 4 2" xfId="16985" xr:uid="{00000000-0005-0000-0000-000068510000}"/>
    <cellStyle name="40% - Accent3 2 2 2 4 4 3" xfId="53337" xr:uid="{00000000-0005-0000-0000-000069510000}"/>
    <cellStyle name="40% - Accent3 2 2 2 4 5" xfId="16986" xr:uid="{00000000-0005-0000-0000-00006A510000}"/>
    <cellStyle name="40% - Accent3 2 2 2 4 6" xfId="16987" xr:uid="{00000000-0005-0000-0000-00006B510000}"/>
    <cellStyle name="40% - Accent3 2 2 2 5" xfId="16988" xr:uid="{00000000-0005-0000-0000-00006C510000}"/>
    <cellStyle name="40% - Accent3 2 2 2 5 2" xfId="16989" xr:uid="{00000000-0005-0000-0000-00006D510000}"/>
    <cellStyle name="40% - Accent3 2 2 2 5 2 2" xfId="16990" xr:uid="{00000000-0005-0000-0000-00006E510000}"/>
    <cellStyle name="40% - Accent3 2 2 2 5 2 2 2" xfId="16991" xr:uid="{00000000-0005-0000-0000-00006F510000}"/>
    <cellStyle name="40% - Accent3 2 2 2 5 2 2 3" xfId="53338" xr:uid="{00000000-0005-0000-0000-000070510000}"/>
    <cellStyle name="40% - Accent3 2 2 2 5 2 3" xfId="16992" xr:uid="{00000000-0005-0000-0000-000071510000}"/>
    <cellStyle name="40% - Accent3 2 2 2 5 2 4" xfId="16993" xr:uid="{00000000-0005-0000-0000-000072510000}"/>
    <cellStyle name="40% - Accent3 2 2 2 5 3" xfId="16994" xr:uid="{00000000-0005-0000-0000-000073510000}"/>
    <cellStyle name="40% - Accent3 2 2 2 5 3 2" xfId="16995" xr:uid="{00000000-0005-0000-0000-000074510000}"/>
    <cellStyle name="40% - Accent3 2 2 2 5 3 3" xfId="53339" xr:uid="{00000000-0005-0000-0000-000075510000}"/>
    <cellStyle name="40% - Accent3 2 2 2 5 4" xfId="16996" xr:uid="{00000000-0005-0000-0000-000076510000}"/>
    <cellStyle name="40% - Accent3 2 2 2 5 5" xfId="16997" xr:uid="{00000000-0005-0000-0000-000077510000}"/>
    <cellStyle name="40% - Accent3 2 2 2 6" xfId="16998" xr:uid="{00000000-0005-0000-0000-000078510000}"/>
    <cellStyle name="40% - Accent3 2 2 2 6 2" xfId="16999" xr:uid="{00000000-0005-0000-0000-000079510000}"/>
    <cellStyle name="40% - Accent3 2 2 2 6 2 2" xfId="17000" xr:uid="{00000000-0005-0000-0000-00007A510000}"/>
    <cellStyle name="40% - Accent3 2 2 2 6 2 3" xfId="53340" xr:uid="{00000000-0005-0000-0000-00007B510000}"/>
    <cellStyle name="40% - Accent3 2 2 2 6 3" xfId="17001" xr:uid="{00000000-0005-0000-0000-00007C510000}"/>
    <cellStyle name="40% - Accent3 2 2 2 6 4" xfId="17002" xr:uid="{00000000-0005-0000-0000-00007D510000}"/>
    <cellStyle name="40% - Accent3 2 2 2 7" xfId="17003" xr:uid="{00000000-0005-0000-0000-00007E510000}"/>
    <cellStyle name="40% - Accent3 2 2 2 7 2" xfId="17004" xr:uid="{00000000-0005-0000-0000-00007F510000}"/>
    <cellStyle name="40% - Accent3 2 2 2 7 2 2" xfId="17005" xr:uid="{00000000-0005-0000-0000-000080510000}"/>
    <cellStyle name="40% - Accent3 2 2 2 7 2 3" xfId="53341" xr:uid="{00000000-0005-0000-0000-000081510000}"/>
    <cellStyle name="40% - Accent3 2 2 2 7 3" xfId="17006" xr:uid="{00000000-0005-0000-0000-000082510000}"/>
    <cellStyle name="40% - Accent3 2 2 2 7 4" xfId="17007" xr:uid="{00000000-0005-0000-0000-000083510000}"/>
    <cellStyle name="40% - Accent3 2 2 2 8" xfId="17008" xr:uid="{00000000-0005-0000-0000-000084510000}"/>
    <cellStyle name="40% - Accent3 2 2 2 8 2" xfId="17009" xr:uid="{00000000-0005-0000-0000-000085510000}"/>
    <cellStyle name="40% - Accent3 2 2 2 8 3" xfId="53342" xr:uid="{00000000-0005-0000-0000-000086510000}"/>
    <cellStyle name="40% - Accent3 2 2 2 9" xfId="17010" xr:uid="{00000000-0005-0000-0000-000087510000}"/>
    <cellStyle name="40% - Accent3 2 2 3" xfId="17011" xr:uid="{00000000-0005-0000-0000-000088510000}"/>
    <cellStyle name="40% - Accent3 2 2 3 2" xfId="17012" xr:uid="{00000000-0005-0000-0000-000089510000}"/>
    <cellStyle name="40% - Accent3 2 2 3 2 2" xfId="17013" xr:uid="{00000000-0005-0000-0000-00008A510000}"/>
    <cellStyle name="40% - Accent3 2 2 3 2 2 2" xfId="17014" xr:uid="{00000000-0005-0000-0000-00008B510000}"/>
    <cellStyle name="40% - Accent3 2 2 3 2 2 2 2" xfId="17015" xr:uid="{00000000-0005-0000-0000-00008C510000}"/>
    <cellStyle name="40% - Accent3 2 2 3 2 2 2 2 2" xfId="17016" xr:uid="{00000000-0005-0000-0000-00008D510000}"/>
    <cellStyle name="40% - Accent3 2 2 3 2 2 2 2 3" xfId="53343" xr:uid="{00000000-0005-0000-0000-00008E510000}"/>
    <cellStyle name="40% - Accent3 2 2 3 2 2 2 3" xfId="17017" xr:uid="{00000000-0005-0000-0000-00008F510000}"/>
    <cellStyle name="40% - Accent3 2 2 3 2 2 2 4" xfId="17018" xr:uid="{00000000-0005-0000-0000-000090510000}"/>
    <cellStyle name="40% - Accent3 2 2 3 2 2 3" xfId="17019" xr:uid="{00000000-0005-0000-0000-000091510000}"/>
    <cellStyle name="40% - Accent3 2 2 3 2 2 3 2" xfId="17020" xr:uid="{00000000-0005-0000-0000-000092510000}"/>
    <cellStyle name="40% - Accent3 2 2 3 2 2 3 2 2" xfId="17021" xr:uid="{00000000-0005-0000-0000-000093510000}"/>
    <cellStyle name="40% - Accent3 2 2 3 2 2 3 2 3" xfId="53344" xr:uid="{00000000-0005-0000-0000-000094510000}"/>
    <cellStyle name="40% - Accent3 2 2 3 2 2 3 3" xfId="17022" xr:uid="{00000000-0005-0000-0000-000095510000}"/>
    <cellStyle name="40% - Accent3 2 2 3 2 2 3 4" xfId="17023" xr:uid="{00000000-0005-0000-0000-000096510000}"/>
    <cellStyle name="40% - Accent3 2 2 3 2 2 4" xfId="17024" xr:uid="{00000000-0005-0000-0000-000097510000}"/>
    <cellStyle name="40% - Accent3 2 2 3 2 2 4 2" xfId="17025" xr:uid="{00000000-0005-0000-0000-000098510000}"/>
    <cellStyle name="40% - Accent3 2 2 3 2 2 4 3" xfId="53345" xr:uid="{00000000-0005-0000-0000-000099510000}"/>
    <cellStyle name="40% - Accent3 2 2 3 2 2 5" xfId="17026" xr:uid="{00000000-0005-0000-0000-00009A510000}"/>
    <cellStyle name="40% - Accent3 2 2 3 2 2 6" xfId="17027" xr:uid="{00000000-0005-0000-0000-00009B510000}"/>
    <cellStyle name="40% - Accent3 2 2 3 2 3" xfId="17028" xr:uid="{00000000-0005-0000-0000-00009C510000}"/>
    <cellStyle name="40% - Accent3 2 2 3 2 3 2" xfId="17029" xr:uid="{00000000-0005-0000-0000-00009D510000}"/>
    <cellStyle name="40% - Accent3 2 2 3 2 3 2 2" xfId="17030" xr:uid="{00000000-0005-0000-0000-00009E510000}"/>
    <cellStyle name="40% - Accent3 2 2 3 2 3 2 3" xfId="53346" xr:uid="{00000000-0005-0000-0000-00009F510000}"/>
    <cellStyle name="40% - Accent3 2 2 3 2 3 3" xfId="17031" xr:uid="{00000000-0005-0000-0000-0000A0510000}"/>
    <cellStyle name="40% - Accent3 2 2 3 2 3 4" xfId="17032" xr:uid="{00000000-0005-0000-0000-0000A1510000}"/>
    <cellStyle name="40% - Accent3 2 2 3 2 4" xfId="17033" xr:uid="{00000000-0005-0000-0000-0000A2510000}"/>
    <cellStyle name="40% - Accent3 2 2 3 2 4 2" xfId="17034" xr:uid="{00000000-0005-0000-0000-0000A3510000}"/>
    <cellStyle name="40% - Accent3 2 2 3 2 4 2 2" xfId="17035" xr:uid="{00000000-0005-0000-0000-0000A4510000}"/>
    <cellStyle name="40% - Accent3 2 2 3 2 4 2 3" xfId="53347" xr:uid="{00000000-0005-0000-0000-0000A5510000}"/>
    <cellStyle name="40% - Accent3 2 2 3 2 4 3" xfId="17036" xr:uid="{00000000-0005-0000-0000-0000A6510000}"/>
    <cellStyle name="40% - Accent3 2 2 3 2 4 4" xfId="17037" xr:uid="{00000000-0005-0000-0000-0000A7510000}"/>
    <cellStyle name="40% - Accent3 2 2 3 2 5" xfId="17038" xr:uid="{00000000-0005-0000-0000-0000A8510000}"/>
    <cellStyle name="40% - Accent3 2 2 3 2 5 2" xfId="17039" xr:uid="{00000000-0005-0000-0000-0000A9510000}"/>
    <cellStyle name="40% - Accent3 2 2 3 2 5 3" xfId="53348" xr:uid="{00000000-0005-0000-0000-0000AA510000}"/>
    <cellStyle name="40% - Accent3 2 2 3 2 6" xfId="17040" xr:uid="{00000000-0005-0000-0000-0000AB510000}"/>
    <cellStyle name="40% - Accent3 2 2 3 2 7" xfId="17041" xr:uid="{00000000-0005-0000-0000-0000AC510000}"/>
    <cellStyle name="40% - Accent3 2 2 3 3" xfId="17042" xr:uid="{00000000-0005-0000-0000-0000AD510000}"/>
    <cellStyle name="40% - Accent3 2 2 3 3 2" xfId="17043" xr:uid="{00000000-0005-0000-0000-0000AE510000}"/>
    <cellStyle name="40% - Accent3 2 2 3 3 2 2" xfId="17044" xr:uid="{00000000-0005-0000-0000-0000AF510000}"/>
    <cellStyle name="40% - Accent3 2 2 3 3 2 2 2" xfId="17045" xr:uid="{00000000-0005-0000-0000-0000B0510000}"/>
    <cellStyle name="40% - Accent3 2 2 3 3 2 2 3" xfId="53349" xr:uid="{00000000-0005-0000-0000-0000B1510000}"/>
    <cellStyle name="40% - Accent3 2 2 3 3 2 3" xfId="17046" xr:uid="{00000000-0005-0000-0000-0000B2510000}"/>
    <cellStyle name="40% - Accent3 2 2 3 3 2 4" xfId="17047" xr:uid="{00000000-0005-0000-0000-0000B3510000}"/>
    <cellStyle name="40% - Accent3 2 2 3 3 3" xfId="17048" xr:uid="{00000000-0005-0000-0000-0000B4510000}"/>
    <cellStyle name="40% - Accent3 2 2 3 3 3 2" xfId="17049" xr:uid="{00000000-0005-0000-0000-0000B5510000}"/>
    <cellStyle name="40% - Accent3 2 2 3 3 3 2 2" xfId="17050" xr:uid="{00000000-0005-0000-0000-0000B6510000}"/>
    <cellStyle name="40% - Accent3 2 2 3 3 3 2 3" xfId="53350" xr:uid="{00000000-0005-0000-0000-0000B7510000}"/>
    <cellStyle name="40% - Accent3 2 2 3 3 3 3" xfId="17051" xr:uid="{00000000-0005-0000-0000-0000B8510000}"/>
    <cellStyle name="40% - Accent3 2 2 3 3 3 4" xfId="17052" xr:uid="{00000000-0005-0000-0000-0000B9510000}"/>
    <cellStyle name="40% - Accent3 2 2 3 3 4" xfId="17053" xr:uid="{00000000-0005-0000-0000-0000BA510000}"/>
    <cellStyle name="40% - Accent3 2 2 3 3 4 2" xfId="17054" xr:uid="{00000000-0005-0000-0000-0000BB510000}"/>
    <cellStyle name="40% - Accent3 2 2 3 3 4 3" xfId="53351" xr:uid="{00000000-0005-0000-0000-0000BC510000}"/>
    <cellStyle name="40% - Accent3 2 2 3 3 5" xfId="17055" xr:uid="{00000000-0005-0000-0000-0000BD510000}"/>
    <cellStyle name="40% - Accent3 2 2 3 3 6" xfId="17056" xr:uid="{00000000-0005-0000-0000-0000BE510000}"/>
    <cellStyle name="40% - Accent3 2 2 3 4" xfId="17057" xr:uid="{00000000-0005-0000-0000-0000BF510000}"/>
    <cellStyle name="40% - Accent3 2 2 3 4 2" xfId="17058" xr:uid="{00000000-0005-0000-0000-0000C0510000}"/>
    <cellStyle name="40% - Accent3 2 2 3 4 2 2" xfId="17059" xr:uid="{00000000-0005-0000-0000-0000C1510000}"/>
    <cellStyle name="40% - Accent3 2 2 3 4 2 2 2" xfId="17060" xr:uid="{00000000-0005-0000-0000-0000C2510000}"/>
    <cellStyle name="40% - Accent3 2 2 3 4 2 2 3" xfId="53352" xr:uid="{00000000-0005-0000-0000-0000C3510000}"/>
    <cellStyle name="40% - Accent3 2 2 3 4 2 3" xfId="17061" xr:uid="{00000000-0005-0000-0000-0000C4510000}"/>
    <cellStyle name="40% - Accent3 2 2 3 4 2 4" xfId="17062" xr:uid="{00000000-0005-0000-0000-0000C5510000}"/>
    <cellStyle name="40% - Accent3 2 2 3 4 3" xfId="17063" xr:uid="{00000000-0005-0000-0000-0000C6510000}"/>
    <cellStyle name="40% - Accent3 2 2 3 4 3 2" xfId="17064" xr:uid="{00000000-0005-0000-0000-0000C7510000}"/>
    <cellStyle name="40% - Accent3 2 2 3 4 3 3" xfId="53353" xr:uid="{00000000-0005-0000-0000-0000C8510000}"/>
    <cellStyle name="40% - Accent3 2 2 3 4 4" xfId="17065" xr:uid="{00000000-0005-0000-0000-0000C9510000}"/>
    <cellStyle name="40% - Accent3 2 2 3 4 5" xfId="17066" xr:uid="{00000000-0005-0000-0000-0000CA510000}"/>
    <cellStyle name="40% - Accent3 2 2 3 5" xfId="17067" xr:uid="{00000000-0005-0000-0000-0000CB510000}"/>
    <cellStyle name="40% - Accent3 2 2 3 5 2" xfId="17068" xr:uid="{00000000-0005-0000-0000-0000CC510000}"/>
    <cellStyle name="40% - Accent3 2 2 3 5 2 2" xfId="17069" xr:uid="{00000000-0005-0000-0000-0000CD510000}"/>
    <cellStyle name="40% - Accent3 2 2 3 5 2 3" xfId="53354" xr:uid="{00000000-0005-0000-0000-0000CE510000}"/>
    <cellStyle name="40% - Accent3 2 2 3 5 3" xfId="17070" xr:uid="{00000000-0005-0000-0000-0000CF510000}"/>
    <cellStyle name="40% - Accent3 2 2 3 5 4" xfId="17071" xr:uid="{00000000-0005-0000-0000-0000D0510000}"/>
    <cellStyle name="40% - Accent3 2 2 3 6" xfId="17072" xr:uid="{00000000-0005-0000-0000-0000D1510000}"/>
    <cellStyle name="40% - Accent3 2 2 3 6 2" xfId="17073" xr:uid="{00000000-0005-0000-0000-0000D2510000}"/>
    <cellStyle name="40% - Accent3 2 2 3 6 2 2" xfId="17074" xr:uid="{00000000-0005-0000-0000-0000D3510000}"/>
    <cellStyle name="40% - Accent3 2 2 3 6 2 3" xfId="53355" xr:uid="{00000000-0005-0000-0000-0000D4510000}"/>
    <cellStyle name="40% - Accent3 2 2 3 6 3" xfId="17075" xr:uid="{00000000-0005-0000-0000-0000D5510000}"/>
    <cellStyle name="40% - Accent3 2 2 3 6 4" xfId="17076" xr:uid="{00000000-0005-0000-0000-0000D6510000}"/>
    <cellStyle name="40% - Accent3 2 2 3 7" xfId="17077" xr:uid="{00000000-0005-0000-0000-0000D7510000}"/>
    <cellStyle name="40% - Accent3 2 2 3 7 2" xfId="17078" xr:uid="{00000000-0005-0000-0000-0000D8510000}"/>
    <cellStyle name="40% - Accent3 2 2 3 7 3" xfId="53356" xr:uid="{00000000-0005-0000-0000-0000D9510000}"/>
    <cellStyle name="40% - Accent3 2 2 3 8" xfId="17079" xr:uid="{00000000-0005-0000-0000-0000DA510000}"/>
    <cellStyle name="40% - Accent3 2 2 3 9" xfId="17080" xr:uid="{00000000-0005-0000-0000-0000DB510000}"/>
    <cellStyle name="40% - Accent3 2 2 4" xfId="17081" xr:uid="{00000000-0005-0000-0000-0000DC510000}"/>
    <cellStyle name="40% - Accent3 2 2 4 2" xfId="17082" xr:uid="{00000000-0005-0000-0000-0000DD510000}"/>
    <cellStyle name="40% - Accent3 2 2 4 2 2" xfId="17083" xr:uid="{00000000-0005-0000-0000-0000DE510000}"/>
    <cellStyle name="40% - Accent3 2 2 4 2 2 2" xfId="17084" xr:uid="{00000000-0005-0000-0000-0000DF510000}"/>
    <cellStyle name="40% - Accent3 2 2 4 2 2 2 2" xfId="17085" xr:uid="{00000000-0005-0000-0000-0000E0510000}"/>
    <cellStyle name="40% - Accent3 2 2 4 2 2 2 3" xfId="53357" xr:uid="{00000000-0005-0000-0000-0000E1510000}"/>
    <cellStyle name="40% - Accent3 2 2 4 2 2 3" xfId="17086" xr:uid="{00000000-0005-0000-0000-0000E2510000}"/>
    <cellStyle name="40% - Accent3 2 2 4 2 2 4" xfId="17087" xr:uid="{00000000-0005-0000-0000-0000E3510000}"/>
    <cellStyle name="40% - Accent3 2 2 4 2 3" xfId="17088" xr:uid="{00000000-0005-0000-0000-0000E4510000}"/>
    <cellStyle name="40% - Accent3 2 2 4 2 3 2" xfId="17089" xr:uid="{00000000-0005-0000-0000-0000E5510000}"/>
    <cellStyle name="40% - Accent3 2 2 4 2 3 2 2" xfId="17090" xr:uid="{00000000-0005-0000-0000-0000E6510000}"/>
    <cellStyle name="40% - Accent3 2 2 4 2 3 2 3" xfId="53358" xr:uid="{00000000-0005-0000-0000-0000E7510000}"/>
    <cellStyle name="40% - Accent3 2 2 4 2 3 3" xfId="17091" xr:uid="{00000000-0005-0000-0000-0000E8510000}"/>
    <cellStyle name="40% - Accent3 2 2 4 2 3 4" xfId="17092" xr:uid="{00000000-0005-0000-0000-0000E9510000}"/>
    <cellStyle name="40% - Accent3 2 2 4 2 4" xfId="17093" xr:uid="{00000000-0005-0000-0000-0000EA510000}"/>
    <cellStyle name="40% - Accent3 2 2 4 2 4 2" xfId="17094" xr:uid="{00000000-0005-0000-0000-0000EB510000}"/>
    <cellStyle name="40% - Accent3 2 2 4 2 4 3" xfId="53359" xr:uid="{00000000-0005-0000-0000-0000EC510000}"/>
    <cellStyle name="40% - Accent3 2 2 4 2 5" xfId="17095" xr:uid="{00000000-0005-0000-0000-0000ED510000}"/>
    <cellStyle name="40% - Accent3 2 2 4 2 6" xfId="17096" xr:uid="{00000000-0005-0000-0000-0000EE510000}"/>
    <cellStyle name="40% - Accent3 2 2 4 3" xfId="17097" xr:uid="{00000000-0005-0000-0000-0000EF510000}"/>
    <cellStyle name="40% - Accent3 2 2 4 3 2" xfId="17098" xr:uid="{00000000-0005-0000-0000-0000F0510000}"/>
    <cellStyle name="40% - Accent3 2 2 4 3 2 2" xfId="17099" xr:uid="{00000000-0005-0000-0000-0000F1510000}"/>
    <cellStyle name="40% - Accent3 2 2 4 3 2 3" xfId="53360" xr:uid="{00000000-0005-0000-0000-0000F2510000}"/>
    <cellStyle name="40% - Accent3 2 2 4 3 3" xfId="17100" xr:uid="{00000000-0005-0000-0000-0000F3510000}"/>
    <cellStyle name="40% - Accent3 2 2 4 3 4" xfId="17101" xr:uid="{00000000-0005-0000-0000-0000F4510000}"/>
    <cellStyle name="40% - Accent3 2 2 4 4" xfId="17102" xr:uid="{00000000-0005-0000-0000-0000F5510000}"/>
    <cellStyle name="40% - Accent3 2 2 4 4 2" xfId="17103" xr:uid="{00000000-0005-0000-0000-0000F6510000}"/>
    <cellStyle name="40% - Accent3 2 2 4 4 2 2" xfId="17104" xr:uid="{00000000-0005-0000-0000-0000F7510000}"/>
    <cellStyle name="40% - Accent3 2 2 4 4 2 3" xfId="53361" xr:uid="{00000000-0005-0000-0000-0000F8510000}"/>
    <cellStyle name="40% - Accent3 2 2 4 4 3" xfId="17105" xr:uid="{00000000-0005-0000-0000-0000F9510000}"/>
    <cellStyle name="40% - Accent3 2 2 4 4 4" xfId="17106" xr:uid="{00000000-0005-0000-0000-0000FA510000}"/>
    <cellStyle name="40% - Accent3 2 2 4 5" xfId="17107" xr:uid="{00000000-0005-0000-0000-0000FB510000}"/>
    <cellStyle name="40% - Accent3 2 2 4 5 2" xfId="17108" xr:uid="{00000000-0005-0000-0000-0000FC510000}"/>
    <cellStyle name="40% - Accent3 2 2 4 5 3" xfId="53362" xr:uid="{00000000-0005-0000-0000-0000FD510000}"/>
    <cellStyle name="40% - Accent3 2 2 4 6" xfId="17109" xr:uid="{00000000-0005-0000-0000-0000FE510000}"/>
    <cellStyle name="40% - Accent3 2 2 4 7" xfId="17110" xr:uid="{00000000-0005-0000-0000-0000FF510000}"/>
    <cellStyle name="40% - Accent3 2 2 5" xfId="17111" xr:uid="{00000000-0005-0000-0000-000000520000}"/>
    <cellStyle name="40% - Accent3 2 2 5 2" xfId="17112" xr:uid="{00000000-0005-0000-0000-000001520000}"/>
    <cellStyle name="40% - Accent3 2 2 5 2 2" xfId="17113" xr:uid="{00000000-0005-0000-0000-000002520000}"/>
    <cellStyle name="40% - Accent3 2 2 5 2 2 2" xfId="17114" xr:uid="{00000000-0005-0000-0000-000003520000}"/>
    <cellStyle name="40% - Accent3 2 2 5 2 2 3" xfId="53363" xr:uid="{00000000-0005-0000-0000-000004520000}"/>
    <cellStyle name="40% - Accent3 2 2 5 2 3" xfId="17115" xr:uid="{00000000-0005-0000-0000-000005520000}"/>
    <cellStyle name="40% - Accent3 2 2 5 2 4" xfId="17116" xr:uid="{00000000-0005-0000-0000-000006520000}"/>
    <cellStyle name="40% - Accent3 2 2 5 3" xfId="17117" xr:uid="{00000000-0005-0000-0000-000007520000}"/>
    <cellStyle name="40% - Accent3 2 2 5 3 2" xfId="17118" xr:uid="{00000000-0005-0000-0000-000008520000}"/>
    <cellStyle name="40% - Accent3 2 2 5 3 2 2" xfId="17119" xr:uid="{00000000-0005-0000-0000-000009520000}"/>
    <cellStyle name="40% - Accent3 2 2 5 3 2 3" xfId="53364" xr:uid="{00000000-0005-0000-0000-00000A520000}"/>
    <cellStyle name="40% - Accent3 2 2 5 3 3" xfId="17120" xr:uid="{00000000-0005-0000-0000-00000B520000}"/>
    <cellStyle name="40% - Accent3 2 2 5 3 4" xfId="17121" xr:uid="{00000000-0005-0000-0000-00000C520000}"/>
    <cellStyle name="40% - Accent3 2 2 5 4" xfId="17122" xr:uid="{00000000-0005-0000-0000-00000D520000}"/>
    <cellStyle name="40% - Accent3 2 2 5 4 2" xfId="17123" xr:uid="{00000000-0005-0000-0000-00000E520000}"/>
    <cellStyle name="40% - Accent3 2 2 5 4 3" xfId="53365" xr:uid="{00000000-0005-0000-0000-00000F520000}"/>
    <cellStyle name="40% - Accent3 2 2 5 5" xfId="17124" xr:uid="{00000000-0005-0000-0000-000010520000}"/>
    <cellStyle name="40% - Accent3 2 2 5 6" xfId="17125" xr:uid="{00000000-0005-0000-0000-000011520000}"/>
    <cellStyle name="40% - Accent3 2 2 6" xfId="17126" xr:uid="{00000000-0005-0000-0000-000012520000}"/>
    <cellStyle name="40% - Accent3 2 2 6 2" xfId="17127" xr:uid="{00000000-0005-0000-0000-000013520000}"/>
    <cellStyle name="40% - Accent3 2 2 6 2 2" xfId="17128" xr:uid="{00000000-0005-0000-0000-000014520000}"/>
    <cellStyle name="40% - Accent3 2 2 6 2 2 2" xfId="17129" xr:uid="{00000000-0005-0000-0000-000015520000}"/>
    <cellStyle name="40% - Accent3 2 2 6 2 2 3" xfId="53366" xr:uid="{00000000-0005-0000-0000-000016520000}"/>
    <cellStyle name="40% - Accent3 2 2 6 2 3" xfId="17130" xr:uid="{00000000-0005-0000-0000-000017520000}"/>
    <cellStyle name="40% - Accent3 2 2 6 2 4" xfId="17131" xr:uid="{00000000-0005-0000-0000-000018520000}"/>
    <cellStyle name="40% - Accent3 2 2 6 3" xfId="17132" xr:uid="{00000000-0005-0000-0000-000019520000}"/>
    <cellStyle name="40% - Accent3 2 2 6 3 2" xfId="17133" xr:uid="{00000000-0005-0000-0000-00001A520000}"/>
    <cellStyle name="40% - Accent3 2 2 6 3 3" xfId="53367" xr:uid="{00000000-0005-0000-0000-00001B520000}"/>
    <cellStyle name="40% - Accent3 2 2 6 4" xfId="17134" xr:uid="{00000000-0005-0000-0000-00001C520000}"/>
    <cellStyle name="40% - Accent3 2 2 6 5" xfId="17135" xr:uid="{00000000-0005-0000-0000-00001D520000}"/>
    <cellStyle name="40% - Accent3 2 2 7" xfId="17136" xr:uid="{00000000-0005-0000-0000-00001E520000}"/>
    <cellStyle name="40% - Accent3 2 2 7 2" xfId="17137" xr:uid="{00000000-0005-0000-0000-00001F520000}"/>
    <cellStyle name="40% - Accent3 2 2 7 2 2" xfId="17138" xr:uid="{00000000-0005-0000-0000-000020520000}"/>
    <cellStyle name="40% - Accent3 2 2 7 2 3" xfId="53368" xr:uid="{00000000-0005-0000-0000-000021520000}"/>
    <cellStyle name="40% - Accent3 2 2 7 3" xfId="17139" xr:uid="{00000000-0005-0000-0000-000022520000}"/>
    <cellStyle name="40% - Accent3 2 2 7 4" xfId="17140" xr:uid="{00000000-0005-0000-0000-000023520000}"/>
    <cellStyle name="40% - Accent3 2 2 8" xfId="17141" xr:uid="{00000000-0005-0000-0000-000024520000}"/>
    <cellStyle name="40% - Accent3 2 2 8 2" xfId="17142" xr:uid="{00000000-0005-0000-0000-000025520000}"/>
    <cellStyle name="40% - Accent3 2 2 8 2 2" xfId="17143" xr:uid="{00000000-0005-0000-0000-000026520000}"/>
    <cellStyle name="40% - Accent3 2 2 8 2 3" xfId="53369" xr:uid="{00000000-0005-0000-0000-000027520000}"/>
    <cellStyle name="40% - Accent3 2 2 8 3" xfId="17144" xr:uid="{00000000-0005-0000-0000-000028520000}"/>
    <cellStyle name="40% - Accent3 2 2 8 4" xfId="17145" xr:uid="{00000000-0005-0000-0000-000029520000}"/>
    <cellStyle name="40% - Accent3 2 2 9" xfId="17146" xr:uid="{00000000-0005-0000-0000-00002A520000}"/>
    <cellStyle name="40% - Accent3 2 2 9 2" xfId="17147" xr:uid="{00000000-0005-0000-0000-00002B520000}"/>
    <cellStyle name="40% - Accent3 2 2 9 3" xfId="53370" xr:uid="{00000000-0005-0000-0000-00002C520000}"/>
    <cellStyle name="40% - Accent3 2 3" xfId="17148" xr:uid="{00000000-0005-0000-0000-00002D520000}"/>
    <cellStyle name="40% - Accent3 2 3 10" xfId="17149" xr:uid="{00000000-0005-0000-0000-00002E520000}"/>
    <cellStyle name="40% - Accent3 2 3 11" xfId="17150" xr:uid="{00000000-0005-0000-0000-00002F520000}"/>
    <cellStyle name="40% - Accent3 2 3 12" xfId="60526" xr:uid="{00000000-0005-0000-0000-000030520000}"/>
    <cellStyle name="40% - Accent3 2 3 2" xfId="17151" xr:uid="{00000000-0005-0000-0000-000031520000}"/>
    <cellStyle name="40% - Accent3 2 3 2 10" xfId="17152" xr:uid="{00000000-0005-0000-0000-000032520000}"/>
    <cellStyle name="40% - Accent3 2 3 2 2" xfId="17153" xr:uid="{00000000-0005-0000-0000-000033520000}"/>
    <cellStyle name="40% - Accent3 2 3 2 2 2" xfId="17154" xr:uid="{00000000-0005-0000-0000-000034520000}"/>
    <cellStyle name="40% - Accent3 2 3 2 2 2 2" xfId="17155" xr:uid="{00000000-0005-0000-0000-000035520000}"/>
    <cellStyle name="40% - Accent3 2 3 2 2 2 2 2" xfId="17156" xr:uid="{00000000-0005-0000-0000-000036520000}"/>
    <cellStyle name="40% - Accent3 2 3 2 2 2 2 2 2" xfId="17157" xr:uid="{00000000-0005-0000-0000-000037520000}"/>
    <cellStyle name="40% - Accent3 2 3 2 2 2 2 2 2 2" xfId="17158" xr:uid="{00000000-0005-0000-0000-000038520000}"/>
    <cellStyle name="40% - Accent3 2 3 2 2 2 2 2 2 3" xfId="53371" xr:uid="{00000000-0005-0000-0000-000039520000}"/>
    <cellStyle name="40% - Accent3 2 3 2 2 2 2 2 3" xfId="17159" xr:uid="{00000000-0005-0000-0000-00003A520000}"/>
    <cellStyle name="40% - Accent3 2 3 2 2 2 2 2 4" xfId="17160" xr:uid="{00000000-0005-0000-0000-00003B520000}"/>
    <cellStyle name="40% - Accent3 2 3 2 2 2 2 3" xfId="17161" xr:uid="{00000000-0005-0000-0000-00003C520000}"/>
    <cellStyle name="40% - Accent3 2 3 2 2 2 2 3 2" xfId="17162" xr:uid="{00000000-0005-0000-0000-00003D520000}"/>
    <cellStyle name="40% - Accent3 2 3 2 2 2 2 3 2 2" xfId="17163" xr:uid="{00000000-0005-0000-0000-00003E520000}"/>
    <cellStyle name="40% - Accent3 2 3 2 2 2 2 3 2 3" xfId="53372" xr:uid="{00000000-0005-0000-0000-00003F520000}"/>
    <cellStyle name="40% - Accent3 2 3 2 2 2 2 3 3" xfId="17164" xr:uid="{00000000-0005-0000-0000-000040520000}"/>
    <cellStyle name="40% - Accent3 2 3 2 2 2 2 3 4" xfId="17165" xr:uid="{00000000-0005-0000-0000-000041520000}"/>
    <cellStyle name="40% - Accent3 2 3 2 2 2 2 4" xfId="17166" xr:uid="{00000000-0005-0000-0000-000042520000}"/>
    <cellStyle name="40% - Accent3 2 3 2 2 2 2 4 2" xfId="17167" xr:uid="{00000000-0005-0000-0000-000043520000}"/>
    <cellStyle name="40% - Accent3 2 3 2 2 2 2 4 3" xfId="53373" xr:uid="{00000000-0005-0000-0000-000044520000}"/>
    <cellStyle name="40% - Accent3 2 3 2 2 2 2 5" xfId="17168" xr:uid="{00000000-0005-0000-0000-000045520000}"/>
    <cellStyle name="40% - Accent3 2 3 2 2 2 2 6" xfId="17169" xr:uid="{00000000-0005-0000-0000-000046520000}"/>
    <cellStyle name="40% - Accent3 2 3 2 2 2 3" xfId="17170" xr:uid="{00000000-0005-0000-0000-000047520000}"/>
    <cellStyle name="40% - Accent3 2 3 2 2 2 3 2" xfId="17171" xr:uid="{00000000-0005-0000-0000-000048520000}"/>
    <cellStyle name="40% - Accent3 2 3 2 2 2 3 2 2" xfId="17172" xr:uid="{00000000-0005-0000-0000-000049520000}"/>
    <cellStyle name="40% - Accent3 2 3 2 2 2 3 2 3" xfId="53374" xr:uid="{00000000-0005-0000-0000-00004A520000}"/>
    <cellStyle name="40% - Accent3 2 3 2 2 2 3 3" xfId="17173" xr:uid="{00000000-0005-0000-0000-00004B520000}"/>
    <cellStyle name="40% - Accent3 2 3 2 2 2 3 4" xfId="17174" xr:uid="{00000000-0005-0000-0000-00004C520000}"/>
    <cellStyle name="40% - Accent3 2 3 2 2 2 4" xfId="17175" xr:uid="{00000000-0005-0000-0000-00004D520000}"/>
    <cellStyle name="40% - Accent3 2 3 2 2 2 4 2" xfId="17176" xr:uid="{00000000-0005-0000-0000-00004E520000}"/>
    <cellStyle name="40% - Accent3 2 3 2 2 2 4 2 2" xfId="17177" xr:uid="{00000000-0005-0000-0000-00004F520000}"/>
    <cellStyle name="40% - Accent3 2 3 2 2 2 4 2 3" xfId="53375" xr:uid="{00000000-0005-0000-0000-000050520000}"/>
    <cellStyle name="40% - Accent3 2 3 2 2 2 4 3" xfId="17178" xr:uid="{00000000-0005-0000-0000-000051520000}"/>
    <cellStyle name="40% - Accent3 2 3 2 2 2 4 4" xfId="17179" xr:uid="{00000000-0005-0000-0000-000052520000}"/>
    <cellStyle name="40% - Accent3 2 3 2 2 2 5" xfId="17180" xr:uid="{00000000-0005-0000-0000-000053520000}"/>
    <cellStyle name="40% - Accent3 2 3 2 2 2 5 2" xfId="17181" xr:uid="{00000000-0005-0000-0000-000054520000}"/>
    <cellStyle name="40% - Accent3 2 3 2 2 2 5 3" xfId="53376" xr:uid="{00000000-0005-0000-0000-000055520000}"/>
    <cellStyle name="40% - Accent3 2 3 2 2 2 6" xfId="17182" xr:uid="{00000000-0005-0000-0000-000056520000}"/>
    <cellStyle name="40% - Accent3 2 3 2 2 2 7" xfId="17183" xr:uid="{00000000-0005-0000-0000-000057520000}"/>
    <cellStyle name="40% - Accent3 2 3 2 2 3" xfId="17184" xr:uid="{00000000-0005-0000-0000-000058520000}"/>
    <cellStyle name="40% - Accent3 2 3 2 2 3 2" xfId="17185" xr:uid="{00000000-0005-0000-0000-000059520000}"/>
    <cellStyle name="40% - Accent3 2 3 2 2 3 2 2" xfId="17186" xr:uid="{00000000-0005-0000-0000-00005A520000}"/>
    <cellStyle name="40% - Accent3 2 3 2 2 3 2 2 2" xfId="17187" xr:uid="{00000000-0005-0000-0000-00005B520000}"/>
    <cellStyle name="40% - Accent3 2 3 2 2 3 2 2 3" xfId="53377" xr:uid="{00000000-0005-0000-0000-00005C520000}"/>
    <cellStyle name="40% - Accent3 2 3 2 2 3 2 3" xfId="17188" xr:uid="{00000000-0005-0000-0000-00005D520000}"/>
    <cellStyle name="40% - Accent3 2 3 2 2 3 2 4" xfId="17189" xr:uid="{00000000-0005-0000-0000-00005E520000}"/>
    <cellStyle name="40% - Accent3 2 3 2 2 3 3" xfId="17190" xr:uid="{00000000-0005-0000-0000-00005F520000}"/>
    <cellStyle name="40% - Accent3 2 3 2 2 3 3 2" xfId="17191" xr:uid="{00000000-0005-0000-0000-000060520000}"/>
    <cellStyle name="40% - Accent3 2 3 2 2 3 3 2 2" xfId="17192" xr:uid="{00000000-0005-0000-0000-000061520000}"/>
    <cellStyle name="40% - Accent3 2 3 2 2 3 3 2 3" xfId="53378" xr:uid="{00000000-0005-0000-0000-000062520000}"/>
    <cellStyle name="40% - Accent3 2 3 2 2 3 3 3" xfId="17193" xr:uid="{00000000-0005-0000-0000-000063520000}"/>
    <cellStyle name="40% - Accent3 2 3 2 2 3 3 4" xfId="17194" xr:uid="{00000000-0005-0000-0000-000064520000}"/>
    <cellStyle name="40% - Accent3 2 3 2 2 3 4" xfId="17195" xr:uid="{00000000-0005-0000-0000-000065520000}"/>
    <cellStyle name="40% - Accent3 2 3 2 2 3 4 2" xfId="17196" xr:uid="{00000000-0005-0000-0000-000066520000}"/>
    <cellStyle name="40% - Accent3 2 3 2 2 3 4 3" xfId="53379" xr:uid="{00000000-0005-0000-0000-000067520000}"/>
    <cellStyle name="40% - Accent3 2 3 2 2 3 5" xfId="17197" xr:uid="{00000000-0005-0000-0000-000068520000}"/>
    <cellStyle name="40% - Accent3 2 3 2 2 3 6" xfId="17198" xr:uid="{00000000-0005-0000-0000-000069520000}"/>
    <cellStyle name="40% - Accent3 2 3 2 2 4" xfId="17199" xr:uid="{00000000-0005-0000-0000-00006A520000}"/>
    <cellStyle name="40% - Accent3 2 3 2 2 4 2" xfId="17200" xr:uid="{00000000-0005-0000-0000-00006B520000}"/>
    <cellStyle name="40% - Accent3 2 3 2 2 4 2 2" xfId="17201" xr:uid="{00000000-0005-0000-0000-00006C520000}"/>
    <cellStyle name="40% - Accent3 2 3 2 2 4 2 3" xfId="53380" xr:uid="{00000000-0005-0000-0000-00006D520000}"/>
    <cellStyle name="40% - Accent3 2 3 2 2 4 3" xfId="17202" xr:uid="{00000000-0005-0000-0000-00006E520000}"/>
    <cellStyle name="40% - Accent3 2 3 2 2 4 4" xfId="17203" xr:uid="{00000000-0005-0000-0000-00006F520000}"/>
    <cellStyle name="40% - Accent3 2 3 2 2 5" xfId="17204" xr:uid="{00000000-0005-0000-0000-000070520000}"/>
    <cellStyle name="40% - Accent3 2 3 2 2 5 2" xfId="17205" xr:uid="{00000000-0005-0000-0000-000071520000}"/>
    <cellStyle name="40% - Accent3 2 3 2 2 5 2 2" xfId="17206" xr:uid="{00000000-0005-0000-0000-000072520000}"/>
    <cellStyle name="40% - Accent3 2 3 2 2 5 2 3" xfId="53381" xr:uid="{00000000-0005-0000-0000-000073520000}"/>
    <cellStyle name="40% - Accent3 2 3 2 2 5 3" xfId="17207" xr:uid="{00000000-0005-0000-0000-000074520000}"/>
    <cellStyle name="40% - Accent3 2 3 2 2 5 4" xfId="17208" xr:uid="{00000000-0005-0000-0000-000075520000}"/>
    <cellStyle name="40% - Accent3 2 3 2 2 6" xfId="17209" xr:uid="{00000000-0005-0000-0000-000076520000}"/>
    <cellStyle name="40% - Accent3 2 3 2 2 6 2" xfId="17210" xr:uid="{00000000-0005-0000-0000-000077520000}"/>
    <cellStyle name="40% - Accent3 2 3 2 2 6 3" xfId="53382" xr:uid="{00000000-0005-0000-0000-000078520000}"/>
    <cellStyle name="40% - Accent3 2 3 2 2 7" xfId="17211" xr:uid="{00000000-0005-0000-0000-000079520000}"/>
    <cellStyle name="40% - Accent3 2 3 2 2 8" xfId="17212" xr:uid="{00000000-0005-0000-0000-00007A520000}"/>
    <cellStyle name="40% - Accent3 2 3 2 3" xfId="17213" xr:uid="{00000000-0005-0000-0000-00007B520000}"/>
    <cellStyle name="40% - Accent3 2 3 2 3 2" xfId="17214" xr:uid="{00000000-0005-0000-0000-00007C520000}"/>
    <cellStyle name="40% - Accent3 2 3 2 3 2 2" xfId="17215" xr:uid="{00000000-0005-0000-0000-00007D520000}"/>
    <cellStyle name="40% - Accent3 2 3 2 3 2 2 2" xfId="17216" xr:uid="{00000000-0005-0000-0000-00007E520000}"/>
    <cellStyle name="40% - Accent3 2 3 2 3 2 2 2 2" xfId="17217" xr:uid="{00000000-0005-0000-0000-00007F520000}"/>
    <cellStyle name="40% - Accent3 2 3 2 3 2 2 2 3" xfId="53383" xr:uid="{00000000-0005-0000-0000-000080520000}"/>
    <cellStyle name="40% - Accent3 2 3 2 3 2 2 3" xfId="17218" xr:uid="{00000000-0005-0000-0000-000081520000}"/>
    <cellStyle name="40% - Accent3 2 3 2 3 2 2 4" xfId="17219" xr:uid="{00000000-0005-0000-0000-000082520000}"/>
    <cellStyle name="40% - Accent3 2 3 2 3 2 3" xfId="17220" xr:uid="{00000000-0005-0000-0000-000083520000}"/>
    <cellStyle name="40% - Accent3 2 3 2 3 2 3 2" xfId="17221" xr:uid="{00000000-0005-0000-0000-000084520000}"/>
    <cellStyle name="40% - Accent3 2 3 2 3 2 3 2 2" xfId="17222" xr:uid="{00000000-0005-0000-0000-000085520000}"/>
    <cellStyle name="40% - Accent3 2 3 2 3 2 3 2 3" xfId="53384" xr:uid="{00000000-0005-0000-0000-000086520000}"/>
    <cellStyle name="40% - Accent3 2 3 2 3 2 3 3" xfId="17223" xr:uid="{00000000-0005-0000-0000-000087520000}"/>
    <cellStyle name="40% - Accent3 2 3 2 3 2 3 4" xfId="17224" xr:uid="{00000000-0005-0000-0000-000088520000}"/>
    <cellStyle name="40% - Accent3 2 3 2 3 2 4" xfId="17225" xr:uid="{00000000-0005-0000-0000-000089520000}"/>
    <cellStyle name="40% - Accent3 2 3 2 3 2 4 2" xfId="17226" xr:uid="{00000000-0005-0000-0000-00008A520000}"/>
    <cellStyle name="40% - Accent3 2 3 2 3 2 4 3" xfId="53385" xr:uid="{00000000-0005-0000-0000-00008B520000}"/>
    <cellStyle name="40% - Accent3 2 3 2 3 2 5" xfId="17227" xr:uid="{00000000-0005-0000-0000-00008C520000}"/>
    <cellStyle name="40% - Accent3 2 3 2 3 2 6" xfId="17228" xr:uid="{00000000-0005-0000-0000-00008D520000}"/>
    <cellStyle name="40% - Accent3 2 3 2 3 3" xfId="17229" xr:uid="{00000000-0005-0000-0000-00008E520000}"/>
    <cellStyle name="40% - Accent3 2 3 2 3 3 2" xfId="17230" xr:uid="{00000000-0005-0000-0000-00008F520000}"/>
    <cellStyle name="40% - Accent3 2 3 2 3 3 2 2" xfId="17231" xr:uid="{00000000-0005-0000-0000-000090520000}"/>
    <cellStyle name="40% - Accent3 2 3 2 3 3 2 3" xfId="53386" xr:uid="{00000000-0005-0000-0000-000091520000}"/>
    <cellStyle name="40% - Accent3 2 3 2 3 3 3" xfId="17232" xr:uid="{00000000-0005-0000-0000-000092520000}"/>
    <cellStyle name="40% - Accent3 2 3 2 3 3 4" xfId="17233" xr:uid="{00000000-0005-0000-0000-000093520000}"/>
    <cellStyle name="40% - Accent3 2 3 2 3 4" xfId="17234" xr:uid="{00000000-0005-0000-0000-000094520000}"/>
    <cellStyle name="40% - Accent3 2 3 2 3 4 2" xfId="17235" xr:uid="{00000000-0005-0000-0000-000095520000}"/>
    <cellStyle name="40% - Accent3 2 3 2 3 4 2 2" xfId="17236" xr:uid="{00000000-0005-0000-0000-000096520000}"/>
    <cellStyle name="40% - Accent3 2 3 2 3 4 2 3" xfId="53387" xr:uid="{00000000-0005-0000-0000-000097520000}"/>
    <cellStyle name="40% - Accent3 2 3 2 3 4 3" xfId="17237" xr:uid="{00000000-0005-0000-0000-000098520000}"/>
    <cellStyle name="40% - Accent3 2 3 2 3 4 4" xfId="17238" xr:uid="{00000000-0005-0000-0000-000099520000}"/>
    <cellStyle name="40% - Accent3 2 3 2 3 5" xfId="17239" xr:uid="{00000000-0005-0000-0000-00009A520000}"/>
    <cellStyle name="40% - Accent3 2 3 2 3 5 2" xfId="17240" xr:uid="{00000000-0005-0000-0000-00009B520000}"/>
    <cellStyle name="40% - Accent3 2 3 2 3 5 3" xfId="53388" xr:uid="{00000000-0005-0000-0000-00009C520000}"/>
    <cellStyle name="40% - Accent3 2 3 2 3 6" xfId="17241" xr:uid="{00000000-0005-0000-0000-00009D520000}"/>
    <cellStyle name="40% - Accent3 2 3 2 3 7" xfId="17242" xr:uid="{00000000-0005-0000-0000-00009E520000}"/>
    <cellStyle name="40% - Accent3 2 3 2 4" xfId="17243" xr:uid="{00000000-0005-0000-0000-00009F520000}"/>
    <cellStyle name="40% - Accent3 2 3 2 4 2" xfId="17244" xr:uid="{00000000-0005-0000-0000-0000A0520000}"/>
    <cellStyle name="40% - Accent3 2 3 2 4 2 2" xfId="17245" xr:uid="{00000000-0005-0000-0000-0000A1520000}"/>
    <cellStyle name="40% - Accent3 2 3 2 4 2 2 2" xfId="17246" xr:uid="{00000000-0005-0000-0000-0000A2520000}"/>
    <cellStyle name="40% - Accent3 2 3 2 4 2 2 3" xfId="53389" xr:uid="{00000000-0005-0000-0000-0000A3520000}"/>
    <cellStyle name="40% - Accent3 2 3 2 4 2 3" xfId="17247" xr:uid="{00000000-0005-0000-0000-0000A4520000}"/>
    <cellStyle name="40% - Accent3 2 3 2 4 2 4" xfId="17248" xr:uid="{00000000-0005-0000-0000-0000A5520000}"/>
    <cellStyle name="40% - Accent3 2 3 2 4 3" xfId="17249" xr:uid="{00000000-0005-0000-0000-0000A6520000}"/>
    <cellStyle name="40% - Accent3 2 3 2 4 3 2" xfId="17250" xr:uid="{00000000-0005-0000-0000-0000A7520000}"/>
    <cellStyle name="40% - Accent3 2 3 2 4 3 2 2" xfId="17251" xr:uid="{00000000-0005-0000-0000-0000A8520000}"/>
    <cellStyle name="40% - Accent3 2 3 2 4 3 2 3" xfId="53390" xr:uid="{00000000-0005-0000-0000-0000A9520000}"/>
    <cellStyle name="40% - Accent3 2 3 2 4 3 3" xfId="17252" xr:uid="{00000000-0005-0000-0000-0000AA520000}"/>
    <cellStyle name="40% - Accent3 2 3 2 4 3 4" xfId="17253" xr:uid="{00000000-0005-0000-0000-0000AB520000}"/>
    <cellStyle name="40% - Accent3 2 3 2 4 4" xfId="17254" xr:uid="{00000000-0005-0000-0000-0000AC520000}"/>
    <cellStyle name="40% - Accent3 2 3 2 4 4 2" xfId="17255" xr:uid="{00000000-0005-0000-0000-0000AD520000}"/>
    <cellStyle name="40% - Accent3 2 3 2 4 4 3" xfId="53391" xr:uid="{00000000-0005-0000-0000-0000AE520000}"/>
    <cellStyle name="40% - Accent3 2 3 2 4 5" xfId="17256" xr:uid="{00000000-0005-0000-0000-0000AF520000}"/>
    <cellStyle name="40% - Accent3 2 3 2 4 6" xfId="17257" xr:uid="{00000000-0005-0000-0000-0000B0520000}"/>
    <cellStyle name="40% - Accent3 2 3 2 5" xfId="17258" xr:uid="{00000000-0005-0000-0000-0000B1520000}"/>
    <cellStyle name="40% - Accent3 2 3 2 5 2" xfId="17259" xr:uid="{00000000-0005-0000-0000-0000B2520000}"/>
    <cellStyle name="40% - Accent3 2 3 2 5 2 2" xfId="17260" xr:uid="{00000000-0005-0000-0000-0000B3520000}"/>
    <cellStyle name="40% - Accent3 2 3 2 5 2 2 2" xfId="17261" xr:uid="{00000000-0005-0000-0000-0000B4520000}"/>
    <cellStyle name="40% - Accent3 2 3 2 5 2 2 3" xfId="53392" xr:uid="{00000000-0005-0000-0000-0000B5520000}"/>
    <cellStyle name="40% - Accent3 2 3 2 5 2 3" xfId="17262" xr:uid="{00000000-0005-0000-0000-0000B6520000}"/>
    <cellStyle name="40% - Accent3 2 3 2 5 2 4" xfId="17263" xr:uid="{00000000-0005-0000-0000-0000B7520000}"/>
    <cellStyle name="40% - Accent3 2 3 2 5 3" xfId="17264" xr:uid="{00000000-0005-0000-0000-0000B8520000}"/>
    <cellStyle name="40% - Accent3 2 3 2 5 3 2" xfId="17265" xr:uid="{00000000-0005-0000-0000-0000B9520000}"/>
    <cellStyle name="40% - Accent3 2 3 2 5 3 3" xfId="53393" xr:uid="{00000000-0005-0000-0000-0000BA520000}"/>
    <cellStyle name="40% - Accent3 2 3 2 5 4" xfId="17266" xr:uid="{00000000-0005-0000-0000-0000BB520000}"/>
    <cellStyle name="40% - Accent3 2 3 2 5 5" xfId="17267" xr:uid="{00000000-0005-0000-0000-0000BC520000}"/>
    <cellStyle name="40% - Accent3 2 3 2 6" xfId="17268" xr:uid="{00000000-0005-0000-0000-0000BD520000}"/>
    <cellStyle name="40% - Accent3 2 3 2 6 2" xfId="17269" xr:uid="{00000000-0005-0000-0000-0000BE520000}"/>
    <cellStyle name="40% - Accent3 2 3 2 6 2 2" xfId="17270" xr:uid="{00000000-0005-0000-0000-0000BF520000}"/>
    <cellStyle name="40% - Accent3 2 3 2 6 2 3" xfId="53394" xr:uid="{00000000-0005-0000-0000-0000C0520000}"/>
    <cellStyle name="40% - Accent3 2 3 2 6 3" xfId="17271" xr:uid="{00000000-0005-0000-0000-0000C1520000}"/>
    <cellStyle name="40% - Accent3 2 3 2 6 4" xfId="17272" xr:uid="{00000000-0005-0000-0000-0000C2520000}"/>
    <cellStyle name="40% - Accent3 2 3 2 7" xfId="17273" xr:uid="{00000000-0005-0000-0000-0000C3520000}"/>
    <cellStyle name="40% - Accent3 2 3 2 7 2" xfId="17274" xr:uid="{00000000-0005-0000-0000-0000C4520000}"/>
    <cellStyle name="40% - Accent3 2 3 2 7 2 2" xfId="17275" xr:uid="{00000000-0005-0000-0000-0000C5520000}"/>
    <cellStyle name="40% - Accent3 2 3 2 7 2 3" xfId="53395" xr:uid="{00000000-0005-0000-0000-0000C6520000}"/>
    <cellStyle name="40% - Accent3 2 3 2 7 3" xfId="17276" xr:uid="{00000000-0005-0000-0000-0000C7520000}"/>
    <cellStyle name="40% - Accent3 2 3 2 7 4" xfId="17277" xr:uid="{00000000-0005-0000-0000-0000C8520000}"/>
    <cellStyle name="40% - Accent3 2 3 2 8" xfId="17278" xr:uid="{00000000-0005-0000-0000-0000C9520000}"/>
    <cellStyle name="40% - Accent3 2 3 2 8 2" xfId="17279" xr:uid="{00000000-0005-0000-0000-0000CA520000}"/>
    <cellStyle name="40% - Accent3 2 3 2 8 3" xfId="53396" xr:uid="{00000000-0005-0000-0000-0000CB520000}"/>
    <cellStyle name="40% - Accent3 2 3 2 9" xfId="17280" xr:uid="{00000000-0005-0000-0000-0000CC520000}"/>
    <cellStyle name="40% - Accent3 2 3 3" xfId="17281" xr:uid="{00000000-0005-0000-0000-0000CD520000}"/>
    <cellStyle name="40% - Accent3 2 3 3 2" xfId="17282" xr:uid="{00000000-0005-0000-0000-0000CE520000}"/>
    <cellStyle name="40% - Accent3 2 3 3 2 2" xfId="17283" xr:uid="{00000000-0005-0000-0000-0000CF520000}"/>
    <cellStyle name="40% - Accent3 2 3 3 2 2 2" xfId="17284" xr:uid="{00000000-0005-0000-0000-0000D0520000}"/>
    <cellStyle name="40% - Accent3 2 3 3 2 2 2 2" xfId="17285" xr:uid="{00000000-0005-0000-0000-0000D1520000}"/>
    <cellStyle name="40% - Accent3 2 3 3 2 2 2 2 2" xfId="17286" xr:uid="{00000000-0005-0000-0000-0000D2520000}"/>
    <cellStyle name="40% - Accent3 2 3 3 2 2 2 2 3" xfId="53397" xr:uid="{00000000-0005-0000-0000-0000D3520000}"/>
    <cellStyle name="40% - Accent3 2 3 3 2 2 2 3" xfId="17287" xr:uid="{00000000-0005-0000-0000-0000D4520000}"/>
    <cellStyle name="40% - Accent3 2 3 3 2 2 2 4" xfId="17288" xr:uid="{00000000-0005-0000-0000-0000D5520000}"/>
    <cellStyle name="40% - Accent3 2 3 3 2 2 3" xfId="17289" xr:uid="{00000000-0005-0000-0000-0000D6520000}"/>
    <cellStyle name="40% - Accent3 2 3 3 2 2 3 2" xfId="17290" xr:uid="{00000000-0005-0000-0000-0000D7520000}"/>
    <cellStyle name="40% - Accent3 2 3 3 2 2 3 2 2" xfId="17291" xr:uid="{00000000-0005-0000-0000-0000D8520000}"/>
    <cellStyle name="40% - Accent3 2 3 3 2 2 3 2 3" xfId="53398" xr:uid="{00000000-0005-0000-0000-0000D9520000}"/>
    <cellStyle name="40% - Accent3 2 3 3 2 2 3 3" xfId="17292" xr:uid="{00000000-0005-0000-0000-0000DA520000}"/>
    <cellStyle name="40% - Accent3 2 3 3 2 2 3 4" xfId="17293" xr:uid="{00000000-0005-0000-0000-0000DB520000}"/>
    <cellStyle name="40% - Accent3 2 3 3 2 2 4" xfId="17294" xr:uid="{00000000-0005-0000-0000-0000DC520000}"/>
    <cellStyle name="40% - Accent3 2 3 3 2 2 4 2" xfId="17295" xr:uid="{00000000-0005-0000-0000-0000DD520000}"/>
    <cellStyle name="40% - Accent3 2 3 3 2 2 4 3" xfId="53399" xr:uid="{00000000-0005-0000-0000-0000DE520000}"/>
    <cellStyle name="40% - Accent3 2 3 3 2 2 5" xfId="17296" xr:uid="{00000000-0005-0000-0000-0000DF520000}"/>
    <cellStyle name="40% - Accent3 2 3 3 2 2 6" xfId="17297" xr:uid="{00000000-0005-0000-0000-0000E0520000}"/>
    <cellStyle name="40% - Accent3 2 3 3 2 3" xfId="17298" xr:uid="{00000000-0005-0000-0000-0000E1520000}"/>
    <cellStyle name="40% - Accent3 2 3 3 2 3 2" xfId="17299" xr:uid="{00000000-0005-0000-0000-0000E2520000}"/>
    <cellStyle name="40% - Accent3 2 3 3 2 3 2 2" xfId="17300" xr:uid="{00000000-0005-0000-0000-0000E3520000}"/>
    <cellStyle name="40% - Accent3 2 3 3 2 3 2 3" xfId="53400" xr:uid="{00000000-0005-0000-0000-0000E4520000}"/>
    <cellStyle name="40% - Accent3 2 3 3 2 3 3" xfId="17301" xr:uid="{00000000-0005-0000-0000-0000E5520000}"/>
    <cellStyle name="40% - Accent3 2 3 3 2 3 4" xfId="17302" xr:uid="{00000000-0005-0000-0000-0000E6520000}"/>
    <cellStyle name="40% - Accent3 2 3 3 2 4" xfId="17303" xr:uid="{00000000-0005-0000-0000-0000E7520000}"/>
    <cellStyle name="40% - Accent3 2 3 3 2 4 2" xfId="17304" xr:uid="{00000000-0005-0000-0000-0000E8520000}"/>
    <cellStyle name="40% - Accent3 2 3 3 2 4 2 2" xfId="17305" xr:uid="{00000000-0005-0000-0000-0000E9520000}"/>
    <cellStyle name="40% - Accent3 2 3 3 2 4 2 3" xfId="53401" xr:uid="{00000000-0005-0000-0000-0000EA520000}"/>
    <cellStyle name="40% - Accent3 2 3 3 2 4 3" xfId="17306" xr:uid="{00000000-0005-0000-0000-0000EB520000}"/>
    <cellStyle name="40% - Accent3 2 3 3 2 4 4" xfId="17307" xr:uid="{00000000-0005-0000-0000-0000EC520000}"/>
    <cellStyle name="40% - Accent3 2 3 3 2 5" xfId="17308" xr:uid="{00000000-0005-0000-0000-0000ED520000}"/>
    <cellStyle name="40% - Accent3 2 3 3 2 5 2" xfId="17309" xr:uid="{00000000-0005-0000-0000-0000EE520000}"/>
    <cellStyle name="40% - Accent3 2 3 3 2 5 3" xfId="53402" xr:uid="{00000000-0005-0000-0000-0000EF520000}"/>
    <cellStyle name="40% - Accent3 2 3 3 2 6" xfId="17310" xr:uid="{00000000-0005-0000-0000-0000F0520000}"/>
    <cellStyle name="40% - Accent3 2 3 3 2 7" xfId="17311" xr:uid="{00000000-0005-0000-0000-0000F1520000}"/>
    <cellStyle name="40% - Accent3 2 3 3 3" xfId="17312" xr:uid="{00000000-0005-0000-0000-0000F2520000}"/>
    <cellStyle name="40% - Accent3 2 3 3 3 2" xfId="17313" xr:uid="{00000000-0005-0000-0000-0000F3520000}"/>
    <cellStyle name="40% - Accent3 2 3 3 3 2 2" xfId="17314" xr:uid="{00000000-0005-0000-0000-0000F4520000}"/>
    <cellStyle name="40% - Accent3 2 3 3 3 2 2 2" xfId="17315" xr:uid="{00000000-0005-0000-0000-0000F5520000}"/>
    <cellStyle name="40% - Accent3 2 3 3 3 2 2 3" xfId="53403" xr:uid="{00000000-0005-0000-0000-0000F6520000}"/>
    <cellStyle name="40% - Accent3 2 3 3 3 2 3" xfId="17316" xr:uid="{00000000-0005-0000-0000-0000F7520000}"/>
    <cellStyle name="40% - Accent3 2 3 3 3 2 4" xfId="17317" xr:uid="{00000000-0005-0000-0000-0000F8520000}"/>
    <cellStyle name="40% - Accent3 2 3 3 3 3" xfId="17318" xr:uid="{00000000-0005-0000-0000-0000F9520000}"/>
    <cellStyle name="40% - Accent3 2 3 3 3 3 2" xfId="17319" xr:uid="{00000000-0005-0000-0000-0000FA520000}"/>
    <cellStyle name="40% - Accent3 2 3 3 3 3 2 2" xfId="17320" xr:uid="{00000000-0005-0000-0000-0000FB520000}"/>
    <cellStyle name="40% - Accent3 2 3 3 3 3 2 3" xfId="53404" xr:uid="{00000000-0005-0000-0000-0000FC520000}"/>
    <cellStyle name="40% - Accent3 2 3 3 3 3 3" xfId="17321" xr:uid="{00000000-0005-0000-0000-0000FD520000}"/>
    <cellStyle name="40% - Accent3 2 3 3 3 3 4" xfId="17322" xr:uid="{00000000-0005-0000-0000-0000FE520000}"/>
    <cellStyle name="40% - Accent3 2 3 3 3 4" xfId="17323" xr:uid="{00000000-0005-0000-0000-0000FF520000}"/>
    <cellStyle name="40% - Accent3 2 3 3 3 4 2" xfId="17324" xr:uid="{00000000-0005-0000-0000-000000530000}"/>
    <cellStyle name="40% - Accent3 2 3 3 3 4 3" xfId="53405" xr:uid="{00000000-0005-0000-0000-000001530000}"/>
    <cellStyle name="40% - Accent3 2 3 3 3 5" xfId="17325" xr:uid="{00000000-0005-0000-0000-000002530000}"/>
    <cellStyle name="40% - Accent3 2 3 3 3 6" xfId="17326" xr:uid="{00000000-0005-0000-0000-000003530000}"/>
    <cellStyle name="40% - Accent3 2 3 3 4" xfId="17327" xr:uid="{00000000-0005-0000-0000-000004530000}"/>
    <cellStyle name="40% - Accent3 2 3 3 4 2" xfId="17328" xr:uid="{00000000-0005-0000-0000-000005530000}"/>
    <cellStyle name="40% - Accent3 2 3 3 4 2 2" xfId="17329" xr:uid="{00000000-0005-0000-0000-000006530000}"/>
    <cellStyle name="40% - Accent3 2 3 3 4 2 3" xfId="53406" xr:uid="{00000000-0005-0000-0000-000007530000}"/>
    <cellStyle name="40% - Accent3 2 3 3 4 3" xfId="17330" xr:uid="{00000000-0005-0000-0000-000008530000}"/>
    <cellStyle name="40% - Accent3 2 3 3 4 4" xfId="17331" xr:uid="{00000000-0005-0000-0000-000009530000}"/>
    <cellStyle name="40% - Accent3 2 3 3 5" xfId="17332" xr:uid="{00000000-0005-0000-0000-00000A530000}"/>
    <cellStyle name="40% - Accent3 2 3 3 5 2" xfId="17333" xr:uid="{00000000-0005-0000-0000-00000B530000}"/>
    <cellStyle name="40% - Accent3 2 3 3 5 2 2" xfId="17334" xr:uid="{00000000-0005-0000-0000-00000C530000}"/>
    <cellStyle name="40% - Accent3 2 3 3 5 2 3" xfId="53407" xr:uid="{00000000-0005-0000-0000-00000D530000}"/>
    <cellStyle name="40% - Accent3 2 3 3 5 3" xfId="17335" xr:uid="{00000000-0005-0000-0000-00000E530000}"/>
    <cellStyle name="40% - Accent3 2 3 3 5 4" xfId="17336" xr:uid="{00000000-0005-0000-0000-00000F530000}"/>
    <cellStyle name="40% - Accent3 2 3 3 6" xfId="17337" xr:uid="{00000000-0005-0000-0000-000010530000}"/>
    <cellStyle name="40% - Accent3 2 3 3 6 2" xfId="17338" xr:uid="{00000000-0005-0000-0000-000011530000}"/>
    <cellStyle name="40% - Accent3 2 3 3 6 3" xfId="53408" xr:uid="{00000000-0005-0000-0000-000012530000}"/>
    <cellStyle name="40% - Accent3 2 3 3 7" xfId="17339" xr:uid="{00000000-0005-0000-0000-000013530000}"/>
    <cellStyle name="40% - Accent3 2 3 3 8" xfId="17340" xr:uid="{00000000-0005-0000-0000-000014530000}"/>
    <cellStyle name="40% - Accent3 2 3 4" xfId="17341" xr:uid="{00000000-0005-0000-0000-000015530000}"/>
    <cellStyle name="40% - Accent3 2 3 4 2" xfId="17342" xr:uid="{00000000-0005-0000-0000-000016530000}"/>
    <cellStyle name="40% - Accent3 2 3 4 2 2" xfId="17343" xr:uid="{00000000-0005-0000-0000-000017530000}"/>
    <cellStyle name="40% - Accent3 2 3 4 2 2 2" xfId="17344" xr:uid="{00000000-0005-0000-0000-000018530000}"/>
    <cellStyle name="40% - Accent3 2 3 4 2 2 2 2" xfId="17345" xr:uid="{00000000-0005-0000-0000-000019530000}"/>
    <cellStyle name="40% - Accent3 2 3 4 2 2 2 3" xfId="53409" xr:uid="{00000000-0005-0000-0000-00001A530000}"/>
    <cellStyle name="40% - Accent3 2 3 4 2 2 3" xfId="17346" xr:uid="{00000000-0005-0000-0000-00001B530000}"/>
    <cellStyle name="40% - Accent3 2 3 4 2 2 4" xfId="17347" xr:uid="{00000000-0005-0000-0000-00001C530000}"/>
    <cellStyle name="40% - Accent3 2 3 4 2 3" xfId="17348" xr:uid="{00000000-0005-0000-0000-00001D530000}"/>
    <cellStyle name="40% - Accent3 2 3 4 2 3 2" xfId="17349" xr:uid="{00000000-0005-0000-0000-00001E530000}"/>
    <cellStyle name="40% - Accent3 2 3 4 2 3 2 2" xfId="17350" xr:uid="{00000000-0005-0000-0000-00001F530000}"/>
    <cellStyle name="40% - Accent3 2 3 4 2 3 2 3" xfId="53410" xr:uid="{00000000-0005-0000-0000-000020530000}"/>
    <cellStyle name="40% - Accent3 2 3 4 2 3 3" xfId="17351" xr:uid="{00000000-0005-0000-0000-000021530000}"/>
    <cellStyle name="40% - Accent3 2 3 4 2 3 4" xfId="17352" xr:uid="{00000000-0005-0000-0000-000022530000}"/>
    <cellStyle name="40% - Accent3 2 3 4 2 4" xfId="17353" xr:uid="{00000000-0005-0000-0000-000023530000}"/>
    <cellStyle name="40% - Accent3 2 3 4 2 4 2" xfId="17354" xr:uid="{00000000-0005-0000-0000-000024530000}"/>
    <cellStyle name="40% - Accent3 2 3 4 2 4 3" xfId="53411" xr:uid="{00000000-0005-0000-0000-000025530000}"/>
    <cellStyle name="40% - Accent3 2 3 4 2 5" xfId="17355" xr:uid="{00000000-0005-0000-0000-000026530000}"/>
    <cellStyle name="40% - Accent3 2 3 4 2 6" xfId="17356" xr:uid="{00000000-0005-0000-0000-000027530000}"/>
    <cellStyle name="40% - Accent3 2 3 4 3" xfId="17357" xr:uid="{00000000-0005-0000-0000-000028530000}"/>
    <cellStyle name="40% - Accent3 2 3 4 3 2" xfId="17358" xr:uid="{00000000-0005-0000-0000-000029530000}"/>
    <cellStyle name="40% - Accent3 2 3 4 3 2 2" xfId="17359" xr:uid="{00000000-0005-0000-0000-00002A530000}"/>
    <cellStyle name="40% - Accent3 2 3 4 3 2 3" xfId="53412" xr:uid="{00000000-0005-0000-0000-00002B530000}"/>
    <cellStyle name="40% - Accent3 2 3 4 3 3" xfId="17360" xr:uid="{00000000-0005-0000-0000-00002C530000}"/>
    <cellStyle name="40% - Accent3 2 3 4 3 4" xfId="17361" xr:uid="{00000000-0005-0000-0000-00002D530000}"/>
    <cellStyle name="40% - Accent3 2 3 4 4" xfId="17362" xr:uid="{00000000-0005-0000-0000-00002E530000}"/>
    <cellStyle name="40% - Accent3 2 3 4 4 2" xfId="17363" xr:uid="{00000000-0005-0000-0000-00002F530000}"/>
    <cellStyle name="40% - Accent3 2 3 4 4 2 2" xfId="17364" xr:uid="{00000000-0005-0000-0000-000030530000}"/>
    <cellStyle name="40% - Accent3 2 3 4 4 2 3" xfId="53413" xr:uid="{00000000-0005-0000-0000-000031530000}"/>
    <cellStyle name="40% - Accent3 2 3 4 4 3" xfId="17365" xr:uid="{00000000-0005-0000-0000-000032530000}"/>
    <cellStyle name="40% - Accent3 2 3 4 4 4" xfId="17366" xr:uid="{00000000-0005-0000-0000-000033530000}"/>
    <cellStyle name="40% - Accent3 2 3 4 5" xfId="17367" xr:uid="{00000000-0005-0000-0000-000034530000}"/>
    <cellStyle name="40% - Accent3 2 3 4 5 2" xfId="17368" xr:uid="{00000000-0005-0000-0000-000035530000}"/>
    <cellStyle name="40% - Accent3 2 3 4 5 3" xfId="53414" xr:uid="{00000000-0005-0000-0000-000036530000}"/>
    <cellStyle name="40% - Accent3 2 3 4 6" xfId="17369" xr:uid="{00000000-0005-0000-0000-000037530000}"/>
    <cellStyle name="40% - Accent3 2 3 4 7" xfId="17370" xr:uid="{00000000-0005-0000-0000-000038530000}"/>
    <cellStyle name="40% - Accent3 2 3 5" xfId="17371" xr:uid="{00000000-0005-0000-0000-000039530000}"/>
    <cellStyle name="40% - Accent3 2 3 5 2" xfId="17372" xr:uid="{00000000-0005-0000-0000-00003A530000}"/>
    <cellStyle name="40% - Accent3 2 3 5 2 2" xfId="17373" xr:uid="{00000000-0005-0000-0000-00003B530000}"/>
    <cellStyle name="40% - Accent3 2 3 5 2 2 2" xfId="17374" xr:uid="{00000000-0005-0000-0000-00003C530000}"/>
    <cellStyle name="40% - Accent3 2 3 5 2 2 3" xfId="53415" xr:uid="{00000000-0005-0000-0000-00003D530000}"/>
    <cellStyle name="40% - Accent3 2 3 5 2 3" xfId="17375" xr:uid="{00000000-0005-0000-0000-00003E530000}"/>
    <cellStyle name="40% - Accent3 2 3 5 2 4" xfId="17376" xr:uid="{00000000-0005-0000-0000-00003F530000}"/>
    <cellStyle name="40% - Accent3 2 3 5 3" xfId="17377" xr:uid="{00000000-0005-0000-0000-000040530000}"/>
    <cellStyle name="40% - Accent3 2 3 5 3 2" xfId="17378" xr:uid="{00000000-0005-0000-0000-000041530000}"/>
    <cellStyle name="40% - Accent3 2 3 5 3 2 2" xfId="17379" xr:uid="{00000000-0005-0000-0000-000042530000}"/>
    <cellStyle name="40% - Accent3 2 3 5 3 2 3" xfId="53416" xr:uid="{00000000-0005-0000-0000-000043530000}"/>
    <cellStyle name="40% - Accent3 2 3 5 3 3" xfId="17380" xr:uid="{00000000-0005-0000-0000-000044530000}"/>
    <cellStyle name="40% - Accent3 2 3 5 3 4" xfId="17381" xr:uid="{00000000-0005-0000-0000-000045530000}"/>
    <cellStyle name="40% - Accent3 2 3 5 4" xfId="17382" xr:uid="{00000000-0005-0000-0000-000046530000}"/>
    <cellStyle name="40% - Accent3 2 3 5 4 2" xfId="17383" xr:uid="{00000000-0005-0000-0000-000047530000}"/>
    <cellStyle name="40% - Accent3 2 3 5 4 3" xfId="53417" xr:uid="{00000000-0005-0000-0000-000048530000}"/>
    <cellStyle name="40% - Accent3 2 3 5 5" xfId="17384" xr:uid="{00000000-0005-0000-0000-000049530000}"/>
    <cellStyle name="40% - Accent3 2 3 5 6" xfId="17385" xr:uid="{00000000-0005-0000-0000-00004A530000}"/>
    <cellStyle name="40% - Accent3 2 3 6" xfId="17386" xr:uid="{00000000-0005-0000-0000-00004B530000}"/>
    <cellStyle name="40% - Accent3 2 3 6 2" xfId="17387" xr:uid="{00000000-0005-0000-0000-00004C530000}"/>
    <cellStyle name="40% - Accent3 2 3 6 2 2" xfId="17388" xr:uid="{00000000-0005-0000-0000-00004D530000}"/>
    <cellStyle name="40% - Accent3 2 3 6 2 2 2" xfId="17389" xr:uid="{00000000-0005-0000-0000-00004E530000}"/>
    <cellStyle name="40% - Accent3 2 3 6 2 2 3" xfId="53418" xr:uid="{00000000-0005-0000-0000-00004F530000}"/>
    <cellStyle name="40% - Accent3 2 3 6 2 3" xfId="17390" xr:uid="{00000000-0005-0000-0000-000050530000}"/>
    <cellStyle name="40% - Accent3 2 3 6 2 4" xfId="17391" xr:uid="{00000000-0005-0000-0000-000051530000}"/>
    <cellStyle name="40% - Accent3 2 3 6 3" xfId="17392" xr:uid="{00000000-0005-0000-0000-000052530000}"/>
    <cellStyle name="40% - Accent3 2 3 6 3 2" xfId="17393" xr:uid="{00000000-0005-0000-0000-000053530000}"/>
    <cellStyle name="40% - Accent3 2 3 6 3 3" xfId="53419" xr:uid="{00000000-0005-0000-0000-000054530000}"/>
    <cellStyle name="40% - Accent3 2 3 6 4" xfId="17394" xr:uid="{00000000-0005-0000-0000-000055530000}"/>
    <cellStyle name="40% - Accent3 2 3 6 5" xfId="17395" xr:uid="{00000000-0005-0000-0000-000056530000}"/>
    <cellStyle name="40% - Accent3 2 3 7" xfId="17396" xr:uid="{00000000-0005-0000-0000-000057530000}"/>
    <cellStyle name="40% - Accent3 2 3 7 2" xfId="17397" xr:uid="{00000000-0005-0000-0000-000058530000}"/>
    <cellStyle name="40% - Accent3 2 3 7 2 2" xfId="17398" xr:uid="{00000000-0005-0000-0000-000059530000}"/>
    <cellStyle name="40% - Accent3 2 3 7 2 3" xfId="53420" xr:uid="{00000000-0005-0000-0000-00005A530000}"/>
    <cellStyle name="40% - Accent3 2 3 7 3" xfId="17399" xr:uid="{00000000-0005-0000-0000-00005B530000}"/>
    <cellStyle name="40% - Accent3 2 3 7 4" xfId="17400" xr:uid="{00000000-0005-0000-0000-00005C530000}"/>
    <cellStyle name="40% - Accent3 2 3 8" xfId="17401" xr:uid="{00000000-0005-0000-0000-00005D530000}"/>
    <cellStyle name="40% - Accent3 2 3 8 2" xfId="17402" xr:uid="{00000000-0005-0000-0000-00005E530000}"/>
    <cellStyle name="40% - Accent3 2 3 8 2 2" xfId="17403" xr:uid="{00000000-0005-0000-0000-00005F530000}"/>
    <cellStyle name="40% - Accent3 2 3 8 2 3" xfId="53421" xr:uid="{00000000-0005-0000-0000-000060530000}"/>
    <cellStyle name="40% - Accent3 2 3 8 3" xfId="17404" xr:uid="{00000000-0005-0000-0000-000061530000}"/>
    <cellStyle name="40% - Accent3 2 3 8 4" xfId="17405" xr:uid="{00000000-0005-0000-0000-000062530000}"/>
    <cellStyle name="40% - Accent3 2 3 9" xfId="17406" xr:uid="{00000000-0005-0000-0000-000063530000}"/>
    <cellStyle name="40% - Accent3 2 3 9 2" xfId="17407" xr:uid="{00000000-0005-0000-0000-000064530000}"/>
    <cellStyle name="40% - Accent3 2 3 9 3" xfId="53422" xr:uid="{00000000-0005-0000-0000-000065530000}"/>
    <cellStyle name="40% - Accent3 2 4" xfId="17408" xr:uid="{00000000-0005-0000-0000-000066530000}"/>
    <cellStyle name="40% - Accent3 2 4 10" xfId="17409" xr:uid="{00000000-0005-0000-0000-000067530000}"/>
    <cellStyle name="40% - Accent3 2 4 2" xfId="17410" xr:uid="{00000000-0005-0000-0000-000068530000}"/>
    <cellStyle name="40% - Accent3 2 4 2 2" xfId="17411" xr:uid="{00000000-0005-0000-0000-000069530000}"/>
    <cellStyle name="40% - Accent3 2 4 2 2 2" xfId="17412" xr:uid="{00000000-0005-0000-0000-00006A530000}"/>
    <cellStyle name="40% - Accent3 2 4 2 2 2 2" xfId="17413" xr:uid="{00000000-0005-0000-0000-00006B530000}"/>
    <cellStyle name="40% - Accent3 2 4 2 2 2 2 2" xfId="17414" xr:uid="{00000000-0005-0000-0000-00006C530000}"/>
    <cellStyle name="40% - Accent3 2 4 2 2 2 2 2 2" xfId="17415" xr:uid="{00000000-0005-0000-0000-00006D530000}"/>
    <cellStyle name="40% - Accent3 2 4 2 2 2 2 2 3" xfId="53423" xr:uid="{00000000-0005-0000-0000-00006E530000}"/>
    <cellStyle name="40% - Accent3 2 4 2 2 2 2 3" xfId="17416" xr:uid="{00000000-0005-0000-0000-00006F530000}"/>
    <cellStyle name="40% - Accent3 2 4 2 2 2 2 4" xfId="17417" xr:uid="{00000000-0005-0000-0000-000070530000}"/>
    <cellStyle name="40% - Accent3 2 4 2 2 2 3" xfId="17418" xr:uid="{00000000-0005-0000-0000-000071530000}"/>
    <cellStyle name="40% - Accent3 2 4 2 2 2 3 2" xfId="17419" xr:uid="{00000000-0005-0000-0000-000072530000}"/>
    <cellStyle name="40% - Accent3 2 4 2 2 2 3 2 2" xfId="17420" xr:uid="{00000000-0005-0000-0000-000073530000}"/>
    <cellStyle name="40% - Accent3 2 4 2 2 2 3 2 3" xfId="53424" xr:uid="{00000000-0005-0000-0000-000074530000}"/>
    <cellStyle name="40% - Accent3 2 4 2 2 2 3 3" xfId="17421" xr:uid="{00000000-0005-0000-0000-000075530000}"/>
    <cellStyle name="40% - Accent3 2 4 2 2 2 3 4" xfId="17422" xr:uid="{00000000-0005-0000-0000-000076530000}"/>
    <cellStyle name="40% - Accent3 2 4 2 2 2 4" xfId="17423" xr:uid="{00000000-0005-0000-0000-000077530000}"/>
    <cellStyle name="40% - Accent3 2 4 2 2 2 4 2" xfId="17424" xr:uid="{00000000-0005-0000-0000-000078530000}"/>
    <cellStyle name="40% - Accent3 2 4 2 2 2 4 3" xfId="53425" xr:uid="{00000000-0005-0000-0000-000079530000}"/>
    <cellStyle name="40% - Accent3 2 4 2 2 2 5" xfId="17425" xr:uid="{00000000-0005-0000-0000-00007A530000}"/>
    <cellStyle name="40% - Accent3 2 4 2 2 2 6" xfId="17426" xr:uid="{00000000-0005-0000-0000-00007B530000}"/>
    <cellStyle name="40% - Accent3 2 4 2 2 3" xfId="17427" xr:uid="{00000000-0005-0000-0000-00007C530000}"/>
    <cellStyle name="40% - Accent3 2 4 2 2 3 2" xfId="17428" xr:uid="{00000000-0005-0000-0000-00007D530000}"/>
    <cellStyle name="40% - Accent3 2 4 2 2 3 2 2" xfId="17429" xr:uid="{00000000-0005-0000-0000-00007E530000}"/>
    <cellStyle name="40% - Accent3 2 4 2 2 3 2 3" xfId="53426" xr:uid="{00000000-0005-0000-0000-00007F530000}"/>
    <cellStyle name="40% - Accent3 2 4 2 2 3 3" xfId="17430" xr:uid="{00000000-0005-0000-0000-000080530000}"/>
    <cellStyle name="40% - Accent3 2 4 2 2 3 4" xfId="17431" xr:uid="{00000000-0005-0000-0000-000081530000}"/>
    <cellStyle name="40% - Accent3 2 4 2 2 4" xfId="17432" xr:uid="{00000000-0005-0000-0000-000082530000}"/>
    <cellStyle name="40% - Accent3 2 4 2 2 4 2" xfId="17433" xr:uid="{00000000-0005-0000-0000-000083530000}"/>
    <cellStyle name="40% - Accent3 2 4 2 2 4 2 2" xfId="17434" xr:uid="{00000000-0005-0000-0000-000084530000}"/>
    <cellStyle name="40% - Accent3 2 4 2 2 4 2 3" xfId="53427" xr:uid="{00000000-0005-0000-0000-000085530000}"/>
    <cellStyle name="40% - Accent3 2 4 2 2 4 3" xfId="17435" xr:uid="{00000000-0005-0000-0000-000086530000}"/>
    <cellStyle name="40% - Accent3 2 4 2 2 4 4" xfId="17436" xr:uid="{00000000-0005-0000-0000-000087530000}"/>
    <cellStyle name="40% - Accent3 2 4 2 2 5" xfId="17437" xr:uid="{00000000-0005-0000-0000-000088530000}"/>
    <cellStyle name="40% - Accent3 2 4 2 2 5 2" xfId="17438" xr:uid="{00000000-0005-0000-0000-000089530000}"/>
    <cellStyle name="40% - Accent3 2 4 2 2 5 3" xfId="53428" xr:uid="{00000000-0005-0000-0000-00008A530000}"/>
    <cellStyle name="40% - Accent3 2 4 2 2 6" xfId="17439" xr:uid="{00000000-0005-0000-0000-00008B530000}"/>
    <cellStyle name="40% - Accent3 2 4 2 2 7" xfId="17440" xr:uid="{00000000-0005-0000-0000-00008C530000}"/>
    <cellStyle name="40% - Accent3 2 4 2 3" xfId="17441" xr:uid="{00000000-0005-0000-0000-00008D530000}"/>
    <cellStyle name="40% - Accent3 2 4 2 3 2" xfId="17442" xr:uid="{00000000-0005-0000-0000-00008E530000}"/>
    <cellStyle name="40% - Accent3 2 4 2 3 2 2" xfId="17443" xr:uid="{00000000-0005-0000-0000-00008F530000}"/>
    <cellStyle name="40% - Accent3 2 4 2 3 2 2 2" xfId="17444" xr:uid="{00000000-0005-0000-0000-000090530000}"/>
    <cellStyle name="40% - Accent3 2 4 2 3 2 2 3" xfId="53429" xr:uid="{00000000-0005-0000-0000-000091530000}"/>
    <cellStyle name="40% - Accent3 2 4 2 3 2 3" xfId="17445" xr:uid="{00000000-0005-0000-0000-000092530000}"/>
    <cellStyle name="40% - Accent3 2 4 2 3 2 4" xfId="17446" xr:uid="{00000000-0005-0000-0000-000093530000}"/>
    <cellStyle name="40% - Accent3 2 4 2 3 3" xfId="17447" xr:uid="{00000000-0005-0000-0000-000094530000}"/>
    <cellStyle name="40% - Accent3 2 4 2 3 3 2" xfId="17448" xr:uid="{00000000-0005-0000-0000-000095530000}"/>
    <cellStyle name="40% - Accent3 2 4 2 3 3 2 2" xfId="17449" xr:uid="{00000000-0005-0000-0000-000096530000}"/>
    <cellStyle name="40% - Accent3 2 4 2 3 3 2 3" xfId="53430" xr:uid="{00000000-0005-0000-0000-000097530000}"/>
    <cellStyle name="40% - Accent3 2 4 2 3 3 3" xfId="17450" xr:uid="{00000000-0005-0000-0000-000098530000}"/>
    <cellStyle name="40% - Accent3 2 4 2 3 3 4" xfId="17451" xr:uid="{00000000-0005-0000-0000-000099530000}"/>
    <cellStyle name="40% - Accent3 2 4 2 3 4" xfId="17452" xr:uid="{00000000-0005-0000-0000-00009A530000}"/>
    <cellStyle name="40% - Accent3 2 4 2 3 4 2" xfId="17453" xr:uid="{00000000-0005-0000-0000-00009B530000}"/>
    <cellStyle name="40% - Accent3 2 4 2 3 4 3" xfId="53431" xr:uid="{00000000-0005-0000-0000-00009C530000}"/>
    <cellStyle name="40% - Accent3 2 4 2 3 5" xfId="17454" xr:uid="{00000000-0005-0000-0000-00009D530000}"/>
    <cellStyle name="40% - Accent3 2 4 2 3 6" xfId="17455" xr:uid="{00000000-0005-0000-0000-00009E530000}"/>
    <cellStyle name="40% - Accent3 2 4 2 4" xfId="17456" xr:uid="{00000000-0005-0000-0000-00009F530000}"/>
    <cellStyle name="40% - Accent3 2 4 2 4 2" xfId="17457" xr:uid="{00000000-0005-0000-0000-0000A0530000}"/>
    <cellStyle name="40% - Accent3 2 4 2 4 2 2" xfId="17458" xr:uid="{00000000-0005-0000-0000-0000A1530000}"/>
    <cellStyle name="40% - Accent3 2 4 2 4 2 3" xfId="53432" xr:uid="{00000000-0005-0000-0000-0000A2530000}"/>
    <cellStyle name="40% - Accent3 2 4 2 4 3" xfId="17459" xr:uid="{00000000-0005-0000-0000-0000A3530000}"/>
    <cellStyle name="40% - Accent3 2 4 2 4 4" xfId="17460" xr:uid="{00000000-0005-0000-0000-0000A4530000}"/>
    <cellStyle name="40% - Accent3 2 4 2 5" xfId="17461" xr:uid="{00000000-0005-0000-0000-0000A5530000}"/>
    <cellStyle name="40% - Accent3 2 4 2 5 2" xfId="17462" xr:uid="{00000000-0005-0000-0000-0000A6530000}"/>
    <cellStyle name="40% - Accent3 2 4 2 5 2 2" xfId="17463" xr:uid="{00000000-0005-0000-0000-0000A7530000}"/>
    <cellStyle name="40% - Accent3 2 4 2 5 2 3" xfId="53433" xr:uid="{00000000-0005-0000-0000-0000A8530000}"/>
    <cellStyle name="40% - Accent3 2 4 2 5 3" xfId="17464" xr:uid="{00000000-0005-0000-0000-0000A9530000}"/>
    <cellStyle name="40% - Accent3 2 4 2 5 4" xfId="17465" xr:uid="{00000000-0005-0000-0000-0000AA530000}"/>
    <cellStyle name="40% - Accent3 2 4 2 6" xfId="17466" xr:uid="{00000000-0005-0000-0000-0000AB530000}"/>
    <cellStyle name="40% - Accent3 2 4 2 6 2" xfId="17467" xr:uid="{00000000-0005-0000-0000-0000AC530000}"/>
    <cellStyle name="40% - Accent3 2 4 2 6 3" xfId="53434" xr:uid="{00000000-0005-0000-0000-0000AD530000}"/>
    <cellStyle name="40% - Accent3 2 4 2 7" xfId="17468" xr:uid="{00000000-0005-0000-0000-0000AE530000}"/>
    <cellStyle name="40% - Accent3 2 4 2 8" xfId="17469" xr:uid="{00000000-0005-0000-0000-0000AF530000}"/>
    <cellStyle name="40% - Accent3 2 4 3" xfId="17470" xr:uid="{00000000-0005-0000-0000-0000B0530000}"/>
    <cellStyle name="40% - Accent3 2 4 3 2" xfId="17471" xr:uid="{00000000-0005-0000-0000-0000B1530000}"/>
    <cellStyle name="40% - Accent3 2 4 3 2 2" xfId="17472" xr:uid="{00000000-0005-0000-0000-0000B2530000}"/>
    <cellStyle name="40% - Accent3 2 4 3 2 2 2" xfId="17473" xr:uid="{00000000-0005-0000-0000-0000B3530000}"/>
    <cellStyle name="40% - Accent3 2 4 3 2 2 2 2" xfId="17474" xr:uid="{00000000-0005-0000-0000-0000B4530000}"/>
    <cellStyle name="40% - Accent3 2 4 3 2 2 2 3" xfId="53435" xr:uid="{00000000-0005-0000-0000-0000B5530000}"/>
    <cellStyle name="40% - Accent3 2 4 3 2 2 3" xfId="17475" xr:uid="{00000000-0005-0000-0000-0000B6530000}"/>
    <cellStyle name="40% - Accent3 2 4 3 2 2 4" xfId="17476" xr:uid="{00000000-0005-0000-0000-0000B7530000}"/>
    <cellStyle name="40% - Accent3 2 4 3 2 3" xfId="17477" xr:uid="{00000000-0005-0000-0000-0000B8530000}"/>
    <cellStyle name="40% - Accent3 2 4 3 2 3 2" xfId="17478" xr:uid="{00000000-0005-0000-0000-0000B9530000}"/>
    <cellStyle name="40% - Accent3 2 4 3 2 3 2 2" xfId="17479" xr:uid="{00000000-0005-0000-0000-0000BA530000}"/>
    <cellStyle name="40% - Accent3 2 4 3 2 3 2 3" xfId="53436" xr:uid="{00000000-0005-0000-0000-0000BB530000}"/>
    <cellStyle name="40% - Accent3 2 4 3 2 3 3" xfId="17480" xr:uid="{00000000-0005-0000-0000-0000BC530000}"/>
    <cellStyle name="40% - Accent3 2 4 3 2 3 4" xfId="17481" xr:uid="{00000000-0005-0000-0000-0000BD530000}"/>
    <cellStyle name="40% - Accent3 2 4 3 2 4" xfId="17482" xr:uid="{00000000-0005-0000-0000-0000BE530000}"/>
    <cellStyle name="40% - Accent3 2 4 3 2 4 2" xfId="17483" xr:uid="{00000000-0005-0000-0000-0000BF530000}"/>
    <cellStyle name="40% - Accent3 2 4 3 2 4 3" xfId="53437" xr:uid="{00000000-0005-0000-0000-0000C0530000}"/>
    <cellStyle name="40% - Accent3 2 4 3 2 5" xfId="17484" xr:uid="{00000000-0005-0000-0000-0000C1530000}"/>
    <cellStyle name="40% - Accent3 2 4 3 2 6" xfId="17485" xr:uid="{00000000-0005-0000-0000-0000C2530000}"/>
    <cellStyle name="40% - Accent3 2 4 3 3" xfId="17486" xr:uid="{00000000-0005-0000-0000-0000C3530000}"/>
    <cellStyle name="40% - Accent3 2 4 3 3 2" xfId="17487" xr:uid="{00000000-0005-0000-0000-0000C4530000}"/>
    <cellStyle name="40% - Accent3 2 4 3 3 2 2" xfId="17488" xr:uid="{00000000-0005-0000-0000-0000C5530000}"/>
    <cellStyle name="40% - Accent3 2 4 3 3 2 3" xfId="53438" xr:uid="{00000000-0005-0000-0000-0000C6530000}"/>
    <cellStyle name="40% - Accent3 2 4 3 3 3" xfId="17489" xr:uid="{00000000-0005-0000-0000-0000C7530000}"/>
    <cellStyle name="40% - Accent3 2 4 3 3 4" xfId="17490" xr:uid="{00000000-0005-0000-0000-0000C8530000}"/>
    <cellStyle name="40% - Accent3 2 4 3 4" xfId="17491" xr:uid="{00000000-0005-0000-0000-0000C9530000}"/>
    <cellStyle name="40% - Accent3 2 4 3 4 2" xfId="17492" xr:uid="{00000000-0005-0000-0000-0000CA530000}"/>
    <cellStyle name="40% - Accent3 2 4 3 4 2 2" xfId="17493" xr:uid="{00000000-0005-0000-0000-0000CB530000}"/>
    <cellStyle name="40% - Accent3 2 4 3 4 2 3" xfId="53439" xr:uid="{00000000-0005-0000-0000-0000CC530000}"/>
    <cellStyle name="40% - Accent3 2 4 3 4 3" xfId="17494" xr:uid="{00000000-0005-0000-0000-0000CD530000}"/>
    <cellStyle name="40% - Accent3 2 4 3 4 4" xfId="17495" xr:uid="{00000000-0005-0000-0000-0000CE530000}"/>
    <cellStyle name="40% - Accent3 2 4 3 5" xfId="17496" xr:uid="{00000000-0005-0000-0000-0000CF530000}"/>
    <cellStyle name="40% - Accent3 2 4 3 5 2" xfId="17497" xr:uid="{00000000-0005-0000-0000-0000D0530000}"/>
    <cellStyle name="40% - Accent3 2 4 3 5 3" xfId="53440" xr:uid="{00000000-0005-0000-0000-0000D1530000}"/>
    <cellStyle name="40% - Accent3 2 4 3 6" xfId="17498" xr:uid="{00000000-0005-0000-0000-0000D2530000}"/>
    <cellStyle name="40% - Accent3 2 4 3 7" xfId="17499" xr:uid="{00000000-0005-0000-0000-0000D3530000}"/>
    <cellStyle name="40% - Accent3 2 4 4" xfId="17500" xr:uid="{00000000-0005-0000-0000-0000D4530000}"/>
    <cellStyle name="40% - Accent3 2 4 4 2" xfId="17501" xr:uid="{00000000-0005-0000-0000-0000D5530000}"/>
    <cellStyle name="40% - Accent3 2 4 4 2 2" xfId="17502" xr:uid="{00000000-0005-0000-0000-0000D6530000}"/>
    <cellStyle name="40% - Accent3 2 4 4 2 2 2" xfId="17503" xr:uid="{00000000-0005-0000-0000-0000D7530000}"/>
    <cellStyle name="40% - Accent3 2 4 4 2 2 3" xfId="53441" xr:uid="{00000000-0005-0000-0000-0000D8530000}"/>
    <cellStyle name="40% - Accent3 2 4 4 2 3" xfId="17504" xr:uid="{00000000-0005-0000-0000-0000D9530000}"/>
    <cellStyle name="40% - Accent3 2 4 4 2 4" xfId="17505" xr:uid="{00000000-0005-0000-0000-0000DA530000}"/>
    <cellStyle name="40% - Accent3 2 4 4 3" xfId="17506" xr:uid="{00000000-0005-0000-0000-0000DB530000}"/>
    <cellStyle name="40% - Accent3 2 4 4 3 2" xfId="17507" xr:uid="{00000000-0005-0000-0000-0000DC530000}"/>
    <cellStyle name="40% - Accent3 2 4 4 3 2 2" xfId="17508" xr:uid="{00000000-0005-0000-0000-0000DD530000}"/>
    <cellStyle name="40% - Accent3 2 4 4 3 2 3" xfId="53442" xr:uid="{00000000-0005-0000-0000-0000DE530000}"/>
    <cellStyle name="40% - Accent3 2 4 4 3 3" xfId="17509" xr:uid="{00000000-0005-0000-0000-0000DF530000}"/>
    <cellStyle name="40% - Accent3 2 4 4 3 4" xfId="17510" xr:uid="{00000000-0005-0000-0000-0000E0530000}"/>
    <cellStyle name="40% - Accent3 2 4 4 4" xfId="17511" xr:uid="{00000000-0005-0000-0000-0000E1530000}"/>
    <cellStyle name="40% - Accent3 2 4 4 4 2" xfId="17512" xr:uid="{00000000-0005-0000-0000-0000E2530000}"/>
    <cellStyle name="40% - Accent3 2 4 4 4 3" xfId="53443" xr:uid="{00000000-0005-0000-0000-0000E3530000}"/>
    <cellStyle name="40% - Accent3 2 4 4 5" xfId="17513" xr:uid="{00000000-0005-0000-0000-0000E4530000}"/>
    <cellStyle name="40% - Accent3 2 4 4 6" xfId="17514" xr:uid="{00000000-0005-0000-0000-0000E5530000}"/>
    <cellStyle name="40% - Accent3 2 4 5" xfId="17515" xr:uid="{00000000-0005-0000-0000-0000E6530000}"/>
    <cellStyle name="40% - Accent3 2 4 5 2" xfId="17516" xr:uid="{00000000-0005-0000-0000-0000E7530000}"/>
    <cellStyle name="40% - Accent3 2 4 5 2 2" xfId="17517" xr:uid="{00000000-0005-0000-0000-0000E8530000}"/>
    <cellStyle name="40% - Accent3 2 4 5 2 2 2" xfId="17518" xr:uid="{00000000-0005-0000-0000-0000E9530000}"/>
    <cellStyle name="40% - Accent3 2 4 5 2 2 3" xfId="53444" xr:uid="{00000000-0005-0000-0000-0000EA530000}"/>
    <cellStyle name="40% - Accent3 2 4 5 2 3" xfId="17519" xr:uid="{00000000-0005-0000-0000-0000EB530000}"/>
    <cellStyle name="40% - Accent3 2 4 5 2 4" xfId="17520" xr:uid="{00000000-0005-0000-0000-0000EC530000}"/>
    <cellStyle name="40% - Accent3 2 4 5 3" xfId="17521" xr:uid="{00000000-0005-0000-0000-0000ED530000}"/>
    <cellStyle name="40% - Accent3 2 4 5 3 2" xfId="17522" xr:uid="{00000000-0005-0000-0000-0000EE530000}"/>
    <cellStyle name="40% - Accent3 2 4 5 3 3" xfId="53445" xr:uid="{00000000-0005-0000-0000-0000EF530000}"/>
    <cellStyle name="40% - Accent3 2 4 5 4" xfId="17523" xr:uid="{00000000-0005-0000-0000-0000F0530000}"/>
    <cellStyle name="40% - Accent3 2 4 5 5" xfId="17524" xr:uid="{00000000-0005-0000-0000-0000F1530000}"/>
    <cellStyle name="40% - Accent3 2 4 6" xfId="17525" xr:uid="{00000000-0005-0000-0000-0000F2530000}"/>
    <cellStyle name="40% - Accent3 2 4 6 2" xfId="17526" xr:uid="{00000000-0005-0000-0000-0000F3530000}"/>
    <cellStyle name="40% - Accent3 2 4 6 2 2" xfId="17527" xr:uid="{00000000-0005-0000-0000-0000F4530000}"/>
    <cellStyle name="40% - Accent3 2 4 6 2 3" xfId="53446" xr:uid="{00000000-0005-0000-0000-0000F5530000}"/>
    <cellStyle name="40% - Accent3 2 4 6 3" xfId="17528" xr:uid="{00000000-0005-0000-0000-0000F6530000}"/>
    <cellStyle name="40% - Accent3 2 4 6 4" xfId="17529" xr:uid="{00000000-0005-0000-0000-0000F7530000}"/>
    <cellStyle name="40% - Accent3 2 4 7" xfId="17530" xr:uid="{00000000-0005-0000-0000-0000F8530000}"/>
    <cellStyle name="40% - Accent3 2 4 7 2" xfId="17531" xr:uid="{00000000-0005-0000-0000-0000F9530000}"/>
    <cellStyle name="40% - Accent3 2 4 7 2 2" xfId="17532" xr:uid="{00000000-0005-0000-0000-0000FA530000}"/>
    <cellStyle name="40% - Accent3 2 4 7 2 3" xfId="53447" xr:uid="{00000000-0005-0000-0000-0000FB530000}"/>
    <cellStyle name="40% - Accent3 2 4 7 3" xfId="17533" xr:uid="{00000000-0005-0000-0000-0000FC530000}"/>
    <cellStyle name="40% - Accent3 2 4 7 4" xfId="17534" xr:uid="{00000000-0005-0000-0000-0000FD530000}"/>
    <cellStyle name="40% - Accent3 2 4 8" xfId="17535" xr:uid="{00000000-0005-0000-0000-0000FE530000}"/>
    <cellStyle name="40% - Accent3 2 4 8 2" xfId="17536" xr:uid="{00000000-0005-0000-0000-0000FF530000}"/>
    <cellStyle name="40% - Accent3 2 4 8 3" xfId="53448" xr:uid="{00000000-0005-0000-0000-000000540000}"/>
    <cellStyle name="40% - Accent3 2 4 9" xfId="17537" xr:uid="{00000000-0005-0000-0000-000001540000}"/>
    <cellStyle name="40% - Accent3 2 5" xfId="17538" xr:uid="{00000000-0005-0000-0000-000002540000}"/>
    <cellStyle name="40% - Accent3 2 5 10" xfId="17539" xr:uid="{00000000-0005-0000-0000-000003540000}"/>
    <cellStyle name="40% - Accent3 2 5 2" xfId="17540" xr:uid="{00000000-0005-0000-0000-000004540000}"/>
    <cellStyle name="40% - Accent3 2 5 2 2" xfId="17541" xr:uid="{00000000-0005-0000-0000-000005540000}"/>
    <cellStyle name="40% - Accent3 2 5 2 2 2" xfId="17542" xr:uid="{00000000-0005-0000-0000-000006540000}"/>
    <cellStyle name="40% - Accent3 2 5 2 2 2 2" xfId="17543" xr:uid="{00000000-0005-0000-0000-000007540000}"/>
    <cellStyle name="40% - Accent3 2 5 2 2 2 2 2" xfId="17544" xr:uid="{00000000-0005-0000-0000-000008540000}"/>
    <cellStyle name="40% - Accent3 2 5 2 2 2 2 2 2" xfId="17545" xr:uid="{00000000-0005-0000-0000-000009540000}"/>
    <cellStyle name="40% - Accent3 2 5 2 2 2 2 2 3" xfId="53449" xr:uid="{00000000-0005-0000-0000-00000A540000}"/>
    <cellStyle name="40% - Accent3 2 5 2 2 2 2 3" xfId="17546" xr:uid="{00000000-0005-0000-0000-00000B540000}"/>
    <cellStyle name="40% - Accent3 2 5 2 2 2 2 4" xfId="17547" xr:uid="{00000000-0005-0000-0000-00000C540000}"/>
    <cellStyle name="40% - Accent3 2 5 2 2 2 3" xfId="17548" xr:uid="{00000000-0005-0000-0000-00000D540000}"/>
    <cellStyle name="40% - Accent3 2 5 2 2 2 3 2" xfId="17549" xr:uid="{00000000-0005-0000-0000-00000E540000}"/>
    <cellStyle name="40% - Accent3 2 5 2 2 2 3 2 2" xfId="17550" xr:uid="{00000000-0005-0000-0000-00000F540000}"/>
    <cellStyle name="40% - Accent3 2 5 2 2 2 3 2 3" xfId="53450" xr:uid="{00000000-0005-0000-0000-000010540000}"/>
    <cellStyle name="40% - Accent3 2 5 2 2 2 3 3" xfId="17551" xr:uid="{00000000-0005-0000-0000-000011540000}"/>
    <cellStyle name="40% - Accent3 2 5 2 2 2 3 4" xfId="17552" xr:uid="{00000000-0005-0000-0000-000012540000}"/>
    <cellStyle name="40% - Accent3 2 5 2 2 2 4" xfId="17553" xr:uid="{00000000-0005-0000-0000-000013540000}"/>
    <cellStyle name="40% - Accent3 2 5 2 2 2 4 2" xfId="17554" xr:uid="{00000000-0005-0000-0000-000014540000}"/>
    <cellStyle name="40% - Accent3 2 5 2 2 2 4 3" xfId="53451" xr:uid="{00000000-0005-0000-0000-000015540000}"/>
    <cellStyle name="40% - Accent3 2 5 2 2 2 5" xfId="17555" xr:uid="{00000000-0005-0000-0000-000016540000}"/>
    <cellStyle name="40% - Accent3 2 5 2 2 2 6" xfId="17556" xr:uid="{00000000-0005-0000-0000-000017540000}"/>
    <cellStyle name="40% - Accent3 2 5 2 2 3" xfId="17557" xr:uid="{00000000-0005-0000-0000-000018540000}"/>
    <cellStyle name="40% - Accent3 2 5 2 2 3 2" xfId="17558" xr:uid="{00000000-0005-0000-0000-000019540000}"/>
    <cellStyle name="40% - Accent3 2 5 2 2 3 2 2" xfId="17559" xr:uid="{00000000-0005-0000-0000-00001A540000}"/>
    <cellStyle name="40% - Accent3 2 5 2 2 3 2 3" xfId="53452" xr:uid="{00000000-0005-0000-0000-00001B540000}"/>
    <cellStyle name="40% - Accent3 2 5 2 2 3 3" xfId="17560" xr:uid="{00000000-0005-0000-0000-00001C540000}"/>
    <cellStyle name="40% - Accent3 2 5 2 2 3 4" xfId="17561" xr:uid="{00000000-0005-0000-0000-00001D540000}"/>
    <cellStyle name="40% - Accent3 2 5 2 2 4" xfId="17562" xr:uid="{00000000-0005-0000-0000-00001E540000}"/>
    <cellStyle name="40% - Accent3 2 5 2 2 4 2" xfId="17563" xr:uid="{00000000-0005-0000-0000-00001F540000}"/>
    <cellStyle name="40% - Accent3 2 5 2 2 4 2 2" xfId="17564" xr:uid="{00000000-0005-0000-0000-000020540000}"/>
    <cellStyle name="40% - Accent3 2 5 2 2 4 2 3" xfId="53453" xr:uid="{00000000-0005-0000-0000-000021540000}"/>
    <cellStyle name="40% - Accent3 2 5 2 2 4 3" xfId="17565" xr:uid="{00000000-0005-0000-0000-000022540000}"/>
    <cellStyle name="40% - Accent3 2 5 2 2 4 4" xfId="17566" xr:uid="{00000000-0005-0000-0000-000023540000}"/>
    <cellStyle name="40% - Accent3 2 5 2 2 5" xfId="17567" xr:uid="{00000000-0005-0000-0000-000024540000}"/>
    <cellStyle name="40% - Accent3 2 5 2 2 5 2" xfId="17568" xr:uid="{00000000-0005-0000-0000-000025540000}"/>
    <cellStyle name="40% - Accent3 2 5 2 2 5 3" xfId="53454" xr:uid="{00000000-0005-0000-0000-000026540000}"/>
    <cellStyle name="40% - Accent3 2 5 2 2 6" xfId="17569" xr:uid="{00000000-0005-0000-0000-000027540000}"/>
    <cellStyle name="40% - Accent3 2 5 2 2 7" xfId="17570" xr:uid="{00000000-0005-0000-0000-000028540000}"/>
    <cellStyle name="40% - Accent3 2 5 2 3" xfId="17571" xr:uid="{00000000-0005-0000-0000-000029540000}"/>
    <cellStyle name="40% - Accent3 2 5 2 3 2" xfId="17572" xr:uid="{00000000-0005-0000-0000-00002A540000}"/>
    <cellStyle name="40% - Accent3 2 5 2 3 2 2" xfId="17573" xr:uid="{00000000-0005-0000-0000-00002B540000}"/>
    <cellStyle name="40% - Accent3 2 5 2 3 2 2 2" xfId="17574" xr:uid="{00000000-0005-0000-0000-00002C540000}"/>
    <cellStyle name="40% - Accent3 2 5 2 3 2 2 3" xfId="53455" xr:uid="{00000000-0005-0000-0000-00002D540000}"/>
    <cellStyle name="40% - Accent3 2 5 2 3 2 3" xfId="17575" xr:uid="{00000000-0005-0000-0000-00002E540000}"/>
    <cellStyle name="40% - Accent3 2 5 2 3 2 4" xfId="17576" xr:uid="{00000000-0005-0000-0000-00002F540000}"/>
    <cellStyle name="40% - Accent3 2 5 2 3 3" xfId="17577" xr:uid="{00000000-0005-0000-0000-000030540000}"/>
    <cellStyle name="40% - Accent3 2 5 2 3 3 2" xfId="17578" xr:uid="{00000000-0005-0000-0000-000031540000}"/>
    <cellStyle name="40% - Accent3 2 5 2 3 3 2 2" xfId="17579" xr:uid="{00000000-0005-0000-0000-000032540000}"/>
    <cellStyle name="40% - Accent3 2 5 2 3 3 2 3" xfId="53456" xr:uid="{00000000-0005-0000-0000-000033540000}"/>
    <cellStyle name="40% - Accent3 2 5 2 3 3 3" xfId="17580" xr:uid="{00000000-0005-0000-0000-000034540000}"/>
    <cellStyle name="40% - Accent3 2 5 2 3 3 4" xfId="17581" xr:uid="{00000000-0005-0000-0000-000035540000}"/>
    <cellStyle name="40% - Accent3 2 5 2 3 4" xfId="17582" xr:uid="{00000000-0005-0000-0000-000036540000}"/>
    <cellStyle name="40% - Accent3 2 5 2 3 4 2" xfId="17583" xr:uid="{00000000-0005-0000-0000-000037540000}"/>
    <cellStyle name="40% - Accent3 2 5 2 3 4 3" xfId="53457" xr:uid="{00000000-0005-0000-0000-000038540000}"/>
    <cellStyle name="40% - Accent3 2 5 2 3 5" xfId="17584" xr:uid="{00000000-0005-0000-0000-000039540000}"/>
    <cellStyle name="40% - Accent3 2 5 2 3 6" xfId="17585" xr:uid="{00000000-0005-0000-0000-00003A540000}"/>
    <cellStyle name="40% - Accent3 2 5 2 4" xfId="17586" xr:uid="{00000000-0005-0000-0000-00003B540000}"/>
    <cellStyle name="40% - Accent3 2 5 2 4 2" xfId="17587" xr:uid="{00000000-0005-0000-0000-00003C540000}"/>
    <cellStyle name="40% - Accent3 2 5 2 4 2 2" xfId="17588" xr:uid="{00000000-0005-0000-0000-00003D540000}"/>
    <cellStyle name="40% - Accent3 2 5 2 4 2 3" xfId="53458" xr:uid="{00000000-0005-0000-0000-00003E540000}"/>
    <cellStyle name="40% - Accent3 2 5 2 4 3" xfId="17589" xr:uid="{00000000-0005-0000-0000-00003F540000}"/>
    <cellStyle name="40% - Accent3 2 5 2 4 4" xfId="17590" xr:uid="{00000000-0005-0000-0000-000040540000}"/>
    <cellStyle name="40% - Accent3 2 5 2 5" xfId="17591" xr:uid="{00000000-0005-0000-0000-000041540000}"/>
    <cellStyle name="40% - Accent3 2 5 2 5 2" xfId="17592" xr:uid="{00000000-0005-0000-0000-000042540000}"/>
    <cellStyle name="40% - Accent3 2 5 2 5 2 2" xfId="17593" xr:uid="{00000000-0005-0000-0000-000043540000}"/>
    <cellStyle name="40% - Accent3 2 5 2 5 2 3" xfId="53459" xr:uid="{00000000-0005-0000-0000-000044540000}"/>
    <cellStyle name="40% - Accent3 2 5 2 5 3" xfId="17594" xr:uid="{00000000-0005-0000-0000-000045540000}"/>
    <cellStyle name="40% - Accent3 2 5 2 5 4" xfId="17595" xr:uid="{00000000-0005-0000-0000-000046540000}"/>
    <cellStyle name="40% - Accent3 2 5 2 6" xfId="17596" xr:uid="{00000000-0005-0000-0000-000047540000}"/>
    <cellStyle name="40% - Accent3 2 5 2 6 2" xfId="17597" xr:uid="{00000000-0005-0000-0000-000048540000}"/>
    <cellStyle name="40% - Accent3 2 5 2 6 3" xfId="53460" xr:uid="{00000000-0005-0000-0000-000049540000}"/>
    <cellStyle name="40% - Accent3 2 5 2 7" xfId="17598" xr:uid="{00000000-0005-0000-0000-00004A540000}"/>
    <cellStyle name="40% - Accent3 2 5 2 8" xfId="17599" xr:uid="{00000000-0005-0000-0000-00004B540000}"/>
    <cellStyle name="40% - Accent3 2 5 3" xfId="17600" xr:uid="{00000000-0005-0000-0000-00004C540000}"/>
    <cellStyle name="40% - Accent3 2 5 3 2" xfId="17601" xr:uid="{00000000-0005-0000-0000-00004D540000}"/>
    <cellStyle name="40% - Accent3 2 5 3 2 2" xfId="17602" xr:uid="{00000000-0005-0000-0000-00004E540000}"/>
    <cellStyle name="40% - Accent3 2 5 3 2 2 2" xfId="17603" xr:uid="{00000000-0005-0000-0000-00004F540000}"/>
    <cellStyle name="40% - Accent3 2 5 3 2 2 2 2" xfId="17604" xr:uid="{00000000-0005-0000-0000-000050540000}"/>
    <cellStyle name="40% - Accent3 2 5 3 2 2 2 3" xfId="53461" xr:uid="{00000000-0005-0000-0000-000051540000}"/>
    <cellStyle name="40% - Accent3 2 5 3 2 2 3" xfId="17605" xr:uid="{00000000-0005-0000-0000-000052540000}"/>
    <cellStyle name="40% - Accent3 2 5 3 2 2 4" xfId="17606" xr:uid="{00000000-0005-0000-0000-000053540000}"/>
    <cellStyle name="40% - Accent3 2 5 3 2 3" xfId="17607" xr:uid="{00000000-0005-0000-0000-000054540000}"/>
    <cellStyle name="40% - Accent3 2 5 3 2 3 2" xfId="17608" xr:uid="{00000000-0005-0000-0000-000055540000}"/>
    <cellStyle name="40% - Accent3 2 5 3 2 3 2 2" xfId="17609" xr:uid="{00000000-0005-0000-0000-000056540000}"/>
    <cellStyle name="40% - Accent3 2 5 3 2 3 2 3" xfId="53462" xr:uid="{00000000-0005-0000-0000-000057540000}"/>
    <cellStyle name="40% - Accent3 2 5 3 2 3 3" xfId="17610" xr:uid="{00000000-0005-0000-0000-000058540000}"/>
    <cellStyle name="40% - Accent3 2 5 3 2 3 4" xfId="17611" xr:uid="{00000000-0005-0000-0000-000059540000}"/>
    <cellStyle name="40% - Accent3 2 5 3 2 4" xfId="17612" xr:uid="{00000000-0005-0000-0000-00005A540000}"/>
    <cellStyle name="40% - Accent3 2 5 3 2 4 2" xfId="17613" xr:uid="{00000000-0005-0000-0000-00005B540000}"/>
    <cellStyle name="40% - Accent3 2 5 3 2 4 3" xfId="53463" xr:uid="{00000000-0005-0000-0000-00005C540000}"/>
    <cellStyle name="40% - Accent3 2 5 3 2 5" xfId="17614" xr:uid="{00000000-0005-0000-0000-00005D540000}"/>
    <cellStyle name="40% - Accent3 2 5 3 2 6" xfId="17615" xr:uid="{00000000-0005-0000-0000-00005E540000}"/>
    <cellStyle name="40% - Accent3 2 5 3 3" xfId="17616" xr:uid="{00000000-0005-0000-0000-00005F540000}"/>
    <cellStyle name="40% - Accent3 2 5 3 3 2" xfId="17617" xr:uid="{00000000-0005-0000-0000-000060540000}"/>
    <cellStyle name="40% - Accent3 2 5 3 3 2 2" xfId="17618" xr:uid="{00000000-0005-0000-0000-000061540000}"/>
    <cellStyle name="40% - Accent3 2 5 3 3 2 3" xfId="53464" xr:uid="{00000000-0005-0000-0000-000062540000}"/>
    <cellStyle name="40% - Accent3 2 5 3 3 3" xfId="17619" xr:uid="{00000000-0005-0000-0000-000063540000}"/>
    <cellStyle name="40% - Accent3 2 5 3 3 4" xfId="17620" xr:uid="{00000000-0005-0000-0000-000064540000}"/>
    <cellStyle name="40% - Accent3 2 5 3 4" xfId="17621" xr:uid="{00000000-0005-0000-0000-000065540000}"/>
    <cellStyle name="40% - Accent3 2 5 3 4 2" xfId="17622" xr:uid="{00000000-0005-0000-0000-000066540000}"/>
    <cellStyle name="40% - Accent3 2 5 3 4 2 2" xfId="17623" xr:uid="{00000000-0005-0000-0000-000067540000}"/>
    <cellStyle name="40% - Accent3 2 5 3 4 2 3" xfId="53465" xr:uid="{00000000-0005-0000-0000-000068540000}"/>
    <cellStyle name="40% - Accent3 2 5 3 4 3" xfId="17624" xr:uid="{00000000-0005-0000-0000-000069540000}"/>
    <cellStyle name="40% - Accent3 2 5 3 4 4" xfId="17625" xr:uid="{00000000-0005-0000-0000-00006A540000}"/>
    <cellStyle name="40% - Accent3 2 5 3 5" xfId="17626" xr:uid="{00000000-0005-0000-0000-00006B540000}"/>
    <cellStyle name="40% - Accent3 2 5 3 5 2" xfId="17627" xr:uid="{00000000-0005-0000-0000-00006C540000}"/>
    <cellStyle name="40% - Accent3 2 5 3 5 3" xfId="53466" xr:uid="{00000000-0005-0000-0000-00006D540000}"/>
    <cellStyle name="40% - Accent3 2 5 3 6" xfId="17628" xr:uid="{00000000-0005-0000-0000-00006E540000}"/>
    <cellStyle name="40% - Accent3 2 5 3 7" xfId="17629" xr:uid="{00000000-0005-0000-0000-00006F540000}"/>
    <cellStyle name="40% - Accent3 2 5 4" xfId="17630" xr:uid="{00000000-0005-0000-0000-000070540000}"/>
    <cellStyle name="40% - Accent3 2 5 4 2" xfId="17631" xr:uid="{00000000-0005-0000-0000-000071540000}"/>
    <cellStyle name="40% - Accent3 2 5 4 2 2" xfId="17632" xr:uid="{00000000-0005-0000-0000-000072540000}"/>
    <cellStyle name="40% - Accent3 2 5 4 2 2 2" xfId="17633" xr:uid="{00000000-0005-0000-0000-000073540000}"/>
    <cellStyle name="40% - Accent3 2 5 4 2 2 3" xfId="53467" xr:uid="{00000000-0005-0000-0000-000074540000}"/>
    <cellStyle name="40% - Accent3 2 5 4 2 3" xfId="17634" xr:uid="{00000000-0005-0000-0000-000075540000}"/>
    <cellStyle name="40% - Accent3 2 5 4 2 4" xfId="17635" xr:uid="{00000000-0005-0000-0000-000076540000}"/>
    <cellStyle name="40% - Accent3 2 5 4 3" xfId="17636" xr:uid="{00000000-0005-0000-0000-000077540000}"/>
    <cellStyle name="40% - Accent3 2 5 4 3 2" xfId="17637" xr:uid="{00000000-0005-0000-0000-000078540000}"/>
    <cellStyle name="40% - Accent3 2 5 4 3 2 2" xfId="17638" xr:uid="{00000000-0005-0000-0000-000079540000}"/>
    <cellStyle name="40% - Accent3 2 5 4 3 2 3" xfId="53468" xr:uid="{00000000-0005-0000-0000-00007A540000}"/>
    <cellStyle name="40% - Accent3 2 5 4 3 3" xfId="17639" xr:uid="{00000000-0005-0000-0000-00007B540000}"/>
    <cellStyle name="40% - Accent3 2 5 4 3 4" xfId="17640" xr:uid="{00000000-0005-0000-0000-00007C540000}"/>
    <cellStyle name="40% - Accent3 2 5 4 4" xfId="17641" xr:uid="{00000000-0005-0000-0000-00007D540000}"/>
    <cellStyle name="40% - Accent3 2 5 4 4 2" xfId="17642" xr:uid="{00000000-0005-0000-0000-00007E540000}"/>
    <cellStyle name="40% - Accent3 2 5 4 4 3" xfId="53469" xr:uid="{00000000-0005-0000-0000-00007F540000}"/>
    <cellStyle name="40% - Accent3 2 5 4 5" xfId="17643" xr:uid="{00000000-0005-0000-0000-000080540000}"/>
    <cellStyle name="40% - Accent3 2 5 4 6" xfId="17644" xr:uid="{00000000-0005-0000-0000-000081540000}"/>
    <cellStyle name="40% - Accent3 2 5 5" xfId="17645" xr:uid="{00000000-0005-0000-0000-000082540000}"/>
    <cellStyle name="40% - Accent3 2 5 5 2" xfId="17646" xr:uid="{00000000-0005-0000-0000-000083540000}"/>
    <cellStyle name="40% - Accent3 2 5 5 2 2" xfId="17647" xr:uid="{00000000-0005-0000-0000-000084540000}"/>
    <cellStyle name="40% - Accent3 2 5 5 2 2 2" xfId="17648" xr:uid="{00000000-0005-0000-0000-000085540000}"/>
    <cellStyle name="40% - Accent3 2 5 5 2 2 3" xfId="53470" xr:uid="{00000000-0005-0000-0000-000086540000}"/>
    <cellStyle name="40% - Accent3 2 5 5 2 3" xfId="17649" xr:uid="{00000000-0005-0000-0000-000087540000}"/>
    <cellStyle name="40% - Accent3 2 5 5 2 4" xfId="17650" xr:uid="{00000000-0005-0000-0000-000088540000}"/>
    <cellStyle name="40% - Accent3 2 5 5 3" xfId="17651" xr:uid="{00000000-0005-0000-0000-000089540000}"/>
    <cellStyle name="40% - Accent3 2 5 5 3 2" xfId="17652" xr:uid="{00000000-0005-0000-0000-00008A540000}"/>
    <cellStyle name="40% - Accent3 2 5 5 3 3" xfId="53471" xr:uid="{00000000-0005-0000-0000-00008B540000}"/>
    <cellStyle name="40% - Accent3 2 5 5 4" xfId="17653" xr:uid="{00000000-0005-0000-0000-00008C540000}"/>
    <cellStyle name="40% - Accent3 2 5 5 5" xfId="17654" xr:uid="{00000000-0005-0000-0000-00008D540000}"/>
    <cellStyle name="40% - Accent3 2 5 6" xfId="17655" xr:uid="{00000000-0005-0000-0000-00008E540000}"/>
    <cellStyle name="40% - Accent3 2 5 6 2" xfId="17656" xr:uid="{00000000-0005-0000-0000-00008F540000}"/>
    <cellStyle name="40% - Accent3 2 5 6 2 2" xfId="17657" xr:uid="{00000000-0005-0000-0000-000090540000}"/>
    <cellStyle name="40% - Accent3 2 5 6 2 3" xfId="53472" xr:uid="{00000000-0005-0000-0000-000091540000}"/>
    <cellStyle name="40% - Accent3 2 5 6 3" xfId="17658" xr:uid="{00000000-0005-0000-0000-000092540000}"/>
    <cellStyle name="40% - Accent3 2 5 6 4" xfId="17659" xr:uid="{00000000-0005-0000-0000-000093540000}"/>
    <cellStyle name="40% - Accent3 2 5 7" xfId="17660" xr:uid="{00000000-0005-0000-0000-000094540000}"/>
    <cellStyle name="40% - Accent3 2 5 7 2" xfId="17661" xr:uid="{00000000-0005-0000-0000-000095540000}"/>
    <cellStyle name="40% - Accent3 2 5 7 2 2" xfId="17662" xr:uid="{00000000-0005-0000-0000-000096540000}"/>
    <cellStyle name="40% - Accent3 2 5 7 2 3" xfId="53473" xr:uid="{00000000-0005-0000-0000-000097540000}"/>
    <cellStyle name="40% - Accent3 2 5 7 3" xfId="17663" xr:uid="{00000000-0005-0000-0000-000098540000}"/>
    <cellStyle name="40% - Accent3 2 5 7 4" xfId="17664" xr:uid="{00000000-0005-0000-0000-000099540000}"/>
    <cellStyle name="40% - Accent3 2 5 8" xfId="17665" xr:uid="{00000000-0005-0000-0000-00009A540000}"/>
    <cellStyle name="40% - Accent3 2 5 8 2" xfId="17666" xr:uid="{00000000-0005-0000-0000-00009B540000}"/>
    <cellStyle name="40% - Accent3 2 5 8 3" xfId="53474" xr:uid="{00000000-0005-0000-0000-00009C540000}"/>
    <cellStyle name="40% - Accent3 2 5 9" xfId="17667" xr:uid="{00000000-0005-0000-0000-00009D540000}"/>
    <cellStyle name="40% - Accent3 2 6" xfId="17668" xr:uid="{00000000-0005-0000-0000-00009E540000}"/>
    <cellStyle name="40% - Accent3 2 6 10" xfId="17669" xr:uid="{00000000-0005-0000-0000-00009F540000}"/>
    <cellStyle name="40% - Accent3 2 6 2" xfId="17670" xr:uid="{00000000-0005-0000-0000-0000A0540000}"/>
    <cellStyle name="40% - Accent3 2 6 2 2" xfId="17671" xr:uid="{00000000-0005-0000-0000-0000A1540000}"/>
    <cellStyle name="40% - Accent3 2 6 2 2 2" xfId="17672" xr:uid="{00000000-0005-0000-0000-0000A2540000}"/>
    <cellStyle name="40% - Accent3 2 6 2 2 2 2" xfId="17673" xr:uid="{00000000-0005-0000-0000-0000A3540000}"/>
    <cellStyle name="40% - Accent3 2 6 2 2 2 2 2" xfId="17674" xr:uid="{00000000-0005-0000-0000-0000A4540000}"/>
    <cellStyle name="40% - Accent3 2 6 2 2 2 2 2 2" xfId="17675" xr:uid="{00000000-0005-0000-0000-0000A5540000}"/>
    <cellStyle name="40% - Accent3 2 6 2 2 2 2 2 3" xfId="53475" xr:uid="{00000000-0005-0000-0000-0000A6540000}"/>
    <cellStyle name="40% - Accent3 2 6 2 2 2 2 3" xfId="17676" xr:uid="{00000000-0005-0000-0000-0000A7540000}"/>
    <cellStyle name="40% - Accent3 2 6 2 2 2 2 4" xfId="17677" xr:uid="{00000000-0005-0000-0000-0000A8540000}"/>
    <cellStyle name="40% - Accent3 2 6 2 2 2 3" xfId="17678" xr:uid="{00000000-0005-0000-0000-0000A9540000}"/>
    <cellStyle name="40% - Accent3 2 6 2 2 2 3 2" xfId="17679" xr:uid="{00000000-0005-0000-0000-0000AA540000}"/>
    <cellStyle name="40% - Accent3 2 6 2 2 2 3 2 2" xfId="17680" xr:uid="{00000000-0005-0000-0000-0000AB540000}"/>
    <cellStyle name="40% - Accent3 2 6 2 2 2 3 2 3" xfId="53476" xr:uid="{00000000-0005-0000-0000-0000AC540000}"/>
    <cellStyle name="40% - Accent3 2 6 2 2 2 3 3" xfId="17681" xr:uid="{00000000-0005-0000-0000-0000AD540000}"/>
    <cellStyle name="40% - Accent3 2 6 2 2 2 3 4" xfId="17682" xr:uid="{00000000-0005-0000-0000-0000AE540000}"/>
    <cellStyle name="40% - Accent3 2 6 2 2 2 4" xfId="17683" xr:uid="{00000000-0005-0000-0000-0000AF540000}"/>
    <cellStyle name="40% - Accent3 2 6 2 2 2 4 2" xfId="17684" xr:uid="{00000000-0005-0000-0000-0000B0540000}"/>
    <cellStyle name="40% - Accent3 2 6 2 2 2 4 3" xfId="53477" xr:uid="{00000000-0005-0000-0000-0000B1540000}"/>
    <cellStyle name="40% - Accent3 2 6 2 2 2 5" xfId="17685" xr:uid="{00000000-0005-0000-0000-0000B2540000}"/>
    <cellStyle name="40% - Accent3 2 6 2 2 2 6" xfId="17686" xr:uid="{00000000-0005-0000-0000-0000B3540000}"/>
    <cellStyle name="40% - Accent3 2 6 2 2 3" xfId="17687" xr:uid="{00000000-0005-0000-0000-0000B4540000}"/>
    <cellStyle name="40% - Accent3 2 6 2 2 3 2" xfId="17688" xr:uid="{00000000-0005-0000-0000-0000B5540000}"/>
    <cellStyle name="40% - Accent3 2 6 2 2 3 2 2" xfId="17689" xr:uid="{00000000-0005-0000-0000-0000B6540000}"/>
    <cellStyle name="40% - Accent3 2 6 2 2 3 2 3" xfId="53478" xr:uid="{00000000-0005-0000-0000-0000B7540000}"/>
    <cellStyle name="40% - Accent3 2 6 2 2 3 3" xfId="17690" xr:uid="{00000000-0005-0000-0000-0000B8540000}"/>
    <cellStyle name="40% - Accent3 2 6 2 2 3 4" xfId="17691" xr:uid="{00000000-0005-0000-0000-0000B9540000}"/>
    <cellStyle name="40% - Accent3 2 6 2 2 4" xfId="17692" xr:uid="{00000000-0005-0000-0000-0000BA540000}"/>
    <cellStyle name="40% - Accent3 2 6 2 2 4 2" xfId="17693" xr:uid="{00000000-0005-0000-0000-0000BB540000}"/>
    <cellStyle name="40% - Accent3 2 6 2 2 4 2 2" xfId="17694" xr:uid="{00000000-0005-0000-0000-0000BC540000}"/>
    <cellStyle name="40% - Accent3 2 6 2 2 4 2 3" xfId="53479" xr:uid="{00000000-0005-0000-0000-0000BD540000}"/>
    <cellStyle name="40% - Accent3 2 6 2 2 4 3" xfId="17695" xr:uid="{00000000-0005-0000-0000-0000BE540000}"/>
    <cellStyle name="40% - Accent3 2 6 2 2 4 4" xfId="17696" xr:uid="{00000000-0005-0000-0000-0000BF540000}"/>
    <cellStyle name="40% - Accent3 2 6 2 2 5" xfId="17697" xr:uid="{00000000-0005-0000-0000-0000C0540000}"/>
    <cellStyle name="40% - Accent3 2 6 2 2 5 2" xfId="17698" xr:uid="{00000000-0005-0000-0000-0000C1540000}"/>
    <cellStyle name="40% - Accent3 2 6 2 2 5 3" xfId="53480" xr:uid="{00000000-0005-0000-0000-0000C2540000}"/>
    <cellStyle name="40% - Accent3 2 6 2 2 6" xfId="17699" xr:uid="{00000000-0005-0000-0000-0000C3540000}"/>
    <cellStyle name="40% - Accent3 2 6 2 2 7" xfId="17700" xr:uid="{00000000-0005-0000-0000-0000C4540000}"/>
    <cellStyle name="40% - Accent3 2 6 2 3" xfId="17701" xr:uid="{00000000-0005-0000-0000-0000C5540000}"/>
    <cellStyle name="40% - Accent3 2 6 2 3 2" xfId="17702" xr:uid="{00000000-0005-0000-0000-0000C6540000}"/>
    <cellStyle name="40% - Accent3 2 6 2 3 2 2" xfId="17703" xr:uid="{00000000-0005-0000-0000-0000C7540000}"/>
    <cellStyle name="40% - Accent3 2 6 2 3 2 2 2" xfId="17704" xr:uid="{00000000-0005-0000-0000-0000C8540000}"/>
    <cellStyle name="40% - Accent3 2 6 2 3 2 2 3" xfId="53481" xr:uid="{00000000-0005-0000-0000-0000C9540000}"/>
    <cellStyle name="40% - Accent3 2 6 2 3 2 3" xfId="17705" xr:uid="{00000000-0005-0000-0000-0000CA540000}"/>
    <cellStyle name="40% - Accent3 2 6 2 3 2 4" xfId="17706" xr:uid="{00000000-0005-0000-0000-0000CB540000}"/>
    <cellStyle name="40% - Accent3 2 6 2 3 3" xfId="17707" xr:uid="{00000000-0005-0000-0000-0000CC540000}"/>
    <cellStyle name="40% - Accent3 2 6 2 3 3 2" xfId="17708" xr:uid="{00000000-0005-0000-0000-0000CD540000}"/>
    <cellStyle name="40% - Accent3 2 6 2 3 3 2 2" xfId="17709" xr:uid="{00000000-0005-0000-0000-0000CE540000}"/>
    <cellStyle name="40% - Accent3 2 6 2 3 3 2 3" xfId="53482" xr:uid="{00000000-0005-0000-0000-0000CF540000}"/>
    <cellStyle name="40% - Accent3 2 6 2 3 3 3" xfId="17710" xr:uid="{00000000-0005-0000-0000-0000D0540000}"/>
    <cellStyle name="40% - Accent3 2 6 2 3 3 4" xfId="17711" xr:uid="{00000000-0005-0000-0000-0000D1540000}"/>
    <cellStyle name="40% - Accent3 2 6 2 3 4" xfId="17712" xr:uid="{00000000-0005-0000-0000-0000D2540000}"/>
    <cellStyle name="40% - Accent3 2 6 2 3 4 2" xfId="17713" xr:uid="{00000000-0005-0000-0000-0000D3540000}"/>
    <cellStyle name="40% - Accent3 2 6 2 3 4 3" xfId="53483" xr:uid="{00000000-0005-0000-0000-0000D4540000}"/>
    <cellStyle name="40% - Accent3 2 6 2 3 5" xfId="17714" xr:uid="{00000000-0005-0000-0000-0000D5540000}"/>
    <cellStyle name="40% - Accent3 2 6 2 3 6" xfId="17715" xr:uid="{00000000-0005-0000-0000-0000D6540000}"/>
    <cellStyle name="40% - Accent3 2 6 2 4" xfId="17716" xr:uid="{00000000-0005-0000-0000-0000D7540000}"/>
    <cellStyle name="40% - Accent3 2 6 2 4 2" xfId="17717" xr:uid="{00000000-0005-0000-0000-0000D8540000}"/>
    <cellStyle name="40% - Accent3 2 6 2 4 2 2" xfId="17718" xr:uid="{00000000-0005-0000-0000-0000D9540000}"/>
    <cellStyle name="40% - Accent3 2 6 2 4 2 3" xfId="53484" xr:uid="{00000000-0005-0000-0000-0000DA540000}"/>
    <cellStyle name="40% - Accent3 2 6 2 4 3" xfId="17719" xr:uid="{00000000-0005-0000-0000-0000DB540000}"/>
    <cellStyle name="40% - Accent3 2 6 2 4 4" xfId="17720" xr:uid="{00000000-0005-0000-0000-0000DC540000}"/>
    <cellStyle name="40% - Accent3 2 6 2 5" xfId="17721" xr:uid="{00000000-0005-0000-0000-0000DD540000}"/>
    <cellStyle name="40% - Accent3 2 6 2 5 2" xfId="17722" xr:uid="{00000000-0005-0000-0000-0000DE540000}"/>
    <cellStyle name="40% - Accent3 2 6 2 5 2 2" xfId="17723" xr:uid="{00000000-0005-0000-0000-0000DF540000}"/>
    <cellStyle name="40% - Accent3 2 6 2 5 2 3" xfId="53485" xr:uid="{00000000-0005-0000-0000-0000E0540000}"/>
    <cellStyle name="40% - Accent3 2 6 2 5 3" xfId="17724" xr:uid="{00000000-0005-0000-0000-0000E1540000}"/>
    <cellStyle name="40% - Accent3 2 6 2 5 4" xfId="17725" xr:uid="{00000000-0005-0000-0000-0000E2540000}"/>
    <cellStyle name="40% - Accent3 2 6 2 6" xfId="17726" xr:uid="{00000000-0005-0000-0000-0000E3540000}"/>
    <cellStyle name="40% - Accent3 2 6 2 6 2" xfId="17727" xr:uid="{00000000-0005-0000-0000-0000E4540000}"/>
    <cellStyle name="40% - Accent3 2 6 2 6 3" xfId="53486" xr:uid="{00000000-0005-0000-0000-0000E5540000}"/>
    <cellStyle name="40% - Accent3 2 6 2 7" xfId="17728" xr:uid="{00000000-0005-0000-0000-0000E6540000}"/>
    <cellStyle name="40% - Accent3 2 6 2 8" xfId="17729" xr:uid="{00000000-0005-0000-0000-0000E7540000}"/>
    <cellStyle name="40% - Accent3 2 6 3" xfId="17730" xr:uid="{00000000-0005-0000-0000-0000E8540000}"/>
    <cellStyle name="40% - Accent3 2 6 3 2" xfId="17731" xr:uid="{00000000-0005-0000-0000-0000E9540000}"/>
    <cellStyle name="40% - Accent3 2 6 3 2 2" xfId="17732" xr:uid="{00000000-0005-0000-0000-0000EA540000}"/>
    <cellStyle name="40% - Accent3 2 6 3 2 2 2" xfId="17733" xr:uid="{00000000-0005-0000-0000-0000EB540000}"/>
    <cellStyle name="40% - Accent3 2 6 3 2 2 2 2" xfId="17734" xr:uid="{00000000-0005-0000-0000-0000EC540000}"/>
    <cellStyle name="40% - Accent3 2 6 3 2 2 2 3" xfId="53487" xr:uid="{00000000-0005-0000-0000-0000ED540000}"/>
    <cellStyle name="40% - Accent3 2 6 3 2 2 3" xfId="17735" xr:uid="{00000000-0005-0000-0000-0000EE540000}"/>
    <cellStyle name="40% - Accent3 2 6 3 2 2 4" xfId="17736" xr:uid="{00000000-0005-0000-0000-0000EF540000}"/>
    <cellStyle name="40% - Accent3 2 6 3 2 3" xfId="17737" xr:uid="{00000000-0005-0000-0000-0000F0540000}"/>
    <cellStyle name="40% - Accent3 2 6 3 2 3 2" xfId="17738" xr:uid="{00000000-0005-0000-0000-0000F1540000}"/>
    <cellStyle name="40% - Accent3 2 6 3 2 3 2 2" xfId="17739" xr:uid="{00000000-0005-0000-0000-0000F2540000}"/>
    <cellStyle name="40% - Accent3 2 6 3 2 3 2 3" xfId="53488" xr:uid="{00000000-0005-0000-0000-0000F3540000}"/>
    <cellStyle name="40% - Accent3 2 6 3 2 3 3" xfId="17740" xr:uid="{00000000-0005-0000-0000-0000F4540000}"/>
    <cellStyle name="40% - Accent3 2 6 3 2 3 4" xfId="17741" xr:uid="{00000000-0005-0000-0000-0000F5540000}"/>
    <cellStyle name="40% - Accent3 2 6 3 2 4" xfId="17742" xr:uid="{00000000-0005-0000-0000-0000F6540000}"/>
    <cellStyle name="40% - Accent3 2 6 3 2 4 2" xfId="17743" xr:uid="{00000000-0005-0000-0000-0000F7540000}"/>
    <cellStyle name="40% - Accent3 2 6 3 2 4 3" xfId="53489" xr:uid="{00000000-0005-0000-0000-0000F8540000}"/>
    <cellStyle name="40% - Accent3 2 6 3 2 5" xfId="17744" xr:uid="{00000000-0005-0000-0000-0000F9540000}"/>
    <cellStyle name="40% - Accent3 2 6 3 2 6" xfId="17745" xr:uid="{00000000-0005-0000-0000-0000FA540000}"/>
    <cellStyle name="40% - Accent3 2 6 3 3" xfId="17746" xr:uid="{00000000-0005-0000-0000-0000FB540000}"/>
    <cellStyle name="40% - Accent3 2 6 3 3 2" xfId="17747" xr:uid="{00000000-0005-0000-0000-0000FC540000}"/>
    <cellStyle name="40% - Accent3 2 6 3 3 2 2" xfId="17748" xr:uid="{00000000-0005-0000-0000-0000FD540000}"/>
    <cellStyle name="40% - Accent3 2 6 3 3 2 3" xfId="53490" xr:uid="{00000000-0005-0000-0000-0000FE540000}"/>
    <cellStyle name="40% - Accent3 2 6 3 3 3" xfId="17749" xr:uid="{00000000-0005-0000-0000-0000FF540000}"/>
    <cellStyle name="40% - Accent3 2 6 3 3 4" xfId="17750" xr:uid="{00000000-0005-0000-0000-000000550000}"/>
    <cellStyle name="40% - Accent3 2 6 3 4" xfId="17751" xr:uid="{00000000-0005-0000-0000-000001550000}"/>
    <cellStyle name="40% - Accent3 2 6 3 4 2" xfId="17752" xr:uid="{00000000-0005-0000-0000-000002550000}"/>
    <cellStyle name="40% - Accent3 2 6 3 4 2 2" xfId="17753" xr:uid="{00000000-0005-0000-0000-000003550000}"/>
    <cellStyle name="40% - Accent3 2 6 3 4 2 3" xfId="53491" xr:uid="{00000000-0005-0000-0000-000004550000}"/>
    <cellStyle name="40% - Accent3 2 6 3 4 3" xfId="17754" xr:uid="{00000000-0005-0000-0000-000005550000}"/>
    <cellStyle name="40% - Accent3 2 6 3 4 4" xfId="17755" xr:uid="{00000000-0005-0000-0000-000006550000}"/>
    <cellStyle name="40% - Accent3 2 6 3 5" xfId="17756" xr:uid="{00000000-0005-0000-0000-000007550000}"/>
    <cellStyle name="40% - Accent3 2 6 3 5 2" xfId="17757" xr:uid="{00000000-0005-0000-0000-000008550000}"/>
    <cellStyle name="40% - Accent3 2 6 3 5 3" xfId="53492" xr:uid="{00000000-0005-0000-0000-000009550000}"/>
    <cellStyle name="40% - Accent3 2 6 3 6" xfId="17758" xr:uid="{00000000-0005-0000-0000-00000A550000}"/>
    <cellStyle name="40% - Accent3 2 6 3 7" xfId="17759" xr:uid="{00000000-0005-0000-0000-00000B550000}"/>
    <cellStyle name="40% - Accent3 2 6 4" xfId="17760" xr:uid="{00000000-0005-0000-0000-00000C550000}"/>
    <cellStyle name="40% - Accent3 2 6 4 2" xfId="17761" xr:uid="{00000000-0005-0000-0000-00000D550000}"/>
    <cellStyle name="40% - Accent3 2 6 4 2 2" xfId="17762" xr:uid="{00000000-0005-0000-0000-00000E550000}"/>
    <cellStyle name="40% - Accent3 2 6 4 2 2 2" xfId="17763" xr:uid="{00000000-0005-0000-0000-00000F550000}"/>
    <cellStyle name="40% - Accent3 2 6 4 2 2 3" xfId="53493" xr:uid="{00000000-0005-0000-0000-000010550000}"/>
    <cellStyle name="40% - Accent3 2 6 4 2 3" xfId="17764" xr:uid="{00000000-0005-0000-0000-000011550000}"/>
    <cellStyle name="40% - Accent3 2 6 4 2 4" xfId="17765" xr:uid="{00000000-0005-0000-0000-000012550000}"/>
    <cellStyle name="40% - Accent3 2 6 4 3" xfId="17766" xr:uid="{00000000-0005-0000-0000-000013550000}"/>
    <cellStyle name="40% - Accent3 2 6 4 3 2" xfId="17767" xr:uid="{00000000-0005-0000-0000-000014550000}"/>
    <cellStyle name="40% - Accent3 2 6 4 3 2 2" xfId="17768" xr:uid="{00000000-0005-0000-0000-000015550000}"/>
    <cellStyle name="40% - Accent3 2 6 4 3 2 3" xfId="53494" xr:uid="{00000000-0005-0000-0000-000016550000}"/>
    <cellStyle name="40% - Accent3 2 6 4 3 3" xfId="17769" xr:uid="{00000000-0005-0000-0000-000017550000}"/>
    <cellStyle name="40% - Accent3 2 6 4 3 4" xfId="17770" xr:uid="{00000000-0005-0000-0000-000018550000}"/>
    <cellStyle name="40% - Accent3 2 6 4 4" xfId="17771" xr:uid="{00000000-0005-0000-0000-000019550000}"/>
    <cellStyle name="40% - Accent3 2 6 4 4 2" xfId="17772" xr:uid="{00000000-0005-0000-0000-00001A550000}"/>
    <cellStyle name="40% - Accent3 2 6 4 4 3" xfId="53495" xr:uid="{00000000-0005-0000-0000-00001B550000}"/>
    <cellStyle name="40% - Accent3 2 6 4 5" xfId="17773" xr:uid="{00000000-0005-0000-0000-00001C550000}"/>
    <cellStyle name="40% - Accent3 2 6 4 6" xfId="17774" xr:uid="{00000000-0005-0000-0000-00001D550000}"/>
    <cellStyle name="40% - Accent3 2 6 5" xfId="17775" xr:uid="{00000000-0005-0000-0000-00001E550000}"/>
    <cellStyle name="40% - Accent3 2 6 5 2" xfId="17776" xr:uid="{00000000-0005-0000-0000-00001F550000}"/>
    <cellStyle name="40% - Accent3 2 6 5 2 2" xfId="17777" xr:uid="{00000000-0005-0000-0000-000020550000}"/>
    <cellStyle name="40% - Accent3 2 6 5 2 2 2" xfId="17778" xr:uid="{00000000-0005-0000-0000-000021550000}"/>
    <cellStyle name="40% - Accent3 2 6 5 2 2 3" xfId="53496" xr:uid="{00000000-0005-0000-0000-000022550000}"/>
    <cellStyle name="40% - Accent3 2 6 5 2 3" xfId="17779" xr:uid="{00000000-0005-0000-0000-000023550000}"/>
    <cellStyle name="40% - Accent3 2 6 5 2 4" xfId="17780" xr:uid="{00000000-0005-0000-0000-000024550000}"/>
    <cellStyle name="40% - Accent3 2 6 5 3" xfId="17781" xr:uid="{00000000-0005-0000-0000-000025550000}"/>
    <cellStyle name="40% - Accent3 2 6 5 3 2" xfId="17782" xr:uid="{00000000-0005-0000-0000-000026550000}"/>
    <cellStyle name="40% - Accent3 2 6 5 3 3" xfId="53497" xr:uid="{00000000-0005-0000-0000-000027550000}"/>
    <cellStyle name="40% - Accent3 2 6 5 4" xfId="17783" xr:uid="{00000000-0005-0000-0000-000028550000}"/>
    <cellStyle name="40% - Accent3 2 6 5 5" xfId="17784" xr:uid="{00000000-0005-0000-0000-000029550000}"/>
    <cellStyle name="40% - Accent3 2 6 6" xfId="17785" xr:uid="{00000000-0005-0000-0000-00002A550000}"/>
    <cellStyle name="40% - Accent3 2 6 6 2" xfId="17786" xr:uid="{00000000-0005-0000-0000-00002B550000}"/>
    <cellStyle name="40% - Accent3 2 6 6 2 2" xfId="17787" xr:uid="{00000000-0005-0000-0000-00002C550000}"/>
    <cellStyle name="40% - Accent3 2 6 6 2 3" xfId="53498" xr:uid="{00000000-0005-0000-0000-00002D550000}"/>
    <cellStyle name="40% - Accent3 2 6 6 3" xfId="17788" xr:uid="{00000000-0005-0000-0000-00002E550000}"/>
    <cellStyle name="40% - Accent3 2 6 6 4" xfId="17789" xr:uid="{00000000-0005-0000-0000-00002F550000}"/>
    <cellStyle name="40% - Accent3 2 6 7" xfId="17790" xr:uid="{00000000-0005-0000-0000-000030550000}"/>
    <cellStyle name="40% - Accent3 2 6 7 2" xfId="17791" xr:uid="{00000000-0005-0000-0000-000031550000}"/>
    <cellStyle name="40% - Accent3 2 6 7 2 2" xfId="17792" xr:uid="{00000000-0005-0000-0000-000032550000}"/>
    <cellStyle name="40% - Accent3 2 6 7 2 3" xfId="53499" xr:uid="{00000000-0005-0000-0000-000033550000}"/>
    <cellStyle name="40% - Accent3 2 6 7 3" xfId="17793" xr:uid="{00000000-0005-0000-0000-000034550000}"/>
    <cellStyle name="40% - Accent3 2 6 7 4" xfId="17794" xr:uid="{00000000-0005-0000-0000-000035550000}"/>
    <cellStyle name="40% - Accent3 2 6 8" xfId="17795" xr:uid="{00000000-0005-0000-0000-000036550000}"/>
    <cellStyle name="40% - Accent3 2 6 8 2" xfId="17796" xr:uid="{00000000-0005-0000-0000-000037550000}"/>
    <cellStyle name="40% - Accent3 2 6 8 3" xfId="53500" xr:uid="{00000000-0005-0000-0000-000038550000}"/>
    <cellStyle name="40% - Accent3 2 6 9" xfId="17797" xr:uid="{00000000-0005-0000-0000-000039550000}"/>
    <cellStyle name="40% - Accent3 2 7" xfId="17798" xr:uid="{00000000-0005-0000-0000-00003A550000}"/>
    <cellStyle name="40% - Accent3 2 7 2" xfId="17799" xr:uid="{00000000-0005-0000-0000-00003B550000}"/>
    <cellStyle name="40% - Accent3 2 7 2 2" xfId="17800" xr:uid="{00000000-0005-0000-0000-00003C550000}"/>
    <cellStyle name="40% - Accent3 2 7 2 2 2" xfId="17801" xr:uid="{00000000-0005-0000-0000-00003D550000}"/>
    <cellStyle name="40% - Accent3 2 7 2 2 2 2" xfId="17802" xr:uid="{00000000-0005-0000-0000-00003E550000}"/>
    <cellStyle name="40% - Accent3 2 7 2 2 2 2 2" xfId="17803" xr:uid="{00000000-0005-0000-0000-00003F550000}"/>
    <cellStyle name="40% - Accent3 2 7 2 2 2 2 3" xfId="53501" xr:uid="{00000000-0005-0000-0000-000040550000}"/>
    <cellStyle name="40% - Accent3 2 7 2 2 2 3" xfId="17804" xr:uid="{00000000-0005-0000-0000-000041550000}"/>
    <cellStyle name="40% - Accent3 2 7 2 2 2 4" xfId="17805" xr:uid="{00000000-0005-0000-0000-000042550000}"/>
    <cellStyle name="40% - Accent3 2 7 2 2 3" xfId="17806" xr:uid="{00000000-0005-0000-0000-000043550000}"/>
    <cellStyle name="40% - Accent3 2 7 2 2 3 2" xfId="17807" xr:uid="{00000000-0005-0000-0000-000044550000}"/>
    <cellStyle name="40% - Accent3 2 7 2 2 3 2 2" xfId="17808" xr:uid="{00000000-0005-0000-0000-000045550000}"/>
    <cellStyle name="40% - Accent3 2 7 2 2 3 2 3" xfId="53502" xr:uid="{00000000-0005-0000-0000-000046550000}"/>
    <cellStyle name="40% - Accent3 2 7 2 2 3 3" xfId="17809" xr:uid="{00000000-0005-0000-0000-000047550000}"/>
    <cellStyle name="40% - Accent3 2 7 2 2 3 4" xfId="17810" xr:uid="{00000000-0005-0000-0000-000048550000}"/>
    <cellStyle name="40% - Accent3 2 7 2 2 4" xfId="17811" xr:uid="{00000000-0005-0000-0000-000049550000}"/>
    <cellStyle name="40% - Accent3 2 7 2 2 4 2" xfId="17812" xr:uid="{00000000-0005-0000-0000-00004A550000}"/>
    <cellStyle name="40% - Accent3 2 7 2 2 4 3" xfId="53503" xr:uid="{00000000-0005-0000-0000-00004B550000}"/>
    <cellStyle name="40% - Accent3 2 7 2 2 5" xfId="17813" xr:uid="{00000000-0005-0000-0000-00004C550000}"/>
    <cellStyle name="40% - Accent3 2 7 2 2 6" xfId="17814" xr:uid="{00000000-0005-0000-0000-00004D550000}"/>
    <cellStyle name="40% - Accent3 2 7 2 3" xfId="17815" xr:uid="{00000000-0005-0000-0000-00004E550000}"/>
    <cellStyle name="40% - Accent3 2 7 2 3 2" xfId="17816" xr:uid="{00000000-0005-0000-0000-00004F550000}"/>
    <cellStyle name="40% - Accent3 2 7 2 3 2 2" xfId="17817" xr:uid="{00000000-0005-0000-0000-000050550000}"/>
    <cellStyle name="40% - Accent3 2 7 2 3 2 3" xfId="53504" xr:uid="{00000000-0005-0000-0000-000051550000}"/>
    <cellStyle name="40% - Accent3 2 7 2 3 3" xfId="17818" xr:uid="{00000000-0005-0000-0000-000052550000}"/>
    <cellStyle name="40% - Accent3 2 7 2 3 4" xfId="17819" xr:uid="{00000000-0005-0000-0000-000053550000}"/>
    <cellStyle name="40% - Accent3 2 7 2 4" xfId="17820" xr:uid="{00000000-0005-0000-0000-000054550000}"/>
    <cellStyle name="40% - Accent3 2 7 2 4 2" xfId="17821" xr:uid="{00000000-0005-0000-0000-000055550000}"/>
    <cellStyle name="40% - Accent3 2 7 2 4 2 2" xfId="17822" xr:uid="{00000000-0005-0000-0000-000056550000}"/>
    <cellStyle name="40% - Accent3 2 7 2 4 2 3" xfId="53505" xr:uid="{00000000-0005-0000-0000-000057550000}"/>
    <cellStyle name="40% - Accent3 2 7 2 4 3" xfId="17823" xr:uid="{00000000-0005-0000-0000-000058550000}"/>
    <cellStyle name="40% - Accent3 2 7 2 4 4" xfId="17824" xr:uid="{00000000-0005-0000-0000-000059550000}"/>
    <cellStyle name="40% - Accent3 2 7 2 5" xfId="17825" xr:uid="{00000000-0005-0000-0000-00005A550000}"/>
    <cellStyle name="40% - Accent3 2 7 2 5 2" xfId="17826" xr:uid="{00000000-0005-0000-0000-00005B550000}"/>
    <cellStyle name="40% - Accent3 2 7 2 5 3" xfId="53506" xr:uid="{00000000-0005-0000-0000-00005C550000}"/>
    <cellStyle name="40% - Accent3 2 7 2 6" xfId="17827" xr:uid="{00000000-0005-0000-0000-00005D550000}"/>
    <cellStyle name="40% - Accent3 2 7 2 7" xfId="17828" xr:uid="{00000000-0005-0000-0000-00005E550000}"/>
    <cellStyle name="40% - Accent3 2 7 3" xfId="17829" xr:uid="{00000000-0005-0000-0000-00005F550000}"/>
    <cellStyle name="40% - Accent3 2 7 3 2" xfId="17830" xr:uid="{00000000-0005-0000-0000-000060550000}"/>
    <cellStyle name="40% - Accent3 2 7 3 2 2" xfId="17831" xr:uid="{00000000-0005-0000-0000-000061550000}"/>
    <cellStyle name="40% - Accent3 2 7 3 2 2 2" xfId="17832" xr:uid="{00000000-0005-0000-0000-000062550000}"/>
    <cellStyle name="40% - Accent3 2 7 3 2 2 3" xfId="53507" xr:uid="{00000000-0005-0000-0000-000063550000}"/>
    <cellStyle name="40% - Accent3 2 7 3 2 3" xfId="17833" xr:uid="{00000000-0005-0000-0000-000064550000}"/>
    <cellStyle name="40% - Accent3 2 7 3 2 4" xfId="17834" xr:uid="{00000000-0005-0000-0000-000065550000}"/>
    <cellStyle name="40% - Accent3 2 7 3 3" xfId="17835" xr:uid="{00000000-0005-0000-0000-000066550000}"/>
    <cellStyle name="40% - Accent3 2 7 3 3 2" xfId="17836" xr:uid="{00000000-0005-0000-0000-000067550000}"/>
    <cellStyle name="40% - Accent3 2 7 3 3 2 2" xfId="17837" xr:uid="{00000000-0005-0000-0000-000068550000}"/>
    <cellStyle name="40% - Accent3 2 7 3 3 2 3" xfId="53508" xr:uid="{00000000-0005-0000-0000-000069550000}"/>
    <cellStyle name="40% - Accent3 2 7 3 3 3" xfId="17838" xr:uid="{00000000-0005-0000-0000-00006A550000}"/>
    <cellStyle name="40% - Accent3 2 7 3 3 4" xfId="17839" xr:uid="{00000000-0005-0000-0000-00006B550000}"/>
    <cellStyle name="40% - Accent3 2 7 3 4" xfId="17840" xr:uid="{00000000-0005-0000-0000-00006C550000}"/>
    <cellStyle name="40% - Accent3 2 7 3 4 2" xfId="17841" xr:uid="{00000000-0005-0000-0000-00006D550000}"/>
    <cellStyle name="40% - Accent3 2 7 3 4 3" xfId="53509" xr:uid="{00000000-0005-0000-0000-00006E550000}"/>
    <cellStyle name="40% - Accent3 2 7 3 5" xfId="17842" xr:uid="{00000000-0005-0000-0000-00006F550000}"/>
    <cellStyle name="40% - Accent3 2 7 3 6" xfId="17843" xr:uid="{00000000-0005-0000-0000-000070550000}"/>
    <cellStyle name="40% - Accent3 2 7 4" xfId="17844" xr:uid="{00000000-0005-0000-0000-000071550000}"/>
    <cellStyle name="40% - Accent3 2 7 4 2" xfId="17845" xr:uid="{00000000-0005-0000-0000-000072550000}"/>
    <cellStyle name="40% - Accent3 2 7 4 2 2" xfId="17846" xr:uid="{00000000-0005-0000-0000-000073550000}"/>
    <cellStyle name="40% - Accent3 2 7 4 2 3" xfId="53510" xr:uid="{00000000-0005-0000-0000-000074550000}"/>
    <cellStyle name="40% - Accent3 2 7 4 3" xfId="17847" xr:uid="{00000000-0005-0000-0000-000075550000}"/>
    <cellStyle name="40% - Accent3 2 7 4 4" xfId="17848" xr:uid="{00000000-0005-0000-0000-000076550000}"/>
    <cellStyle name="40% - Accent3 2 7 5" xfId="17849" xr:uid="{00000000-0005-0000-0000-000077550000}"/>
    <cellStyle name="40% - Accent3 2 7 5 2" xfId="17850" xr:uid="{00000000-0005-0000-0000-000078550000}"/>
    <cellStyle name="40% - Accent3 2 7 5 2 2" xfId="17851" xr:uid="{00000000-0005-0000-0000-000079550000}"/>
    <cellStyle name="40% - Accent3 2 7 5 2 3" xfId="53511" xr:uid="{00000000-0005-0000-0000-00007A550000}"/>
    <cellStyle name="40% - Accent3 2 7 5 3" xfId="17852" xr:uid="{00000000-0005-0000-0000-00007B550000}"/>
    <cellStyle name="40% - Accent3 2 7 5 4" xfId="17853" xr:uid="{00000000-0005-0000-0000-00007C550000}"/>
    <cellStyle name="40% - Accent3 2 7 6" xfId="17854" xr:uid="{00000000-0005-0000-0000-00007D550000}"/>
    <cellStyle name="40% - Accent3 2 7 6 2" xfId="17855" xr:uid="{00000000-0005-0000-0000-00007E550000}"/>
    <cellStyle name="40% - Accent3 2 7 6 3" xfId="53512" xr:uid="{00000000-0005-0000-0000-00007F550000}"/>
    <cellStyle name="40% - Accent3 2 7 7" xfId="17856" xr:uid="{00000000-0005-0000-0000-000080550000}"/>
    <cellStyle name="40% - Accent3 2 7 8" xfId="17857" xr:uid="{00000000-0005-0000-0000-000081550000}"/>
    <cellStyle name="40% - Accent3 2 8" xfId="17858" xr:uid="{00000000-0005-0000-0000-000082550000}"/>
    <cellStyle name="40% - Accent3 2 8 2" xfId="17859" xr:uid="{00000000-0005-0000-0000-000083550000}"/>
    <cellStyle name="40% - Accent3 2 8 2 2" xfId="17860" xr:uid="{00000000-0005-0000-0000-000084550000}"/>
    <cellStyle name="40% - Accent3 2 8 2 2 2" xfId="17861" xr:uid="{00000000-0005-0000-0000-000085550000}"/>
    <cellStyle name="40% - Accent3 2 8 2 2 2 2" xfId="17862" xr:uid="{00000000-0005-0000-0000-000086550000}"/>
    <cellStyle name="40% - Accent3 2 8 2 2 2 3" xfId="53513" xr:uid="{00000000-0005-0000-0000-000087550000}"/>
    <cellStyle name="40% - Accent3 2 8 2 2 3" xfId="17863" xr:uid="{00000000-0005-0000-0000-000088550000}"/>
    <cellStyle name="40% - Accent3 2 8 2 2 4" xfId="17864" xr:uid="{00000000-0005-0000-0000-000089550000}"/>
    <cellStyle name="40% - Accent3 2 8 2 3" xfId="17865" xr:uid="{00000000-0005-0000-0000-00008A550000}"/>
    <cellStyle name="40% - Accent3 2 8 2 3 2" xfId="17866" xr:uid="{00000000-0005-0000-0000-00008B550000}"/>
    <cellStyle name="40% - Accent3 2 8 2 3 2 2" xfId="17867" xr:uid="{00000000-0005-0000-0000-00008C550000}"/>
    <cellStyle name="40% - Accent3 2 8 2 3 2 3" xfId="53514" xr:uid="{00000000-0005-0000-0000-00008D550000}"/>
    <cellStyle name="40% - Accent3 2 8 2 3 3" xfId="17868" xr:uid="{00000000-0005-0000-0000-00008E550000}"/>
    <cellStyle name="40% - Accent3 2 8 2 3 4" xfId="17869" xr:uid="{00000000-0005-0000-0000-00008F550000}"/>
    <cellStyle name="40% - Accent3 2 8 2 4" xfId="17870" xr:uid="{00000000-0005-0000-0000-000090550000}"/>
    <cellStyle name="40% - Accent3 2 8 2 4 2" xfId="17871" xr:uid="{00000000-0005-0000-0000-000091550000}"/>
    <cellStyle name="40% - Accent3 2 8 2 4 3" xfId="53515" xr:uid="{00000000-0005-0000-0000-000092550000}"/>
    <cellStyle name="40% - Accent3 2 8 2 5" xfId="17872" xr:uid="{00000000-0005-0000-0000-000093550000}"/>
    <cellStyle name="40% - Accent3 2 8 2 6" xfId="17873" xr:uid="{00000000-0005-0000-0000-000094550000}"/>
    <cellStyle name="40% - Accent3 2 8 3" xfId="17874" xr:uid="{00000000-0005-0000-0000-000095550000}"/>
    <cellStyle name="40% - Accent3 2 8 3 2" xfId="17875" xr:uid="{00000000-0005-0000-0000-000096550000}"/>
    <cellStyle name="40% - Accent3 2 8 3 2 2" xfId="17876" xr:uid="{00000000-0005-0000-0000-000097550000}"/>
    <cellStyle name="40% - Accent3 2 8 3 2 3" xfId="53516" xr:uid="{00000000-0005-0000-0000-000098550000}"/>
    <cellStyle name="40% - Accent3 2 8 3 3" xfId="17877" xr:uid="{00000000-0005-0000-0000-000099550000}"/>
    <cellStyle name="40% - Accent3 2 8 3 4" xfId="17878" xr:uid="{00000000-0005-0000-0000-00009A550000}"/>
    <cellStyle name="40% - Accent3 2 8 4" xfId="17879" xr:uid="{00000000-0005-0000-0000-00009B550000}"/>
    <cellStyle name="40% - Accent3 2 8 4 2" xfId="17880" xr:uid="{00000000-0005-0000-0000-00009C550000}"/>
    <cellStyle name="40% - Accent3 2 8 4 2 2" xfId="17881" xr:uid="{00000000-0005-0000-0000-00009D550000}"/>
    <cellStyle name="40% - Accent3 2 8 4 2 3" xfId="53517" xr:uid="{00000000-0005-0000-0000-00009E550000}"/>
    <cellStyle name="40% - Accent3 2 8 4 3" xfId="17882" xr:uid="{00000000-0005-0000-0000-00009F550000}"/>
    <cellStyle name="40% - Accent3 2 8 4 4" xfId="17883" xr:uid="{00000000-0005-0000-0000-0000A0550000}"/>
    <cellStyle name="40% - Accent3 2 8 5" xfId="17884" xr:uid="{00000000-0005-0000-0000-0000A1550000}"/>
    <cellStyle name="40% - Accent3 2 8 5 2" xfId="17885" xr:uid="{00000000-0005-0000-0000-0000A2550000}"/>
    <cellStyle name="40% - Accent3 2 8 5 3" xfId="53518" xr:uid="{00000000-0005-0000-0000-0000A3550000}"/>
    <cellStyle name="40% - Accent3 2 8 6" xfId="17886" xr:uid="{00000000-0005-0000-0000-0000A4550000}"/>
    <cellStyle name="40% - Accent3 2 8 7" xfId="17887" xr:uid="{00000000-0005-0000-0000-0000A5550000}"/>
    <cellStyle name="40% - Accent3 2 9" xfId="17888" xr:uid="{00000000-0005-0000-0000-0000A6550000}"/>
    <cellStyle name="40% - Accent3 2 9 2" xfId="17889" xr:uid="{00000000-0005-0000-0000-0000A7550000}"/>
    <cellStyle name="40% - Accent3 2 9 2 2" xfId="17890" xr:uid="{00000000-0005-0000-0000-0000A8550000}"/>
    <cellStyle name="40% - Accent3 2 9 2 2 2" xfId="17891" xr:uid="{00000000-0005-0000-0000-0000A9550000}"/>
    <cellStyle name="40% - Accent3 2 9 2 2 3" xfId="53519" xr:uid="{00000000-0005-0000-0000-0000AA550000}"/>
    <cellStyle name="40% - Accent3 2 9 2 3" xfId="17892" xr:uid="{00000000-0005-0000-0000-0000AB550000}"/>
    <cellStyle name="40% - Accent3 2 9 2 4" xfId="17893" xr:uid="{00000000-0005-0000-0000-0000AC550000}"/>
    <cellStyle name="40% - Accent3 2 9 3" xfId="17894" xr:uid="{00000000-0005-0000-0000-0000AD550000}"/>
    <cellStyle name="40% - Accent3 2 9 3 2" xfId="17895" xr:uid="{00000000-0005-0000-0000-0000AE550000}"/>
    <cellStyle name="40% - Accent3 2 9 3 2 2" xfId="17896" xr:uid="{00000000-0005-0000-0000-0000AF550000}"/>
    <cellStyle name="40% - Accent3 2 9 3 2 3" xfId="53520" xr:uid="{00000000-0005-0000-0000-0000B0550000}"/>
    <cellStyle name="40% - Accent3 2 9 3 3" xfId="17897" xr:uid="{00000000-0005-0000-0000-0000B1550000}"/>
    <cellStyle name="40% - Accent3 2 9 3 4" xfId="17898" xr:uid="{00000000-0005-0000-0000-0000B2550000}"/>
    <cellStyle name="40% - Accent3 2 9 4" xfId="17899" xr:uid="{00000000-0005-0000-0000-0000B3550000}"/>
    <cellStyle name="40% - Accent3 2 9 4 2" xfId="17900" xr:uid="{00000000-0005-0000-0000-0000B4550000}"/>
    <cellStyle name="40% - Accent3 2 9 4 3" xfId="53521" xr:uid="{00000000-0005-0000-0000-0000B5550000}"/>
    <cellStyle name="40% - Accent3 2 9 5" xfId="17901" xr:uid="{00000000-0005-0000-0000-0000B6550000}"/>
    <cellStyle name="40% - Accent3 2 9 6" xfId="17902" xr:uid="{00000000-0005-0000-0000-0000B7550000}"/>
    <cellStyle name="40% - Accent3 3" xfId="17903" xr:uid="{00000000-0005-0000-0000-0000B8550000}"/>
    <cellStyle name="40% - Accent3 3 10" xfId="17904" xr:uid="{00000000-0005-0000-0000-0000B9550000}"/>
    <cellStyle name="40% - Accent3 3 11" xfId="17905" xr:uid="{00000000-0005-0000-0000-0000BA550000}"/>
    <cellStyle name="40% - Accent3 3 12" xfId="60172" xr:uid="{00000000-0005-0000-0000-0000BB550000}"/>
    <cellStyle name="40% - Accent3 3 2" xfId="17906" xr:uid="{00000000-0005-0000-0000-0000BC550000}"/>
    <cellStyle name="40% - Accent3 3 2 10" xfId="17907" xr:uid="{00000000-0005-0000-0000-0000BD550000}"/>
    <cellStyle name="40% - Accent3 3 2 11" xfId="60355" xr:uid="{00000000-0005-0000-0000-0000BE550000}"/>
    <cellStyle name="40% - Accent3 3 2 2" xfId="17908" xr:uid="{00000000-0005-0000-0000-0000BF550000}"/>
    <cellStyle name="40% - Accent3 3 2 2 2" xfId="17909" xr:uid="{00000000-0005-0000-0000-0000C0550000}"/>
    <cellStyle name="40% - Accent3 3 2 2 2 2" xfId="17910" xr:uid="{00000000-0005-0000-0000-0000C1550000}"/>
    <cellStyle name="40% - Accent3 3 2 2 2 2 2" xfId="17911" xr:uid="{00000000-0005-0000-0000-0000C2550000}"/>
    <cellStyle name="40% - Accent3 3 2 2 2 2 2 2" xfId="17912" xr:uid="{00000000-0005-0000-0000-0000C3550000}"/>
    <cellStyle name="40% - Accent3 3 2 2 2 2 2 2 2" xfId="17913" xr:uid="{00000000-0005-0000-0000-0000C4550000}"/>
    <cellStyle name="40% - Accent3 3 2 2 2 2 2 2 3" xfId="53522" xr:uid="{00000000-0005-0000-0000-0000C5550000}"/>
    <cellStyle name="40% - Accent3 3 2 2 2 2 2 3" xfId="17914" xr:uid="{00000000-0005-0000-0000-0000C6550000}"/>
    <cellStyle name="40% - Accent3 3 2 2 2 2 2 4" xfId="17915" xr:uid="{00000000-0005-0000-0000-0000C7550000}"/>
    <cellStyle name="40% - Accent3 3 2 2 2 2 3" xfId="17916" xr:uid="{00000000-0005-0000-0000-0000C8550000}"/>
    <cellStyle name="40% - Accent3 3 2 2 2 2 3 2" xfId="17917" xr:uid="{00000000-0005-0000-0000-0000C9550000}"/>
    <cellStyle name="40% - Accent3 3 2 2 2 2 3 2 2" xfId="17918" xr:uid="{00000000-0005-0000-0000-0000CA550000}"/>
    <cellStyle name="40% - Accent3 3 2 2 2 2 3 2 3" xfId="53523" xr:uid="{00000000-0005-0000-0000-0000CB550000}"/>
    <cellStyle name="40% - Accent3 3 2 2 2 2 3 3" xfId="17919" xr:uid="{00000000-0005-0000-0000-0000CC550000}"/>
    <cellStyle name="40% - Accent3 3 2 2 2 2 3 4" xfId="17920" xr:uid="{00000000-0005-0000-0000-0000CD550000}"/>
    <cellStyle name="40% - Accent3 3 2 2 2 2 4" xfId="17921" xr:uid="{00000000-0005-0000-0000-0000CE550000}"/>
    <cellStyle name="40% - Accent3 3 2 2 2 2 4 2" xfId="17922" xr:uid="{00000000-0005-0000-0000-0000CF550000}"/>
    <cellStyle name="40% - Accent3 3 2 2 2 2 4 3" xfId="53524" xr:uid="{00000000-0005-0000-0000-0000D0550000}"/>
    <cellStyle name="40% - Accent3 3 2 2 2 2 5" xfId="17923" xr:uid="{00000000-0005-0000-0000-0000D1550000}"/>
    <cellStyle name="40% - Accent3 3 2 2 2 2 6" xfId="17924" xr:uid="{00000000-0005-0000-0000-0000D2550000}"/>
    <cellStyle name="40% - Accent3 3 2 2 2 3" xfId="17925" xr:uid="{00000000-0005-0000-0000-0000D3550000}"/>
    <cellStyle name="40% - Accent3 3 2 2 2 3 2" xfId="17926" xr:uid="{00000000-0005-0000-0000-0000D4550000}"/>
    <cellStyle name="40% - Accent3 3 2 2 2 3 2 2" xfId="17927" xr:uid="{00000000-0005-0000-0000-0000D5550000}"/>
    <cellStyle name="40% - Accent3 3 2 2 2 3 2 3" xfId="53525" xr:uid="{00000000-0005-0000-0000-0000D6550000}"/>
    <cellStyle name="40% - Accent3 3 2 2 2 3 3" xfId="17928" xr:uid="{00000000-0005-0000-0000-0000D7550000}"/>
    <cellStyle name="40% - Accent3 3 2 2 2 3 4" xfId="17929" xr:uid="{00000000-0005-0000-0000-0000D8550000}"/>
    <cellStyle name="40% - Accent3 3 2 2 2 4" xfId="17930" xr:uid="{00000000-0005-0000-0000-0000D9550000}"/>
    <cellStyle name="40% - Accent3 3 2 2 2 4 2" xfId="17931" xr:uid="{00000000-0005-0000-0000-0000DA550000}"/>
    <cellStyle name="40% - Accent3 3 2 2 2 4 2 2" xfId="17932" xr:uid="{00000000-0005-0000-0000-0000DB550000}"/>
    <cellStyle name="40% - Accent3 3 2 2 2 4 2 3" xfId="53526" xr:uid="{00000000-0005-0000-0000-0000DC550000}"/>
    <cellStyle name="40% - Accent3 3 2 2 2 4 3" xfId="17933" xr:uid="{00000000-0005-0000-0000-0000DD550000}"/>
    <cellStyle name="40% - Accent3 3 2 2 2 4 4" xfId="17934" xr:uid="{00000000-0005-0000-0000-0000DE550000}"/>
    <cellStyle name="40% - Accent3 3 2 2 2 5" xfId="17935" xr:uid="{00000000-0005-0000-0000-0000DF550000}"/>
    <cellStyle name="40% - Accent3 3 2 2 2 5 2" xfId="17936" xr:uid="{00000000-0005-0000-0000-0000E0550000}"/>
    <cellStyle name="40% - Accent3 3 2 2 2 5 3" xfId="53527" xr:uid="{00000000-0005-0000-0000-0000E1550000}"/>
    <cellStyle name="40% - Accent3 3 2 2 2 6" xfId="17937" xr:uid="{00000000-0005-0000-0000-0000E2550000}"/>
    <cellStyle name="40% - Accent3 3 2 2 2 7" xfId="17938" xr:uid="{00000000-0005-0000-0000-0000E3550000}"/>
    <cellStyle name="40% - Accent3 3 2 2 3" xfId="17939" xr:uid="{00000000-0005-0000-0000-0000E4550000}"/>
    <cellStyle name="40% - Accent3 3 2 2 3 2" xfId="17940" xr:uid="{00000000-0005-0000-0000-0000E5550000}"/>
    <cellStyle name="40% - Accent3 3 2 2 3 2 2" xfId="17941" xr:uid="{00000000-0005-0000-0000-0000E6550000}"/>
    <cellStyle name="40% - Accent3 3 2 2 3 2 2 2" xfId="17942" xr:uid="{00000000-0005-0000-0000-0000E7550000}"/>
    <cellStyle name="40% - Accent3 3 2 2 3 2 2 3" xfId="53528" xr:uid="{00000000-0005-0000-0000-0000E8550000}"/>
    <cellStyle name="40% - Accent3 3 2 2 3 2 3" xfId="17943" xr:uid="{00000000-0005-0000-0000-0000E9550000}"/>
    <cellStyle name="40% - Accent3 3 2 2 3 2 4" xfId="17944" xr:uid="{00000000-0005-0000-0000-0000EA550000}"/>
    <cellStyle name="40% - Accent3 3 2 2 3 3" xfId="17945" xr:uid="{00000000-0005-0000-0000-0000EB550000}"/>
    <cellStyle name="40% - Accent3 3 2 2 3 3 2" xfId="17946" xr:uid="{00000000-0005-0000-0000-0000EC550000}"/>
    <cellStyle name="40% - Accent3 3 2 2 3 3 2 2" xfId="17947" xr:uid="{00000000-0005-0000-0000-0000ED550000}"/>
    <cellStyle name="40% - Accent3 3 2 2 3 3 2 3" xfId="53529" xr:uid="{00000000-0005-0000-0000-0000EE550000}"/>
    <cellStyle name="40% - Accent3 3 2 2 3 3 3" xfId="17948" xr:uid="{00000000-0005-0000-0000-0000EF550000}"/>
    <cellStyle name="40% - Accent3 3 2 2 3 3 4" xfId="17949" xr:uid="{00000000-0005-0000-0000-0000F0550000}"/>
    <cellStyle name="40% - Accent3 3 2 2 3 4" xfId="17950" xr:uid="{00000000-0005-0000-0000-0000F1550000}"/>
    <cellStyle name="40% - Accent3 3 2 2 3 4 2" xfId="17951" xr:uid="{00000000-0005-0000-0000-0000F2550000}"/>
    <cellStyle name="40% - Accent3 3 2 2 3 4 3" xfId="53530" xr:uid="{00000000-0005-0000-0000-0000F3550000}"/>
    <cellStyle name="40% - Accent3 3 2 2 3 5" xfId="17952" xr:uid="{00000000-0005-0000-0000-0000F4550000}"/>
    <cellStyle name="40% - Accent3 3 2 2 3 6" xfId="17953" xr:uid="{00000000-0005-0000-0000-0000F5550000}"/>
    <cellStyle name="40% - Accent3 3 2 2 4" xfId="17954" xr:uid="{00000000-0005-0000-0000-0000F6550000}"/>
    <cellStyle name="40% - Accent3 3 2 2 4 2" xfId="17955" xr:uid="{00000000-0005-0000-0000-0000F7550000}"/>
    <cellStyle name="40% - Accent3 3 2 2 4 2 2" xfId="17956" xr:uid="{00000000-0005-0000-0000-0000F8550000}"/>
    <cellStyle name="40% - Accent3 3 2 2 4 2 3" xfId="53531" xr:uid="{00000000-0005-0000-0000-0000F9550000}"/>
    <cellStyle name="40% - Accent3 3 2 2 4 3" xfId="17957" xr:uid="{00000000-0005-0000-0000-0000FA550000}"/>
    <cellStyle name="40% - Accent3 3 2 2 4 4" xfId="17958" xr:uid="{00000000-0005-0000-0000-0000FB550000}"/>
    <cellStyle name="40% - Accent3 3 2 2 5" xfId="17959" xr:uid="{00000000-0005-0000-0000-0000FC550000}"/>
    <cellStyle name="40% - Accent3 3 2 2 5 2" xfId="17960" xr:uid="{00000000-0005-0000-0000-0000FD550000}"/>
    <cellStyle name="40% - Accent3 3 2 2 5 2 2" xfId="17961" xr:uid="{00000000-0005-0000-0000-0000FE550000}"/>
    <cellStyle name="40% - Accent3 3 2 2 5 2 3" xfId="53532" xr:uid="{00000000-0005-0000-0000-0000FF550000}"/>
    <cellStyle name="40% - Accent3 3 2 2 5 3" xfId="17962" xr:uid="{00000000-0005-0000-0000-000000560000}"/>
    <cellStyle name="40% - Accent3 3 2 2 5 4" xfId="17963" xr:uid="{00000000-0005-0000-0000-000001560000}"/>
    <cellStyle name="40% - Accent3 3 2 2 6" xfId="17964" xr:uid="{00000000-0005-0000-0000-000002560000}"/>
    <cellStyle name="40% - Accent3 3 2 2 6 2" xfId="17965" xr:uid="{00000000-0005-0000-0000-000003560000}"/>
    <cellStyle name="40% - Accent3 3 2 2 6 3" xfId="53533" xr:uid="{00000000-0005-0000-0000-000004560000}"/>
    <cellStyle name="40% - Accent3 3 2 2 7" xfId="17966" xr:uid="{00000000-0005-0000-0000-000005560000}"/>
    <cellStyle name="40% - Accent3 3 2 2 8" xfId="17967" xr:uid="{00000000-0005-0000-0000-000006560000}"/>
    <cellStyle name="40% - Accent3 3 2 2 9" xfId="60723" xr:uid="{00000000-0005-0000-0000-000007560000}"/>
    <cellStyle name="40% - Accent3 3 2 3" xfId="17968" xr:uid="{00000000-0005-0000-0000-000008560000}"/>
    <cellStyle name="40% - Accent3 3 2 3 2" xfId="17969" xr:uid="{00000000-0005-0000-0000-000009560000}"/>
    <cellStyle name="40% - Accent3 3 2 3 2 2" xfId="17970" xr:uid="{00000000-0005-0000-0000-00000A560000}"/>
    <cellStyle name="40% - Accent3 3 2 3 2 2 2" xfId="17971" xr:uid="{00000000-0005-0000-0000-00000B560000}"/>
    <cellStyle name="40% - Accent3 3 2 3 2 2 2 2" xfId="17972" xr:uid="{00000000-0005-0000-0000-00000C560000}"/>
    <cellStyle name="40% - Accent3 3 2 3 2 2 2 3" xfId="53534" xr:uid="{00000000-0005-0000-0000-00000D560000}"/>
    <cellStyle name="40% - Accent3 3 2 3 2 2 3" xfId="17973" xr:uid="{00000000-0005-0000-0000-00000E560000}"/>
    <cellStyle name="40% - Accent3 3 2 3 2 2 4" xfId="17974" xr:uid="{00000000-0005-0000-0000-00000F560000}"/>
    <cellStyle name="40% - Accent3 3 2 3 2 3" xfId="17975" xr:uid="{00000000-0005-0000-0000-000010560000}"/>
    <cellStyle name="40% - Accent3 3 2 3 2 3 2" xfId="17976" xr:uid="{00000000-0005-0000-0000-000011560000}"/>
    <cellStyle name="40% - Accent3 3 2 3 2 3 2 2" xfId="17977" xr:uid="{00000000-0005-0000-0000-000012560000}"/>
    <cellStyle name="40% - Accent3 3 2 3 2 3 2 3" xfId="53535" xr:uid="{00000000-0005-0000-0000-000013560000}"/>
    <cellStyle name="40% - Accent3 3 2 3 2 3 3" xfId="17978" xr:uid="{00000000-0005-0000-0000-000014560000}"/>
    <cellStyle name="40% - Accent3 3 2 3 2 3 4" xfId="17979" xr:uid="{00000000-0005-0000-0000-000015560000}"/>
    <cellStyle name="40% - Accent3 3 2 3 2 4" xfId="17980" xr:uid="{00000000-0005-0000-0000-000016560000}"/>
    <cellStyle name="40% - Accent3 3 2 3 2 4 2" xfId="17981" xr:uid="{00000000-0005-0000-0000-000017560000}"/>
    <cellStyle name="40% - Accent3 3 2 3 2 4 3" xfId="53536" xr:uid="{00000000-0005-0000-0000-000018560000}"/>
    <cellStyle name="40% - Accent3 3 2 3 2 5" xfId="17982" xr:uid="{00000000-0005-0000-0000-000019560000}"/>
    <cellStyle name="40% - Accent3 3 2 3 2 6" xfId="17983" xr:uid="{00000000-0005-0000-0000-00001A560000}"/>
    <cellStyle name="40% - Accent3 3 2 3 3" xfId="17984" xr:uid="{00000000-0005-0000-0000-00001B560000}"/>
    <cellStyle name="40% - Accent3 3 2 3 3 2" xfId="17985" xr:uid="{00000000-0005-0000-0000-00001C560000}"/>
    <cellStyle name="40% - Accent3 3 2 3 3 2 2" xfId="17986" xr:uid="{00000000-0005-0000-0000-00001D560000}"/>
    <cellStyle name="40% - Accent3 3 2 3 3 2 3" xfId="53537" xr:uid="{00000000-0005-0000-0000-00001E560000}"/>
    <cellStyle name="40% - Accent3 3 2 3 3 3" xfId="17987" xr:uid="{00000000-0005-0000-0000-00001F560000}"/>
    <cellStyle name="40% - Accent3 3 2 3 3 4" xfId="17988" xr:uid="{00000000-0005-0000-0000-000020560000}"/>
    <cellStyle name="40% - Accent3 3 2 3 4" xfId="17989" xr:uid="{00000000-0005-0000-0000-000021560000}"/>
    <cellStyle name="40% - Accent3 3 2 3 4 2" xfId="17990" xr:uid="{00000000-0005-0000-0000-000022560000}"/>
    <cellStyle name="40% - Accent3 3 2 3 4 2 2" xfId="17991" xr:uid="{00000000-0005-0000-0000-000023560000}"/>
    <cellStyle name="40% - Accent3 3 2 3 4 2 3" xfId="53538" xr:uid="{00000000-0005-0000-0000-000024560000}"/>
    <cellStyle name="40% - Accent3 3 2 3 4 3" xfId="17992" xr:uid="{00000000-0005-0000-0000-000025560000}"/>
    <cellStyle name="40% - Accent3 3 2 3 4 4" xfId="17993" xr:uid="{00000000-0005-0000-0000-000026560000}"/>
    <cellStyle name="40% - Accent3 3 2 3 5" xfId="17994" xr:uid="{00000000-0005-0000-0000-000027560000}"/>
    <cellStyle name="40% - Accent3 3 2 3 5 2" xfId="17995" xr:uid="{00000000-0005-0000-0000-000028560000}"/>
    <cellStyle name="40% - Accent3 3 2 3 5 3" xfId="53539" xr:uid="{00000000-0005-0000-0000-000029560000}"/>
    <cellStyle name="40% - Accent3 3 2 3 6" xfId="17996" xr:uid="{00000000-0005-0000-0000-00002A560000}"/>
    <cellStyle name="40% - Accent3 3 2 3 7" xfId="17997" xr:uid="{00000000-0005-0000-0000-00002B560000}"/>
    <cellStyle name="40% - Accent3 3 2 4" xfId="17998" xr:uid="{00000000-0005-0000-0000-00002C560000}"/>
    <cellStyle name="40% - Accent3 3 2 4 2" xfId="17999" xr:uid="{00000000-0005-0000-0000-00002D560000}"/>
    <cellStyle name="40% - Accent3 3 2 4 2 2" xfId="18000" xr:uid="{00000000-0005-0000-0000-00002E560000}"/>
    <cellStyle name="40% - Accent3 3 2 4 2 2 2" xfId="18001" xr:uid="{00000000-0005-0000-0000-00002F560000}"/>
    <cellStyle name="40% - Accent3 3 2 4 2 2 3" xfId="53540" xr:uid="{00000000-0005-0000-0000-000030560000}"/>
    <cellStyle name="40% - Accent3 3 2 4 2 3" xfId="18002" xr:uid="{00000000-0005-0000-0000-000031560000}"/>
    <cellStyle name="40% - Accent3 3 2 4 2 4" xfId="18003" xr:uid="{00000000-0005-0000-0000-000032560000}"/>
    <cellStyle name="40% - Accent3 3 2 4 3" xfId="18004" xr:uid="{00000000-0005-0000-0000-000033560000}"/>
    <cellStyle name="40% - Accent3 3 2 4 3 2" xfId="18005" xr:uid="{00000000-0005-0000-0000-000034560000}"/>
    <cellStyle name="40% - Accent3 3 2 4 3 2 2" xfId="18006" xr:uid="{00000000-0005-0000-0000-000035560000}"/>
    <cellStyle name="40% - Accent3 3 2 4 3 2 3" xfId="53541" xr:uid="{00000000-0005-0000-0000-000036560000}"/>
    <cellStyle name="40% - Accent3 3 2 4 3 3" xfId="18007" xr:uid="{00000000-0005-0000-0000-000037560000}"/>
    <cellStyle name="40% - Accent3 3 2 4 3 4" xfId="18008" xr:uid="{00000000-0005-0000-0000-000038560000}"/>
    <cellStyle name="40% - Accent3 3 2 4 4" xfId="18009" xr:uid="{00000000-0005-0000-0000-000039560000}"/>
    <cellStyle name="40% - Accent3 3 2 4 4 2" xfId="18010" xr:uid="{00000000-0005-0000-0000-00003A560000}"/>
    <cellStyle name="40% - Accent3 3 2 4 4 3" xfId="53542" xr:uid="{00000000-0005-0000-0000-00003B560000}"/>
    <cellStyle name="40% - Accent3 3 2 4 5" xfId="18011" xr:uid="{00000000-0005-0000-0000-00003C560000}"/>
    <cellStyle name="40% - Accent3 3 2 4 6" xfId="18012" xr:uid="{00000000-0005-0000-0000-00003D560000}"/>
    <cellStyle name="40% - Accent3 3 2 5" xfId="18013" xr:uid="{00000000-0005-0000-0000-00003E560000}"/>
    <cellStyle name="40% - Accent3 3 2 5 2" xfId="18014" xr:uid="{00000000-0005-0000-0000-00003F560000}"/>
    <cellStyle name="40% - Accent3 3 2 5 2 2" xfId="18015" xr:uid="{00000000-0005-0000-0000-000040560000}"/>
    <cellStyle name="40% - Accent3 3 2 5 2 2 2" xfId="18016" xr:uid="{00000000-0005-0000-0000-000041560000}"/>
    <cellStyle name="40% - Accent3 3 2 5 2 2 3" xfId="53543" xr:uid="{00000000-0005-0000-0000-000042560000}"/>
    <cellStyle name="40% - Accent3 3 2 5 2 3" xfId="18017" xr:uid="{00000000-0005-0000-0000-000043560000}"/>
    <cellStyle name="40% - Accent3 3 2 5 2 4" xfId="18018" xr:uid="{00000000-0005-0000-0000-000044560000}"/>
    <cellStyle name="40% - Accent3 3 2 5 3" xfId="18019" xr:uid="{00000000-0005-0000-0000-000045560000}"/>
    <cellStyle name="40% - Accent3 3 2 5 3 2" xfId="18020" xr:uid="{00000000-0005-0000-0000-000046560000}"/>
    <cellStyle name="40% - Accent3 3 2 5 3 3" xfId="53544" xr:uid="{00000000-0005-0000-0000-000047560000}"/>
    <cellStyle name="40% - Accent3 3 2 5 4" xfId="18021" xr:uid="{00000000-0005-0000-0000-000048560000}"/>
    <cellStyle name="40% - Accent3 3 2 5 5" xfId="18022" xr:uid="{00000000-0005-0000-0000-000049560000}"/>
    <cellStyle name="40% - Accent3 3 2 6" xfId="18023" xr:uid="{00000000-0005-0000-0000-00004A560000}"/>
    <cellStyle name="40% - Accent3 3 2 6 2" xfId="18024" xr:uid="{00000000-0005-0000-0000-00004B560000}"/>
    <cellStyle name="40% - Accent3 3 2 6 2 2" xfId="18025" xr:uid="{00000000-0005-0000-0000-00004C560000}"/>
    <cellStyle name="40% - Accent3 3 2 6 2 3" xfId="53545" xr:uid="{00000000-0005-0000-0000-00004D560000}"/>
    <cellStyle name="40% - Accent3 3 2 6 3" xfId="18026" xr:uid="{00000000-0005-0000-0000-00004E560000}"/>
    <cellStyle name="40% - Accent3 3 2 6 4" xfId="18027" xr:uid="{00000000-0005-0000-0000-00004F560000}"/>
    <cellStyle name="40% - Accent3 3 2 7" xfId="18028" xr:uid="{00000000-0005-0000-0000-000050560000}"/>
    <cellStyle name="40% - Accent3 3 2 7 2" xfId="18029" xr:uid="{00000000-0005-0000-0000-000051560000}"/>
    <cellStyle name="40% - Accent3 3 2 7 2 2" xfId="18030" xr:uid="{00000000-0005-0000-0000-000052560000}"/>
    <cellStyle name="40% - Accent3 3 2 7 2 3" xfId="53546" xr:uid="{00000000-0005-0000-0000-000053560000}"/>
    <cellStyle name="40% - Accent3 3 2 7 3" xfId="18031" xr:uid="{00000000-0005-0000-0000-000054560000}"/>
    <cellStyle name="40% - Accent3 3 2 7 4" xfId="18032" xr:uid="{00000000-0005-0000-0000-000055560000}"/>
    <cellStyle name="40% - Accent3 3 2 8" xfId="18033" xr:uid="{00000000-0005-0000-0000-000056560000}"/>
    <cellStyle name="40% - Accent3 3 2 8 2" xfId="18034" xr:uid="{00000000-0005-0000-0000-000057560000}"/>
    <cellStyle name="40% - Accent3 3 2 8 3" xfId="53547" xr:uid="{00000000-0005-0000-0000-000058560000}"/>
    <cellStyle name="40% - Accent3 3 2 9" xfId="18035" xr:uid="{00000000-0005-0000-0000-000059560000}"/>
    <cellStyle name="40% - Accent3 3 3" xfId="18036" xr:uid="{00000000-0005-0000-0000-00005A560000}"/>
    <cellStyle name="40% - Accent3 3 3 10" xfId="60540" xr:uid="{00000000-0005-0000-0000-00005B560000}"/>
    <cellStyle name="40% - Accent3 3 3 2" xfId="18037" xr:uid="{00000000-0005-0000-0000-00005C560000}"/>
    <cellStyle name="40% - Accent3 3 3 2 2" xfId="18038" xr:uid="{00000000-0005-0000-0000-00005D560000}"/>
    <cellStyle name="40% - Accent3 3 3 2 2 2" xfId="18039" xr:uid="{00000000-0005-0000-0000-00005E560000}"/>
    <cellStyle name="40% - Accent3 3 3 2 2 2 2" xfId="18040" xr:uid="{00000000-0005-0000-0000-00005F560000}"/>
    <cellStyle name="40% - Accent3 3 3 2 2 2 2 2" xfId="18041" xr:uid="{00000000-0005-0000-0000-000060560000}"/>
    <cellStyle name="40% - Accent3 3 3 2 2 2 2 3" xfId="53548" xr:uid="{00000000-0005-0000-0000-000061560000}"/>
    <cellStyle name="40% - Accent3 3 3 2 2 2 3" xfId="18042" xr:uid="{00000000-0005-0000-0000-000062560000}"/>
    <cellStyle name="40% - Accent3 3 3 2 2 2 4" xfId="18043" xr:uid="{00000000-0005-0000-0000-000063560000}"/>
    <cellStyle name="40% - Accent3 3 3 2 2 3" xfId="18044" xr:uid="{00000000-0005-0000-0000-000064560000}"/>
    <cellStyle name="40% - Accent3 3 3 2 2 3 2" xfId="18045" xr:uid="{00000000-0005-0000-0000-000065560000}"/>
    <cellStyle name="40% - Accent3 3 3 2 2 3 2 2" xfId="18046" xr:uid="{00000000-0005-0000-0000-000066560000}"/>
    <cellStyle name="40% - Accent3 3 3 2 2 3 2 3" xfId="53549" xr:uid="{00000000-0005-0000-0000-000067560000}"/>
    <cellStyle name="40% - Accent3 3 3 2 2 3 3" xfId="18047" xr:uid="{00000000-0005-0000-0000-000068560000}"/>
    <cellStyle name="40% - Accent3 3 3 2 2 3 4" xfId="18048" xr:uid="{00000000-0005-0000-0000-000069560000}"/>
    <cellStyle name="40% - Accent3 3 3 2 2 4" xfId="18049" xr:uid="{00000000-0005-0000-0000-00006A560000}"/>
    <cellStyle name="40% - Accent3 3 3 2 2 4 2" xfId="18050" xr:uid="{00000000-0005-0000-0000-00006B560000}"/>
    <cellStyle name="40% - Accent3 3 3 2 2 4 3" xfId="53550" xr:uid="{00000000-0005-0000-0000-00006C560000}"/>
    <cellStyle name="40% - Accent3 3 3 2 2 5" xfId="18051" xr:uid="{00000000-0005-0000-0000-00006D560000}"/>
    <cellStyle name="40% - Accent3 3 3 2 2 6" xfId="18052" xr:uid="{00000000-0005-0000-0000-00006E560000}"/>
    <cellStyle name="40% - Accent3 3 3 2 3" xfId="18053" xr:uid="{00000000-0005-0000-0000-00006F560000}"/>
    <cellStyle name="40% - Accent3 3 3 2 3 2" xfId="18054" xr:uid="{00000000-0005-0000-0000-000070560000}"/>
    <cellStyle name="40% - Accent3 3 3 2 3 2 2" xfId="18055" xr:uid="{00000000-0005-0000-0000-000071560000}"/>
    <cellStyle name="40% - Accent3 3 3 2 3 2 3" xfId="53551" xr:uid="{00000000-0005-0000-0000-000072560000}"/>
    <cellStyle name="40% - Accent3 3 3 2 3 3" xfId="18056" xr:uid="{00000000-0005-0000-0000-000073560000}"/>
    <cellStyle name="40% - Accent3 3 3 2 3 4" xfId="18057" xr:uid="{00000000-0005-0000-0000-000074560000}"/>
    <cellStyle name="40% - Accent3 3 3 2 4" xfId="18058" xr:uid="{00000000-0005-0000-0000-000075560000}"/>
    <cellStyle name="40% - Accent3 3 3 2 4 2" xfId="18059" xr:uid="{00000000-0005-0000-0000-000076560000}"/>
    <cellStyle name="40% - Accent3 3 3 2 4 2 2" xfId="18060" xr:uid="{00000000-0005-0000-0000-000077560000}"/>
    <cellStyle name="40% - Accent3 3 3 2 4 2 3" xfId="53552" xr:uid="{00000000-0005-0000-0000-000078560000}"/>
    <cellStyle name="40% - Accent3 3 3 2 4 3" xfId="18061" xr:uid="{00000000-0005-0000-0000-000079560000}"/>
    <cellStyle name="40% - Accent3 3 3 2 4 4" xfId="18062" xr:uid="{00000000-0005-0000-0000-00007A560000}"/>
    <cellStyle name="40% - Accent3 3 3 2 5" xfId="18063" xr:uid="{00000000-0005-0000-0000-00007B560000}"/>
    <cellStyle name="40% - Accent3 3 3 2 5 2" xfId="18064" xr:uid="{00000000-0005-0000-0000-00007C560000}"/>
    <cellStyle name="40% - Accent3 3 3 2 5 3" xfId="53553" xr:uid="{00000000-0005-0000-0000-00007D560000}"/>
    <cellStyle name="40% - Accent3 3 3 2 6" xfId="18065" xr:uid="{00000000-0005-0000-0000-00007E560000}"/>
    <cellStyle name="40% - Accent3 3 3 2 7" xfId="18066" xr:uid="{00000000-0005-0000-0000-00007F560000}"/>
    <cellStyle name="40% - Accent3 3 3 3" xfId="18067" xr:uid="{00000000-0005-0000-0000-000080560000}"/>
    <cellStyle name="40% - Accent3 3 3 3 2" xfId="18068" xr:uid="{00000000-0005-0000-0000-000081560000}"/>
    <cellStyle name="40% - Accent3 3 3 3 2 2" xfId="18069" xr:uid="{00000000-0005-0000-0000-000082560000}"/>
    <cellStyle name="40% - Accent3 3 3 3 2 2 2" xfId="18070" xr:uid="{00000000-0005-0000-0000-000083560000}"/>
    <cellStyle name="40% - Accent3 3 3 3 2 2 3" xfId="53554" xr:uid="{00000000-0005-0000-0000-000084560000}"/>
    <cellStyle name="40% - Accent3 3 3 3 2 3" xfId="18071" xr:uid="{00000000-0005-0000-0000-000085560000}"/>
    <cellStyle name="40% - Accent3 3 3 3 2 4" xfId="18072" xr:uid="{00000000-0005-0000-0000-000086560000}"/>
    <cellStyle name="40% - Accent3 3 3 3 3" xfId="18073" xr:uid="{00000000-0005-0000-0000-000087560000}"/>
    <cellStyle name="40% - Accent3 3 3 3 3 2" xfId="18074" xr:uid="{00000000-0005-0000-0000-000088560000}"/>
    <cellStyle name="40% - Accent3 3 3 3 3 2 2" xfId="18075" xr:uid="{00000000-0005-0000-0000-000089560000}"/>
    <cellStyle name="40% - Accent3 3 3 3 3 2 3" xfId="53555" xr:uid="{00000000-0005-0000-0000-00008A560000}"/>
    <cellStyle name="40% - Accent3 3 3 3 3 3" xfId="18076" xr:uid="{00000000-0005-0000-0000-00008B560000}"/>
    <cellStyle name="40% - Accent3 3 3 3 3 4" xfId="18077" xr:uid="{00000000-0005-0000-0000-00008C560000}"/>
    <cellStyle name="40% - Accent3 3 3 3 4" xfId="18078" xr:uid="{00000000-0005-0000-0000-00008D560000}"/>
    <cellStyle name="40% - Accent3 3 3 3 4 2" xfId="18079" xr:uid="{00000000-0005-0000-0000-00008E560000}"/>
    <cellStyle name="40% - Accent3 3 3 3 4 3" xfId="53556" xr:uid="{00000000-0005-0000-0000-00008F560000}"/>
    <cellStyle name="40% - Accent3 3 3 3 5" xfId="18080" xr:uid="{00000000-0005-0000-0000-000090560000}"/>
    <cellStyle name="40% - Accent3 3 3 3 6" xfId="18081" xr:uid="{00000000-0005-0000-0000-000091560000}"/>
    <cellStyle name="40% - Accent3 3 3 4" xfId="18082" xr:uid="{00000000-0005-0000-0000-000092560000}"/>
    <cellStyle name="40% - Accent3 3 3 4 2" xfId="18083" xr:uid="{00000000-0005-0000-0000-000093560000}"/>
    <cellStyle name="40% - Accent3 3 3 4 2 2" xfId="18084" xr:uid="{00000000-0005-0000-0000-000094560000}"/>
    <cellStyle name="40% - Accent3 3 3 4 2 2 2" xfId="18085" xr:uid="{00000000-0005-0000-0000-000095560000}"/>
    <cellStyle name="40% - Accent3 3 3 4 2 2 3" xfId="53557" xr:uid="{00000000-0005-0000-0000-000096560000}"/>
    <cellStyle name="40% - Accent3 3 3 4 2 3" xfId="18086" xr:uid="{00000000-0005-0000-0000-000097560000}"/>
    <cellStyle name="40% - Accent3 3 3 4 2 4" xfId="18087" xr:uid="{00000000-0005-0000-0000-000098560000}"/>
    <cellStyle name="40% - Accent3 3 3 4 3" xfId="18088" xr:uid="{00000000-0005-0000-0000-000099560000}"/>
    <cellStyle name="40% - Accent3 3 3 4 3 2" xfId="18089" xr:uid="{00000000-0005-0000-0000-00009A560000}"/>
    <cellStyle name="40% - Accent3 3 3 4 3 3" xfId="53558" xr:uid="{00000000-0005-0000-0000-00009B560000}"/>
    <cellStyle name="40% - Accent3 3 3 4 4" xfId="18090" xr:uid="{00000000-0005-0000-0000-00009C560000}"/>
    <cellStyle name="40% - Accent3 3 3 4 5" xfId="18091" xr:uid="{00000000-0005-0000-0000-00009D560000}"/>
    <cellStyle name="40% - Accent3 3 3 5" xfId="18092" xr:uid="{00000000-0005-0000-0000-00009E560000}"/>
    <cellStyle name="40% - Accent3 3 3 5 2" xfId="18093" xr:uid="{00000000-0005-0000-0000-00009F560000}"/>
    <cellStyle name="40% - Accent3 3 3 5 2 2" xfId="18094" xr:uid="{00000000-0005-0000-0000-0000A0560000}"/>
    <cellStyle name="40% - Accent3 3 3 5 2 3" xfId="53559" xr:uid="{00000000-0005-0000-0000-0000A1560000}"/>
    <cellStyle name="40% - Accent3 3 3 5 3" xfId="18095" xr:uid="{00000000-0005-0000-0000-0000A2560000}"/>
    <cellStyle name="40% - Accent3 3 3 5 4" xfId="18096" xr:uid="{00000000-0005-0000-0000-0000A3560000}"/>
    <cellStyle name="40% - Accent3 3 3 6" xfId="18097" xr:uid="{00000000-0005-0000-0000-0000A4560000}"/>
    <cellStyle name="40% - Accent3 3 3 6 2" xfId="18098" xr:uid="{00000000-0005-0000-0000-0000A5560000}"/>
    <cellStyle name="40% - Accent3 3 3 6 2 2" xfId="18099" xr:uid="{00000000-0005-0000-0000-0000A6560000}"/>
    <cellStyle name="40% - Accent3 3 3 6 2 3" xfId="53560" xr:uid="{00000000-0005-0000-0000-0000A7560000}"/>
    <cellStyle name="40% - Accent3 3 3 6 3" xfId="18100" xr:uid="{00000000-0005-0000-0000-0000A8560000}"/>
    <cellStyle name="40% - Accent3 3 3 6 4" xfId="18101" xr:uid="{00000000-0005-0000-0000-0000A9560000}"/>
    <cellStyle name="40% - Accent3 3 3 7" xfId="18102" xr:uid="{00000000-0005-0000-0000-0000AA560000}"/>
    <cellStyle name="40% - Accent3 3 3 7 2" xfId="18103" xr:uid="{00000000-0005-0000-0000-0000AB560000}"/>
    <cellStyle name="40% - Accent3 3 3 7 3" xfId="53561" xr:uid="{00000000-0005-0000-0000-0000AC560000}"/>
    <cellStyle name="40% - Accent3 3 3 8" xfId="18104" xr:uid="{00000000-0005-0000-0000-0000AD560000}"/>
    <cellStyle name="40% - Accent3 3 3 9" xfId="18105" xr:uid="{00000000-0005-0000-0000-0000AE560000}"/>
    <cellStyle name="40% - Accent3 3 4" xfId="18106" xr:uid="{00000000-0005-0000-0000-0000AF560000}"/>
    <cellStyle name="40% - Accent3 3 4 2" xfId="18107" xr:uid="{00000000-0005-0000-0000-0000B0560000}"/>
    <cellStyle name="40% - Accent3 3 4 2 2" xfId="18108" xr:uid="{00000000-0005-0000-0000-0000B1560000}"/>
    <cellStyle name="40% - Accent3 3 4 2 2 2" xfId="18109" xr:uid="{00000000-0005-0000-0000-0000B2560000}"/>
    <cellStyle name="40% - Accent3 3 4 2 2 2 2" xfId="18110" xr:uid="{00000000-0005-0000-0000-0000B3560000}"/>
    <cellStyle name="40% - Accent3 3 4 2 2 2 3" xfId="53562" xr:uid="{00000000-0005-0000-0000-0000B4560000}"/>
    <cellStyle name="40% - Accent3 3 4 2 2 3" xfId="18111" xr:uid="{00000000-0005-0000-0000-0000B5560000}"/>
    <cellStyle name="40% - Accent3 3 4 2 2 4" xfId="18112" xr:uid="{00000000-0005-0000-0000-0000B6560000}"/>
    <cellStyle name="40% - Accent3 3 4 2 3" xfId="18113" xr:uid="{00000000-0005-0000-0000-0000B7560000}"/>
    <cellStyle name="40% - Accent3 3 4 2 3 2" xfId="18114" xr:uid="{00000000-0005-0000-0000-0000B8560000}"/>
    <cellStyle name="40% - Accent3 3 4 2 3 2 2" xfId="18115" xr:uid="{00000000-0005-0000-0000-0000B9560000}"/>
    <cellStyle name="40% - Accent3 3 4 2 3 2 3" xfId="53563" xr:uid="{00000000-0005-0000-0000-0000BA560000}"/>
    <cellStyle name="40% - Accent3 3 4 2 3 3" xfId="18116" xr:uid="{00000000-0005-0000-0000-0000BB560000}"/>
    <cellStyle name="40% - Accent3 3 4 2 3 4" xfId="18117" xr:uid="{00000000-0005-0000-0000-0000BC560000}"/>
    <cellStyle name="40% - Accent3 3 4 2 4" xfId="18118" xr:uid="{00000000-0005-0000-0000-0000BD560000}"/>
    <cellStyle name="40% - Accent3 3 4 2 4 2" xfId="18119" xr:uid="{00000000-0005-0000-0000-0000BE560000}"/>
    <cellStyle name="40% - Accent3 3 4 2 4 3" xfId="53564" xr:uid="{00000000-0005-0000-0000-0000BF560000}"/>
    <cellStyle name="40% - Accent3 3 4 2 5" xfId="18120" xr:uid="{00000000-0005-0000-0000-0000C0560000}"/>
    <cellStyle name="40% - Accent3 3 4 2 6" xfId="18121" xr:uid="{00000000-0005-0000-0000-0000C1560000}"/>
    <cellStyle name="40% - Accent3 3 4 3" xfId="18122" xr:uid="{00000000-0005-0000-0000-0000C2560000}"/>
    <cellStyle name="40% - Accent3 3 4 3 2" xfId="18123" xr:uid="{00000000-0005-0000-0000-0000C3560000}"/>
    <cellStyle name="40% - Accent3 3 4 3 2 2" xfId="18124" xr:uid="{00000000-0005-0000-0000-0000C4560000}"/>
    <cellStyle name="40% - Accent3 3 4 3 2 3" xfId="53565" xr:uid="{00000000-0005-0000-0000-0000C5560000}"/>
    <cellStyle name="40% - Accent3 3 4 3 3" xfId="18125" xr:uid="{00000000-0005-0000-0000-0000C6560000}"/>
    <cellStyle name="40% - Accent3 3 4 3 4" xfId="18126" xr:uid="{00000000-0005-0000-0000-0000C7560000}"/>
    <cellStyle name="40% - Accent3 3 4 4" xfId="18127" xr:uid="{00000000-0005-0000-0000-0000C8560000}"/>
    <cellStyle name="40% - Accent3 3 4 4 2" xfId="18128" xr:uid="{00000000-0005-0000-0000-0000C9560000}"/>
    <cellStyle name="40% - Accent3 3 4 4 2 2" xfId="18129" xr:uid="{00000000-0005-0000-0000-0000CA560000}"/>
    <cellStyle name="40% - Accent3 3 4 4 2 3" xfId="53566" xr:uid="{00000000-0005-0000-0000-0000CB560000}"/>
    <cellStyle name="40% - Accent3 3 4 4 3" xfId="18130" xr:uid="{00000000-0005-0000-0000-0000CC560000}"/>
    <cellStyle name="40% - Accent3 3 4 4 4" xfId="18131" xr:uid="{00000000-0005-0000-0000-0000CD560000}"/>
    <cellStyle name="40% - Accent3 3 4 5" xfId="18132" xr:uid="{00000000-0005-0000-0000-0000CE560000}"/>
    <cellStyle name="40% - Accent3 3 4 5 2" xfId="18133" xr:uid="{00000000-0005-0000-0000-0000CF560000}"/>
    <cellStyle name="40% - Accent3 3 4 5 3" xfId="53567" xr:uid="{00000000-0005-0000-0000-0000D0560000}"/>
    <cellStyle name="40% - Accent3 3 4 6" xfId="18134" xr:uid="{00000000-0005-0000-0000-0000D1560000}"/>
    <cellStyle name="40% - Accent3 3 4 7" xfId="18135" xr:uid="{00000000-0005-0000-0000-0000D2560000}"/>
    <cellStyle name="40% - Accent3 3 5" xfId="18136" xr:uid="{00000000-0005-0000-0000-0000D3560000}"/>
    <cellStyle name="40% - Accent3 3 5 2" xfId="18137" xr:uid="{00000000-0005-0000-0000-0000D4560000}"/>
    <cellStyle name="40% - Accent3 3 5 2 2" xfId="18138" xr:uid="{00000000-0005-0000-0000-0000D5560000}"/>
    <cellStyle name="40% - Accent3 3 5 2 2 2" xfId="18139" xr:uid="{00000000-0005-0000-0000-0000D6560000}"/>
    <cellStyle name="40% - Accent3 3 5 2 2 3" xfId="53568" xr:uid="{00000000-0005-0000-0000-0000D7560000}"/>
    <cellStyle name="40% - Accent3 3 5 2 3" xfId="18140" xr:uid="{00000000-0005-0000-0000-0000D8560000}"/>
    <cellStyle name="40% - Accent3 3 5 2 4" xfId="18141" xr:uid="{00000000-0005-0000-0000-0000D9560000}"/>
    <cellStyle name="40% - Accent3 3 5 3" xfId="18142" xr:uid="{00000000-0005-0000-0000-0000DA560000}"/>
    <cellStyle name="40% - Accent3 3 5 3 2" xfId="18143" xr:uid="{00000000-0005-0000-0000-0000DB560000}"/>
    <cellStyle name="40% - Accent3 3 5 3 2 2" xfId="18144" xr:uid="{00000000-0005-0000-0000-0000DC560000}"/>
    <cellStyle name="40% - Accent3 3 5 3 2 3" xfId="53569" xr:uid="{00000000-0005-0000-0000-0000DD560000}"/>
    <cellStyle name="40% - Accent3 3 5 3 3" xfId="18145" xr:uid="{00000000-0005-0000-0000-0000DE560000}"/>
    <cellStyle name="40% - Accent3 3 5 3 4" xfId="18146" xr:uid="{00000000-0005-0000-0000-0000DF560000}"/>
    <cellStyle name="40% - Accent3 3 5 4" xfId="18147" xr:uid="{00000000-0005-0000-0000-0000E0560000}"/>
    <cellStyle name="40% - Accent3 3 5 4 2" xfId="18148" xr:uid="{00000000-0005-0000-0000-0000E1560000}"/>
    <cellStyle name="40% - Accent3 3 5 4 3" xfId="53570" xr:uid="{00000000-0005-0000-0000-0000E2560000}"/>
    <cellStyle name="40% - Accent3 3 5 5" xfId="18149" xr:uid="{00000000-0005-0000-0000-0000E3560000}"/>
    <cellStyle name="40% - Accent3 3 5 6" xfId="18150" xr:uid="{00000000-0005-0000-0000-0000E4560000}"/>
    <cellStyle name="40% - Accent3 3 6" xfId="18151" xr:uid="{00000000-0005-0000-0000-0000E5560000}"/>
    <cellStyle name="40% - Accent3 3 6 2" xfId="18152" xr:uid="{00000000-0005-0000-0000-0000E6560000}"/>
    <cellStyle name="40% - Accent3 3 6 2 2" xfId="18153" xr:uid="{00000000-0005-0000-0000-0000E7560000}"/>
    <cellStyle name="40% - Accent3 3 6 2 2 2" xfId="18154" xr:uid="{00000000-0005-0000-0000-0000E8560000}"/>
    <cellStyle name="40% - Accent3 3 6 2 2 3" xfId="53571" xr:uid="{00000000-0005-0000-0000-0000E9560000}"/>
    <cellStyle name="40% - Accent3 3 6 2 3" xfId="18155" xr:uid="{00000000-0005-0000-0000-0000EA560000}"/>
    <cellStyle name="40% - Accent3 3 6 2 4" xfId="18156" xr:uid="{00000000-0005-0000-0000-0000EB560000}"/>
    <cellStyle name="40% - Accent3 3 6 3" xfId="18157" xr:uid="{00000000-0005-0000-0000-0000EC560000}"/>
    <cellStyle name="40% - Accent3 3 6 3 2" xfId="18158" xr:uid="{00000000-0005-0000-0000-0000ED560000}"/>
    <cellStyle name="40% - Accent3 3 6 3 3" xfId="53572" xr:uid="{00000000-0005-0000-0000-0000EE560000}"/>
    <cellStyle name="40% - Accent3 3 6 4" xfId="18159" xr:uid="{00000000-0005-0000-0000-0000EF560000}"/>
    <cellStyle name="40% - Accent3 3 6 5" xfId="18160" xr:uid="{00000000-0005-0000-0000-0000F0560000}"/>
    <cellStyle name="40% - Accent3 3 7" xfId="18161" xr:uid="{00000000-0005-0000-0000-0000F1560000}"/>
    <cellStyle name="40% - Accent3 3 7 2" xfId="18162" xr:uid="{00000000-0005-0000-0000-0000F2560000}"/>
    <cellStyle name="40% - Accent3 3 7 2 2" xfId="18163" xr:uid="{00000000-0005-0000-0000-0000F3560000}"/>
    <cellStyle name="40% - Accent3 3 7 2 3" xfId="53573" xr:uid="{00000000-0005-0000-0000-0000F4560000}"/>
    <cellStyle name="40% - Accent3 3 7 3" xfId="18164" xr:uid="{00000000-0005-0000-0000-0000F5560000}"/>
    <cellStyle name="40% - Accent3 3 7 4" xfId="18165" xr:uid="{00000000-0005-0000-0000-0000F6560000}"/>
    <cellStyle name="40% - Accent3 3 8" xfId="18166" xr:uid="{00000000-0005-0000-0000-0000F7560000}"/>
    <cellStyle name="40% - Accent3 3 8 2" xfId="18167" xr:uid="{00000000-0005-0000-0000-0000F8560000}"/>
    <cellStyle name="40% - Accent3 3 8 2 2" xfId="18168" xr:uid="{00000000-0005-0000-0000-0000F9560000}"/>
    <cellStyle name="40% - Accent3 3 8 2 3" xfId="53574" xr:uid="{00000000-0005-0000-0000-0000FA560000}"/>
    <cellStyle name="40% - Accent3 3 8 3" xfId="18169" xr:uid="{00000000-0005-0000-0000-0000FB560000}"/>
    <cellStyle name="40% - Accent3 3 8 4" xfId="18170" xr:uid="{00000000-0005-0000-0000-0000FC560000}"/>
    <cellStyle name="40% - Accent3 3 9" xfId="18171" xr:uid="{00000000-0005-0000-0000-0000FD560000}"/>
    <cellStyle name="40% - Accent3 3 9 2" xfId="18172" xr:uid="{00000000-0005-0000-0000-0000FE560000}"/>
    <cellStyle name="40% - Accent3 3 9 3" xfId="53575" xr:uid="{00000000-0005-0000-0000-0000FF560000}"/>
    <cellStyle name="40% - Accent3 4" xfId="18173" xr:uid="{00000000-0005-0000-0000-000000570000}"/>
    <cellStyle name="40% - Accent3 4 10" xfId="18174" xr:uid="{00000000-0005-0000-0000-000001570000}"/>
    <cellStyle name="40% - Accent3 4 11" xfId="18175" xr:uid="{00000000-0005-0000-0000-000002570000}"/>
    <cellStyle name="40% - Accent3 4 12" xfId="60186" xr:uid="{00000000-0005-0000-0000-000003570000}"/>
    <cellStyle name="40% - Accent3 4 2" xfId="18176" xr:uid="{00000000-0005-0000-0000-000004570000}"/>
    <cellStyle name="40% - Accent3 4 2 10" xfId="18177" xr:uid="{00000000-0005-0000-0000-000005570000}"/>
    <cellStyle name="40% - Accent3 4 2 11" xfId="60369" xr:uid="{00000000-0005-0000-0000-000006570000}"/>
    <cellStyle name="40% - Accent3 4 2 2" xfId="18178" xr:uid="{00000000-0005-0000-0000-000007570000}"/>
    <cellStyle name="40% - Accent3 4 2 2 2" xfId="18179" xr:uid="{00000000-0005-0000-0000-000008570000}"/>
    <cellStyle name="40% - Accent3 4 2 2 2 2" xfId="18180" xr:uid="{00000000-0005-0000-0000-000009570000}"/>
    <cellStyle name="40% - Accent3 4 2 2 2 2 2" xfId="18181" xr:uid="{00000000-0005-0000-0000-00000A570000}"/>
    <cellStyle name="40% - Accent3 4 2 2 2 2 2 2" xfId="18182" xr:uid="{00000000-0005-0000-0000-00000B570000}"/>
    <cellStyle name="40% - Accent3 4 2 2 2 2 2 2 2" xfId="18183" xr:uid="{00000000-0005-0000-0000-00000C570000}"/>
    <cellStyle name="40% - Accent3 4 2 2 2 2 2 2 3" xfId="53576" xr:uid="{00000000-0005-0000-0000-00000D570000}"/>
    <cellStyle name="40% - Accent3 4 2 2 2 2 2 3" xfId="18184" xr:uid="{00000000-0005-0000-0000-00000E570000}"/>
    <cellStyle name="40% - Accent3 4 2 2 2 2 2 4" xfId="18185" xr:uid="{00000000-0005-0000-0000-00000F570000}"/>
    <cellStyle name="40% - Accent3 4 2 2 2 2 3" xfId="18186" xr:uid="{00000000-0005-0000-0000-000010570000}"/>
    <cellStyle name="40% - Accent3 4 2 2 2 2 3 2" xfId="18187" xr:uid="{00000000-0005-0000-0000-000011570000}"/>
    <cellStyle name="40% - Accent3 4 2 2 2 2 3 2 2" xfId="18188" xr:uid="{00000000-0005-0000-0000-000012570000}"/>
    <cellStyle name="40% - Accent3 4 2 2 2 2 3 2 3" xfId="53577" xr:uid="{00000000-0005-0000-0000-000013570000}"/>
    <cellStyle name="40% - Accent3 4 2 2 2 2 3 3" xfId="18189" xr:uid="{00000000-0005-0000-0000-000014570000}"/>
    <cellStyle name="40% - Accent3 4 2 2 2 2 3 4" xfId="18190" xr:uid="{00000000-0005-0000-0000-000015570000}"/>
    <cellStyle name="40% - Accent3 4 2 2 2 2 4" xfId="18191" xr:uid="{00000000-0005-0000-0000-000016570000}"/>
    <cellStyle name="40% - Accent3 4 2 2 2 2 4 2" xfId="18192" xr:uid="{00000000-0005-0000-0000-000017570000}"/>
    <cellStyle name="40% - Accent3 4 2 2 2 2 4 3" xfId="53578" xr:uid="{00000000-0005-0000-0000-000018570000}"/>
    <cellStyle name="40% - Accent3 4 2 2 2 2 5" xfId="18193" xr:uid="{00000000-0005-0000-0000-000019570000}"/>
    <cellStyle name="40% - Accent3 4 2 2 2 2 6" xfId="18194" xr:uid="{00000000-0005-0000-0000-00001A570000}"/>
    <cellStyle name="40% - Accent3 4 2 2 2 3" xfId="18195" xr:uid="{00000000-0005-0000-0000-00001B570000}"/>
    <cellStyle name="40% - Accent3 4 2 2 2 3 2" xfId="18196" xr:uid="{00000000-0005-0000-0000-00001C570000}"/>
    <cellStyle name="40% - Accent3 4 2 2 2 3 2 2" xfId="18197" xr:uid="{00000000-0005-0000-0000-00001D570000}"/>
    <cellStyle name="40% - Accent3 4 2 2 2 3 2 3" xfId="53579" xr:uid="{00000000-0005-0000-0000-00001E570000}"/>
    <cellStyle name="40% - Accent3 4 2 2 2 3 3" xfId="18198" xr:uid="{00000000-0005-0000-0000-00001F570000}"/>
    <cellStyle name="40% - Accent3 4 2 2 2 3 4" xfId="18199" xr:uid="{00000000-0005-0000-0000-000020570000}"/>
    <cellStyle name="40% - Accent3 4 2 2 2 4" xfId="18200" xr:uid="{00000000-0005-0000-0000-000021570000}"/>
    <cellStyle name="40% - Accent3 4 2 2 2 4 2" xfId="18201" xr:uid="{00000000-0005-0000-0000-000022570000}"/>
    <cellStyle name="40% - Accent3 4 2 2 2 4 2 2" xfId="18202" xr:uid="{00000000-0005-0000-0000-000023570000}"/>
    <cellStyle name="40% - Accent3 4 2 2 2 4 2 3" xfId="53580" xr:uid="{00000000-0005-0000-0000-000024570000}"/>
    <cellStyle name="40% - Accent3 4 2 2 2 4 3" xfId="18203" xr:uid="{00000000-0005-0000-0000-000025570000}"/>
    <cellStyle name="40% - Accent3 4 2 2 2 4 4" xfId="18204" xr:uid="{00000000-0005-0000-0000-000026570000}"/>
    <cellStyle name="40% - Accent3 4 2 2 2 5" xfId="18205" xr:uid="{00000000-0005-0000-0000-000027570000}"/>
    <cellStyle name="40% - Accent3 4 2 2 2 5 2" xfId="18206" xr:uid="{00000000-0005-0000-0000-000028570000}"/>
    <cellStyle name="40% - Accent3 4 2 2 2 5 3" xfId="53581" xr:uid="{00000000-0005-0000-0000-000029570000}"/>
    <cellStyle name="40% - Accent3 4 2 2 2 6" xfId="18207" xr:uid="{00000000-0005-0000-0000-00002A570000}"/>
    <cellStyle name="40% - Accent3 4 2 2 2 7" xfId="18208" xr:uid="{00000000-0005-0000-0000-00002B570000}"/>
    <cellStyle name="40% - Accent3 4 2 2 3" xfId="18209" xr:uid="{00000000-0005-0000-0000-00002C570000}"/>
    <cellStyle name="40% - Accent3 4 2 2 3 2" xfId="18210" xr:uid="{00000000-0005-0000-0000-00002D570000}"/>
    <cellStyle name="40% - Accent3 4 2 2 3 2 2" xfId="18211" xr:uid="{00000000-0005-0000-0000-00002E570000}"/>
    <cellStyle name="40% - Accent3 4 2 2 3 2 2 2" xfId="18212" xr:uid="{00000000-0005-0000-0000-00002F570000}"/>
    <cellStyle name="40% - Accent3 4 2 2 3 2 2 3" xfId="53582" xr:uid="{00000000-0005-0000-0000-000030570000}"/>
    <cellStyle name="40% - Accent3 4 2 2 3 2 3" xfId="18213" xr:uid="{00000000-0005-0000-0000-000031570000}"/>
    <cellStyle name="40% - Accent3 4 2 2 3 2 4" xfId="18214" xr:uid="{00000000-0005-0000-0000-000032570000}"/>
    <cellStyle name="40% - Accent3 4 2 2 3 3" xfId="18215" xr:uid="{00000000-0005-0000-0000-000033570000}"/>
    <cellStyle name="40% - Accent3 4 2 2 3 3 2" xfId="18216" xr:uid="{00000000-0005-0000-0000-000034570000}"/>
    <cellStyle name="40% - Accent3 4 2 2 3 3 2 2" xfId="18217" xr:uid="{00000000-0005-0000-0000-000035570000}"/>
    <cellStyle name="40% - Accent3 4 2 2 3 3 2 3" xfId="53583" xr:uid="{00000000-0005-0000-0000-000036570000}"/>
    <cellStyle name="40% - Accent3 4 2 2 3 3 3" xfId="18218" xr:uid="{00000000-0005-0000-0000-000037570000}"/>
    <cellStyle name="40% - Accent3 4 2 2 3 3 4" xfId="18219" xr:uid="{00000000-0005-0000-0000-000038570000}"/>
    <cellStyle name="40% - Accent3 4 2 2 3 4" xfId="18220" xr:uid="{00000000-0005-0000-0000-000039570000}"/>
    <cellStyle name="40% - Accent3 4 2 2 3 4 2" xfId="18221" xr:uid="{00000000-0005-0000-0000-00003A570000}"/>
    <cellStyle name="40% - Accent3 4 2 2 3 4 3" xfId="53584" xr:uid="{00000000-0005-0000-0000-00003B570000}"/>
    <cellStyle name="40% - Accent3 4 2 2 3 5" xfId="18222" xr:uid="{00000000-0005-0000-0000-00003C570000}"/>
    <cellStyle name="40% - Accent3 4 2 2 3 6" xfId="18223" xr:uid="{00000000-0005-0000-0000-00003D570000}"/>
    <cellStyle name="40% - Accent3 4 2 2 4" xfId="18224" xr:uid="{00000000-0005-0000-0000-00003E570000}"/>
    <cellStyle name="40% - Accent3 4 2 2 4 2" xfId="18225" xr:uid="{00000000-0005-0000-0000-00003F570000}"/>
    <cellStyle name="40% - Accent3 4 2 2 4 2 2" xfId="18226" xr:uid="{00000000-0005-0000-0000-000040570000}"/>
    <cellStyle name="40% - Accent3 4 2 2 4 2 3" xfId="53585" xr:uid="{00000000-0005-0000-0000-000041570000}"/>
    <cellStyle name="40% - Accent3 4 2 2 4 3" xfId="18227" xr:uid="{00000000-0005-0000-0000-000042570000}"/>
    <cellStyle name="40% - Accent3 4 2 2 4 4" xfId="18228" xr:uid="{00000000-0005-0000-0000-000043570000}"/>
    <cellStyle name="40% - Accent3 4 2 2 5" xfId="18229" xr:uid="{00000000-0005-0000-0000-000044570000}"/>
    <cellStyle name="40% - Accent3 4 2 2 5 2" xfId="18230" xr:uid="{00000000-0005-0000-0000-000045570000}"/>
    <cellStyle name="40% - Accent3 4 2 2 5 2 2" xfId="18231" xr:uid="{00000000-0005-0000-0000-000046570000}"/>
    <cellStyle name="40% - Accent3 4 2 2 5 2 3" xfId="53586" xr:uid="{00000000-0005-0000-0000-000047570000}"/>
    <cellStyle name="40% - Accent3 4 2 2 5 3" xfId="18232" xr:uid="{00000000-0005-0000-0000-000048570000}"/>
    <cellStyle name="40% - Accent3 4 2 2 5 4" xfId="18233" xr:uid="{00000000-0005-0000-0000-000049570000}"/>
    <cellStyle name="40% - Accent3 4 2 2 6" xfId="18234" xr:uid="{00000000-0005-0000-0000-00004A570000}"/>
    <cellStyle name="40% - Accent3 4 2 2 6 2" xfId="18235" xr:uid="{00000000-0005-0000-0000-00004B570000}"/>
    <cellStyle name="40% - Accent3 4 2 2 6 3" xfId="53587" xr:uid="{00000000-0005-0000-0000-00004C570000}"/>
    <cellStyle name="40% - Accent3 4 2 2 7" xfId="18236" xr:uid="{00000000-0005-0000-0000-00004D570000}"/>
    <cellStyle name="40% - Accent3 4 2 2 8" xfId="18237" xr:uid="{00000000-0005-0000-0000-00004E570000}"/>
    <cellStyle name="40% - Accent3 4 2 2 9" xfId="60737" xr:uid="{00000000-0005-0000-0000-00004F570000}"/>
    <cellStyle name="40% - Accent3 4 2 3" xfId="18238" xr:uid="{00000000-0005-0000-0000-000050570000}"/>
    <cellStyle name="40% - Accent3 4 2 3 2" xfId="18239" xr:uid="{00000000-0005-0000-0000-000051570000}"/>
    <cellStyle name="40% - Accent3 4 2 3 2 2" xfId="18240" xr:uid="{00000000-0005-0000-0000-000052570000}"/>
    <cellStyle name="40% - Accent3 4 2 3 2 2 2" xfId="18241" xr:uid="{00000000-0005-0000-0000-000053570000}"/>
    <cellStyle name="40% - Accent3 4 2 3 2 2 2 2" xfId="18242" xr:uid="{00000000-0005-0000-0000-000054570000}"/>
    <cellStyle name="40% - Accent3 4 2 3 2 2 2 3" xfId="53588" xr:uid="{00000000-0005-0000-0000-000055570000}"/>
    <cellStyle name="40% - Accent3 4 2 3 2 2 3" xfId="18243" xr:uid="{00000000-0005-0000-0000-000056570000}"/>
    <cellStyle name="40% - Accent3 4 2 3 2 2 4" xfId="18244" xr:uid="{00000000-0005-0000-0000-000057570000}"/>
    <cellStyle name="40% - Accent3 4 2 3 2 3" xfId="18245" xr:uid="{00000000-0005-0000-0000-000058570000}"/>
    <cellStyle name="40% - Accent3 4 2 3 2 3 2" xfId="18246" xr:uid="{00000000-0005-0000-0000-000059570000}"/>
    <cellStyle name="40% - Accent3 4 2 3 2 3 2 2" xfId="18247" xr:uid="{00000000-0005-0000-0000-00005A570000}"/>
    <cellStyle name="40% - Accent3 4 2 3 2 3 2 3" xfId="53589" xr:uid="{00000000-0005-0000-0000-00005B570000}"/>
    <cellStyle name="40% - Accent3 4 2 3 2 3 3" xfId="18248" xr:uid="{00000000-0005-0000-0000-00005C570000}"/>
    <cellStyle name="40% - Accent3 4 2 3 2 3 4" xfId="18249" xr:uid="{00000000-0005-0000-0000-00005D570000}"/>
    <cellStyle name="40% - Accent3 4 2 3 2 4" xfId="18250" xr:uid="{00000000-0005-0000-0000-00005E570000}"/>
    <cellStyle name="40% - Accent3 4 2 3 2 4 2" xfId="18251" xr:uid="{00000000-0005-0000-0000-00005F570000}"/>
    <cellStyle name="40% - Accent3 4 2 3 2 4 3" xfId="53590" xr:uid="{00000000-0005-0000-0000-000060570000}"/>
    <cellStyle name="40% - Accent3 4 2 3 2 5" xfId="18252" xr:uid="{00000000-0005-0000-0000-000061570000}"/>
    <cellStyle name="40% - Accent3 4 2 3 2 6" xfId="18253" xr:uid="{00000000-0005-0000-0000-000062570000}"/>
    <cellStyle name="40% - Accent3 4 2 3 3" xfId="18254" xr:uid="{00000000-0005-0000-0000-000063570000}"/>
    <cellStyle name="40% - Accent3 4 2 3 3 2" xfId="18255" xr:uid="{00000000-0005-0000-0000-000064570000}"/>
    <cellStyle name="40% - Accent3 4 2 3 3 2 2" xfId="18256" xr:uid="{00000000-0005-0000-0000-000065570000}"/>
    <cellStyle name="40% - Accent3 4 2 3 3 2 3" xfId="53591" xr:uid="{00000000-0005-0000-0000-000066570000}"/>
    <cellStyle name="40% - Accent3 4 2 3 3 3" xfId="18257" xr:uid="{00000000-0005-0000-0000-000067570000}"/>
    <cellStyle name="40% - Accent3 4 2 3 3 4" xfId="18258" xr:uid="{00000000-0005-0000-0000-000068570000}"/>
    <cellStyle name="40% - Accent3 4 2 3 4" xfId="18259" xr:uid="{00000000-0005-0000-0000-000069570000}"/>
    <cellStyle name="40% - Accent3 4 2 3 4 2" xfId="18260" xr:uid="{00000000-0005-0000-0000-00006A570000}"/>
    <cellStyle name="40% - Accent3 4 2 3 4 2 2" xfId="18261" xr:uid="{00000000-0005-0000-0000-00006B570000}"/>
    <cellStyle name="40% - Accent3 4 2 3 4 2 3" xfId="53592" xr:uid="{00000000-0005-0000-0000-00006C570000}"/>
    <cellStyle name="40% - Accent3 4 2 3 4 3" xfId="18262" xr:uid="{00000000-0005-0000-0000-00006D570000}"/>
    <cellStyle name="40% - Accent3 4 2 3 4 4" xfId="18263" xr:uid="{00000000-0005-0000-0000-00006E570000}"/>
    <cellStyle name="40% - Accent3 4 2 3 5" xfId="18264" xr:uid="{00000000-0005-0000-0000-00006F570000}"/>
    <cellStyle name="40% - Accent3 4 2 3 5 2" xfId="18265" xr:uid="{00000000-0005-0000-0000-000070570000}"/>
    <cellStyle name="40% - Accent3 4 2 3 5 3" xfId="53593" xr:uid="{00000000-0005-0000-0000-000071570000}"/>
    <cellStyle name="40% - Accent3 4 2 3 6" xfId="18266" xr:uid="{00000000-0005-0000-0000-000072570000}"/>
    <cellStyle name="40% - Accent3 4 2 3 7" xfId="18267" xr:uid="{00000000-0005-0000-0000-000073570000}"/>
    <cellStyle name="40% - Accent3 4 2 4" xfId="18268" xr:uid="{00000000-0005-0000-0000-000074570000}"/>
    <cellStyle name="40% - Accent3 4 2 4 2" xfId="18269" xr:uid="{00000000-0005-0000-0000-000075570000}"/>
    <cellStyle name="40% - Accent3 4 2 4 2 2" xfId="18270" xr:uid="{00000000-0005-0000-0000-000076570000}"/>
    <cellStyle name="40% - Accent3 4 2 4 2 2 2" xfId="18271" xr:uid="{00000000-0005-0000-0000-000077570000}"/>
    <cellStyle name="40% - Accent3 4 2 4 2 2 3" xfId="53594" xr:uid="{00000000-0005-0000-0000-000078570000}"/>
    <cellStyle name="40% - Accent3 4 2 4 2 3" xfId="18272" xr:uid="{00000000-0005-0000-0000-000079570000}"/>
    <cellStyle name="40% - Accent3 4 2 4 2 4" xfId="18273" xr:uid="{00000000-0005-0000-0000-00007A570000}"/>
    <cellStyle name="40% - Accent3 4 2 4 3" xfId="18274" xr:uid="{00000000-0005-0000-0000-00007B570000}"/>
    <cellStyle name="40% - Accent3 4 2 4 3 2" xfId="18275" xr:uid="{00000000-0005-0000-0000-00007C570000}"/>
    <cellStyle name="40% - Accent3 4 2 4 3 2 2" xfId="18276" xr:uid="{00000000-0005-0000-0000-00007D570000}"/>
    <cellStyle name="40% - Accent3 4 2 4 3 2 3" xfId="53595" xr:uid="{00000000-0005-0000-0000-00007E570000}"/>
    <cellStyle name="40% - Accent3 4 2 4 3 3" xfId="18277" xr:uid="{00000000-0005-0000-0000-00007F570000}"/>
    <cellStyle name="40% - Accent3 4 2 4 3 4" xfId="18278" xr:uid="{00000000-0005-0000-0000-000080570000}"/>
    <cellStyle name="40% - Accent3 4 2 4 4" xfId="18279" xr:uid="{00000000-0005-0000-0000-000081570000}"/>
    <cellStyle name="40% - Accent3 4 2 4 4 2" xfId="18280" xr:uid="{00000000-0005-0000-0000-000082570000}"/>
    <cellStyle name="40% - Accent3 4 2 4 4 3" xfId="53596" xr:uid="{00000000-0005-0000-0000-000083570000}"/>
    <cellStyle name="40% - Accent3 4 2 4 5" xfId="18281" xr:uid="{00000000-0005-0000-0000-000084570000}"/>
    <cellStyle name="40% - Accent3 4 2 4 6" xfId="18282" xr:uid="{00000000-0005-0000-0000-000085570000}"/>
    <cellStyle name="40% - Accent3 4 2 5" xfId="18283" xr:uid="{00000000-0005-0000-0000-000086570000}"/>
    <cellStyle name="40% - Accent3 4 2 5 2" xfId="18284" xr:uid="{00000000-0005-0000-0000-000087570000}"/>
    <cellStyle name="40% - Accent3 4 2 5 2 2" xfId="18285" xr:uid="{00000000-0005-0000-0000-000088570000}"/>
    <cellStyle name="40% - Accent3 4 2 5 2 2 2" xfId="18286" xr:uid="{00000000-0005-0000-0000-000089570000}"/>
    <cellStyle name="40% - Accent3 4 2 5 2 2 3" xfId="53597" xr:uid="{00000000-0005-0000-0000-00008A570000}"/>
    <cellStyle name="40% - Accent3 4 2 5 2 3" xfId="18287" xr:uid="{00000000-0005-0000-0000-00008B570000}"/>
    <cellStyle name="40% - Accent3 4 2 5 2 4" xfId="18288" xr:uid="{00000000-0005-0000-0000-00008C570000}"/>
    <cellStyle name="40% - Accent3 4 2 5 3" xfId="18289" xr:uid="{00000000-0005-0000-0000-00008D570000}"/>
    <cellStyle name="40% - Accent3 4 2 5 3 2" xfId="18290" xr:uid="{00000000-0005-0000-0000-00008E570000}"/>
    <cellStyle name="40% - Accent3 4 2 5 3 3" xfId="53598" xr:uid="{00000000-0005-0000-0000-00008F570000}"/>
    <cellStyle name="40% - Accent3 4 2 5 4" xfId="18291" xr:uid="{00000000-0005-0000-0000-000090570000}"/>
    <cellStyle name="40% - Accent3 4 2 5 5" xfId="18292" xr:uid="{00000000-0005-0000-0000-000091570000}"/>
    <cellStyle name="40% - Accent3 4 2 6" xfId="18293" xr:uid="{00000000-0005-0000-0000-000092570000}"/>
    <cellStyle name="40% - Accent3 4 2 6 2" xfId="18294" xr:uid="{00000000-0005-0000-0000-000093570000}"/>
    <cellStyle name="40% - Accent3 4 2 6 2 2" xfId="18295" xr:uid="{00000000-0005-0000-0000-000094570000}"/>
    <cellStyle name="40% - Accent3 4 2 6 2 3" xfId="53599" xr:uid="{00000000-0005-0000-0000-000095570000}"/>
    <cellStyle name="40% - Accent3 4 2 6 3" xfId="18296" xr:uid="{00000000-0005-0000-0000-000096570000}"/>
    <cellStyle name="40% - Accent3 4 2 6 4" xfId="18297" xr:uid="{00000000-0005-0000-0000-000097570000}"/>
    <cellStyle name="40% - Accent3 4 2 7" xfId="18298" xr:uid="{00000000-0005-0000-0000-000098570000}"/>
    <cellStyle name="40% - Accent3 4 2 7 2" xfId="18299" xr:uid="{00000000-0005-0000-0000-000099570000}"/>
    <cellStyle name="40% - Accent3 4 2 7 2 2" xfId="18300" xr:uid="{00000000-0005-0000-0000-00009A570000}"/>
    <cellStyle name="40% - Accent3 4 2 7 2 3" xfId="53600" xr:uid="{00000000-0005-0000-0000-00009B570000}"/>
    <cellStyle name="40% - Accent3 4 2 7 3" xfId="18301" xr:uid="{00000000-0005-0000-0000-00009C570000}"/>
    <cellStyle name="40% - Accent3 4 2 7 4" xfId="18302" xr:uid="{00000000-0005-0000-0000-00009D570000}"/>
    <cellStyle name="40% - Accent3 4 2 8" xfId="18303" xr:uid="{00000000-0005-0000-0000-00009E570000}"/>
    <cellStyle name="40% - Accent3 4 2 8 2" xfId="18304" xr:uid="{00000000-0005-0000-0000-00009F570000}"/>
    <cellStyle name="40% - Accent3 4 2 8 3" xfId="53601" xr:uid="{00000000-0005-0000-0000-0000A0570000}"/>
    <cellStyle name="40% - Accent3 4 2 9" xfId="18305" xr:uid="{00000000-0005-0000-0000-0000A1570000}"/>
    <cellStyle name="40% - Accent3 4 3" xfId="18306" xr:uid="{00000000-0005-0000-0000-0000A2570000}"/>
    <cellStyle name="40% - Accent3 4 3 2" xfId="18307" xr:uid="{00000000-0005-0000-0000-0000A3570000}"/>
    <cellStyle name="40% - Accent3 4 3 2 2" xfId="18308" xr:uid="{00000000-0005-0000-0000-0000A4570000}"/>
    <cellStyle name="40% - Accent3 4 3 2 2 2" xfId="18309" xr:uid="{00000000-0005-0000-0000-0000A5570000}"/>
    <cellStyle name="40% - Accent3 4 3 2 2 2 2" xfId="18310" xr:uid="{00000000-0005-0000-0000-0000A6570000}"/>
    <cellStyle name="40% - Accent3 4 3 2 2 2 2 2" xfId="18311" xr:uid="{00000000-0005-0000-0000-0000A7570000}"/>
    <cellStyle name="40% - Accent3 4 3 2 2 2 2 3" xfId="53602" xr:uid="{00000000-0005-0000-0000-0000A8570000}"/>
    <cellStyle name="40% - Accent3 4 3 2 2 2 3" xfId="18312" xr:uid="{00000000-0005-0000-0000-0000A9570000}"/>
    <cellStyle name="40% - Accent3 4 3 2 2 2 4" xfId="18313" xr:uid="{00000000-0005-0000-0000-0000AA570000}"/>
    <cellStyle name="40% - Accent3 4 3 2 2 3" xfId="18314" xr:uid="{00000000-0005-0000-0000-0000AB570000}"/>
    <cellStyle name="40% - Accent3 4 3 2 2 3 2" xfId="18315" xr:uid="{00000000-0005-0000-0000-0000AC570000}"/>
    <cellStyle name="40% - Accent3 4 3 2 2 3 2 2" xfId="18316" xr:uid="{00000000-0005-0000-0000-0000AD570000}"/>
    <cellStyle name="40% - Accent3 4 3 2 2 3 2 3" xfId="53603" xr:uid="{00000000-0005-0000-0000-0000AE570000}"/>
    <cellStyle name="40% - Accent3 4 3 2 2 3 3" xfId="18317" xr:uid="{00000000-0005-0000-0000-0000AF570000}"/>
    <cellStyle name="40% - Accent3 4 3 2 2 3 4" xfId="18318" xr:uid="{00000000-0005-0000-0000-0000B0570000}"/>
    <cellStyle name="40% - Accent3 4 3 2 2 4" xfId="18319" xr:uid="{00000000-0005-0000-0000-0000B1570000}"/>
    <cellStyle name="40% - Accent3 4 3 2 2 4 2" xfId="18320" xr:uid="{00000000-0005-0000-0000-0000B2570000}"/>
    <cellStyle name="40% - Accent3 4 3 2 2 4 3" xfId="53604" xr:uid="{00000000-0005-0000-0000-0000B3570000}"/>
    <cellStyle name="40% - Accent3 4 3 2 2 5" xfId="18321" xr:uid="{00000000-0005-0000-0000-0000B4570000}"/>
    <cellStyle name="40% - Accent3 4 3 2 2 6" xfId="18322" xr:uid="{00000000-0005-0000-0000-0000B5570000}"/>
    <cellStyle name="40% - Accent3 4 3 2 3" xfId="18323" xr:uid="{00000000-0005-0000-0000-0000B6570000}"/>
    <cellStyle name="40% - Accent3 4 3 2 3 2" xfId="18324" xr:uid="{00000000-0005-0000-0000-0000B7570000}"/>
    <cellStyle name="40% - Accent3 4 3 2 3 2 2" xfId="18325" xr:uid="{00000000-0005-0000-0000-0000B8570000}"/>
    <cellStyle name="40% - Accent3 4 3 2 3 2 3" xfId="53605" xr:uid="{00000000-0005-0000-0000-0000B9570000}"/>
    <cellStyle name="40% - Accent3 4 3 2 3 3" xfId="18326" xr:uid="{00000000-0005-0000-0000-0000BA570000}"/>
    <cellStyle name="40% - Accent3 4 3 2 3 4" xfId="18327" xr:uid="{00000000-0005-0000-0000-0000BB570000}"/>
    <cellStyle name="40% - Accent3 4 3 2 4" xfId="18328" xr:uid="{00000000-0005-0000-0000-0000BC570000}"/>
    <cellStyle name="40% - Accent3 4 3 2 4 2" xfId="18329" xr:uid="{00000000-0005-0000-0000-0000BD570000}"/>
    <cellStyle name="40% - Accent3 4 3 2 4 2 2" xfId="18330" xr:uid="{00000000-0005-0000-0000-0000BE570000}"/>
    <cellStyle name="40% - Accent3 4 3 2 4 2 3" xfId="53606" xr:uid="{00000000-0005-0000-0000-0000BF570000}"/>
    <cellStyle name="40% - Accent3 4 3 2 4 3" xfId="18331" xr:uid="{00000000-0005-0000-0000-0000C0570000}"/>
    <cellStyle name="40% - Accent3 4 3 2 4 4" xfId="18332" xr:uid="{00000000-0005-0000-0000-0000C1570000}"/>
    <cellStyle name="40% - Accent3 4 3 2 5" xfId="18333" xr:uid="{00000000-0005-0000-0000-0000C2570000}"/>
    <cellStyle name="40% - Accent3 4 3 2 5 2" xfId="18334" xr:uid="{00000000-0005-0000-0000-0000C3570000}"/>
    <cellStyle name="40% - Accent3 4 3 2 5 3" xfId="53607" xr:uid="{00000000-0005-0000-0000-0000C4570000}"/>
    <cellStyle name="40% - Accent3 4 3 2 6" xfId="18335" xr:uid="{00000000-0005-0000-0000-0000C5570000}"/>
    <cellStyle name="40% - Accent3 4 3 2 7" xfId="18336" xr:uid="{00000000-0005-0000-0000-0000C6570000}"/>
    <cellStyle name="40% - Accent3 4 3 3" xfId="18337" xr:uid="{00000000-0005-0000-0000-0000C7570000}"/>
    <cellStyle name="40% - Accent3 4 3 3 2" xfId="18338" xr:uid="{00000000-0005-0000-0000-0000C8570000}"/>
    <cellStyle name="40% - Accent3 4 3 3 2 2" xfId="18339" xr:uid="{00000000-0005-0000-0000-0000C9570000}"/>
    <cellStyle name="40% - Accent3 4 3 3 2 2 2" xfId="18340" xr:uid="{00000000-0005-0000-0000-0000CA570000}"/>
    <cellStyle name="40% - Accent3 4 3 3 2 2 3" xfId="53608" xr:uid="{00000000-0005-0000-0000-0000CB570000}"/>
    <cellStyle name="40% - Accent3 4 3 3 2 3" xfId="18341" xr:uid="{00000000-0005-0000-0000-0000CC570000}"/>
    <cellStyle name="40% - Accent3 4 3 3 2 4" xfId="18342" xr:uid="{00000000-0005-0000-0000-0000CD570000}"/>
    <cellStyle name="40% - Accent3 4 3 3 3" xfId="18343" xr:uid="{00000000-0005-0000-0000-0000CE570000}"/>
    <cellStyle name="40% - Accent3 4 3 3 3 2" xfId="18344" xr:uid="{00000000-0005-0000-0000-0000CF570000}"/>
    <cellStyle name="40% - Accent3 4 3 3 3 2 2" xfId="18345" xr:uid="{00000000-0005-0000-0000-0000D0570000}"/>
    <cellStyle name="40% - Accent3 4 3 3 3 2 3" xfId="53609" xr:uid="{00000000-0005-0000-0000-0000D1570000}"/>
    <cellStyle name="40% - Accent3 4 3 3 3 3" xfId="18346" xr:uid="{00000000-0005-0000-0000-0000D2570000}"/>
    <cellStyle name="40% - Accent3 4 3 3 3 4" xfId="18347" xr:uid="{00000000-0005-0000-0000-0000D3570000}"/>
    <cellStyle name="40% - Accent3 4 3 3 4" xfId="18348" xr:uid="{00000000-0005-0000-0000-0000D4570000}"/>
    <cellStyle name="40% - Accent3 4 3 3 4 2" xfId="18349" xr:uid="{00000000-0005-0000-0000-0000D5570000}"/>
    <cellStyle name="40% - Accent3 4 3 3 4 3" xfId="53610" xr:uid="{00000000-0005-0000-0000-0000D6570000}"/>
    <cellStyle name="40% - Accent3 4 3 3 5" xfId="18350" xr:uid="{00000000-0005-0000-0000-0000D7570000}"/>
    <cellStyle name="40% - Accent3 4 3 3 6" xfId="18351" xr:uid="{00000000-0005-0000-0000-0000D8570000}"/>
    <cellStyle name="40% - Accent3 4 3 4" xfId="18352" xr:uid="{00000000-0005-0000-0000-0000D9570000}"/>
    <cellStyle name="40% - Accent3 4 3 4 2" xfId="18353" xr:uid="{00000000-0005-0000-0000-0000DA570000}"/>
    <cellStyle name="40% - Accent3 4 3 4 2 2" xfId="18354" xr:uid="{00000000-0005-0000-0000-0000DB570000}"/>
    <cellStyle name="40% - Accent3 4 3 4 2 3" xfId="53611" xr:uid="{00000000-0005-0000-0000-0000DC570000}"/>
    <cellStyle name="40% - Accent3 4 3 4 3" xfId="18355" xr:uid="{00000000-0005-0000-0000-0000DD570000}"/>
    <cellStyle name="40% - Accent3 4 3 4 4" xfId="18356" xr:uid="{00000000-0005-0000-0000-0000DE570000}"/>
    <cellStyle name="40% - Accent3 4 3 5" xfId="18357" xr:uid="{00000000-0005-0000-0000-0000DF570000}"/>
    <cellStyle name="40% - Accent3 4 3 5 2" xfId="18358" xr:uid="{00000000-0005-0000-0000-0000E0570000}"/>
    <cellStyle name="40% - Accent3 4 3 5 2 2" xfId="18359" xr:uid="{00000000-0005-0000-0000-0000E1570000}"/>
    <cellStyle name="40% - Accent3 4 3 5 2 3" xfId="53612" xr:uid="{00000000-0005-0000-0000-0000E2570000}"/>
    <cellStyle name="40% - Accent3 4 3 5 3" xfId="18360" xr:uid="{00000000-0005-0000-0000-0000E3570000}"/>
    <cellStyle name="40% - Accent3 4 3 5 4" xfId="18361" xr:uid="{00000000-0005-0000-0000-0000E4570000}"/>
    <cellStyle name="40% - Accent3 4 3 6" xfId="18362" xr:uid="{00000000-0005-0000-0000-0000E5570000}"/>
    <cellStyle name="40% - Accent3 4 3 6 2" xfId="18363" xr:uid="{00000000-0005-0000-0000-0000E6570000}"/>
    <cellStyle name="40% - Accent3 4 3 6 3" xfId="53613" xr:uid="{00000000-0005-0000-0000-0000E7570000}"/>
    <cellStyle name="40% - Accent3 4 3 7" xfId="18364" xr:uid="{00000000-0005-0000-0000-0000E8570000}"/>
    <cellStyle name="40% - Accent3 4 3 8" xfId="18365" xr:uid="{00000000-0005-0000-0000-0000E9570000}"/>
    <cellStyle name="40% - Accent3 4 3 9" xfId="60554" xr:uid="{00000000-0005-0000-0000-0000EA570000}"/>
    <cellStyle name="40% - Accent3 4 4" xfId="18366" xr:uid="{00000000-0005-0000-0000-0000EB570000}"/>
    <cellStyle name="40% - Accent3 4 4 2" xfId="18367" xr:uid="{00000000-0005-0000-0000-0000EC570000}"/>
    <cellStyle name="40% - Accent3 4 4 2 2" xfId="18368" xr:uid="{00000000-0005-0000-0000-0000ED570000}"/>
    <cellStyle name="40% - Accent3 4 4 2 2 2" xfId="18369" xr:uid="{00000000-0005-0000-0000-0000EE570000}"/>
    <cellStyle name="40% - Accent3 4 4 2 2 2 2" xfId="18370" xr:uid="{00000000-0005-0000-0000-0000EF570000}"/>
    <cellStyle name="40% - Accent3 4 4 2 2 2 3" xfId="53614" xr:uid="{00000000-0005-0000-0000-0000F0570000}"/>
    <cellStyle name="40% - Accent3 4 4 2 2 3" xfId="18371" xr:uid="{00000000-0005-0000-0000-0000F1570000}"/>
    <cellStyle name="40% - Accent3 4 4 2 2 4" xfId="18372" xr:uid="{00000000-0005-0000-0000-0000F2570000}"/>
    <cellStyle name="40% - Accent3 4 4 2 3" xfId="18373" xr:uid="{00000000-0005-0000-0000-0000F3570000}"/>
    <cellStyle name="40% - Accent3 4 4 2 3 2" xfId="18374" xr:uid="{00000000-0005-0000-0000-0000F4570000}"/>
    <cellStyle name="40% - Accent3 4 4 2 3 2 2" xfId="18375" xr:uid="{00000000-0005-0000-0000-0000F5570000}"/>
    <cellStyle name="40% - Accent3 4 4 2 3 2 3" xfId="53615" xr:uid="{00000000-0005-0000-0000-0000F6570000}"/>
    <cellStyle name="40% - Accent3 4 4 2 3 3" xfId="18376" xr:uid="{00000000-0005-0000-0000-0000F7570000}"/>
    <cellStyle name="40% - Accent3 4 4 2 3 4" xfId="18377" xr:uid="{00000000-0005-0000-0000-0000F8570000}"/>
    <cellStyle name="40% - Accent3 4 4 2 4" xfId="18378" xr:uid="{00000000-0005-0000-0000-0000F9570000}"/>
    <cellStyle name="40% - Accent3 4 4 2 4 2" xfId="18379" xr:uid="{00000000-0005-0000-0000-0000FA570000}"/>
    <cellStyle name="40% - Accent3 4 4 2 4 3" xfId="53616" xr:uid="{00000000-0005-0000-0000-0000FB570000}"/>
    <cellStyle name="40% - Accent3 4 4 2 5" xfId="18380" xr:uid="{00000000-0005-0000-0000-0000FC570000}"/>
    <cellStyle name="40% - Accent3 4 4 2 6" xfId="18381" xr:uid="{00000000-0005-0000-0000-0000FD570000}"/>
    <cellStyle name="40% - Accent3 4 4 3" xfId="18382" xr:uid="{00000000-0005-0000-0000-0000FE570000}"/>
    <cellStyle name="40% - Accent3 4 4 3 2" xfId="18383" xr:uid="{00000000-0005-0000-0000-0000FF570000}"/>
    <cellStyle name="40% - Accent3 4 4 3 2 2" xfId="18384" xr:uid="{00000000-0005-0000-0000-000000580000}"/>
    <cellStyle name="40% - Accent3 4 4 3 2 3" xfId="53617" xr:uid="{00000000-0005-0000-0000-000001580000}"/>
    <cellStyle name="40% - Accent3 4 4 3 3" xfId="18385" xr:uid="{00000000-0005-0000-0000-000002580000}"/>
    <cellStyle name="40% - Accent3 4 4 3 4" xfId="18386" xr:uid="{00000000-0005-0000-0000-000003580000}"/>
    <cellStyle name="40% - Accent3 4 4 4" xfId="18387" xr:uid="{00000000-0005-0000-0000-000004580000}"/>
    <cellStyle name="40% - Accent3 4 4 4 2" xfId="18388" xr:uid="{00000000-0005-0000-0000-000005580000}"/>
    <cellStyle name="40% - Accent3 4 4 4 2 2" xfId="18389" xr:uid="{00000000-0005-0000-0000-000006580000}"/>
    <cellStyle name="40% - Accent3 4 4 4 2 3" xfId="53618" xr:uid="{00000000-0005-0000-0000-000007580000}"/>
    <cellStyle name="40% - Accent3 4 4 4 3" xfId="18390" xr:uid="{00000000-0005-0000-0000-000008580000}"/>
    <cellStyle name="40% - Accent3 4 4 4 4" xfId="18391" xr:uid="{00000000-0005-0000-0000-000009580000}"/>
    <cellStyle name="40% - Accent3 4 4 5" xfId="18392" xr:uid="{00000000-0005-0000-0000-00000A580000}"/>
    <cellStyle name="40% - Accent3 4 4 5 2" xfId="18393" xr:uid="{00000000-0005-0000-0000-00000B580000}"/>
    <cellStyle name="40% - Accent3 4 4 5 3" xfId="53619" xr:uid="{00000000-0005-0000-0000-00000C580000}"/>
    <cellStyle name="40% - Accent3 4 4 6" xfId="18394" xr:uid="{00000000-0005-0000-0000-00000D580000}"/>
    <cellStyle name="40% - Accent3 4 4 7" xfId="18395" xr:uid="{00000000-0005-0000-0000-00000E580000}"/>
    <cellStyle name="40% - Accent3 4 5" xfId="18396" xr:uid="{00000000-0005-0000-0000-00000F580000}"/>
    <cellStyle name="40% - Accent3 4 5 2" xfId="18397" xr:uid="{00000000-0005-0000-0000-000010580000}"/>
    <cellStyle name="40% - Accent3 4 5 2 2" xfId="18398" xr:uid="{00000000-0005-0000-0000-000011580000}"/>
    <cellStyle name="40% - Accent3 4 5 2 2 2" xfId="18399" xr:uid="{00000000-0005-0000-0000-000012580000}"/>
    <cellStyle name="40% - Accent3 4 5 2 2 3" xfId="53620" xr:uid="{00000000-0005-0000-0000-000013580000}"/>
    <cellStyle name="40% - Accent3 4 5 2 3" xfId="18400" xr:uid="{00000000-0005-0000-0000-000014580000}"/>
    <cellStyle name="40% - Accent3 4 5 2 4" xfId="18401" xr:uid="{00000000-0005-0000-0000-000015580000}"/>
    <cellStyle name="40% - Accent3 4 5 3" xfId="18402" xr:uid="{00000000-0005-0000-0000-000016580000}"/>
    <cellStyle name="40% - Accent3 4 5 3 2" xfId="18403" xr:uid="{00000000-0005-0000-0000-000017580000}"/>
    <cellStyle name="40% - Accent3 4 5 3 2 2" xfId="18404" xr:uid="{00000000-0005-0000-0000-000018580000}"/>
    <cellStyle name="40% - Accent3 4 5 3 2 3" xfId="53621" xr:uid="{00000000-0005-0000-0000-000019580000}"/>
    <cellStyle name="40% - Accent3 4 5 3 3" xfId="18405" xr:uid="{00000000-0005-0000-0000-00001A580000}"/>
    <cellStyle name="40% - Accent3 4 5 3 4" xfId="18406" xr:uid="{00000000-0005-0000-0000-00001B580000}"/>
    <cellStyle name="40% - Accent3 4 5 4" xfId="18407" xr:uid="{00000000-0005-0000-0000-00001C580000}"/>
    <cellStyle name="40% - Accent3 4 5 4 2" xfId="18408" xr:uid="{00000000-0005-0000-0000-00001D580000}"/>
    <cellStyle name="40% - Accent3 4 5 4 3" xfId="53622" xr:uid="{00000000-0005-0000-0000-00001E580000}"/>
    <cellStyle name="40% - Accent3 4 5 5" xfId="18409" xr:uid="{00000000-0005-0000-0000-00001F580000}"/>
    <cellStyle name="40% - Accent3 4 5 6" xfId="18410" xr:uid="{00000000-0005-0000-0000-000020580000}"/>
    <cellStyle name="40% - Accent3 4 6" xfId="18411" xr:uid="{00000000-0005-0000-0000-000021580000}"/>
    <cellStyle name="40% - Accent3 4 6 2" xfId="18412" xr:uid="{00000000-0005-0000-0000-000022580000}"/>
    <cellStyle name="40% - Accent3 4 6 2 2" xfId="18413" xr:uid="{00000000-0005-0000-0000-000023580000}"/>
    <cellStyle name="40% - Accent3 4 6 2 2 2" xfId="18414" xr:uid="{00000000-0005-0000-0000-000024580000}"/>
    <cellStyle name="40% - Accent3 4 6 2 2 3" xfId="53623" xr:uid="{00000000-0005-0000-0000-000025580000}"/>
    <cellStyle name="40% - Accent3 4 6 2 3" xfId="18415" xr:uid="{00000000-0005-0000-0000-000026580000}"/>
    <cellStyle name="40% - Accent3 4 6 2 4" xfId="18416" xr:uid="{00000000-0005-0000-0000-000027580000}"/>
    <cellStyle name="40% - Accent3 4 6 3" xfId="18417" xr:uid="{00000000-0005-0000-0000-000028580000}"/>
    <cellStyle name="40% - Accent3 4 6 3 2" xfId="18418" xr:uid="{00000000-0005-0000-0000-000029580000}"/>
    <cellStyle name="40% - Accent3 4 6 3 3" xfId="53624" xr:uid="{00000000-0005-0000-0000-00002A580000}"/>
    <cellStyle name="40% - Accent3 4 6 4" xfId="18419" xr:uid="{00000000-0005-0000-0000-00002B580000}"/>
    <cellStyle name="40% - Accent3 4 6 5" xfId="18420" xr:uid="{00000000-0005-0000-0000-00002C580000}"/>
    <cellStyle name="40% - Accent3 4 7" xfId="18421" xr:uid="{00000000-0005-0000-0000-00002D580000}"/>
    <cellStyle name="40% - Accent3 4 7 2" xfId="18422" xr:uid="{00000000-0005-0000-0000-00002E580000}"/>
    <cellStyle name="40% - Accent3 4 7 2 2" xfId="18423" xr:uid="{00000000-0005-0000-0000-00002F580000}"/>
    <cellStyle name="40% - Accent3 4 7 2 3" xfId="53625" xr:uid="{00000000-0005-0000-0000-000030580000}"/>
    <cellStyle name="40% - Accent3 4 7 3" xfId="18424" xr:uid="{00000000-0005-0000-0000-000031580000}"/>
    <cellStyle name="40% - Accent3 4 7 4" xfId="18425" xr:uid="{00000000-0005-0000-0000-000032580000}"/>
    <cellStyle name="40% - Accent3 4 8" xfId="18426" xr:uid="{00000000-0005-0000-0000-000033580000}"/>
    <cellStyle name="40% - Accent3 4 8 2" xfId="18427" xr:uid="{00000000-0005-0000-0000-000034580000}"/>
    <cellStyle name="40% - Accent3 4 8 2 2" xfId="18428" xr:uid="{00000000-0005-0000-0000-000035580000}"/>
    <cellStyle name="40% - Accent3 4 8 2 3" xfId="53626" xr:uid="{00000000-0005-0000-0000-000036580000}"/>
    <cellStyle name="40% - Accent3 4 8 3" xfId="18429" xr:uid="{00000000-0005-0000-0000-000037580000}"/>
    <cellStyle name="40% - Accent3 4 8 4" xfId="18430" xr:uid="{00000000-0005-0000-0000-000038580000}"/>
    <cellStyle name="40% - Accent3 4 9" xfId="18431" xr:uid="{00000000-0005-0000-0000-000039580000}"/>
    <cellStyle name="40% - Accent3 4 9 2" xfId="18432" xr:uid="{00000000-0005-0000-0000-00003A580000}"/>
    <cellStyle name="40% - Accent3 4 9 3" xfId="53627" xr:uid="{00000000-0005-0000-0000-00003B580000}"/>
    <cellStyle name="40% - Accent3 5" xfId="18433" xr:uid="{00000000-0005-0000-0000-00003C580000}"/>
    <cellStyle name="40% - Accent3 5 10" xfId="18434" xr:uid="{00000000-0005-0000-0000-00003D580000}"/>
    <cellStyle name="40% - Accent3 5 11" xfId="60200" xr:uid="{00000000-0005-0000-0000-00003E580000}"/>
    <cellStyle name="40% - Accent3 5 2" xfId="18435" xr:uid="{00000000-0005-0000-0000-00003F580000}"/>
    <cellStyle name="40% - Accent3 5 2 2" xfId="18436" xr:uid="{00000000-0005-0000-0000-000040580000}"/>
    <cellStyle name="40% - Accent3 5 2 2 2" xfId="18437" xr:uid="{00000000-0005-0000-0000-000041580000}"/>
    <cellStyle name="40% - Accent3 5 2 2 2 2" xfId="18438" xr:uid="{00000000-0005-0000-0000-000042580000}"/>
    <cellStyle name="40% - Accent3 5 2 2 2 2 2" xfId="18439" xr:uid="{00000000-0005-0000-0000-000043580000}"/>
    <cellStyle name="40% - Accent3 5 2 2 2 2 2 2" xfId="18440" xr:uid="{00000000-0005-0000-0000-000044580000}"/>
    <cellStyle name="40% - Accent3 5 2 2 2 2 2 3" xfId="53628" xr:uid="{00000000-0005-0000-0000-000045580000}"/>
    <cellStyle name="40% - Accent3 5 2 2 2 2 3" xfId="18441" xr:uid="{00000000-0005-0000-0000-000046580000}"/>
    <cellStyle name="40% - Accent3 5 2 2 2 2 4" xfId="18442" xr:uid="{00000000-0005-0000-0000-000047580000}"/>
    <cellStyle name="40% - Accent3 5 2 2 2 3" xfId="18443" xr:uid="{00000000-0005-0000-0000-000048580000}"/>
    <cellStyle name="40% - Accent3 5 2 2 2 3 2" xfId="18444" xr:uid="{00000000-0005-0000-0000-000049580000}"/>
    <cellStyle name="40% - Accent3 5 2 2 2 3 2 2" xfId="18445" xr:uid="{00000000-0005-0000-0000-00004A580000}"/>
    <cellStyle name="40% - Accent3 5 2 2 2 3 2 3" xfId="53629" xr:uid="{00000000-0005-0000-0000-00004B580000}"/>
    <cellStyle name="40% - Accent3 5 2 2 2 3 3" xfId="18446" xr:uid="{00000000-0005-0000-0000-00004C580000}"/>
    <cellStyle name="40% - Accent3 5 2 2 2 3 4" xfId="18447" xr:uid="{00000000-0005-0000-0000-00004D580000}"/>
    <cellStyle name="40% - Accent3 5 2 2 2 4" xfId="18448" xr:uid="{00000000-0005-0000-0000-00004E580000}"/>
    <cellStyle name="40% - Accent3 5 2 2 2 4 2" xfId="18449" xr:uid="{00000000-0005-0000-0000-00004F580000}"/>
    <cellStyle name="40% - Accent3 5 2 2 2 4 3" xfId="53630" xr:uid="{00000000-0005-0000-0000-000050580000}"/>
    <cellStyle name="40% - Accent3 5 2 2 2 5" xfId="18450" xr:uid="{00000000-0005-0000-0000-000051580000}"/>
    <cellStyle name="40% - Accent3 5 2 2 2 6" xfId="18451" xr:uid="{00000000-0005-0000-0000-000052580000}"/>
    <cellStyle name="40% - Accent3 5 2 2 3" xfId="18452" xr:uid="{00000000-0005-0000-0000-000053580000}"/>
    <cellStyle name="40% - Accent3 5 2 2 3 2" xfId="18453" xr:uid="{00000000-0005-0000-0000-000054580000}"/>
    <cellStyle name="40% - Accent3 5 2 2 3 2 2" xfId="18454" xr:uid="{00000000-0005-0000-0000-000055580000}"/>
    <cellStyle name="40% - Accent3 5 2 2 3 2 3" xfId="53631" xr:uid="{00000000-0005-0000-0000-000056580000}"/>
    <cellStyle name="40% - Accent3 5 2 2 3 3" xfId="18455" xr:uid="{00000000-0005-0000-0000-000057580000}"/>
    <cellStyle name="40% - Accent3 5 2 2 3 4" xfId="18456" xr:uid="{00000000-0005-0000-0000-000058580000}"/>
    <cellStyle name="40% - Accent3 5 2 2 4" xfId="18457" xr:uid="{00000000-0005-0000-0000-000059580000}"/>
    <cellStyle name="40% - Accent3 5 2 2 4 2" xfId="18458" xr:uid="{00000000-0005-0000-0000-00005A580000}"/>
    <cellStyle name="40% - Accent3 5 2 2 4 2 2" xfId="18459" xr:uid="{00000000-0005-0000-0000-00005B580000}"/>
    <cellStyle name="40% - Accent3 5 2 2 4 2 3" xfId="53632" xr:uid="{00000000-0005-0000-0000-00005C580000}"/>
    <cellStyle name="40% - Accent3 5 2 2 4 3" xfId="18460" xr:uid="{00000000-0005-0000-0000-00005D580000}"/>
    <cellStyle name="40% - Accent3 5 2 2 4 4" xfId="18461" xr:uid="{00000000-0005-0000-0000-00005E580000}"/>
    <cellStyle name="40% - Accent3 5 2 2 5" xfId="18462" xr:uid="{00000000-0005-0000-0000-00005F580000}"/>
    <cellStyle name="40% - Accent3 5 2 2 5 2" xfId="18463" xr:uid="{00000000-0005-0000-0000-000060580000}"/>
    <cellStyle name="40% - Accent3 5 2 2 5 3" xfId="53633" xr:uid="{00000000-0005-0000-0000-000061580000}"/>
    <cellStyle name="40% - Accent3 5 2 2 6" xfId="18464" xr:uid="{00000000-0005-0000-0000-000062580000}"/>
    <cellStyle name="40% - Accent3 5 2 2 7" xfId="18465" xr:uid="{00000000-0005-0000-0000-000063580000}"/>
    <cellStyle name="40% - Accent3 5 2 2 8" xfId="60751" xr:uid="{00000000-0005-0000-0000-000064580000}"/>
    <cellStyle name="40% - Accent3 5 2 3" xfId="18466" xr:uid="{00000000-0005-0000-0000-000065580000}"/>
    <cellStyle name="40% - Accent3 5 2 3 2" xfId="18467" xr:uid="{00000000-0005-0000-0000-000066580000}"/>
    <cellStyle name="40% - Accent3 5 2 3 2 2" xfId="18468" xr:uid="{00000000-0005-0000-0000-000067580000}"/>
    <cellStyle name="40% - Accent3 5 2 3 2 2 2" xfId="18469" xr:uid="{00000000-0005-0000-0000-000068580000}"/>
    <cellStyle name="40% - Accent3 5 2 3 2 2 3" xfId="53634" xr:uid="{00000000-0005-0000-0000-000069580000}"/>
    <cellStyle name="40% - Accent3 5 2 3 2 3" xfId="18470" xr:uid="{00000000-0005-0000-0000-00006A580000}"/>
    <cellStyle name="40% - Accent3 5 2 3 2 4" xfId="18471" xr:uid="{00000000-0005-0000-0000-00006B580000}"/>
    <cellStyle name="40% - Accent3 5 2 3 3" xfId="18472" xr:uid="{00000000-0005-0000-0000-00006C580000}"/>
    <cellStyle name="40% - Accent3 5 2 3 3 2" xfId="18473" xr:uid="{00000000-0005-0000-0000-00006D580000}"/>
    <cellStyle name="40% - Accent3 5 2 3 3 2 2" xfId="18474" xr:uid="{00000000-0005-0000-0000-00006E580000}"/>
    <cellStyle name="40% - Accent3 5 2 3 3 2 3" xfId="53635" xr:uid="{00000000-0005-0000-0000-00006F580000}"/>
    <cellStyle name="40% - Accent3 5 2 3 3 3" xfId="18475" xr:uid="{00000000-0005-0000-0000-000070580000}"/>
    <cellStyle name="40% - Accent3 5 2 3 3 4" xfId="18476" xr:uid="{00000000-0005-0000-0000-000071580000}"/>
    <cellStyle name="40% - Accent3 5 2 3 4" xfId="18477" xr:uid="{00000000-0005-0000-0000-000072580000}"/>
    <cellStyle name="40% - Accent3 5 2 3 4 2" xfId="18478" xr:uid="{00000000-0005-0000-0000-000073580000}"/>
    <cellStyle name="40% - Accent3 5 2 3 4 3" xfId="53636" xr:uid="{00000000-0005-0000-0000-000074580000}"/>
    <cellStyle name="40% - Accent3 5 2 3 5" xfId="18479" xr:uid="{00000000-0005-0000-0000-000075580000}"/>
    <cellStyle name="40% - Accent3 5 2 3 6" xfId="18480" xr:uid="{00000000-0005-0000-0000-000076580000}"/>
    <cellStyle name="40% - Accent3 5 2 4" xfId="18481" xr:uid="{00000000-0005-0000-0000-000077580000}"/>
    <cellStyle name="40% - Accent3 5 2 4 2" xfId="18482" xr:uid="{00000000-0005-0000-0000-000078580000}"/>
    <cellStyle name="40% - Accent3 5 2 4 2 2" xfId="18483" xr:uid="{00000000-0005-0000-0000-000079580000}"/>
    <cellStyle name="40% - Accent3 5 2 4 2 3" xfId="53637" xr:uid="{00000000-0005-0000-0000-00007A580000}"/>
    <cellStyle name="40% - Accent3 5 2 4 3" xfId="18484" xr:uid="{00000000-0005-0000-0000-00007B580000}"/>
    <cellStyle name="40% - Accent3 5 2 4 4" xfId="18485" xr:uid="{00000000-0005-0000-0000-00007C580000}"/>
    <cellStyle name="40% - Accent3 5 2 5" xfId="18486" xr:uid="{00000000-0005-0000-0000-00007D580000}"/>
    <cellStyle name="40% - Accent3 5 2 5 2" xfId="18487" xr:uid="{00000000-0005-0000-0000-00007E580000}"/>
    <cellStyle name="40% - Accent3 5 2 5 2 2" xfId="18488" xr:uid="{00000000-0005-0000-0000-00007F580000}"/>
    <cellStyle name="40% - Accent3 5 2 5 2 3" xfId="53638" xr:uid="{00000000-0005-0000-0000-000080580000}"/>
    <cellStyle name="40% - Accent3 5 2 5 3" xfId="18489" xr:uid="{00000000-0005-0000-0000-000081580000}"/>
    <cellStyle name="40% - Accent3 5 2 5 4" xfId="18490" xr:uid="{00000000-0005-0000-0000-000082580000}"/>
    <cellStyle name="40% - Accent3 5 2 6" xfId="18491" xr:uid="{00000000-0005-0000-0000-000083580000}"/>
    <cellStyle name="40% - Accent3 5 2 6 2" xfId="18492" xr:uid="{00000000-0005-0000-0000-000084580000}"/>
    <cellStyle name="40% - Accent3 5 2 6 3" xfId="53639" xr:uid="{00000000-0005-0000-0000-000085580000}"/>
    <cellStyle name="40% - Accent3 5 2 7" xfId="18493" xr:uid="{00000000-0005-0000-0000-000086580000}"/>
    <cellStyle name="40% - Accent3 5 2 8" xfId="18494" xr:uid="{00000000-0005-0000-0000-000087580000}"/>
    <cellStyle name="40% - Accent3 5 2 9" xfId="60383" xr:uid="{00000000-0005-0000-0000-000088580000}"/>
    <cellStyle name="40% - Accent3 5 3" xfId="18495" xr:uid="{00000000-0005-0000-0000-000089580000}"/>
    <cellStyle name="40% - Accent3 5 3 2" xfId="18496" xr:uid="{00000000-0005-0000-0000-00008A580000}"/>
    <cellStyle name="40% - Accent3 5 3 2 2" xfId="18497" xr:uid="{00000000-0005-0000-0000-00008B580000}"/>
    <cellStyle name="40% - Accent3 5 3 2 2 2" xfId="18498" xr:uid="{00000000-0005-0000-0000-00008C580000}"/>
    <cellStyle name="40% - Accent3 5 3 2 2 2 2" xfId="18499" xr:uid="{00000000-0005-0000-0000-00008D580000}"/>
    <cellStyle name="40% - Accent3 5 3 2 2 2 3" xfId="53640" xr:uid="{00000000-0005-0000-0000-00008E580000}"/>
    <cellStyle name="40% - Accent3 5 3 2 2 3" xfId="18500" xr:uid="{00000000-0005-0000-0000-00008F580000}"/>
    <cellStyle name="40% - Accent3 5 3 2 2 4" xfId="18501" xr:uid="{00000000-0005-0000-0000-000090580000}"/>
    <cellStyle name="40% - Accent3 5 3 2 3" xfId="18502" xr:uid="{00000000-0005-0000-0000-000091580000}"/>
    <cellStyle name="40% - Accent3 5 3 2 3 2" xfId="18503" xr:uid="{00000000-0005-0000-0000-000092580000}"/>
    <cellStyle name="40% - Accent3 5 3 2 3 2 2" xfId="18504" xr:uid="{00000000-0005-0000-0000-000093580000}"/>
    <cellStyle name="40% - Accent3 5 3 2 3 2 3" xfId="53641" xr:uid="{00000000-0005-0000-0000-000094580000}"/>
    <cellStyle name="40% - Accent3 5 3 2 3 3" xfId="18505" xr:uid="{00000000-0005-0000-0000-000095580000}"/>
    <cellStyle name="40% - Accent3 5 3 2 3 4" xfId="18506" xr:uid="{00000000-0005-0000-0000-000096580000}"/>
    <cellStyle name="40% - Accent3 5 3 2 4" xfId="18507" xr:uid="{00000000-0005-0000-0000-000097580000}"/>
    <cellStyle name="40% - Accent3 5 3 2 4 2" xfId="18508" xr:uid="{00000000-0005-0000-0000-000098580000}"/>
    <cellStyle name="40% - Accent3 5 3 2 4 3" xfId="53642" xr:uid="{00000000-0005-0000-0000-000099580000}"/>
    <cellStyle name="40% - Accent3 5 3 2 5" xfId="18509" xr:uid="{00000000-0005-0000-0000-00009A580000}"/>
    <cellStyle name="40% - Accent3 5 3 2 6" xfId="18510" xr:uid="{00000000-0005-0000-0000-00009B580000}"/>
    <cellStyle name="40% - Accent3 5 3 3" xfId="18511" xr:uid="{00000000-0005-0000-0000-00009C580000}"/>
    <cellStyle name="40% - Accent3 5 3 3 2" xfId="18512" xr:uid="{00000000-0005-0000-0000-00009D580000}"/>
    <cellStyle name="40% - Accent3 5 3 3 2 2" xfId="18513" xr:uid="{00000000-0005-0000-0000-00009E580000}"/>
    <cellStyle name="40% - Accent3 5 3 3 2 3" xfId="53643" xr:uid="{00000000-0005-0000-0000-00009F580000}"/>
    <cellStyle name="40% - Accent3 5 3 3 3" xfId="18514" xr:uid="{00000000-0005-0000-0000-0000A0580000}"/>
    <cellStyle name="40% - Accent3 5 3 3 4" xfId="18515" xr:uid="{00000000-0005-0000-0000-0000A1580000}"/>
    <cellStyle name="40% - Accent3 5 3 4" xfId="18516" xr:uid="{00000000-0005-0000-0000-0000A2580000}"/>
    <cellStyle name="40% - Accent3 5 3 4 2" xfId="18517" xr:uid="{00000000-0005-0000-0000-0000A3580000}"/>
    <cellStyle name="40% - Accent3 5 3 4 2 2" xfId="18518" xr:uid="{00000000-0005-0000-0000-0000A4580000}"/>
    <cellStyle name="40% - Accent3 5 3 4 2 3" xfId="53644" xr:uid="{00000000-0005-0000-0000-0000A5580000}"/>
    <cellStyle name="40% - Accent3 5 3 4 3" xfId="18519" xr:uid="{00000000-0005-0000-0000-0000A6580000}"/>
    <cellStyle name="40% - Accent3 5 3 4 4" xfId="18520" xr:uid="{00000000-0005-0000-0000-0000A7580000}"/>
    <cellStyle name="40% - Accent3 5 3 5" xfId="18521" xr:uid="{00000000-0005-0000-0000-0000A8580000}"/>
    <cellStyle name="40% - Accent3 5 3 5 2" xfId="18522" xr:uid="{00000000-0005-0000-0000-0000A9580000}"/>
    <cellStyle name="40% - Accent3 5 3 5 3" xfId="53645" xr:uid="{00000000-0005-0000-0000-0000AA580000}"/>
    <cellStyle name="40% - Accent3 5 3 6" xfId="18523" xr:uid="{00000000-0005-0000-0000-0000AB580000}"/>
    <cellStyle name="40% - Accent3 5 3 7" xfId="18524" xr:uid="{00000000-0005-0000-0000-0000AC580000}"/>
    <cellStyle name="40% - Accent3 5 3 8" xfId="60568" xr:uid="{00000000-0005-0000-0000-0000AD580000}"/>
    <cellStyle name="40% - Accent3 5 4" xfId="18525" xr:uid="{00000000-0005-0000-0000-0000AE580000}"/>
    <cellStyle name="40% - Accent3 5 4 2" xfId="18526" xr:uid="{00000000-0005-0000-0000-0000AF580000}"/>
    <cellStyle name="40% - Accent3 5 4 2 2" xfId="18527" xr:uid="{00000000-0005-0000-0000-0000B0580000}"/>
    <cellStyle name="40% - Accent3 5 4 2 2 2" xfId="18528" xr:uid="{00000000-0005-0000-0000-0000B1580000}"/>
    <cellStyle name="40% - Accent3 5 4 2 2 3" xfId="53646" xr:uid="{00000000-0005-0000-0000-0000B2580000}"/>
    <cellStyle name="40% - Accent3 5 4 2 3" xfId="18529" xr:uid="{00000000-0005-0000-0000-0000B3580000}"/>
    <cellStyle name="40% - Accent3 5 4 2 4" xfId="18530" xr:uid="{00000000-0005-0000-0000-0000B4580000}"/>
    <cellStyle name="40% - Accent3 5 4 3" xfId="18531" xr:uid="{00000000-0005-0000-0000-0000B5580000}"/>
    <cellStyle name="40% - Accent3 5 4 3 2" xfId="18532" xr:uid="{00000000-0005-0000-0000-0000B6580000}"/>
    <cellStyle name="40% - Accent3 5 4 3 2 2" xfId="18533" xr:uid="{00000000-0005-0000-0000-0000B7580000}"/>
    <cellStyle name="40% - Accent3 5 4 3 2 3" xfId="53647" xr:uid="{00000000-0005-0000-0000-0000B8580000}"/>
    <cellStyle name="40% - Accent3 5 4 3 3" xfId="18534" xr:uid="{00000000-0005-0000-0000-0000B9580000}"/>
    <cellStyle name="40% - Accent3 5 4 3 4" xfId="18535" xr:uid="{00000000-0005-0000-0000-0000BA580000}"/>
    <cellStyle name="40% - Accent3 5 4 4" xfId="18536" xr:uid="{00000000-0005-0000-0000-0000BB580000}"/>
    <cellStyle name="40% - Accent3 5 4 4 2" xfId="18537" xr:uid="{00000000-0005-0000-0000-0000BC580000}"/>
    <cellStyle name="40% - Accent3 5 4 4 3" xfId="53648" xr:uid="{00000000-0005-0000-0000-0000BD580000}"/>
    <cellStyle name="40% - Accent3 5 4 5" xfId="18538" xr:uid="{00000000-0005-0000-0000-0000BE580000}"/>
    <cellStyle name="40% - Accent3 5 4 6" xfId="18539" xr:uid="{00000000-0005-0000-0000-0000BF580000}"/>
    <cellStyle name="40% - Accent3 5 5" xfId="18540" xr:uid="{00000000-0005-0000-0000-0000C0580000}"/>
    <cellStyle name="40% - Accent3 5 5 2" xfId="18541" xr:uid="{00000000-0005-0000-0000-0000C1580000}"/>
    <cellStyle name="40% - Accent3 5 5 2 2" xfId="18542" xr:uid="{00000000-0005-0000-0000-0000C2580000}"/>
    <cellStyle name="40% - Accent3 5 5 2 2 2" xfId="18543" xr:uid="{00000000-0005-0000-0000-0000C3580000}"/>
    <cellStyle name="40% - Accent3 5 5 2 2 3" xfId="53649" xr:uid="{00000000-0005-0000-0000-0000C4580000}"/>
    <cellStyle name="40% - Accent3 5 5 2 3" xfId="18544" xr:uid="{00000000-0005-0000-0000-0000C5580000}"/>
    <cellStyle name="40% - Accent3 5 5 2 4" xfId="18545" xr:uid="{00000000-0005-0000-0000-0000C6580000}"/>
    <cellStyle name="40% - Accent3 5 5 3" xfId="18546" xr:uid="{00000000-0005-0000-0000-0000C7580000}"/>
    <cellStyle name="40% - Accent3 5 5 3 2" xfId="18547" xr:uid="{00000000-0005-0000-0000-0000C8580000}"/>
    <cellStyle name="40% - Accent3 5 5 3 3" xfId="53650" xr:uid="{00000000-0005-0000-0000-0000C9580000}"/>
    <cellStyle name="40% - Accent3 5 5 4" xfId="18548" xr:uid="{00000000-0005-0000-0000-0000CA580000}"/>
    <cellStyle name="40% - Accent3 5 5 5" xfId="18549" xr:uid="{00000000-0005-0000-0000-0000CB580000}"/>
    <cellStyle name="40% - Accent3 5 6" xfId="18550" xr:uid="{00000000-0005-0000-0000-0000CC580000}"/>
    <cellStyle name="40% - Accent3 5 6 2" xfId="18551" xr:uid="{00000000-0005-0000-0000-0000CD580000}"/>
    <cellStyle name="40% - Accent3 5 6 2 2" xfId="18552" xr:uid="{00000000-0005-0000-0000-0000CE580000}"/>
    <cellStyle name="40% - Accent3 5 6 2 3" xfId="53651" xr:uid="{00000000-0005-0000-0000-0000CF580000}"/>
    <cellStyle name="40% - Accent3 5 6 3" xfId="18553" xr:uid="{00000000-0005-0000-0000-0000D0580000}"/>
    <cellStyle name="40% - Accent3 5 6 4" xfId="18554" xr:uid="{00000000-0005-0000-0000-0000D1580000}"/>
    <cellStyle name="40% - Accent3 5 7" xfId="18555" xr:uid="{00000000-0005-0000-0000-0000D2580000}"/>
    <cellStyle name="40% - Accent3 5 7 2" xfId="18556" xr:uid="{00000000-0005-0000-0000-0000D3580000}"/>
    <cellStyle name="40% - Accent3 5 7 2 2" xfId="18557" xr:uid="{00000000-0005-0000-0000-0000D4580000}"/>
    <cellStyle name="40% - Accent3 5 7 2 3" xfId="53652" xr:uid="{00000000-0005-0000-0000-0000D5580000}"/>
    <cellStyle name="40% - Accent3 5 7 3" xfId="18558" xr:uid="{00000000-0005-0000-0000-0000D6580000}"/>
    <cellStyle name="40% - Accent3 5 7 4" xfId="18559" xr:uid="{00000000-0005-0000-0000-0000D7580000}"/>
    <cellStyle name="40% - Accent3 5 8" xfId="18560" xr:uid="{00000000-0005-0000-0000-0000D8580000}"/>
    <cellStyle name="40% - Accent3 5 8 2" xfId="18561" xr:uid="{00000000-0005-0000-0000-0000D9580000}"/>
    <cellStyle name="40% - Accent3 5 8 3" xfId="53653" xr:uid="{00000000-0005-0000-0000-0000DA580000}"/>
    <cellStyle name="40% - Accent3 5 9" xfId="18562" xr:uid="{00000000-0005-0000-0000-0000DB580000}"/>
    <cellStyle name="40% - Accent3 6" xfId="18563" xr:uid="{00000000-0005-0000-0000-0000DC580000}"/>
    <cellStyle name="40% - Accent3 6 10" xfId="18564" xr:uid="{00000000-0005-0000-0000-0000DD580000}"/>
    <cellStyle name="40% - Accent3 6 11" xfId="60214" xr:uid="{00000000-0005-0000-0000-0000DE580000}"/>
    <cellStyle name="40% - Accent3 6 2" xfId="18565" xr:uid="{00000000-0005-0000-0000-0000DF580000}"/>
    <cellStyle name="40% - Accent3 6 2 2" xfId="18566" xr:uid="{00000000-0005-0000-0000-0000E0580000}"/>
    <cellStyle name="40% - Accent3 6 2 2 2" xfId="18567" xr:uid="{00000000-0005-0000-0000-0000E1580000}"/>
    <cellStyle name="40% - Accent3 6 2 2 2 2" xfId="18568" xr:uid="{00000000-0005-0000-0000-0000E2580000}"/>
    <cellStyle name="40% - Accent3 6 2 2 2 2 2" xfId="18569" xr:uid="{00000000-0005-0000-0000-0000E3580000}"/>
    <cellStyle name="40% - Accent3 6 2 2 2 2 2 2" xfId="18570" xr:uid="{00000000-0005-0000-0000-0000E4580000}"/>
    <cellStyle name="40% - Accent3 6 2 2 2 2 2 3" xfId="53654" xr:uid="{00000000-0005-0000-0000-0000E5580000}"/>
    <cellStyle name="40% - Accent3 6 2 2 2 2 3" xfId="18571" xr:uid="{00000000-0005-0000-0000-0000E6580000}"/>
    <cellStyle name="40% - Accent3 6 2 2 2 2 4" xfId="18572" xr:uid="{00000000-0005-0000-0000-0000E7580000}"/>
    <cellStyle name="40% - Accent3 6 2 2 2 3" xfId="18573" xr:uid="{00000000-0005-0000-0000-0000E8580000}"/>
    <cellStyle name="40% - Accent3 6 2 2 2 3 2" xfId="18574" xr:uid="{00000000-0005-0000-0000-0000E9580000}"/>
    <cellStyle name="40% - Accent3 6 2 2 2 3 2 2" xfId="18575" xr:uid="{00000000-0005-0000-0000-0000EA580000}"/>
    <cellStyle name="40% - Accent3 6 2 2 2 3 2 3" xfId="53655" xr:uid="{00000000-0005-0000-0000-0000EB580000}"/>
    <cellStyle name="40% - Accent3 6 2 2 2 3 3" xfId="18576" xr:uid="{00000000-0005-0000-0000-0000EC580000}"/>
    <cellStyle name="40% - Accent3 6 2 2 2 3 4" xfId="18577" xr:uid="{00000000-0005-0000-0000-0000ED580000}"/>
    <cellStyle name="40% - Accent3 6 2 2 2 4" xfId="18578" xr:uid="{00000000-0005-0000-0000-0000EE580000}"/>
    <cellStyle name="40% - Accent3 6 2 2 2 4 2" xfId="18579" xr:uid="{00000000-0005-0000-0000-0000EF580000}"/>
    <cellStyle name="40% - Accent3 6 2 2 2 4 3" xfId="53656" xr:uid="{00000000-0005-0000-0000-0000F0580000}"/>
    <cellStyle name="40% - Accent3 6 2 2 2 5" xfId="18580" xr:uid="{00000000-0005-0000-0000-0000F1580000}"/>
    <cellStyle name="40% - Accent3 6 2 2 2 6" xfId="18581" xr:uid="{00000000-0005-0000-0000-0000F2580000}"/>
    <cellStyle name="40% - Accent3 6 2 2 3" xfId="18582" xr:uid="{00000000-0005-0000-0000-0000F3580000}"/>
    <cellStyle name="40% - Accent3 6 2 2 3 2" xfId="18583" xr:uid="{00000000-0005-0000-0000-0000F4580000}"/>
    <cellStyle name="40% - Accent3 6 2 2 3 2 2" xfId="18584" xr:uid="{00000000-0005-0000-0000-0000F5580000}"/>
    <cellStyle name="40% - Accent3 6 2 2 3 2 3" xfId="53657" xr:uid="{00000000-0005-0000-0000-0000F6580000}"/>
    <cellStyle name="40% - Accent3 6 2 2 3 3" xfId="18585" xr:uid="{00000000-0005-0000-0000-0000F7580000}"/>
    <cellStyle name="40% - Accent3 6 2 2 3 4" xfId="18586" xr:uid="{00000000-0005-0000-0000-0000F8580000}"/>
    <cellStyle name="40% - Accent3 6 2 2 4" xfId="18587" xr:uid="{00000000-0005-0000-0000-0000F9580000}"/>
    <cellStyle name="40% - Accent3 6 2 2 4 2" xfId="18588" xr:uid="{00000000-0005-0000-0000-0000FA580000}"/>
    <cellStyle name="40% - Accent3 6 2 2 4 2 2" xfId="18589" xr:uid="{00000000-0005-0000-0000-0000FB580000}"/>
    <cellStyle name="40% - Accent3 6 2 2 4 2 3" xfId="53658" xr:uid="{00000000-0005-0000-0000-0000FC580000}"/>
    <cellStyle name="40% - Accent3 6 2 2 4 3" xfId="18590" xr:uid="{00000000-0005-0000-0000-0000FD580000}"/>
    <cellStyle name="40% - Accent3 6 2 2 4 4" xfId="18591" xr:uid="{00000000-0005-0000-0000-0000FE580000}"/>
    <cellStyle name="40% - Accent3 6 2 2 5" xfId="18592" xr:uid="{00000000-0005-0000-0000-0000FF580000}"/>
    <cellStyle name="40% - Accent3 6 2 2 5 2" xfId="18593" xr:uid="{00000000-0005-0000-0000-000000590000}"/>
    <cellStyle name="40% - Accent3 6 2 2 5 3" xfId="53659" xr:uid="{00000000-0005-0000-0000-000001590000}"/>
    <cellStyle name="40% - Accent3 6 2 2 6" xfId="18594" xr:uid="{00000000-0005-0000-0000-000002590000}"/>
    <cellStyle name="40% - Accent3 6 2 2 7" xfId="18595" xr:uid="{00000000-0005-0000-0000-000003590000}"/>
    <cellStyle name="40% - Accent3 6 2 2 8" xfId="60765" xr:uid="{00000000-0005-0000-0000-000004590000}"/>
    <cellStyle name="40% - Accent3 6 2 3" xfId="18596" xr:uid="{00000000-0005-0000-0000-000005590000}"/>
    <cellStyle name="40% - Accent3 6 2 3 2" xfId="18597" xr:uid="{00000000-0005-0000-0000-000006590000}"/>
    <cellStyle name="40% - Accent3 6 2 3 2 2" xfId="18598" xr:uid="{00000000-0005-0000-0000-000007590000}"/>
    <cellStyle name="40% - Accent3 6 2 3 2 2 2" xfId="18599" xr:uid="{00000000-0005-0000-0000-000008590000}"/>
    <cellStyle name="40% - Accent3 6 2 3 2 2 3" xfId="53660" xr:uid="{00000000-0005-0000-0000-000009590000}"/>
    <cellStyle name="40% - Accent3 6 2 3 2 3" xfId="18600" xr:uid="{00000000-0005-0000-0000-00000A590000}"/>
    <cellStyle name="40% - Accent3 6 2 3 2 4" xfId="18601" xr:uid="{00000000-0005-0000-0000-00000B590000}"/>
    <cellStyle name="40% - Accent3 6 2 3 3" xfId="18602" xr:uid="{00000000-0005-0000-0000-00000C590000}"/>
    <cellStyle name="40% - Accent3 6 2 3 3 2" xfId="18603" xr:uid="{00000000-0005-0000-0000-00000D590000}"/>
    <cellStyle name="40% - Accent3 6 2 3 3 2 2" xfId="18604" xr:uid="{00000000-0005-0000-0000-00000E590000}"/>
    <cellStyle name="40% - Accent3 6 2 3 3 2 3" xfId="53661" xr:uid="{00000000-0005-0000-0000-00000F590000}"/>
    <cellStyle name="40% - Accent3 6 2 3 3 3" xfId="18605" xr:uid="{00000000-0005-0000-0000-000010590000}"/>
    <cellStyle name="40% - Accent3 6 2 3 3 4" xfId="18606" xr:uid="{00000000-0005-0000-0000-000011590000}"/>
    <cellStyle name="40% - Accent3 6 2 3 4" xfId="18607" xr:uid="{00000000-0005-0000-0000-000012590000}"/>
    <cellStyle name="40% - Accent3 6 2 3 4 2" xfId="18608" xr:uid="{00000000-0005-0000-0000-000013590000}"/>
    <cellStyle name="40% - Accent3 6 2 3 4 3" xfId="53662" xr:uid="{00000000-0005-0000-0000-000014590000}"/>
    <cellStyle name="40% - Accent3 6 2 3 5" xfId="18609" xr:uid="{00000000-0005-0000-0000-000015590000}"/>
    <cellStyle name="40% - Accent3 6 2 3 6" xfId="18610" xr:uid="{00000000-0005-0000-0000-000016590000}"/>
    <cellStyle name="40% - Accent3 6 2 4" xfId="18611" xr:uid="{00000000-0005-0000-0000-000017590000}"/>
    <cellStyle name="40% - Accent3 6 2 4 2" xfId="18612" xr:uid="{00000000-0005-0000-0000-000018590000}"/>
    <cellStyle name="40% - Accent3 6 2 4 2 2" xfId="18613" xr:uid="{00000000-0005-0000-0000-000019590000}"/>
    <cellStyle name="40% - Accent3 6 2 4 2 3" xfId="53663" xr:uid="{00000000-0005-0000-0000-00001A590000}"/>
    <cellStyle name="40% - Accent3 6 2 4 3" xfId="18614" xr:uid="{00000000-0005-0000-0000-00001B590000}"/>
    <cellStyle name="40% - Accent3 6 2 4 4" xfId="18615" xr:uid="{00000000-0005-0000-0000-00001C590000}"/>
    <cellStyle name="40% - Accent3 6 2 5" xfId="18616" xr:uid="{00000000-0005-0000-0000-00001D590000}"/>
    <cellStyle name="40% - Accent3 6 2 5 2" xfId="18617" xr:uid="{00000000-0005-0000-0000-00001E590000}"/>
    <cellStyle name="40% - Accent3 6 2 5 2 2" xfId="18618" xr:uid="{00000000-0005-0000-0000-00001F590000}"/>
    <cellStyle name="40% - Accent3 6 2 5 2 3" xfId="53664" xr:uid="{00000000-0005-0000-0000-000020590000}"/>
    <cellStyle name="40% - Accent3 6 2 5 3" xfId="18619" xr:uid="{00000000-0005-0000-0000-000021590000}"/>
    <cellStyle name="40% - Accent3 6 2 5 4" xfId="18620" xr:uid="{00000000-0005-0000-0000-000022590000}"/>
    <cellStyle name="40% - Accent3 6 2 6" xfId="18621" xr:uid="{00000000-0005-0000-0000-000023590000}"/>
    <cellStyle name="40% - Accent3 6 2 6 2" xfId="18622" xr:uid="{00000000-0005-0000-0000-000024590000}"/>
    <cellStyle name="40% - Accent3 6 2 6 3" xfId="53665" xr:uid="{00000000-0005-0000-0000-000025590000}"/>
    <cellStyle name="40% - Accent3 6 2 7" xfId="18623" xr:uid="{00000000-0005-0000-0000-000026590000}"/>
    <cellStyle name="40% - Accent3 6 2 8" xfId="18624" xr:uid="{00000000-0005-0000-0000-000027590000}"/>
    <cellStyle name="40% - Accent3 6 2 9" xfId="60397" xr:uid="{00000000-0005-0000-0000-000028590000}"/>
    <cellStyle name="40% - Accent3 6 3" xfId="18625" xr:uid="{00000000-0005-0000-0000-000029590000}"/>
    <cellStyle name="40% - Accent3 6 3 2" xfId="18626" xr:uid="{00000000-0005-0000-0000-00002A590000}"/>
    <cellStyle name="40% - Accent3 6 3 2 2" xfId="18627" xr:uid="{00000000-0005-0000-0000-00002B590000}"/>
    <cellStyle name="40% - Accent3 6 3 2 2 2" xfId="18628" xr:uid="{00000000-0005-0000-0000-00002C590000}"/>
    <cellStyle name="40% - Accent3 6 3 2 2 2 2" xfId="18629" xr:uid="{00000000-0005-0000-0000-00002D590000}"/>
    <cellStyle name="40% - Accent3 6 3 2 2 2 3" xfId="53666" xr:uid="{00000000-0005-0000-0000-00002E590000}"/>
    <cellStyle name="40% - Accent3 6 3 2 2 3" xfId="18630" xr:uid="{00000000-0005-0000-0000-00002F590000}"/>
    <cellStyle name="40% - Accent3 6 3 2 2 4" xfId="18631" xr:uid="{00000000-0005-0000-0000-000030590000}"/>
    <cellStyle name="40% - Accent3 6 3 2 3" xfId="18632" xr:uid="{00000000-0005-0000-0000-000031590000}"/>
    <cellStyle name="40% - Accent3 6 3 2 3 2" xfId="18633" xr:uid="{00000000-0005-0000-0000-000032590000}"/>
    <cellStyle name="40% - Accent3 6 3 2 3 2 2" xfId="18634" xr:uid="{00000000-0005-0000-0000-000033590000}"/>
    <cellStyle name="40% - Accent3 6 3 2 3 2 3" xfId="53667" xr:uid="{00000000-0005-0000-0000-000034590000}"/>
    <cellStyle name="40% - Accent3 6 3 2 3 3" xfId="18635" xr:uid="{00000000-0005-0000-0000-000035590000}"/>
    <cellStyle name="40% - Accent3 6 3 2 3 4" xfId="18636" xr:uid="{00000000-0005-0000-0000-000036590000}"/>
    <cellStyle name="40% - Accent3 6 3 2 4" xfId="18637" xr:uid="{00000000-0005-0000-0000-000037590000}"/>
    <cellStyle name="40% - Accent3 6 3 2 4 2" xfId="18638" xr:uid="{00000000-0005-0000-0000-000038590000}"/>
    <cellStyle name="40% - Accent3 6 3 2 4 3" xfId="53668" xr:uid="{00000000-0005-0000-0000-000039590000}"/>
    <cellStyle name="40% - Accent3 6 3 2 5" xfId="18639" xr:uid="{00000000-0005-0000-0000-00003A590000}"/>
    <cellStyle name="40% - Accent3 6 3 2 6" xfId="18640" xr:uid="{00000000-0005-0000-0000-00003B590000}"/>
    <cellStyle name="40% - Accent3 6 3 3" xfId="18641" xr:uid="{00000000-0005-0000-0000-00003C590000}"/>
    <cellStyle name="40% - Accent3 6 3 3 2" xfId="18642" xr:uid="{00000000-0005-0000-0000-00003D590000}"/>
    <cellStyle name="40% - Accent3 6 3 3 2 2" xfId="18643" xr:uid="{00000000-0005-0000-0000-00003E590000}"/>
    <cellStyle name="40% - Accent3 6 3 3 2 3" xfId="53669" xr:uid="{00000000-0005-0000-0000-00003F590000}"/>
    <cellStyle name="40% - Accent3 6 3 3 3" xfId="18644" xr:uid="{00000000-0005-0000-0000-000040590000}"/>
    <cellStyle name="40% - Accent3 6 3 3 4" xfId="18645" xr:uid="{00000000-0005-0000-0000-000041590000}"/>
    <cellStyle name="40% - Accent3 6 3 4" xfId="18646" xr:uid="{00000000-0005-0000-0000-000042590000}"/>
    <cellStyle name="40% - Accent3 6 3 4 2" xfId="18647" xr:uid="{00000000-0005-0000-0000-000043590000}"/>
    <cellStyle name="40% - Accent3 6 3 4 2 2" xfId="18648" xr:uid="{00000000-0005-0000-0000-000044590000}"/>
    <cellStyle name="40% - Accent3 6 3 4 2 3" xfId="53670" xr:uid="{00000000-0005-0000-0000-000045590000}"/>
    <cellStyle name="40% - Accent3 6 3 4 3" xfId="18649" xr:uid="{00000000-0005-0000-0000-000046590000}"/>
    <cellStyle name="40% - Accent3 6 3 4 4" xfId="18650" xr:uid="{00000000-0005-0000-0000-000047590000}"/>
    <cellStyle name="40% - Accent3 6 3 5" xfId="18651" xr:uid="{00000000-0005-0000-0000-000048590000}"/>
    <cellStyle name="40% - Accent3 6 3 5 2" xfId="18652" xr:uid="{00000000-0005-0000-0000-000049590000}"/>
    <cellStyle name="40% - Accent3 6 3 5 3" xfId="53671" xr:uid="{00000000-0005-0000-0000-00004A590000}"/>
    <cellStyle name="40% - Accent3 6 3 6" xfId="18653" xr:uid="{00000000-0005-0000-0000-00004B590000}"/>
    <cellStyle name="40% - Accent3 6 3 7" xfId="18654" xr:uid="{00000000-0005-0000-0000-00004C590000}"/>
    <cellStyle name="40% - Accent3 6 3 8" xfId="60582" xr:uid="{00000000-0005-0000-0000-00004D590000}"/>
    <cellStyle name="40% - Accent3 6 4" xfId="18655" xr:uid="{00000000-0005-0000-0000-00004E590000}"/>
    <cellStyle name="40% - Accent3 6 4 2" xfId="18656" xr:uid="{00000000-0005-0000-0000-00004F590000}"/>
    <cellStyle name="40% - Accent3 6 4 2 2" xfId="18657" xr:uid="{00000000-0005-0000-0000-000050590000}"/>
    <cellStyle name="40% - Accent3 6 4 2 2 2" xfId="18658" xr:uid="{00000000-0005-0000-0000-000051590000}"/>
    <cellStyle name="40% - Accent3 6 4 2 2 3" xfId="53672" xr:uid="{00000000-0005-0000-0000-000052590000}"/>
    <cellStyle name="40% - Accent3 6 4 2 3" xfId="18659" xr:uid="{00000000-0005-0000-0000-000053590000}"/>
    <cellStyle name="40% - Accent3 6 4 2 4" xfId="18660" xr:uid="{00000000-0005-0000-0000-000054590000}"/>
    <cellStyle name="40% - Accent3 6 4 3" xfId="18661" xr:uid="{00000000-0005-0000-0000-000055590000}"/>
    <cellStyle name="40% - Accent3 6 4 3 2" xfId="18662" xr:uid="{00000000-0005-0000-0000-000056590000}"/>
    <cellStyle name="40% - Accent3 6 4 3 2 2" xfId="18663" xr:uid="{00000000-0005-0000-0000-000057590000}"/>
    <cellStyle name="40% - Accent3 6 4 3 2 3" xfId="53673" xr:uid="{00000000-0005-0000-0000-000058590000}"/>
    <cellStyle name="40% - Accent3 6 4 3 3" xfId="18664" xr:uid="{00000000-0005-0000-0000-000059590000}"/>
    <cellStyle name="40% - Accent3 6 4 3 4" xfId="18665" xr:uid="{00000000-0005-0000-0000-00005A590000}"/>
    <cellStyle name="40% - Accent3 6 4 4" xfId="18666" xr:uid="{00000000-0005-0000-0000-00005B590000}"/>
    <cellStyle name="40% - Accent3 6 4 4 2" xfId="18667" xr:uid="{00000000-0005-0000-0000-00005C590000}"/>
    <cellStyle name="40% - Accent3 6 4 4 3" xfId="53674" xr:uid="{00000000-0005-0000-0000-00005D590000}"/>
    <cellStyle name="40% - Accent3 6 4 5" xfId="18668" xr:uid="{00000000-0005-0000-0000-00005E590000}"/>
    <cellStyle name="40% - Accent3 6 4 6" xfId="18669" xr:uid="{00000000-0005-0000-0000-00005F590000}"/>
    <cellStyle name="40% - Accent3 6 5" xfId="18670" xr:uid="{00000000-0005-0000-0000-000060590000}"/>
    <cellStyle name="40% - Accent3 6 5 2" xfId="18671" xr:uid="{00000000-0005-0000-0000-000061590000}"/>
    <cellStyle name="40% - Accent3 6 5 2 2" xfId="18672" xr:uid="{00000000-0005-0000-0000-000062590000}"/>
    <cellStyle name="40% - Accent3 6 5 2 2 2" xfId="18673" xr:uid="{00000000-0005-0000-0000-000063590000}"/>
    <cellStyle name="40% - Accent3 6 5 2 2 3" xfId="53675" xr:uid="{00000000-0005-0000-0000-000064590000}"/>
    <cellStyle name="40% - Accent3 6 5 2 3" xfId="18674" xr:uid="{00000000-0005-0000-0000-000065590000}"/>
    <cellStyle name="40% - Accent3 6 5 2 4" xfId="18675" xr:uid="{00000000-0005-0000-0000-000066590000}"/>
    <cellStyle name="40% - Accent3 6 5 3" xfId="18676" xr:uid="{00000000-0005-0000-0000-000067590000}"/>
    <cellStyle name="40% - Accent3 6 5 3 2" xfId="18677" xr:uid="{00000000-0005-0000-0000-000068590000}"/>
    <cellStyle name="40% - Accent3 6 5 3 3" xfId="53676" xr:uid="{00000000-0005-0000-0000-000069590000}"/>
    <cellStyle name="40% - Accent3 6 5 4" xfId="18678" xr:uid="{00000000-0005-0000-0000-00006A590000}"/>
    <cellStyle name="40% - Accent3 6 5 5" xfId="18679" xr:uid="{00000000-0005-0000-0000-00006B590000}"/>
    <cellStyle name="40% - Accent3 6 6" xfId="18680" xr:uid="{00000000-0005-0000-0000-00006C590000}"/>
    <cellStyle name="40% - Accent3 6 6 2" xfId="18681" xr:uid="{00000000-0005-0000-0000-00006D590000}"/>
    <cellStyle name="40% - Accent3 6 6 2 2" xfId="18682" xr:uid="{00000000-0005-0000-0000-00006E590000}"/>
    <cellStyle name="40% - Accent3 6 6 2 3" xfId="53677" xr:uid="{00000000-0005-0000-0000-00006F590000}"/>
    <cellStyle name="40% - Accent3 6 6 3" xfId="18683" xr:uid="{00000000-0005-0000-0000-000070590000}"/>
    <cellStyle name="40% - Accent3 6 6 4" xfId="18684" xr:uid="{00000000-0005-0000-0000-000071590000}"/>
    <cellStyle name="40% - Accent3 6 7" xfId="18685" xr:uid="{00000000-0005-0000-0000-000072590000}"/>
    <cellStyle name="40% - Accent3 6 7 2" xfId="18686" xr:uid="{00000000-0005-0000-0000-000073590000}"/>
    <cellStyle name="40% - Accent3 6 7 2 2" xfId="18687" xr:uid="{00000000-0005-0000-0000-000074590000}"/>
    <cellStyle name="40% - Accent3 6 7 2 3" xfId="53678" xr:uid="{00000000-0005-0000-0000-000075590000}"/>
    <cellStyle name="40% - Accent3 6 7 3" xfId="18688" xr:uid="{00000000-0005-0000-0000-000076590000}"/>
    <cellStyle name="40% - Accent3 6 7 4" xfId="18689" xr:uid="{00000000-0005-0000-0000-000077590000}"/>
    <cellStyle name="40% - Accent3 6 8" xfId="18690" xr:uid="{00000000-0005-0000-0000-000078590000}"/>
    <cellStyle name="40% - Accent3 6 8 2" xfId="18691" xr:uid="{00000000-0005-0000-0000-000079590000}"/>
    <cellStyle name="40% - Accent3 6 8 3" xfId="53679" xr:uid="{00000000-0005-0000-0000-00007A590000}"/>
    <cellStyle name="40% - Accent3 6 9" xfId="18692" xr:uid="{00000000-0005-0000-0000-00007B590000}"/>
    <cellStyle name="40% - Accent3 7" xfId="18693" xr:uid="{00000000-0005-0000-0000-00007C590000}"/>
    <cellStyle name="40% - Accent3 7 10" xfId="18694" xr:uid="{00000000-0005-0000-0000-00007D590000}"/>
    <cellStyle name="40% - Accent3 7 11" xfId="60228" xr:uid="{00000000-0005-0000-0000-00007E590000}"/>
    <cellStyle name="40% - Accent3 7 2" xfId="18695" xr:uid="{00000000-0005-0000-0000-00007F590000}"/>
    <cellStyle name="40% - Accent3 7 2 2" xfId="18696" xr:uid="{00000000-0005-0000-0000-000080590000}"/>
    <cellStyle name="40% - Accent3 7 2 2 2" xfId="18697" xr:uid="{00000000-0005-0000-0000-000081590000}"/>
    <cellStyle name="40% - Accent3 7 2 2 2 2" xfId="18698" xr:uid="{00000000-0005-0000-0000-000082590000}"/>
    <cellStyle name="40% - Accent3 7 2 2 2 2 2" xfId="18699" xr:uid="{00000000-0005-0000-0000-000083590000}"/>
    <cellStyle name="40% - Accent3 7 2 2 2 2 2 2" xfId="18700" xr:uid="{00000000-0005-0000-0000-000084590000}"/>
    <cellStyle name="40% - Accent3 7 2 2 2 2 2 3" xfId="53680" xr:uid="{00000000-0005-0000-0000-000085590000}"/>
    <cellStyle name="40% - Accent3 7 2 2 2 2 3" xfId="18701" xr:uid="{00000000-0005-0000-0000-000086590000}"/>
    <cellStyle name="40% - Accent3 7 2 2 2 2 4" xfId="18702" xr:uid="{00000000-0005-0000-0000-000087590000}"/>
    <cellStyle name="40% - Accent3 7 2 2 2 3" xfId="18703" xr:uid="{00000000-0005-0000-0000-000088590000}"/>
    <cellStyle name="40% - Accent3 7 2 2 2 3 2" xfId="18704" xr:uid="{00000000-0005-0000-0000-000089590000}"/>
    <cellStyle name="40% - Accent3 7 2 2 2 3 2 2" xfId="18705" xr:uid="{00000000-0005-0000-0000-00008A590000}"/>
    <cellStyle name="40% - Accent3 7 2 2 2 3 2 3" xfId="53681" xr:uid="{00000000-0005-0000-0000-00008B590000}"/>
    <cellStyle name="40% - Accent3 7 2 2 2 3 3" xfId="18706" xr:uid="{00000000-0005-0000-0000-00008C590000}"/>
    <cellStyle name="40% - Accent3 7 2 2 2 3 4" xfId="18707" xr:uid="{00000000-0005-0000-0000-00008D590000}"/>
    <cellStyle name="40% - Accent3 7 2 2 2 4" xfId="18708" xr:uid="{00000000-0005-0000-0000-00008E590000}"/>
    <cellStyle name="40% - Accent3 7 2 2 2 4 2" xfId="18709" xr:uid="{00000000-0005-0000-0000-00008F590000}"/>
    <cellStyle name="40% - Accent3 7 2 2 2 4 3" xfId="53682" xr:uid="{00000000-0005-0000-0000-000090590000}"/>
    <cellStyle name="40% - Accent3 7 2 2 2 5" xfId="18710" xr:uid="{00000000-0005-0000-0000-000091590000}"/>
    <cellStyle name="40% - Accent3 7 2 2 2 6" xfId="18711" xr:uid="{00000000-0005-0000-0000-000092590000}"/>
    <cellStyle name="40% - Accent3 7 2 2 3" xfId="18712" xr:uid="{00000000-0005-0000-0000-000093590000}"/>
    <cellStyle name="40% - Accent3 7 2 2 3 2" xfId="18713" xr:uid="{00000000-0005-0000-0000-000094590000}"/>
    <cellStyle name="40% - Accent3 7 2 2 3 2 2" xfId="18714" xr:uid="{00000000-0005-0000-0000-000095590000}"/>
    <cellStyle name="40% - Accent3 7 2 2 3 2 3" xfId="53683" xr:uid="{00000000-0005-0000-0000-000096590000}"/>
    <cellStyle name="40% - Accent3 7 2 2 3 3" xfId="18715" xr:uid="{00000000-0005-0000-0000-000097590000}"/>
    <cellStyle name="40% - Accent3 7 2 2 3 4" xfId="18716" xr:uid="{00000000-0005-0000-0000-000098590000}"/>
    <cellStyle name="40% - Accent3 7 2 2 4" xfId="18717" xr:uid="{00000000-0005-0000-0000-000099590000}"/>
    <cellStyle name="40% - Accent3 7 2 2 4 2" xfId="18718" xr:uid="{00000000-0005-0000-0000-00009A590000}"/>
    <cellStyle name="40% - Accent3 7 2 2 4 2 2" xfId="18719" xr:uid="{00000000-0005-0000-0000-00009B590000}"/>
    <cellStyle name="40% - Accent3 7 2 2 4 2 3" xfId="53684" xr:uid="{00000000-0005-0000-0000-00009C590000}"/>
    <cellStyle name="40% - Accent3 7 2 2 4 3" xfId="18720" xr:uid="{00000000-0005-0000-0000-00009D590000}"/>
    <cellStyle name="40% - Accent3 7 2 2 4 4" xfId="18721" xr:uid="{00000000-0005-0000-0000-00009E590000}"/>
    <cellStyle name="40% - Accent3 7 2 2 5" xfId="18722" xr:uid="{00000000-0005-0000-0000-00009F590000}"/>
    <cellStyle name="40% - Accent3 7 2 2 5 2" xfId="18723" xr:uid="{00000000-0005-0000-0000-0000A0590000}"/>
    <cellStyle name="40% - Accent3 7 2 2 5 3" xfId="53685" xr:uid="{00000000-0005-0000-0000-0000A1590000}"/>
    <cellStyle name="40% - Accent3 7 2 2 6" xfId="18724" xr:uid="{00000000-0005-0000-0000-0000A2590000}"/>
    <cellStyle name="40% - Accent3 7 2 2 7" xfId="18725" xr:uid="{00000000-0005-0000-0000-0000A3590000}"/>
    <cellStyle name="40% - Accent3 7 2 2 8" xfId="60779" xr:uid="{00000000-0005-0000-0000-0000A4590000}"/>
    <cellStyle name="40% - Accent3 7 2 3" xfId="18726" xr:uid="{00000000-0005-0000-0000-0000A5590000}"/>
    <cellStyle name="40% - Accent3 7 2 3 2" xfId="18727" xr:uid="{00000000-0005-0000-0000-0000A6590000}"/>
    <cellStyle name="40% - Accent3 7 2 3 2 2" xfId="18728" xr:uid="{00000000-0005-0000-0000-0000A7590000}"/>
    <cellStyle name="40% - Accent3 7 2 3 2 2 2" xfId="18729" xr:uid="{00000000-0005-0000-0000-0000A8590000}"/>
    <cellStyle name="40% - Accent3 7 2 3 2 2 3" xfId="53686" xr:uid="{00000000-0005-0000-0000-0000A9590000}"/>
    <cellStyle name="40% - Accent3 7 2 3 2 3" xfId="18730" xr:uid="{00000000-0005-0000-0000-0000AA590000}"/>
    <cellStyle name="40% - Accent3 7 2 3 2 4" xfId="18731" xr:uid="{00000000-0005-0000-0000-0000AB590000}"/>
    <cellStyle name="40% - Accent3 7 2 3 3" xfId="18732" xr:uid="{00000000-0005-0000-0000-0000AC590000}"/>
    <cellStyle name="40% - Accent3 7 2 3 3 2" xfId="18733" xr:uid="{00000000-0005-0000-0000-0000AD590000}"/>
    <cellStyle name="40% - Accent3 7 2 3 3 2 2" xfId="18734" xr:uid="{00000000-0005-0000-0000-0000AE590000}"/>
    <cellStyle name="40% - Accent3 7 2 3 3 2 3" xfId="53687" xr:uid="{00000000-0005-0000-0000-0000AF590000}"/>
    <cellStyle name="40% - Accent3 7 2 3 3 3" xfId="18735" xr:uid="{00000000-0005-0000-0000-0000B0590000}"/>
    <cellStyle name="40% - Accent3 7 2 3 3 4" xfId="18736" xr:uid="{00000000-0005-0000-0000-0000B1590000}"/>
    <cellStyle name="40% - Accent3 7 2 3 4" xfId="18737" xr:uid="{00000000-0005-0000-0000-0000B2590000}"/>
    <cellStyle name="40% - Accent3 7 2 3 4 2" xfId="18738" xr:uid="{00000000-0005-0000-0000-0000B3590000}"/>
    <cellStyle name="40% - Accent3 7 2 3 4 3" xfId="53688" xr:uid="{00000000-0005-0000-0000-0000B4590000}"/>
    <cellStyle name="40% - Accent3 7 2 3 5" xfId="18739" xr:uid="{00000000-0005-0000-0000-0000B5590000}"/>
    <cellStyle name="40% - Accent3 7 2 3 6" xfId="18740" xr:uid="{00000000-0005-0000-0000-0000B6590000}"/>
    <cellStyle name="40% - Accent3 7 2 4" xfId="18741" xr:uid="{00000000-0005-0000-0000-0000B7590000}"/>
    <cellStyle name="40% - Accent3 7 2 4 2" xfId="18742" xr:uid="{00000000-0005-0000-0000-0000B8590000}"/>
    <cellStyle name="40% - Accent3 7 2 4 2 2" xfId="18743" xr:uid="{00000000-0005-0000-0000-0000B9590000}"/>
    <cellStyle name="40% - Accent3 7 2 4 2 3" xfId="53689" xr:uid="{00000000-0005-0000-0000-0000BA590000}"/>
    <cellStyle name="40% - Accent3 7 2 4 3" xfId="18744" xr:uid="{00000000-0005-0000-0000-0000BB590000}"/>
    <cellStyle name="40% - Accent3 7 2 4 4" xfId="18745" xr:uid="{00000000-0005-0000-0000-0000BC590000}"/>
    <cellStyle name="40% - Accent3 7 2 5" xfId="18746" xr:uid="{00000000-0005-0000-0000-0000BD590000}"/>
    <cellStyle name="40% - Accent3 7 2 5 2" xfId="18747" xr:uid="{00000000-0005-0000-0000-0000BE590000}"/>
    <cellStyle name="40% - Accent3 7 2 5 2 2" xfId="18748" xr:uid="{00000000-0005-0000-0000-0000BF590000}"/>
    <cellStyle name="40% - Accent3 7 2 5 2 3" xfId="53690" xr:uid="{00000000-0005-0000-0000-0000C0590000}"/>
    <cellStyle name="40% - Accent3 7 2 5 3" xfId="18749" xr:uid="{00000000-0005-0000-0000-0000C1590000}"/>
    <cellStyle name="40% - Accent3 7 2 5 4" xfId="18750" xr:uid="{00000000-0005-0000-0000-0000C2590000}"/>
    <cellStyle name="40% - Accent3 7 2 6" xfId="18751" xr:uid="{00000000-0005-0000-0000-0000C3590000}"/>
    <cellStyle name="40% - Accent3 7 2 6 2" xfId="18752" xr:uid="{00000000-0005-0000-0000-0000C4590000}"/>
    <cellStyle name="40% - Accent3 7 2 6 3" xfId="53691" xr:uid="{00000000-0005-0000-0000-0000C5590000}"/>
    <cellStyle name="40% - Accent3 7 2 7" xfId="18753" xr:uid="{00000000-0005-0000-0000-0000C6590000}"/>
    <cellStyle name="40% - Accent3 7 2 8" xfId="18754" xr:uid="{00000000-0005-0000-0000-0000C7590000}"/>
    <cellStyle name="40% - Accent3 7 2 9" xfId="60411" xr:uid="{00000000-0005-0000-0000-0000C8590000}"/>
    <cellStyle name="40% - Accent3 7 3" xfId="18755" xr:uid="{00000000-0005-0000-0000-0000C9590000}"/>
    <cellStyle name="40% - Accent3 7 3 2" xfId="18756" xr:uid="{00000000-0005-0000-0000-0000CA590000}"/>
    <cellStyle name="40% - Accent3 7 3 2 2" xfId="18757" xr:uid="{00000000-0005-0000-0000-0000CB590000}"/>
    <cellStyle name="40% - Accent3 7 3 2 2 2" xfId="18758" xr:uid="{00000000-0005-0000-0000-0000CC590000}"/>
    <cellStyle name="40% - Accent3 7 3 2 2 2 2" xfId="18759" xr:uid="{00000000-0005-0000-0000-0000CD590000}"/>
    <cellStyle name="40% - Accent3 7 3 2 2 2 3" xfId="53692" xr:uid="{00000000-0005-0000-0000-0000CE590000}"/>
    <cellStyle name="40% - Accent3 7 3 2 2 3" xfId="18760" xr:uid="{00000000-0005-0000-0000-0000CF590000}"/>
    <cellStyle name="40% - Accent3 7 3 2 2 4" xfId="18761" xr:uid="{00000000-0005-0000-0000-0000D0590000}"/>
    <cellStyle name="40% - Accent3 7 3 2 3" xfId="18762" xr:uid="{00000000-0005-0000-0000-0000D1590000}"/>
    <cellStyle name="40% - Accent3 7 3 2 3 2" xfId="18763" xr:uid="{00000000-0005-0000-0000-0000D2590000}"/>
    <cellStyle name="40% - Accent3 7 3 2 3 2 2" xfId="18764" xr:uid="{00000000-0005-0000-0000-0000D3590000}"/>
    <cellStyle name="40% - Accent3 7 3 2 3 2 3" xfId="53693" xr:uid="{00000000-0005-0000-0000-0000D4590000}"/>
    <cellStyle name="40% - Accent3 7 3 2 3 3" xfId="18765" xr:uid="{00000000-0005-0000-0000-0000D5590000}"/>
    <cellStyle name="40% - Accent3 7 3 2 3 4" xfId="18766" xr:uid="{00000000-0005-0000-0000-0000D6590000}"/>
    <cellStyle name="40% - Accent3 7 3 2 4" xfId="18767" xr:uid="{00000000-0005-0000-0000-0000D7590000}"/>
    <cellStyle name="40% - Accent3 7 3 2 4 2" xfId="18768" xr:uid="{00000000-0005-0000-0000-0000D8590000}"/>
    <cellStyle name="40% - Accent3 7 3 2 4 3" xfId="53694" xr:uid="{00000000-0005-0000-0000-0000D9590000}"/>
    <cellStyle name="40% - Accent3 7 3 2 5" xfId="18769" xr:uid="{00000000-0005-0000-0000-0000DA590000}"/>
    <cellStyle name="40% - Accent3 7 3 2 6" xfId="18770" xr:uid="{00000000-0005-0000-0000-0000DB590000}"/>
    <cellStyle name="40% - Accent3 7 3 3" xfId="18771" xr:uid="{00000000-0005-0000-0000-0000DC590000}"/>
    <cellStyle name="40% - Accent3 7 3 3 2" xfId="18772" xr:uid="{00000000-0005-0000-0000-0000DD590000}"/>
    <cellStyle name="40% - Accent3 7 3 3 2 2" xfId="18773" xr:uid="{00000000-0005-0000-0000-0000DE590000}"/>
    <cellStyle name="40% - Accent3 7 3 3 2 3" xfId="53695" xr:uid="{00000000-0005-0000-0000-0000DF590000}"/>
    <cellStyle name="40% - Accent3 7 3 3 3" xfId="18774" xr:uid="{00000000-0005-0000-0000-0000E0590000}"/>
    <cellStyle name="40% - Accent3 7 3 3 4" xfId="18775" xr:uid="{00000000-0005-0000-0000-0000E1590000}"/>
    <cellStyle name="40% - Accent3 7 3 4" xfId="18776" xr:uid="{00000000-0005-0000-0000-0000E2590000}"/>
    <cellStyle name="40% - Accent3 7 3 4 2" xfId="18777" xr:uid="{00000000-0005-0000-0000-0000E3590000}"/>
    <cellStyle name="40% - Accent3 7 3 4 2 2" xfId="18778" xr:uid="{00000000-0005-0000-0000-0000E4590000}"/>
    <cellStyle name="40% - Accent3 7 3 4 2 3" xfId="53696" xr:uid="{00000000-0005-0000-0000-0000E5590000}"/>
    <cellStyle name="40% - Accent3 7 3 4 3" xfId="18779" xr:uid="{00000000-0005-0000-0000-0000E6590000}"/>
    <cellStyle name="40% - Accent3 7 3 4 4" xfId="18780" xr:uid="{00000000-0005-0000-0000-0000E7590000}"/>
    <cellStyle name="40% - Accent3 7 3 5" xfId="18781" xr:uid="{00000000-0005-0000-0000-0000E8590000}"/>
    <cellStyle name="40% - Accent3 7 3 5 2" xfId="18782" xr:uid="{00000000-0005-0000-0000-0000E9590000}"/>
    <cellStyle name="40% - Accent3 7 3 5 3" xfId="53697" xr:uid="{00000000-0005-0000-0000-0000EA590000}"/>
    <cellStyle name="40% - Accent3 7 3 6" xfId="18783" xr:uid="{00000000-0005-0000-0000-0000EB590000}"/>
    <cellStyle name="40% - Accent3 7 3 7" xfId="18784" xr:uid="{00000000-0005-0000-0000-0000EC590000}"/>
    <cellStyle name="40% - Accent3 7 3 8" xfId="60596" xr:uid="{00000000-0005-0000-0000-0000ED590000}"/>
    <cellStyle name="40% - Accent3 7 4" xfId="18785" xr:uid="{00000000-0005-0000-0000-0000EE590000}"/>
    <cellStyle name="40% - Accent3 7 4 2" xfId="18786" xr:uid="{00000000-0005-0000-0000-0000EF590000}"/>
    <cellStyle name="40% - Accent3 7 4 2 2" xfId="18787" xr:uid="{00000000-0005-0000-0000-0000F0590000}"/>
    <cellStyle name="40% - Accent3 7 4 2 2 2" xfId="18788" xr:uid="{00000000-0005-0000-0000-0000F1590000}"/>
    <cellStyle name="40% - Accent3 7 4 2 2 3" xfId="53698" xr:uid="{00000000-0005-0000-0000-0000F2590000}"/>
    <cellStyle name="40% - Accent3 7 4 2 3" xfId="18789" xr:uid="{00000000-0005-0000-0000-0000F3590000}"/>
    <cellStyle name="40% - Accent3 7 4 2 4" xfId="18790" xr:uid="{00000000-0005-0000-0000-0000F4590000}"/>
    <cellStyle name="40% - Accent3 7 4 3" xfId="18791" xr:uid="{00000000-0005-0000-0000-0000F5590000}"/>
    <cellStyle name="40% - Accent3 7 4 3 2" xfId="18792" xr:uid="{00000000-0005-0000-0000-0000F6590000}"/>
    <cellStyle name="40% - Accent3 7 4 3 2 2" xfId="18793" xr:uid="{00000000-0005-0000-0000-0000F7590000}"/>
    <cellStyle name="40% - Accent3 7 4 3 2 3" xfId="53699" xr:uid="{00000000-0005-0000-0000-0000F8590000}"/>
    <cellStyle name="40% - Accent3 7 4 3 3" xfId="18794" xr:uid="{00000000-0005-0000-0000-0000F9590000}"/>
    <cellStyle name="40% - Accent3 7 4 3 4" xfId="18795" xr:uid="{00000000-0005-0000-0000-0000FA590000}"/>
    <cellStyle name="40% - Accent3 7 4 4" xfId="18796" xr:uid="{00000000-0005-0000-0000-0000FB590000}"/>
    <cellStyle name="40% - Accent3 7 4 4 2" xfId="18797" xr:uid="{00000000-0005-0000-0000-0000FC590000}"/>
    <cellStyle name="40% - Accent3 7 4 4 3" xfId="53700" xr:uid="{00000000-0005-0000-0000-0000FD590000}"/>
    <cellStyle name="40% - Accent3 7 4 5" xfId="18798" xr:uid="{00000000-0005-0000-0000-0000FE590000}"/>
    <cellStyle name="40% - Accent3 7 4 6" xfId="18799" xr:uid="{00000000-0005-0000-0000-0000FF590000}"/>
    <cellStyle name="40% - Accent3 7 5" xfId="18800" xr:uid="{00000000-0005-0000-0000-0000005A0000}"/>
    <cellStyle name="40% - Accent3 7 5 2" xfId="18801" xr:uid="{00000000-0005-0000-0000-0000015A0000}"/>
    <cellStyle name="40% - Accent3 7 5 2 2" xfId="18802" xr:uid="{00000000-0005-0000-0000-0000025A0000}"/>
    <cellStyle name="40% - Accent3 7 5 2 2 2" xfId="18803" xr:uid="{00000000-0005-0000-0000-0000035A0000}"/>
    <cellStyle name="40% - Accent3 7 5 2 2 3" xfId="53701" xr:uid="{00000000-0005-0000-0000-0000045A0000}"/>
    <cellStyle name="40% - Accent3 7 5 2 3" xfId="18804" xr:uid="{00000000-0005-0000-0000-0000055A0000}"/>
    <cellStyle name="40% - Accent3 7 5 2 4" xfId="18805" xr:uid="{00000000-0005-0000-0000-0000065A0000}"/>
    <cellStyle name="40% - Accent3 7 5 3" xfId="18806" xr:uid="{00000000-0005-0000-0000-0000075A0000}"/>
    <cellStyle name="40% - Accent3 7 5 3 2" xfId="18807" xr:uid="{00000000-0005-0000-0000-0000085A0000}"/>
    <cellStyle name="40% - Accent3 7 5 3 3" xfId="53702" xr:uid="{00000000-0005-0000-0000-0000095A0000}"/>
    <cellStyle name="40% - Accent3 7 5 4" xfId="18808" xr:uid="{00000000-0005-0000-0000-00000A5A0000}"/>
    <cellStyle name="40% - Accent3 7 5 5" xfId="18809" xr:uid="{00000000-0005-0000-0000-00000B5A0000}"/>
    <cellStyle name="40% - Accent3 7 6" xfId="18810" xr:uid="{00000000-0005-0000-0000-00000C5A0000}"/>
    <cellStyle name="40% - Accent3 7 6 2" xfId="18811" xr:uid="{00000000-0005-0000-0000-00000D5A0000}"/>
    <cellStyle name="40% - Accent3 7 6 2 2" xfId="18812" xr:uid="{00000000-0005-0000-0000-00000E5A0000}"/>
    <cellStyle name="40% - Accent3 7 6 2 3" xfId="53703" xr:uid="{00000000-0005-0000-0000-00000F5A0000}"/>
    <cellStyle name="40% - Accent3 7 6 3" xfId="18813" xr:uid="{00000000-0005-0000-0000-0000105A0000}"/>
    <cellStyle name="40% - Accent3 7 6 4" xfId="18814" xr:uid="{00000000-0005-0000-0000-0000115A0000}"/>
    <cellStyle name="40% - Accent3 7 7" xfId="18815" xr:uid="{00000000-0005-0000-0000-0000125A0000}"/>
    <cellStyle name="40% - Accent3 7 7 2" xfId="18816" xr:uid="{00000000-0005-0000-0000-0000135A0000}"/>
    <cellStyle name="40% - Accent3 7 7 2 2" xfId="18817" xr:uid="{00000000-0005-0000-0000-0000145A0000}"/>
    <cellStyle name="40% - Accent3 7 7 2 3" xfId="53704" xr:uid="{00000000-0005-0000-0000-0000155A0000}"/>
    <cellStyle name="40% - Accent3 7 7 3" xfId="18818" xr:uid="{00000000-0005-0000-0000-0000165A0000}"/>
    <cellStyle name="40% - Accent3 7 7 4" xfId="18819" xr:uid="{00000000-0005-0000-0000-0000175A0000}"/>
    <cellStyle name="40% - Accent3 7 8" xfId="18820" xr:uid="{00000000-0005-0000-0000-0000185A0000}"/>
    <cellStyle name="40% - Accent3 7 8 2" xfId="18821" xr:uid="{00000000-0005-0000-0000-0000195A0000}"/>
    <cellStyle name="40% - Accent3 7 8 3" xfId="53705" xr:uid="{00000000-0005-0000-0000-00001A5A0000}"/>
    <cellStyle name="40% - Accent3 7 9" xfId="18822" xr:uid="{00000000-0005-0000-0000-00001B5A0000}"/>
    <cellStyle name="40% - Accent3 8" xfId="18823" xr:uid="{00000000-0005-0000-0000-00001C5A0000}"/>
    <cellStyle name="40% - Accent3 8 2" xfId="18824" xr:uid="{00000000-0005-0000-0000-00001D5A0000}"/>
    <cellStyle name="40% - Accent3 8 2 2" xfId="18825" xr:uid="{00000000-0005-0000-0000-00001E5A0000}"/>
    <cellStyle name="40% - Accent3 8 2 2 2" xfId="18826" xr:uid="{00000000-0005-0000-0000-00001F5A0000}"/>
    <cellStyle name="40% - Accent3 8 2 2 2 2" xfId="18827" xr:uid="{00000000-0005-0000-0000-0000205A0000}"/>
    <cellStyle name="40% - Accent3 8 2 2 2 2 2" xfId="18828" xr:uid="{00000000-0005-0000-0000-0000215A0000}"/>
    <cellStyle name="40% - Accent3 8 2 2 2 2 3" xfId="53706" xr:uid="{00000000-0005-0000-0000-0000225A0000}"/>
    <cellStyle name="40% - Accent3 8 2 2 2 3" xfId="18829" xr:uid="{00000000-0005-0000-0000-0000235A0000}"/>
    <cellStyle name="40% - Accent3 8 2 2 2 4" xfId="18830" xr:uid="{00000000-0005-0000-0000-0000245A0000}"/>
    <cellStyle name="40% - Accent3 8 2 2 3" xfId="18831" xr:uid="{00000000-0005-0000-0000-0000255A0000}"/>
    <cellStyle name="40% - Accent3 8 2 2 3 2" xfId="18832" xr:uid="{00000000-0005-0000-0000-0000265A0000}"/>
    <cellStyle name="40% - Accent3 8 2 2 3 2 2" xfId="18833" xr:uid="{00000000-0005-0000-0000-0000275A0000}"/>
    <cellStyle name="40% - Accent3 8 2 2 3 2 3" xfId="53707" xr:uid="{00000000-0005-0000-0000-0000285A0000}"/>
    <cellStyle name="40% - Accent3 8 2 2 3 3" xfId="18834" xr:uid="{00000000-0005-0000-0000-0000295A0000}"/>
    <cellStyle name="40% - Accent3 8 2 2 3 4" xfId="18835" xr:uid="{00000000-0005-0000-0000-00002A5A0000}"/>
    <cellStyle name="40% - Accent3 8 2 2 4" xfId="18836" xr:uid="{00000000-0005-0000-0000-00002B5A0000}"/>
    <cellStyle name="40% - Accent3 8 2 2 4 2" xfId="18837" xr:uid="{00000000-0005-0000-0000-00002C5A0000}"/>
    <cellStyle name="40% - Accent3 8 2 2 4 3" xfId="53708" xr:uid="{00000000-0005-0000-0000-00002D5A0000}"/>
    <cellStyle name="40% - Accent3 8 2 2 5" xfId="18838" xr:uid="{00000000-0005-0000-0000-00002E5A0000}"/>
    <cellStyle name="40% - Accent3 8 2 2 6" xfId="18839" xr:uid="{00000000-0005-0000-0000-00002F5A0000}"/>
    <cellStyle name="40% - Accent3 8 2 2 7" xfId="60793" xr:uid="{00000000-0005-0000-0000-0000305A0000}"/>
    <cellStyle name="40% - Accent3 8 2 3" xfId="18840" xr:uid="{00000000-0005-0000-0000-0000315A0000}"/>
    <cellStyle name="40% - Accent3 8 2 3 2" xfId="18841" xr:uid="{00000000-0005-0000-0000-0000325A0000}"/>
    <cellStyle name="40% - Accent3 8 2 3 2 2" xfId="18842" xr:uid="{00000000-0005-0000-0000-0000335A0000}"/>
    <cellStyle name="40% - Accent3 8 2 3 2 3" xfId="53709" xr:uid="{00000000-0005-0000-0000-0000345A0000}"/>
    <cellStyle name="40% - Accent3 8 2 3 3" xfId="18843" xr:uid="{00000000-0005-0000-0000-0000355A0000}"/>
    <cellStyle name="40% - Accent3 8 2 3 4" xfId="18844" xr:uid="{00000000-0005-0000-0000-0000365A0000}"/>
    <cellStyle name="40% - Accent3 8 2 4" xfId="18845" xr:uid="{00000000-0005-0000-0000-0000375A0000}"/>
    <cellStyle name="40% - Accent3 8 2 4 2" xfId="18846" xr:uid="{00000000-0005-0000-0000-0000385A0000}"/>
    <cellStyle name="40% - Accent3 8 2 4 2 2" xfId="18847" xr:uid="{00000000-0005-0000-0000-0000395A0000}"/>
    <cellStyle name="40% - Accent3 8 2 4 2 3" xfId="53710" xr:uid="{00000000-0005-0000-0000-00003A5A0000}"/>
    <cellStyle name="40% - Accent3 8 2 4 3" xfId="18848" xr:uid="{00000000-0005-0000-0000-00003B5A0000}"/>
    <cellStyle name="40% - Accent3 8 2 4 4" xfId="18849" xr:uid="{00000000-0005-0000-0000-00003C5A0000}"/>
    <cellStyle name="40% - Accent3 8 2 5" xfId="18850" xr:uid="{00000000-0005-0000-0000-00003D5A0000}"/>
    <cellStyle name="40% - Accent3 8 2 5 2" xfId="18851" xr:uid="{00000000-0005-0000-0000-00003E5A0000}"/>
    <cellStyle name="40% - Accent3 8 2 5 3" xfId="53711" xr:uid="{00000000-0005-0000-0000-00003F5A0000}"/>
    <cellStyle name="40% - Accent3 8 2 6" xfId="18852" xr:uid="{00000000-0005-0000-0000-0000405A0000}"/>
    <cellStyle name="40% - Accent3 8 2 7" xfId="18853" xr:uid="{00000000-0005-0000-0000-0000415A0000}"/>
    <cellStyle name="40% - Accent3 8 2 8" xfId="60425" xr:uid="{00000000-0005-0000-0000-0000425A0000}"/>
    <cellStyle name="40% - Accent3 8 3" xfId="18854" xr:uid="{00000000-0005-0000-0000-0000435A0000}"/>
    <cellStyle name="40% - Accent3 8 3 2" xfId="18855" xr:uid="{00000000-0005-0000-0000-0000445A0000}"/>
    <cellStyle name="40% - Accent3 8 3 2 2" xfId="18856" xr:uid="{00000000-0005-0000-0000-0000455A0000}"/>
    <cellStyle name="40% - Accent3 8 3 2 2 2" xfId="18857" xr:uid="{00000000-0005-0000-0000-0000465A0000}"/>
    <cellStyle name="40% - Accent3 8 3 2 2 3" xfId="53712" xr:uid="{00000000-0005-0000-0000-0000475A0000}"/>
    <cellStyle name="40% - Accent3 8 3 2 3" xfId="18858" xr:uid="{00000000-0005-0000-0000-0000485A0000}"/>
    <cellStyle name="40% - Accent3 8 3 2 4" xfId="18859" xr:uid="{00000000-0005-0000-0000-0000495A0000}"/>
    <cellStyle name="40% - Accent3 8 3 3" xfId="18860" xr:uid="{00000000-0005-0000-0000-00004A5A0000}"/>
    <cellStyle name="40% - Accent3 8 3 3 2" xfId="18861" xr:uid="{00000000-0005-0000-0000-00004B5A0000}"/>
    <cellStyle name="40% - Accent3 8 3 3 2 2" xfId="18862" xr:uid="{00000000-0005-0000-0000-00004C5A0000}"/>
    <cellStyle name="40% - Accent3 8 3 3 2 3" xfId="53713" xr:uid="{00000000-0005-0000-0000-00004D5A0000}"/>
    <cellStyle name="40% - Accent3 8 3 3 3" xfId="18863" xr:uid="{00000000-0005-0000-0000-00004E5A0000}"/>
    <cellStyle name="40% - Accent3 8 3 3 4" xfId="18864" xr:uid="{00000000-0005-0000-0000-00004F5A0000}"/>
    <cellStyle name="40% - Accent3 8 3 4" xfId="18865" xr:uid="{00000000-0005-0000-0000-0000505A0000}"/>
    <cellStyle name="40% - Accent3 8 3 4 2" xfId="18866" xr:uid="{00000000-0005-0000-0000-0000515A0000}"/>
    <cellStyle name="40% - Accent3 8 3 4 3" xfId="53714" xr:uid="{00000000-0005-0000-0000-0000525A0000}"/>
    <cellStyle name="40% - Accent3 8 3 5" xfId="18867" xr:uid="{00000000-0005-0000-0000-0000535A0000}"/>
    <cellStyle name="40% - Accent3 8 3 6" xfId="18868" xr:uid="{00000000-0005-0000-0000-0000545A0000}"/>
    <cellStyle name="40% - Accent3 8 3 7" xfId="60610" xr:uid="{00000000-0005-0000-0000-0000555A0000}"/>
    <cellStyle name="40% - Accent3 8 4" xfId="18869" xr:uid="{00000000-0005-0000-0000-0000565A0000}"/>
    <cellStyle name="40% - Accent3 8 4 2" xfId="18870" xr:uid="{00000000-0005-0000-0000-0000575A0000}"/>
    <cellStyle name="40% - Accent3 8 4 2 2" xfId="18871" xr:uid="{00000000-0005-0000-0000-0000585A0000}"/>
    <cellStyle name="40% - Accent3 8 4 2 3" xfId="53715" xr:uid="{00000000-0005-0000-0000-0000595A0000}"/>
    <cellStyle name="40% - Accent3 8 4 3" xfId="18872" xr:uid="{00000000-0005-0000-0000-00005A5A0000}"/>
    <cellStyle name="40% - Accent3 8 4 4" xfId="18873" xr:uid="{00000000-0005-0000-0000-00005B5A0000}"/>
    <cellStyle name="40% - Accent3 8 5" xfId="18874" xr:uid="{00000000-0005-0000-0000-00005C5A0000}"/>
    <cellStyle name="40% - Accent3 8 5 2" xfId="18875" xr:uid="{00000000-0005-0000-0000-00005D5A0000}"/>
    <cellStyle name="40% - Accent3 8 5 2 2" xfId="18876" xr:uid="{00000000-0005-0000-0000-00005E5A0000}"/>
    <cellStyle name="40% - Accent3 8 5 2 3" xfId="53716" xr:uid="{00000000-0005-0000-0000-00005F5A0000}"/>
    <cellStyle name="40% - Accent3 8 5 3" xfId="18877" xr:uid="{00000000-0005-0000-0000-0000605A0000}"/>
    <cellStyle name="40% - Accent3 8 5 4" xfId="18878" xr:uid="{00000000-0005-0000-0000-0000615A0000}"/>
    <cellStyle name="40% - Accent3 8 6" xfId="18879" xr:uid="{00000000-0005-0000-0000-0000625A0000}"/>
    <cellStyle name="40% - Accent3 8 6 2" xfId="18880" xr:uid="{00000000-0005-0000-0000-0000635A0000}"/>
    <cellStyle name="40% - Accent3 8 6 3" xfId="53717" xr:uid="{00000000-0005-0000-0000-0000645A0000}"/>
    <cellStyle name="40% - Accent3 8 7" xfId="18881" xr:uid="{00000000-0005-0000-0000-0000655A0000}"/>
    <cellStyle name="40% - Accent3 8 8" xfId="18882" xr:uid="{00000000-0005-0000-0000-0000665A0000}"/>
    <cellStyle name="40% - Accent3 8 9" xfId="60242" xr:uid="{00000000-0005-0000-0000-0000675A0000}"/>
    <cellStyle name="40% - Accent3 9" xfId="18883" xr:uid="{00000000-0005-0000-0000-0000685A0000}"/>
    <cellStyle name="40% - Accent3 9 2" xfId="18884" xr:uid="{00000000-0005-0000-0000-0000695A0000}"/>
    <cellStyle name="40% - Accent3 9 2 2" xfId="18885" xr:uid="{00000000-0005-0000-0000-00006A5A0000}"/>
    <cellStyle name="40% - Accent3 9 2 2 2" xfId="18886" xr:uid="{00000000-0005-0000-0000-00006B5A0000}"/>
    <cellStyle name="40% - Accent3 9 2 2 2 2" xfId="18887" xr:uid="{00000000-0005-0000-0000-00006C5A0000}"/>
    <cellStyle name="40% - Accent3 9 2 2 2 3" xfId="53718" xr:uid="{00000000-0005-0000-0000-00006D5A0000}"/>
    <cellStyle name="40% - Accent3 9 2 2 3" xfId="18888" xr:uid="{00000000-0005-0000-0000-00006E5A0000}"/>
    <cellStyle name="40% - Accent3 9 2 2 4" xfId="18889" xr:uid="{00000000-0005-0000-0000-00006F5A0000}"/>
    <cellStyle name="40% - Accent3 9 2 2 5" xfId="60807" xr:uid="{00000000-0005-0000-0000-0000705A0000}"/>
    <cellStyle name="40% - Accent3 9 2 3" xfId="18890" xr:uid="{00000000-0005-0000-0000-0000715A0000}"/>
    <cellStyle name="40% - Accent3 9 2 3 2" xfId="18891" xr:uid="{00000000-0005-0000-0000-0000725A0000}"/>
    <cellStyle name="40% - Accent3 9 2 3 2 2" xfId="18892" xr:uid="{00000000-0005-0000-0000-0000735A0000}"/>
    <cellStyle name="40% - Accent3 9 2 3 2 3" xfId="53719" xr:uid="{00000000-0005-0000-0000-0000745A0000}"/>
    <cellStyle name="40% - Accent3 9 2 3 3" xfId="18893" xr:uid="{00000000-0005-0000-0000-0000755A0000}"/>
    <cellStyle name="40% - Accent3 9 2 3 4" xfId="18894" xr:uid="{00000000-0005-0000-0000-0000765A0000}"/>
    <cellStyle name="40% - Accent3 9 2 4" xfId="18895" xr:uid="{00000000-0005-0000-0000-0000775A0000}"/>
    <cellStyle name="40% - Accent3 9 2 4 2" xfId="18896" xr:uid="{00000000-0005-0000-0000-0000785A0000}"/>
    <cellStyle name="40% - Accent3 9 2 4 3" xfId="53720" xr:uid="{00000000-0005-0000-0000-0000795A0000}"/>
    <cellStyle name="40% - Accent3 9 2 5" xfId="18897" xr:uid="{00000000-0005-0000-0000-00007A5A0000}"/>
    <cellStyle name="40% - Accent3 9 2 6" xfId="18898" xr:uid="{00000000-0005-0000-0000-00007B5A0000}"/>
    <cellStyle name="40% - Accent3 9 2 7" xfId="60439" xr:uid="{00000000-0005-0000-0000-00007C5A0000}"/>
    <cellStyle name="40% - Accent3 9 3" xfId="18899" xr:uid="{00000000-0005-0000-0000-00007D5A0000}"/>
    <cellStyle name="40% - Accent3 9 3 2" xfId="18900" xr:uid="{00000000-0005-0000-0000-00007E5A0000}"/>
    <cellStyle name="40% - Accent3 9 3 2 2" xfId="18901" xr:uid="{00000000-0005-0000-0000-00007F5A0000}"/>
    <cellStyle name="40% - Accent3 9 3 2 3" xfId="53721" xr:uid="{00000000-0005-0000-0000-0000805A0000}"/>
    <cellStyle name="40% - Accent3 9 3 3" xfId="18902" xr:uid="{00000000-0005-0000-0000-0000815A0000}"/>
    <cellStyle name="40% - Accent3 9 3 4" xfId="18903" xr:uid="{00000000-0005-0000-0000-0000825A0000}"/>
    <cellStyle name="40% - Accent3 9 3 5" xfId="60624" xr:uid="{00000000-0005-0000-0000-0000835A0000}"/>
    <cellStyle name="40% - Accent3 9 4" xfId="18904" xr:uid="{00000000-0005-0000-0000-0000845A0000}"/>
    <cellStyle name="40% - Accent3 9 4 2" xfId="18905" xr:uid="{00000000-0005-0000-0000-0000855A0000}"/>
    <cellStyle name="40% - Accent3 9 4 2 2" xfId="18906" xr:uid="{00000000-0005-0000-0000-0000865A0000}"/>
    <cellStyle name="40% - Accent3 9 4 2 3" xfId="53722" xr:uid="{00000000-0005-0000-0000-0000875A0000}"/>
    <cellStyle name="40% - Accent3 9 4 3" xfId="18907" xr:uid="{00000000-0005-0000-0000-0000885A0000}"/>
    <cellStyle name="40% - Accent3 9 4 4" xfId="18908" xr:uid="{00000000-0005-0000-0000-0000895A0000}"/>
    <cellStyle name="40% - Accent3 9 5" xfId="18909" xr:uid="{00000000-0005-0000-0000-00008A5A0000}"/>
    <cellStyle name="40% - Accent3 9 5 2" xfId="18910" xr:uid="{00000000-0005-0000-0000-00008B5A0000}"/>
    <cellStyle name="40% - Accent3 9 5 3" xfId="53723" xr:uid="{00000000-0005-0000-0000-00008C5A0000}"/>
    <cellStyle name="40% - Accent3 9 6" xfId="18911" xr:uid="{00000000-0005-0000-0000-00008D5A0000}"/>
    <cellStyle name="40% - Accent3 9 7" xfId="18912" xr:uid="{00000000-0005-0000-0000-00008E5A0000}"/>
    <cellStyle name="40% - Accent3 9 8" xfId="60256" xr:uid="{00000000-0005-0000-0000-00008F5A0000}"/>
    <cellStyle name="40% - Accent4 10" xfId="18913" xr:uid="{00000000-0005-0000-0000-0000905A0000}"/>
    <cellStyle name="40% - Accent4 10 2" xfId="18914" xr:uid="{00000000-0005-0000-0000-0000915A0000}"/>
    <cellStyle name="40% - Accent4 10 2 2" xfId="18915" xr:uid="{00000000-0005-0000-0000-0000925A0000}"/>
    <cellStyle name="40% - Accent4 10 2 2 2" xfId="18916" xr:uid="{00000000-0005-0000-0000-0000935A0000}"/>
    <cellStyle name="40% - Accent4 10 2 2 3" xfId="53724" xr:uid="{00000000-0005-0000-0000-0000945A0000}"/>
    <cellStyle name="40% - Accent4 10 2 2 4" xfId="60823" xr:uid="{00000000-0005-0000-0000-0000955A0000}"/>
    <cellStyle name="40% - Accent4 10 2 3" xfId="18917" xr:uid="{00000000-0005-0000-0000-0000965A0000}"/>
    <cellStyle name="40% - Accent4 10 2 4" xfId="18918" xr:uid="{00000000-0005-0000-0000-0000975A0000}"/>
    <cellStyle name="40% - Accent4 10 2 5" xfId="60455" xr:uid="{00000000-0005-0000-0000-0000985A0000}"/>
    <cellStyle name="40% - Accent4 10 3" xfId="18919" xr:uid="{00000000-0005-0000-0000-0000995A0000}"/>
    <cellStyle name="40% - Accent4 10 3 2" xfId="18920" xr:uid="{00000000-0005-0000-0000-00009A5A0000}"/>
    <cellStyle name="40% - Accent4 10 3 2 2" xfId="18921" xr:uid="{00000000-0005-0000-0000-00009B5A0000}"/>
    <cellStyle name="40% - Accent4 10 3 2 3" xfId="53725" xr:uid="{00000000-0005-0000-0000-00009C5A0000}"/>
    <cellStyle name="40% - Accent4 10 3 3" xfId="18922" xr:uid="{00000000-0005-0000-0000-00009D5A0000}"/>
    <cellStyle name="40% - Accent4 10 3 4" xfId="18923" xr:uid="{00000000-0005-0000-0000-00009E5A0000}"/>
    <cellStyle name="40% - Accent4 10 3 5" xfId="60640" xr:uid="{00000000-0005-0000-0000-00009F5A0000}"/>
    <cellStyle name="40% - Accent4 10 4" xfId="18924" xr:uid="{00000000-0005-0000-0000-0000A05A0000}"/>
    <cellStyle name="40% - Accent4 10 4 2" xfId="18925" xr:uid="{00000000-0005-0000-0000-0000A15A0000}"/>
    <cellStyle name="40% - Accent4 10 4 3" xfId="53726" xr:uid="{00000000-0005-0000-0000-0000A25A0000}"/>
    <cellStyle name="40% - Accent4 10 5" xfId="18926" xr:uid="{00000000-0005-0000-0000-0000A35A0000}"/>
    <cellStyle name="40% - Accent4 10 6" xfId="18927" xr:uid="{00000000-0005-0000-0000-0000A45A0000}"/>
    <cellStyle name="40% - Accent4 10 7" xfId="60272" xr:uid="{00000000-0005-0000-0000-0000A55A0000}"/>
    <cellStyle name="40% - Accent4 11" xfId="18928" xr:uid="{00000000-0005-0000-0000-0000A65A0000}"/>
    <cellStyle name="40% - Accent4 11 2" xfId="18929" xr:uid="{00000000-0005-0000-0000-0000A75A0000}"/>
    <cellStyle name="40% - Accent4 11 2 2" xfId="18930" xr:uid="{00000000-0005-0000-0000-0000A85A0000}"/>
    <cellStyle name="40% - Accent4 11 2 2 2" xfId="18931" xr:uid="{00000000-0005-0000-0000-0000A95A0000}"/>
    <cellStyle name="40% - Accent4 11 2 2 3" xfId="53727" xr:uid="{00000000-0005-0000-0000-0000AA5A0000}"/>
    <cellStyle name="40% - Accent4 11 2 2 4" xfId="60837" xr:uid="{00000000-0005-0000-0000-0000AB5A0000}"/>
    <cellStyle name="40% - Accent4 11 2 3" xfId="18932" xr:uid="{00000000-0005-0000-0000-0000AC5A0000}"/>
    <cellStyle name="40% - Accent4 11 2 4" xfId="18933" xr:uid="{00000000-0005-0000-0000-0000AD5A0000}"/>
    <cellStyle name="40% - Accent4 11 2 5" xfId="60469" xr:uid="{00000000-0005-0000-0000-0000AE5A0000}"/>
    <cellStyle name="40% - Accent4 11 3" xfId="18934" xr:uid="{00000000-0005-0000-0000-0000AF5A0000}"/>
    <cellStyle name="40% - Accent4 11 3 2" xfId="18935" xr:uid="{00000000-0005-0000-0000-0000B05A0000}"/>
    <cellStyle name="40% - Accent4 11 3 3" xfId="53728" xr:uid="{00000000-0005-0000-0000-0000B15A0000}"/>
    <cellStyle name="40% - Accent4 11 3 4" xfId="60654" xr:uid="{00000000-0005-0000-0000-0000B25A0000}"/>
    <cellStyle name="40% - Accent4 11 4" xfId="18936" xr:uid="{00000000-0005-0000-0000-0000B35A0000}"/>
    <cellStyle name="40% - Accent4 11 5" xfId="18937" xr:uid="{00000000-0005-0000-0000-0000B45A0000}"/>
    <cellStyle name="40% - Accent4 11 6" xfId="60286" xr:uid="{00000000-0005-0000-0000-0000B55A0000}"/>
    <cellStyle name="40% - Accent4 12" xfId="18938" xr:uid="{00000000-0005-0000-0000-0000B65A0000}"/>
    <cellStyle name="40% - Accent4 12 2" xfId="18939" xr:uid="{00000000-0005-0000-0000-0000B75A0000}"/>
    <cellStyle name="40% - Accent4 12 2 2" xfId="18940" xr:uid="{00000000-0005-0000-0000-0000B85A0000}"/>
    <cellStyle name="40% - Accent4 12 2 2 2" xfId="60851" xr:uid="{00000000-0005-0000-0000-0000B95A0000}"/>
    <cellStyle name="40% - Accent4 12 2 3" xfId="53729" xr:uid="{00000000-0005-0000-0000-0000BA5A0000}"/>
    <cellStyle name="40% - Accent4 12 2 4" xfId="60483" xr:uid="{00000000-0005-0000-0000-0000BB5A0000}"/>
    <cellStyle name="40% - Accent4 12 3" xfId="18941" xr:uid="{00000000-0005-0000-0000-0000BC5A0000}"/>
    <cellStyle name="40% - Accent4 12 3 2" xfId="60668" xr:uid="{00000000-0005-0000-0000-0000BD5A0000}"/>
    <cellStyle name="40% - Accent4 12 4" xfId="18942" xr:uid="{00000000-0005-0000-0000-0000BE5A0000}"/>
    <cellStyle name="40% - Accent4 12 5" xfId="60300" xr:uid="{00000000-0005-0000-0000-0000BF5A0000}"/>
    <cellStyle name="40% - Accent4 13" xfId="18943" xr:uid="{00000000-0005-0000-0000-0000C05A0000}"/>
    <cellStyle name="40% - Accent4 13 2" xfId="18944" xr:uid="{00000000-0005-0000-0000-0000C15A0000}"/>
    <cellStyle name="40% - Accent4 13 2 2" xfId="18945" xr:uid="{00000000-0005-0000-0000-0000C25A0000}"/>
    <cellStyle name="40% - Accent4 13 2 2 2" xfId="60865" xr:uid="{00000000-0005-0000-0000-0000C35A0000}"/>
    <cellStyle name="40% - Accent4 13 2 3" xfId="53730" xr:uid="{00000000-0005-0000-0000-0000C45A0000}"/>
    <cellStyle name="40% - Accent4 13 2 4" xfId="60497" xr:uid="{00000000-0005-0000-0000-0000C55A0000}"/>
    <cellStyle name="40% - Accent4 13 3" xfId="18946" xr:uid="{00000000-0005-0000-0000-0000C65A0000}"/>
    <cellStyle name="40% - Accent4 13 3 2" xfId="60682" xr:uid="{00000000-0005-0000-0000-0000C75A0000}"/>
    <cellStyle name="40% - Accent4 13 4" xfId="18947" xr:uid="{00000000-0005-0000-0000-0000C85A0000}"/>
    <cellStyle name="40% - Accent4 13 5" xfId="60314" xr:uid="{00000000-0005-0000-0000-0000C95A0000}"/>
    <cellStyle name="40% - Accent4 14" xfId="18948" xr:uid="{00000000-0005-0000-0000-0000CA5A0000}"/>
    <cellStyle name="40% - Accent4 14 2" xfId="18949" xr:uid="{00000000-0005-0000-0000-0000CB5A0000}"/>
    <cellStyle name="40% - Accent4 14 2 2" xfId="60695" xr:uid="{00000000-0005-0000-0000-0000CC5A0000}"/>
    <cellStyle name="40% - Accent4 14 3" xfId="53731" xr:uid="{00000000-0005-0000-0000-0000CD5A0000}"/>
    <cellStyle name="40% - Accent4 14 4" xfId="60327" xr:uid="{00000000-0005-0000-0000-0000CE5A0000}"/>
    <cellStyle name="40% - Accent4 15" xfId="18950" xr:uid="{00000000-0005-0000-0000-0000CF5A0000}"/>
    <cellStyle name="40% - Accent4 15 2" xfId="60511" xr:uid="{00000000-0005-0000-0000-0000D05A0000}"/>
    <cellStyle name="40% - Accent4 16" xfId="18951" xr:uid="{00000000-0005-0000-0000-0000D15A0000}"/>
    <cellStyle name="40% - Accent4 16 2" xfId="60879" xr:uid="{00000000-0005-0000-0000-0000D25A0000}"/>
    <cellStyle name="40% - Accent4 17" xfId="53732" xr:uid="{00000000-0005-0000-0000-0000D35A0000}"/>
    <cellStyle name="40% - Accent4 17 2" xfId="60893" xr:uid="{00000000-0005-0000-0000-0000D45A0000}"/>
    <cellStyle name="40% - Accent4 18" xfId="53733" xr:uid="{00000000-0005-0000-0000-0000D55A0000}"/>
    <cellStyle name="40% - Accent4 18 2" xfId="60907" xr:uid="{00000000-0005-0000-0000-0000D65A0000}"/>
    <cellStyle name="40% - Accent4 19" xfId="60138" xr:uid="{00000000-0005-0000-0000-0000D75A0000}"/>
    <cellStyle name="40% - Accent4 2" xfId="18952" xr:uid="{00000000-0005-0000-0000-0000D85A0000}"/>
    <cellStyle name="40% - Accent4 2 10" xfId="18953" xr:uid="{00000000-0005-0000-0000-0000D95A0000}"/>
    <cellStyle name="40% - Accent4 2 10 2" xfId="18954" xr:uid="{00000000-0005-0000-0000-0000DA5A0000}"/>
    <cellStyle name="40% - Accent4 2 10 2 2" xfId="18955" xr:uid="{00000000-0005-0000-0000-0000DB5A0000}"/>
    <cellStyle name="40% - Accent4 2 10 2 2 2" xfId="18956" xr:uid="{00000000-0005-0000-0000-0000DC5A0000}"/>
    <cellStyle name="40% - Accent4 2 10 2 2 3" xfId="53734" xr:uid="{00000000-0005-0000-0000-0000DD5A0000}"/>
    <cellStyle name="40% - Accent4 2 10 2 3" xfId="18957" xr:uid="{00000000-0005-0000-0000-0000DE5A0000}"/>
    <cellStyle name="40% - Accent4 2 10 2 4" xfId="18958" xr:uid="{00000000-0005-0000-0000-0000DF5A0000}"/>
    <cellStyle name="40% - Accent4 2 10 3" xfId="18959" xr:uid="{00000000-0005-0000-0000-0000E05A0000}"/>
    <cellStyle name="40% - Accent4 2 10 3 2" xfId="18960" xr:uid="{00000000-0005-0000-0000-0000E15A0000}"/>
    <cellStyle name="40% - Accent4 2 10 3 3" xfId="53735" xr:uid="{00000000-0005-0000-0000-0000E25A0000}"/>
    <cellStyle name="40% - Accent4 2 10 4" xfId="18961" xr:uid="{00000000-0005-0000-0000-0000E35A0000}"/>
    <cellStyle name="40% - Accent4 2 10 5" xfId="18962" xr:uid="{00000000-0005-0000-0000-0000E45A0000}"/>
    <cellStyle name="40% - Accent4 2 11" xfId="18963" xr:uid="{00000000-0005-0000-0000-0000E55A0000}"/>
    <cellStyle name="40% - Accent4 2 11 2" xfId="18964" xr:uid="{00000000-0005-0000-0000-0000E65A0000}"/>
    <cellStyle name="40% - Accent4 2 11 2 2" xfId="18965" xr:uid="{00000000-0005-0000-0000-0000E75A0000}"/>
    <cellStyle name="40% - Accent4 2 11 2 3" xfId="53736" xr:uid="{00000000-0005-0000-0000-0000E85A0000}"/>
    <cellStyle name="40% - Accent4 2 11 3" xfId="18966" xr:uid="{00000000-0005-0000-0000-0000E95A0000}"/>
    <cellStyle name="40% - Accent4 2 11 4" xfId="18967" xr:uid="{00000000-0005-0000-0000-0000EA5A0000}"/>
    <cellStyle name="40% - Accent4 2 12" xfId="18968" xr:uid="{00000000-0005-0000-0000-0000EB5A0000}"/>
    <cellStyle name="40% - Accent4 2 12 2" xfId="18969" xr:uid="{00000000-0005-0000-0000-0000EC5A0000}"/>
    <cellStyle name="40% - Accent4 2 12 2 2" xfId="18970" xr:uid="{00000000-0005-0000-0000-0000ED5A0000}"/>
    <cellStyle name="40% - Accent4 2 12 2 3" xfId="53737" xr:uid="{00000000-0005-0000-0000-0000EE5A0000}"/>
    <cellStyle name="40% - Accent4 2 12 3" xfId="18971" xr:uid="{00000000-0005-0000-0000-0000EF5A0000}"/>
    <cellStyle name="40% - Accent4 2 12 4" xfId="18972" xr:uid="{00000000-0005-0000-0000-0000F05A0000}"/>
    <cellStyle name="40% - Accent4 2 13" xfId="18973" xr:uid="{00000000-0005-0000-0000-0000F15A0000}"/>
    <cellStyle name="40% - Accent4 2 13 2" xfId="18974" xr:uid="{00000000-0005-0000-0000-0000F25A0000}"/>
    <cellStyle name="40% - Accent4 2 13 3" xfId="53738" xr:uid="{00000000-0005-0000-0000-0000F35A0000}"/>
    <cellStyle name="40% - Accent4 2 14" xfId="18975" xr:uid="{00000000-0005-0000-0000-0000F45A0000}"/>
    <cellStyle name="40% - Accent4 2 15" xfId="18976" xr:uid="{00000000-0005-0000-0000-0000F55A0000}"/>
    <cellStyle name="40% - Accent4 2 16" xfId="60159" xr:uid="{00000000-0005-0000-0000-0000F65A0000}"/>
    <cellStyle name="40% - Accent4 2 2" xfId="18977" xr:uid="{00000000-0005-0000-0000-0000F75A0000}"/>
    <cellStyle name="40% - Accent4 2 2 10" xfId="18978" xr:uid="{00000000-0005-0000-0000-0000F85A0000}"/>
    <cellStyle name="40% - Accent4 2 2 11" xfId="18979" xr:uid="{00000000-0005-0000-0000-0000F95A0000}"/>
    <cellStyle name="40% - Accent4 2 2 12" xfId="60343" xr:uid="{00000000-0005-0000-0000-0000FA5A0000}"/>
    <cellStyle name="40% - Accent4 2 2 2" xfId="18980" xr:uid="{00000000-0005-0000-0000-0000FB5A0000}"/>
    <cellStyle name="40% - Accent4 2 2 2 10" xfId="18981" xr:uid="{00000000-0005-0000-0000-0000FC5A0000}"/>
    <cellStyle name="40% - Accent4 2 2 2 11" xfId="60711" xr:uid="{00000000-0005-0000-0000-0000FD5A0000}"/>
    <cellStyle name="40% - Accent4 2 2 2 2" xfId="18982" xr:uid="{00000000-0005-0000-0000-0000FE5A0000}"/>
    <cellStyle name="40% - Accent4 2 2 2 2 2" xfId="18983" xr:uid="{00000000-0005-0000-0000-0000FF5A0000}"/>
    <cellStyle name="40% - Accent4 2 2 2 2 2 2" xfId="18984" xr:uid="{00000000-0005-0000-0000-0000005B0000}"/>
    <cellStyle name="40% - Accent4 2 2 2 2 2 2 2" xfId="18985" xr:uid="{00000000-0005-0000-0000-0000015B0000}"/>
    <cellStyle name="40% - Accent4 2 2 2 2 2 2 2 2" xfId="18986" xr:uid="{00000000-0005-0000-0000-0000025B0000}"/>
    <cellStyle name="40% - Accent4 2 2 2 2 2 2 2 2 2" xfId="18987" xr:uid="{00000000-0005-0000-0000-0000035B0000}"/>
    <cellStyle name="40% - Accent4 2 2 2 2 2 2 2 2 3" xfId="53739" xr:uid="{00000000-0005-0000-0000-0000045B0000}"/>
    <cellStyle name="40% - Accent4 2 2 2 2 2 2 2 3" xfId="18988" xr:uid="{00000000-0005-0000-0000-0000055B0000}"/>
    <cellStyle name="40% - Accent4 2 2 2 2 2 2 2 4" xfId="18989" xr:uid="{00000000-0005-0000-0000-0000065B0000}"/>
    <cellStyle name="40% - Accent4 2 2 2 2 2 2 3" xfId="18990" xr:uid="{00000000-0005-0000-0000-0000075B0000}"/>
    <cellStyle name="40% - Accent4 2 2 2 2 2 2 3 2" xfId="18991" xr:uid="{00000000-0005-0000-0000-0000085B0000}"/>
    <cellStyle name="40% - Accent4 2 2 2 2 2 2 3 2 2" xfId="18992" xr:uid="{00000000-0005-0000-0000-0000095B0000}"/>
    <cellStyle name="40% - Accent4 2 2 2 2 2 2 3 2 3" xfId="53740" xr:uid="{00000000-0005-0000-0000-00000A5B0000}"/>
    <cellStyle name="40% - Accent4 2 2 2 2 2 2 3 3" xfId="18993" xr:uid="{00000000-0005-0000-0000-00000B5B0000}"/>
    <cellStyle name="40% - Accent4 2 2 2 2 2 2 3 4" xfId="18994" xr:uid="{00000000-0005-0000-0000-00000C5B0000}"/>
    <cellStyle name="40% - Accent4 2 2 2 2 2 2 4" xfId="18995" xr:uid="{00000000-0005-0000-0000-00000D5B0000}"/>
    <cellStyle name="40% - Accent4 2 2 2 2 2 2 4 2" xfId="18996" xr:uid="{00000000-0005-0000-0000-00000E5B0000}"/>
    <cellStyle name="40% - Accent4 2 2 2 2 2 2 4 3" xfId="53741" xr:uid="{00000000-0005-0000-0000-00000F5B0000}"/>
    <cellStyle name="40% - Accent4 2 2 2 2 2 2 5" xfId="18997" xr:uid="{00000000-0005-0000-0000-0000105B0000}"/>
    <cellStyle name="40% - Accent4 2 2 2 2 2 2 6" xfId="18998" xr:uid="{00000000-0005-0000-0000-0000115B0000}"/>
    <cellStyle name="40% - Accent4 2 2 2 2 2 3" xfId="18999" xr:uid="{00000000-0005-0000-0000-0000125B0000}"/>
    <cellStyle name="40% - Accent4 2 2 2 2 2 3 2" xfId="19000" xr:uid="{00000000-0005-0000-0000-0000135B0000}"/>
    <cellStyle name="40% - Accent4 2 2 2 2 2 3 2 2" xfId="19001" xr:uid="{00000000-0005-0000-0000-0000145B0000}"/>
    <cellStyle name="40% - Accent4 2 2 2 2 2 3 2 3" xfId="53742" xr:uid="{00000000-0005-0000-0000-0000155B0000}"/>
    <cellStyle name="40% - Accent4 2 2 2 2 2 3 3" xfId="19002" xr:uid="{00000000-0005-0000-0000-0000165B0000}"/>
    <cellStyle name="40% - Accent4 2 2 2 2 2 3 4" xfId="19003" xr:uid="{00000000-0005-0000-0000-0000175B0000}"/>
    <cellStyle name="40% - Accent4 2 2 2 2 2 4" xfId="19004" xr:uid="{00000000-0005-0000-0000-0000185B0000}"/>
    <cellStyle name="40% - Accent4 2 2 2 2 2 4 2" xfId="19005" xr:uid="{00000000-0005-0000-0000-0000195B0000}"/>
    <cellStyle name="40% - Accent4 2 2 2 2 2 4 2 2" xfId="19006" xr:uid="{00000000-0005-0000-0000-00001A5B0000}"/>
    <cellStyle name="40% - Accent4 2 2 2 2 2 4 2 3" xfId="53743" xr:uid="{00000000-0005-0000-0000-00001B5B0000}"/>
    <cellStyle name="40% - Accent4 2 2 2 2 2 4 3" xfId="19007" xr:uid="{00000000-0005-0000-0000-00001C5B0000}"/>
    <cellStyle name="40% - Accent4 2 2 2 2 2 4 4" xfId="19008" xr:uid="{00000000-0005-0000-0000-00001D5B0000}"/>
    <cellStyle name="40% - Accent4 2 2 2 2 2 5" xfId="19009" xr:uid="{00000000-0005-0000-0000-00001E5B0000}"/>
    <cellStyle name="40% - Accent4 2 2 2 2 2 5 2" xfId="19010" xr:uid="{00000000-0005-0000-0000-00001F5B0000}"/>
    <cellStyle name="40% - Accent4 2 2 2 2 2 5 3" xfId="53744" xr:uid="{00000000-0005-0000-0000-0000205B0000}"/>
    <cellStyle name="40% - Accent4 2 2 2 2 2 6" xfId="19011" xr:uid="{00000000-0005-0000-0000-0000215B0000}"/>
    <cellStyle name="40% - Accent4 2 2 2 2 2 7" xfId="19012" xr:uid="{00000000-0005-0000-0000-0000225B0000}"/>
    <cellStyle name="40% - Accent4 2 2 2 2 3" xfId="19013" xr:uid="{00000000-0005-0000-0000-0000235B0000}"/>
    <cellStyle name="40% - Accent4 2 2 2 2 3 2" xfId="19014" xr:uid="{00000000-0005-0000-0000-0000245B0000}"/>
    <cellStyle name="40% - Accent4 2 2 2 2 3 2 2" xfId="19015" xr:uid="{00000000-0005-0000-0000-0000255B0000}"/>
    <cellStyle name="40% - Accent4 2 2 2 2 3 2 2 2" xfId="19016" xr:uid="{00000000-0005-0000-0000-0000265B0000}"/>
    <cellStyle name="40% - Accent4 2 2 2 2 3 2 2 3" xfId="53745" xr:uid="{00000000-0005-0000-0000-0000275B0000}"/>
    <cellStyle name="40% - Accent4 2 2 2 2 3 2 3" xfId="19017" xr:uid="{00000000-0005-0000-0000-0000285B0000}"/>
    <cellStyle name="40% - Accent4 2 2 2 2 3 2 4" xfId="19018" xr:uid="{00000000-0005-0000-0000-0000295B0000}"/>
    <cellStyle name="40% - Accent4 2 2 2 2 3 3" xfId="19019" xr:uid="{00000000-0005-0000-0000-00002A5B0000}"/>
    <cellStyle name="40% - Accent4 2 2 2 2 3 3 2" xfId="19020" xr:uid="{00000000-0005-0000-0000-00002B5B0000}"/>
    <cellStyle name="40% - Accent4 2 2 2 2 3 3 2 2" xfId="19021" xr:uid="{00000000-0005-0000-0000-00002C5B0000}"/>
    <cellStyle name="40% - Accent4 2 2 2 2 3 3 2 3" xfId="53746" xr:uid="{00000000-0005-0000-0000-00002D5B0000}"/>
    <cellStyle name="40% - Accent4 2 2 2 2 3 3 3" xfId="19022" xr:uid="{00000000-0005-0000-0000-00002E5B0000}"/>
    <cellStyle name="40% - Accent4 2 2 2 2 3 3 4" xfId="19023" xr:uid="{00000000-0005-0000-0000-00002F5B0000}"/>
    <cellStyle name="40% - Accent4 2 2 2 2 3 4" xfId="19024" xr:uid="{00000000-0005-0000-0000-0000305B0000}"/>
    <cellStyle name="40% - Accent4 2 2 2 2 3 4 2" xfId="19025" xr:uid="{00000000-0005-0000-0000-0000315B0000}"/>
    <cellStyle name="40% - Accent4 2 2 2 2 3 4 3" xfId="53747" xr:uid="{00000000-0005-0000-0000-0000325B0000}"/>
    <cellStyle name="40% - Accent4 2 2 2 2 3 5" xfId="19026" xr:uid="{00000000-0005-0000-0000-0000335B0000}"/>
    <cellStyle name="40% - Accent4 2 2 2 2 3 6" xfId="19027" xr:uid="{00000000-0005-0000-0000-0000345B0000}"/>
    <cellStyle name="40% - Accent4 2 2 2 2 4" xfId="19028" xr:uid="{00000000-0005-0000-0000-0000355B0000}"/>
    <cellStyle name="40% - Accent4 2 2 2 2 4 2" xfId="19029" xr:uid="{00000000-0005-0000-0000-0000365B0000}"/>
    <cellStyle name="40% - Accent4 2 2 2 2 4 2 2" xfId="19030" xr:uid="{00000000-0005-0000-0000-0000375B0000}"/>
    <cellStyle name="40% - Accent4 2 2 2 2 4 2 3" xfId="53748" xr:uid="{00000000-0005-0000-0000-0000385B0000}"/>
    <cellStyle name="40% - Accent4 2 2 2 2 4 3" xfId="19031" xr:uid="{00000000-0005-0000-0000-0000395B0000}"/>
    <cellStyle name="40% - Accent4 2 2 2 2 4 4" xfId="19032" xr:uid="{00000000-0005-0000-0000-00003A5B0000}"/>
    <cellStyle name="40% - Accent4 2 2 2 2 5" xfId="19033" xr:uid="{00000000-0005-0000-0000-00003B5B0000}"/>
    <cellStyle name="40% - Accent4 2 2 2 2 5 2" xfId="19034" xr:uid="{00000000-0005-0000-0000-00003C5B0000}"/>
    <cellStyle name="40% - Accent4 2 2 2 2 5 2 2" xfId="19035" xr:uid="{00000000-0005-0000-0000-00003D5B0000}"/>
    <cellStyle name="40% - Accent4 2 2 2 2 5 2 3" xfId="53749" xr:uid="{00000000-0005-0000-0000-00003E5B0000}"/>
    <cellStyle name="40% - Accent4 2 2 2 2 5 3" xfId="19036" xr:uid="{00000000-0005-0000-0000-00003F5B0000}"/>
    <cellStyle name="40% - Accent4 2 2 2 2 5 4" xfId="19037" xr:uid="{00000000-0005-0000-0000-0000405B0000}"/>
    <cellStyle name="40% - Accent4 2 2 2 2 6" xfId="19038" xr:uid="{00000000-0005-0000-0000-0000415B0000}"/>
    <cellStyle name="40% - Accent4 2 2 2 2 6 2" xfId="19039" xr:uid="{00000000-0005-0000-0000-0000425B0000}"/>
    <cellStyle name="40% - Accent4 2 2 2 2 6 3" xfId="53750" xr:uid="{00000000-0005-0000-0000-0000435B0000}"/>
    <cellStyle name="40% - Accent4 2 2 2 2 7" xfId="19040" xr:uid="{00000000-0005-0000-0000-0000445B0000}"/>
    <cellStyle name="40% - Accent4 2 2 2 2 8" xfId="19041" xr:uid="{00000000-0005-0000-0000-0000455B0000}"/>
    <cellStyle name="40% - Accent4 2 2 2 3" xfId="19042" xr:uid="{00000000-0005-0000-0000-0000465B0000}"/>
    <cellStyle name="40% - Accent4 2 2 2 3 2" xfId="19043" xr:uid="{00000000-0005-0000-0000-0000475B0000}"/>
    <cellStyle name="40% - Accent4 2 2 2 3 2 2" xfId="19044" xr:uid="{00000000-0005-0000-0000-0000485B0000}"/>
    <cellStyle name="40% - Accent4 2 2 2 3 2 2 2" xfId="19045" xr:uid="{00000000-0005-0000-0000-0000495B0000}"/>
    <cellStyle name="40% - Accent4 2 2 2 3 2 2 2 2" xfId="19046" xr:uid="{00000000-0005-0000-0000-00004A5B0000}"/>
    <cellStyle name="40% - Accent4 2 2 2 3 2 2 2 3" xfId="53751" xr:uid="{00000000-0005-0000-0000-00004B5B0000}"/>
    <cellStyle name="40% - Accent4 2 2 2 3 2 2 3" xfId="19047" xr:uid="{00000000-0005-0000-0000-00004C5B0000}"/>
    <cellStyle name="40% - Accent4 2 2 2 3 2 2 4" xfId="19048" xr:uid="{00000000-0005-0000-0000-00004D5B0000}"/>
    <cellStyle name="40% - Accent4 2 2 2 3 2 3" xfId="19049" xr:uid="{00000000-0005-0000-0000-00004E5B0000}"/>
    <cellStyle name="40% - Accent4 2 2 2 3 2 3 2" xfId="19050" xr:uid="{00000000-0005-0000-0000-00004F5B0000}"/>
    <cellStyle name="40% - Accent4 2 2 2 3 2 3 2 2" xfId="19051" xr:uid="{00000000-0005-0000-0000-0000505B0000}"/>
    <cellStyle name="40% - Accent4 2 2 2 3 2 3 2 3" xfId="53752" xr:uid="{00000000-0005-0000-0000-0000515B0000}"/>
    <cellStyle name="40% - Accent4 2 2 2 3 2 3 3" xfId="19052" xr:uid="{00000000-0005-0000-0000-0000525B0000}"/>
    <cellStyle name="40% - Accent4 2 2 2 3 2 3 4" xfId="19053" xr:uid="{00000000-0005-0000-0000-0000535B0000}"/>
    <cellStyle name="40% - Accent4 2 2 2 3 2 4" xfId="19054" xr:uid="{00000000-0005-0000-0000-0000545B0000}"/>
    <cellStyle name="40% - Accent4 2 2 2 3 2 4 2" xfId="19055" xr:uid="{00000000-0005-0000-0000-0000555B0000}"/>
    <cellStyle name="40% - Accent4 2 2 2 3 2 4 3" xfId="53753" xr:uid="{00000000-0005-0000-0000-0000565B0000}"/>
    <cellStyle name="40% - Accent4 2 2 2 3 2 5" xfId="19056" xr:uid="{00000000-0005-0000-0000-0000575B0000}"/>
    <cellStyle name="40% - Accent4 2 2 2 3 2 6" xfId="19057" xr:uid="{00000000-0005-0000-0000-0000585B0000}"/>
    <cellStyle name="40% - Accent4 2 2 2 3 3" xfId="19058" xr:uid="{00000000-0005-0000-0000-0000595B0000}"/>
    <cellStyle name="40% - Accent4 2 2 2 3 3 2" xfId="19059" xr:uid="{00000000-0005-0000-0000-00005A5B0000}"/>
    <cellStyle name="40% - Accent4 2 2 2 3 3 2 2" xfId="19060" xr:uid="{00000000-0005-0000-0000-00005B5B0000}"/>
    <cellStyle name="40% - Accent4 2 2 2 3 3 2 3" xfId="53754" xr:uid="{00000000-0005-0000-0000-00005C5B0000}"/>
    <cellStyle name="40% - Accent4 2 2 2 3 3 3" xfId="19061" xr:uid="{00000000-0005-0000-0000-00005D5B0000}"/>
    <cellStyle name="40% - Accent4 2 2 2 3 3 4" xfId="19062" xr:uid="{00000000-0005-0000-0000-00005E5B0000}"/>
    <cellStyle name="40% - Accent4 2 2 2 3 4" xfId="19063" xr:uid="{00000000-0005-0000-0000-00005F5B0000}"/>
    <cellStyle name="40% - Accent4 2 2 2 3 4 2" xfId="19064" xr:uid="{00000000-0005-0000-0000-0000605B0000}"/>
    <cellStyle name="40% - Accent4 2 2 2 3 4 2 2" xfId="19065" xr:uid="{00000000-0005-0000-0000-0000615B0000}"/>
    <cellStyle name="40% - Accent4 2 2 2 3 4 2 3" xfId="53755" xr:uid="{00000000-0005-0000-0000-0000625B0000}"/>
    <cellStyle name="40% - Accent4 2 2 2 3 4 3" xfId="19066" xr:uid="{00000000-0005-0000-0000-0000635B0000}"/>
    <cellStyle name="40% - Accent4 2 2 2 3 4 4" xfId="19067" xr:uid="{00000000-0005-0000-0000-0000645B0000}"/>
    <cellStyle name="40% - Accent4 2 2 2 3 5" xfId="19068" xr:uid="{00000000-0005-0000-0000-0000655B0000}"/>
    <cellStyle name="40% - Accent4 2 2 2 3 5 2" xfId="19069" xr:uid="{00000000-0005-0000-0000-0000665B0000}"/>
    <cellStyle name="40% - Accent4 2 2 2 3 5 3" xfId="53756" xr:uid="{00000000-0005-0000-0000-0000675B0000}"/>
    <cellStyle name="40% - Accent4 2 2 2 3 6" xfId="19070" xr:uid="{00000000-0005-0000-0000-0000685B0000}"/>
    <cellStyle name="40% - Accent4 2 2 2 3 7" xfId="19071" xr:uid="{00000000-0005-0000-0000-0000695B0000}"/>
    <cellStyle name="40% - Accent4 2 2 2 4" xfId="19072" xr:uid="{00000000-0005-0000-0000-00006A5B0000}"/>
    <cellStyle name="40% - Accent4 2 2 2 4 2" xfId="19073" xr:uid="{00000000-0005-0000-0000-00006B5B0000}"/>
    <cellStyle name="40% - Accent4 2 2 2 4 2 2" xfId="19074" xr:uid="{00000000-0005-0000-0000-00006C5B0000}"/>
    <cellStyle name="40% - Accent4 2 2 2 4 2 2 2" xfId="19075" xr:uid="{00000000-0005-0000-0000-00006D5B0000}"/>
    <cellStyle name="40% - Accent4 2 2 2 4 2 2 3" xfId="53757" xr:uid="{00000000-0005-0000-0000-00006E5B0000}"/>
    <cellStyle name="40% - Accent4 2 2 2 4 2 3" xfId="19076" xr:uid="{00000000-0005-0000-0000-00006F5B0000}"/>
    <cellStyle name="40% - Accent4 2 2 2 4 2 4" xfId="19077" xr:uid="{00000000-0005-0000-0000-0000705B0000}"/>
    <cellStyle name="40% - Accent4 2 2 2 4 3" xfId="19078" xr:uid="{00000000-0005-0000-0000-0000715B0000}"/>
    <cellStyle name="40% - Accent4 2 2 2 4 3 2" xfId="19079" xr:uid="{00000000-0005-0000-0000-0000725B0000}"/>
    <cellStyle name="40% - Accent4 2 2 2 4 3 2 2" xfId="19080" xr:uid="{00000000-0005-0000-0000-0000735B0000}"/>
    <cellStyle name="40% - Accent4 2 2 2 4 3 2 3" xfId="53758" xr:uid="{00000000-0005-0000-0000-0000745B0000}"/>
    <cellStyle name="40% - Accent4 2 2 2 4 3 3" xfId="19081" xr:uid="{00000000-0005-0000-0000-0000755B0000}"/>
    <cellStyle name="40% - Accent4 2 2 2 4 3 4" xfId="19082" xr:uid="{00000000-0005-0000-0000-0000765B0000}"/>
    <cellStyle name="40% - Accent4 2 2 2 4 4" xfId="19083" xr:uid="{00000000-0005-0000-0000-0000775B0000}"/>
    <cellStyle name="40% - Accent4 2 2 2 4 4 2" xfId="19084" xr:uid="{00000000-0005-0000-0000-0000785B0000}"/>
    <cellStyle name="40% - Accent4 2 2 2 4 4 3" xfId="53759" xr:uid="{00000000-0005-0000-0000-0000795B0000}"/>
    <cellStyle name="40% - Accent4 2 2 2 4 5" xfId="19085" xr:uid="{00000000-0005-0000-0000-00007A5B0000}"/>
    <cellStyle name="40% - Accent4 2 2 2 4 6" xfId="19086" xr:uid="{00000000-0005-0000-0000-00007B5B0000}"/>
    <cellStyle name="40% - Accent4 2 2 2 5" xfId="19087" xr:uid="{00000000-0005-0000-0000-00007C5B0000}"/>
    <cellStyle name="40% - Accent4 2 2 2 5 2" xfId="19088" xr:uid="{00000000-0005-0000-0000-00007D5B0000}"/>
    <cellStyle name="40% - Accent4 2 2 2 5 2 2" xfId="19089" xr:uid="{00000000-0005-0000-0000-00007E5B0000}"/>
    <cellStyle name="40% - Accent4 2 2 2 5 2 2 2" xfId="19090" xr:uid="{00000000-0005-0000-0000-00007F5B0000}"/>
    <cellStyle name="40% - Accent4 2 2 2 5 2 2 3" xfId="53760" xr:uid="{00000000-0005-0000-0000-0000805B0000}"/>
    <cellStyle name="40% - Accent4 2 2 2 5 2 3" xfId="19091" xr:uid="{00000000-0005-0000-0000-0000815B0000}"/>
    <cellStyle name="40% - Accent4 2 2 2 5 2 4" xfId="19092" xr:uid="{00000000-0005-0000-0000-0000825B0000}"/>
    <cellStyle name="40% - Accent4 2 2 2 5 3" xfId="19093" xr:uid="{00000000-0005-0000-0000-0000835B0000}"/>
    <cellStyle name="40% - Accent4 2 2 2 5 3 2" xfId="19094" xr:uid="{00000000-0005-0000-0000-0000845B0000}"/>
    <cellStyle name="40% - Accent4 2 2 2 5 3 3" xfId="53761" xr:uid="{00000000-0005-0000-0000-0000855B0000}"/>
    <cellStyle name="40% - Accent4 2 2 2 5 4" xfId="19095" xr:uid="{00000000-0005-0000-0000-0000865B0000}"/>
    <cellStyle name="40% - Accent4 2 2 2 5 5" xfId="19096" xr:uid="{00000000-0005-0000-0000-0000875B0000}"/>
    <cellStyle name="40% - Accent4 2 2 2 6" xfId="19097" xr:uid="{00000000-0005-0000-0000-0000885B0000}"/>
    <cellStyle name="40% - Accent4 2 2 2 6 2" xfId="19098" xr:uid="{00000000-0005-0000-0000-0000895B0000}"/>
    <cellStyle name="40% - Accent4 2 2 2 6 2 2" xfId="19099" xr:uid="{00000000-0005-0000-0000-00008A5B0000}"/>
    <cellStyle name="40% - Accent4 2 2 2 6 2 3" xfId="53762" xr:uid="{00000000-0005-0000-0000-00008B5B0000}"/>
    <cellStyle name="40% - Accent4 2 2 2 6 3" xfId="19100" xr:uid="{00000000-0005-0000-0000-00008C5B0000}"/>
    <cellStyle name="40% - Accent4 2 2 2 6 4" xfId="19101" xr:uid="{00000000-0005-0000-0000-00008D5B0000}"/>
    <cellStyle name="40% - Accent4 2 2 2 7" xfId="19102" xr:uid="{00000000-0005-0000-0000-00008E5B0000}"/>
    <cellStyle name="40% - Accent4 2 2 2 7 2" xfId="19103" xr:uid="{00000000-0005-0000-0000-00008F5B0000}"/>
    <cellStyle name="40% - Accent4 2 2 2 7 2 2" xfId="19104" xr:uid="{00000000-0005-0000-0000-0000905B0000}"/>
    <cellStyle name="40% - Accent4 2 2 2 7 2 3" xfId="53763" xr:uid="{00000000-0005-0000-0000-0000915B0000}"/>
    <cellStyle name="40% - Accent4 2 2 2 7 3" xfId="19105" xr:uid="{00000000-0005-0000-0000-0000925B0000}"/>
    <cellStyle name="40% - Accent4 2 2 2 7 4" xfId="19106" xr:uid="{00000000-0005-0000-0000-0000935B0000}"/>
    <cellStyle name="40% - Accent4 2 2 2 8" xfId="19107" xr:uid="{00000000-0005-0000-0000-0000945B0000}"/>
    <cellStyle name="40% - Accent4 2 2 2 8 2" xfId="19108" xr:uid="{00000000-0005-0000-0000-0000955B0000}"/>
    <cellStyle name="40% - Accent4 2 2 2 8 3" xfId="53764" xr:uid="{00000000-0005-0000-0000-0000965B0000}"/>
    <cellStyle name="40% - Accent4 2 2 2 9" xfId="19109" xr:uid="{00000000-0005-0000-0000-0000975B0000}"/>
    <cellStyle name="40% - Accent4 2 2 3" xfId="19110" xr:uid="{00000000-0005-0000-0000-0000985B0000}"/>
    <cellStyle name="40% - Accent4 2 2 3 2" xfId="19111" xr:uid="{00000000-0005-0000-0000-0000995B0000}"/>
    <cellStyle name="40% - Accent4 2 2 3 2 2" xfId="19112" xr:uid="{00000000-0005-0000-0000-00009A5B0000}"/>
    <cellStyle name="40% - Accent4 2 2 3 2 2 2" xfId="19113" xr:uid="{00000000-0005-0000-0000-00009B5B0000}"/>
    <cellStyle name="40% - Accent4 2 2 3 2 2 2 2" xfId="19114" xr:uid="{00000000-0005-0000-0000-00009C5B0000}"/>
    <cellStyle name="40% - Accent4 2 2 3 2 2 2 2 2" xfId="19115" xr:uid="{00000000-0005-0000-0000-00009D5B0000}"/>
    <cellStyle name="40% - Accent4 2 2 3 2 2 2 2 3" xfId="53765" xr:uid="{00000000-0005-0000-0000-00009E5B0000}"/>
    <cellStyle name="40% - Accent4 2 2 3 2 2 2 3" xfId="19116" xr:uid="{00000000-0005-0000-0000-00009F5B0000}"/>
    <cellStyle name="40% - Accent4 2 2 3 2 2 2 4" xfId="19117" xr:uid="{00000000-0005-0000-0000-0000A05B0000}"/>
    <cellStyle name="40% - Accent4 2 2 3 2 2 3" xfId="19118" xr:uid="{00000000-0005-0000-0000-0000A15B0000}"/>
    <cellStyle name="40% - Accent4 2 2 3 2 2 3 2" xfId="19119" xr:uid="{00000000-0005-0000-0000-0000A25B0000}"/>
    <cellStyle name="40% - Accent4 2 2 3 2 2 3 2 2" xfId="19120" xr:uid="{00000000-0005-0000-0000-0000A35B0000}"/>
    <cellStyle name="40% - Accent4 2 2 3 2 2 3 2 3" xfId="53766" xr:uid="{00000000-0005-0000-0000-0000A45B0000}"/>
    <cellStyle name="40% - Accent4 2 2 3 2 2 3 3" xfId="19121" xr:uid="{00000000-0005-0000-0000-0000A55B0000}"/>
    <cellStyle name="40% - Accent4 2 2 3 2 2 3 4" xfId="19122" xr:uid="{00000000-0005-0000-0000-0000A65B0000}"/>
    <cellStyle name="40% - Accent4 2 2 3 2 2 4" xfId="19123" xr:uid="{00000000-0005-0000-0000-0000A75B0000}"/>
    <cellStyle name="40% - Accent4 2 2 3 2 2 4 2" xfId="19124" xr:uid="{00000000-0005-0000-0000-0000A85B0000}"/>
    <cellStyle name="40% - Accent4 2 2 3 2 2 4 3" xfId="53767" xr:uid="{00000000-0005-0000-0000-0000A95B0000}"/>
    <cellStyle name="40% - Accent4 2 2 3 2 2 5" xfId="19125" xr:uid="{00000000-0005-0000-0000-0000AA5B0000}"/>
    <cellStyle name="40% - Accent4 2 2 3 2 2 6" xfId="19126" xr:uid="{00000000-0005-0000-0000-0000AB5B0000}"/>
    <cellStyle name="40% - Accent4 2 2 3 2 3" xfId="19127" xr:uid="{00000000-0005-0000-0000-0000AC5B0000}"/>
    <cellStyle name="40% - Accent4 2 2 3 2 3 2" xfId="19128" xr:uid="{00000000-0005-0000-0000-0000AD5B0000}"/>
    <cellStyle name="40% - Accent4 2 2 3 2 3 2 2" xfId="19129" xr:uid="{00000000-0005-0000-0000-0000AE5B0000}"/>
    <cellStyle name="40% - Accent4 2 2 3 2 3 2 3" xfId="53768" xr:uid="{00000000-0005-0000-0000-0000AF5B0000}"/>
    <cellStyle name="40% - Accent4 2 2 3 2 3 3" xfId="19130" xr:uid="{00000000-0005-0000-0000-0000B05B0000}"/>
    <cellStyle name="40% - Accent4 2 2 3 2 3 4" xfId="19131" xr:uid="{00000000-0005-0000-0000-0000B15B0000}"/>
    <cellStyle name="40% - Accent4 2 2 3 2 4" xfId="19132" xr:uid="{00000000-0005-0000-0000-0000B25B0000}"/>
    <cellStyle name="40% - Accent4 2 2 3 2 4 2" xfId="19133" xr:uid="{00000000-0005-0000-0000-0000B35B0000}"/>
    <cellStyle name="40% - Accent4 2 2 3 2 4 2 2" xfId="19134" xr:uid="{00000000-0005-0000-0000-0000B45B0000}"/>
    <cellStyle name="40% - Accent4 2 2 3 2 4 2 3" xfId="53769" xr:uid="{00000000-0005-0000-0000-0000B55B0000}"/>
    <cellStyle name="40% - Accent4 2 2 3 2 4 3" xfId="19135" xr:uid="{00000000-0005-0000-0000-0000B65B0000}"/>
    <cellStyle name="40% - Accent4 2 2 3 2 4 4" xfId="19136" xr:uid="{00000000-0005-0000-0000-0000B75B0000}"/>
    <cellStyle name="40% - Accent4 2 2 3 2 5" xfId="19137" xr:uid="{00000000-0005-0000-0000-0000B85B0000}"/>
    <cellStyle name="40% - Accent4 2 2 3 2 5 2" xfId="19138" xr:uid="{00000000-0005-0000-0000-0000B95B0000}"/>
    <cellStyle name="40% - Accent4 2 2 3 2 5 3" xfId="53770" xr:uid="{00000000-0005-0000-0000-0000BA5B0000}"/>
    <cellStyle name="40% - Accent4 2 2 3 2 6" xfId="19139" xr:uid="{00000000-0005-0000-0000-0000BB5B0000}"/>
    <cellStyle name="40% - Accent4 2 2 3 2 7" xfId="19140" xr:uid="{00000000-0005-0000-0000-0000BC5B0000}"/>
    <cellStyle name="40% - Accent4 2 2 3 3" xfId="19141" xr:uid="{00000000-0005-0000-0000-0000BD5B0000}"/>
    <cellStyle name="40% - Accent4 2 2 3 3 2" xfId="19142" xr:uid="{00000000-0005-0000-0000-0000BE5B0000}"/>
    <cellStyle name="40% - Accent4 2 2 3 3 2 2" xfId="19143" xr:uid="{00000000-0005-0000-0000-0000BF5B0000}"/>
    <cellStyle name="40% - Accent4 2 2 3 3 2 2 2" xfId="19144" xr:uid="{00000000-0005-0000-0000-0000C05B0000}"/>
    <cellStyle name="40% - Accent4 2 2 3 3 2 2 3" xfId="53771" xr:uid="{00000000-0005-0000-0000-0000C15B0000}"/>
    <cellStyle name="40% - Accent4 2 2 3 3 2 3" xfId="19145" xr:uid="{00000000-0005-0000-0000-0000C25B0000}"/>
    <cellStyle name="40% - Accent4 2 2 3 3 2 4" xfId="19146" xr:uid="{00000000-0005-0000-0000-0000C35B0000}"/>
    <cellStyle name="40% - Accent4 2 2 3 3 3" xfId="19147" xr:uid="{00000000-0005-0000-0000-0000C45B0000}"/>
    <cellStyle name="40% - Accent4 2 2 3 3 3 2" xfId="19148" xr:uid="{00000000-0005-0000-0000-0000C55B0000}"/>
    <cellStyle name="40% - Accent4 2 2 3 3 3 2 2" xfId="19149" xr:uid="{00000000-0005-0000-0000-0000C65B0000}"/>
    <cellStyle name="40% - Accent4 2 2 3 3 3 2 3" xfId="53772" xr:uid="{00000000-0005-0000-0000-0000C75B0000}"/>
    <cellStyle name="40% - Accent4 2 2 3 3 3 3" xfId="19150" xr:uid="{00000000-0005-0000-0000-0000C85B0000}"/>
    <cellStyle name="40% - Accent4 2 2 3 3 3 4" xfId="19151" xr:uid="{00000000-0005-0000-0000-0000C95B0000}"/>
    <cellStyle name="40% - Accent4 2 2 3 3 4" xfId="19152" xr:uid="{00000000-0005-0000-0000-0000CA5B0000}"/>
    <cellStyle name="40% - Accent4 2 2 3 3 4 2" xfId="19153" xr:uid="{00000000-0005-0000-0000-0000CB5B0000}"/>
    <cellStyle name="40% - Accent4 2 2 3 3 4 3" xfId="53773" xr:uid="{00000000-0005-0000-0000-0000CC5B0000}"/>
    <cellStyle name="40% - Accent4 2 2 3 3 5" xfId="19154" xr:uid="{00000000-0005-0000-0000-0000CD5B0000}"/>
    <cellStyle name="40% - Accent4 2 2 3 3 6" xfId="19155" xr:uid="{00000000-0005-0000-0000-0000CE5B0000}"/>
    <cellStyle name="40% - Accent4 2 2 3 4" xfId="19156" xr:uid="{00000000-0005-0000-0000-0000CF5B0000}"/>
    <cellStyle name="40% - Accent4 2 2 3 4 2" xfId="19157" xr:uid="{00000000-0005-0000-0000-0000D05B0000}"/>
    <cellStyle name="40% - Accent4 2 2 3 4 2 2" xfId="19158" xr:uid="{00000000-0005-0000-0000-0000D15B0000}"/>
    <cellStyle name="40% - Accent4 2 2 3 4 2 2 2" xfId="19159" xr:uid="{00000000-0005-0000-0000-0000D25B0000}"/>
    <cellStyle name="40% - Accent4 2 2 3 4 2 2 3" xfId="53774" xr:uid="{00000000-0005-0000-0000-0000D35B0000}"/>
    <cellStyle name="40% - Accent4 2 2 3 4 2 3" xfId="19160" xr:uid="{00000000-0005-0000-0000-0000D45B0000}"/>
    <cellStyle name="40% - Accent4 2 2 3 4 2 4" xfId="19161" xr:uid="{00000000-0005-0000-0000-0000D55B0000}"/>
    <cellStyle name="40% - Accent4 2 2 3 4 3" xfId="19162" xr:uid="{00000000-0005-0000-0000-0000D65B0000}"/>
    <cellStyle name="40% - Accent4 2 2 3 4 3 2" xfId="19163" xr:uid="{00000000-0005-0000-0000-0000D75B0000}"/>
    <cellStyle name="40% - Accent4 2 2 3 4 3 3" xfId="53775" xr:uid="{00000000-0005-0000-0000-0000D85B0000}"/>
    <cellStyle name="40% - Accent4 2 2 3 4 4" xfId="19164" xr:uid="{00000000-0005-0000-0000-0000D95B0000}"/>
    <cellStyle name="40% - Accent4 2 2 3 4 5" xfId="19165" xr:uid="{00000000-0005-0000-0000-0000DA5B0000}"/>
    <cellStyle name="40% - Accent4 2 2 3 5" xfId="19166" xr:uid="{00000000-0005-0000-0000-0000DB5B0000}"/>
    <cellStyle name="40% - Accent4 2 2 3 5 2" xfId="19167" xr:uid="{00000000-0005-0000-0000-0000DC5B0000}"/>
    <cellStyle name="40% - Accent4 2 2 3 5 2 2" xfId="19168" xr:uid="{00000000-0005-0000-0000-0000DD5B0000}"/>
    <cellStyle name="40% - Accent4 2 2 3 5 2 3" xfId="53776" xr:uid="{00000000-0005-0000-0000-0000DE5B0000}"/>
    <cellStyle name="40% - Accent4 2 2 3 5 3" xfId="19169" xr:uid="{00000000-0005-0000-0000-0000DF5B0000}"/>
    <cellStyle name="40% - Accent4 2 2 3 5 4" xfId="19170" xr:uid="{00000000-0005-0000-0000-0000E05B0000}"/>
    <cellStyle name="40% - Accent4 2 2 3 6" xfId="19171" xr:uid="{00000000-0005-0000-0000-0000E15B0000}"/>
    <cellStyle name="40% - Accent4 2 2 3 6 2" xfId="19172" xr:uid="{00000000-0005-0000-0000-0000E25B0000}"/>
    <cellStyle name="40% - Accent4 2 2 3 6 2 2" xfId="19173" xr:uid="{00000000-0005-0000-0000-0000E35B0000}"/>
    <cellStyle name="40% - Accent4 2 2 3 6 2 3" xfId="53777" xr:uid="{00000000-0005-0000-0000-0000E45B0000}"/>
    <cellStyle name="40% - Accent4 2 2 3 6 3" xfId="19174" xr:uid="{00000000-0005-0000-0000-0000E55B0000}"/>
    <cellStyle name="40% - Accent4 2 2 3 6 4" xfId="19175" xr:uid="{00000000-0005-0000-0000-0000E65B0000}"/>
    <cellStyle name="40% - Accent4 2 2 3 7" xfId="19176" xr:uid="{00000000-0005-0000-0000-0000E75B0000}"/>
    <cellStyle name="40% - Accent4 2 2 3 7 2" xfId="19177" xr:uid="{00000000-0005-0000-0000-0000E85B0000}"/>
    <cellStyle name="40% - Accent4 2 2 3 7 3" xfId="53778" xr:uid="{00000000-0005-0000-0000-0000E95B0000}"/>
    <cellStyle name="40% - Accent4 2 2 3 8" xfId="19178" xr:uid="{00000000-0005-0000-0000-0000EA5B0000}"/>
    <cellStyle name="40% - Accent4 2 2 3 9" xfId="19179" xr:uid="{00000000-0005-0000-0000-0000EB5B0000}"/>
    <cellStyle name="40% - Accent4 2 2 4" xfId="19180" xr:uid="{00000000-0005-0000-0000-0000EC5B0000}"/>
    <cellStyle name="40% - Accent4 2 2 4 2" xfId="19181" xr:uid="{00000000-0005-0000-0000-0000ED5B0000}"/>
    <cellStyle name="40% - Accent4 2 2 4 2 2" xfId="19182" xr:uid="{00000000-0005-0000-0000-0000EE5B0000}"/>
    <cellStyle name="40% - Accent4 2 2 4 2 2 2" xfId="19183" xr:uid="{00000000-0005-0000-0000-0000EF5B0000}"/>
    <cellStyle name="40% - Accent4 2 2 4 2 2 2 2" xfId="19184" xr:uid="{00000000-0005-0000-0000-0000F05B0000}"/>
    <cellStyle name="40% - Accent4 2 2 4 2 2 2 3" xfId="53779" xr:uid="{00000000-0005-0000-0000-0000F15B0000}"/>
    <cellStyle name="40% - Accent4 2 2 4 2 2 3" xfId="19185" xr:uid="{00000000-0005-0000-0000-0000F25B0000}"/>
    <cellStyle name="40% - Accent4 2 2 4 2 2 4" xfId="19186" xr:uid="{00000000-0005-0000-0000-0000F35B0000}"/>
    <cellStyle name="40% - Accent4 2 2 4 2 3" xfId="19187" xr:uid="{00000000-0005-0000-0000-0000F45B0000}"/>
    <cellStyle name="40% - Accent4 2 2 4 2 3 2" xfId="19188" xr:uid="{00000000-0005-0000-0000-0000F55B0000}"/>
    <cellStyle name="40% - Accent4 2 2 4 2 3 2 2" xfId="19189" xr:uid="{00000000-0005-0000-0000-0000F65B0000}"/>
    <cellStyle name="40% - Accent4 2 2 4 2 3 2 3" xfId="53780" xr:uid="{00000000-0005-0000-0000-0000F75B0000}"/>
    <cellStyle name="40% - Accent4 2 2 4 2 3 3" xfId="19190" xr:uid="{00000000-0005-0000-0000-0000F85B0000}"/>
    <cellStyle name="40% - Accent4 2 2 4 2 3 4" xfId="19191" xr:uid="{00000000-0005-0000-0000-0000F95B0000}"/>
    <cellStyle name="40% - Accent4 2 2 4 2 4" xfId="19192" xr:uid="{00000000-0005-0000-0000-0000FA5B0000}"/>
    <cellStyle name="40% - Accent4 2 2 4 2 4 2" xfId="19193" xr:uid="{00000000-0005-0000-0000-0000FB5B0000}"/>
    <cellStyle name="40% - Accent4 2 2 4 2 4 3" xfId="53781" xr:uid="{00000000-0005-0000-0000-0000FC5B0000}"/>
    <cellStyle name="40% - Accent4 2 2 4 2 5" xfId="19194" xr:uid="{00000000-0005-0000-0000-0000FD5B0000}"/>
    <cellStyle name="40% - Accent4 2 2 4 2 6" xfId="19195" xr:uid="{00000000-0005-0000-0000-0000FE5B0000}"/>
    <cellStyle name="40% - Accent4 2 2 4 3" xfId="19196" xr:uid="{00000000-0005-0000-0000-0000FF5B0000}"/>
    <cellStyle name="40% - Accent4 2 2 4 3 2" xfId="19197" xr:uid="{00000000-0005-0000-0000-0000005C0000}"/>
    <cellStyle name="40% - Accent4 2 2 4 3 2 2" xfId="19198" xr:uid="{00000000-0005-0000-0000-0000015C0000}"/>
    <cellStyle name="40% - Accent4 2 2 4 3 2 3" xfId="53782" xr:uid="{00000000-0005-0000-0000-0000025C0000}"/>
    <cellStyle name="40% - Accent4 2 2 4 3 3" xfId="19199" xr:uid="{00000000-0005-0000-0000-0000035C0000}"/>
    <cellStyle name="40% - Accent4 2 2 4 3 4" xfId="19200" xr:uid="{00000000-0005-0000-0000-0000045C0000}"/>
    <cellStyle name="40% - Accent4 2 2 4 4" xfId="19201" xr:uid="{00000000-0005-0000-0000-0000055C0000}"/>
    <cellStyle name="40% - Accent4 2 2 4 4 2" xfId="19202" xr:uid="{00000000-0005-0000-0000-0000065C0000}"/>
    <cellStyle name="40% - Accent4 2 2 4 4 2 2" xfId="19203" xr:uid="{00000000-0005-0000-0000-0000075C0000}"/>
    <cellStyle name="40% - Accent4 2 2 4 4 2 3" xfId="53783" xr:uid="{00000000-0005-0000-0000-0000085C0000}"/>
    <cellStyle name="40% - Accent4 2 2 4 4 3" xfId="19204" xr:uid="{00000000-0005-0000-0000-0000095C0000}"/>
    <cellStyle name="40% - Accent4 2 2 4 4 4" xfId="19205" xr:uid="{00000000-0005-0000-0000-00000A5C0000}"/>
    <cellStyle name="40% - Accent4 2 2 4 5" xfId="19206" xr:uid="{00000000-0005-0000-0000-00000B5C0000}"/>
    <cellStyle name="40% - Accent4 2 2 4 5 2" xfId="19207" xr:uid="{00000000-0005-0000-0000-00000C5C0000}"/>
    <cellStyle name="40% - Accent4 2 2 4 5 3" xfId="53784" xr:uid="{00000000-0005-0000-0000-00000D5C0000}"/>
    <cellStyle name="40% - Accent4 2 2 4 6" xfId="19208" xr:uid="{00000000-0005-0000-0000-00000E5C0000}"/>
    <cellStyle name="40% - Accent4 2 2 4 7" xfId="19209" xr:uid="{00000000-0005-0000-0000-00000F5C0000}"/>
    <cellStyle name="40% - Accent4 2 2 5" xfId="19210" xr:uid="{00000000-0005-0000-0000-0000105C0000}"/>
    <cellStyle name="40% - Accent4 2 2 5 2" xfId="19211" xr:uid="{00000000-0005-0000-0000-0000115C0000}"/>
    <cellStyle name="40% - Accent4 2 2 5 2 2" xfId="19212" xr:uid="{00000000-0005-0000-0000-0000125C0000}"/>
    <cellStyle name="40% - Accent4 2 2 5 2 2 2" xfId="19213" xr:uid="{00000000-0005-0000-0000-0000135C0000}"/>
    <cellStyle name="40% - Accent4 2 2 5 2 2 3" xfId="53785" xr:uid="{00000000-0005-0000-0000-0000145C0000}"/>
    <cellStyle name="40% - Accent4 2 2 5 2 3" xfId="19214" xr:uid="{00000000-0005-0000-0000-0000155C0000}"/>
    <cellStyle name="40% - Accent4 2 2 5 2 4" xfId="19215" xr:uid="{00000000-0005-0000-0000-0000165C0000}"/>
    <cellStyle name="40% - Accent4 2 2 5 3" xfId="19216" xr:uid="{00000000-0005-0000-0000-0000175C0000}"/>
    <cellStyle name="40% - Accent4 2 2 5 3 2" xfId="19217" xr:uid="{00000000-0005-0000-0000-0000185C0000}"/>
    <cellStyle name="40% - Accent4 2 2 5 3 2 2" xfId="19218" xr:uid="{00000000-0005-0000-0000-0000195C0000}"/>
    <cellStyle name="40% - Accent4 2 2 5 3 2 3" xfId="53786" xr:uid="{00000000-0005-0000-0000-00001A5C0000}"/>
    <cellStyle name="40% - Accent4 2 2 5 3 3" xfId="19219" xr:uid="{00000000-0005-0000-0000-00001B5C0000}"/>
    <cellStyle name="40% - Accent4 2 2 5 3 4" xfId="19220" xr:uid="{00000000-0005-0000-0000-00001C5C0000}"/>
    <cellStyle name="40% - Accent4 2 2 5 4" xfId="19221" xr:uid="{00000000-0005-0000-0000-00001D5C0000}"/>
    <cellStyle name="40% - Accent4 2 2 5 4 2" xfId="19222" xr:uid="{00000000-0005-0000-0000-00001E5C0000}"/>
    <cellStyle name="40% - Accent4 2 2 5 4 3" xfId="53787" xr:uid="{00000000-0005-0000-0000-00001F5C0000}"/>
    <cellStyle name="40% - Accent4 2 2 5 5" xfId="19223" xr:uid="{00000000-0005-0000-0000-0000205C0000}"/>
    <cellStyle name="40% - Accent4 2 2 5 6" xfId="19224" xr:uid="{00000000-0005-0000-0000-0000215C0000}"/>
    <cellStyle name="40% - Accent4 2 2 6" xfId="19225" xr:uid="{00000000-0005-0000-0000-0000225C0000}"/>
    <cellStyle name="40% - Accent4 2 2 6 2" xfId="19226" xr:uid="{00000000-0005-0000-0000-0000235C0000}"/>
    <cellStyle name="40% - Accent4 2 2 6 2 2" xfId="19227" xr:uid="{00000000-0005-0000-0000-0000245C0000}"/>
    <cellStyle name="40% - Accent4 2 2 6 2 2 2" xfId="19228" xr:uid="{00000000-0005-0000-0000-0000255C0000}"/>
    <cellStyle name="40% - Accent4 2 2 6 2 2 3" xfId="53788" xr:uid="{00000000-0005-0000-0000-0000265C0000}"/>
    <cellStyle name="40% - Accent4 2 2 6 2 3" xfId="19229" xr:uid="{00000000-0005-0000-0000-0000275C0000}"/>
    <cellStyle name="40% - Accent4 2 2 6 2 4" xfId="19230" xr:uid="{00000000-0005-0000-0000-0000285C0000}"/>
    <cellStyle name="40% - Accent4 2 2 6 3" xfId="19231" xr:uid="{00000000-0005-0000-0000-0000295C0000}"/>
    <cellStyle name="40% - Accent4 2 2 6 3 2" xfId="19232" xr:uid="{00000000-0005-0000-0000-00002A5C0000}"/>
    <cellStyle name="40% - Accent4 2 2 6 3 3" xfId="53789" xr:uid="{00000000-0005-0000-0000-00002B5C0000}"/>
    <cellStyle name="40% - Accent4 2 2 6 4" xfId="19233" xr:uid="{00000000-0005-0000-0000-00002C5C0000}"/>
    <cellStyle name="40% - Accent4 2 2 6 5" xfId="19234" xr:uid="{00000000-0005-0000-0000-00002D5C0000}"/>
    <cellStyle name="40% - Accent4 2 2 7" xfId="19235" xr:uid="{00000000-0005-0000-0000-00002E5C0000}"/>
    <cellStyle name="40% - Accent4 2 2 7 2" xfId="19236" xr:uid="{00000000-0005-0000-0000-00002F5C0000}"/>
    <cellStyle name="40% - Accent4 2 2 7 2 2" xfId="19237" xr:uid="{00000000-0005-0000-0000-0000305C0000}"/>
    <cellStyle name="40% - Accent4 2 2 7 2 3" xfId="53790" xr:uid="{00000000-0005-0000-0000-0000315C0000}"/>
    <cellStyle name="40% - Accent4 2 2 7 3" xfId="19238" xr:uid="{00000000-0005-0000-0000-0000325C0000}"/>
    <cellStyle name="40% - Accent4 2 2 7 4" xfId="19239" xr:uid="{00000000-0005-0000-0000-0000335C0000}"/>
    <cellStyle name="40% - Accent4 2 2 8" xfId="19240" xr:uid="{00000000-0005-0000-0000-0000345C0000}"/>
    <cellStyle name="40% - Accent4 2 2 8 2" xfId="19241" xr:uid="{00000000-0005-0000-0000-0000355C0000}"/>
    <cellStyle name="40% - Accent4 2 2 8 2 2" xfId="19242" xr:uid="{00000000-0005-0000-0000-0000365C0000}"/>
    <cellStyle name="40% - Accent4 2 2 8 2 3" xfId="53791" xr:uid="{00000000-0005-0000-0000-0000375C0000}"/>
    <cellStyle name="40% - Accent4 2 2 8 3" xfId="19243" xr:uid="{00000000-0005-0000-0000-0000385C0000}"/>
    <cellStyle name="40% - Accent4 2 2 8 4" xfId="19244" xr:uid="{00000000-0005-0000-0000-0000395C0000}"/>
    <cellStyle name="40% - Accent4 2 2 9" xfId="19245" xr:uid="{00000000-0005-0000-0000-00003A5C0000}"/>
    <cellStyle name="40% - Accent4 2 2 9 2" xfId="19246" xr:uid="{00000000-0005-0000-0000-00003B5C0000}"/>
    <cellStyle name="40% - Accent4 2 2 9 3" xfId="53792" xr:uid="{00000000-0005-0000-0000-00003C5C0000}"/>
    <cellStyle name="40% - Accent4 2 3" xfId="19247" xr:uid="{00000000-0005-0000-0000-00003D5C0000}"/>
    <cellStyle name="40% - Accent4 2 3 10" xfId="19248" xr:uid="{00000000-0005-0000-0000-00003E5C0000}"/>
    <cellStyle name="40% - Accent4 2 3 11" xfId="19249" xr:uid="{00000000-0005-0000-0000-00003F5C0000}"/>
    <cellStyle name="40% - Accent4 2 3 12" xfId="60528" xr:uid="{00000000-0005-0000-0000-0000405C0000}"/>
    <cellStyle name="40% - Accent4 2 3 2" xfId="19250" xr:uid="{00000000-0005-0000-0000-0000415C0000}"/>
    <cellStyle name="40% - Accent4 2 3 2 10" xfId="19251" xr:uid="{00000000-0005-0000-0000-0000425C0000}"/>
    <cellStyle name="40% - Accent4 2 3 2 2" xfId="19252" xr:uid="{00000000-0005-0000-0000-0000435C0000}"/>
    <cellStyle name="40% - Accent4 2 3 2 2 2" xfId="19253" xr:uid="{00000000-0005-0000-0000-0000445C0000}"/>
    <cellStyle name="40% - Accent4 2 3 2 2 2 2" xfId="19254" xr:uid="{00000000-0005-0000-0000-0000455C0000}"/>
    <cellStyle name="40% - Accent4 2 3 2 2 2 2 2" xfId="19255" xr:uid="{00000000-0005-0000-0000-0000465C0000}"/>
    <cellStyle name="40% - Accent4 2 3 2 2 2 2 2 2" xfId="19256" xr:uid="{00000000-0005-0000-0000-0000475C0000}"/>
    <cellStyle name="40% - Accent4 2 3 2 2 2 2 2 2 2" xfId="19257" xr:uid="{00000000-0005-0000-0000-0000485C0000}"/>
    <cellStyle name="40% - Accent4 2 3 2 2 2 2 2 2 3" xfId="53793" xr:uid="{00000000-0005-0000-0000-0000495C0000}"/>
    <cellStyle name="40% - Accent4 2 3 2 2 2 2 2 3" xfId="19258" xr:uid="{00000000-0005-0000-0000-00004A5C0000}"/>
    <cellStyle name="40% - Accent4 2 3 2 2 2 2 2 4" xfId="19259" xr:uid="{00000000-0005-0000-0000-00004B5C0000}"/>
    <cellStyle name="40% - Accent4 2 3 2 2 2 2 3" xfId="19260" xr:uid="{00000000-0005-0000-0000-00004C5C0000}"/>
    <cellStyle name="40% - Accent4 2 3 2 2 2 2 3 2" xfId="19261" xr:uid="{00000000-0005-0000-0000-00004D5C0000}"/>
    <cellStyle name="40% - Accent4 2 3 2 2 2 2 3 2 2" xfId="19262" xr:uid="{00000000-0005-0000-0000-00004E5C0000}"/>
    <cellStyle name="40% - Accent4 2 3 2 2 2 2 3 2 3" xfId="53794" xr:uid="{00000000-0005-0000-0000-00004F5C0000}"/>
    <cellStyle name="40% - Accent4 2 3 2 2 2 2 3 3" xfId="19263" xr:uid="{00000000-0005-0000-0000-0000505C0000}"/>
    <cellStyle name="40% - Accent4 2 3 2 2 2 2 3 4" xfId="19264" xr:uid="{00000000-0005-0000-0000-0000515C0000}"/>
    <cellStyle name="40% - Accent4 2 3 2 2 2 2 4" xfId="19265" xr:uid="{00000000-0005-0000-0000-0000525C0000}"/>
    <cellStyle name="40% - Accent4 2 3 2 2 2 2 4 2" xfId="19266" xr:uid="{00000000-0005-0000-0000-0000535C0000}"/>
    <cellStyle name="40% - Accent4 2 3 2 2 2 2 4 3" xfId="53795" xr:uid="{00000000-0005-0000-0000-0000545C0000}"/>
    <cellStyle name="40% - Accent4 2 3 2 2 2 2 5" xfId="19267" xr:uid="{00000000-0005-0000-0000-0000555C0000}"/>
    <cellStyle name="40% - Accent4 2 3 2 2 2 2 6" xfId="19268" xr:uid="{00000000-0005-0000-0000-0000565C0000}"/>
    <cellStyle name="40% - Accent4 2 3 2 2 2 3" xfId="19269" xr:uid="{00000000-0005-0000-0000-0000575C0000}"/>
    <cellStyle name="40% - Accent4 2 3 2 2 2 3 2" xfId="19270" xr:uid="{00000000-0005-0000-0000-0000585C0000}"/>
    <cellStyle name="40% - Accent4 2 3 2 2 2 3 2 2" xfId="19271" xr:uid="{00000000-0005-0000-0000-0000595C0000}"/>
    <cellStyle name="40% - Accent4 2 3 2 2 2 3 2 3" xfId="53796" xr:uid="{00000000-0005-0000-0000-00005A5C0000}"/>
    <cellStyle name="40% - Accent4 2 3 2 2 2 3 3" xfId="19272" xr:uid="{00000000-0005-0000-0000-00005B5C0000}"/>
    <cellStyle name="40% - Accent4 2 3 2 2 2 3 4" xfId="19273" xr:uid="{00000000-0005-0000-0000-00005C5C0000}"/>
    <cellStyle name="40% - Accent4 2 3 2 2 2 4" xfId="19274" xr:uid="{00000000-0005-0000-0000-00005D5C0000}"/>
    <cellStyle name="40% - Accent4 2 3 2 2 2 4 2" xfId="19275" xr:uid="{00000000-0005-0000-0000-00005E5C0000}"/>
    <cellStyle name="40% - Accent4 2 3 2 2 2 4 2 2" xfId="19276" xr:uid="{00000000-0005-0000-0000-00005F5C0000}"/>
    <cellStyle name="40% - Accent4 2 3 2 2 2 4 2 3" xfId="53797" xr:uid="{00000000-0005-0000-0000-0000605C0000}"/>
    <cellStyle name="40% - Accent4 2 3 2 2 2 4 3" xfId="19277" xr:uid="{00000000-0005-0000-0000-0000615C0000}"/>
    <cellStyle name="40% - Accent4 2 3 2 2 2 4 4" xfId="19278" xr:uid="{00000000-0005-0000-0000-0000625C0000}"/>
    <cellStyle name="40% - Accent4 2 3 2 2 2 5" xfId="19279" xr:uid="{00000000-0005-0000-0000-0000635C0000}"/>
    <cellStyle name="40% - Accent4 2 3 2 2 2 5 2" xfId="19280" xr:uid="{00000000-0005-0000-0000-0000645C0000}"/>
    <cellStyle name="40% - Accent4 2 3 2 2 2 5 3" xfId="53798" xr:uid="{00000000-0005-0000-0000-0000655C0000}"/>
    <cellStyle name="40% - Accent4 2 3 2 2 2 6" xfId="19281" xr:uid="{00000000-0005-0000-0000-0000665C0000}"/>
    <cellStyle name="40% - Accent4 2 3 2 2 2 7" xfId="19282" xr:uid="{00000000-0005-0000-0000-0000675C0000}"/>
    <cellStyle name="40% - Accent4 2 3 2 2 3" xfId="19283" xr:uid="{00000000-0005-0000-0000-0000685C0000}"/>
    <cellStyle name="40% - Accent4 2 3 2 2 3 2" xfId="19284" xr:uid="{00000000-0005-0000-0000-0000695C0000}"/>
    <cellStyle name="40% - Accent4 2 3 2 2 3 2 2" xfId="19285" xr:uid="{00000000-0005-0000-0000-00006A5C0000}"/>
    <cellStyle name="40% - Accent4 2 3 2 2 3 2 2 2" xfId="19286" xr:uid="{00000000-0005-0000-0000-00006B5C0000}"/>
    <cellStyle name="40% - Accent4 2 3 2 2 3 2 2 3" xfId="53799" xr:uid="{00000000-0005-0000-0000-00006C5C0000}"/>
    <cellStyle name="40% - Accent4 2 3 2 2 3 2 3" xfId="19287" xr:uid="{00000000-0005-0000-0000-00006D5C0000}"/>
    <cellStyle name="40% - Accent4 2 3 2 2 3 2 4" xfId="19288" xr:uid="{00000000-0005-0000-0000-00006E5C0000}"/>
    <cellStyle name="40% - Accent4 2 3 2 2 3 3" xfId="19289" xr:uid="{00000000-0005-0000-0000-00006F5C0000}"/>
    <cellStyle name="40% - Accent4 2 3 2 2 3 3 2" xfId="19290" xr:uid="{00000000-0005-0000-0000-0000705C0000}"/>
    <cellStyle name="40% - Accent4 2 3 2 2 3 3 2 2" xfId="19291" xr:uid="{00000000-0005-0000-0000-0000715C0000}"/>
    <cellStyle name="40% - Accent4 2 3 2 2 3 3 2 3" xfId="53800" xr:uid="{00000000-0005-0000-0000-0000725C0000}"/>
    <cellStyle name="40% - Accent4 2 3 2 2 3 3 3" xfId="19292" xr:uid="{00000000-0005-0000-0000-0000735C0000}"/>
    <cellStyle name="40% - Accent4 2 3 2 2 3 3 4" xfId="19293" xr:uid="{00000000-0005-0000-0000-0000745C0000}"/>
    <cellStyle name="40% - Accent4 2 3 2 2 3 4" xfId="19294" xr:uid="{00000000-0005-0000-0000-0000755C0000}"/>
    <cellStyle name="40% - Accent4 2 3 2 2 3 4 2" xfId="19295" xr:uid="{00000000-0005-0000-0000-0000765C0000}"/>
    <cellStyle name="40% - Accent4 2 3 2 2 3 4 3" xfId="53801" xr:uid="{00000000-0005-0000-0000-0000775C0000}"/>
    <cellStyle name="40% - Accent4 2 3 2 2 3 5" xfId="19296" xr:uid="{00000000-0005-0000-0000-0000785C0000}"/>
    <cellStyle name="40% - Accent4 2 3 2 2 3 6" xfId="19297" xr:uid="{00000000-0005-0000-0000-0000795C0000}"/>
    <cellStyle name="40% - Accent4 2 3 2 2 4" xfId="19298" xr:uid="{00000000-0005-0000-0000-00007A5C0000}"/>
    <cellStyle name="40% - Accent4 2 3 2 2 4 2" xfId="19299" xr:uid="{00000000-0005-0000-0000-00007B5C0000}"/>
    <cellStyle name="40% - Accent4 2 3 2 2 4 2 2" xfId="19300" xr:uid="{00000000-0005-0000-0000-00007C5C0000}"/>
    <cellStyle name="40% - Accent4 2 3 2 2 4 2 3" xfId="53802" xr:uid="{00000000-0005-0000-0000-00007D5C0000}"/>
    <cellStyle name="40% - Accent4 2 3 2 2 4 3" xfId="19301" xr:uid="{00000000-0005-0000-0000-00007E5C0000}"/>
    <cellStyle name="40% - Accent4 2 3 2 2 4 4" xfId="19302" xr:uid="{00000000-0005-0000-0000-00007F5C0000}"/>
    <cellStyle name="40% - Accent4 2 3 2 2 5" xfId="19303" xr:uid="{00000000-0005-0000-0000-0000805C0000}"/>
    <cellStyle name="40% - Accent4 2 3 2 2 5 2" xfId="19304" xr:uid="{00000000-0005-0000-0000-0000815C0000}"/>
    <cellStyle name="40% - Accent4 2 3 2 2 5 2 2" xfId="19305" xr:uid="{00000000-0005-0000-0000-0000825C0000}"/>
    <cellStyle name="40% - Accent4 2 3 2 2 5 2 3" xfId="53803" xr:uid="{00000000-0005-0000-0000-0000835C0000}"/>
    <cellStyle name="40% - Accent4 2 3 2 2 5 3" xfId="19306" xr:uid="{00000000-0005-0000-0000-0000845C0000}"/>
    <cellStyle name="40% - Accent4 2 3 2 2 5 4" xfId="19307" xr:uid="{00000000-0005-0000-0000-0000855C0000}"/>
    <cellStyle name="40% - Accent4 2 3 2 2 6" xfId="19308" xr:uid="{00000000-0005-0000-0000-0000865C0000}"/>
    <cellStyle name="40% - Accent4 2 3 2 2 6 2" xfId="19309" xr:uid="{00000000-0005-0000-0000-0000875C0000}"/>
    <cellStyle name="40% - Accent4 2 3 2 2 6 3" xfId="53804" xr:uid="{00000000-0005-0000-0000-0000885C0000}"/>
    <cellStyle name="40% - Accent4 2 3 2 2 7" xfId="19310" xr:uid="{00000000-0005-0000-0000-0000895C0000}"/>
    <cellStyle name="40% - Accent4 2 3 2 2 8" xfId="19311" xr:uid="{00000000-0005-0000-0000-00008A5C0000}"/>
    <cellStyle name="40% - Accent4 2 3 2 3" xfId="19312" xr:uid="{00000000-0005-0000-0000-00008B5C0000}"/>
    <cellStyle name="40% - Accent4 2 3 2 3 2" xfId="19313" xr:uid="{00000000-0005-0000-0000-00008C5C0000}"/>
    <cellStyle name="40% - Accent4 2 3 2 3 2 2" xfId="19314" xr:uid="{00000000-0005-0000-0000-00008D5C0000}"/>
    <cellStyle name="40% - Accent4 2 3 2 3 2 2 2" xfId="19315" xr:uid="{00000000-0005-0000-0000-00008E5C0000}"/>
    <cellStyle name="40% - Accent4 2 3 2 3 2 2 2 2" xfId="19316" xr:uid="{00000000-0005-0000-0000-00008F5C0000}"/>
    <cellStyle name="40% - Accent4 2 3 2 3 2 2 2 3" xfId="53805" xr:uid="{00000000-0005-0000-0000-0000905C0000}"/>
    <cellStyle name="40% - Accent4 2 3 2 3 2 2 3" xfId="19317" xr:uid="{00000000-0005-0000-0000-0000915C0000}"/>
    <cellStyle name="40% - Accent4 2 3 2 3 2 2 4" xfId="19318" xr:uid="{00000000-0005-0000-0000-0000925C0000}"/>
    <cellStyle name="40% - Accent4 2 3 2 3 2 3" xfId="19319" xr:uid="{00000000-0005-0000-0000-0000935C0000}"/>
    <cellStyle name="40% - Accent4 2 3 2 3 2 3 2" xfId="19320" xr:uid="{00000000-0005-0000-0000-0000945C0000}"/>
    <cellStyle name="40% - Accent4 2 3 2 3 2 3 2 2" xfId="19321" xr:uid="{00000000-0005-0000-0000-0000955C0000}"/>
    <cellStyle name="40% - Accent4 2 3 2 3 2 3 2 3" xfId="53806" xr:uid="{00000000-0005-0000-0000-0000965C0000}"/>
    <cellStyle name="40% - Accent4 2 3 2 3 2 3 3" xfId="19322" xr:uid="{00000000-0005-0000-0000-0000975C0000}"/>
    <cellStyle name="40% - Accent4 2 3 2 3 2 3 4" xfId="19323" xr:uid="{00000000-0005-0000-0000-0000985C0000}"/>
    <cellStyle name="40% - Accent4 2 3 2 3 2 4" xfId="19324" xr:uid="{00000000-0005-0000-0000-0000995C0000}"/>
    <cellStyle name="40% - Accent4 2 3 2 3 2 4 2" xfId="19325" xr:uid="{00000000-0005-0000-0000-00009A5C0000}"/>
    <cellStyle name="40% - Accent4 2 3 2 3 2 4 3" xfId="53807" xr:uid="{00000000-0005-0000-0000-00009B5C0000}"/>
    <cellStyle name="40% - Accent4 2 3 2 3 2 5" xfId="19326" xr:uid="{00000000-0005-0000-0000-00009C5C0000}"/>
    <cellStyle name="40% - Accent4 2 3 2 3 2 6" xfId="19327" xr:uid="{00000000-0005-0000-0000-00009D5C0000}"/>
    <cellStyle name="40% - Accent4 2 3 2 3 3" xfId="19328" xr:uid="{00000000-0005-0000-0000-00009E5C0000}"/>
    <cellStyle name="40% - Accent4 2 3 2 3 3 2" xfId="19329" xr:uid="{00000000-0005-0000-0000-00009F5C0000}"/>
    <cellStyle name="40% - Accent4 2 3 2 3 3 2 2" xfId="19330" xr:uid="{00000000-0005-0000-0000-0000A05C0000}"/>
    <cellStyle name="40% - Accent4 2 3 2 3 3 2 3" xfId="53808" xr:uid="{00000000-0005-0000-0000-0000A15C0000}"/>
    <cellStyle name="40% - Accent4 2 3 2 3 3 3" xfId="19331" xr:uid="{00000000-0005-0000-0000-0000A25C0000}"/>
    <cellStyle name="40% - Accent4 2 3 2 3 3 4" xfId="19332" xr:uid="{00000000-0005-0000-0000-0000A35C0000}"/>
    <cellStyle name="40% - Accent4 2 3 2 3 4" xfId="19333" xr:uid="{00000000-0005-0000-0000-0000A45C0000}"/>
    <cellStyle name="40% - Accent4 2 3 2 3 4 2" xfId="19334" xr:uid="{00000000-0005-0000-0000-0000A55C0000}"/>
    <cellStyle name="40% - Accent4 2 3 2 3 4 2 2" xfId="19335" xr:uid="{00000000-0005-0000-0000-0000A65C0000}"/>
    <cellStyle name="40% - Accent4 2 3 2 3 4 2 3" xfId="53809" xr:uid="{00000000-0005-0000-0000-0000A75C0000}"/>
    <cellStyle name="40% - Accent4 2 3 2 3 4 3" xfId="19336" xr:uid="{00000000-0005-0000-0000-0000A85C0000}"/>
    <cellStyle name="40% - Accent4 2 3 2 3 4 4" xfId="19337" xr:uid="{00000000-0005-0000-0000-0000A95C0000}"/>
    <cellStyle name="40% - Accent4 2 3 2 3 5" xfId="19338" xr:uid="{00000000-0005-0000-0000-0000AA5C0000}"/>
    <cellStyle name="40% - Accent4 2 3 2 3 5 2" xfId="19339" xr:uid="{00000000-0005-0000-0000-0000AB5C0000}"/>
    <cellStyle name="40% - Accent4 2 3 2 3 5 3" xfId="53810" xr:uid="{00000000-0005-0000-0000-0000AC5C0000}"/>
    <cellStyle name="40% - Accent4 2 3 2 3 6" xfId="19340" xr:uid="{00000000-0005-0000-0000-0000AD5C0000}"/>
    <cellStyle name="40% - Accent4 2 3 2 3 7" xfId="19341" xr:uid="{00000000-0005-0000-0000-0000AE5C0000}"/>
    <cellStyle name="40% - Accent4 2 3 2 4" xfId="19342" xr:uid="{00000000-0005-0000-0000-0000AF5C0000}"/>
    <cellStyle name="40% - Accent4 2 3 2 4 2" xfId="19343" xr:uid="{00000000-0005-0000-0000-0000B05C0000}"/>
    <cellStyle name="40% - Accent4 2 3 2 4 2 2" xfId="19344" xr:uid="{00000000-0005-0000-0000-0000B15C0000}"/>
    <cellStyle name="40% - Accent4 2 3 2 4 2 2 2" xfId="19345" xr:uid="{00000000-0005-0000-0000-0000B25C0000}"/>
    <cellStyle name="40% - Accent4 2 3 2 4 2 2 3" xfId="53811" xr:uid="{00000000-0005-0000-0000-0000B35C0000}"/>
    <cellStyle name="40% - Accent4 2 3 2 4 2 3" xfId="19346" xr:uid="{00000000-0005-0000-0000-0000B45C0000}"/>
    <cellStyle name="40% - Accent4 2 3 2 4 2 4" xfId="19347" xr:uid="{00000000-0005-0000-0000-0000B55C0000}"/>
    <cellStyle name="40% - Accent4 2 3 2 4 3" xfId="19348" xr:uid="{00000000-0005-0000-0000-0000B65C0000}"/>
    <cellStyle name="40% - Accent4 2 3 2 4 3 2" xfId="19349" xr:uid="{00000000-0005-0000-0000-0000B75C0000}"/>
    <cellStyle name="40% - Accent4 2 3 2 4 3 2 2" xfId="19350" xr:uid="{00000000-0005-0000-0000-0000B85C0000}"/>
    <cellStyle name="40% - Accent4 2 3 2 4 3 2 3" xfId="53812" xr:uid="{00000000-0005-0000-0000-0000B95C0000}"/>
    <cellStyle name="40% - Accent4 2 3 2 4 3 3" xfId="19351" xr:uid="{00000000-0005-0000-0000-0000BA5C0000}"/>
    <cellStyle name="40% - Accent4 2 3 2 4 3 4" xfId="19352" xr:uid="{00000000-0005-0000-0000-0000BB5C0000}"/>
    <cellStyle name="40% - Accent4 2 3 2 4 4" xfId="19353" xr:uid="{00000000-0005-0000-0000-0000BC5C0000}"/>
    <cellStyle name="40% - Accent4 2 3 2 4 4 2" xfId="19354" xr:uid="{00000000-0005-0000-0000-0000BD5C0000}"/>
    <cellStyle name="40% - Accent4 2 3 2 4 4 3" xfId="53813" xr:uid="{00000000-0005-0000-0000-0000BE5C0000}"/>
    <cellStyle name="40% - Accent4 2 3 2 4 5" xfId="19355" xr:uid="{00000000-0005-0000-0000-0000BF5C0000}"/>
    <cellStyle name="40% - Accent4 2 3 2 4 6" xfId="19356" xr:uid="{00000000-0005-0000-0000-0000C05C0000}"/>
    <cellStyle name="40% - Accent4 2 3 2 5" xfId="19357" xr:uid="{00000000-0005-0000-0000-0000C15C0000}"/>
    <cellStyle name="40% - Accent4 2 3 2 5 2" xfId="19358" xr:uid="{00000000-0005-0000-0000-0000C25C0000}"/>
    <cellStyle name="40% - Accent4 2 3 2 5 2 2" xfId="19359" xr:uid="{00000000-0005-0000-0000-0000C35C0000}"/>
    <cellStyle name="40% - Accent4 2 3 2 5 2 2 2" xfId="19360" xr:uid="{00000000-0005-0000-0000-0000C45C0000}"/>
    <cellStyle name="40% - Accent4 2 3 2 5 2 2 3" xfId="53814" xr:uid="{00000000-0005-0000-0000-0000C55C0000}"/>
    <cellStyle name="40% - Accent4 2 3 2 5 2 3" xfId="19361" xr:uid="{00000000-0005-0000-0000-0000C65C0000}"/>
    <cellStyle name="40% - Accent4 2 3 2 5 2 4" xfId="19362" xr:uid="{00000000-0005-0000-0000-0000C75C0000}"/>
    <cellStyle name="40% - Accent4 2 3 2 5 3" xfId="19363" xr:uid="{00000000-0005-0000-0000-0000C85C0000}"/>
    <cellStyle name="40% - Accent4 2 3 2 5 3 2" xfId="19364" xr:uid="{00000000-0005-0000-0000-0000C95C0000}"/>
    <cellStyle name="40% - Accent4 2 3 2 5 3 3" xfId="53815" xr:uid="{00000000-0005-0000-0000-0000CA5C0000}"/>
    <cellStyle name="40% - Accent4 2 3 2 5 4" xfId="19365" xr:uid="{00000000-0005-0000-0000-0000CB5C0000}"/>
    <cellStyle name="40% - Accent4 2 3 2 5 5" xfId="19366" xr:uid="{00000000-0005-0000-0000-0000CC5C0000}"/>
    <cellStyle name="40% - Accent4 2 3 2 6" xfId="19367" xr:uid="{00000000-0005-0000-0000-0000CD5C0000}"/>
    <cellStyle name="40% - Accent4 2 3 2 6 2" xfId="19368" xr:uid="{00000000-0005-0000-0000-0000CE5C0000}"/>
    <cellStyle name="40% - Accent4 2 3 2 6 2 2" xfId="19369" xr:uid="{00000000-0005-0000-0000-0000CF5C0000}"/>
    <cellStyle name="40% - Accent4 2 3 2 6 2 3" xfId="53816" xr:uid="{00000000-0005-0000-0000-0000D05C0000}"/>
    <cellStyle name="40% - Accent4 2 3 2 6 3" xfId="19370" xr:uid="{00000000-0005-0000-0000-0000D15C0000}"/>
    <cellStyle name="40% - Accent4 2 3 2 6 4" xfId="19371" xr:uid="{00000000-0005-0000-0000-0000D25C0000}"/>
    <cellStyle name="40% - Accent4 2 3 2 7" xfId="19372" xr:uid="{00000000-0005-0000-0000-0000D35C0000}"/>
    <cellStyle name="40% - Accent4 2 3 2 7 2" xfId="19373" xr:uid="{00000000-0005-0000-0000-0000D45C0000}"/>
    <cellStyle name="40% - Accent4 2 3 2 7 2 2" xfId="19374" xr:uid="{00000000-0005-0000-0000-0000D55C0000}"/>
    <cellStyle name="40% - Accent4 2 3 2 7 2 3" xfId="53817" xr:uid="{00000000-0005-0000-0000-0000D65C0000}"/>
    <cellStyle name="40% - Accent4 2 3 2 7 3" xfId="19375" xr:uid="{00000000-0005-0000-0000-0000D75C0000}"/>
    <cellStyle name="40% - Accent4 2 3 2 7 4" xfId="19376" xr:uid="{00000000-0005-0000-0000-0000D85C0000}"/>
    <cellStyle name="40% - Accent4 2 3 2 8" xfId="19377" xr:uid="{00000000-0005-0000-0000-0000D95C0000}"/>
    <cellStyle name="40% - Accent4 2 3 2 8 2" xfId="19378" xr:uid="{00000000-0005-0000-0000-0000DA5C0000}"/>
    <cellStyle name="40% - Accent4 2 3 2 8 3" xfId="53818" xr:uid="{00000000-0005-0000-0000-0000DB5C0000}"/>
    <cellStyle name="40% - Accent4 2 3 2 9" xfId="19379" xr:uid="{00000000-0005-0000-0000-0000DC5C0000}"/>
    <cellStyle name="40% - Accent4 2 3 3" xfId="19380" xr:uid="{00000000-0005-0000-0000-0000DD5C0000}"/>
    <cellStyle name="40% - Accent4 2 3 3 2" xfId="19381" xr:uid="{00000000-0005-0000-0000-0000DE5C0000}"/>
    <cellStyle name="40% - Accent4 2 3 3 2 2" xfId="19382" xr:uid="{00000000-0005-0000-0000-0000DF5C0000}"/>
    <cellStyle name="40% - Accent4 2 3 3 2 2 2" xfId="19383" xr:uid="{00000000-0005-0000-0000-0000E05C0000}"/>
    <cellStyle name="40% - Accent4 2 3 3 2 2 2 2" xfId="19384" xr:uid="{00000000-0005-0000-0000-0000E15C0000}"/>
    <cellStyle name="40% - Accent4 2 3 3 2 2 2 2 2" xfId="19385" xr:uid="{00000000-0005-0000-0000-0000E25C0000}"/>
    <cellStyle name="40% - Accent4 2 3 3 2 2 2 2 3" xfId="53819" xr:uid="{00000000-0005-0000-0000-0000E35C0000}"/>
    <cellStyle name="40% - Accent4 2 3 3 2 2 2 3" xfId="19386" xr:uid="{00000000-0005-0000-0000-0000E45C0000}"/>
    <cellStyle name="40% - Accent4 2 3 3 2 2 2 4" xfId="19387" xr:uid="{00000000-0005-0000-0000-0000E55C0000}"/>
    <cellStyle name="40% - Accent4 2 3 3 2 2 3" xfId="19388" xr:uid="{00000000-0005-0000-0000-0000E65C0000}"/>
    <cellStyle name="40% - Accent4 2 3 3 2 2 3 2" xfId="19389" xr:uid="{00000000-0005-0000-0000-0000E75C0000}"/>
    <cellStyle name="40% - Accent4 2 3 3 2 2 3 2 2" xfId="19390" xr:uid="{00000000-0005-0000-0000-0000E85C0000}"/>
    <cellStyle name="40% - Accent4 2 3 3 2 2 3 2 3" xfId="53820" xr:uid="{00000000-0005-0000-0000-0000E95C0000}"/>
    <cellStyle name="40% - Accent4 2 3 3 2 2 3 3" xfId="19391" xr:uid="{00000000-0005-0000-0000-0000EA5C0000}"/>
    <cellStyle name="40% - Accent4 2 3 3 2 2 3 4" xfId="19392" xr:uid="{00000000-0005-0000-0000-0000EB5C0000}"/>
    <cellStyle name="40% - Accent4 2 3 3 2 2 4" xfId="19393" xr:uid="{00000000-0005-0000-0000-0000EC5C0000}"/>
    <cellStyle name="40% - Accent4 2 3 3 2 2 4 2" xfId="19394" xr:uid="{00000000-0005-0000-0000-0000ED5C0000}"/>
    <cellStyle name="40% - Accent4 2 3 3 2 2 4 3" xfId="53821" xr:uid="{00000000-0005-0000-0000-0000EE5C0000}"/>
    <cellStyle name="40% - Accent4 2 3 3 2 2 5" xfId="19395" xr:uid="{00000000-0005-0000-0000-0000EF5C0000}"/>
    <cellStyle name="40% - Accent4 2 3 3 2 2 6" xfId="19396" xr:uid="{00000000-0005-0000-0000-0000F05C0000}"/>
    <cellStyle name="40% - Accent4 2 3 3 2 3" xfId="19397" xr:uid="{00000000-0005-0000-0000-0000F15C0000}"/>
    <cellStyle name="40% - Accent4 2 3 3 2 3 2" xfId="19398" xr:uid="{00000000-0005-0000-0000-0000F25C0000}"/>
    <cellStyle name="40% - Accent4 2 3 3 2 3 2 2" xfId="19399" xr:uid="{00000000-0005-0000-0000-0000F35C0000}"/>
    <cellStyle name="40% - Accent4 2 3 3 2 3 2 3" xfId="53822" xr:uid="{00000000-0005-0000-0000-0000F45C0000}"/>
    <cellStyle name="40% - Accent4 2 3 3 2 3 3" xfId="19400" xr:uid="{00000000-0005-0000-0000-0000F55C0000}"/>
    <cellStyle name="40% - Accent4 2 3 3 2 3 4" xfId="19401" xr:uid="{00000000-0005-0000-0000-0000F65C0000}"/>
    <cellStyle name="40% - Accent4 2 3 3 2 4" xfId="19402" xr:uid="{00000000-0005-0000-0000-0000F75C0000}"/>
    <cellStyle name="40% - Accent4 2 3 3 2 4 2" xfId="19403" xr:uid="{00000000-0005-0000-0000-0000F85C0000}"/>
    <cellStyle name="40% - Accent4 2 3 3 2 4 2 2" xfId="19404" xr:uid="{00000000-0005-0000-0000-0000F95C0000}"/>
    <cellStyle name="40% - Accent4 2 3 3 2 4 2 3" xfId="53823" xr:uid="{00000000-0005-0000-0000-0000FA5C0000}"/>
    <cellStyle name="40% - Accent4 2 3 3 2 4 3" xfId="19405" xr:uid="{00000000-0005-0000-0000-0000FB5C0000}"/>
    <cellStyle name="40% - Accent4 2 3 3 2 4 4" xfId="19406" xr:uid="{00000000-0005-0000-0000-0000FC5C0000}"/>
    <cellStyle name="40% - Accent4 2 3 3 2 5" xfId="19407" xr:uid="{00000000-0005-0000-0000-0000FD5C0000}"/>
    <cellStyle name="40% - Accent4 2 3 3 2 5 2" xfId="19408" xr:uid="{00000000-0005-0000-0000-0000FE5C0000}"/>
    <cellStyle name="40% - Accent4 2 3 3 2 5 3" xfId="53824" xr:uid="{00000000-0005-0000-0000-0000FF5C0000}"/>
    <cellStyle name="40% - Accent4 2 3 3 2 6" xfId="19409" xr:uid="{00000000-0005-0000-0000-0000005D0000}"/>
    <cellStyle name="40% - Accent4 2 3 3 2 7" xfId="19410" xr:uid="{00000000-0005-0000-0000-0000015D0000}"/>
    <cellStyle name="40% - Accent4 2 3 3 3" xfId="19411" xr:uid="{00000000-0005-0000-0000-0000025D0000}"/>
    <cellStyle name="40% - Accent4 2 3 3 3 2" xfId="19412" xr:uid="{00000000-0005-0000-0000-0000035D0000}"/>
    <cellStyle name="40% - Accent4 2 3 3 3 2 2" xfId="19413" xr:uid="{00000000-0005-0000-0000-0000045D0000}"/>
    <cellStyle name="40% - Accent4 2 3 3 3 2 2 2" xfId="19414" xr:uid="{00000000-0005-0000-0000-0000055D0000}"/>
    <cellStyle name="40% - Accent4 2 3 3 3 2 2 3" xfId="53825" xr:uid="{00000000-0005-0000-0000-0000065D0000}"/>
    <cellStyle name="40% - Accent4 2 3 3 3 2 3" xfId="19415" xr:uid="{00000000-0005-0000-0000-0000075D0000}"/>
    <cellStyle name="40% - Accent4 2 3 3 3 2 4" xfId="19416" xr:uid="{00000000-0005-0000-0000-0000085D0000}"/>
    <cellStyle name="40% - Accent4 2 3 3 3 3" xfId="19417" xr:uid="{00000000-0005-0000-0000-0000095D0000}"/>
    <cellStyle name="40% - Accent4 2 3 3 3 3 2" xfId="19418" xr:uid="{00000000-0005-0000-0000-00000A5D0000}"/>
    <cellStyle name="40% - Accent4 2 3 3 3 3 2 2" xfId="19419" xr:uid="{00000000-0005-0000-0000-00000B5D0000}"/>
    <cellStyle name="40% - Accent4 2 3 3 3 3 2 3" xfId="53826" xr:uid="{00000000-0005-0000-0000-00000C5D0000}"/>
    <cellStyle name="40% - Accent4 2 3 3 3 3 3" xfId="19420" xr:uid="{00000000-0005-0000-0000-00000D5D0000}"/>
    <cellStyle name="40% - Accent4 2 3 3 3 3 4" xfId="19421" xr:uid="{00000000-0005-0000-0000-00000E5D0000}"/>
    <cellStyle name="40% - Accent4 2 3 3 3 4" xfId="19422" xr:uid="{00000000-0005-0000-0000-00000F5D0000}"/>
    <cellStyle name="40% - Accent4 2 3 3 3 4 2" xfId="19423" xr:uid="{00000000-0005-0000-0000-0000105D0000}"/>
    <cellStyle name="40% - Accent4 2 3 3 3 4 3" xfId="53827" xr:uid="{00000000-0005-0000-0000-0000115D0000}"/>
    <cellStyle name="40% - Accent4 2 3 3 3 5" xfId="19424" xr:uid="{00000000-0005-0000-0000-0000125D0000}"/>
    <cellStyle name="40% - Accent4 2 3 3 3 6" xfId="19425" xr:uid="{00000000-0005-0000-0000-0000135D0000}"/>
    <cellStyle name="40% - Accent4 2 3 3 4" xfId="19426" xr:uid="{00000000-0005-0000-0000-0000145D0000}"/>
    <cellStyle name="40% - Accent4 2 3 3 4 2" xfId="19427" xr:uid="{00000000-0005-0000-0000-0000155D0000}"/>
    <cellStyle name="40% - Accent4 2 3 3 4 2 2" xfId="19428" xr:uid="{00000000-0005-0000-0000-0000165D0000}"/>
    <cellStyle name="40% - Accent4 2 3 3 4 2 3" xfId="53828" xr:uid="{00000000-0005-0000-0000-0000175D0000}"/>
    <cellStyle name="40% - Accent4 2 3 3 4 3" xfId="19429" xr:uid="{00000000-0005-0000-0000-0000185D0000}"/>
    <cellStyle name="40% - Accent4 2 3 3 4 4" xfId="19430" xr:uid="{00000000-0005-0000-0000-0000195D0000}"/>
    <cellStyle name="40% - Accent4 2 3 3 5" xfId="19431" xr:uid="{00000000-0005-0000-0000-00001A5D0000}"/>
    <cellStyle name="40% - Accent4 2 3 3 5 2" xfId="19432" xr:uid="{00000000-0005-0000-0000-00001B5D0000}"/>
    <cellStyle name="40% - Accent4 2 3 3 5 2 2" xfId="19433" xr:uid="{00000000-0005-0000-0000-00001C5D0000}"/>
    <cellStyle name="40% - Accent4 2 3 3 5 2 3" xfId="53829" xr:uid="{00000000-0005-0000-0000-00001D5D0000}"/>
    <cellStyle name="40% - Accent4 2 3 3 5 3" xfId="19434" xr:uid="{00000000-0005-0000-0000-00001E5D0000}"/>
    <cellStyle name="40% - Accent4 2 3 3 5 4" xfId="19435" xr:uid="{00000000-0005-0000-0000-00001F5D0000}"/>
    <cellStyle name="40% - Accent4 2 3 3 6" xfId="19436" xr:uid="{00000000-0005-0000-0000-0000205D0000}"/>
    <cellStyle name="40% - Accent4 2 3 3 6 2" xfId="19437" xr:uid="{00000000-0005-0000-0000-0000215D0000}"/>
    <cellStyle name="40% - Accent4 2 3 3 6 3" xfId="53830" xr:uid="{00000000-0005-0000-0000-0000225D0000}"/>
    <cellStyle name="40% - Accent4 2 3 3 7" xfId="19438" xr:uid="{00000000-0005-0000-0000-0000235D0000}"/>
    <cellStyle name="40% - Accent4 2 3 3 8" xfId="19439" xr:uid="{00000000-0005-0000-0000-0000245D0000}"/>
    <cellStyle name="40% - Accent4 2 3 4" xfId="19440" xr:uid="{00000000-0005-0000-0000-0000255D0000}"/>
    <cellStyle name="40% - Accent4 2 3 4 2" xfId="19441" xr:uid="{00000000-0005-0000-0000-0000265D0000}"/>
    <cellStyle name="40% - Accent4 2 3 4 2 2" xfId="19442" xr:uid="{00000000-0005-0000-0000-0000275D0000}"/>
    <cellStyle name="40% - Accent4 2 3 4 2 2 2" xfId="19443" xr:uid="{00000000-0005-0000-0000-0000285D0000}"/>
    <cellStyle name="40% - Accent4 2 3 4 2 2 2 2" xfId="19444" xr:uid="{00000000-0005-0000-0000-0000295D0000}"/>
    <cellStyle name="40% - Accent4 2 3 4 2 2 2 3" xfId="53831" xr:uid="{00000000-0005-0000-0000-00002A5D0000}"/>
    <cellStyle name="40% - Accent4 2 3 4 2 2 3" xfId="19445" xr:uid="{00000000-0005-0000-0000-00002B5D0000}"/>
    <cellStyle name="40% - Accent4 2 3 4 2 2 4" xfId="19446" xr:uid="{00000000-0005-0000-0000-00002C5D0000}"/>
    <cellStyle name="40% - Accent4 2 3 4 2 3" xfId="19447" xr:uid="{00000000-0005-0000-0000-00002D5D0000}"/>
    <cellStyle name="40% - Accent4 2 3 4 2 3 2" xfId="19448" xr:uid="{00000000-0005-0000-0000-00002E5D0000}"/>
    <cellStyle name="40% - Accent4 2 3 4 2 3 2 2" xfId="19449" xr:uid="{00000000-0005-0000-0000-00002F5D0000}"/>
    <cellStyle name="40% - Accent4 2 3 4 2 3 2 3" xfId="53832" xr:uid="{00000000-0005-0000-0000-0000305D0000}"/>
    <cellStyle name="40% - Accent4 2 3 4 2 3 3" xfId="19450" xr:uid="{00000000-0005-0000-0000-0000315D0000}"/>
    <cellStyle name="40% - Accent4 2 3 4 2 3 4" xfId="19451" xr:uid="{00000000-0005-0000-0000-0000325D0000}"/>
    <cellStyle name="40% - Accent4 2 3 4 2 4" xfId="19452" xr:uid="{00000000-0005-0000-0000-0000335D0000}"/>
    <cellStyle name="40% - Accent4 2 3 4 2 4 2" xfId="19453" xr:uid="{00000000-0005-0000-0000-0000345D0000}"/>
    <cellStyle name="40% - Accent4 2 3 4 2 4 3" xfId="53833" xr:uid="{00000000-0005-0000-0000-0000355D0000}"/>
    <cellStyle name="40% - Accent4 2 3 4 2 5" xfId="19454" xr:uid="{00000000-0005-0000-0000-0000365D0000}"/>
    <cellStyle name="40% - Accent4 2 3 4 2 6" xfId="19455" xr:uid="{00000000-0005-0000-0000-0000375D0000}"/>
    <cellStyle name="40% - Accent4 2 3 4 3" xfId="19456" xr:uid="{00000000-0005-0000-0000-0000385D0000}"/>
    <cellStyle name="40% - Accent4 2 3 4 3 2" xfId="19457" xr:uid="{00000000-0005-0000-0000-0000395D0000}"/>
    <cellStyle name="40% - Accent4 2 3 4 3 2 2" xfId="19458" xr:uid="{00000000-0005-0000-0000-00003A5D0000}"/>
    <cellStyle name="40% - Accent4 2 3 4 3 2 3" xfId="53834" xr:uid="{00000000-0005-0000-0000-00003B5D0000}"/>
    <cellStyle name="40% - Accent4 2 3 4 3 3" xfId="19459" xr:uid="{00000000-0005-0000-0000-00003C5D0000}"/>
    <cellStyle name="40% - Accent4 2 3 4 3 4" xfId="19460" xr:uid="{00000000-0005-0000-0000-00003D5D0000}"/>
    <cellStyle name="40% - Accent4 2 3 4 4" xfId="19461" xr:uid="{00000000-0005-0000-0000-00003E5D0000}"/>
    <cellStyle name="40% - Accent4 2 3 4 4 2" xfId="19462" xr:uid="{00000000-0005-0000-0000-00003F5D0000}"/>
    <cellStyle name="40% - Accent4 2 3 4 4 2 2" xfId="19463" xr:uid="{00000000-0005-0000-0000-0000405D0000}"/>
    <cellStyle name="40% - Accent4 2 3 4 4 2 3" xfId="53835" xr:uid="{00000000-0005-0000-0000-0000415D0000}"/>
    <cellStyle name="40% - Accent4 2 3 4 4 3" xfId="19464" xr:uid="{00000000-0005-0000-0000-0000425D0000}"/>
    <cellStyle name="40% - Accent4 2 3 4 4 4" xfId="19465" xr:uid="{00000000-0005-0000-0000-0000435D0000}"/>
    <cellStyle name="40% - Accent4 2 3 4 5" xfId="19466" xr:uid="{00000000-0005-0000-0000-0000445D0000}"/>
    <cellStyle name="40% - Accent4 2 3 4 5 2" xfId="19467" xr:uid="{00000000-0005-0000-0000-0000455D0000}"/>
    <cellStyle name="40% - Accent4 2 3 4 5 3" xfId="53836" xr:uid="{00000000-0005-0000-0000-0000465D0000}"/>
    <cellStyle name="40% - Accent4 2 3 4 6" xfId="19468" xr:uid="{00000000-0005-0000-0000-0000475D0000}"/>
    <cellStyle name="40% - Accent4 2 3 4 7" xfId="19469" xr:uid="{00000000-0005-0000-0000-0000485D0000}"/>
    <cellStyle name="40% - Accent4 2 3 5" xfId="19470" xr:uid="{00000000-0005-0000-0000-0000495D0000}"/>
    <cellStyle name="40% - Accent4 2 3 5 2" xfId="19471" xr:uid="{00000000-0005-0000-0000-00004A5D0000}"/>
    <cellStyle name="40% - Accent4 2 3 5 2 2" xfId="19472" xr:uid="{00000000-0005-0000-0000-00004B5D0000}"/>
    <cellStyle name="40% - Accent4 2 3 5 2 2 2" xfId="19473" xr:uid="{00000000-0005-0000-0000-00004C5D0000}"/>
    <cellStyle name="40% - Accent4 2 3 5 2 2 3" xfId="53837" xr:uid="{00000000-0005-0000-0000-00004D5D0000}"/>
    <cellStyle name="40% - Accent4 2 3 5 2 3" xfId="19474" xr:uid="{00000000-0005-0000-0000-00004E5D0000}"/>
    <cellStyle name="40% - Accent4 2 3 5 2 4" xfId="19475" xr:uid="{00000000-0005-0000-0000-00004F5D0000}"/>
    <cellStyle name="40% - Accent4 2 3 5 3" xfId="19476" xr:uid="{00000000-0005-0000-0000-0000505D0000}"/>
    <cellStyle name="40% - Accent4 2 3 5 3 2" xfId="19477" xr:uid="{00000000-0005-0000-0000-0000515D0000}"/>
    <cellStyle name="40% - Accent4 2 3 5 3 2 2" xfId="19478" xr:uid="{00000000-0005-0000-0000-0000525D0000}"/>
    <cellStyle name="40% - Accent4 2 3 5 3 2 3" xfId="53838" xr:uid="{00000000-0005-0000-0000-0000535D0000}"/>
    <cellStyle name="40% - Accent4 2 3 5 3 3" xfId="19479" xr:uid="{00000000-0005-0000-0000-0000545D0000}"/>
    <cellStyle name="40% - Accent4 2 3 5 3 4" xfId="19480" xr:uid="{00000000-0005-0000-0000-0000555D0000}"/>
    <cellStyle name="40% - Accent4 2 3 5 4" xfId="19481" xr:uid="{00000000-0005-0000-0000-0000565D0000}"/>
    <cellStyle name="40% - Accent4 2 3 5 4 2" xfId="19482" xr:uid="{00000000-0005-0000-0000-0000575D0000}"/>
    <cellStyle name="40% - Accent4 2 3 5 4 3" xfId="53839" xr:uid="{00000000-0005-0000-0000-0000585D0000}"/>
    <cellStyle name="40% - Accent4 2 3 5 5" xfId="19483" xr:uid="{00000000-0005-0000-0000-0000595D0000}"/>
    <cellStyle name="40% - Accent4 2 3 5 6" xfId="19484" xr:uid="{00000000-0005-0000-0000-00005A5D0000}"/>
    <cellStyle name="40% - Accent4 2 3 6" xfId="19485" xr:uid="{00000000-0005-0000-0000-00005B5D0000}"/>
    <cellStyle name="40% - Accent4 2 3 6 2" xfId="19486" xr:uid="{00000000-0005-0000-0000-00005C5D0000}"/>
    <cellStyle name="40% - Accent4 2 3 6 2 2" xfId="19487" xr:uid="{00000000-0005-0000-0000-00005D5D0000}"/>
    <cellStyle name="40% - Accent4 2 3 6 2 2 2" xfId="19488" xr:uid="{00000000-0005-0000-0000-00005E5D0000}"/>
    <cellStyle name="40% - Accent4 2 3 6 2 2 3" xfId="53840" xr:uid="{00000000-0005-0000-0000-00005F5D0000}"/>
    <cellStyle name="40% - Accent4 2 3 6 2 3" xfId="19489" xr:uid="{00000000-0005-0000-0000-0000605D0000}"/>
    <cellStyle name="40% - Accent4 2 3 6 2 4" xfId="19490" xr:uid="{00000000-0005-0000-0000-0000615D0000}"/>
    <cellStyle name="40% - Accent4 2 3 6 3" xfId="19491" xr:uid="{00000000-0005-0000-0000-0000625D0000}"/>
    <cellStyle name="40% - Accent4 2 3 6 3 2" xfId="19492" xr:uid="{00000000-0005-0000-0000-0000635D0000}"/>
    <cellStyle name="40% - Accent4 2 3 6 3 3" xfId="53841" xr:uid="{00000000-0005-0000-0000-0000645D0000}"/>
    <cellStyle name="40% - Accent4 2 3 6 4" xfId="19493" xr:uid="{00000000-0005-0000-0000-0000655D0000}"/>
    <cellStyle name="40% - Accent4 2 3 6 5" xfId="19494" xr:uid="{00000000-0005-0000-0000-0000665D0000}"/>
    <cellStyle name="40% - Accent4 2 3 7" xfId="19495" xr:uid="{00000000-0005-0000-0000-0000675D0000}"/>
    <cellStyle name="40% - Accent4 2 3 7 2" xfId="19496" xr:uid="{00000000-0005-0000-0000-0000685D0000}"/>
    <cellStyle name="40% - Accent4 2 3 7 2 2" xfId="19497" xr:uid="{00000000-0005-0000-0000-0000695D0000}"/>
    <cellStyle name="40% - Accent4 2 3 7 2 3" xfId="53842" xr:uid="{00000000-0005-0000-0000-00006A5D0000}"/>
    <cellStyle name="40% - Accent4 2 3 7 3" xfId="19498" xr:uid="{00000000-0005-0000-0000-00006B5D0000}"/>
    <cellStyle name="40% - Accent4 2 3 7 4" xfId="19499" xr:uid="{00000000-0005-0000-0000-00006C5D0000}"/>
    <cellStyle name="40% - Accent4 2 3 8" xfId="19500" xr:uid="{00000000-0005-0000-0000-00006D5D0000}"/>
    <cellStyle name="40% - Accent4 2 3 8 2" xfId="19501" xr:uid="{00000000-0005-0000-0000-00006E5D0000}"/>
    <cellStyle name="40% - Accent4 2 3 8 2 2" xfId="19502" xr:uid="{00000000-0005-0000-0000-00006F5D0000}"/>
    <cellStyle name="40% - Accent4 2 3 8 2 3" xfId="53843" xr:uid="{00000000-0005-0000-0000-0000705D0000}"/>
    <cellStyle name="40% - Accent4 2 3 8 3" xfId="19503" xr:uid="{00000000-0005-0000-0000-0000715D0000}"/>
    <cellStyle name="40% - Accent4 2 3 8 4" xfId="19504" xr:uid="{00000000-0005-0000-0000-0000725D0000}"/>
    <cellStyle name="40% - Accent4 2 3 9" xfId="19505" xr:uid="{00000000-0005-0000-0000-0000735D0000}"/>
    <cellStyle name="40% - Accent4 2 3 9 2" xfId="19506" xr:uid="{00000000-0005-0000-0000-0000745D0000}"/>
    <cellStyle name="40% - Accent4 2 3 9 3" xfId="53844" xr:uid="{00000000-0005-0000-0000-0000755D0000}"/>
    <cellStyle name="40% - Accent4 2 4" xfId="19507" xr:uid="{00000000-0005-0000-0000-0000765D0000}"/>
    <cellStyle name="40% - Accent4 2 4 10" xfId="19508" xr:uid="{00000000-0005-0000-0000-0000775D0000}"/>
    <cellStyle name="40% - Accent4 2 4 2" xfId="19509" xr:uid="{00000000-0005-0000-0000-0000785D0000}"/>
    <cellStyle name="40% - Accent4 2 4 2 2" xfId="19510" xr:uid="{00000000-0005-0000-0000-0000795D0000}"/>
    <cellStyle name="40% - Accent4 2 4 2 2 2" xfId="19511" xr:uid="{00000000-0005-0000-0000-00007A5D0000}"/>
    <cellStyle name="40% - Accent4 2 4 2 2 2 2" xfId="19512" xr:uid="{00000000-0005-0000-0000-00007B5D0000}"/>
    <cellStyle name="40% - Accent4 2 4 2 2 2 2 2" xfId="19513" xr:uid="{00000000-0005-0000-0000-00007C5D0000}"/>
    <cellStyle name="40% - Accent4 2 4 2 2 2 2 2 2" xfId="19514" xr:uid="{00000000-0005-0000-0000-00007D5D0000}"/>
    <cellStyle name="40% - Accent4 2 4 2 2 2 2 2 3" xfId="53845" xr:uid="{00000000-0005-0000-0000-00007E5D0000}"/>
    <cellStyle name="40% - Accent4 2 4 2 2 2 2 3" xfId="19515" xr:uid="{00000000-0005-0000-0000-00007F5D0000}"/>
    <cellStyle name="40% - Accent4 2 4 2 2 2 2 4" xfId="19516" xr:uid="{00000000-0005-0000-0000-0000805D0000}"/>
    <cellStyle name="40% - Accent4 2 4 2 2 2 3" xfId="19517" xr:uid="{00000000-0005-0000-0000-0000815D0000}"/>
    <cellStyle name="40% - Accent4 2 4 2 2 2 3 2" xfId="19518" xr:uid="{00000000-0005-0000-0000-0000825D0000}"/>
    <cellStyle name="40% - Accent4 2 4 2 2 2 3 2 2" xfId="19519" xr:uid="{00000000-0005-0000-0000-0000835D0000}"/>
    <cellStyle name="40% - Accent4 2 4 2 2 2 3 2 3" xfId="53846" xr:uid="{00000000-0005-0000-0000-0000845D0000}"/>
    <cellStyle name="40% - Accent4 2 4 2 2 2 3 3" xfId="19520" xr:uid="{00000000-0005-0000-0000-0000855D0000}"/>
    <cellStyle name="40% - Accent4 2 4 2 2 2 3 4" xfId="19521" xr:uid="{00000000-0005-0000-0000-0000865D0000}"/>
    <cellStyle name="40% - Accent4 2 4 2 2 2 4" xfId="19522" xr:uid="{00000000-0005-0000-0000-0000875D0000}"/>
    <cellStyle name="40% - Accent4 2 4 2 2 2 4 2" xfId="19523" xr:uid="{00000000-0005-0000-0000-0000885D0000}"/>
    <cellStyle name="40% - Accent4 2 4 2 2 2 4 3" xfId="53847" xr:uid="{00000000-0005-0000-0000-0000895D0000}"/>
    <cellStyle name="40% - Accent4 2 4 2 2 2 5" xfId="19524" xr:uid="{00000000-0005-0000-0000-00008A5D0000}"/>
    <cellStyle name="40% - Accent4 2 4 2 2 2 6" xfId="19525" xr:uid="{00000000-0005-0000-0000-00008B5D0000}"/>
    <cellStyle name="40% - Accent4 2 4 2 2 3" xfId="19526" xr:uid="{00000000-0005-0000-0000-00008C5D0000}"/>
    <cellStyle name="40% - Accent4 2 4 2 2 3 2" xfId="19527" xr:uid="{00000000-0005-0000-0000-00008D5D0000}"/>
    <cellStyle name="40% - Accent4 2 4 2 2 3 2 2" xfId="19528" xr:uid="{00000000-0005-0000-0000-00008E5D0000}"/>
    <cellStyle name="40% - Accent4 2 4 2 2 3 2 3" xfId="53848" xr:uid="{00000000-0005-0000-0000-00008F5D0000}"/>
    <cellStyle name="40% - Accent4 2 4 2 2 3 3" xfId="19529" xr:uid="{00000000-0005-0000-0000-0000905D0000}"/>
    <cellStyle name="40% - Accent4 2 4 2 2 3 4" xfId="19530" xr:uid="{00000000-0005-0000-0000-0000915D0000}"/>
    <cellStyle name="40% - Accent4 2 4 2 2 4" xfId="19531" xr:uid="{00000000-0005-0000-0000-0000925D0000}"/>
    <cellStyle name="40% - Accent4 2 4 2 2 4 2" xfId="19532" xr:uid="{00000000-0005-0000-0000-0000935D0000}"/>
    <cellStyle name="40% - Accent4 2 4 2 2 4 2 2" xfId="19533" xr:uid="{00000000-0005-0000-0000-0000945D0000}"/>
    <cellStyle name="40% - Accent4 2 4 2 2 4 2 3" xfId="53849" xr:uid="{00000000-0005-0000-0000-0000955D0000}"/>
    <cellStyle name="40% - Accent4 2 4 2 2 4 3" xfId="19534" xr:uid="{00000000-0005-0000-0000-0000965D0000}"/>
    <cellStyle name="40% - Accent4 2 4 2 2 4 4" xfId="19535" xr:uid="{00000000-0005-0000-0000-0000975D0000}"/>
    <cellStyle name="40% - Accent4 2 4 2 2 5" xfId="19536" xr:uid="{00000000-0005-0000-0000-0000985D0000}"/>
    <cellStyle name="40% - Accent4 2 4 2 2 5 2" xfId="19537" xr:uid="{00000000-0005-0000-0000-0000995D0000}"/>
    <cellStyle name="40% - Accent4 2 4 2 2 5 3" xfId="53850" xr:uid="{00000000-0005-0000-0000-00009A5D0000}"/>
    <cellStyle name="40% - Accent4 2 4 2 2 6" xfId="19538" xr:uid="{00000000-0005-0000-0000-00009B5D0000}"/>
    <cellStyle name="40% - Accent4 2 4 2 2 7" xfId="19539" xr:uid="{00000000-0005-0000-0000-00009C5D0000}"/>
    <cellStyle name="40% - Accent4 2 4 2 3" xfId="19540" xr:uid="{00000000-0005-0000-0000-00009D5D0000}"/>
    <cellStyle name="40% - Accent4 2 4 2 3 2" xfId="19541" xr:uid="{00000000-0005-0000-0000-00009E5D0000}"/>
    <cellStyle name="40% - Accent4 2 4 2 3 2 2" xfId="19542" xr:uid="{00000000-0005-0000-0000-00009F5D0000}"/>
    <cellStyle name="40% - Accent4 2 4 2 3 2 2 2" xfId="19543" xr:uid="{00000000-0005-0000-0000-0000A05D0000}"/>
    <cellStyle name="40% - Accent4 2 4 2 3 2 2 3" xfId="53851" xr:uid="{00000000-0005-0000-0000-0000A15D0000}"/>
    <cellStyle name="40% - Accent4 2 4 2 3 2 3" xfId="19544" xr:uid="{00000000-0005-0000-0000-0000A25D0000}"/>
    <cellStyle name="40% - Accent4 2 4 2 3 2 4" xfId="19545" xr:uid="{00000000-0005-0000-0000-0000A35D0000}"/>
    <cellStyle name="40% - Accent4 2 4 2 3 3" xfId="19546" xr:uid="{00000000-0005-0000-0000-0000A45D0000}"/>
    <cellStyle name="40% - Accent4 2 4 2 3 3 2" xfId="19547" xr:uid="{00000000-0005-0000-0000-0000A55D0000}"/>
    <cellStyle name="40% - Accent4 2 4 2 3 3 2 2" xfId="19548" xr:uid="{00000000-0005-0000-0000-0000A65D0000}"/>
    <cellStyle name="40% - Accent4 2 4 2 3 3 2 3" xfId="53852" xr:uid="{00000000-0005-0000-0000-0000A75D0000}"/>
    <cellStyle name="40% - Accent4 2 4 2 3 3 3" xfId="19549" xr:uid="{00000000-0005-0000-0000-0000A85D0000}"/>
    <cellStyle name="40% - Accent4 2 4 2 3 3 4" xfId="19550" xr:uid="{00000000-0005-0000-0000-0000A95D0000}"/>
    <cellStyle name="40% - Accent4 2 4 2 3 4" xfId="19551" xr:uid="{00000000-0005-0000-0000-0000AA5D0000}"/>
    <cellStyle name="40% - Accent4 2 4 2 3 4 2" xfId="19552" xr:uid="{00000000-0005-0000-0000-0000AB5D0000}"/>
    <cellStyle name="40% - Accent4 2 4 2 3 4 3" xfId="53853" xr:uid="{00000000-0005-0000-0000-0000AC5D0000}"/>
    <cellStyle name="40% - Accent4 2 4 2 3 5" xfId="19553" xr:uid="{00000000-0005-0000-0000-0000AD5D0000}"/>
    <cellStyle name="40% - Accent4 2 4 2 3 6" xfId="19554" xr:uid="{00000000-0005-0000-0000-0000AE5D0000}"/>
    <cellStyle name="40% - Accent4 2 4 2 4" xfId="19555" xr:uid="{00000000-0005-0000-0000-0000AF5D0000}"/>
    <cellStyle name="40% - Accent4 2 4 2 4 2" xfId="19556" xr:uid="{00000000-0005-0000-0000-0000B05D0000}"/>
    <cellStyle name="40% - Accent4 2 4 2 4 2 2" xfId="19557" xr:uid="{00000000-0005-0000-0000-0000B15D0000}"/>
    <cellStyle name="40% - Accent4 2 4 2 4 2 3" xfId="53854" xr:uid="{00000000-0005-0000-0000-0000B25D0000}"/>
    <cellStyle name="40% - Accent4 2 4 2 4 3" xfId="19558" xr:uid="{00000000-0005-0000-0000-0000B35D0000}"/>
    <cellStyle name="40% - Accent4 2 4 2 4 4" xfId="19559" xr:uid="{00000000-0005-0000-0000-0000B45D0000}"/>
    <cellStyle name="40% - Accent4 2 4 2 5" xfId="19560" xr:uid="{00000000-0005-0000-0000-0000B55D0000}"/>
    <cellStyle name="40% - Accent4 2 4 2 5 2" xfId="19561" xr:uid="{00000000-0005-0000-0000-0000B65D0000}"/>
    <cellStyle name="40% - Accent4 2 4 2 5 2 2" xfId="19562" xr:uid="{00000000-0005-0000-0000-0000B75D0000}"/>
    <cellStyle name="40% - Accent4 2 4 2 5 2 3" xfId="53855" xr:uid="{00000000-0005-0000-0000-0000B85D0000}"/>
    <cellStyle name="40% - Accent4 2 4 2 5 3" xfId="19563" xr:uid="{00000000-0005-0000-0000-0000B95D0000}"/>
    <cellStyle name="40% - Accent4 2 4 2 5 4" xfId="19564" xr:uid="{00000000-0005-0000-0000-0000BA5D0000}"/>
    <cellStyle name="40% - Accent4 2 4 2 6" xfId="19565" xr:uid="{00000000-0005-0000-0000-0000BB5D0000}"/>
    <cellStyle name="40% - Accent4 2 4 2 6 2" xfId="19566" xr:uid="{00000000-0005-0000-0000-0000BC5D0000}"/>
    <cellStyle name="40% - Accent4 2 4 2 6 3" xfId="53856" xr:uid="{00000000-0005-0000-0000-0000BD5D0000}"/>
    <cellStyle name="40% - Accent4 2 4 2 7" xfId="19567" xr:uid="{00000000-0005-0000-0000-0000BE5D0000}"/>
    <cellStyle name="40% - Accent4 2 4 2 8" xfId="19568" xr:uid="{00000000-0005-0000-0000-0000BF5D0000}"/>
    <cellStyle name="40% - Accent4 2 4 3" xfId="19569" xr:uid="{00000000-0005-0000-0000-0000C05D0000}"/>
    <cellStyle name="40% - Accent4 2 4 3 2" xfId="19570" xr:uid="{00000000-0005-0000-0000-0000C15D0000}"/>
    <cellStyle name="40% - Accent4 2 4 3 2 2" xfId="19571" xr:uid="{00000000-0005-0000-0000-0000C25D0000}"/>
    <cellStyle name="40% - Accent4 2 4 3 2 2 2" xfId="19572" xr:uid="{00000000-0005-0000-0000-0000C35D0000}"/>
    <cellStyle name="40% - Accent4 2 4 3 2 2 2 2" xfId="19573" xr:uid="{00000000-0005-0000-0000-0000C45D0000}"/>
    <cellStyle name="40% - Accent4 2 4 3 2 2 2 3" xfId="53857" xr:uid="{00000000-0005-0000-0000-0000C55D0000}"/>
    <cellStyle name="40% - Accent4 2 4 3 2 2 3" xfId="19574" xr:uid="{00000000-0005-0000-0000-0000C65D0000}"/>
    <cellStyle name="40% - Accent4 2 4 3 2 2 4" xfId="19575" xr:uid="{00000000-0005-0000-0000-0000C75D0000}"/>
    <cellStyle name="40% - Accent4 2 4 3 2 3" xfId="19576" xr:uid="{00000000-0005-0000-0000-0000C85D0000}"/>
    <cellStyle name="40% - Accent4 2 4 3 2 3 2" xfId="19577" xr:uid="{00000000-0005-0000-0000-0000C95D0000}"/>
    <cellStyle name="40% - Accent4 2 4 3 2 3 2 2" xfId="19578" xr:uid="{00000000-0005-0000-0000-0000CA5D0000}"/>
    <cellStyle name="40% - Accent4 2 4 3 2 3 2 3" xfId="53858" xr:uid="{00000000-0005-0000-0000-0000CB5D0000}"/>
    <cellStyle name="40% - Accent4 2 4 3 2 3 3" xfId="19579" xr:uid="{00000000-0005-0000-0000-0000CC5D0000}"/>
    <cellStyle name="40% - Accent4 2 4 3 2 3 4" xfId="19580" xr:uid="{00000000-0005-0000-0000-0000CD5D0000}"/>
    <cellStyle name="40% - Accent4 2 4 3 2 4" xfId="19581" xr:uid="{00000000-0005-0000-0000-0000CE5D0000}"/>
    <cellStyle name="40% - Accent4 2 4 3 2 4 2" xfId="19582" xr:uid="{00000000-0005-0000-0000-0000CF5D0000}"/>
    <cellStyle name="40% - Accent4 2 4 3 2 4 3" xfId="53859" xr:uid="{00000000-0005-0000-0000-0000D05D0000}"/>
    <cellStyle name="40% - Accent4 2 4 3 2 5" xfId="19583" xr:uid="{00000000-0005-0000-0000-0000D15D0000}"/>
    <cellStyle name="40% - Accent4 2 4 3 2 6" xfId="19584" xr:uid="{00000000-0005-0000-0000-0000D25D0000}"/>
    <cellStyle name="40% - Accent4 2 4 3 3" xfId="19585" xr:uid="{00000000-0005-0000-0000-0000D35D0000}"/>
    <cellStyle name="40% - Accent4 2 4 3 3 2" xfId="19586" xr:uid="{00000000-0005-0000-0000-0000D45D0000}"/>
    <cellStyle name="40% - Accent4 2 4 3 3 2 2" xfId="19587" xr:uid="{00000000-0005-0000-0000-0000D55D0000}"/>
    <cellStyle name="40% - Accent4 2 4 3 3 2 3" xfId="53860" xr:uid="{00000000-0005-0000-0000-0000D65D0000}"/>
    <cellStyle name="40% - Accent4 2 4 3 3 3" xfId="19588" xr:uid="{00000000-0005-0000-0000-0000D75D0000}"/>
    <cellStyle name="40% - Accent4 2 4 3 3 4" xfId="19589" xr:uid="{00000000-0005-0000-0000-0000D85D0000}"/>
    <cellStyle name="40% - Accent4 2 4 3 4" xfId="19590" xr:uid="{00000000-0005-0000-0000-0000D95D0000}"/>
    <cellStyle name="40% - Accent4 2 4 3 4 2" xfId="19591" xr:uid="{00000000-0005-0000-0000-0000DA5D0000}"/>
    <cellStyle name="40% - Accent4 2 4 3 4 2 2" xfId="19592" xr:uid="{00000000-0005-0000-0000-0000DB5D0000}"/>
    <cellStyle name="40% - Accent4 2 4 3 4 2 3" xfId="53861" xr:uid="{00000000-0005-0000-0000-0000DC5D0000}"/>
    <cellStyle name="40% - Accent4 2 4 3 4 3" xfId="19593" xr:uid="{00000000-0005-0000-0000-0000DD5D0000}"/>
    <cellStyle name="40% - Accent4 2 4 3 4 4" xfId="19594" xr:uid="{00000000-0005-0000-0000-0000DE5D0000}"/>
    <cellStyle name="40% - Accent4 2 4 3 5" xfId="19595" xr:uid="{00000000-0005-0000-0000-0000DF5D0000}"/>
    <cellStyle name="40% - Accent4 2 4 3 5 2" xfId="19596" xr:uid="{00000000-0005-0000-0000-0000E05D0000}"/>
    <cellStyle name="40% - Accent4 2 4 3 5 3" xfId="53862" xr:uid="{00000000-0005-0000-0000-0000E15D0000}"/>
    <cellStyle name="40% - Accent4 2 4 3 6" xfId="19597" xr:uid="{00000000-0005-0000-0000-0000E25D0000}"/>
    <cellStyle name="40% - Accent4 2 4 3 7" xfId="19598" xr:uid="{00000000-0005-0000-0000-0000E35D0000}"/>
    <cellStyle name="40% - Accent4 2 4 4" xfId="19599" xr:uid="{00000000-0005-0000-0000-0000E45D0000}"/>
    <cellStyle name="40% - Accent4 2 4 4 2" xfId="19600" xr:uid="{00000000-0005-0000-0000-0000E55D0000}"/>
    <cellStyle name="40% - Accent4 2 4 4 2 2" xfId="19601" xr:uid="{00000000-0005-0000-0000-0000E65D0000}"/>
    <cellStyle name="40% - Accent4 2 4 4 2 2 2" xfId="19602" xr:uid="{00000000-0005-0000-0000-0000E75D0000}"/>
    <cellStyle name="40% - Accent4 2 4 4 2 2 3" xfId="53863" xr:uid="{00000000-0005-0000-0000-0000E85D0000}"/>
    <cellStyle name="40% - Accent4 2 4 4 2 3" xfId="19603" xr:uid="{00000000-0005-0000-0000-0000E95D0000}"/>
    <cellStyle name="40% - Accent4 2 4 4 2 4" xfId="19604" xr:uid="{00000000-0005-0000-0000-0000EA5D0000}"/>
    <cellStyle name="40% - Accent4 2 4 4 3" xfId="19605" xr:uid="{00000000-0005-0000-0000-0000EB5D0000}"/>
    <cellStyle name="40% - Accent4 2 4 4 3 2" xfId="19606" xr:uid="{00000000-0005-0000-0000-0000EC5D0000}"/>
    <cellStyle name="40% - Accent4 2 4 4 3 2 2" xfId="19607" xr:uid="{00000000-0005-0000-0000-0000ED5D0000}"/>
    <cellStyle name="40% - Accent4 2 4 4 3 2 3" xfId="53864" xr:uid="{00000000-0005-0000-0000-0000EE5D0000}"/>
    <cellStyle name="40% - Accent4 2 4 4 3 3" xfId="19608" xr:uid="{00000000-0005-0000-0000-0000EF5D0000}"/>
    <cellStyle name="40% - Accent4 2 4 4 3 4" xfId="19609" xr:uid="{00000000-0005-0000-0000-0000F05D0000}"/>
    <cellStyle name="40% - Accent4 2 4 4 4" xfId="19610" xr:uid="{00000000-0005-0000-0000-0000F15D0000}"/>
    <cellStyle name="40% - Accent4 2 4 4 4 2" xfId="19611" xr:uid="{00000000-0005-0000-0000-0000F25D0000}"/>
    <cellStyle name="40% - Accent4 2 4 4 4 3" xfId="53865" xr:uid="{00000000-0005-0000-0000-0000F35D0000}"/>
    <cellStyle name="40% - Accent4 2 4 4 5" xfId="19612" xr:uid="{00000000-0005-0000-0000-0000F45D0000}"/>
    <cellStyle name="40% - Accent4 2 4 4 6" xfId="19613" xr:uid="{00000000-0005-0000-0000-0000F55D0000}"/>
    <cellStyle name="40% - Accent4 2 4 5" xfId="19614" xr:uid="{00000000-0005-0000-0000-0000F65D0000}"/>
    <cellStyle name="40% - Accent4 2 4 5 2" xfId="19615" xr:uid="{00000000-0005-0000-0000-0000F75D0000}"/>
    <cellStyle name="40% - Accent4 2 4 5 2 2" xfId="19616" xr:uid="{00000000-0005-0000-0000-0000F85D0000}"/>
    <cellStyle name="40% - Accent4 2 4 5 2 2 2" xfId="19617" xr:uid="{00000000-0005-0000-0000-0000F95D0000}"/>
    <cellStyle name="40% - Accent4 2 4 5 2 2 3" xfId="53866" xr:uid="{00000000-0005-0000-0000-0000FA5D0000}"/>
    <cellStyle name="40% - Accent4 2 4 5 2 3" xfId="19618" xr:uid="{00000000-0005-0000-0000-0000FB5D0000}"/>
    <cellStyle name="40% - Accent4 2 4 5 2 4" xfId="19619" xr:uid="{00000000-0005-0000-0000-0000FC5D0000}"/>
    <cellStyle name="40% - Accent4 2 4 5 3" xfId="19620" xr:uid="{00000000-0005-0000-0000-0000FD5D0000}"/>
    <cellStyle name="40% - Accent4 2 4 5 3 2" xfId="19621" xr:uid="{00000000-0005-0000-0000-0000FE5D0000}"/>
    <cellStyle name="40% - Accent4 2 4 5 3 3" xfId="53867" xr:uid="{00000000-0005-0000-0000-0000FF5D0000}"/>
    <cellStyle name="40% - Accent4 2 4 5 4" xfId="19622" xr:uid="{00000000-0005-0000-0000-0000005E0000}"/>
    <cellStyle name="40% - Accent4 2 4 5 5" xfId="19623" xr:uid="{00000000-0005-0000-0000-0000015E0000}"/>
    <cellStyle name="40% - Accent4 2 4 6" xfId="19624" xr:uid="{00000000-0005-0000-0000-0000025E0000}"/>
    <cellStyle name="40% - Accent4 2 4 6 2" xfId="19625" xr:uid="{00000000-0005-0000-0000-0000035E0000}"/>
    <cellStyle name="40% - Accent4 2 4 6 2 2" xfId="19626" xr:uid="{00000000-0005-0000-0000-0000045E0000}"/>
    <cellStyle name="40% - Accent4 2 4 6 2 3" xfId="53868" xr:uid="{00000000-0005-0000-0000-0000055E0000}"/>
    <cellStyle name="40% - Accent4 2 4 6 3" xfId="19627" xr:uid="{00000000-0005-0000-0000-0000065E0000}"/>
    <cellStyle name="40% - Accent4 2 4 6 4" xfId="19628" xr:uid="{00000000-0005-0000-0000-0000075E0000}"/>
    <cellStyle name="40% - Accent4 2 4 7" xfId="19629" xr:uid="{00000000-0005-0000-0000-0000085E0000}"/>
    <cellStyle name="40% - Accent4 2 4 7 2" xfId="19630" xr:uid="{00000000-0005-0000-0000-0000095E0000}"/>
    <cellStyle name="40% - Accent4 2 4 7 2 2" xfId="19631" xr:uid="{00000000-0005-0000-0000-00000A5E0000}"/>
    <cellStyle name="40% - Accent4 2 4 7 2 3" xfId="53869" xr:uid="{00000000-0005-0000-0000-00000B5E0000}"/>
    <cellStyle name="40% - Accent4 2 4 7 3" xfId="19632" xr:uid="{00000000-0005-0000-0000-00000C5E0000}"/>
    <cellStyle name="40% - Accent4 2 4 7 4" xfId="19633" xr:uid="{00000000-0005-0000-0000-00000D5E0000}"/>
    <cellStyle name="40% - Accent4 2 4 8" xfId="19634" xr:uid="{00000000-0005-0000-0000-00000E5E0000}"/>
    <cellStyle name="40% - Accent4 2 4 8 2" xfId="19635" xr:uid="{00000000-0005-0000-0000-00000F5E0000}"/>
    <cellStyle name="40% - Accent4 2 4 8 3" xfId="53870" xr:uid="{00000000-0005-0000-0000-0000105E0000}"/>
    <cellStyle name="40% - Accent4 2 4 9" xfId="19636" xr:uid="{00000000-0005-0000-0000-0000115E0000}"/>
    <cellStyle name="40% - Accent4 2 5" xfId="19637" xr:uid="{00000000-0005-0000-0000-0000125E0000}"/>
    <cellStyle name="40% - Accent4 2 5 10" xfId="19638" xr:uid="{00000000-0005-0000-0000-0000135E0000}"/>
    <cellStyle name="40% - Accent4 2 5 2" xfId="19639" xr:uid="{00000000-0005-0000-0000-0000145E0000}"/>
    <cellStyle name="40% - Accent4 2 5 2 2" xfId="19640" xr:uid="{00000000-0005-0000-0000-0000155E0000}"/>
    <cellStyle name="40% - Accent4 2 5 2 2 2" xfId="19641" xr:uid="{00000000-0005-0000-0000-0000165E0000}"/>
    <cellStyle name="40% - Accent4 2 5 2 2 2 2" xfId="19642" xr:uid="{00000000-0005-0000-0000-0000175E0000}"/>
    <cellStyle name="40% - Accent4 2 5 2 2 2 2 2" xfId="19643" xr:uid="{00000000-0005-0000-0000-0000185E0000}"/>
    <cellStyle name="40% - Accent4 2 5 2 2 2 2 2 2" xfId="19644" xr:uid="{00000000-0005-0000-0000-0000195E0000}"/>
    <cellStyle name="40% - Accent4 2 5 2 2 2 2 2 3" xfId="53871" xr:uid="{00000000-0005-0000-0000-00001A5E0000}"/>
    <cellStyle name="40% - Accent4 2 5 2 2 2 2 3" xfId="19645" xr:uid="{00000000-0005-0000-0000-00001B5E0000}"/>
    <cellStyle name="40% - Accent4 2 5 2 2 2 2 4" xfId="19646" xr:uid="{00000000-0005-0000-0000-00001C5E0000}"/>
    <cellStyle name="40% - Accent4 2 5 2 2 2 3" xfId="19647" xr:uid="{00000000-0005-0000-0000-00001D5E0000}"/>
    <cellStyle name="40% - Accent4 2 5 2 2 2 3 2" xfId="19648" xr:uid="{00000000-0005-0000-0000-00001E5E0000}"/>
    <cellStyle name="40% - Accent4 2 5 2 2 2 3 2 2" xfId="19649" xr:uid="{00000000-0005-0000-0000-00001F5E0000}"/>
    <cellStyle name="40% - Accent4 2 5 2 2 2 3 2 3" xfId="53872" xr:uid="{00000000-0005-0000-0000-0000205E0000}"/>
    <cellStyle name="40% - Accent4 2 5 2 2 2 3 3" xfId="19650" xr:uid="{00000000-0005-0000-0000-0000215E0000}"/>
    <cellStyle name="40% - Accent4 2 5 2 2 2 3 4" xfId="19651" xr:uid="{00000000-0005-0000-0000-0000225E0000}"/>
    <cellStyle name="40% - Accent4 2 5 2 2 2 4" xfId="19652" xr:uid="{00000000-0005-0000-0000-0000235E0000}"/>
    <cellStyle name="40% - Accent4 2 5 2 2 2 4 2" xfId="19653" xr:uid="{00000000-0005-0000-0000-0000245E0000}"/>
    <cellStyle name="40% - Accent4 2 5 2 2 2 4 3" xfId="53873" xr:uid="{00000000-0005-0000-0000-0000255E0000}"/>
    <cellStyle name="40% - Accent4 2 5 2 2 2 5" xfId="19654" xr:uid="{00000000-0005-0000-0000-0000265E0000}"/>
    <cellStyle name="40% - Accent4 2 5 2 2 2 6" xfId="19655" xr:uid="{00000000-0005-0000-0000-0000275E0000}"/>
    <cellStyle name="40% - Accent4 2 5 2 2 3" xfId="19656" xr:uid="{00000000-0005-0000-0000-0000285E0000}"/>
    <cellStyle name="40% - Accent4 2 5 2 2 3 2" xfId="19657" xr:uid="{00000000-0005-0000-0000-0000295E0000}"/>
    <cellStyle name="40% - Accent4 2 5 2 2 3 2 2" xfId="19658" xr:uid="{00000000-0005-0000-0000-00002A5E0000}"/>
    <cellStyle name="40% - Accent4 2 5 2 2 3 2 3" xfId="53874" xr:uid="{00000000-0005-0000-0000-00002B5E0000}"/>
    <cellStyle name="40% - Accent4 2 5 2 2 3 3" xfId="19659" xr:uid="{00000000-0005-0000-0000-00002C5E0000}"/>
    <cellStyle name="40% - Accent4 2 5 2 2 3 4" xfId="19660" xr:uid="{00000000-0005-0000-0000-00002D5E0000}"/>
    <cellStyle name="40% - Accent4 2 5 2 2 4" xfId="19661" xr:uid="{00000000-0005-0000-0000-00002E5E0000}"/>
    <cellStyle name="40% - Accent4 2 5 2 2 4 2" xfId="19662" xr:uid="{00000000-0005-0000-0000-00002F5E0000}"/>
    <cellStyle name="40% - Accent4 2 5 2 2 4 2 2" xfId="19663" xr:uid="{00000000-0005-0000-0000-0000305E0000}"/>
    <cellStyle name="40% - Accent4 2 5 2 2 4 2 3" xfId="53875" xr:uid="{00000000-0005-0000-0000-0000315E0000}"/>
    <cellStyle name="40% - Accent4 2 5 2 2 4 3" xfId="19664" xr:uid="{00000000-0005-0000-0000-0000325E0000}"/>
    <cellStyle name="40% - Accent4 2 5 2 2 4 4" xfId="19665" xr:uid="{00000000-0005-0000-0000-0000335E0000}"/>
    <cellStyle name="40% - Accent4 2 5 2 2 5" xfId="19666" xr:uid="{00000000-0005-0000-0000-0000345E0000}"/>
    <cellStyle name="40% - Accent4 2 5 2 2 5 2" xfId="19667" xr:uid="{00000000-0005-0000-0000-0000355E0000}"/>
    <cellStyle name="40% - Accent4 2 5 2 2 5 3" xfId="53876" xr:uid="{00000000-0005-0000-0000-0000365E0000}"/>
    <cellStyle name="40% - Accent4 2 5 2 2 6" xfId="19668" xr:uid="{00000000-0005-0000-0000-0000375E0000}"/>
    <cellStyle name="40% - Accent4 2 5 2 2 7" xfId="19669" xr:uid="{00000000-0005-0000-0000-0000385E0000}"/>
    <cellStyle name="40% - Accent4 2 5 2 3" xfId="19670" xr:uid="{00000000-0005-0000-0000-0000395E0000}"/>
    <cellStyle name="40% - Accent4 2 5 2 3 2" xfId="19671" xr:uid="{00000000-0005-0000-0000-00003A5E0000}"/>
    <cellStyle name="40% - Accent4 2 5 2 3 2 2" xfId="19672" xr:uid="{00000000-0005-0000-0000-00003B5E0000}"/>
    <cellStyle name="40% - Accent4 2 5 2 3 2 2 2" xfId="19673" xr:uid="{00000000-0005-0000-0000-00003C5E0000}"/>
    <cellStyle name="40% - Accent4 2 5 2 3 2 2 3" xfId="53877" xr:uid="{00000000-0005-0000-0000-00003D5E0000}"/>
    <cellStyle name="40% - Accent4 2 5 2 3 2 3" xfId="19674" xr:uid="{00000000-0005-0000-0000-00003E5E0000}"/>
    <cellStyle name="40% - Accent4 2 5 2 3 2 4" xfId="19675" xr:uid="{00000000-0005-0000-0000-00003F5E0000}"/>
    <cellStyle name="40% - Accent4 2 5 2 3 3" xfId="19676" xr:uid="{00000000-0005-0000-0000-0000405E0000}"/>
    <cellStyle name="40% - Accent4 2 5 2 3 3 2" xfId="19677" xr:uid="{00000000-0005-0000-0000-0000415E0000}"/>
    <cellStyle name="40% - Accent4 2 5 2 3 3 2 2" xfId="19678" xr:uid="{00000000-0005-0000-0000-0000425E0000}"/>
    <cellStyle name="40% - Accent4 2 5 2 3 3 2 3" xfId="53878" xr:uid="{00000000-0005-0000-0000-0000435E0000}"/>
    <cellStyle name="40% - Accent4 2 5 2 3 3 3" xfId="19679" xr:uid="{00000000-0005-0000-0000-0000445E0000}"/>
    <cellStyle name="40% - Accent4 2 5 2 3 3 4" xfId="19680" xr:uid="{00000000-0005-0000-0000-0000455E0000}"/>
    <cellStyle name="40% - Accent4 2 5 2 3 4" xfId="19681" xr:uid="{00000000-0005-0000-0000-0000465E0000}"/>
    <cellStyle name="40% - Accent4 2 5 2 3 4 2" xfId="19682" xr:uid="{00000000-0005-0000-0000-0000475E0000}"/>
    <cellStyle name="40% - Accent4 2 5 2 3 4 3" xfId="53879" xr:uid="{00000000-0005-0000-0000-0000485E0000}"/>
    <cellStyle name="40% - Accent4 2 5 2 3 5" xfId="19683" xr:uid="{00000000-0005-0000-0000-0000495E0000}"/>
    <cellStyle name="40% - Accent4 2 5 2 3 6" xfId="19684" xr:uid="{00000000-0005-0000-0000-00004A5E0000}"/>
    <cellStyle name="40% - Accent4 2 5 2 4" xfId="19685" xr:uid="{00000000-0005-0000-0000-00004B5E0000}"/>
    <cellStyle name="40% - Accent4 2 5 2 4 2" xfId="19686" xr:uid="{00000000-0005-0000-0000-00004C5E0000}"/>
    <cellStyle name="40% - Accent4 2 5 2 4 2 2" xfId="19687" xr:uid="{00000000-0005-0000-0000-00004D5E0000}"/>
    <cellStyle name="40% - Accent4 2 5 2 4 2 3" xfId="53880" xr:uid="{00000000-0005-0000-0000-00004E5E0000}"/>
    <cellStyle name="40% - Accent4 2 5 2 4 3" xfId="19688" xr:uid="{00000000-0005-0000-0000-00004F5E0000}"/>
    <cellStyle name="40% - Accent4 2 5 2 4 4" xfId="19689" xr:uid="{00000000-0005-0000-0000-0000505E0000}"/>
    <cellStyle name="40% - Accent4 2 5 2 5" xfId="19690" xr:uid="{00000000-0005-0000-0000-0000515E0000}"/>
    <cellStyle name="40% - Accent4 2 5 2 5 2" xfId="19691" xr:uid="{00000000-0005-0000-0000-0000525E0000}"/>
    <cellStyle name="40% - Accent4 2 5 2 5 2 2" xfId="19692" xr:uid="{00000000-0005-0000-0000-0000535E0000}"/>
    <cellStyle name="40% - Accent4 2 5 2 5 2 3" xfId="53881" xr:uid="{00000000-0005-0000-0000-0000545E0000}"/>
    <cellStyle name="40% - Accent4 2 5 2 5 3" xfId="19693" xr:uid="{00000000-0005-0000-0000-0000555E0000}"/>
    <cellStyle name="40% - Accent4 2 5 2 5 4" xfId="19694" xr:uid="{00000000-0005-0000-0000-0000565E0000}"/>
    <cellStyle name="40% - Accent4 2 5 2 6" xfId="19695" xr:uid="{00000000-0005-0000-0000-0000575E0000}"/>
    <cellStyle name="40% - Accent4 2 5 2 6 2" xfId="19696" xr:uid="{00000000-0005-0000-0000-0000585E0000}"/>
    <cellStyle name="40% - Accent4 2 5 2 6 3" xfId="53882" xr:uid="{00000000-0005-0000-0000-0000595E0000}"/>
    <cellStyle name="40% - Accent4 2 5 2 7" xfId="19697" xr:uid="{00000000-0005-0000-0000-00005A5E0000}"/>
    <cellStyle name="40% - Accent4 2 5 2 8" xfId="19698" xr:uid="{00000000-0005-0000-0000-00005B5E0000}"/>
    <cellStyle name="40% - Accent4 2 5 3" xfId="19699" xr:uid="{00000000-0005-0000-0000-00005C5E0000}"/>
    <cellStyle name="40% - Accent4 2 5 3 2" xfId="19700" xr:uid="{00000000-0005-0000-0000-00005D5E0000}"/>
    <cellStyle name="40% - Accent4 2 5 3 2 2" xfId="19701" xr:uid="{00000000-0005-0000-0000-00005E5E0000}"/>
    <cellStyle name="40% - Accent4 2 5 3 2 2 2" xfId="19702" xr:uid="{00000000-0005-0000-0000-00005F5E0000}"/>
    <cellStyle name="40% - Accent4 2 5 3 2 2 2 2" xfId="19703" xr:uid="{00000000-0005-0000-0000-0000605E0000}"/>
    <cellStyle name="40% - Accent4 2 5 3 2 2 2 3" xfId="53883" xr:uid="{00000000-0005-0000-0000-0000615E0000}"/>
    <cellStyle name="40% - Accent4 2 5 3 2 2 3" xfId="19704" xr:uid="{00000000-0005-0000-0000-0000625E0000}"/>
    <cellStyle name="40% - Accent4 2 5 3 2 2 4" xfId="19705" xr:uid="{00000000-0005-0000-0000-0000635E0000}"/>
    <cellStyle name="40% - Accent4 2 5 3 2 3" xfId="19706" xr:uid="{00000000-0005-0000-0000-0000645E0000}"/>
    <cellStyle name="40% - Accent4 2 5 3 2 3 2" xfId="19707" xr:uid="{00000000-0005-0000-0000-0000655E0000}"/>
    <cellStyle name="40% - Accent4 2 5 3 2 3 2 2" xfId="19708" xr:uid="{00000000-0005-0000-0000-0000665E0000}"/>
    <cellStyle name="40% - Accent4 2 5 3 2 3 2 3" xfId="53884" xr:uid="{00000000-0005-0000-0000-0000675E0000}"/>
    <cellStyle name="40% - Accent4 2 5 3 2 3 3" xfId="19709" xr:uid="{00000000-0005-0000-0000-0000685E0000}"/>
    <cellStyle name="40% - Accent4 2 5 3 2 3 4" xfId="19710" xr:uid="{00000000-0005-0000-0000-0000695E0000}"/>
    <cellStyle name="40% - Accent4 2 5 3 2 4" xfId="19711" xr:uid="{00000000-0005-0000-0000-00006A5E0000}"/>
    <cellStyle name="40% - Accent4 2 5 3 2 4 2" xfId="19712" xr:uid="{00000000-0005-0000-0000-00006B5E0000}"/>
    <cellStyle name="40% - Accent4 2 5 3 2 4 3" xfId="53885" xr:uid="{00000000-0005-0000-0000-00006C5E0000}"/>
    <cellStyle name="40% - Accent4 2 5 3 2 5" xfId="19713" xr:uid="{00000000-0005-0000-0000-00006D5E0000}"/>
    <cellStyle name="40% - Accent4 2 5 3 2 6" xfId="19714" xr:uid="{00000000-0005-0000-0000-00006E5E0000}"/>
    <cellStyle name="40% - Accent4 2 5 3 3" xfId="19715" xr:uid="{00000000-0005-0000-0000-00006F5E0000}"/>
    <cellStyle name="40% - Accent4 2 5 3 3 2" xfId="19716" xr:uid="{00000000-0005-0000-0000-0000705E0000}"/>
    <cellStyle name="40% - Accent4 2 5 3 3 2 2" xfId="19717" xr:uid="{00000000-0005-0000-0000-0000715E0000}"/>
    <cellStyle name="40% - Accent4 2 5 3 3 2 3" xfId="53886" xr:uid="{00000000-0005-0000-0000-0000725E0000}"/>
    <cellStyle name="40% - Accent4 2 5 3 3 3" xfId="19718" xr:uid="{00000000-0005-0000-0000-0000735E0000}"/>
    <cellStyle name="40% - Accent4 2 5 3 3 4" xfId="19719" xr:uid="{00000000-0005-0000-0000-0000745E0000}"/>
    <cellStyle name="40% - Accent4 2 5 3 4" xfId="19720" xr:uid="{00000000-0005-0000-0000-0000755E0000}"/>
    <cellStyle name="40% - Accent4 2 5 3 4 2" xfId="19721" xr:uid="{00000000-0005-0000-0000-0000765E0000}"/>
    <cellStyle name="40% - Accent4 2 5 3 4 2 2" xfId="19722" xr:uid="{00000000-0005-0000-0000-0000775E0000}"/>
    <cellStyle name="40% - Accent4 2 5 3 4 2 3" xfId="53887" xr:uid="{00000000-0005-0000-0000-0000785E0000}"/>
    <cellStyle name="40% - Accent4 2 5 3 4 3" xfId="19723" xr:uid="{00000000-0005-0000-0000-0000795E0000}"/>
    <cellStyle name="40% - Accent4 2 5 3 4 4" xfId="19724" xr:uid="{00000000-0005-0000-0000-00007A5E0000}"/>
    <cellStyle name="40% - Accent4 2 5 3 5" xfId="19725" xr:uid="{00000000-0005-0000-0000-00007B5E0000}"/>
    <cellStyle name="40% - Accent4 2 5 3 5 2" xfId="19726" xr:uid="{00000000-0005-0000-0000-00007C5E0000}"/>
    <cellStyle name="40% - Accent4 2 5 3 5 3" xfId="53888" xr:uid="{00000000-0005-0000-0000-00007D5E0000}"/>
    <cellStyle name="40% - Accent4 2 5 3 6" xfId="19727" xr:uid="{00000000-0005-0000-0000-00007E5E0000}"/>
    <cellStyle name="40% - Accent4 2 5 3 7" xfId="19728" xr:uid="{00000000-0005-0000-0000-00007F5E0000}"/>
    <cellStyle name="40% - Accent4 2 5 4" xfId="19729" xr:uid="{00000000-0005-0000-0000-0000805E0000}"/>
    <cellStyle name="40% - Accent4 2 5 4 2" xfId="19730" xr:uid="{00000000-0005-0000-0000-0000815E0000}"/>
    <cellStyle name="40% - Accent4 2 5 4 2 2" xfId="19731" xr:uid="{00000000-0005-0000-0000-0000825E0000}"/>
    <cellStyle name="40% - Accent4 2 5 4 2 2 2" xfId="19732" xr:uid="{00000000-0005-0000-0000-0000835E0000}"/>
    <cellStyle name="40% - Accent4 2 5 4 2 2 3" xfId="53889" xr:uid="{00000000-0005-0000-0000-0000845E0000}"/>
    <cellStyle name="40% - Accent4 2 5 4 2 3" xfId="19733" xr:uid="{00000000-0005-0000-0000-0000855E0000}"/>
    <cellStyle name="40% - Accent4 2 5 4 2 4" xfId="19734" xr:uid="{00000000-0005-0000-0000-0000865E0000}"/>
    <cellStyle name="40% - Accent4 2 5 4 3" xfId="19735" xr:uid="{00000000-0005-0000-0000-0000875E0000}"/>
    <cellStyle name="40% - Accent4 2 5 4 3 2" xfId="19736" xr:uid="{00000000-0005-0000-0000-0000885E0000}"/>
    <cellStyle name="40% - Accent4 2 5 4 3 2 2" xfId="19737" xr:uid="{00000000-0005-0000-0000-0000895E0000}"/>
    <cellStyle name="40% - Accent4 2 5 4 3 2 3" xfId="53890" xr:uid="{00000000-0005-0000-0000-00008A5E0000}"/>
    <cellStyle name="40% - Accent4 2 5 4 3 3" xfId="19738" xr:uid="{00000000-0005-0000-0000-00008B5E0000}"/>
    <cellStyle name="40% - Accent4 2 5 4 3 4" xfId="19739" xr:uid="{00000000-0005-0000-0000-00008C5E0000}"/>
    <cellStyle name="40% - Accent4 2 5 4 4" xfId="19740" xr:uid="{00000000-0005-0000-0000-00008D5E0000}"/>
    <cellStyle name="40% - Accent4 2 5 4 4 2" xfId="19741" xr:uid="{00000000-0005-0000-0000-00008E5E0000}"/>
    <cellStyle name="40% - Accent4 2 5 4 4 3" xfId="53891" xr:uid="{00000000-0005-0000-0000-00008F5E0000}"/>
    <cellStyle name="40% - Accent4 2 5 4 5" xfId="19742" xr:uid="{00000000-0005-0000-0000-0000905E0000}"/>
    <cellStyle name="40% - Accent4 2 5 4 6" xfId="19743" xr:uid="{00000000-0005-0000-0000-0000915E0000}"/>
    <cellStyle name="40% - Accent4 2 5 5" xfId="19744" xr:uid="{00000000-0005-0000-0000-0000925E0000}"/>
    <cellStyle name="40% - Accent4 2 5 5 2" xfId="19745" xr:uid="{00000000-0005-0000-0000-0000935E0000}"/>
    <cellStyle name="40% - Accent4 2 5 5 2 2" xfId="19746" xr:uid="{00000000-0005-0000-0000-0000945E0000}"/>
    <cellStyle name="40% - Accent4 2 5 5 2 2 2" xfId="19747" xr:uid="{00000000-0005-0000-0000-0000955E0000}"/>
    <cellStyle name="40% - Accent4 2 5 5 2 2 3" xfId="53892" xr:uid="{00000000-0005-0000-0000-0000965E0000}"/>
    <cellStyle name="40% - Accent4 2 5 5 2 3" xfId="19748" xr:uid="{00000000-0005-0000-0000-0000975E0000}"/>
    <cellStyle name="40% - Accent4 2 5 5 2 4" xfId="19749" xr:uid="{00000000-0005-0000-0000-0000985E0000}"/>
    <cellStyle name="40% - Accent4 2 5 5 3" xfId="19750" xr:uid="{00000000-0005-0000-0000-0000995E0000}"/>
    <cellStyle name="40% - Accent4 2 5 5 3 2" xfId="19751" xr:uid="{00000000-0005-0000-0000-00009A5E0000}"/>
    <cellStyle name="40% - Accent4 2 5 5 3 3" xfId="53893" xr:uid="{00000000-0005-0000-0000-00009B5E0000}"/>
    <cellStyle name="40% - Accent4 2 5 5 4" xfId="19752" xr:uid="{00000000-0005-0000-0000-00009C5E0000}"/>
    <cellStyle name="40% - Accent4 2 5 5 5" xfId="19753" xr:uid="{00000000-0005-0000-0000-00009D5E0000}"/>
    <cellStyle name="40% - Accent4 2 5 6" xfId="19754" xr:uid="{00000000-0005-0000-0000-00009E5E0000}"/>
    <cellStyle name="40% - Accent4 2 5 6 2" xfId="19755" xr:uid="{00000000-0005-0000-0000-00009F5E0000}"/>
    <cellStyle name="40% - Accent4 2 5 6 2 2" xfId="19756" xr:uid="{00000000-0005-0000-0000-0000A05E0000}"/>
    <cellStyle name="40% - Accent4 2 5 6 2 3" xfId="53894" xr:uid="{00000000-0005-0000-0000-0000A15E0000}"/>
    <cellStyle name="40% - Accent4 2 5 6 3" xfId="19757" xr:uid="{00000000-0005-0000-0000-0000A25E0000}"/>
    <cellStyle name="40% - Accent4 2 5 6 4" xfId="19758" xr:uid="{00000000-0005-0000-0000-0000A35E0000}"/>
    <cellStyle name="40% - Accent4 2 5 7" xfId="19759" xr:uid="{00000000-0005-0000-0000-0000A45E0000}"/>
    <cellStyle name="40% - Accent4 2 5 7 2" xfId="19760" xr:uid="{00000000-0005-0000-0000-0000A55E0000}"/>
    <cellStyle name="40% - Accent4 2 5 7 2 2" xfId="19761" xr:uid="{00000000-0005-0000-0000-0000A65E0000}"/>
    <cellStyle name="40% - Accent4 2 5 7 2 3" xfId="53895" xr:uid="{00000000-0005-0000-0000-0000A75E0000}"/>
    <cellStyle name="40% - Accent4 2 5 7 3" xfId="19762" xr:uid="{00000000-0005-0000-0000-0000A85E0000}"/>
    <cellStyle name="40% - Accent4 2 5 7 4" xfId="19763" xr:uid="{00000000-0005-0000-0000-0000A95E0000}"/>
    <cellStyle name="40% - Accent4 2 5 8" xfId="19764" xr:uid="{00000000-0005-0000-0000-0000AA5E0000}"/>
    <cellStyle name="40% - Accent4 2 5 8 2" xfId="19765" xr:uid="{00000000-0005-0000-0000-0000AB5E0000}"/>
    <cellStyle name="40% - Accent4 2 5 8 3" xfId="53896" xr:uid="{00000000-0005-0000-0000-0000AC5E0000}"/>
    <cellStyle name="40% - Accent4 2 5 9" xfId="19766" xr:uid="{00000000-0005-0000-0000-0000AD5E0000}"/>
    <cellStyle name="40% - Accent4 2 6" xfId="19767" xr:uid="{00000000-0005-0000-0000-0000AE5E0000}"/>
    <cellStyle name="40% - Accent4 2 6 10" xfId="19768" xr:uid="{00000000-0005-0000-0000-0000AF5E0000}"/>
    <cellStyle name="40% - Accent4 2 6 2" xfId="19769" xr:uid="{00000000-0005-0000-0000-0000B05E0000}"/>
    <cellStyle name="40% - Accent4 2 6 2 2" xfId="19770" xr:uid="{00000000-0005-0000-0000-0000B15E0000}"/>
    <cellStyle name="40% - Accent4 2 6 2 2 2" xfId="19771" xr:uid="{00000000-0005-0000-0000-0000B25E0000}"/>
    <cellStyle name="40% - Accent4 2 6 2 2 2 2" xfId="19772" xr:uid="{00000000-0005-0000-0000-0000B35E0000}"/>
    <cellStyle name="40% - Accent4 2 6 2 2 2 2 2" xfId="19773" xr:uid="{00000000-0005-0000-0000-0000B45E0000}"/>
    <cellStyle name="40% - Accent4 2 6 2 2 2 2 2 2" xfId="19774" xr:uid="{00000000-0005-0000-0000-0000B55E0000}"/>
    <cellStyle name="40% - Accent4 2 6 2 2 2 2 2 3" xfId="53897" xr:uid="{00000000-0005-0000-0000-0000B65E0000}"/>
    <cellStyle name="40% - Accent4 2 6 2 2 2 2 3" xfId="19775" xr:uid="{00000000-0005-0000-0000-0000B75E0000}"/>
    <cellStyle name="40% - Accent4 2 6 2 2 2 2 4" xfId="19776" xr:uid="{00000000-0005-0000-0000-0000B85E0000}"/>
    <cellStyle name="40% - Accent4 2 6 2 2 2 3" xfId="19777" xr:uid="{00000000-0005-0000-0000-0000B95E0000}"/>
    <cellStyle name="40% - Accent4 2 6 2 2 2 3 2" xfId="19778" xr:uid="{00000000-0005-0000-0000-0000BA5E0000}"/>
    <cellStyle name="40% - Accent4 2 6 2 2 2 3 2 2" xfId="19779" xr:uid="{00000000-0005-0000-0000-0000BB5E0000}"/>
    <cellStyle name="40% - Accent4 2 6 2 2 2 3 2 3" xfId="53898" xr:uid="{00000000-0005-0000-0000-0000BC5E0000}"/>
    <cellStyle name="40% - Accent4 2 6 2 2 2 3 3" xfId="19780" xr:uid="{00000000-0005-0000-0000-0000BD5E0000}"/>
    <cellStyle name="40% - Accent4 2 6 2 2 2 3 4" xfId="19781" xr:uid="{00000000-0005-0000-0000-0000BE5E0000}"/>
    <cellStyle name="40% - Accent4 2 6 2 2 2 4" xfId="19782" xr:uid="{00000000-0005-0000-0000-0000BF5E0000}"/>
    <cellStyle name="40% - Accent4 2 6 2 2 2 4 2" xfId="19783" xr:uid="{00000000-0005-0000-0000-0000C05E0000}"/>
    <cellStyle name="40% - Accent4 2 6 2 2 2 4 3" xfId="53899" xr:uid="{00000000-0005-0000-0000-0000C15E0000}"/>
    <cellStyle name="40% - Accent4 2 6 2 2 2 5" xfId="19784" xr:uid="{00000000-0005-0000-0000-0000C25E0000}"/>
    <cellStyle name="40% - Accent4 2 6 2 2 2 6" xfId="19785" xr:uid="{00000000-0005-0000-0000-0000C35E0000}"/>
    <cellStyle name="40% - Accent4 2 6 2 2 3" xfId="19786" xr:uid="{00000000-0005-0000-0000-0000C45E0000}"/>
    <cellStyle name="40% - Accent4 2 6 2 2 3 2" xfId="19787" xr:uid="{00000000-0005-0000-0000-0000C55E0000}"/>
    <cellStyle name="40% - Accent4 2 6 2 2 3 2 2" xfId="19788" xr:uid="{00000000-0005-0000-0000-0000C65E0000}"/>
    <cellStyle name="40% - Accent4 2 6 2 2 3 2 3" xfId="53900" xr:uid="{00000000-0005-0000-0000-0000C75E0000}"/>
    <cellStyle name="40% - Accent4 2 6 2 2 3 3" xfId="19789" xr:uid="{00000000-0005-0000-0000-0000C85E0000}"/>
    <cellStyle name="40% - Accent4 2 6 2 2 3 4" xfId="19790" xr:uid="{00000000-0005-0000-0000-0000C95E0000}"/>
    <cellStyle name="40% - Accent4 2 6 2 2 4" xfId="19791" xr:uid="{00000000-0005-0000-0000-0000CA5E0000}"/>
    <cellStyle name="40% - Accent4 2 6 2 2 4 2" xfId="19792" xr:uid="{00000000-0005-0000-0000-0000CB5E0000}"/>
    <cellStyle name="40% - Accent4 2 6 2 2 4 2 2" xfId="19793" xr:uid="{00000000-0005-0000-0000-0000CC5E0000}"/>
    <cellStyle name="40% - Accent4 2 6 2 2 4 2 3" xfId="53901" xr:uid="{00000000-0005-0000-0000-0000CD5E0000}"/>
    <cellStyle name="40% - Accent4 2 6 2 2 4 3" xfId="19794" xr:uid="{00000000-0005-0000-0000-0000CE5E0000}"/>
    <cellStyle name="40% - Accent4 2 6 2 2 4 4" xfId="19795" xr:uid="{00000000-0005-0000-0000-0000CF5E0000}"/>
    <cellStyle name="40% - Accent4 2 6 2 2 5" xfId="19796" xr:uid="{00000000-0005-0000-0000-0000D05E0000}"/>
    <cellStyle name="40% - Accent4 2 6 2 2 5 2" xfId="19797" xr:uid="{00000000-0005-0000-0000-0000D15E0000}"/>
    <cellStyle name="40% - Accent4 2 6 2 2 5 3" xfId="53902" xr:uid="{00000000-0005-0000-0000-0000D25E0000}"/>
    <cellStyle name="40% - Accent4 2 6 2 2 6" xfId="19798" xr:uid="{00000000-0005-0000-0000-0000D35E0000}"/>
    <cellStyle name="40% - Accent4 2 6 2 2 7" xfId="19799" xr:uid="{00000000-0005-0000-0000-0000D45E0000}"/>
    <cellStyle name="40% - Accent4 2 6 2 3" xfId="19800" xr:uid="{00000000-0005-0000-0000-0000D55E0000}"/>
    <cellStyle name="40% - Accent4 2 6 2 3 2" xfId="19801" xr:uid="{00000000-0005-0000-0000-0000D65E0000}"/>
    <cellStyle name="40% - Accent4 2 6 2 3 2 2" xfId="19802" xr:uid="{00000000-0005-0000-0000-0000D75E0000}"/>
    <cellStyle name="40% - Accent4 2 6 2 3 2 2 2" xfId="19803" xr:uid="{00000000-0005-0000-0000-0000D85E0000}"/>
    <cellStyle name="40% - Accent4 2 6 2 3 2 2 3" xfId="53903" xr:uid="{00000000-0005-0000-0000-0000D95E0000}"/>
    <cellStyle name="40% - Accent4 2 6 2 3 2 3" xfId="19804" xr:uid="{00000000-0005-0000-0000-0000DA5E0000}"/>
    <cellStyle name="40% - Accent4 2 6 2 3 2 4" xfId="19805" xr:uid="{00000000-0005-0000-0000-0000DB5E0000}"/>
    <cellStyle name="40% - Accent4 2 6 2 3 3" xfId="19806" xr:uid="{00000000-0005-0000-0000-0000DC5E0000}"/>
    <cellStyle name="40% - Accent4 2 6 2 3 3 2" xfId="19807" xr:uid="{00000000-0005-0000-0000-0000DD5E0000}"/>
    <cellStyle name="40% - Accent4 2 6 2 3 3 2 2" xfId="19808" xr:uid="{00000000-0005-0000-0000-0000DE5E0000}"/>
    <cellStyle name="40% - Accent4 2 6 2 3 3 2 3" xfId="53904" xr:uid="{00000000-0005-0000-0000-0000DF5E0000}"/>
    <cellStyle name="40% - Accent4 2 6 2 3 3 3" xfId="19809" xr:uid="{00000000-0005-0000-0000-0000E05E0000}"/>
    <cellStyle name="40% - Accent4 2 6 2 3 3 4" xfId="19810" xr:uid="{00000000-0005-0000-0000-0000E15E0000}"/>
    <cellStyle name="40% - Accent4 2 6 2 3 4" xfId="19811" xr:uid="{00000000-0005-0000-0000-0000E25E0000}"/>
    <cellStyle name="40% - Accent4 2 6 2 3 4 2" xfId="19812" xr:uid="{00000000-0005-0000-0000-0000E35E0000}"/>
    <cellStyle name="40% - Accent4 2 6 2 3 4 3" xfId="53905" xr:uid="{00000000-0005-0000-0000-0000E45E0000}"/>
    <cellStyle name="40% - Accent4 2 6 2 3 5" xfId="19813" xr:uid="{00000000-0005-0000-0000-0000E55E0000}"/>
    <cellStyle name="40% - Accent4 2 6 2 3 6" xfId="19814" xr:uid="{00000000-0005-0000-0000-0000E65E0000}"/>
    <cellStyle name="40% - Accent4 2 6 2 4" xfId="19815" xr:uid="{00000000-0005-0000-0000-0000E75E0000}"/>
    <cellStyle name="40% - Accent4 2 6 2 4 2" xfId="19816" xr:uid="{00000000-0005-0000-0000-0000E85E0000}"/>
    <cellStyle name="40% - Accent4 2 6 2 4 2 2" xfId="19817" xr:uid="{00000000-0005-0000-0000-0000E95E0000}"/>
    <cellStyle name="40% - Accent4 2 6 2 4 2 3" xfId="53906" xr:uid="{00000000-0005-0000-0000-0000EA5E0000}"/>
    <cellStyle name="40% - Accent4 2 6 2 4 3" xfId="19818" xr:uid="{00000000-0005-0000-0000-0000EB5E0000}"/>
    <cellStyle name="40% - Accent4 2 6 2 4 4" xfId="19819" xr:uid="{00000000-0005-0000-0000-0000EC5E0000}"/>
    <cellStyle name="40% - Accent4 2 6 2 5" xfId="19820" xr:uid="{00000000-0005-0000-0000-0000ED5E0000}"/>
    <cellStyle name="40% - Accent4 2 6 2 5 2" xfId="19821" xr:uid="{00000000-0005-0000-0000-0000EE5E0000}"/>
    <cellStyle name="40% - Accent4 2 6 2 5 2 2" xfId="19822" xr:uid="{00000000-0005-0000-0000-0000EF5E0000}"/>
    <cellStyle name="40% - Accent4 2 6 2 5 2 3" xfId="53907" xr:uid="{00000000-0005-0000-0000-0000F05E0000}"/>
    <cellStyle name="40% - Accent4 2 6 2 5 3" xfId="19823" xr:uid="{00000000-0005-0000-0000-0000F15E0000}"/>
    <cellStyle name="40% - Accent4 2 6 2 5 4" xfId="19824" xr:uid="{00000000-0005-0000-0000-0000F25E0000}"/>
    <cellStyle name="40% - Accent4 2 6 2 6" xfId="19825" xr:uid="{00000000-0005-0000-0000-0000F35E0000}"/>
    <cellStyle name="40% - Accent4 2 6 2 6 2" xfId="19826" xr:uid="{00000000-0005-0000-0000-0000F45E0000}"/>
    <cellStyle name="40% - Accent4 2 6 2 6 3" xfId="53908" xr:uid="{00000000-0005-0000-0000-0000F55E0000}"/>
    <cellStyle name="40% - Accent4 2 6 2 7" xfId="19827" xr:uid="{00000000-0005-0000-0000-0000F65E0000}"/>
    <cellStyle name="40% - Accent4 2 6 2 8" xfId="19828" xr:uid="{00000000-0005-0000-0000-0000F75E0000}"/>
    <cellStyle name="40% - Accent4 2 6 3" xfId="19829" xr:uid="{00000000-0005-0000-0000-0000F85E0000}"/>
    <cellStyle name="40% - Accent4 2 6 3 2" xfId="19830" xr:uid="{00000000-0005-0000-0000-0000F95E0000}"/>
    <cellStyle name="40% - Accent4 2 6 3 2 2" xfId="19831" xr:uid="{00000000-0005-0000-0000-0000FA5E0000}"/>
    <cellStyle name="40% - Accent4 2 6 3 2 2 2" xfId="19832" xr:uid="{00000000-0005-0000-0000-0000FB5E0000}"/>
    <cellStyle name="40% - Accent4 2 6 3 2 2 2 2" xfId="19833" xr:uid="{00000000-0005-0000-0000-0000FC5E0000}"/>
    <cellStyle name="40% - Accent4 2 6 3 2 2 2 3" xfId="53909" xr:uid="{00000000-0005-0000-0000-0000FD5E0000}"/>
    <cellStyle name="40% - Accent4 2 6 3 2 2 3" xfId="19834" xr:uid="{00000000-0005-0000-0000-0000FE5E0000}"/>
    <cellStyle name="40% - Accent4 2 6 3 2 2 4" xfId="19835" xr:uid="{00000000-0005-0000-0000-0000FF5E0000}"/>
    <cellStyle name="40% - Accent4 2 6 3 2 3" xfId="19836" xr:uid="{00000000-0005-0000-0000-0000005F0000}"/>
    <cellStyle name="40% - Accent4 2 6 3 2 3 2" xfId="19837" xr:uid="{00000000-0005-0000-0000-0000015F0000}"/>
    <cellStyle name="40% - Accent4 2 6 3 2 3 2 2" xfId="19838" xr:uid="{00000000-0005-0000-0000-0000025F0000}"/>
    <cellStyle name="40% - Accent4 2 6 3 2 3 2 3" xfId="53910" xr:uid="{00000000-0005-0000-0000-0000035F0000}"/>
    <cellStyle name="40% - Accent4 2 6 3 2 3 3" xfId="19839" xr:uid="{00000000-0005-0000-0000-0000045F0000}"/>
    <cellStyle name="40% - Accent4 2 6 3 2 3 4" xfId="19840" xr:uid="{00000000-0005-0000-0000-0000055F0000}"/>
    <cellStyle name="40% - Accent4 2 6 3 2 4" xfId="19841" xr:uid="{00000000-0005-0000-0000-0000065F0000}"/>
    <cellStyle name="40% - Accent4 2 6 3 2 4 2" xfId="19842" xr:uid="{00000000-0005-0000-0000-0000075F0000}"/>
    <cellStyle name="40% - Accent4 2 6 3 2 4 3" xfId="53911" xr:uid="{00000000-0005-0000-0000-0000085F0000}"/>
    <cellStyle name="40% - Accent4 2 6 3 2 5" xfId="19843" xr:uid="{00000000-0005-0000-0000-0000095F0000}"/>
    <cellStyle name="40% - Accent4 2 6 3 2 6" xfId="19844" xr:uid="{00000000-0005-0000-0000-00000A5F0000}"/>
    <cellStyle name="40% - Accent4 2 6 3 3" xfId="19845" xr:uid="{00000000-0005-0000-0000-00000B5F0000}"/>
    <cellStyle name="40% - Accent4 2 6 3 3 2" xfId="19846" xr:uid="{00000000-0005-0000-0000-00000C5F0000}"/>
    <cellStyle name="40% - Accent4 2 6 3 3 2 2" xfId="19847" xr:uid="{00000000-0005-0000-0000-00000D5F0000}"/>
    <cellStyle name="40% - Accent4 2 6 3 3 2 3" xfId="53912" xr:uid="{00000000-0005-0000-0000-00000E5F0000}"/>
    <cellStyle name="40% - Accent4 2 6 3 3 3" xfId="19848" xr:uid="{00000000-0005-0000-0000-00000F5F0000}"/>
    <cellStyle name="40% - Accent4 2 6 3 3 4" xfId="19849" xr:uid="{00000000-0005-0000-0000-0000105F0000}"/>
    <cellStyle name="40% - Accent4 2 6 3 4" xfId="19850" xr:uid="{00000000-0005-0000-0000-0000115F0000}"/>
    <cellStyle name="40% - Accent4 2 6 3 4 2" xfId="19851" xr:uid="{00000000-0005-0000-0000-0000125F0000}"/>
    <cellStyle name="40% - Accent4 2 6 3 4 2 2" xfId="19852" xr:uid="{00000000-0005-0000-0000-0000135F0000}"/>
    <cellStyle name="40% - Accent4 2 6 3 4 2 3" xfId="53913" xr:uid="{00000000-0005-0000-0000-0000145F0000}"/>
    <cellStyle name="40% - Accent4 2 6 3 4 3" xfId="19853" xr:uid="{00000000-0005-0000-0000-0000155F0000}"/>
    <cellStyle name="40% - Accent4 2 6 3 4 4" xfId="19854" xr:uid="{00000000-0005-0000-0000-0000165F0000}"/>
    <cellStyle name="40% - Accent4 2 6 3 5" xfId="19855" xr:uid="{00000000-0005-0000-0000-0000175F0000}"/>
    <cellStyle name="40% - Accent4 2 6 3 5 2" xfId="19856" xr:uid="{00000000-0005-0000-0000-0000185F0000}"/>
    <cellStyle name="40% - Accent4 2 6 3 5 3" xfId="53914" xr:uid="{00000000-0005-0000-0000-0000195F0000}"/>
    <cellStyle name="40% - Accent4 2 6 3 6" xfId="19857" xr:uid="{00000000-0005-0000-0000-00001A5F0000}"/>
    <cellStyle name="40% - Accent4 2 6 3 7" xfId="19858" xr:uid="{00000000-0005-0000-0000-00001B5F0000}"/>
    <cellStyle name="40% - Accent4 2 6 4" xfId="19859" xr:uid="{00000000-0005-0000-0000-00001C5F0000}"/>
    <cellStyle name="40% - Accent4 2 6 4 2" xfId="19860" xr:uid="{00000000-0005-0000-0000-00001D5F0000}"/>
    <cellStyle name="40% - Accent4 2 6 4 2 2" xfId="19861" xr:uid="{00000000-0005-0000-0000-00001E5F0000}"/>
    <cellStyle name="40% - Accent4 2 6 4 2 2 2" xfId="19862" xr:uid="{00000000-0005-0000-0000-00001F5F0000}"/>
    <cellStyle name="40% - Accent4 2 6 4 2 2 3" xfId="53915" xr:uid="{00000000-0005-0000-0000-0000205F0000}"/>
    <cellStyle name="40% - Accent4 2 6 4 2 3" xfId="19863" xr:uid="{00000000-0005-0000-0000-0000215F0000}"/>
    <cellStyle name="40% - Accent4 2 6 4 2 4" xfId="19864" xr:uid="{00000000-0005-0000-0000-0000225F0000}"/>
    <cellStyle name="40% - Accent4 2 6 4 3" xfId="19865" xr:uid="{00000000-0005-0000-0000-0000235F0000}"/>
    <cellStyle name="40% - Accent4 2 6 4 3 2" xfId="19866" xr:uid="{00000000-0005-0000-0000-0000245F0000}"/>
    <cellStyle name="40% - Accent4 2 6 4 3 2 2" xfId="19867" xr:uid="{00000000-0005-0000-0000-0000255F0000}"/>
    <cellStyle name="40% - Accent4 2 6 4 3 2 3" xfId="53916" xr:uid="{00000000-0005-0000-0000-0000265F0000}"/>
    <cellStyle name="40% - Accent4 2 6 4 3 3" xfId="19868" xr:uid="{00000000-0005-0000-0000-0000275F0000}"/>
    <cellStyle name="40% - Accent4 2 6 4 3 4" xfId="19869" xr:uid="{00000000-0005-0000-0000-0000285F0000}"/>
    <cellStyle name="40% - Accent4 2 6 4 4" xfId="19870" xr:uid="{00000000-0005-0000-0000-0000295F0000}"/>
    <cellStyle name="40% - Accent4 2 6 4 4 2" xfId="19871" xr:uid="{00000000-0005-0000-0000-00002A5F0000}"/>
    <cellStyle name="40% - Accent4 2 6 4 4 3" xfId="53917" xr:uid="{00000000-0005-0000-0000-00002B5F0000}"/>
    <cellStyle name="40% - Accent4 2 6 4 5" xfId="19872" xr:uid="{00000000-0005-0000-0000-00002C5F0000}"/>
    <cellStyle name="40% - Accent4 2 6 4 6" xfId="19873" xr:uid="{00000000-0005-0000-0000-00002D5F0000}"/>
    <cellStyle name="40% - Accent4 2 6 5" xfId="19874" xr:uid="{00000000-0005-0000-0000-00002E5F0000}"/>
    <cellStyle name="40% - Accent4 2 6 5 2" xfId="19875" xr:uid="{00000000-0005-0000-0000-00002F5F0000}"/>
    <cellStyle name="40% - Accent4 2 6 5 2 2" xfId="19876" xr:uid="{00000000-0005-0000-0000-0000305F0000}"/>
    <cellStyle name="40% - Accent4 2 6 5 2 2 2" xfId="19877" xr:uid="{00000000-0005-0000-0000-0000315F0000}"/>
    <cellStyle name="40% - Accent4 2 6 5 2 2 3" xfId="53918" xr:uid="{00000000-0005-0000-0000-0000325F0000}"/>
    <cellStyle name="40% - Accent4 2 6 5 2 3" xfId="19878" xr:uid="{00000000-0005-0000-0000-0000335F0000}"/>
    <cellStyle name="40% - Accent4 2 6 5 2 4" xfId="19879" xr:uid="{00000000-0005-0000-0000-0000345F0000}"/>
    <cellStyle name="40% - Accent4 2 6 5 3" xfId="19880" xr:uid="{00000000-0005-0000-0000-0000355F0000}"/>
    <cellStyle name="40% - Accent4 2 6 5 3 2" xfId="19881" xr:uid="{00000000-0005-0000-0000-0000365F0000}"/>
    <cellStyle name="40% - Accent4 2 6 5 3 3" xfId="53919" xr:uid="{00000000-0005-0000-0000-0000375F0000}"/>
    <cellStyle name="40% - Accent4 2 6 5 4" xfId="19882" xr:uid="{00000000-0005-0000-0000-0000385F0000}"/>
    <cellStyle name="40% - Accent4 2 6 5 5" xfId="19883" xr:uid="{00000000-0005-0000-0000-0000395F0000}"/>
    <cellStyle name="40% - Accent4 2 6 6" xfId="19884" xr:uid="{00000000-0005-0000-0000-00003A5F0000}"/>
    <cellStyle name="40% - Accent4 2 6 6 2" xfId="19885" xr:uid="{00000000-0005-0000-0000-00003B5F0000}"/>
    <cellStyle name="40% - Accent4 2 6 6 2 2" xfId="19886" xr:uid="{00000000-0005-0000-0000-00003C5F0000}"/>
    <cellStyle name="40% - Accent4 2 6 6 2 3" xfId="53920" xr:uid="{00000000-0005-0000-0000-00003D5F0000}"/>
    <cellStyle name="40% - Accent4 2 6 6 3" xfId="19887" xr:uid="{00000000-0005-0000-0000-00003E5F0000}"/>
    <cellStyle name="40% - Accent4 2 6 6 4" xfId="19888" xr:uid="{00000000-0005-0000-0000-00003F5F0000}"/>
    <cellStyle name="40% - Accent4 2 6 7" xfId="19889" xr:uid="{00000000-0005-0000-0000-0000405F0000}"/>
    <cellStyle name="40% - Accent4 2 6 7 2" xfId="19890" xr:uid="{00000000-0005-0000-0000-0000415F0000}"/>
    <cellStyle name="40% - Accent4 2 6 7 2 2" xfId="19891" xr:uid="{00000000-0005-0000-0000-0000425F0000}"/>
    <cellStyle name="40% - Accent4 2 6 7 2 3" xfId="53921" xr:uid="{00000000-0005-0000-0000-0000435F0000}"/>
    <cellStyle name="40% - Accent4 2 6 7 3" xfId="19892" xr:uid="{00000000-0005-0000-0000-0000445F0000}"/>
    <cellStyle name="40% - Accent4 2 6 7 4" xfId="19893" xr:uid="{00000000-0005-0000-0000-0000455F0000}"/>
    <cellStyle name="40% - Accent4 2 6 8" xfId="19894" xr:uid="{00000000-0005-0000-0000-0000465F0000}"/>
    <cellStyle name="40% - Accent4 2 6 8 2" xfId="19895" xr:uid="{00000000-0005-0000-0000-0000475F0000}"/>
    <cellStyle name="40% - Accent4 2 6 8 3" xfId="53922" xr:uid="{00000000-0005-0000-0000-0000485F0000}"/>
    <cellStyle name="40% - Accent4 2 6 9" xfId="19896" xr:uid="{00000000-0005-0000-0000-0000495F0000}"/>
    <cellStyle name="40% - Accent4 2 7" xfId="19897" xr:uid="{00000000-0005-0000-0000-00004A5F0000}"/>
    <cellStyle name="40% - Accent4 2 7 2" xfId="19898" xr:uid="{00000000-0005-0000-0000-00004B5F0000}"/>
    <cellStyle name="40% - Accent4 2 7 2 2" xfId="19899" xr:uid="{00000000-0005-0000-0000-00004C5F0000}"/>
    <cellStyle name="40% - Accent4 2 7 2 2 2" xfId="19900" xr:uid="{00000000-0005-0000-0000-00004D5F0000}"/>
    <cellStyle name="40% - Accent4 2 7 2 2 2 2" xfId="19901" xr:uid="{00000000-0005-0000-0000-00004E5F0000}"/>
    <cellStyle name="40% - Accent4 2 7 2 2 2 2 2" xfId="19902" xr:uid="{00000000-0005-0000-0000-00004F5F0000}"/>
    <cellStyle name="40% - Accent4 2 7 2 2 2 2 3" xfId="53923" xr:uid="{00000000-0005-0000-0000-0000505F0000}"/>
    <cellStyle name="40% - Accent4 2 7 2 2 2 3" xfId="19903" xr:uid="{00000000-0005-0000-0000-0000515F0000}"/>
    <cellStyle name="40% - Accent4 2 7 2 2 2 4" xfId="19904" xr:uid="{00000000-0005-0000-0000-0000525F0000}"/>
    <cellStyle name="40% - Accent4 2 7 2 2 3" xfId="19905" xr:uid="{00000000-0005-0000-0000-0000535F0000}"/>
    <cellStyle name="40% - Accent4 2 7 2 2 3 2" xfId="19906" xr:uid="{00000000-0005-0000-0000-0000545F0000}"/>
    <cellStyle name="40% - Accent4 2 7 2 2 3 2 2" xfId="19907" xr:uid="{00000000-0005-0000-0000-0000555F0000}"/>
    <cellStyle name="40% - Accent4 2 7 2 2 3 2 3" xfId="53924" xr:uid="{00000000-0005-0000-0000-0000565F0000}"/>
    <cellStyle name="40% - Accent4 2 7 2 2 3 3" xfId="19908" xr:uid="{00000000-0005-0000-0000-0000575F0000}"/>
    <cellStyle name="40% - Accent4 2 7 2 2 3 4" xfId="19909" xr:uid="{00000000-0005-0000-0000-0000585F0000}"/>
    <cellStyle name="40% - Accent4 2 7 2 2 4" xfId="19910" xr:uid="{00000000-0005-0000-0000-0000595F0000}"/>
    <cellStyle name="40% - Accent4 2 7 2 2 4 2" xfId="19911" xr:uid="{00000000-0005-0000-0000-00005A5F0000}"/>
    <cellStyle name="40% - Accent4 2 7 2 2 4 3" xfId="53925" xr:uid="{00000000-0005-0000-0000-00005B5F0000}"/>
    <cellStyle name="40% - Accent4 2 7 2 2 5" xfId="19912" xr:uid="{00000000-0005-0000-0000-00005C5F0000}"/>
    <cellStyle name="40% - Accent4 2 7 2 2 6" xfId="19913" xr:uid="{00000000-0005-0000-0000-00005D5F0000}"/>
    <cellStyle name="40% - Accent4 2 7 2 3" xfId="19914" xr:uid="{00000000-0005-0000-0000-00005E5F0000}"/>
    <cellStyle name="40% - Accent4 2 7 2 3 2" xfId="19915" xr:uid="{00000000-0005-0000-0000-00005F5F0000}"/>
    <cellStyle name="40% - Accent4 2 7 2 3 2 2" xfId="19916" xr:uid="{00000000-0005-0000-0000-0000605F0000}"/>
    <cellStyle name="40% - Accent4 2 7 2 3 2 3" xfId="53926" xr:uid="{00000000-0005-0000-0000-0000615F0000}"/>
    <cellStyle name="40% - Accent4 2 7 2 3 3" xfId="19917" xr:uid="{00000000-0005-0000-0000-0000625F0000}"/>
    <cellStyle name="40% - Accent4 2 7 2 3 4" xfId="19918" xr:uid="{00000000-0005-0000-0000-0000635F0000}"/>
    <cellStyle name="40% - Accent4 2 7 2 4" xfId="19919" xr:uid="{00000000-0005-0000-0000-0000645F0000}"/>
    <cellStyle name="40% - Accent4 2 7 2 4 2" xfId="19920" xr:uid="{00000000-0005-0000-0000-0000655F0000}"/>
    <cellStyle name="40% - Accent4 2 7 2 4 2 2" xfId="19921" xr:uid="{00000000-0005-0000-0000-0000665F0000}"/>
    <cellStyle name="40% - Accent4 2 7 2 4 2 3" xfId="53927" xr:uid="{00000000-0005-0000-0000-0000675F0000}"/>
    <cellStyle name="40% - Accent4 2 7 2 4 3" xfId="19922" xr:uid="{00000000-0005-0000-0000-0000685F0000}"/>
    <cellStyle name="40% - Accent4 2 7 2 4 4" xfId="19923" xr:uid="{00000000-0005-0000-0000-0000695F0000}"/>
    <cellStyle name="40% - Accent4 2 7 2 5" xfId="19924" xr:uid="{00000000-0005-0000-0000-00006A5F0000}"/>
    <cellStyle name="40% - Accent4 2 7 2 5 2" xfId="19925" xr:uid="{00000000-0005-0000-0000-00006B5F0000}"/>
    <cellStyle name="40% - Accent4 2 7 2 5 3" xfId="53928" xr:uid="{00000000-0005-0000-0000-00006C5F0000}"/>
    <cellStyle name="40% - Accent4 2 7 2 6" xfId="19926" xr:uid="{00000000-0005-0000-0000-00006D5F0000}"/>
    <cellStyle name="40% - Accent4 2 7 2 7" xfId="19927" xr:uid="{00000000-0005-0000-0000-00006E5F0000}"/>
    <cellStyle name="40% - Accent4 2 7 3" xfId="19928" xr:uid="{00000000-0005-0000-0000-00006F5F0000}"/>
    <cellStyle name="40% - Accent4 2 7 3 2" xfId="19929" xr:uid="{00000000-0005-0000-0000-0000705F0000}"/>
    <cellStyle name="40% - Accent4 2 7 3 2 2" xfId="19930" xr:uid="{00000000-0005-0000-0000-0000715F0000}"/>
    <cellStyle name="40% - Accent4 2 7 3 2 2 2" xfId="19931" xr:uid="{00000000-0005-0000-0000-0000725F0000}"/>
    <cellStyle name="40% - Accent4 2 7 3 2 2 3" xfId="53929" xr:uid="{00000000-0005-0000-0000-0000735F0000}"/>
    <cellStyle name="40% - Accent4 2 7 3 2 3" xfId="19932" xr:uid="{00000000-0005-0000-0000-0000745F0000}"/>
    <cellStyle name="40% - Accent4 2 7 3 2 4" xfId="19933" xr:uid="{00000000-0005-0000-0000-0000755F0000}"/>
    <cellStyle name="40% - Accent4 2 7 3 3" xfId="19934" xr:uid="{00000000-0005-0000-0000-0000765F0000}"/>
    <cellStyle name="40% - Accent4 2 7 3 3 2" xfId="19935" xr:uid="{00000000-0005-0000-0000-0000775F0000}"/>
    <cellStyle name="40% - Accent4 2 7 3 3 2 2" xfId="19936" xr:uid="{00000000-0005-0000-0000-0000785F0000}"/>
    <cellStyle name="40% - Accent4 2 7 3 3 2 3" xfId="53930" xr:uid="{00000000-0005-0000-0000-0000795F0000}"/>
    <cellStyle name="40% - Accent4 2 7 3 3 3" xfId="19937" xr:uid="{00000000-0005-0000-0000-00007A5F0000}"/>
    <cellStyle name="40% - Accent4 2 7 3 3 4" xfId="19938" xr:uid="{00000000-0005-0000-0000-00007B5F0000}"/>
    <cellStyle name="40% - Accent4 2 7 3 4" xfId="19939" xr:uid="{00000000-0005-0000-0000-00007C5F0000}"/>
    <cellStyle name="40% - Accent4 2 7 3 4 2" xfId="19940" xr:uid="{00000000-0005-0000-0000-00007D5F0000}"/>
    <cellStyle name="40% - Accent4 2 7 3 4 3" xfId="53931" xr:uid="{00000000-0005-0000-0000-00007E5F0000}"/>
    <cellStyle name="40% - Accent4 2 7 3 5" xfId="19941" xr:uid="{00000000-0005-0000-0000-00007F5F0000}"/>
    <cellStyle name="40% - Accent4 2 7 3 6" xfId="19942" xr:uid="{00000000-0005-0000-0000-0000805F0000}"/>
    <cellStyle name="40% - Accent4 2 7 4" xfId="19943" xr:uid="{00000000-0005-0000-0000-0000815F0000}"/>
    <cellStyle name="40% - Accent4 2 7 4 2" xfId="19944" xr:uid="{00000000-0005-0000-0000-0000825F0000}"/>
    <cellStyle name="40% - Accent4 2 7 4 2 2" xfId="19945" xr:uid="{00000000-0005-0000-0000-0000835F0000}"/>
    <cellStyle name="40% - Accent4 2 7 4 2 3" xfId="53932" xr:uid="{00000000-0005-0000-0000-0000845F0000}"/>
    <cellStyle name="40% - Accent4 2 7 4 3" xfId="19946" xr:uid="{00000000-0005-0000-0000-0000855F0000}"/>
    <cellStyle name="40% - Accent4 2 7 4 4" xfId="19947" xr:uid="{00000000-0005-0000-0000-0000865F0000}"/>
    <cellStyle name="40% - Accent4 2 7 5" xfId="19948" xr:uid="{00000000-0005-0000-0000-0000875F0000}"/>
    <cellStyle name="40% - Accent4 2 7 5 2" xfId="19949" xr:uid="{00000000-0005-0000-0000-0000885F0000}"/>
    <cellStyle name="40% - Accent4 2 7 5 2 2" xfId="19950" xr:uid="{00000000-0005-0000-0000-0000895F0000}"/>
    <cellStyle name="40% - Accent4 2 7 5 2 3" xfId="53933" xr:uid="{00000000-0005-0000-0000-00008A5F0000}"/>
    <cellStyle name="40% - Accent4 2 7 5 3" xfId="19951" xr:uid="{00000000-0005-0000-0000-00008B5F0000}"/>
    <cellStyle name="40% - Accent4 2 7 5 4" xfId="19952" xr:uid="{00000000-0005-0000-0000-00008C5F0000}"/>
    <cellStyle name="40% - Accent4 2 7 6" xfId="19953" xr:uid="{00000000-0005-0000-0000-00008D5F0000}"/>
    <cellStyle name="40% - Accent4 2 7 6 2" xfId="19954" xr:uid="{00000000-0005-0000-0000-00008E5F0000}"/>
    <cellStyle name="40% - Accent4 2 7 6 3" xfId="53934" xr:uid="{00000000-0005-0000-0000-00008F5F0000}"/>
    <cellStyle name="40% - Accent4 2 7 7" xfId="19955" xr:uid="{00000000-0005-0000-0000-0000905F0000}"/>
    <cellStyle name="40% - Accent4 2 7 8" xfId="19956" xr:uid="{00000000-0005-0000-0000-0000915F0000}"/>
    <cellStyle name="40% - Accent4 2 8" xfId="19957" xr:uid="{00000000-0005-0000-0000-0000925F0000}"/>
    <cellStyle name="40% - Accent4 2 8 2" xfId="19958" xr:uid="{00000000-0005-0000-0000-0000935F0000}"/>
    <cellStyle name="40% - Accent4 2 8 2 2" xfId="19959" xr:uid="{00000000-0005-0000-0000-0000945F0000}"/>
    <cellStyle name="40% - Accent4 2 8 2 2 2" xfId="19960" xr:uid="{00000000-0005-0000-0000-0000955F0000}"/>
    <cellStyle name="40% - Accent4 2 8 2 2 2 2" xfId="19961" xr:uid="{00000000-0005-0000-0000-0000965F0000}"/>
    <cellStyle name="40% - Accent4 2 8 2 2 2 3" xfId="53935" xr:uid="{00000000-0005-0000-0000-0000975F0000}"/>
    <cellStyle name="40% - Accent4 2 8 2 2 3" xfId="19962" xr:uid="{00000000-0005-0000-0000-0000985F0000}"/>
    <cellStyle name="40% - Accent4 2 8 2 2 4" xfId="19963" xr:uid="{00000000-0005-0000-0000-0000995F0000}"/>
    <cellStyle name="40% - Accent4 2 8 2 3" xfId="19964" xr:uid="{00000000-0005-0000-0000-00009A5F0000}"/>
    <cellStyle name="40% - Accent4 2 8 2 3 2" xfId="19965" xr:uid="{00000000-0005-0000-0000-00009B5F0000}"/>
    <cellStyle name="40% - Accent4 2 8 2 3 2 2" xfId="19966" xr:uid="{00000000-0005-0000-0000-00009C5F0000}"/>
    <cellStyle name="40% - Accent4 2 8 2 3 2 3" xfId="53936" xr:uid="{00000000-0005-0000-0000-00009D5F0000}"/>
    <cellStyle name="40% - Accent4 2 8 2 3 3" xfId="19967" xr:uid="{00000000-0005-0000-0000-00009E5F0000}"/>
    <cellStyle name="40% - Accent4 2 8 2 3 4" xfId="19968" xr:uid="{00000000-0005-0000-0000-00009F5F0000}"/>
    <cellStyle name="40% - Accent4 2 8 2 4" xfId="19969" xr:uid="{00000000-0005-0000-0000-0000A05F0000}"/>
    <cellStyle name="40% - Accent4 2 8 2 4 2" xfId="19970" xr:uid="{00000000-0005-0000-0000-0000A15F0000}"/>
    <cellStyle name="40% - Accent4 2 8 2 4 3" xfId="53937" xr:uid="{00000000-0005-0000-0000-0000A25F0000}"/>
    <cellStyle name="40% - Accent4 2 8 2 5" xfId="19971" xr:uid="{00000000-0005-0000-0000-0000A35F0000}"/>
    <cellStyle name="40% - Accent4 2 8 2 6" xfId="19972" xr:uid="{00000000-0005-0000-0000-0000A45F0000}"/>
    <cellStyle name="40% - Accent4 2 8 3" xfId="19973" xr:uid="{00000000-0005-0000-0000-0000A55F0000}"/>
    <cellStyle name="40% - Accent4 2 8 3 2" xfId="19974" xr:uid="{00000000-0005-0000-0000-0000A65F0000}"/>
    <cellStyle name="40% - Accent4 2 8 3 2 2" xfId="19975" xr:uid="{00000000-0005-0000-0000-0000A75F0000}"/>
    <cellStyle name="40% - Accent4 2 8 3 2 3" xfId="53938" xr:uid="{00000000-0005-0000-0000-0000A85F0000}"/>
    <cellStyle name="40% - Accent4 2 8 3 3" xfId="19976" xr:uid="{00000000-0005-0000-0000-0000A95F0000}"/>
    <cellStyle name="40% - Accent4 2 8 3 4" xfId="19977" xr:uid="{00000000-0005-0000-0000-0000AA5F0000}"/>
    <cellStyle name="40% - Accent4 2 8 4" xfId="19978" xr:uid="{00000000-0005-0000-0000-0000AB5F0000}"/>
    <cellStyle name="40% - Accent4 2 8 4 2" xfId="19979" xr:uid="{00000000-0005-0000-0000-0000AC5F0000}"/>
    <cellStyle name="40% - Accent4 2 8 4 2 2" xfId="19980" xr:uid="{00000000-0005-0000-0000-0000AD5F0000}"/>
    <cellStyle name="40% - Accent4 2 8 4 2 3" xfId="53939" xr:uid="{00000000-0005-0000-0000-0000AE5F0000}"/>
    <cellStyle name="40% - Accent4 2 8 4 3" xfId="19981" xr:uid="{00000000-0005-0000-0000-0000AF5F0000}"/>
    <cellStyle name="40% - Accent4 2 8 4 4" xfId="19982" xr:uid="{00000000-0005-0000-0000-0000B05F0000}"/>
    <cellStyle name="40% - Accent4 2 8 5" xfId="19983" xr:uid="{00000000-0005-0000-0000-0000B15F0000}"/>
    <cellStyle name="40% - Accent4 2 8 5 2" xfId="19984" xr:uid="{00000000-0005-0000-0000-0000B25F0000}"/>
    <cellStyle name="40% - Accent4 2 8 5 3" xfId="53940" xr:uid="{00000000-0005-0000-0000-0000B35F0000}"/>
    <cellStyle name="40% - Accent4 2 8 6" xfId="19985" xr:uid="{00000000-0005-0000-0000-0000B45F0000}"/>
    <cellStyle name="40% - Accent4 2 8 7" xfId="19986" xr:uid="{00000000-0005-0000-0000-0000B55F0000}"/>
    <cellStyle name="40% - Accent4 2 9" xfId="19987" xr:uid="{00000000-0005-0000-0000-0000B65F0000}"/>
    <cellStyle name="40% - Accent4 2 9 2" xfId="19988" xr:uid="{00000000-0005-0000-0000-0000B75F0000}"/>
    <cellStyle name="40% - Accent4 2 9 2 2" xfId="19989" xr:uid="{00000000-0005-0000-0000-0000B85F0000}"/>
    <cellStyle name="40% - Accent4 2 9 2 2 2" xfId="19990" xr:uid="{00000000-0005-0000-0000-0000B95F0000}"/>
    <cellStyle name="40% - Accent4 2 9 2 2 3" xfId="53941" xr:uid="{00000000-0005-0000-0000-0000BA5F0000}"/>
    <cellStyle name="40% - Accent4 2 9 2 3" xfId="19991" xr:uid="{00000000-0005-0000-0000-0000BB5F0000}"/>
    <cellStyle name="40% - Accent4 2 9 2 4" xfId="19992" xr:uid="{00000000-0005-0000-0000-0000BC5F0000}"/>
    <cellStyle name="40% - Accent4 2 9 3" xfId="19993" xr:uid="{00000000-0005-0000-0000-0000BD5F0000}"/>
    <cellStyle name="40% - Accent4 2 9 3 2" xfId="19994" xr:uid="{00000000-0005-0000-0000-0000BE5F0000}"/>
    <cellStyle name="40% - Accent4 2 9 3 2 2" xfId="19995" xr:uid="{00000000-0005-0000-0000-0000BF5F0000}"/>
    <cellStyle name="40% - Accent4 2 9 3 2 3" xfId="53942" xr:uid="{00000000-0005-0000-0000-0000C05F0000}"/>
    <cellStyle name="40% - Accent4 2 9 3 3" xfId="19996" xr:uid="{00000000-0005-0000-0000-0000C15F0000}"/>
    <cellStyle name="40% - Accent4 2 9 3 4" xfId="19997" xr:uid="{00000000-0005-0000-0000-0000C25F0000}"/>
    <cellStyle name="40% - Accent4 2 9 4" xfId="19998" xr:uid="{00000000-0005-0000-0000-0000C35F0000}"/>
    <cellStyle name="40% - Accent4 2 9 4 2" xfId="19999" xr:uid="{00000000-0005-0000-0000-0000C45F0000}"/>
    <cellStyle name="40% - Accent4 2 9 4 3" xfId="53943" xr:uid="{00000000-0005-0000-0000-0000C55F0000}"/>
    <cellStyle name="40% - Accent4 2 9 5" xfId="20000" xr:uid="{00000000-0005-0000-0000-0000C65F0000}"/>
    <cellStyle name="40% - Accent4 2 9 6" xfId="20001" xr:uid="{00000000-0005-0000-0000-0000C75F0000}"/>
    <cellStyle name="40% - Accent4 3" xfId="20002" xr:uid="{00000000-0005-0000-0000-0000C85F0000}"/>
    <cellStyle name="40% - Accent4 3 10" xfId="20003" xr:uid="{00000000-0005-0000-0000-0000C95F0000}"/>
    <cellStyle name="40% - Accent4 3 11" xfId="20004" xr:uid="{00000000-0005-0000-0000-0000CA5F0000}"/>
    <cellStyle name="40% - Accent4 3 12" xfId="60174" xr:uid="{00000000-0005-0000-0000-0000CB5F0000}"/>
    <cellStyle name="40% - Accent4 3 2" xfId="20005" xr:uid="{00000000-0005-0000-0000-0000CC5F0000}"/>
    <cellStyle name="40% - Accent4 3 2 10" xfId="20006" xr:uid="{00000000-0005-0000-0000-0000CD5F0000}"/>
    <cellStyle name="40% - Accent4 3 2 11" xfId="60357" xr:uid="{00000000-0005-0000-0000-0000CE5F0000}"/>
    <cellStyle name="40% - Accent4 3 2 2" xfId="20007" xr:uid="{00000000-0005-0000-0000-0000CF5F0000}"/>
    <cellStyle name="40% - Accent4 3 2 2 2" xfId="20008" xr:uid="{00000000-0005-0000-0000-0000D05F0000}"/>
    <cellStyle name="40% - Accent4 3 2 2 2 2" xfId="20009" xr:uid="{00000000-0005-0000-0000-0000D15F0000}"/>
    <cellStyle name="40% - Accent4 3 2 2 2 2 2" xfId="20010" xr:uid="{00000000-0005-0000-0000-0000D25F0000}"/>
    <cellStyle name="40% - Accent4 3 2 2 2 2 2 2" xfId="20011" xr:uid="{00000000-0005-0000-0000-0000D35F0000}"/>
    <cellStyle name="40% - Accent4 3 2 2 2 2 2 2 2" xfId="20012" xr:uid="{00000000-0005-0000-0000-0000D45F0000}"/>
    <cellStyle name="40% - Accent4 3 2 2 2 2 2 2 3" xfId="53944" xr:uid="{00000000-0005-0000-0000-0000D55F0000}"/>
    <cellStyle name="40% - Accent4 3 2 2 2 2 2 3" xfId="20013" xr:uid="{00000000-0005-0000-0000-0000D65F0000}"/>
    <cellStyle name="40% - Accent4 3 2 2 2 2 2 4" xfId="20014" xr:uid="{00000000-0005-0000-0000-0000D75F0000}"/>
    <cellStyle name="40% - Accent4 3 2 2 2 2 3" xfId="20015" xr:uid="{00000000-0005-0000-0000-0000D85F0000}"/>
    <cellStyle name="40% - Accent4 3 2 2 2 2 3 2" xfId="20016" xr:uid="{00000000-0005-0000-0000-0000D95F0000}"/>
    <cellStyle name="40% - Accent4 3 2 2 2 2 3 2 2" xfId="20017" xr:uid="{00000000-0005-0000-0000-0000DA5F0000}"/>
    <cellStyle name="40% - Accent4 3 2 2 2 2 3 2 3" xfId="53945" xr:uid="{00000000-0005-0000-0000-0000DB5F0000}"/>
    <cellStyle name="40% - Accent4 3 2 2 2 2 3 3" xfId="20018" xr:uid="{00000000-0005-0000-0000-0000DC5F0000}"/>
    <cellStyle name="40% - Accent4 3 2 2 2 2 3 4" xfId="20019" xr:uid="{00000000-0005-0000-0000-0000DD5F0000}"/>
    <cellStyle name="40% - Accent4 3 2 2 2 2 4" xfId="20020" xr:uid="{00000000-0005-0000-0000-0000DE5F0000}"/>
    <cellStyle name="40% - Accent4 3 2 2 2 2 4 2" xfId="20021" xr:uid="{00000000-0005-0000-0000-0000DF5F0000}"/>
    <cellStyle name="40% - Accent4 3 2 2 2 2 4 3" xfId="53946" xr:uid="{00000000-0005-0000-0000-0000E05F0000}"/>
    <cellStyle name="40% - Accent4 3 2 2 2 2 5" xfId="20022" xr:uid="{00000000-0005-0000-0000-0000E15F0000}"/>
    <cellStyle name="40% - Accent4 3 2 2 2 2 6" xfId="20023" xr:uid="{00000000-0005-0000-0000-0000E25F0000}"/>
    <cellStyle name="40% - Accent4 3 2 2 2 3" xfId="20024" xr:uid="{00000000-0005-0000-0000-0000E35F0000}"/>
    <cellStyle name="40% - Accent4 3 2 2 2 3 2" xfId="20025" xr:uid="{00000000-0005-0000-0000-0000E45F0000}"/>
    <cellStyle name="40% - Accent4 3 2 2 2 3 2 2" xfId="20026" xr:uid="{00000000-0005-0000-0000-0000E55F0000}"/>
    <cellStyle name="40% - Accent4 3 2 2 2 3 2 3" xfId="53947" xr:uid="{00000000-0005-0000-0000-0000E65F0000}"/>
    <cellStyle name="40% - Accent4 3 2 2 2 3 3" xfId="20027" xr:uid="{00000000-0005-0000-0000-0000E75F0000}"/>
    <cellStyle name="40% - Accent4 3 2 2 2 3 4" xfId="20028" xr:uid="{00000000-0005-0000-0000-0000E85F0000}"/>
    <cellStyle name="40% - Accent4 3 2 2 2 4" xfId="20029" xr:uid="{00000000-0005-0000-0000-0000E95F0000}"/>
    <cellStyle name="40% - Accent4 3 2 2 2 4 2" xfId="20030" xr:uid="{00000000-0005-0000-0000-0000EA5F0000}"/>
    <cellStyle name="40% - Accent4 3 2 2 2 4 2 2" xfId="20031" xr:uid="{00000000-0005-0000-0000-0000EB5F0000}"/>
    <cellStyle name="40% - Accent4 3 2 2 2 4 2 3" xfId="53948" xr:uid="{00000000-0005-0000-0000-0000EC5F0000}"/>
    <cellStyle name="40% - Accent4 3 2 2 2 4 3" xfId="20032" xr:uid="{00000000-0005-0000-0000-0000ED5F0000}"/>
    <cellStyle name="40% - Accent4 3 2 2 2 4 4" xfId="20033" xr:uid="{00000000-0005-0000-0000-0000EE5F0000}"/>
    <cellStyle name="40% - Accent4 3 2 2 2 5" xfId="20034" xr:uid="{00000000-0005-0000-0000-0000EF5F0000}"/>
    <cellStyle name="40% - Accent4 3 2 2 2 5 2" xfId="20035" xr:uid="{00000000-0005-0000-0000-0000F05F0000}"/>
    <cellStyle name="40% - Accent4 3 2 2 2 5 3" xfId="53949" xr:uid="{00000000-0005-0000-0000-0000F15F0000}"/>
    <cellStyle name="40% - Accent4 3 2 2 2 6" xfId="20036" xr:uid="{00000000-0005-0000-0000-0000F25F0000}"/>
    <cellStyle name="40% - Accent4 3 2 2 2 7" xfId="20037" xr:uid="{00000000-0005-0000-0000-0000F35F0000}"/>
    <cellStyle name="40% - Accent4 3 2 2 3" xfId="20038" xr:uid="{00000000-0005-0000-0000-0000F45F0000}"/>
    <cellStyle name="40% - Accent4 3 2 2 3 2" xfId="20039" xr:uid="{00000000-0005-0000-0000-0000F55F0000}"/>
    <cellStyle name="40% - Accent4 3 2 2 3 2 2" xfId="20040" xr:uid="{00000000-0005-0000-0000-0000F65F0000}"/>
    <cellStyle name="40% - Accent4 3 2 2 3 2 2 2" xfId="20041" xr:uid="{00000000-0005-0000-0000-0000F75F0000}"/>
    <cellStyle name="40% - Accent4 3 2 2 3 2 2 3" xfId="53950" xr:uid="{00000000-0005-0000-0000-0000F85F0000}"/>
    <cellStyle name="40% - Accent4 3 2 2 3 2 3" xfId="20042" xr:uid="{00000000-0005-0000-0000-0000F95F0000}"/>
    <cellStyle name="40% - Accent4 3 2 2 3 2 4" xfId="20043" xr:uid="{00000000-0005-0000-0000-0000FA5F0000}"/>
    <cellStyle name="40% - Accent4 3 2 2 3 3" xfId="20044" xr:uid="{00000000-0005-0000-0000-0000FB5F0000}"/>
    <cellStyle name="40% - Accent4 3 2 2 3 3 2" xfId="20045" xr:uid="{00000000-0005-0000-0000-0000FC5F0000}"/>
    <cellStyle name="40% - Accent4 3 2 2 3 3 2 2" xfId="20046" xr:uid="{00000000-0005-0000-0000-0000FD5F0000}"/>
    <cellStyle name="40% - Accent4 3 2 2 3 3 2 3" xfId="53951" xr:uid="{00000000-0005-0000-0000-0000FE5F0000}"/>
    <cellStyle name="40% - Accent4 3 2 2 3 3 3" xfId="20047" xr:uid="{00000000-0005-0000-0000-0000FF5F0000}"/>
    <cellStyle name="40% - Accent4 3 2 2 3 3 4" xfId="20048" xr:uid="{00000000-0005-0000-0000-000000600000}"/>
    <cellStyle name="40% - Accent4 3 2 2 3 4" xfId="20049" xr:uid="{00000000-0005-0000-0000-000001600000}"/>
    <cellStyle name="40% - Accent4 3 2 2 3 4 2" xfId="20050" xr:uid="{00000000-0005-0000-0000-000002600000}"/>
    <cellStyle name="40% - Accent4 3 2 2 3 4 3" xfId="53952" xr:uid="{00000000-0005-0000-0000-000003600000}"/>
    <cellStyle name="40% - Accent4 3 2 2 3 5" xfId="20051" xr:uid="{00000000-0005-0000-0000-000004600000}"/>
    <cellStyle name="40% - Accent4 3 2 2 3 6" xfId="20052" xr:uid="{00000000-0005-0000-0000-000005600000}"/>
    <cellStyle name="40% - Accent4 3 2 2 4" xfId="20053" xr:uid="{00000000-0005-0000-0000-000006600000}"/>
    <cellStyle name="40% - Accent4 3 2 2 4 2" xfId="20054" xr:uid="{00000000-0005-0000-0000-000007600000}"/>
    <cellStyle name="40% - Accent4 3 2 2 4 2 2" xfId="20055" xr:uid="{00000000-0005-0000-0000-000008600000}"/>
    <cellStyle name="40% - Accent4 3 2 2 4 2 3" xfId="53953" xr:uid="{00000000-0005-0000-0000-000009600000}"/>
    <cellStyle name="40% - Accent4 3 2 2 4 3" xfId="20056" xr:uid="{00000000-0005-0000-0000-00000A600000}"/>
    <cellStyle name="40% - Accent4 3 2 2 4 4" xfId="20057" xr:uid="{00000000-0005-0000-0000-00000B600000}"/>
    <cellStyle name="40% - Accent4 3 2 2 5" xfId="20058" xr:uid="{00000000-0005-0000-0000-00000C600000}"/>
    <cellStyle name="40% - Accent4 3 2 2 5 2" xfId="20059" xr:uid="{00000000-0005-0000-0000-00000D600000}"/>
    <cellStyle name="40% - Accent4 3 2 2 5 2 2" xfId="20060" xr:uid="{00000000-0005-0000-0000-00000E600000}"/>
    <cellStyle name="40% - Accent4 3 2 2 5 2 3" xfId="53954" xr:uid="{00000000-0005-0000-0000-00000F600000}"/>
    <cellStyle name="40% - Accent4 3 2 2 5 3" xfId="20061" xr:uid="{00000000-0005-0000-0000-000010600000}"/>
    <cellStyle name="40% - Accent4 3 2 2 5 4" xfId="20062" xr:uid="{00000000-0005-0000-0000-000011600000}"/>
    <cellStyle name="40% - Accent4 3 2 2 6" xfId="20063" xr:uid="{00000000-0005-0000-0000-000012600000}"/>
    <cellStyle name="40% - Accent4 3 2 2 6 2" xfId="20064" xr:uid="{00000000-0005-0000-0000-000013600000}"/>
    <cellStyle name="40% - Accent4 3 2 2 6 3" xfId="53955" xr:uid="{00000000-0005-0000-0000-000014600000}"/>
    <cellStyle name="40% - Accent4 3 2 2 7" xfId="20065" xr:uid="{00000000-0005-0000-0000-000015600000}"/>
    <cellStyle name="40% - Accent4 3 2 2 8" xfId="20066" xr:uid="{00000000-0005-0000-0000-000016600000}"/>
    <cellStyle name="40% - Accent4 3 2 2 9" xfId="60725" xr:uid="{00000000-0005-0000-0000-000017600000}"/>
    <cellStyle name="40% - Accent4 3 2 3" xfId="20067" xr:uid="{00000000-0005-0000-0000-000018600000}"/>
    <cellStyle name="40% - Accent4 3 2 3 2" xfId="20068" xr:uid="{00000000-0005-0000-0000-000019600000}"/>
    <cellStyle name="40% - Accent4 3 2 3 2 2" xfId="20069" xr:uid="{00000000-0005-0000-0000-00001A600000}"/>
    <cellStyle name="40% - Accent4 3 2 3 2 2 2" xfId="20070" xr:uid="{00000000-0005-0000-0000-00001B600000}"/>
    <cellStyle name="40% - Accent4 3 2 3 2 2 2 2" xfId="20071" xr:uid="{00000000-0005-0000-0000-00001C600000}"/>
    <cellStyle name="40% - Accent4 3 2 3 2 2 2 3" xfId="53956" xr:uid="{00000000-0005-0000-0000-00001D600000}"/>
    <cellStyle name="40% - Accent4 3 2 3 2 2 3" xfId="20072" xr:uid="{00000000-0005-0000-0000-00001E600000}"/>
    <cellStyle name="40% - Accent4 3 2 3 2 2 4" xfId="20073" xr:uid="{00000000-0005-0000-0000-00001F600000}"/>
    <cellStyle name="40% - Accent4 3 2 3 2 3" xfId="20074" xr:uid="{00000000-0005-0000-0000-000020600000}"/>
    <cellStyle name="40% - Accent4 3 2 3 2 3 2" xfId="20075" xr:uid="{00000000-0005-0000-0000-000021600000}"/>
    <cellStyle name="40% - Accent4 3 2 3 2 3 2 2" xfId="20076" xr:uid="{00000000-0005-0000-0000-000022600000}"/>
    <cellStyle name="40% - Accent4 3 2 3 2 3 2 3" xfId="53957" xr:uid="{00000000-0005-0000-0000-000023600000}"/>
    <cellStyle name="40% - Accent4 3 2 3 2 3 3" xfId="20077" xr:uid="{00000000-0005-0000-0000-000024600000}"/>
    <cellStyle name="40% - Accent4 3 2 3 2 3 4" xfId="20078" xr:uid="{00000000-0005-0000-0000-000025600000}"/>
    <cellStyle name="40% - Accent4 3 2 3 2 4" xfId="20079" xr:uid="{00000000-0005-0000-0000-000026600000}"/>
    <cellStyle name="40% - Accent4 3 2 3 2 4 2" xfId="20080" xr:uid="{00000000-0005-0000-0000-000027600000}"/>
    <cellStyle name="40% - Accent4 3 2 3 2 4 3" xfId="53958" xr:uid="{00000000-0005-0000-0000-000028600000}"/>
    <cellStyle name="40% - Accent4 3 2 3 2 5" xfId="20081" xr:uid="{00000000-0005-0000-0000-000029600000}"/>
    <cellStyle name="40% - Accent4 3 2 3 2 6" xfId="20082" xr:uid="{00000000-0005-0000-0000-00002A600000}"/>
    <cellStyle name="40% - Accent4 3 2 3 3" xfId="20083" xr:uid="{00000000-0005-0000-0000-00002B600000}"/>
    <cellStyle name="40% - Accent4 3 2 3 3 2" xfId="20084" xr:uid="{00000000-0005-0000-0000-00002C600000}"/>
    <cellStyle name="40% - Accent4 3 2 3 3 2 2" xfId="20085" xr:uid="{00000000-0005-0000-0000-00002D600000}"/>
    <cellStyle name="40% - Accent4 3 2 3 3 2 3" xfId="53959" xr:uid="{00000000-0005-0000-0000-00002E600000}"/>
    <cellStyle name="40% - Accent4 3 2 3 3 3" xfId="20086" xr:uid="{00000000-0005-0000-0000-00002F600000}"/>
    <cellStyle name="40% - Accent4 3 2 3 3 4" xfId="20087" xr:uid="{00000000-0005-0000-0000-000030600000}"/>
    <cellStyle name="40% - Accent4 3 2 3 4" xfId="20088" xr:uid="{00000000-0005-0000-0000-000031600000}"/>
    <cellStyle name="40% - Accent4 3 2 3 4 2" xfId="20089" xr:uid="{00000000-0005-0000-0000-000032600000}"/>
    <cellStyle name="40% - Accent4 3 2 3 4 2 2" xfId="20090" xr:uid="{00000000-0005-0000-0000-000033600000}"/>
    <cellStyle name="40% - Accent4 3 2 3 4 2 3" xfId="53960" xr:uid="{00000000-0005-0000-0000-000034600000}"/>
    <cellStyle name="40% - Accent4 3 2 3 4 3" xfId="20091" xr:uid="{00000000-0005-0000-0000-000035600000}"/>
    <cellStyle name="40% - Accent4 3 2 3 4 4" xfId="20092" xr:uid="{00000000-0005-0000-0000-000036600000}"/>
    <cellStyle name="40% - Accent4 3 2 3 5" xfId="20093" xr:uid="{00000000-0005-0000-0000-000037600000}"/>
    <cellStyle name="40% - Accent4 3 2 3 5 2" xfId="20094" xr:uid="{00000000-0005-0000-0000-000038600000}"/>
    <cellStyle name="40% - Accent4 3 2 3 5 3" xfId="53961" xr:uid="{00000000-0005-0000-0000-000039600000}"/>
    <cellStyle name="40% - Accent4 3 2 3 6" xfId="20095" xr:uid="{00000000-0005-0000-0000-00003A600000}"/>
    <cellStyle name="40% - Accent4 3 2 3 7" xfId="20096" xr:uid="{00000000-0005-0000-0000-00003B600000}"/>
    <cellStyle name="40% - Accent4 3 2 4" xfId="20097" xr:uid="{00000000-0005-0000-0000-00003C600000}"/>
    <cellStyle name="40% - Accent4 3 2 4 2" xfId="20098" xr:uid="{00000000-0005-0000-0000-00003D600000}"/>
    <cellStyle name="40% - Accent4 3 2 4 2 2" xfId="20099" xr:uid="{00000000-0005-0000-0000-00003E600000}"/>
    <cellStyle name="40% - Accent4 3 2 4 2 2 2" xfId="20100" xr:uid="{00000000-0005-0000-0000-00003F600000}"/>
    <cellStyle name="40% - Accent4 3 2 4 2 2 3" xfId="53962" xr:uid="{00000000-0005-0000-0000-000040600000}"/>
    <cellStyle name="40% - Accent4 3 2 4 2 3" xfId="20101" xr:uid="{00000000-0005-0000-0000-000041600000}"/>
    <cellStyle name="40% - Accent4 3 2 4 2 4" xfId="20102" xr:uid="{00000000-0005-0000-0000-000042600000}"/>
    <cellStyle name="40% - Accent4 3 2 4 3" xfId="20103" xr:uid="{00000000-0005-0000-0000-000043600000}"/>
    <cellStyle name="40% - Accent4 3 2 4 3 2" xfId="20104" xr:uid="{00000000-0005-0000-0000-000044600000}"/>
    <cellStyle name="40% - Accent4 3 2 4 3 2 2" xfId="20105" xr:uid="{00000000-0005-0000-0000-000045600000}"/>
    <cellStyle name="40% - Accent4 3 2 4 3 2 3" xfId="53963" xr:uid="{00000000-0005-0000-0000-000046600000}"/>
    <cellStyle name="40% - Accent4 3 2 4 3 3" xfId="20106" xr:uid="{00000000-0005-0000-0000-000047600000}"/>
    <cellStyle name="40% - Accent4 3 2 4 3 4" xfId="20107" xr:uid="{00000000-0005-0000-0000-000048600000}"/>
    <cellStyle name="40% - Accent4 3 2 4 4" xfId="20108" xr:uid="{00000000-0005-0000-0000-000049600000}"/>
    <cellStyle name="40% - Accent4 3 2 4 4 2" xfId="20109" xr:uid="{00000000-0005-0000-0000-00004A600000}"/>
    <cellStyle name="40% - Accent4 3 2 4 4 3" xfId="53964" xr:uid="{00000000-0005-0000-0000-00004B600000}"/>
    <cellStyle name="40% - Accent4 3 2 4 5" xfId="20110" xr:uid="{00000000-0005-0000-0000-00004C600000}"/>
    <cellStyle name="40% - Accent4 3 2 4 6" xfId="20111" xr:uid="{00000000-0005-0000-0000-00004D600000}"/>
    <cellStyle name="40% - Accent4 3 2 5" xfId="20112" xr:uid="{00000000-0005-0000-0000-00004E600000}"/>
    <cellStyle name="40% - Accent4 3 2 5 2" xfId="20113" xr:uid="{00000000-0005-0000-0000-00004F600000}"/>
    <cellStyle name="40% - Accent4 3 2 5 2 2" xfId="20114" xr:uid="{00000000-0005-0000-0000-000050600000}"/>
    <cellStyle name="40% - Accent4 3 2 5 2 2 2" xfId="20115" xr:uid="{00000000-0005-0000-0000-000051600000}"/>
    <cellStyle name="40% - Accent4 3 2 5 2 2 3" xfId="53965" xr:uid="{00000000-0005-0000-0000-000052600000}"/>
    <cellStyle name="40% - Accent4 3 2 5 2 3" xfId="20116" xr:uid="{00000000-0005-0000-0000-000053600000}"/>
    <cellStyle name="40% - Accent4 3 2 5 2 4" xfId="20117" xr:uid="{00000000-0005-0000-0000-000054600000}"/>
    <cellStyle name="40% - Accent4 3 2 5 3" xfId="20118" xr:uid="{00000000-0005-0000-0000-000055600000}"/>
    <cellStyle name="40% - Accent4 3 2 5 3 2" xfId="20119" xr:uid="{00000000-0005-0000-0000-000056600000}"/>
    <cellStyle name="40% - Accent4 3 2 5 3 3" xfId="53966" xr:uid="{00000000-0005-0000-0000-000057600000}"/>
    <cellStyle name="40% - Accent4 3 2 5 4" xfId="20120" xr:uid="{00000000-0005-0000-0000-000058600000}"/>
    <cellStyle name="40% - Accent4 3 2 5 5" xfId="20121" xr:uid="{00000000-0005-0000-0000-000059600000}"/>
    <cellStyle name="40% - Accent4 3 2 6" xfId="20122" xr:uid="{00000000-0005-0000-0000-00005A600000}"/>
    <cellStyle name="40% - Accent4 3 2 6 2" xfId="20123" xr:uid="{00000000-0005-0000-0000-00005B600000}"/>
    <cellStyle name="40% - Accent4 3 2 6 2 2" xfId="20124" xr:uid="{00000000-0005-0000-0000-00005C600000}"/>
    <cellStyle name="40% - Accent4 3 2 6 2 3" xfId="53967" xr:uid="{00000000-0005-0000-0000-00005D600000}"/>
    <cellStyle name="40% - Accent4 3 2 6 3" xfId="20125" xr:uid="{00000000-0005-0000-0000-00005E600000}"/>
    <cellStyle name="40% - Accent4 3 2 6 4" xfId="20126" xr:uid="{00000000-0005-0000-0000-00005F600000}"/>
    <cellStyle name="40% - Accent4 3 2 7" xfId="20127" xr:uid="{00000000-0005-0000-0000-000060600000}"/>
    <cellStyle name="40% - Accent4 3 2 7 2" xfId="20128" xr:uid="{00000000-0005-0000-0000-000061600000}"/>
    <cellStyle name="40% - Accent4 3 2 7 2 2" xfId="20129" xr:uid="{00000000-0005-0000-0000-000062600000}"/>
    <cellStyle name="40% - Accent4 3 2 7 2 3" xfId="53968" xr:uid="{00000000-0005-0000-0000-000063600000}"/>
    <cellStyle name="40% - Accent4 3 2 7 3" xfId="20130" xr:uid="{00000000-0005-0000-0000-000064600000}"/>
    <cellStyle name="40% - Accent4 3 2 7 4" xfId="20131" xr:uid="{00000000-0005-0000-0000-000065600000}"/>
    <cellStyle name="40% - Accent4 3 2 8" xfId="20132" xr:uid="{00000000-0005-0000-0000-000066600000}"/>
    <cellStyle name="40% - Accent4 3 2 8 2" xfId="20133" xr:uid="{00000000-0005-0000-0000-000067600000}"/>
    <cellStyle name="40% - Accent4 3 2 8 3" xfId="53969" xr:uid="{00000000-0005-0000-0000-000068600000}"/>
    <cellStyle name="40% - Accent4 3 2 9" xfId="20134" xr:uid="{00000000-0005-0000-0000-000069600000}"/>
    <cellStyle name="40% - Accent4 3 3" xfId="20135" xr:uid="{00000000-0005-0000-0000-00006A600000}"/>
    <cellStyle name="40% - Accent4 3 3 10" xfId="60542" xr:uid="{00000000-0005-0000-0000-00006B600000}"/>
    <cellStyle name="40% - Accent4 3 3 2" xfId="20136" xr:uid="{00000000-0005-0000-0000-00006C600000}"/>
    <cellStyle name="40% - Accent4 3 3 2 2" xfId="20137" xr:uid="{00000000-0005-0000-0000-00006D600000}"/>
    <cellStyle name="40% - Accent4 3 3 2 2 2" xfId="20138" xr:uid="{00000000-0005-0000-0000-00006E600000}"/>
    <cellStyle name="40% - Accent4 3 3 2 2 2 2" xfId="20139" xr:uid="{00000000-0005-0000-0000-00006F600000}"/>
    <cellStyle name="40% - Accent4 3 3 2 2 2 2 2" xfId="20140" xr:uid="{00000000-0005-0000-0000-000070600000}"/>
    <cellStyle name="40% - Accent4 3 3 2 2 2 2 3" xfId="53970" xr:uid="{00000000-0005-0000-0000-000071600000}"/>
    <cellStyle name="40% - Accent4 3 3 2 2 2 3" xfId="20141" xr:uid="{00000000-0005-0000-0000-000072600000}"/>
    <cellStyle name="40% - Accent4 3 3 2 2 2 4" xfId="20142" xr:uid="{00000000-0005-0000-0000-000073600000}"/>
    <cellStyle name="40% - Accent4 3 3 2 2 3" xfId="20143" xr:uid="{00000000-0005-0000-0000-000074600000}"/>
    <cellStyle name="40% - Accent4 3 3 2 2 3 2" xfId="20144" xr:uid="{00000000-0005-0000-0000-000075600000}"/>
    <cellStyle name="40% - Accent4 3 3 2 2 3 2 2" xfId="20145" xr:uid="{00000000-0005-0000-0000-000076600000}"/>
    <cellStyle name="40% - Accent4 3 3 2 2 3 2 3" xfId="53971" xr:uid="{00000000-0005-0000-0000-000077600000}"/>
    <cellStyle name="40% - Accent4 3 3 2 2 3 3" xfId="20146" xr:uid="{00000000-0005-0000-0000-000078600000}"/>
    <cellStyle name="40% - Accent4 3 3 2 2 3 4" xfId="20147" xr:uid="{00000000-0005-0000-0000-000079600000}"/>
    <cellStyle name="40% - Accent4 3 3 2 2 4" xfId="20148" xr:uid="{00000000-0005-0000-0000-00007A600000}"/>
    <cellStyle name="40% - Accent4 3 3 2 2 4 2" xfId="20149" xr:uid="{00000000-0005-0000-0000-00007B600000}"/>
    <cellStyle name="40% - Accent4 3 3 2 2 4 3" xfId="53972" xr:uid="{00000000-0005-0000-0000-00007C600000}"/>
    <cellStyle name="40% - Accent4 3 3 2 2 5" xfId="20150" xr:uid="{00000000-0005-0000-0000-00007D600000}"/>
    <cellStyle name="40% - Accent4 3 3 2 2 6" xfId="20151" xr:uid="{00000000-0005-0000-0000-00007E600000}"/>
    <cellStyle name="40% - Accent4 3 3 2 3" xfId="20152" xr:uid="{00000000-0005-0000-0000-00007F600000}"/>
    <cellStyle name="40% - Accent4 3 3 2 3 2" xfId="20153" xr:uid="{00000000-0005-0000-0000-000080600000}"/>
    <cellStyle name="40% - Accent4 3 3 2 3 2 2" xfId="20154" xr:uid="{00000000-0005-0000-0000-000081600000}"/>
    <cellStyle name="40% - Accent4 3 3 2 3 2 3" xfId="53973" xr:uid="{00000000-0005-0000-0000-000082600000}"/>
    <cellStyle name="40% - Accent4 3 3 2 3 3" xfId="20155" xr:uid="{00000000-0005-0000-0000-000083600000}"/>
    <cellStyle name="40% - Accent4 3 3 2 3 4" xfId="20156" xr:uid="{00000000-0005-0000-0000-000084600000}"/>
    <cellStyle name="40% - Accent4 3 3 2 4" xfId="20157" xr:uid="{00000000-0005-0000-0000-000085600000}"/>
    <cellStyle name="40% - Accent4 3 3 2 4 2" xfId="20158" xr:uid="{00000000-0005-0000-0000-000086600000}"/>
    <cellStyle name="40% - Accent4 3 3 2 4 2 2" xfId="20159" xr:uid="{00000000-0005-0000-0000-000087600000}"/>
    <cellStyle name="40% - Accent4 3 3 2 4 2 3" xfId="53974" xr:uid="{00000000-0005-0000-0000-000088600000}"/>
    <cellStyle name="40% - Accent4 3 3 2 4 3" xfId="20160" xr:uid="{00000000-0005-0000-0000-000089600000}"/>
    <cellStyle name="40% - Accent4 3 3 2 4 4" xfId="20161" xr:uid="{00000000-0005-0000-0000-00008A600000}"/>
    <cellStyle name="40% - Accent4 3 3 2 5" xfId="20162" xr:uid="{00000000-0005-0000-0000-00008B600000}"/>
    <cellStyle name="40% - Accent4 3 3 2 5 2" xfId="20163" xr:uid="{00000000-0005-0000-0000-00008C600000}"/>
    <cellStyle name="40% - Accent4 3 3 2 5 3" xfId="53975" xr:uid="{00000000-0005-0000-0000-00008D600000}"/>
    <cellStyle name="40% - Accent4 3 3 2 6" xfId="20164" xr:uid="{00000000-0005-0000-0000-00008E600000}"/>
    <cellStyle name="40% - Accent4 3 3 2 7" xfId="20165" xr:uid="{00000000-0005-0000-0000-00008F600000}"/>
    <cellStyle name="40% - Accent4 3 3 3" xfId="20166" xr:uid="{00000000-0005-0000-0000-000090600000}"/>
    <cellStyle name="40% - Accent4 3 3 3 2" xfId="20167" xr:uid="{00000000-0005-0000-0000-000091600000}"/>
    <cellStyle name="40% - Accent4 3 3 3 2 2" xfId="20168" xr:uid="{00000000-0005-0000-0000-000092600000}"/>
    <cellStyle name="40% - Accent4 3 3 3 2 2 2" xfId="20169" xr:uid="{00000000-0005-0000-0000-000093600000}"/>
    <cellStyle name="40% - Accent4 3 3 3 2 2 3" xfId="53976" xr:uid="{00000000-0005-0000-0000-000094600000}"/>
    <cellStyle name="40% - Accent4 3 3 3 2 3" xfId="20170" xr:uid="{00000000-0005-0000-0000-000095600000}"/>
    <cellStyle name="40% - Accent4 3 3 3 2 4" xfId="20171" xr:uid="{00000000-0005-0000-0000-000096600000}"/>
    <cellStyle name="40% - Accent4 3 3 3 3" xfId="20172" xr:uid="{00000000-0005-0000-0000-000097600000}"/>
    <cellStyle name="40% - Accent4 3 3 3 3 2" xfId="20173" xr:uid="{00000000-0005-0000-0000-000098600000}"/>
    <cellStyle name="40% - Accent4 3 3 3 3 2 2" xfId="20174" xr:uid="{00000000-0005-0000-0000-000099600000}"/>
    <cellStyle name="40% - Accent4 3 3 3 3 2 3" xfId="53977" xr:uid="{00000000-0005-0000-0000-00009A600000}"/>
    <cellStyle name="40% - Accent4 3 3 3 3 3" xfId="20175" xr:uid="{00000000-0005-0000-0000-00009B600000}"/>
    <cellStyle name="40% - Accent4 3 3 3 3 4" xfId="20176" xr:uid="{00000000-0005-0000-0000-00009C600000}"/>
    <cellStyle name="40% - Accent4 3 3 3 4" xfId="20177" xr:uid="{00000000-0005-0000-0000-00009D600000}"/>
    <cellStyle name="40% - Accent4 3 3 3 4 2" xfId="20178" xr:uid="{00000000-0005-0000-0000-00009E600000}"/>
    <cellStyle name="40% - Accent4 3 3 3 4 3" xfId="53978" xr:uid="{00000000-0005-0000-0000-00009F600000}"/>
    <cellStyle name="40% - Accent4 3 3 3 5" xfId="20179" xr:uid="{00000000-0005-0000-0000-0000A0600000}"/>
    <cellStyle name="40% - Accent4 3 3 3 6" xfId="20180" xr:uid="{00000000-0005-0000-0000-0000A1600000}"/>
    <cellStyle name="40% - Accent4 3 3 4" xfId="20181" xr:uid="{00000000-0005-0000-0000-0000A2600000}"/>
    <cellStyle name="40% - Accent4 3 3 4 2" xfId="20182" xr:uid="{00000000-0005-0000-0000-0000A3600000}"/>
    <cellStyle name="40% - Accent4 3 3 4 2 2" xfId="20183" xr:uid="{00000000-0005-0000-0000-0000A4600000}"/>
    <cellStyle name="40% - Accent4 3 3 4 2 2 2" xfId="20184" xr:uid="{00000000-0005-0000-0000-0000A5600000}"/>
    <cellStyle name="40% - Accent4 3 3 4 2 2 3" xfId="53979" xr:uid="{00000000-0005-0000-0000-0000A6600000}"/>
    <cellStyle name="40% - Accent4 3 3 4 2 3" xfId="20185" xr:uid="{00000000-0005-0000-0000-0000A7600000}"/>
    <cellStyle name="40% - Accent4 3 3 4 2 4" xfId="20186" xr:uid="{00000000-0005-0000-0000-0000A8600000}"/>
    <cellStyle name="40% - Accent4 3 3 4 3" xfId="20187" xr:uid="{00000000-0005-0000-0000-0000A9600000}"/>
    <cellStyle name="40% - Accent4 3 3 4 3 2" xfId="20188" xr:uid="{00000000-0005-0000-0000-0000AA600000}"/>
    <cellStyle name="40% - Accent4 3 3 4 3 3" xfId="53980" xr:uid="{00000000-0005-0000-0000-0000AB600000}"/>
    <cellStyle name="40% - Accent4 3 3 4 4" xfId="20189" xr:uid="{00000000-0005-0000-0000-0000AC600000}"/>
    <cellStyle name="40% - Accent4 3 3 4 5" xfId="20190" xr:uid="{00000000-0005-0000-0000-0000AD600000}"/>
    <cellStyle name="40% - Accent4 3 3 5" xfId="20191" xr:uid="{00000000-0005-0000-0000-0000AE600000}"/>
    <cellStyle name="40% - Accent4 3 3 5 2" xfId="20192" xr:uid="{00000000-0005-0000-0000-0000AF600000}"/>
    <cellStyle name="40% - Accent4 3 3 5 2 2" xfId="20193" xr:uid="{00000000-0005-0000-0000-0000B0600000}"/>
    <cellStyle name="40% - Accent4 3 3 5 2 3" xfId="53981" xr:uid="{00000000-0005-0000-0000-0000B1600000}"/>
    <cellStyle name="40% - Accent4 3 3 5 3" xfId="20194" xr:uid="{00000000-0005-0000-0000-0000B2600000}"/>
    <cellStyle name="40% - Accent4 3 3 5 4" xfId="20195" xr:uid="{00000000-0005-0000-0000-0000B3600000}"/>
    <cellStyle name="40% - Accent4 3 3 6" xfId="20196" xr:uid="{00000000-0005-0000-0000-0000B4600000}"/>
    <cellStyle name="40% - Accent4 3 3 6 2" xfId="20197" xr:uid="{00000000-0005-0000-0000-0000B5600000}"/>
    <cellStyle name="40% - Accent4 3 3 6 2 2" xfId="20198" xr:uid="{00000000-0005-0000-0000-0000B6600000}"/>
    <cellStyle name="40% - Accent4 3 3 6 2 3" xfId="53982" xr:uid="{00000000-0005-0000-0000-0000B7600000}"/>
    <cellStyle name="40% - Accent4 3 3 6 3" xfId="20199" xr:uid="{00000000-0005-0000-0000-0000B8600000}"/>
    <cellStyle name="40% - Accent4 3 3 6 4" xfId="20200" xr:uid="{00000000-0005-0000-0000-0000B9600000}"/>
    <cellStyle name="40% - Accent4 3 3 7" xfId="20201" xr:uid="{00000000-0005-0000-0000-0000BA600000}"/>
    <cellStyle name="40% - Accent4 3 3 7 2" xfId="20202" xr:uid="{00000000-0005-0000-0000-0000BB600000}"/>
    <cellStyle name="40% - Accent4 3 3 7 3" xfId="53983" xr:uid="{00000000-0005-0000-0000-0000BC600000}"/>
    <cellStyle name="40% - Accent4 3 3 8" xfId="20203" xr:uid="{00000000-0005-0000-0000-0000BD600000}"/>
    <cellStyle name="40% - Accent4 3 3 9" xfId="20204" xr:uid="{00000000-0005-0000-0000-0000BE600000}"/>
    <cellStyle name="40% - Accent4 3 4" xfId="20205" xr:uid="{00000000-0005-0000-0000-0000BF600000}"/>
    <cellStyle name="40% - Accent4 3 4 2" xfId="20206" xr:uid="{00000000-0005-0000-0000-0000C0600000}"/>
    <cellStyle name="40% - Accent4 3 4 2 2" xfId="20207" xr:uid="{00000000-0005-0000-0000-0000C1600000}"/>
    <cellStyle name="40% - Accent4 3 4 2 2 2" xfId="20208" xr:uid="{00000000-0005-0000-0000-0000C2600000}"/>
    <cellStyle name="40% - Accent4 3 4 2 2 2 2" xfId="20209" xr:uid="{00000000-0005-0000-0000-0000C3600000}"/>
    <cellStyle name="40% - Accent4 3 4 2 2 2 3" xfId="53984" xr:uid="{00000000-0005-0000-0000-0000C4600000}"/>
    <cellStyle name="40% - Accent4 3 4 2 2 3" xfId="20210" xr:uid="{00000000-0005-0000-0000-0000C5600000}"/>
    <cellStyle name="40% - Accent4 3 4 2 2 4" xfId="20211" xr:uid="{00000000-0005-0000-0000-0000C6600000}"/>
    <cellStyle name="40% - Accent4 3 4 2 3" xfId="20212" xr:uid="{00000000-0005-0000-0000-0000C7600000}"/>
    <cellStyle name="40% - Accent4 3 4 2 3 2" xfId="20213" xr:uid="{00000000-0005-0000-0000-0000C8600000}"/>
    <cellStyle name="40% - Accent4 3 4 2 3 2 2" xfId="20214" xr:uid="{00000000-0005-0000-0000-0000C9600000}"/>
    <cellStyle name="40% - Accent4 3 4 2 3 2 3" xfId="53985" xr:uid="{00000000-0005-0000-0000-0000CA600000}"/>
    <cellStyle name="40% - Accent4 3 4 2 3 3" xfId="20215" xr:uid="{00000000-0005-0000-0000-0000CB600000}"/>
    <cellStyle name="40% - Accent4 3 4 2 3 4" xfId="20216" xr:uid="{00000000-0005-0000-0000-0000CC600000}"/>
    <cellStyle name="40% - Accent4 3 4 2 4" xfId="20217" xr:uid="{00000000-0005-0000-0000-0000CD600000}"/>
    <cellStyle name="40% - Accent4 3 4 2 4 2" xfId="20218" xr:uid="{00000000-0005-0000-0000-0000CE600000}"/>
    <cellStyle name="40% - Accent4 3 4 2 4 3" xfId="53986" xr:uid="{00000000-0005-0000-0000-0000CF600000}"/>
    <cellStyle name="40% - Accent4 3 4 2 5" xfId="20219" xr:uid="{00000000-0005-0000-0000-0000D0600000}"/>
    <cellStyle name="40% - Accent4 3 4 2 6" xfId="20220" xr:uid="{00000000-0005-0000-0000-0000D1600000}"/>
    <cellStyle name="40% - Accent4 3 4 3" xfId="20221" xr:uid="{00000000-0005-0000-0000-0000D2600000}"/>
    <cellStyle name="40% - Accent4 3 4 3 2" xfId="20222" xr:uid="{00000000-0005-0000-0000-0000D3600000}"/>
    <cellStyle name="40% - Accent4 3 4 3 2 2" xfId="20223" xr:uid="{00000000-0005-0000-0000-0000D4600000}"/>
    <cellStyle name="40% - Accent4 3 4 3 2 3" xfId="53987" xr:uid="{00000000-0005-0000-0000-0000D5600000}"/>
    <cellStyle name="40% - Accent4 3 4 3 3" xfId="20224" xr:uid="{00000000-0005-0000-0000-0000D6600000}"/>
    <cellStyle name="40% - Accent4 3 4 3 4" xfId="20225" xr:uid="{00000000-0005-0000-0000-0000D7600000}"/>
    <cellStyle name="40% - Accent4 3 4 4" xfId="20226" xr:uid="{00000000-0005-0000-0000-0000D8600000}"/>
    <cellStyle name="40% - Accent4 3 4 4 2" xfId="20227" xr:uid="{00000000-0005-0000-0000-0000D9600000}"/>
    <cellStyle name="40% - Accent4 3 4 4 2 2" xfId="20228" xr:uid="{00000000-0005-0000-0000-0000DA600000}"/>
    <cellStyle name="40% - Accent4 3 4 4 2 3" xfId="53988" xr:uid="{00000000-0005-0000-0000-0000DB600000}"/>
    <cellStyle name="40% - Accent4 3 4 4 3" xfId="20229" xr:uid="{00000000-0005-0000-0000-0000DC600000}"/>
    <cellStyle name="40% - Accent4 3 4 4 4" xfId="20230" xr:uid="{00000000-0005-0000-0000-0000DD600000}"/>
    <cellStyle name="40% - Accent4 3 4 5" xfId="20231" xr:uid="{00000000-0005-0000-0000-0000DE600000}"/>
    <cellStyle name="40% - Accent4 3 4 5 2" xfId="20232" xr:uid="{00000000-0005-0000-0000-0000DF600000}"/>
    <cellStyle name="40% - Accent4 3 4 5 3" xfId="53989" xr:uid="{00000000-0005-0000-0000-0000E0600000}"/>
    <cellStyle name="40% - Accent4 3 4 6" xfId="20233" xr:uid="{00000000-0005-0000-0000-0000E1600000}"/>
    <cellStyle name="40% - Accent4 3 4 7" xfId="20234" xr:uid="{00000000-0005-0000-0000-0000E2600000}"/>
    <cellStyle name="40% - Accent4 3 5" xfId="20235" xr:uid="{00000000-0005-0000-0000-0000E3600000}"/>
    <cellStyle name="40% - Accent4 3 5 2" xfId="20236" xr:uid="{00000000-0005-0000-0000-0000E4600000}"/>
    <cellStyle name="40% - Accent4 3 5 2 2" xfId="20237" xr:uid="{00000000-0005-0000-0000-0000E5600000}"/>
    <cellStyle name="40% - Accent4 3 5 2 2 2" xfId="20238" xr:uid="{00000000-0005-0000-0000-0000E6600000}"/>
    <cellStyle name="40% - Accent4 3 5 2 2 3" xfId="53990" xr:uid="{00000000-0005-0000-0000-0000E7600000}"/>
    <cellStyle name="40% - Accent4 3 5 2 3" xfId="20239" xr:uid="{00000000-0005-0000-0000-0000E8600000}"/>
    <cellStyle name="40% - Accent4 3 5 2 4" xfId="20240" xr:uid="{00000000-0005-0000-0000-0000E9600000}"/>
    <cellStyle name="40% - Accent4 3 5 3" xfId="20241" xr:uid="{00000000-0005-0000-0000-0000EA600000}"/>
    <cellStyle name="40% - Accent4 3 5 3 2" xfId="20242" xr:uid="{00000000-0005-0000-0000-0000EB600000}"/>
    <cellStyle name="40% - Accent4 3 5 3 2 2" xfId="20243" xr:uid="{00000000-0005-0000-0000-0000EC600000}"/>
    <cellStyle name="40% - Accent4 3 5 3 2 3" xfId="53991" xr:uid="{00000000-0005-0000-0000-0000ED600000}"/>
    <cellStyle name="40% - Accent4 3 5 3 3" xfId="20244" xr:uid="{00000000-0005-0000-0000-0000EE600000}"/>
    <cellStyle name="40% - Accent4 3 5 3 4" xfId="20245" xr:uid="{00000000-0005-0000-0000-0000EF600000}"/>
    <cellStyle name="40% - Accent4 3 5 4" xfId="20246" xr:uid="{00000000-0005-0000-0000-0000F0600000}"/>
    <cellStyle name="40% - Accent4 3 5 4 2" xfId="20247" xr:uid="{00000000-0005-0000-0000-0000F1600000}"/>
    <cellStyle name="40% - Accent4 3 5 4 3" xfId="53992" xr:uid="{00000000-0005-0000-0000-0000F2600000}"/>
    <cellStyle name="40% - Accent4 3 5 5" xfId="20248" xr:uid="{00000000-0005-0000-0000-0000F3600000}"/>
    <cellStyle name="40% - Accent4 3 5 6" xfId="20249" xr:uid="{00000000-0005-0000-0000-0000F4600000}"/>
    <cellStyle name="40% - Accent4 3 6" xfId="20250" xr:uid="{00000000-0005-0000-0000-0000F5600000}"/>
    <cellStyle name="40% - Accent4 3 6 2" xfId="20251" xr:uid="{00000000-0005-0000-0000-0000F6600000}"/>
    <cellStyle name="40% - Accent4 3 6 2 2" xfId="20252" xr:uid="{00000000-0005-0000-0000-0000F7600000}"/>
    <cellStyle name="40% - Accent4 3 6 2 2 2" xfId="20253" xr:uid="{00000000-0005-0000-0000-0000F8600000}"/>
    <cellStyle name="40% - Accent4 3 6 2 2 3" xfId="53993" xr:uid="{00000000-0005-0000-0000-0000F9600000}"/>
    <cellStyle name="40% - Accent4 3 6 2 3" xfId="20254" xr:uid="{00000000-0005-0000-0000-0000FA600000}"/>
    <cellStyle name="40% - Accent4 3 6 2 4" xfId="20255" xr:uid="{00000000-0005-0000-0000-0000FB600000}"/>
    <cellStyle name="40% - Accent4 3 6 3" xfId="20256" xr:uid="{00000000-0005-0000-0000-0000FC600000}"/>
    <cellStyle name="40% - Accent4 3 6 3 2" xfId="20257" xr:uid="{00000000-0005-0000-0000-0000FD600000}"/>
    <cellStyle name="40% - Accent4 3 6 3 3" xfId="53994" xr:uid="{00000000-0005-0000-0000-0000FE600000}"/>
    <cellStyle name="40% - Accent4 3 6 4" xfId="20258" xr:uid="{00000000-0005-0000-0000-0000FF600000}"/>
    <cellStyle name="40% - Accent4 3 6 5" xfId="20259" xr:uid="{00000000-0005-0000-0000-000000610000}"/>
    <cellStyle name="40% - Accent4 3 7" xfId="20260" xr:uid="{00000000-0005-0000-0000-000001610000}"/>
    <cellStyle name="40% - Accent4 3 7 2" xfId="20261" xr:uid="{00000000-0005-0000-0000-000002610000}"/>
    <cellStyle name="40% - Accent4 3 7 2 2" xfId="20262" xr:uid="{00000000-0005-0000-0000-000003610000}"/>
    <cellStyle name="40% - Accent4 3 7 2 3" xfId="53995" xr:uid="{00000000-0005-0000-0000-000004610000}"/>
    <cellStyle name="40% - Accent4 3 7 3" xfId="20263" xr:uid="{00000000-0005-0000-0000-000005610000}"/>
    <cellStyle name="40% - Accent4 3 7 4" xfId="20264" xr:uid="{00000000-0005-0000-0000-000006610000}"/>
    <cellStyle name="40% - Accent4 3 8" xfId="20265" xr:uid="{00000000-0005-0000-0000-000007610000}"/>
    <cellStyle name="40% - Accent4 3 8 2" xfId="20266" xr:uid="{00000000-0005-0000-0000-000008610000}"/>
    <cellStyle name="40% - Accent4 3 8 2 2" xfId="20267" xr:uid="{00000000-0005-0000-0000-000009610000}"/>
    <cellStyle name="40% - Accent4 3 8 2 3" xfId="53996" xr:uid="{00000000-0005-0000-0000-00000A610000}"/>
    <cellStyle name="40% - Accent4 3 8 3" xfId="20268" xr:uid="{00000000-0005-0000-0000-00000B610000}"/>
    <cellStyle name="40% - Accent4 3 8 4" xfId="20269" xr:uid="{00000000-0005-0000-0000-00000C610000}"/>
    <cellStyle name="40% - Accent4 3 9" xfId="20270" xr:uid="{00000000-0005-0000-0000-00000D610000}"/>
    <cellStyle name="40% - Accent4 3 9 2" xfId="20271" xr:uid="{00000000-0005-0000-0000-00000E610000}"/>
    <cellStyle name="40% - Accent4 3 9 3" xfId="53997" xr:uid="{00000000-0005-0000-0000-00000F610000}"/>
    <cellStyle name="40% - Accent4 4" xfId="20272" xr:uid="{00000000-0005-0000-0000-000010610000}"/>
    <cellStyle name="40% - Accent4 4 10" xfId="20273" xr:uid="{00000000-0005-0000-0000-000011610000}"/>
    <cellStyle name="40% - Accent4 4 11" xfId="20274" xr:uid="{00000000-0005-0000-0000-000012610000}"/>
    <cellStyle name="40% - Accent4 4 12" xfId="60188" xr:uid="{00000000-0005-0000-0000-000013610000}"/>
    <cellStyle name="40% - Accent4 4 2" xfId="20275" xr:uid="{00000000-0005-0000-0000-000014610000}"/>
    <cellStyle name="40% - Accent4 4 2 10" xfId="20276" xr:uid="{00000000-0005-0000-0000-000015610000}"/>
    <cellStyle name="40% - Accent4 4 2 11" xfId="60371" xr:uid="{00000000-0005-0000-0000-000016610000}"/>
    <cellStyle name="40% - Accent4 4 2 2" xfId="20277" xr:uid="{00000000-0005-0000-0000-000017610000}"/>
    <cellStyle name="40% - Accent4 4 2 2 2" xfId="20278" xr:uid="{00000000-0005-0000-0000-000018610000}"/>
    <cellStyle name="40% - Accent4 4 2 2 2 2" xfId="20279" xr:uid="{00000000-0005-0000-0000-000019610000}"/>
    <cellStyle name="40% - Accent4 4 2 2 2 2 2" xfId="20280" xr:uid="{00000000-0005-0000-0000-00001A610000}"/>
    <cellStyle name="40% - Accent4 4 2 2 2 2 2 2" xfId="20281" xr:uid="{00000000-0005-0000-0000-00001B610000}"/>
    <cellStyle name="40% - Accent4 4 2 2 2 2 2 2 2" xfId="20282" xr:uid="{00000000-0005-0000-0000-00001C610000}"/>
    <cellStyle name="40% - Accent4 4 2 2 2 2 2 2 3" xfId="53998" xr:uid="{00000000-0005-0000-0000-00001D610000}"/>
    <cellStyle name="40% - Accent4 4 2 2 2 2 2 3" xfId="20283" xr:uid="{00000000-0005-0000-0000-00001E610000}"/>
    <cellStyle name="40% - Accent4 4 2 2 2 2 2 4" xfId="20284" xr:uid="{00000000-0005-0000-0000-00001F610000}"/>
    <cellStyle name="40% - Accent4 4 2 2 2 2 3" xfId="20285" xr:uid="{00000000-0005-0000-0000-000020610000}"/>
    <cellStyle name="40% - Accent4 4 2 2 2 2 3 2" xfId="20286" xr:uid="{00000000-0005-0000-0000-000021610000}"/>
    <cellStyle name="40% - Accent4 4 2 2 2 2 3 2 2" xfId="20287" xr:uid="{00000000-0005-0000-0000-000022610000}"/>
    <cellStyle name="40% - Accent4 4 2 2 2 2 3 2 3" xfId="53999" xr:uid="{00000000-0005-0000-0000-000023610000}"/>
    <cellStyle name="40% - Accent4 4 2 2 2 2 3 3" xfId="20288" xr:uid="{00000000-0005-0000-0000-000024610000}"/>
    <cellStyle name="40% - Accent4 4 2 2 2 2 3 4" xfId="20289" xr:uid="{00000000-0005-0000-0000-000025610000}"/>
    <cellStyle name="40% - Accent4 4 2 2 2 2 4" xfId="20290" xr:uid="{00000000-0005-0000-0000-000026610000}"/>
    <cellStyle name="40% - Accent4 4 2 2 2 2 4 2" xfId="20291" xr:uid="{00000000-0005-0000-0000-000027610000}"/>
    <cellStyle name="40% - Accent4 4 2 2 2 2 4 3" xfId="54000" xr:uid="{00000000-0005-0000-0000-000028610000}"/>
    <cellStyle name="40% - Accent4 4 2 2 2 2 5" xfId="20292" xr:uid="{00000000-0005-0000-0000-000029610000}"/>
    <cellStyle name="40% - Accent4 4 2 2 2 2 6" xfId="20293" xr:uid="{00000000-0005-0000-0000-00002A610000}"/>
    <cellStyle name="40% - Accent4 4 2 2 2 3" xfId="20294" xr:uid="{00000000-0005-0000-0000-00002B610000}"/>
    <cellStyle name="40% - Accent4 4 2 2 2 3 2" xfId="20295" xr:uid="{00000000-0005-0000-0000-00002C610000}"/>
    <cellStyle name="40% - Accent4 4 2 2 2 3 2 2" xfId="20296" xr:uid="{00000000-0005-0000-0000-00002D610000}"/>
    <cellStyle name="40% - Accent4 4 2 2 2 3 2 3" xfId="54001" xr:uid="{00000000-0005-0000-0000-00002E610000}"/>
    <cellStyle name="40% - Accent4 4 2 2 2 3 3" xfId="20297" xr:uid="{00000000-0005-0000-0000-00002F610000}"/>
    <cellStyle name="40% - Accent4 4 2 2 2 3 4" xfId="20298" xr:uid="{00000000-0005-0000-0000-000030610000}"/>
    <cellStyle name="40% - Accent4 4 2 2 2 4" xfId="20299" xr:uid="{00000000-0005-0000-0000-000031610000}"/>
    <cellStyle name="40% - Accent4 4 2 2 2 4 2" xfId="20300" xr:uid="{00000000-0005-0000-0000-000032610000}"/>
    <cellStyle name="40% - Accent4 4 2 2 2 4 2 2" xfId="20301" xr:uid="{00000000-0005-0000-0000-000033610000}"/>
    <cellStyle name="40% - Accent4 4 2 2 2 4 2 3" xfId="54002" xr:uid="{00000000-0005-0000-0000-000034610000}"/>
    <cellStyle name="40% - Accent4 4 2 2 2 4 3" xfId="20302" xr:uid="{00000000-0005-0000-0000-000035610000}"/>
    <cellStyle name="40% - Accent4 4 2 2 2 4 4" xfId="20303" xr:uid="{00000000-0005-0000-0000-000036610000}"/>
    <cellStyle name="40% - Accent4 4 2 2 2 5" xfId="20304" xr:uid="{00000000-0005-0000-0000-000037610000}"/>
    <cellStyle name="40% - Accent4 4 2 2 2 5 2" xfId="20305" xr:uid="{00000000-0005-0000-0000-000038610000}"/>
    <cellStyle name="40% - Accent4 4 2 2 2 5 3" xfId="54003" xr:uid="{00000000-0005-0000-0000-000039610000}"/>
    <cellStyle name="40% - Accent4 4 2 2 2 6" xfId="20306" xr:uid="{00000000-0005-0000-0000-00003A610000}"/>
    <cellStyle name="40% - Accent4 4 2 2 2 7" xfId="20307" xr:uid="{00000000-0005-0000-0000-00003B610000}"/>
    <cellStyle name="40% - Accent4 4 2 2 3" xfId="20308" xr:uid="{00000000-0005-0000-0000-00003C610000}"/>
    <cellStyle name="40% - Accent4 4 2 2 3 2" xfId="20309" xr:uid="{00000000-0005-0000-0000-00003D610000}"/>
    <cellStyle name="40% - Accent4 4 2 2 3 2 2" xfId="20310" xr:uid="{00000000-0005-0000-0000-00003E610000}"/>
    <cellStyle name="40% - Accent4 4 2 2 3 2 2 2" xfId="20311" xr:uid="{00000000-0005-0000-0000-00003F610000}"/>
    <cellStyle name="40% - Accent4 4 2 2 3 2 2 3" xfId="54004" xr:uid="{00000000-0005-0000-0000-000040610000}"/>
    <cellStyle name="40% - Accent4 4 2 2 3 2 3" xfId="20312" xr:uid="{00000000-0005-0000-0000-000041610000}"/>
    <cellStyle name="40% - Accent4 4 2 2 3 2 4" xfId="20313" xr:uid="{00000000-0005-0000-0000-000042610000}"/>
    <cellStyle name="40% - Accent4 4 2 2 3 3" xfId="20314" xr:uid="{00000000-0005-0000-0000-000043610000}"/>
    <cellStyle name="40% - Accent4 4 2 2 3 3 2" xfId="20315" xr:uid="{00000000-0005-0000-0000-000044610000}"/>
    <cellStyle name="40% - Accent4 4 2 2 3 3 2 2" xfId="20316" xr:uid="{00000000-0005-0000-0000-000045610000}"/>
    <cellStyle name="40% - Accent4 4 2 2 3 3 2 3" xfId="54005" xr:uid="{00000000-0005-0000-0000-000046610000}"/>
    <cellStyle name="40% - Accent4 4 2 2 3 3 3" xfId="20317" xr:uid="{00000000-0005-0000-0000-000047610000}"/>
    <cellStyle name="40% - Accent4 4 2 2 3 3 4" xfId="20318" xr:uid="{00000000-0005-0000-0000-000048610000}"/>
    <cellStyle name="40% - Accent4 4 2 2 3 4" xfId="20319" xr:uid="{00000000-0005-0000-0000-000049610000}"/>
    <cellStyle name="40% - Accent4 4 2 2 3 4 2" xfId="20320" xr:uid="{00000000-0005-0000-0000-00004A610000}"/>
    <cellStyle name="40% - Accent4 4 2 2 3 4 3" xfId="54006" xr:uid="{00000000-0005-0000-0000-00004B610000}"/>
    <cellStyle name="40% - Accent4 4 2 2 3 5" xfId="20321" xr:uid="{00000000-0005-0000-0000-00004C610000}"/>
    <cellStyle name="40% - Accent4 4 2 2 3 6" xfId="20322" xr:uid="{00000000-0005-0000-0000-00004D610000}"/>
    <cellStyle name="40% - Accent4 4 2 2 4" xfId="20323" xr:uid="{00000000-0005-0000-0000-00004E610000}"/>
    <cellStyle name="40% - Accent4 4 2 2 4 2" xfId="20324" xr:uid="{00000000-0005-0000-0000-00004F610000}"/>
    <cellStyle name="40% - Accent4 4 2 2 4 2 2" xfId="20325" xr:uid="{00000000-0005-0000-0000-000050610000}"/>
    <cellStyle name="40% - Accent4 4 2 2 4 2 3" xfId="54007" xr:uid="{00000000-0005-0000-0000-000051610000}"/>
    <cellStyle name="40% - Accent4 4 2 2 4 3" xfId="20326" xr:uid="{00000000-0005-0000-0000-000052610000}"/>
    <cellStyle name="40% - Accent4 4 2 2 4 4" xfId="20327" xr:uid="{00000000-0005-0000-0000-000053610000}"/>
    <cellStyle name="40% - Accent4 4 2 2 5" xfId="20328" xr:uid="{00000000-0005-0000-0000-000054610000}"/>
    <cellStyle name="40% - Accent4 4 2 2 5 2" xfId="20329" xr:uid="{00000000-0005-0000-0000-000055610000}"/>
    <cellStyle name="40% - Accent4 4 2 2 5 2 2" xfId="20330" xr:uid="{00000000-0005-0000-0000-000056610000}"/>
    <cellStyle name="40% - Accent4 4 2 2 5 2 3" xfId="54008" xr:uid="{00000000-0005-0000-0000-000057610000}"/>
    <cellStyle name="40% - Accent4 4 2 2 5 3" xfId="20331" xr:uid="{00000000-0005-0000-0000-000058610000}"/>
    <cellStyle name="40% - Accent4 4 2 2 5 4" xfId="20332" xr:uid="{00000000-0005-0000-0000-000059610000}"/>
    <cellStyle name="40% - Accent4 4 2 2 6" xfId="20333" xr:uid="{00000000-0005-0000-0000-00005A610000}"/>
    <cellStyle name="40% - Accent4 4 2 2 6 2" xfId="20334" xr:uid="{00000000-0005-0000-0000-00005B610000}"/>
    <cellStyle name="40% - Accent4 4 2 2 6 3" xfId="54009" xr:uid="{00000000-0005-0000-0000-00005C610000}"/>
    <cellStyle name="40% - Accent4 4 2 2 7" xfId="20335" xr:uid="{00000000-0005-0000-0000-00005D610000}"/>
    <cellStyle name="40% - Accent4 4 2 2 8" xfId="20336" xr:uid="{00000000-0005-0000-0000-00005E610000}"/>
    <cellStyle name="40% - Accent4 4 2 2 9" xfId="60739" xr:uid="{00000000-0005-0000-0000-00005F610000}"/>
    <cellStyle name="40% - Accent4 4 2 3" xfId="20337" xr:uid="{00000000-0005-0000-0000-000060610000}"/>
    <cellStyle name="40% - Accent4 4 2 3 2" xfId="20338" xr:uid="{00000000-0005-0000-0000-000061610000}"/>
    <cellStyle name="40% - Accent4 4 2 3 2 2" xfId="20339" xr:uid="{00000000-0005-0000-0000-000062610000}"/>
    <cellStyle name="40% - Accent4 4 2 3 2 2 2" xfId="20340" xr:uid="{00000000-0005-0000-0000-000063610000}"/>
    <cellStyle name="40% - Accent4 4 2 3 2 2 2 2" xfId="20341" xr:uid="{00000000-0005-0000-0000-000064610000}"/>
    <cellStyle name="40% - Accent4 4 2 3 2 2 2 3" xfId="54010" xr:uid="{00000000-0005-0000-0000-000065610000}"/>
    <cellStyle name="40% - Accent4 4 2 3 2 2 3" xfId="20342" xr:uid="{00000000-0005-0000-0000-000066610000}"/>
    <cellStyle name="40% - Accent4 4 2 3 2 2 4" xfId="20343" xr:uid="{00000000-0005-0000-0000-000067610000}"/>
    <cellStyle name="40% - Accent4 4 2 3 2 3" xfId="20344" xr:uid="{00000000-0005-0000-0000-000068610000}"/>
    <cellStyle name="40% - Accent4 4 2 3 2 3 2" xfId="20345" xr:uid="{00000000-0005-0000-0000-000069610000}"/>
    <cellStyle name="40% - Accent4 4 2 3 2 3 2 2" xfId="20346" xr:uid="{00000000-0005-0000-0000-00006A610000}"/>
    <cellStyle name="40% - Accent4 4 2 3 2 3 2 3" xfId="54011" xr:uid="{00000000-0005-0000-0000-00006B610000}"/>
    <cellStyle name="40% - Accent4 4 2 3 2 3 3" xfId="20347" xr:uid="{00000000-0005-0000-0000-00006C610000}"/>
    <cellStyle name="40% - Accent4 4 2 3 2 3 4" xfId="20348" xr:uid="{00000000-0005-0000-0000-00006D610000}"/>
    <cellStyle name="40% - Accent4 4 2 3 2 4" xfId="20349" xr:uid="{00000000-0005-0000-0000-00006E610000}"/>
    <cellStyle name="40% - Accent4 4 2 3 2 4 2" xfId="20350" xr:uid="{00000000-0005-0000-0000-00006F610000}"/>
    <cellStyle name="40% - Accent4 4 2 3 2 4 3" xfId="54012" xr:uid="{00000000-0005-0000-0000-000070610000}"/>
    <cellStyle name="40% - Accent4 4 2 3 2 5" xfId="20351" xr:uid="{00000000-0005-0000-0000-000071610000}"/>
    <cellStyle name="40% - Accent4 4 2 3 2 6" xfId="20352" xr:uid="{00000000-0005-0000-0000-000072610000}"/>
    <cellStyle name="40% - Accent4 4 2 3 3" xfId="20353" xr:uid="{00000000-0005-0000-0000-000073610000}"/>
    <cellStyle name="40% - Accent4 4 2 3 3 2" xfId="20354" xr:uid="{00000000-0005-0000-0000-000074610000}"/>
    <cellStyle name="40% - Accent4 4 2 3 3 2 2" xfId="20355" xr:uid="{00000000-0005-0000-0000-000075610000}"/>
    <cellStyle name="40% - Accent4 4 2 3 3 2 3" xfId="54013" xr:uid="{00000000-0005-0000-0000-000076610000}"/>
    <cellStyle name="40% - Accent4 4 2 3 3 3" xfId="20356" xr:uid="{00000000-0005-0000-0000-000077610000}"/>
    <cellStyle name="40% - Accent4 4 2 3 3 4" xfId="20357" xr:uid="{00000000-0005-0000-0000-000078610000}"/>
    <cellStyle name="40% - Accent4 4 2 3 4" xfId="20358" xr:uid="{00000000-0005-0000-0000-000079610000}"/>
    <cellStyle name="40% - Accent4 4 2 3 4 2" xfId="20359" xr:uid="{00000000-0005-0000-0000-00007A610000}"/>
    <cellStyle name="40% - Accent4 4 2 3 4 2 2" xfId="20360" xr:uid="{00000000-0005-0000-0000-00007B610000}"/>
    <cellStyle name="40% - Accent4 4 2 3 4 2 3" xfId="54014" xr:uid="{00000000-0005-0000-0000-00007C610000}"/>
    <cellStyle name="40% - Accent4 4 2 3 4 3" xfId="20361" xr:uid="{00000000-0005-0000-0000-00007D610000}"/>
    <cellStyle name="40% - Accent4 4 2 3 4 4" xfId="20362" xr:uid="{00000000-0005-0000-0000-00007E610000}"/>
    <cellStyle name="40% - Accent4 4 2 3 5" xfId="20363" xr:uid="{00000000-0005-0000-0000-00007F610000}"/>
    <cellStyle name="40% - Accent4 4 2 3 5 2" xfId="20364" xr:uid="{00000000-0005-0000-0000-000080610000}"/>
    <cellStyle name="40% - Accent4 4 2 3 5 3" xfId="54015" xr:uid="{00000000-0005-0000-0000-000081610000}"/>
    <cellStyle name="40% - Accent4 4 2 3 6" xfId="20365" xr:uid="{00000000-0005-0000-0000-000082610000}"/>
    <cellStyle name="40% - Accent4 4 2 3 7" xfId="20366" xr:uid="{00000000-0005-0000-0000-000083610000}"/>
    <cellStyle name="40% - Accent4 4 2 4" xfId="20367" xr:uid="{00000000-0005-0000-0000-000084610000}"/>
    <cellStyle name="40% - Accent4 4 2 4 2" xfId="20368" xr:uid="{00000000-0005-0000-0000-000085610000}"/>
    <cellStyle name="40% - Accent4 4 2 4 2 2" xfId="20369" xr:uid="{00000000-0005-0000-0000-000086610000}"/>
    <cellStyle name="40% - Accent4 4 2 4 2 2 2" xfId="20370" xr:uid="{00000000-0005-0000-0000-000087610000}"/>
    <cellStyle name="40% - Accent4 4 2 4 2 2 3" xfId="54016" xr:uid="{00000000-0005-0000-0000-000088610000}"/>
    <cellStyle name="40% - Accent4 4 2 4 2 3" xfId="20371" xr:uid="{00000000-0005-0000-0000-000089610000}"/>
    <cellStyle name="40% - Accent4 4 2 4 2 4" xfId="20372" xr:uid="{00000000-0005-0000-0000-00008A610000}"/>
    <cellStyle name="40% - Accent4 4 2 4 3" xfId="20373" xr:uid="{00000000-0005-0000-0000-00008B610000}"/>
    <cellStyle name="40% - Accent4 4 2 4 3 2" xfId="20374" xr:uid="{00000000-0005-0000-0000-00008C610000}"/>
    <cellStyle name="40% - Accent4 4 2 4 3 2 2" xfId="20375" xr:uid="{00000000-0005-0000-0000-00008D610000}"/>
    <cellStyle name="40% - Accent4 4 2 4 3 2 3" xfId="54017" xr:uid="{00000000-0005-0000-0000-00008E610000}"/>
    <cellStyle name="40% - Accent4 4 2 4 3 3" xfId="20376" xr:uid="{00000000-0005-0000-0000-00008F610000}"/>
    <cellStyle name="40% - Accent4 4 2 4 3 4" xfId="20377" xr:uid="{00000000-0005-0000-0000-000090610000}"/>
    <cellStyle name="40% - Accent4 4 2 4 4" xfId="20378" xr:uid="{00000000-0005-0000-0000-000091610000}"/>
    <cellStyle name="40% - Accent4 4 2 4 4 2" xfId="20379" xr:uid="{00000000-0005-0000-0000-000092610000}"/>
    <cellStyle name="40% - Accent4 4 2 4 4 3" xfId="54018" xr:uid="{00000000-0005-0000-0000-000093610000}"/>
    <cellStyle name="40% - Accent4 4 2 4 5" xfId="20380" xr:uid="{00000000-0005-0000-0000-000094610000}"/>
    <cellStyle name="40% - Accent4 4 2 4 6" xfId="20381" xr:uid="{00000000-0005-0000-0000-000095610000}"/>
    <cellStyle name="40% - Accent4 4 2 5" xfId="20382" xr:uid="{00000000-0005-0000-0000-000096610000}"/>
    <cellStyle name="40% - Accent4 4 2 5 2" xfId="20383" xr:uid="{00000000-0005-0000-0000-000097610000}"/>
    <cellStyle name="40% - Accent4 4 2 5 2 2" xfId="20384" xr:uid="{00000000-0005-0000-0000-000098610000}"/>
    <cellStyle name="40% - Accent4 4 2 5 2 2 2" xfId="20385" xr:uid="{00000000-0005-0000-0000-000099610000}"/>
    <cellStyle name="40% - Accent4 4 2 5 2 2 3" xfId="54019" xr:uid="{00000000-0005-0000-0000-00009A610000}"/>
    <cellStyle name="40% - Accent4 4 2 5 2 3" xfId="20386" xr:uid="{00000000-0005-0000-0000-00009B610000}"/>
    <cellStyle name="40% - Accent4 4 2 5 2 4" xfId="20387" xr:uid="{00000000-0005-0000-0000-00009C610000}"/>
    <cellStyle name="40% - Accent4 4 2 5 3" xfId="20388" xr:uid="{00000000-0005-0000-0000-00009D610000}"/>
    <cellStyle name="40% - Accent4 4 2 5 3 2" xfId="20389" xr:uid="{00000000-0005-0000-0000-00009E610000}"/>
    <cellStyle name="40% - Accent4 4 2 5 3 3" xfId="54020" xr:uid="{00000000-0005-0000-0000-00009F610000}"/>
    <cellStyle name="40% - Accent4 4 2 5 4" xfId="20390" xr:uid="{00000000-0005-0000-0000-0000A0610000}"/>
    <cellStyle name="40% - Accent4 4 2 5 5" xfId="20391" xr:uid="{00000000-0005-0000-0000-0000A1610000}"/>
    <cellStyle name="40% - Accent4 4 2 6" xfId="20392" xr:uid="{00000000-0005-0000-0000-0000A2610000}"/>
    <cellStyle name="40% - Accent4 4 2 6 2" xfId="20393" xr:uid="{00000000-0005-0000-0000-0000A3610000}"/>
    <cellStyle name="40% - Accent4 4 2 6 2 2" xfId="20394" xr:uid="{00000000-0005-0000-0000-0000A4610000}"/>
    <cellStyle name="40% - Accent4 4 2 6 2 3" xfId="54021" xr:uid="{00000000-0005-0000-0000-0000A5610000}"/>
    <cellStyle name="40% - Accent4 4 2 6 3" xfId="20395" xr:uid="{00000000-0005-0000-0000-0000A6610000}"/>
    <cellStyle name="40% - Accent4 4 2 6 4" xfId="20396" xr:uid="{00000000-0005-0000-0000-0000A7610000}"/>
    <cellStyle name="40% - Accent4 4 2 7" xfId="20397" xr:uid="{00000000-0005-0000-0000-0000A8610000}"/>
    <cellStyle name="40% - Accent4 4 2 7 2" xfId="20398" xr:uid="{00000000-0005-0000-0000-0000A9610000}"/>
    <cellStyle name="40% - Accent4 4 2 7 2 2" xfId="20399" xr:uid="{00000000-0005-0000-0000-0000AA610000}"/>
    <cellStyle name="40% - Accent4 4 2 7 2 3" xfId="54022" xr:uid="{00000000-0005-0000-0000-0000AB610000}"/>
    <cellStyle name="40% - Accent4 4 2 7 3" xfId="20400" xr:uid="{00000000-0005-0000-0000-0000AC610000}"/>
    <cellStyle name="40% - Accent4 4 2 7 4" xfId="20401" xr:uid="{00000000-0005-0000-0000-0000AD610000}"/>
    <cellStyle name="40% - Accent4 4 2 8" xfId="20402" xr:uid="{00000000-0005-0000-0000-0000AE610000}"/>
    <cellStyle name="40% - Accent4 4 2 8 2" xfId="20403" xr:uid="{00000000-0005-0000-0000-0000AF610000}"/>
    <cellStyle name="40% - Accent4 4 2 8 3" xfId="54023" xr:uid="{00000000-0005-0000-0000-0000B0610000}"/>
    <cellStyle name="40% - Accent4 4 2 9" xfId="20404" xr:uid="{00000000-0005-0000-0000-0000B1610000}"/>
    <cellStyle name="40% - Accent4 4 3" xfId="20405" xr:uid="{00000000-0005-0000-0000-0000B2610000}"/>
    <cellStyle name="40% - Accent4 4 3 2" xfId="20406" xr:uid="{00000000-0005-0000-0000-0000B3610000}"/>
    <cellStyle name="40% - Accent4 4 3 2 2" xfId="20407" xr:uid="{00000000-0005-0000-0000-0000B4610000}"/>
    <cellStyle name="40% - Accent4 4 3 2 2 2" xfId="20408" xr:uid="{00000000-0005-0000-0000-0000B5610000}"/>
    <cellStyle name="40% - Accent4 4 3 2 2 2 2" xfId="20409" xr:uid="{00000000-0005-0000-0000-0000B6610000}"/>
    <cellStyle name="40% - Accent4 4 3 2 2 2 2 2" xfId="20410" xr:uid="{00000000-0005-0000-0000-0000B7610000}"/>
    <cellStyle name="40% - Accent4 4 3 2 2 2 2 3" xfId="54024" xr:uid="{00000000-0005-0000-0000-0000B8610000}"/>
    <cellStyle name="40% - Accent4 4 3 2 2 2 3" xfId="20411" xr:uid="{00000000-0005-0000-0000-0000B9610000}"/>
    <cellStyle name="40% - Accent4 4 3 2 2 2 4" xfId="20412" xr:uid="{00000000-0005-0000-0000-0000BA610000}"/>
    <cellStyle name="40% - Accent4 4 3 2 2 3" xfId="20413" xr:uid="{00000000-0005-0000-0000-0000BB610000}"/>
    <cellStyle name="40% - Accent4 4 3 2 2 3 2" xfId="20414" xr:uid="{00000000-0005-0000-0000-0000BC610000}"/>
    <cellStyle name="40% - Accent4 4 3 2 2 3 2 2" xfId="20415" xr:uid="{00000000-0005-0000-0000-0000BD610000}"/>
    <cellStyle name="40% - Accent4 4 3 2 2 3 2 3" xfId="54025" xr:uid="{00000000-0005-0000-0000-0000BE610000}"/>
    <cellStyle name="40% - Accent4 4 3 2 2 3 3" xfId="20416" xr:uid="{00000000-0005-0000-0000-0000BF610000}"/>
    <cellStyle name="40% - Accent4 4 3 2 2 3 4" xfId="20417" xr:uid="{00000000-0005-0000-0000-0000C0610000}"/>
    <cellStyle name="40% - Accent4 4 3 2 2 4" xfId="20418" xr:uid="{00000000-0005-0000-0000-0000C1610000}"/>
    <cellStyle name="40% - Accent4 4 3 2 2 4 2" xfId="20419" xr:uid="{00000000-0005-0000-0000-0000C2610000}"/>
    <cellStyle name="40% - Accent4 4 3 2 2 4 3" xfId="54026" xr:uid="{00000000-0005-0000-0000-0000C3610000}"/>
    <cellStyle name="40% - Accent4 4 3 2 2 5" xfId="20420" xr:uid="{00000000-0005-0000-0000-0000C4610000}"/>
    <cellStyle name="40% - Accent4 4 3 2 2 6" xfId="20421" xr:uid="{00000000-0005-0000-0000-0000C5610000}"/>
    <cellStyle name="40% - Accent4 4 3 2 3" xfId="20422" xr:uid="{00000000-0005-0000-0000-0000C6610000}"/>
    <cellStyle name="40% - Accent4 4 3 2 3 2" xfId="20423" xr:uid="{00000000-0005-0000-0000-0000C7610000}"/>
    <cellStyle name="40% - Accent4 4 3 2 3 2 2" xfId="20424" xr:uid="{00000000-0005-0000-0000-0000C8610000}"/>
    <cellStyle name="40% - Accent4 4 3 2 3 2 3" xfId="54027" xr:uid="{00000000-0005-0000-0000-0000C9610000}"/>
    <cellStyle name="40% - Accent4 4 3 2 3 3" xfId="20425" xr:uid="{00000000-0005-0000-0000-0000CA610000}"/>
    <cellStyle name="40% - Accent4 4 3 2 3 4" xfId="20426" xr:uid="{00000000-0005-0000-0000-0000CB610000}"/>
    <cellStyle name="40% - Accent4 4 3 2 4" xfId="20427" xr:uid="{00000000-0005-0000-0000-0000CC610000}"/>
    <cellStyle name="40% - Accent4 4 3 2 4 2" xfId="20428" xr:uid="{00000000-0005-0000-0000-0000CD610000}"/>
    <cellStyle name="40% - Accent4 4 3 2 4 2 2" xfId="20429" xr:uid="{00000000-0005-0000-0000-0000CE610000}"/>
    <cellStyle name="40% - Accent4 4 3 2 4 2 3" xfId="54028" xr:uid="{00000000-0005-0000-0000-0000CF610000}"/>
    <cellStyle name="40% - Accent4 4 3 2 4 3" xfId="20430" xr:uid="{00000000-0005-0000-0000-0000D0610000}"/>
    <cellStyle name="40% - Accent4 4 3 2 4 4" xfId="20431" xr:uid="{00000000-0005-0000-0000-0000D1610000}"/>
    <cellStyle name="40% - Accent4 4 3 2 5" xfId="20432" xr:uid="{00000000-0005-0000-0000-0000D2610000}"/>
    <cellStyle name="40% - Accent4 4 3 2 5 2" xfId="20433" xr:uid="{00000000-0005-0000-0000-0000D3610000}"/>
    <cellStyle name="40% - Accent4 4 3 2 5 3" xfId="54029" xr:uid="{00000000-0005-0000-0000-0000D4610000}"/>
    <cellStyle name="40% - Accent4 4 3 2 6" xfId="20434" xr:uid="{00000000-0005-0000-0000-0000D5610000}"/>
    <cellStyle name="40% - Accent4 4 3 2 7" xfId="20435" xr:uid="{00000000-0005-0000-0000-0000D6610000}"/>
    <cellStyle name="40% - Accent4 4 3 3" xfId="20436" xr:uid="{00000000-0005-0000-0000-0000D7610000}"/>
    <cellStyle name="40% - Accent4 4 3 3 2" xfId="20437" xr:uid="{00000000-0005-0000-0000-0000D8610000}"/>
    <cellStyle name="40% - Accent4 4 3 3 2 2" xfId="20438" xr:uid="{00000000-0005-0000-0000-0000D9610000}"/>
    <cellStyle name="40% - Accent4 4 3 3 2 2 2" xfId="20439" xr:uid="{00000000-0005-0000-0000-0000DA610000}"/>
    <cellStyle name="40% - Accent4 4 3 3 2 2 3" xfId="54030" xr:uid="{00000000-0005-0000-0000-0000DB610000}"/>
    <cellStyle name="40% - Accent4 4 3 3 2 3" xfId="20440" xr:uid="{00000000-0005-0000-0000-0000DC610000}"/>
    <cellStyle name="40% - Accent4 4 3 3 2 4" xfId="20441" xr:uid="{00000000-0005-0000-0000-0000DD610000}"/>
    <cellStyle name="40% - Accent4 4 3 3 3" xfId="20442" xr:uid="{00000000-0005-0000-0000-0000DE610000}"/>
    <cellStyle name="40% - Accent4 4 3 3 3 2" xfId="20443" xr:uid="{00000000-0005-0000-0000-0000DF610000}"/>
    <cellStyle name="40% - Accent4 4 3 3 3 2 2" xfId="20444" xr:uid="{00000000-0005-0000-0000-0000E0610000}"/>
    <cellStyle name="40% - Accent4 4 3 3 3 2 3" xfId="54031" xr:uid="{00000000-0005-0000-0000-0000E1610000}"/>
    <cellStyle name="40% - Accent4 4 3 3 3 3" xfId="20445" xr:uid="{00000000-0005-0000-0000-0000E2610000}"/>
    <cellStyle name="40% - Accent4 4 3 3 3 4" xfId="20446" xr:uid="{00000000-0005-0000-0000-0000E3610000}"/>
    <cellStyle name="40% - Accent4 4 3 3 4" xfId="20447" xr:uid="{00000000-0005-0000-0000-0000E4610000}"/>
    <cellStyle name="40% - Accent4 4 3 3 4 2" xfId="20448" xr:uid="{00000000-0005-0000-0000-0000E5610000}"/>
    <cellStyle name="40% - Accent4 4 3 3 4 3" xfId="54032" xr:uid="{00000000-0005-0000-0000-0000E6610000}"/>
    <cellStyle name="40% - Accent4 4 3 3 5" xfId="20449" xr:uid="{00000000-0005-0000-0000-0000E7610000}"/>
    <cellStyle name="40% - Accent4 4 3 3 6" xfId="20450" xr:uid="{00000000-0005-0000-0000-0000E8610000}"/>
    <cellStyle name="40% - Accent4 4 3 4" xfId="20451" xr:uid="{00000000-0005-0000-0000-0000E9610000}"/>
    <cellStyle name="40% - Accent4 4 3 4 2" xfId="20452" xr:uid="{00000000-0005-0000-0000-0000EA610000}"/>
    <cellStyle name="40% - Accent4 4 3 4 2 2" xfId="20453" xr:uid="{00000000-0005-0000-0000-0000EB610000}"/>
    <cellStyle name="40% - Accent4 4 3 4 2 3" xfId="54033" xr:uid="{00000000-0005-0000-0000-0000EC610000}"/>
    <cellStyle name="40% - Accent4 4 3 4 3" xfId="20454" xr:uid="{00000000-0005-0000-0000-0000ED610000}"/>
    <cellStyle name="40% - Accent4 4 3 4 4" xfId="20455" xr:uid="{00000000-0005-0000-0000-0000EE610000}"/>
    <cellStyle name="40% - Accent4 4 3 5" xfId="20456" xr:uid="{00000000-0005-0000-0000-0000EF610000}"/>
    <cellStyle name="40% - Accent4 4 3 5 2" xfId="20457" xr:uid="{00000000-0005-0000-0000-0000F0610000}"/>
    <cellStyle name="40% - Accent4 4 3 5 2 2" xfId="20458" xr:uid="{00000000-0005-0000-0000-0000F1610000}"/>
    <cellStyle name="40% - Accent4 4 3 5 2 3" xfId="54034" xr:uid="{00000000-0005-0000-0000-0000F2610000}"/>
    <cellStyle name="40% - Accent4 4 3 5 3" xfId="20459" xr:uid="{00000000-0005-0000-0000-0000F3610000}"/>
    <cellStyle name="40% - Accent4 4 3 5 4" xfId="20460" xr:uid="{00000000-0005-0000-0000-0000F4610000}"/>
    <cellStyle name="40% - Accent4 4 3 6" xfId="20461" xr:uid="{00000000-0005-0000-0000-0000F5610000}"/>
    <cellStyle name="40% - Accent4 4 3 6 2" xfId="20462" xr:uid="{00000000-0005-0000-0000-0000F6610000}"/>
    <cellStyle name="40% - Accent4 4 3 6 3" xfId="54035" xr:uid="{00000000-0005-0000-0000-0000F7610000}"/>
    <cellStyle name="40% - Accent4 4 3 7" xfId="20463" xr:uid="{00000000-0005-0000-0000-0000F8610000}"/>
    <cellStyle name="40% - Accent4 4 3 8" xfId="20464" xr:uid="{00000000-0005-0000-0000-0000F9610000}"/>
    <cellStyle name="40% - Accent4 4 3 9" xfId="60556" xr:uid="{00000000-0005-0000-0000-0000FA610000}"/>
    <cellStyle name="40% - Accent4 4 4" xfId="20465" xr:uid="{00000000-0005-0000-0000-0000FB610000}"/>
    <cellStyle name="40% - Accent4 4 4 2" xfId="20466" xr:uid="{00000000-0005-0000-0000-0000FC610000}"/>
    <cellStyle name="40% - Accent4 4 4 2 2" xfId="20467" xr:uid="{00000000-0005-0000-0000-0000FD610000}"/>
    <cellStyle name="40% - Accent4 4 4 2 2 2" xfId="20468" xr:uid="{00000000-0005-0000-0000-0000FE610000}"/>
    <cellStyle name="40% - Accent4 4 4 2 2 2 2" xfId="20469" xr:uid="{00000000-0005-0000-0000-0000FF610000}"/>
    <cellStyle name="40% - Accent4 4 4 2 2 2 3" xfId="54036" xr:uid="{00000000-0005-0000-0000-000000620000}"/>
    <cellStyle name="40% - Accent4 4 4 2 2 3" xfId="20470" xr:uid="{00000000-0005-0000-0000-000001620000}"/>
    <cellStyle name="40% - Accent4 4 4 2 2 4" xfId="20471" xr:uid="{00000000-0005-0000-0000-000002620000}"/>
    <cellStyle name="40% - Accent4 4 4 2 3" xfId="20472" xr:uid="{00000000-0005-0000-0000-000003620000}"/>
    <cellStyle name="40% - Accent4 4 4 2 3 2" xfId="20473" xr:uid="{00000000-0005-0000-0000-000004620000}"/>
    <cellStyle name="40% - Accent4 4 4 2 3 2 2" xfId="20474" xr:uid="{00000000-0005-0000-0000-000005620000}"/>
    <cellStyle name="40% - Accent4 4 4 2 3 2 3" xfId="54037" xr:uid="{00000000-0005-0000-0000-000006620000}"/>
    <cellStyle name="40% - Accent4 4 4 2 3 3" xfId="20475" xr:uid="{00000000-0005-0000-0000-000007620000}"/>
    <cellStyle name="40% - Accent4 4 4 2 3 4" xfId="20476" xr:uid="{00000000-0005-0000-0000-000008620000}"/>
    <cellStyle name="40% - Accent4 4 4 2 4" xfId="20477" xr:uid="{00000000-0005-0000-0000-000009620000}"/>
    <cellStyle name="40% - Accent4 4 4 2 4 2" xfId="20478" xr:uid="{00000000-0005-0000-0000-00000A620000}"/>
    <cellStyle name="40% - Accent4 4 4 2 4 3" xfId="54038" xr:uid="{00000000-0005-0000-0000-00000B620000}"/>
    <cellStyle name="40% - Accent4 4 4 2 5" xfId="20479" xr:uid="{00000000-0005-0000-0000-00000C620000}"/>
    <cellStyle name="40% - Accent4 4 4 2 6" xfId="20480" xr:uid="{00000000-0005-0000-0000-00000D620000}"/>
    <cellStyle name="40% - Accent4 4 4 3" xfId="20481" xr:uid="{00000000-0005-0000-0000-00000E620000}"/>
    <cellStyle name="40% - Accent4 4 4 3 2" xfId="20482" xr:uid="{00000000-0005-0000-0000-00000F620000}"/>
    <cellStyle name="40% - Accent4 4 4 3 2 2" xfId="20483" xr:uid="{00000000-0005-0000-0000-000010620000}"/>
    <cellStyle name="40% - Accent4 4 4 3 2 3" xfId="54039" xr:uid="{00000000-0005-0000-0000-000011620000}"/>
    <cellStyle name="40% - Accent4 4 4 3 3" xfId="20484" xr:uid="{00000000-0005-0000-0000-000012620000}"/>
    <cellStyle name="40% - Accent4 4 4 3 4" xfId="20485" xr:uid="{00000000-0005-0000-0000-000013620000}"/>
    <cellStyle name="40% - Accent4 4 4 4" xfId="20486" xr:uid="{00000000-0005-0000-0000-000014620000}"/>
    <cellStyle name="40% - Accent4 4 4 4 2" xfId="20487" xr:uid="{00000000-0005-0000-0000-000015620000}"/>
    <cellStyle name="40% - Accent4 4 4 4 2 2" xfId="20488" xr:uid="{00000000-0005-0000-0000-000016620000}"/>
    <cellStyle name="40% - Accent4 4 4 4 2 3" xfId="54040" xr:uid="{00000000-0005-0000-0000-000017620000}"/>
    <cellStyle name="40% - Accent4 4 4 4 3" xfId="20489" xr:uid="{00000000-0005-0000-0000-000018620000}"/>
    <cellStyle name="40% - Accent4 4 4 4 4" xfId="20490" xr:uid="{00000000-0005-0000-0000-000019620000}"/>
    <cellStyle name="40% - Accent4 4 4 5" xfId="20491" xr:uid="{00000000-0005-0000-0000-00001A620000}"/>
    <cellStyle name="40% - Accent4 4 4 5 2" xfId="20492" xr:uid="{00000000-0005-0000-0000-00001B620000}"/>
    <cellStyle name="40% - Accent4 4 4 5 3" xfId="54041" xr:uid="{00000000-0005-0000-0000-00001C620000}"/>
    <cellStyle name="40% - Accent4 4 4 6" xfId="20493" xr:uid="{00000000-0005-0000-0000-00001D620000}"/>
    <cellStyle name="40% - Accent4 4 4 7" xfId="20494" xr:uid="{00000000-0005-0000-0000-00001E620000}"/>
    <cellStyle name="40% - Accent4 4 5" xfId="20495" xr:uid="{00000000-0005-0000-0000-00001F620000}"/>
    <cellStyle name="40% - Accent4 4 5 2" xfId="20496" xr:uid="{00000000-0005-0000-0000-000020620000}"/>
    <cellStyle name="40% - Accent4 4 5 2 2" xfId="20497" xr:uid="{00000000-0005-0000-0000-000021620000}"/>
    <cellStyle name="40% - Accent4 4 5 2 2 2" xfId="20498" xr:uid="{00000000-0005-0000-0000-000022620000}"/>
    <cellStyle name="40% - Accent4 4 5 2 2 3" xfId="54042" xr:uid="{00000000-0005-0000-0000-000023620000}"/>
    <cellStyle name="40% - Accent4 4 5 2 3" xfId="20499" xr:uid="{00000000-0005-0000-0000-000024620000}"/>
    <cellStyle name="40% - Accent4 4 5 2 4" xfId="20500" xr:uid="{00000000-0005-0000-0000-000025620000}"/>
    <cellStyle name="40% - Accent4 4 5 3" xfId="20501" xr:uid="{00000000-0005-0000-0000-000026620000}"/>
    <cellStyle name="40% - Accent4 4 5 3 2" xfId="20502" xr:uid="{00000000-0005-0000-0000-000027620000}"/>
    <cellStyle name="40% - Accent4 4 5 3 2 2" xfId="20503" xr:uid="{00000000-0005-0000-0000-000028620000}"/>
    <cellStyle name="40% - Accent4 4 5 3 2 3" xfId="54043" xr:uid="{00000000-0005-0000-0000-000029620000}"/>
    <cellStyle name="40% - Accent4 4 5 3 3" xfId="20504" xr:uid="{00000000-0005-0000-0000-00002A620000}"/>
    <cellStyle name="40% - Accent4 4 5 3 4" xfId="20505" xr:uid="{00000000-0005-0000-0000-00002B620000}"/>
    <cellStyle name="40% - Accent4 4 5 4" xfId="20506" xr:uid="{00000000-0005-0000-0000-00002C620000}"/>
    <cellStyle name="40% - Accent4 4 5 4 2" xfId="20507" xr:uid="{00000000-0005-0000-0000-00002D620000}"/>
    <cellStyle name="40% - Accent4 4 5 4 3" xfId="54044" xr:uid="{00000000-0005-0000-0000-00002E620000}"/>
    <cellStyle name="40% - Accent4 4 5 5" xfId="20508" xr:uid="{00000000-0005-0000-0000-00002F620000}"/>
    <cellStyle name="40% - Accent4 4 5 6" xfId="20509" xr:uid="{00000000-0005-0000-0000-000030620000}"/>
    <cellStyle name="40% - Accent4 4 6" xfId="20510" xr:uid="{00000000-0005-0000-0000-000031620000}"/>
    <cellStyle name="40% - Accent4 4 6 2" xfId="20511" xr:uid="{00000000-0005-0000-0000-000032620000}"/>
    <cellStyle name="40% - Accent4 4 6 2 2" xfId="20512" xr:uid="{00000000-0005-0000-0000-000033620000}"/>
    <cellStyle name="40% - Accent4 4 6 2 2 2" xfId="20513" xr:uid="{00000000-0005-0000-0000-000034620000}"/>
    <cellStyle name="40% - Accent4 4 6 2 2 3" xfId="54045" xr:uid="{00000000-0005-0000-0000-000035620000}"/>
    <cellStyle name="40% - Accent4 4 6 2 3" xfId="20514" xr:uid="{00000000-0005-0000-0000-000036620000}"/>
    <cellStyle name="40% - Accent4 4 6 2 4" xfId="20515" xr:uid="{00000000-0005-0000-0000-000037620000}"/>
    <cellStyle name="40% - Accent4 4 6 3" xfId="20516" xr:uid="{00000000-0005-0000-0000-000038620000}"/>
    <cellStyle name="40% - Accent4 4 6 3 2" xfId="20517" xr:uid="{00000000-0005-0000-0000-000039620000}"/>
    <cellStyle name="40% - Accent4 4 6 3 3" xfId="54046" xr:uid="{00000000-0005-0000-0000-00003A620000}"/>
    <cellStyle name="40% - Accent4 4 6 4" xfId="20518" xr:uid="{00000000-0005-0000-0000-00003B620000}"/>
    <cellStyle name="40% - Accent4 4 6 5" xfId="20519" xr:uid="{00000000-0005-0000-0000-00003C620000}"/>
    <cellStyle name="40% - Accent4 4 7" xfId="20520" xr:uid="{00000000-0005-0000-0000-00003D620000}"/>
    <cellStyle name="40% - Accent4 4 7 2" xfId="20521" xr:uid="{00000000-0005-0000-0000-00003E620000}"/>
    <cellStyle name="40% - Accent4 4 7 2 2" xfId="20522" xr:uid="{00000000-0005-0000-0000-00003F620000}"/>
    <cellStyle name="40% - Accent4 4 7 2 3" xfId="54047" xr:uid="{00000000-0005-0000-0000-000040620000}"/>
    <cellStyle name="40% - Accent4 4 7 3" xfId="20523" xr:uid="{00000000-0005-0000-0000-000041620000}"/>
    <cellStyle name="40% - Accent4 4 7 4" xfId="20524" xr:uid="{00000000-0005-0000-0000-000042620000}"/>
    <cellStyle name="40% - Accent4 4 8" xfId="20525" xr:uid="{00000000-0005-0000-0000-000043620000}"/>
    <cellStyle name="40% - Accent4 4 8 2" xfId="20526" xr:uid="{00000000-0005-0000-0000-000044620000}"/>
    <cellStyle name="40% - Accent4 4 8 2 2" xfId="20527" xr:uid="{00000000-0005-0000-0000-000045620000}"/>
    <cellStyle name="40% - Accent4 4 8 2 3" xfId="54048" xr:uid="{00000000-0005-0000-0000-000046620000}"/>
    <cellStyle name="40% - Accent4 4 8 3" xfId="20528" xr:uid="{00000000-0005-0000-0000-000047620000}"/>
    <cellStyle name="40% - Accent4 4 8 4" xfId="20529" xr:uid="{00000000-0005-0000-0000-000048620000}"/>
    <cellStyle name="40% - Accent4 4 9" xfId="20530" xr:uid="{00000000-0005-0000-0000-000049620000}"/>
    <cellStyle name="40% - Accent4 4 9 2" xfId="20531" xr:uid="{00000000-0005-0000-0000-00004A620000}"/>
    <cellStyle name="40% - Accent4 4 9 3" xfId="54049" xr:uid="{00000000-0005-0000-0000-00004B620000}"/>
    <cellStyle name="40% - Accent4 5" xfId="20532" xr:uid="{00000000-0005-0000-0000-00004C620000}"/>
    <cellStyle name="40% - Accent4 5 10" xfId="20533" xr:uid="{00000000-0005-0000-0000-00004D620000}"/>
    <cellStyle name="40% - Accent4 5 11" xfId="60202" xr:uid="{00000000-0005-0000-0000-00004E620000}"/>
    <cellStyle name="40% - Accent4 5 2" xfId="20534" xr:uid="{00000000-0005-0000-0000-00004F620000}"/>
    <cellStyle name="40% - Accent4 5 2 2" xfId="20535" xr:uid="{00000000-0005-0000-0000-000050620000}"/>
    <cellStyle name="40% - Accent4 5 2 2 2" xfId="20536" xr:uid="{00000000-0005-0000-0000-000051620000}"/>
    <cellStyle name="40% - Accent4 5 2 2 2 2" xfId="20537" xr:uid="{00000000-0005-0000-0000-000052620000}"/>
    <cellStyle name="40% - Accent4 5 2 2 2 2 2" xfId="20538" xr:uid="{00000000-0005-0000-0000-000053620000}"/>
    <cellStyle name="40% - Accent4 5 2 2 2 2 2 2" xfId="20539" xr:uid="{00000000-0005-0000-0000-000054620000}"/>
    <cellStyle name="40% - Accent4 5 2 2 2 2 2 3" xfId="54050" xr:uid="{00000000-0005-0000-0000-000055620000}"/>
    <cellStyle name="40% - Accent4 5 2 2 2 2 3" xfId="20540" xr:uid="{00000000-0005-0000-0000-000056620000}"/>
    <cellStyle name="40% - Accent4 5 2 2 2 2 4" xfId="20541" xr:uid="{00000000-0005-0000-0000-000057620000}"/>
    <cellStyle name="40% - Accent4 5 2 2 2 3" xfId="20542" xr:uid="{00000000-0005-0000-0000-000058620000}"/>
    <cellStyle name="40% - Accent4 5 2 2 2 3 2" xfId="20543" xr:uid="{00000000-0005-0000-0000-000059620000}"/>
    <cellStyle name="40% - Accent4 5 2 2 2 3 2 2" xfId="20544" xr:uid="{00000000-0005-0000-0000-00005A620000}"/>
    <cellStyle name="40% - Accent4 5 2 2 2 3 2 3" xfId="54051" xr:uid="{00000000-0005-0000-0000-00005B620000}"/>
    <cellStyle name="40% - Accent4 5 2 2 2 3 3" xfId="20545" xr:uid="{00000000-0005-0000-0000-00005C620000}"/>
    <cellStyle name="40% - Accent4 5 2 2 2 3 4" xfId="20546" xr:uid="{00000000-0005-0000-0000-00005D620000}"/>
    <cellStyle name="40% - Accent4 5 2 2 2 4" xfId="20547" xr:uid="{00000000-0005-0000-0000-00005E620000}"/>
    <cellStyle name="40% - Accent4 5 2 2 2 4 2" xfId="20548" xr:uid="{00000000-0005-0000-0000-00005F620000}"/>
    <cellStyle name="40% - Accent4 5 2 2 2 4 3" xfId="54052" xr:uid="{00000000-0005-0000-0000-000060620000}"/>
    <cellStyle name="40% - Accent4 5 2 2 2 5" xfId="20549" xr:uid="{00000000-0005-0000-0000-000061620000}"/>
    <cellStyle name="40% - Accent4 5 2 2 2 6" xfId="20550" xr:uid="{00000000-0005-0000-0000-000062620000}"/>
    <cellStyle name="40% - Accent4 5 2 2 3" xfId="20551" xr:uid="{00000000-0005-0000-0000-000063620000}"/>
    <cellStyle name="40% - Accent4 5 2 2 3 2" xfId="20552" xr:uid="{00000000-0005-0000-0000-000064620000}"/>
    <cellStyle name="40% - Accent4 5 2 2 3 2 2" xfId="20553" xr:uid="{00000000-0005-0000-0000-000065620000}"/>
    <cellStyle name="40% - Accent4 5 2 2 3 2 3" xfId="54053" xr:uid="{00000000-0005-0000-0000-000066620000}"/>
    <cellStyle name="40% - Accent4 5 2 2 3 3" xfId="20554" xr:uid="{00000000-0005-0000-0000-000067620000}"/>
    <cellStyle name="40% - Accent4 5 2 2 3 4" xfId="20555" xr:uid="{00000000-0005-0000-0000-000068620000}"/>
    <cellStyle name="40% - Accent4 5 2 2 4" xfId="20556" xr:uid="{00000000-0005-0000-0000-000069620000}"/>
    <cellStyle name="40% - Accent4 5 2 2 4 2" xfId="20557" xr:uid="{00000000-0005-0000-0000-00006A620000}"/>
    <cellStyle name="40% - Accent4 5 2 2 4 2 2" xfId="20558" xr:uid="{00000000-0005-0000-0000-00006B620000}"/>
    <cellStyle name="40% - Accent4 5 2 2 4 2 3" xfId="54054" xr:uid="{00000000-0005-0000-0000-00006C620000}"/>
    <cellStyle name="40% - Accent4 5 2 2 4 3" xfId="20559" xr:uid="{00000000-0005-0000-0000-00006D620000}"/>
    <cellStyle name="40% - Accent4 5 2 2 4 4" xfId="20560" xr:uid="{00000000-0005-0000-0000-00006E620000}"/>
    <cellStyle name="40% - Accent4 5 2 2 5" xfId="20561" xr:uid="{00000000-0005-0000-0000-00006F620000}"/>
    <cellStyle name="40% - Accent4 5 2 2 5 2" xfId="20562" xr:uid="{00000000-0005-0000-0000-000070620000}"/>
    <cellStyle name="40% - Accent4 5 2 2 5 3" xfId="54055" xr:uid="{00000000-0005-0000-0000-000071620000}"/>
    <cellStyle name="40% - Accent4 5 2 2 6" xfId="20563" xr:uid="{00000000-0005-0000-0000-000072620000}"/>
    <cellStyle name="40% - Accent4 5 2 2 7" xfId="20564" xr:uid="{00000000-0005-0000-0000-000073620000}"/>
    <cellStyle name="40% - Accent4 5 2 2 8" xfId="60753" xr:uid="{00000000-0005-0000-0000-000074620000}"/>
    <cellStyle name="40% - Accent4 5 2 3" xfId="20565" xr:uid="{00000000-0005-0000-0000-000075620000}"/>
    <cellStyle name="40% - Accent4 5 2 3 2" xfId="20566" xr:uid="{00000000-0005-0000-0000-000076620000}"/>
    <cellStyle name="40% - Accent4 5 2 3 2 2" xfId="20567" xr:uid="{00000000-0005-0000-0000-000077620000}"/>
    <cellStyle name="40% - Accent4 5 2 3 2 2 2" xfId="20568" xr:uid="{00000000-0005-0000-0000-000078620000}"/>
    <cellStyle name="40% - Accent4 5 2 3 2 2 3" xfId="54056" xr:uid="{00000000-0005-0000-0000-000079620000}"/>
    <cellStyle name="40% - Accent4 5 2 3 2 3" xfId="20569" xr:uid="{00000000-0005-0000-0000-00007A620000}"/>
    <cellStyle name="40% - Accent4 5 2 3 2 4" xfId="20570" xr:uid="{00000000-0005-0000-0000-00007B620000}"/>
    <cellStyle name="40% - Accent4 5 2 3 3" xfId="20571" xr:uid="{00000000-0005-0000-0000-00007C620000}"/>
    <cellStyle name="40% - Accent4 5 2 3 3 2" xfId="20572" xr:uid="{00000000-0005-0000-0000-00007D620000}"/>
    <cellStyle name="40% - Accent4 5 2 3 3 2 2" xfId="20573" xr:uid="{00000000-0005-0000-0000-00007E620000}"/>
    <cellStyle name="40% - Accent4 5 2 3 3 2 3" xfId="54057" xr:uid="{00000000-0005-0000-0000-00007F620000}"/>
    <cellStyle name="40% - Accent4 5 2 3 3 3" xfId="20574" xr:uid="{00000000-0005-0000-0000-000080620000}"/>
    <cellStyle name="40% - Accent4 5 2 3 3 4" xfId="20575" xr:uid="{00000000-0005-0000-0000-000081620000}"/>
    <cellStyle name="40% - Accent4 5 2 3 4" xfId="20576" xr:uid="{00000000-0005-0000-0000-000082620000}"/>
    <cellStyle name="40% - Accent4 5 2 3 4 2" xfId="20577" xr:uid="{00000000-0005-0000-0000-000083620000}"/>
    <cellStyle name="40% - Accent4 5 2 3 4 3" xfId="54058" xr:uid="{00000000-0005-0000-0000-000084620000}"/>
    <cellStyle name="40% - Accent4 5 2 3 5" xfId="20578" xr:uid="{00000000-0005-0000-0000-000085620000}"/>
    <cellStyle name="40% - Accent4 5 2 3 6" xfId="20579" xr:uid="{00000000-0005-0000-0000-000086620000}"/>
    <cellStyle name="40% - Accent4 5 2 4" xfId="20580" xr:uid="{00000000-0005-0000-0000-000087620000}"/>
    <cellStyle name="40% - Accent4 5 2 4 2" xfId="20581" xr:uid="{00000000-0005-0000-0000-000088620000}"/>
    <cellStyle name="40% - Accent4 5 2 4 2 2" xfId="20582" xr:uid="{00000000-0005-0000-0000-000089620000}"/>
    <cellStyle name="40% - Accent4 5 2 4 2 3" xfId="54059" xr:uid="{00000000-0005-0000-0000-00008A620000}"/>
    <cellStyle name="40% - Accent4 5 2 4 3" xfId="20583" xr:uid="{00000000-0005-0000-0000-00008B620000}"/>
    <cellStyle name="40% - Accent4 5 2 4 4" xfId="20584" xr:uid="{00000000-0005-0000-0000-00008C620000}"/>
    <cellStyle name="40% - Accent4 5 2 5" xfId="20585" xr:uid="{00000000-0005-0000-0000-00008D620000}"/>
    <cellStyle name="40% - Accent4 5 2 5 2" xfId="20586" xr:uid="{00000000-0005-0000-0000-00008E620000}"/>
    <cellStyle name="40% - Accent4 5 2 5 2 2" xfId="20587" xr:uid="{00000000-0005-0000-0000-00008F620000}"/>
    <cellStyle name="40% - Accent4 5 2 5 2 3" xfId="54060" xr:uid="{00000000-0005-0000-0000-000090620000}"/>
    <cellStyle name="40% - Accent4 5 2 5 3" xfId="20588" xr:uid="{00000000-0005-0000-0000-000091620000}"/>
    <cellStyle name="40% - Accent4 5 2 5 4" xfId="20589" xr:uid="{00000000-0005-0000-0000-000092620000}"/>
    <cellStyle name="40% - Accent4 5 2 6" xfId="20590" xr:uid="{00000000-0005-0000-0000-000093620000}"/>
    <cellStyle name="40% - Accent4 5 2 6 2" xfId="20591" xr:uid="{00000000-0005-0000-0000-000094620000}"/>
    <cellStyle name="40% - Accent4 5 2 6 3" xfId="54061" xr:uid="{00000000-0005-0000-0000-000095620000}"/>
    <cellStyle name="40% - Accent4 5 2 7" xfId="20592" xr:uid="{00000000-0005-0000-0000-000096620000}"/>
    <cellStyle name="40% - Accent4 5 2 8" xfId="20593" xr:uid="{00000000-0005-0000-0000-000097620000}"/>
    <cellStyle name="40% - Accent4 5 2 9" xfId="60385" xr:uid="{00000000-0005-0000-0000-000098620000}"/>
    <cellStyle name="40% - Accent4 5 3" xfId="20594" xr:uid="{00000000-0005-0000-0000-000099620000}"/>
    <cellStyle name="40% - Accent4 5 3 2" xfId="20595" xr:uid="{00000000-0005-0000-0000-00009A620000}"/>
    <cellStyle name="40% - Accent4 5 3 2 2" xfId="20596" xr:uid="{00000000-0005-0000-0000-00009B620000}"/>
    <cellStyle name="40% - Accent4 5 3 2 2 2" xfId="20597" xr:uid="{00000000-0005-0000-0000-00009C620000}"/>
    <cellStyle name="40% - Accent4 5 3 2 2 2 2" xfId="20598" xr:uid="{00000000-0005-0000-0000-00009D620000}"/>
    <cellStyle name="40% - Accent4 5 3 2 2 2 3" xfId="54062" xr:uid="{00000000-0005-0000-0000-00009E620000}"/>
    <cellStyle name="40% - Accent4 5 3 2 2 3" xfId="20599" xr:uid="{00000000-0005-0000-0000-00009F620000}"/>
    <cellStyle name="40% - Accent4 5 3 2 2 4" xfId="20600" xr:uid="{00000000-0005-0000-0000-0000A0620000}"/>
    <cellStyle name="40% - Accent4 5 3 2 3" xfId="20601" xr:uid="{00000000-0005-0000-0000-0000A1620000}"/>
    <cellStyle name="40% - Accent4 5 3 2 3 2" xfId="20602" xr:uid="{00000000-0005-0000-0000-0000A2620000}"/>
    <cellStyle name="40% - Accent4 5 3 2 3 2 2" xfId="20603" xr:uid="{00000000-0005-0000-0000-0000A3620000}"/>
    <cellStyle name="40% - Accent4 5 3 2 3 2 3" xfId="54063" xr:uid="{00000000-0005-0000-0000-0000A4620000}"/>
    <cellStyle name="40% - Accent4 5 3 2 3 3" xfId="20604" xr:uid="{00000000-0005-0000-0000-0000A5620000}"/>
    <cellStyle name="40% - Accent4 5 3 2 3 4" xfId="20605" xr:uid="{00000000-0005-0000-0000-0000A6620000}"/>
    <cellStyle name="40% - Accent4 5 3 2 4" xfId="20606" xr:uid="{00000000-0005-0000-0000-0000A7620000}"/>
    <cellStyle name="40% - Accent4 5 3 2 4 2" xfId="20607" xr:uid="{00000000-0005-0000-0000-0000A8620000}"/>
    <cellStyle name="40% - Accent4 5 3 2 4 3" xfId="54064" xr:uid="{00000000-0005-0000-0000-0000A9620000}"/>
    <cellStyle name="40% - Accent4 5 3 2 5" xfId="20608" xr:uid="{00000000-0005-0000-0000-0000AA620000}"/>
    <cellStyle name="40% - Accent4 5 3 2 6" xfId="20609" xr:uid="{00000000-0005-0000-0000-0000AB620000}"/>
    <cellStyle name="40% - Accent4 5 3 3" xfId="20610" xr:uid="{00000000-0005-0000-0000-0000AC620000}"/>
    <cellStyle name="40% - Accent4 5 3 3 2" xfId="20611" xr:uid="{00000000-0005-0000-0000-0000AD620000}"/>
    <cellStyle name="40% - Accent4 5 3 3 2 2" xfId="20612" xr:uid="{00000000-0005-0000-0000-0000AE620000}"/>
    <cellStyle name="40% - Accent4 5 3 3 2 3" xfId="54065" xr:uid="{00000000-0005-0000-0000-0000AF620000}"/>
    <cellStyle name="40% - Accent4 5 3 3 3" xfId="20613" xr:uid="{00000000-0005-0000-0000-0000B0620000}"/>
    <cellStyle name="40% - Accent4 5 3 3 4" xfId="20614" xr:uid="{00000000-0005-0000-0000-0000B1620000}"/>
    <cellStyle name="40% - Accent4 5 3 4" xfId="20615" xr:uid="{00000000-0005-0000-0000-0000B2620000}"/>
    <cellStyle name="40% - Accent4 5 3 4 2" xfId="20616" xr:uid="{00000000-0005-0000-0000-0000B3620000}"/>
    <cellStyle name="40% - Accent4 5 3 4 2 2" xfId="20617" xr:uid="{00000000-0005-0000-0000-0000B4620000}"/>
    <cellStyle name="40% - Accent4 5 3 4 2 3" xfId="54066" xr:uid="{00000000-0005-0000-0000-0000B5620000}"/>
    <cellStyle name="40% - Accent4 5 3 4 3" xfId="20618" xr:uid="{00000000-0005-0000-0000-0000B6620000}"/>
    <cellStyle name="40% - Accent4 5 3 4 4" xfId="20619" xr:uid="{00000000-0005-0000-0000-0000B7620000}"/>
    <cellStyle name="40% - Accent4 5 3 5" xfId="20620" xr:uid="{00000000-0005-0000-0000-0000B8620000}"/>
    <cellStyle name="40% - Accent4 5 3 5 2" xfId="20621" xr:uid="{00000000-0005-0000-0000-0000B9620000}"/>
    <cellStyle name="40% - Accent4 5 3 5 3" xfId="54067" xr:uid="{00000000-0005-0000-0000-0000BA620000}"/>
    <cellStyle name="40% - Accent4 5 3 6" xfId="20622" xr:uid="{00000000-0005-0000-0000-0000BB620000}"/>
    <cellStyle name="40% - Accent4 5 3 7" xfId="20623" xr:uid="{00000000-0005-0000-0000-0000BC620000}"/>
    <cellStyle name="40% - Accent4 5 3 8" xfId="60570" xr:uid="{00000000-0005-0000-0000-0000BD620000}"/>
    <cellStyle name="40% - Accent4 5 4" xfId="20624" xr:uid="{00000000-0005-0000-0000-0000BE620000}"/>
    <cellStyle name="40% - Accent4 5 4 2" xfId="20625" xr:uid="{00000000-0005-0000-0000-0000BF620000}"/>
    <cellStyle name="40% - Accent4 5 4 2 2" xfId="20626" xr:uid="{00000000-0005-0000-0000-0000C0620000}"/>
    <cellStyle name="40% - Accent4 5 4 2 2 2" xfId="20627" xr:uid="{00000000-0005-0000-0000-0000C1620000}"/>
    <cellStyle name="40% - Accent4 5 4 2 2 3" xfId="54068" xr:uid="{00000000-0005-0000-0000-0000C2620000}"/>
    <cellStyle name="40% - Accent4 5 4 2 3" xfId="20628" xr:uid="{00000000-0005-0000-0000-0000C3620000}"/>
    <cellStyle name="40% - Accent4 5 4 2 4" xfId="20629" xr:uid="{00000000-0005-0000-0000-0000C4620000}"/>
    <cellStyle name="40% - Accent4 5 4 3" xfId="20630" xr:uid="{00000000-0005-0000-0000-0000C5620000}"/>
    <cellStyle name="40% - Accent4 5 4 3 2" xfId="20631" xr:uid="{00000000-0005-0000-0000-0000C6620000}"/>
    <cellStyle name="40% - Accent4 5 4 3 2 2" xfId="20632" xr:uid="{00000000-0005-0000-0000-0000C7620000}"/>
    <cellStyle name="40% - Accent4 5 4 3 2 3" xfId="54069" xr:uid="{00000000-0005-0000-0000-0000C8620000}"/>
    <cellStyle name="40% - Accent4 5 4 3 3" xfId="20633" xr:uid="{00000000-0005-0000-0000-0000C9620000}"/>
    <cellStyle name="40% - Accent4 5 4 3 4" xfId="20634" xr:uid="{00000000-0005-0000-0000-0000CA620000}"/>
    <cellStyle name="40% - Accent4 5 4 4" xfId="20635" xr:uid="{00000000-0005-0000-0000-0000CB620000}"/>
    <cellStyle name="40% - Accent4 5 4 4 2" xfId="20636" xr:uid="{00000000-0005-0000-0000-0000CC620000}"/>
    <cellStyle name="40% - Accent4 5 4 4 3" xfId="54070" xr:uid="{00000000-0005-0000-0000-0000CD620000}"/>
    <cellStyle name="40% - Accent4 5 4 5" xfId="20637" xr:uid="{00000000-0005-0000-0000-0000CE620000}"/>
    <cellStyle name="40% - Accent4 5 4 6" xfId="20638" xr:uid="{00000000-0005-0000-0000-0000CF620000}"/>
    <cellStyle name="40% - Accent4 5 5" xfId="20639" xr:uid="{00000000-0005-0000-0000-0000D0620000}"/>
    <cellStyle name="40% - Accent4 5 5 2" xfId="20640" xr:uid="{00000000-0005-0000-0000-0000D1620000}"/>
    <cellStyle name="40% - Accent4 5 5 2 2" xfId="20641" xr:uid="{00000000-0005-0000-0000-0000D2620000}"/>
    <cellStyle name="40% - Accent4 5 5 2 2 2" xfId="20642" xr:uid="{00000000-0005-0000-0000-0000D3620000}"/>
    <cellStyle name="40% - Accent4 5 5 2 2 3" xfId="54071" xr:uid="{00000000-0005-0000-0000-0000D4620000}"/>
    <cellStyle name="40% - Accent4 5 5 2 3" xfId="20643" xr:uid="{00000000-0005-0000-0000-0000D5620000}"/>
    <cellStyle name="40% - Accent4 5 5 2 4" xfId="20644" xr:uid="{00000000-0005-0000-0000-0000D6620000}"/>
    <cellStyle name="40% - Accent4 5 5 3" xfId="20645" xr:uid="{00000000-0005-0000-0000-0000D7620000}"/>
    <cellStyle name="40% - Accent4 5 5 3 2" xfId="20646" xr:uid="{00000000-0005-0000-0000-0000D8620000}"/>
    <cellStyle name="40% - Accent4 5 5 3 3" xfId="54072" xr:uid="{00000000-0005-0000-0000-0000D9620000}"/>
    <cellStyle name="40% - Accent4 5 5 4" xfId="20647" xr:uid="{00000000-0005-0000-0000-0000DA620000}"/>
    <cellStyle name="40% - Accent4 5 5 5" xfId="20648" xr:uid="{00000000-0005-0000-0000-0000DB620000}"/>
    <cellStyle name="40% - Accent4 5 6" xfId="20649" xr:uid="{00000000-0005-0000-0000-0000DC620000}"/>
    <cellStyle name="40% - Accent4 5 6 2" xfId="20650" xr:uid="{00000000-0005-0000-0000-0000DD620000}"/>
    <cellStyle name="40% - Accent4 5 6 2 2" xfId="20651" xr:uid="{00000000-0005-0000-0000-0000DE620000}"/>
    <cellStyle name="40% - Accent4 5 6 2 3" xfId="54073" xr:uid="{00000000-0005-0000-0000-0000DF620000}"/>
    <cellStyle name="40% - Accent4 5 6 3" xfId="20652" xr:uid="{00000000-0005-0000-0000-0000E0620000}"/>
    <cellStyle name="40% - Accent4 5 6 4" xfId="20653" xr:uid="{00000000-0005-0000-0000-0000E1620000}"/>
    <cellStyle name="40% - Accent4 5 7" xfId="20654" xr:uid="{00000000-0005-0000-0000-0000E2620000}"/>
    <cellStyle name="40% - Accent4 5 7 2" xfId="20655" xr:uid="{00000000-0005-0000-0000-0000E3620000}"/>
    <cellStyle name="40% - Accent4 5 7 2 2" xfId="20656" xr:uid="{00000000-0005-0000-0000-0000E4620000}"/>
    <cellStyle name="40% - Accent4 5 7 2 3" xfId="54074" xr:uid="{00000000-0005-0000-0000-0000E5620000}"/>
    <cellStyle name="40% - Accent4 5 7 3" xfId="20657" xr:uid="{00000000-0005-0000-0000-0000E6620000}"/>
    <cellStyle name="40% - Accent4 5 7 4" xfId="20658" xr:uid="{00000000-0005-0000-0000-0000E7620000}"/>
    <cellStyle name="40% - Accent4 5 8" xfId="20659" xr:uid="{00000000-0005-0000-0000-0000E8620000}"/>
    <cellStyle name="40% - Accent4 5 8 2" xfId="20660" xr:uid="{00000000-0005-0000-0000-0000E9620000}"/>
    <cellStyle name="40% - Accent4 5 8 3" xfId="54075" xr:uid="{00000000-0005-0000-0000-0000EA620000}"/>
    <cellStyle name="40% - Accent4 5 9" xfId="20661" xr:uid="{00000000-0005-0000-0000-0000EB620000}"/>
    <cellStyle name="40% - Accent4 6" xfId="20662" xr:uid="{00000000-0005-0000-0000-0000EC620000}"/>
    <cellStyle name="40% - Accent4 6 10" xfId="20663" xr:uid="{00000000-0005-0000-0000-0000ED620000}"/>
    <cellStyle name="40% - Accent4 6 11" xfId="60216" xr:uid="{00000000-0005-0000-0000-0000EE620000}"/>
    <cellStyle name="40% - Accent4 6 2" xfId="20664" xr:uid="{00000000-0005-0000-0000-0000EF620000}"/>
    <cellStyle name="40% - Accent4 6 2 2" xfId="20665" xr:uid="{00000000-0005-0000-0000-0000F0620000}"/>
    <cellStyle name="40% - Accent4 6 2 2 2" xfId="20666" xr:uid="{00000000-0005-0000-0000-0000F1620000}"/>
    <cellStyle name="40% - Accent4 6 2 2 2 2" xfId="20667" xr:uid="{00000000-0005-0000-0000-0000F2620000}"/>
    <cellStyle name="40% - Accent4 6 2 2 2 2 2" xfId="20668" xr:uid="{00000000-0005-0000-0000-0000F3620000}"/>
    <cellStyle name="40% - Accent4 6 2 2 2 2 2 2" xfId="20669" xr:uid="{00000000-0005-0000-0000-0000F4620000}"/>
    <cellStyle name="40% - Accent4 6 2 2 2 2 2 3" xfId="54076" xr:uid="{00000000-0005-0000-0000-0000F5620000}"/>
    <cellStyle name="40% - Accent4 6 2 2 2 2 3" xfId="20670" xr:uid="{00000000-0005-0000-0000-0000F6620000}"/>
    <cellStyle name="40% - Accent4 6 2 2 2 2 4" xfId="20671" xr:uid="{00000000-0005-0000-0000-0000F7620000}"/>
    <cellStyle name="40% - Accent4 6 2 2 2 3" xfId="20672" xr:uid="{00000000-0005-0000-0000-0000F8620000}"/>
    <cellStyle name="40% - Accent4 6 2 2 2 3 2" xfId="20673" xr:uid="{00000000-0005-0000-0000-0000F9620000}"/>
    <cellStyle name="40% - Accent4 6 2 2 2 3 2 2" xfId="20674" xr:uid="{00000000-0005-0000-0000-0000FA620000}"/>
    <cellStyle name="40% - Accent4 6 2 2 2 3 2 3" xfId="54077" xr:uid="{00000000-0005-0000-0000-0000FB620000}"/>
    <cellStyle name="40% - Accent4 6 2 2 2 3 3" xfId="20675" xr:uid="{00000000-0005-0000-0000-0000FC620000}"/>
    <cellStyle name="40% - Accent4 6 2 2 2 3 4" xfId="20676" xr:uid="{00000000-0005-0000-0000-0000FD620000}"/>
    <cellStyle name="40% - Accent4 6 2 2 2 4" xfId="20677" xr:uid="{00000000-0005-0000-0000-0000FE620000}"/>
    <cellStyle name="40% - Accent4 6 2 2 2 4 2" xfId="20678" xr:uid="{00000000-0005-0000-0000-0000FF620000}"/>
    <cellStyle name="40% - Accent4 6 2 2 2 4 3" xfId="54078" xr:uid="{00000000-0005-0000-0000-000000630000}"/>
    <cellStyle name="40% - Accent4 6 2 2 2 5" xfId="20679" xr:uid="{00000000-0005-0000-0000-000001630000}"/>
    <cellStyle name="40% - Accent4 6 2 2 2 6" xfId="20680" xr:uid="{00000000-0005-0000-0000-000002630000}"/>
    <cellStyle name="40% - Accent4 6 2 2 3" xfId="20681" xr:uid="{00000000-0005-0000-0000-000003630000}"/>
    <cellStyle name="40% - Accent4 6 2 2 3 2" xfId="20682" xr:uid="{00000000-0005-0000-0000-000004630000}"/>
    <cellStyle name="40% - Accent4 6 2 2 3 2 2" xfId="20683" xr:uid="{00000000-0005-0000-0000-000005630000}"/>
    <cellStyle name="40% - Accent4 6 2 2 3 2 3" xfId="54079" xr:uid="{00000000-0005-0000-0000-000006630000}"/>
    <cellStyle name="40% - Accent4 6 2 2 3 3" xfId="20684" xr:uid="{00000000-0005-0000-0000-000007630000}"/>
    <cellStyle name="40% - Accent4 6 2 2 3 4" xfId="20685" xr:uid="{00000000-0005-0000-0000-000008630000}"/>
    <cellStyle name="40% - Accent4 6 2 2 4" xfId="20686" xr:uid="{00000000-0005-0000-0000-000009630000}"/>
    <cellStyle name="40% - Accent4 6 2 2 4 2" xfId="20687" xr:uid="{00000000-0005-0000-0000-00000A630000}"/>
    <cellStyle name="40% - Accent4 6 2 2 4 2 2" xfId="20688" xr:uid="{00000000-0005-0000-0000-00000B630000}"/>
    <cellStyle name="40% - Accent4 6 2 2 4 2 3" xfId="54080" xr:uid="{00000000-0005-0000-0000-00000C630000}"/>
    <cellStyle name="40% - Accent4 6 2 2 4 3" xfId="20689" xr:uid="{00000000-0005-0000-0000-00000D630000}"/>
    <cellStyle name="40% - Accent4 6 2 2 4 4" xfId="20690" xr:uid="{00000000-0005-0000-0000-00000E630000}"/>
    <cellStyle name="40% - Accent4 6 2 2 5" xfId="20691" xr:uid="{00000000-0005-0000-0000-00000F630000}"/>
    <cellStyle name="40% - Accent4 6 2 2 5 2" xfId="20692" xr:uid="{00000000-0005-0000-0000-000010630000}"/>
    <cellStyle name="40% - Accent4 6 2 2 5 3" xfId="54081" xr:uid="{00000000-0005-0000-0000-000011630000}"/>
    <cellStyle name="40% - Accent4 6 2 2 6" xfId="20693" xr:uid="{00000000-0005-0000-0000-000012630000}"/>
    <cellStyle name="40% - Accent4 6 2 2 7" xfId="20694" xr:uid="{00000000-0005-0000-0000-000013630000}"/>
    <cellStyle name="40% - Accent4 6 2 2 8" xfId="60767" xr:uid="{00000000-0005-0000-0000-000014630000}"/>
    <cellStyle name="40% - Accent4 6 2 3" xfId="20695" xr:uid="{00000000-0005-0000-0000-000015630000}"/>
    <cellStyle name="40% - Accent4 6 2 3 2" xfId="20696" xr:uid="{00000000-0005-0000-0000-000016630000}"/>
    <cellStyle name="40% - Accent4 6 2 3 2 2" xfId="20697" xr:uid="{00000000-0005-0000-0000-000017630000}"/>
    <cellStyle name="40% - Accent4 6 2 3 2 2 2" xfId="20698" xr:uid="{00000000-0005-0000-0000-000018630000}"/>
    <cellStyle name="40% - Accent4 6 2 3 2 2 3" xfId="54082" xr:uid="{00000000-0005-0000-0000-000019630000}"/>
    <cellStyle name="40% - Accent4 6 2 3 2 3" xfId="20699" xr:uid="{00000000-0005-0000-0000-00001A630000}"/>
    <cellStyle name="40% - Accent4 6 2 3 2 4" xfId="20700" xr:uid="{00000000-0005-0000-0000-00001B630000}"/>
    <cellStyle name="40% - Accent4 6 2 3 3" xfId="20701" xr:uid="{00000000-0005-0000-0000-00001C630000}"/>
    <cellStyle name="40% - Accent4 6 2 3 3 2" xfId="20702" xr:uid="{00000000-0005-0000-0000-00001D630000}"/>
    <cellStyle name="40% - Accent4 6 2 3 3 2 2" xfId="20703" xr:uid="{00000000-0005-0000-0000-00001E630000}"/>
    <cellStyle name="40% - Accent4 6 2 3 3 2 3" xfId="54083" xr:uid="{00000000-0005-0000-0000-00001F630000}"/>
    <cellStyle name="40% - Accent4 6 2 3 3 3" xfId="20704" xr:uid="{00000000-0005-0000-0000-000020630000}"/>
    <cellStyle name="40% - Accent4 6 2 3 3 4" xfId="20705" xr:uid="{00000000-0005-0000-0000-000021630000}"/>
    <cellStyle name="40% - Accent4 6 2 3 4" xfId="20706" xr:uid="{00000000-0005-0000-0000-000022630000}"/>
    <cellStyle name="40% - Accent4 6 2 3 4 2" xfId="20707" xr:uid="{00000000-0005-0000-0000-000023630000}"/>
    <cellStyle name="40% - Accent4 6 2 3 4 3" xfId="54084" xr:uid="{00000000-0005-0000-0000-000024630000}"/>
    <cellStyle name="40% - Accent4 6 2 3 5" xfId="20708" xr:uid="{00000000-0005-0000-0000-000025630000}"/>
    <cellStyle name="40% - Accent4 6 2 3 6" xfId="20709" xr:uid="{00000000-0005-0000-0000-000026630000}"/>
    <cellStyle name="40% - Accent4 6 2 4" xfId="20710" xr:uid="{00000000-0005-0000-0000-000027630000}"/>
    <cellStyle name="40% - Accent4 6 2 4 2" xfId="20711" xr:uid="{00000000-0005-0000-0000-000028630000}"/>
    <cellStyle name="40% - Accent4 6 2 4 2 2" xfId="20712" xr:uid="{00000000-0005-0000-0000-000029630000}"/>
    <cellStyle name="40% - Accent4 6 2 4 2 3" xfId="54085" xr:uid="{00000000-0005-0000-0000-00002A630000}"/>
    <cellStyle name="40% - Accent4 6 2 4 3" xfId="20713" xr:uid="{00000000-0005-0000-0000-00002B630000}"/>
    <cellStyle name="40% - Accent4 6 2 4 4" xfId="20714" xr:uid="{00000000-0005-0000-0000-00002C630000}"/>
    <cellStyle name="40% - Accent4 6 2 5" xfId="20715" xr:uid="{00000000-0005-0000-0000-00002D630000}"/>
    <cellStyle name="40% - Accent4 6 2 5 2" xfId="20716" xr:uid="{00000000-0005-0000-0000-00002E630000}"/>
    <cellStyle name="40% - Accent4 6 2 5 2 2" xfId="20717" xr:uid="{00000000-0005-0000-0000-00002F630000}"/>
    <cellStyle name="40% - Accent4 6 2 5 2 3" xfId="54086" xr:uid="{00000000-0005-0000-0000-000030630000}"/>
    <cellStyle name="40% - Accent4 6 2 5 3" xfId="20718" xr:uid="{00000000-0005-0000-0000-000031630000}"/>
    <cellStyle name="40% - Accent4 6 2 5 4" xfId="20719" xr:uid="{00000000-0005-0000-0000-000032630000}"/>
    <cellStyle name="40% - Accent4 6 2 6" xfId="20720" xr:uid="{00000000-0005-0000-0000-000033630000}"/>
    <cellStyle name="40% - Accent4 6 2 6 2" xfId="20721" xr:uid="{00000000-0005-0000-0000-000034630000}"/>
    <cellStyle name="40% - Accent4 6 2 6 3" xfId="54087" xr:uid="{00000000-0005-0000-0000-000035630000}"/>
    <cellStyle name="40% - Accent4 6 2 7" xfId="20722" xr:uid="{00000000-0005-0000-0000-000036630000}"/>
    <cellStyle name="40% - Accent4 6 2 8" xfId="20723" xr:uid="{00000000-0005-0000-0000-000037630000}"/>
    <cellStyle name="40% - Accent4 6 2 9" xfId="60399" xr:uid="{00000000-0005-0000-0000-000038630000}"/>
    <cellStyle name="40% - Accent4 6 3" xfId="20724" xr:uid="{00000000-0005-0000-0000-000039630000}"/>
    <cellStyle name="40% - Accent4 6 3 2" xfId="20725" xr:uid="{00000000-0005-0000-0000-00003A630000}"/>
    <cellStyle name="40% - Accent4 6 3 2 2" xfId="20726" xr:uid="{00000000-0005-0000-0000-00003B630000}"/>
    <cellStyle name="40% - Accent4 6 3 2 2 2" xfId="20727" xr:uid="{00000000-0005-0000-0000-00003C630000}"/>
    <cellStyle name="40% - Accent4 6 3 2 2 2 2" xfId="20728" xr:uid="{00000000-0005-0000-0000-00003D630000}"/>
    <cellStyle name="40% - Accent4 6 3 2 2 2 3" xfId="54088" xr:uid="{00000000-0005-0000-0000-00003E630000}"/>
    <cellStyle name="40% - Accent4 6 3 2 2 3" xfId="20729" xr:uid="{00000000-0005-0000-0000-00003F630000}"/>
    <cellStyle name="40% - Accent4 6 3 2 2 4" xfId="20730" xr:uid="{00000000-0005-0000-0000-000040630000}"/>
    <cellStyle name="40% - Accent4 6 3 2 3" xfId="20731" xr:uid="{00000000-0005-0000-0000-000041630000}"/>
    <cellStyle name="40% - Accent4 6 3 2 3 2" xfId="20732" xr:uid="{00000000-0005-0000-0000-000042630000}"/>
    <cellStyle name="40% - Accent4 6 3 2 3 2 2" xfId="20733" xr:uid="{00000000-0005-0000-0000-000043630000}"/>
    <cellStyle name="40% - Accent4 6 3 2 3 2 3" xfId="54089" xr:uid="{00000000-0005-0000-0000-000044630000}"/>
    <cellStyle name="40% - Accent4 6 3 2 3 3" xfId="20734" xr:uid="{00000000-0005-0000-0000-000045630000}"/>
    <cellStyle name="40% - Accent4 6 3 2 3 4" xfId="20735" xr:uid="{00000000-0005-0000-0000-000046630000}"/>
    <cellStyle name="40% - Accent4 6 3 2 4" xfId="20736" xr:uid="{00000000-0005-0000-0000-000047630000}"/>
    <cellStyle name="40% - Accent4 6 3 2 4 2" xfId="20737" xr:uid="{00000000-0005-0000-0000-000048630000}"/>
    <cellStyle name="40% - Accent4 6 3 2 4 3" xfId="54090" xr:uid="{00000000-0005-0000-0000-000049630000}"/>
    <cellStyle name="40% - Accent4 6 3 2 5" xfId="20738" xr:uid="{00000000-0005-0000-0000-00004A630000}"/>
    <cellStyle name="40% - Accent4 6 3 2 6" xfId="20739" xr:uid="{00000000-0005-0000-0000-00004B630000}"/>
    <cellStyle name="40% - Accent4 6 3 3" xfId="20740" xr:uid="{00000000-0005-0000-0000-00004C630000}"/>
    <cellStyle name="40% - Accent4 6 3 3 2" xfId="20741" xr:uid="{00000000-0005-0000-0000-00004D630000}"/>
    <cellStyle name="40% - Accent4 6 3 3 2 2" xfId="20742" xr:uid="{00000000-0005-0000-0000-00004E630000}"/>
    <cellStyle name="40% - Accent4 6 3 3 2 3" xfId="54091" xr:uid="{00000000-0005-0000-0000-00004F630000}"/>
    <cellStyle name="40% - Accent4 6 3 3 3" xfId="20743" xr:uid="{00000000-0005-0000-0000-000050630000}"/>
    <cellStyle name="40% - Accent4 6 3 3 4" xfId="20744" xr:uid="{00000000-0005-0000-0000-000051630000}"/>
    <cellStyle name="40% - Accent4 6 3 4" xfId="20745" xr:uid="{00000000-0005-0000-0000-000052630000}"/>
    <cellStyle name="40% - Accent4 6 3 4 2" xfId="20746" xr:uid="{00000000-0005-0000-0000-000053630000}"/>
    <cellStyle name="40% - Accent4 6 3 4 2 2" xfId="20747" xr:uid="{00000000-0005-0000-0000-000054630000}"/>
    <cellStyle name="40% - Accent4 6 3 4 2 3" xfId="54092" xr:uid="{00000000-0005-0000-0000-000055630000}"/>
    <cellStyle name="40% - Accent4 6 3 4 3" xfId="20748" xr:uid="{00000000-0005-0000-0000-000056630000}"/>
    <cellStyle name="40% - Accent4 6 3 4 4" xfId="20749" xr:uid="{00000000-0005-0000-0000-000057630000}"/>
    <cellStyle name="40% - Accent4 6 3 5" xfId="20750" xr:uid="{00000000-0005-0000-0000-000058630000}"/>
    <cellStyle name="40% - Accent4 6 3 5 2" xfId="20751" xr:uid="{00000000-0005-0000-0000-000059630000}"/>
    <cellStyle name="40% - Accent4 6 3 5 3" xfId="54093" xr:uid="{00000000-0005-0000-0000-00005A630000}"/>
    <cellStyle name="40% - Accent4 6 3 6" xfId="20752" xr:uid="{00000000-0005-0000-0000-00005B630000}"/>
    <cellStyle name="40% - Accent4 6 3 7" xfId="20753" xr:uid="{00000000-0005-0000-0000-00005C630000}"/>
    <cellStyle name="40% - Accent4 6 3 8" xfId="60584" xr:uid="{00000000-0005-0000-0000-00005D630000}"/>
    <cellStyle name="40% - Accent4 6 4" xfId="20754" xr:uid="{00000000-0005-0000-0000-00005E630000}"/>
    <cellStyle name="40% - Accent4 6 4 2" xfId="20755" xr:uid="{00000000-0005-0000-0000-00005F630000}"/>
    <cellStyle name="40% - Accent4 6 4 2 2" xfId="20756" xr:uid="{00000000-0005-0000-0000-000060630000}"/>
    <cellStyle name="40% - Accent4 6 4 2 2 2" xfId="20757" xr:uid="{00000000-0005-0000-0000-000061630000}"/>
    <cellStyle name="40% - Accent4 6 4 2 2 3" xfId="54094" xr:uid="{00000000-0005-0000-0000-000062630000}"/>
    <cellStyle name="40% - Accent4 6 4 2 3" xfId="20758" xr:uid="{00000000-0005-0000-0000-000063630000}"/>
    <cellStyle name="40% - Accent4 6 4 2 4" xfId="20759" xr:uid="{00000000-0005-0000-0000-000064630000}"/>
    <cellStyle name="40% - Accent4 6 4 3" xfId="20760" xr:uid="{00000000-0005-0000-0000-000065630000}"/>
    <cellStyle name="40% - Accent4 6 4 3 2" xfId="20761" xr:uid="{00000000-0005-0000-0000-000066630000}"/>
    <cellStyle name="40% - Accent4 6 4 3 2 2" xfId="20762" xr:uid="{00000000-0005-0000-0000-000067630000}"/>
    <cellStyle name="40% - Accent4 6 4 3 2 3" xfId="54095" xr:uid="{00000000-0005-0000-0000-000068630000}"/>
    <cellStyle name="40% - Accent4 6 4 3 3" xfId="20763" xr:uid="{00000000-0005-0000-0000-000069630000}"/>
    <cellStyle name="40% - Accent4 6 4 3 4" xfId="20764" xr:uid="{00000000-0005-0000-0000-00006A630000}"/>
    <cellStyle name="40% - Accent4 6 4 4" xfId="20765" xr:uid="{00000000-0005-0000-0000-00006B630000}"/>
    <cellStyle name="40% - Accent4 6 4 4 2" xfId="20766" xr:uid="{00000000-0005-0000-0000-00006C630000}"/>
    <cellStyle name="40% - Accent4 6 4 4 3" xfId="54096" xr:uid="{00000000-0005-0000-0000-00006D630000}"/>
    <cellStyle name="40% - Accent4 6 4 5" xfId="20767" xr:uid="{00000000-0005-0000-0000-00006E630000}"/>
    <cellStyle name="40% - Accent4 6 4 6" xfId="20768" xr:uid="{00000000-0005-0000-0000-00006F630000}"/>
    <cellStyle name="40% - Accent4 6 5" xfId="20769" xr:uid="{00000000-0005-0000-0000-000070630000}"/>
    <cellStyle name="40% - Accent4 6 5 2" xfId="20770" xr:uid="{00000000-0005-0000-0000-000071630000}"/>
    <cellStyle name="40% - Accent4 6 5 2 2" xfId="20771" xr:uid="{00000000-0005-0000-0000-000072630000}"/>
    <cellStyle name="40% - Accent4 6 5 2 2 2" xfId="20772" xr:uid="{00000000-0005-0000-0000-000073630000}"/>
    <cellStyle name="40% - Accent4 6 5 2 2 3" xfId="54097" xr:uid="{00000000-0005-0000-0000-000074630000}"/>
    <cellStyle name="40% - Accent4 6 5 2 3" xfId="20773" xr:uid="{00000000-0005-0000-0000-000075630000}"/>
    <cellStyle name="40% - Accent4 6 5 2 4" xfId="20774" xr:uid="{00000000-0005-0000-0000-000076630000}"/>
    <cellStyle name="40% - Accent4 6 5 3" xfId="20775" xr:uid="{00000000-0005-0000-0000-000077630000}"/>
    <cellStyle name="40% - Accent4 6 5 3 2" xfId="20776" xr:uid="{00000000-0005-0000-0000-000078630000}"/>
    <cellStyle name="40% - Accent4 6 5 3 3" xfId="54098" xr:uid="{00000000-0005-0000-0000-000079630000}"/>
    <cellStyle name="40% - Accent4 6 5 4" xfId="20777" xr:uid="{00000000-0005-0000-0000-00007A630000}"/>
    <cellStyle name="40% - Accent4 6 5 5" xfId="20778" xr:uid="{00000000-0005-0000-0000-00007B630000}"/>
    <cellStyle name="40% - Accent4 6 6" xfId="20779" xr:uid="{00000000-0005-0000-0000-00007C630000}"/>
    <cellStyle name="40% - Accent4 6 6 2" xfId="20780" xr:uid="{00000000-0005-0000-0000-00007D630000}"/>
    <cellStyle name="40% - Accent4 6 6 2 2" xfId="20781" xr:uid="{00000000-0005-0000-0000-00007E630000}"/>
    <cellStyle name="40% - Accent4 6 6 2 3" xfId="54099" xr:uid="{00000000-0005-0000-0000-00007F630000}"/>
    <cellStyle name="40% - Accent4 6 6 3" xfId="20782" xr:uid="{00000000-0005-0000-0000-000080630000}"/>
    <cellStyle name="40% - Accent4 6 6 4" xfId="20783" xr:uid="{00000000-0005-0000-0000-000081630000}"/>
    <cellStyle name="40% - Accent4 6 7" xfId="20784" xr:uid="{00000000-0005-0000-0000-000082630000}"/>
    <cellStyle name="40% - Accent4 6 7 2" xfId="20785" xr:uid="{00000000-0005-0000-0000-000083630000}"/>
    <cellStyle name="40% - Accent4 6 7 2 2" xfId="20786" xr:uid="{00000000-0005-0000-0000-000084630000}"/>
    <cellStyle name="40% - Accent4 6 7 2 3" xfId="54100" xr:uid="{00000000-0005-0000-0000-000085630000}"/>
    <cellStyle name="40% - Accent4 6 7 3" xfId="20787" xr:uid="{00000000-0005-0000-0000-000086630000}"/>
    <cellStyle name="40% - Accent4 6 7 4" xfId="20788" xr:uid="{00000000-0005-0000-0000-000087630000}"/>
    <cellStyle name="40% - Accent4 6 8" xfId="20789" xr:uid="{00000000-0005-0000-0000-000088630000}"/>
    <cellStyle name="40% - Accent4 6 8 2" xfId="20790" xr:uid="{00000000-0005-0000-0000-000089630000}"/>
    <cellStyle name="40% - Accent4 6 8 3" xfId="54101" xr:uid="{00000000-0005-0000-0000-00008A630000}"/>
    <cellStyle name="40% - Accent4 6 9" xfId="20791" xr:uid="{00000000-0005-0000-0000-00008B630000}"/>
    <cellStyle name="40% - Accent4 7" xfId="20792" xr:uid="{00000000-0005-0000-0000-00008C630000}"/>
    <cellStyle name="40% - Accent4 7 10" xfId="20793" xr:uid="{00000000-0005-0000-0000-00008D630000}"/>
    <cellStyle name="40% - Accent4 7 11" xfId="60230" xr:uid="{00000000-0005-0000-0000-00008E630000}"/>
    <cellStyle name="40% - Accent4 7 2" xfId="20794" xr:uid="{00000000-0005-0000-0000-00008F630000}"/>
    <cellStyle name="40% - Accent4 7 2 2" xfId="20795" xr:uid="{00000000-0005-0000-0000-000090630000}"/>
    <cellStyle name="40% - Accent4 7 2 2 2" xfId="20796" xr:uid="{00000000-0005-0000-0000-000091630000}"/>
    <cellStyle name="40% - Accent4 7 2 2 2 2" xfId="20797" xr:uid="{00000000-0005-0000-0000-000092630000}"/>
    <cellStyle name="40% - Accent4 7 2 2 2 2 2" xfId="20798" xr:uid="{00000000-0005-0000-0000-000093630000}"/>
    <cellStyle name="40% - Accent4 7 2 2 2 2 2 2" xfId="20799" xr:uid="{00000000-0005-0000-0000-000094630000}"/>
    <cellStyle name="40% - Accent4 7 2 2 2 2 2 3" xfId="54102" xr:uid="{00000000-0005-0000-0000-000095630000}"/>
    <cellStyle name="40% - Accent4 7 2 2 2 2 3" xfId="20800" xr:uid="{00000000-0005-0000-0000-000096630000}"/>
    <cellStyle name="40% - Accent4 7 2 2 2 2 4" xfId="20801" xr:uid="{00000000-0005-0000-0000-000097630000}"/>
    <cellStyle name="40% - Accent4 7 2 2 2 3" xfId="20802" xr:uid="{00000000-0005-0000-0000-000098630000}"/>
    <cellStyle name="40% - Accent4 7 2 2 2 3 2" xfId="20803" xr:uid="{00000000-0005-0000-0000-000099630000}"/>
    <cellStyle name="40% - Accent4 7 2 2 2 3 2 2" xfId="20804" xr:uid="{00000000-0005-0000-0000-00009A630000}"/>
    <cellStyle name="40% - Accent4 7 2 2 2 3 2 3" xfId="54103" xr:uid="{00000000-0005-0000-0000-00009B630000}"/>
    <cellStyle name="40% - Accent4 7 2 2 2 3 3" xfId="20805" xr:uid="{00000000-0005-0000-0000-00009C630000}"/>
    <cellStyle name="40% - Accent4 7 2 2 2 3 4" xfId="20806" xr:uid="{00000000-0005-0000-0000-00009D630000}"/>
    <cellStyle name="40% - Accent4 7 2 2 2 4" xfId="20807" xr:uid="{00000000-0005-0000-0000-00009E630000}"/>
    <cellStyle name="40% - Accent4 7 2 2 2 4 2" xfId="20808" xr:uid="{00000000-0005-0000-0000-00009F630000}"/>
    <cellStyle name="40% - Accent4 7 2 2 2 4 3" xfId="54104" xr:uid="{00000000-0005-0000-0000-0000A0630000}"/>
    <cellStyle name="40% - Accent4 7 2 2 2 5" xfId="20809" xr:uid="{00000000-0005-0000-0000-0000A1630000}"/>
    <cellStyle name="40% - Accent4 7 2 2 2 6" xfId="20810" xr:uid="{00000000-0005-0000-0000-0000A2630000}"/>
    <cellStyle name="40% - Accent4 7 2 2 3" xfId="20811" xr:uid="{00000000-0005-0000-0000-0000A3630000}"/>
    <cellStyle name="40% - Accent4 7 2 2 3 2" xfId="20812" xr:uid="{00000000-0005-0000-0000-0000A4630000}"/>
    <cellStyle name="40% - Accent4 7 2 2 3 2 2" xfId="20813" xr:uid="{00000000-0005-0000-0000-0000A5630000}"/>
    <cellStyle name="40% - Accent4 7 2 2 3 2 3" xfId="54105" xr:uid="{00000000-0005-0000-0000-0000A6630000}"/>
    <cellStyle name="40% - Accent4 7 2 2 3 3" xfId="20814" xr:uid="{00000000-0005-0000-0000-0000A7630000}"/>
    <cellStyle name="40% - Accent4 7 2 2 3 4" xfId="20815" xr:uid="{00000000-0005-0000-0000-0000A8630000}"/>
    <cellStyle name="40% - Accent4 7 2 2 4" xfId="20816" xr:uid="{00000000-0005-0000-0000-0000A9630000}"/>
    <cellStyle name="40% - Accent4 7 2 2 4 2" xfId="20817" xr:uid="{00000000-0005-0000-0000-0000AA630000}"/>
    <cellStyle name="40% - Accent4 7 2 2 4 2 2" xfId="20818" xr:uid="{00000000-0005-0000-0000-0000AB630000}"/>
    <cellStyle name="40% - Accent4 7 2 2 4 2 3" xfId="54106" xr:uid="{00000000-0005-0000-0000-0000AC630000}"/>
    <cellStyle name="40% - Accent4 7 2 2 4 3" xfId="20819" xr:uid="{00000000-0005-0000-0000-0000AD630000}"/>
    <cellStyle name="40% - Accent4 7 2 2 4 4" xfId="20820" xr:uid="{00000000-0005-0000-0000-0000AE630000}"/>
    <cellStyle name="40% - Accent4 7 2 2 5" xfId="20821" xr:uid="{00000000-0005-0000-0000-0000AF630000}"/>
    <cellStyle name="40% - Accent4 7 2 2 5 2" xfId="20822" xr:uid="{00000000-0005-0000-0000-0000B0630000}"/>
    <cellStyle name="40% - Accent4 7 2 2 5 3" xfId="54107" xr:uid="{00000000-0005-0000-0000-0000B1630000}"/>
    <cellStyle name="40% - Accent4 7 2 2 6" xfId="20823" xr:uid="{00000000-0005-0000-0000-0000B2630000}"/>
    <cellStyle name="40% - Accent4 7 2 2 7" xfId="20824" xr:uid="{00000000-0005-0000-0000-0000B3630000}"/>
    <cellStyle name="40% - Accent4 7 2 2 8" xfId="60781" xr:uid="{00000000-0005-0000-0000-0000B4630000}"/>
    <cellStyle name="40% - Accent4 7 2 3" xfId="20825" xr:uid="{00000000-0005-0000-0000-0000B5630000}"/>
    <cellStyle name="40% - Accent4 7 2 3 2" xfId="20826" xr:uid="{00000000-0005-0000-0000-0000B6630000}"/>
    <cellStyle name="40% - Accent4 7 2 3 2 2" xfId="20827" xr:uid="{00000000-0005-0000-0000-0000B7630000}"/>
    <cellStyle name="40% - Accent4 7 2 3 2 2 2" xfId="20828" xr:uid="{00000000-0005-0000-0000-0000B8630000}"/>
    <cellStyle name="40% - Accent4 7 2 3 2 2 3" xfId="54108" xr:uid="{00000000-0005-0000-0000-0000B9630000}"/>
    <cellStyle name="40% - Accent4 7 2 3 2 3" xfId="20829" xr:uid="{00000000-0005-0000-0000-0000BA630000}"/>
    <cellStyle name="40% - Accent4 7 2 3 2 4" xfId="20830" xr:uid="{00000000-0005-0000-0000-0000BB630000}"/>
    <cellStyle name="40% - Accent4 7 2 3 3" xfId="20831" xr:uid="{00000000-0005-0000-0000-0000BC630000}"/>
    <cellStyle name="40% - Accent4 7 2 3 3 2" xfId="20832" xr:uid="{00000000-0005-0000-0000-0000BD630000}"/>
    <cellStyle name="40% - Accent4 7 2 3 3 2 2" xfId="20833" xr:uid="{00000000-0005-0000-0000-0000BE630000}"/>
    <cellStyle name="40% - Accent4 7 2 3 3 2 3" xfId="54109" xr:uid="{00000000-0005-0000-0000-0000BF630000}"/>
    <cellStyle name="40% - Accent4 7 2 3 3 3" xfId="20834" xr:uid="{00000000-0005-0000-0000-0000C0630000}"/>
    <cellStyle name="40% - Accent4 7 2 3 3 4" xfId="20835" xr:uid="{00000000-0005-0000-0000-0000C1630000}"/>
    <cellStyle name="40% - Accent4 7 2 3 4" xfId="20836" xr:uid="{00000000-0005-0000-0000-0000C2630000}"/>
    <cellStyle name="40% - Accent4 7 2 3 4 2" xfId="20837" xr:uid="{00000000-0005-0000-0000-0000C3630000}"/>
    <cellStyle name="40% - Accent4 7 2 3 4 3" xfId="54110" xr:uid="{00000000-0005-0000-0000-0000C4630000}"/>
    <cellStyle name="40% - Accent4 7 2 3 5" xfId="20838" xr:uid="{00000000-0005-0000-0000-0000C5630000}"/>
    <cellStyle name="40% - Accent4 7 2 3 6" xfId="20839" xr:uid="{00000000-0005-0000-0000-0000C6630000}"/>
    <cellStyle name="40% - Accent4 7 2 4" xfId="20840" xr:uid="{00000000-0005-0000-0000-0000C7630000}"/>
    <cellStyle name="40% - Accent4 7 2 4 2" xfId="20841" xr:uid="{00000000-0005-0000-0000-0000C8630000}"/>
    <cellStyle name="40% - Accent4 7 2 4 2 2" xfId="20842" xr:uid="{00000000-0005-0000-0000-0000C9630000}"/>
    <cellStyle name="40% - Accent4 7 2 4 2 3" xfId="54111" xr:uid="{00000000-0005-0000-0000-0000CA630000}"/>
    <cellStyle name="40% - Accent4 7 2 4 3" xfId="20843" xr:uid="{00000000-0005-0000-0000-0000CB630000}"/>
    <cellStyle name="40% - Accent4 7 2 4 4" xfId="20844" xr:uid="{00000000-0005-0000-0000-0000CC630000}"/>
    <cellStyle name="40% - Accent4 7 2 5" xfId="20845" xr:uid="{00000000-0005-0000-0000-0000CD630000}"/>
    <cellStyle name="40% - Accent4 7 2 5 2" xfId="20846" xr:uid="{00000000-0005-0000-0000-0000CE630000}"/>
    <cellStyle name="40% - Accent4 7 2 5 2 2" xfId="20847" xr:uid="{00000000-0005-0000-0000-0000CF630000}"/>
    <cellStyle name="40% - Accent4 7 2 5 2 3" xfId="54112" xr:uid="{00000000-0005-0000-0000-0000D0630000}"/>
    <cellStyle name="40% - Accent4 7 2 5 3" xfId="20848" xr:uid="{00000000-0005-0000-0000-0000D1630000}"/>
    <cellStyle name="40% - Accent4 7 2 5 4" xfId="20849" xr:uid="{00000000-0005-0000-0000-0000D2630000}"/>
    <cellStyle name="40% - Accent4 7 2 6" xfId="20850" xr:uid="{00000000-0005-0000-0000-0000D3630000}"/>
    <cellStyle name="40% - Accent4 7 2 6 2" xfId="20851" xr:uid="{00000000-0005-0000-0000-0000D4630000}"/>
    <cellStyle name="40% - Accent4 7 2 6 3" xfId="54113" xr:uid="{00000000-0005-0000-0000-0000D5630000}"/>
    <cellStyle name="40% - Accent4 7 2 7" xfId="20852" xr:uid="{00000000-0005-0000-0000-0000D6630000}"/>
    <cellStyle name="40% - Accent4 7 2 8" xfId="20853" xr:uid="{00000000-0005-0000-0000-0000D7630000}"/>
    <cellStyle name="40% - Accent4 7 2 9" xfId="60413" xr:uid="{00000000-0005-0000-0000-0000D8630000}"/>
    <cellStyle name="40% - Accent4 7 3" xfId="20854" xr:uid="{00000000-0005-0000-0000-0000D9630000}"/>
    <cellStyle name="40% - Accent4 7 3 2" xfId="20855" xr:uid="{00000000-0005-0000-0000-0000DA630000}"/>
    <cellStyle name="40% - Accent4 7 3 2 2" xfId="20856" xr:uid="{00000000-0005-0000-0000-0000DB630000}"/>
    <cellStyle name="40% - Accent4 7 3 2 2 2" xfId="20857" xr:uid="{00000000-0005-0000-0000-0000DC630000}"/>
    <cellStyle name="40% - Accent4 7 3 2 2 2 2" xfId="20858" xr:uid="{00000000-0005-0000-0000-0000DD630000}"/>
    <cellStyle name="40% - Accent4 7 3 2 2 2 3" xfId="54114" xr:uid="{00000000-0005-0000-0000-0000DE630000}"/>
    <cellStyle name="40% - Accent4 7 3 2 2 3" xfId="20859" xr:uid="{00000000-0005-0000-0000-0000DF630000}"/>
    <cellStyle name="40% - Accent4 7 3 2 2 4" xfId="20860" xr:uid="{00000000-0005-0000-0000-0000E0630000}"/>
    <cellStyle name="40% - Accent4 7 3 2 3" xfId="20861" xr:uid="{00000000-0005-0000-0000-0000E1630000}"/>
    <cellStyle name="40% - Accent4 7 3 2 3 2" xfId="20862" xr:uid="{00000000-0005-0000-0000-0000E2630000}"/>
    <cellStyle name="40% - Accent4 7 3 2 3 2 2" xfId="20863" xr:uid="{00000000-0005-0000-0000-0000E3630000}"/>
    <cellStyle name="40% - Accent4 7 3 2 3 2 3" xfId="54115" xr:uid="{00000000-0005-0000-0000-0000E4630000}"/>
    <cellStyle name="40% - Accent4 7 3 2 3 3" xfId="20864" xr:uid="{00000000-0005-0000-0000-0000E5630000}"/>
    <cellStyle name="40% - Accent4 7 3 2 3 4" xfId="20865" xr:uid="{00000000-0005-0000-0000-0000E6630000}"/>
    <cellStyle name="40% - Accent4 7 3 2 4" xfId="20866" xr:uid="{00000000-0005-0000-0000-0000E7630000}"/>
    <cellStyle name="40% - Accent4 7 3 2 4 2" xfId="20867" xr:uid="{00000000-0005-0000-0000-0000E8630000}"/>
    <cellStyle name="40% - Accent4 7 3 2 4 3" xfId="54116" xr:uid="{00000000-0005-0000-0000-0000E9630000}"/>
    <cellStyle name="40% - Accent4 7 3 2 5" xfId="20868" xr:uid="{00000000-0005-0000-0000-0000EA630000}"/>
    <cellStyle name="40% - Accent4 7 3 2 6" xfId="20869" xr:uid="{00000000-0005-0000-0000-0000EB630000}"/>
    <cellStyle name="40% - Accent4 7 3 3" xfId="20870" xr:uid="{00000000-0005-0000-0000-0000EC630000}"/>
    <cellStyle name="40% - Accent4 7 3 3 2" xfId="20871" xr:uid="{00000000-0005-0000-0000-0000ED630000}"/>
    <cellStyle name="40% - Accent4 7 3 3 2 2" xfId="20872" xr:uid="{00000000-0005-0000-0000-0000EE630000}"/>
    <cellStyle name="40% - Accent4 7 3 3 2 3" xfId="54117" xr:uid="{00000000-0005-0000-0000-0000EF630000}"/>
    <cellStyle name="40% - Accent4 7 3 3 3" xfId="20873" xr:uid="{00000000-0005-0000-0000-0000F0630000}"/>
    <cellStyle name="40% - Accent4 7 3 3 4" xfId="20874" xr:uid="{00000000-0005-0000-0000-0000F1630000}"/>
    <cellStyle name="40% - Accent4 7 3 4" xfId="20875" xr:uid="{00000000-0005-0000-0000-0000F2630000}"/>
    <cellStyle name="40% - Accent4 7 3 4 2" xfId="20876" xr:uid="{00000000-0005-0000-0000-0000F3630000}"/>
    <cellStyle name="40% - Accent4 7 3 4 2 2" xfId="20877" xr:uid="{00000000-0005-0000-0000-0000F4630000}"/>
    <cellStyle name="40% - Accent4 7 3 4 2 3" xfId="54118" xr:uid="{00000000-0005-0000-0000-0000F5630000}"/>
    <cellStyle name="40% - Accent4 7 3 4 3" xfId="20878" xr:uid="{00000000-0005-0000-0000-0000F6630000}"/>
    <cellStyle name="40% - Accent4 7 3 4 4" xfId="20879" xr:uid="{00000000-0005-0000-0000-0000F7630000}"/>
    <cellStyle name="40% - Accent4 7 3 5" xfId="20880" xr:uid="{00000000-0005-0000-0000-0000F8630000}"/>
    <cellStyle name="40% - Accent4 7 3 5 2" xfId="20881" xr:uid="{00000000-0005-0000-0000-0000F9630000}"/>
    <cellStyle name="40% - Accent4 7 3 5 3" xfId="54119" xr:uid="{00000000-0005-0000-0000-0000FA630000}"/>
    <cellStyle name="40% - Accent4 7 3 6" xfId="20882" xr:uid="{00000000-0005-0000-0000-0000FB630000}"/>
    <cellStyle name="40% - Accent4 7 3 7" xfId="20883" xr:uid="{00000000-0005-0000-0000-0000FC630000}"/>
    <cellStyle name="40% - Accent4 7 3 8" xfId="60598" xr:uid="{00000000-0005-0000-0000-0000FD630000}"/>
    <cellStyle name="40% - Accent4 7 4" xfId="20884" xr:uid="{00000000-0005-0000-0000-0000FE630000}"/>
    <cellStyle name="40% - Accent4 7 4 2" xfId="20885" xr:uid="{00000000-0005-0000-0000-0000FF630000}"/>
    <cellStyle name="40% - Accent4 7 4 2 2" xfId="20886" xr:uid="{00000000-0005-0000-0000-000000640000}"/>
    <cellStyle name="40% - Accent4 7 4 2 2 2" xfId="20887" xr:uid="{00000000-0005-0000-0000-000001640000}"/>
    <cellStyle name="40% - Accent4 7 4 2 2 3" xfId="54120" xr:uid="{00000000-0005-0000-0000-000002640000}"/>
    <cellStyle name="40% - Accent4 7 4 2 3" xfId="20888" xr:uid="{00000000-0005-0000-0000-000003640000}"/>
    <cellStyle name="40% - Accent4 7 4 2 4" xfId="20889" xr:uid="{00000000-0005-0000-0000-000004640000}"/>
    <cellStyle name="40% - Accent4 7 4 3" xfId="20890" xr:uid="{00000000-0005-0000-0000-000005640000}"/>
    <cellStyle name="40% - Accent4 7 4 3 2" xfId="20891" xr:uid="{00000000-0005-0000-0000-000006640000}"/>
    <cellStyle name="40% - Accent4 7 4 3 2 2" xfId="20892" xr:uid="{00000000-0005-0000-0000-000007640000}"/>
    <cellStyle name="40% - Accent4 7 4 3 2 3" xfId="54121" xr:uid="{00000000-0005-0000-0000-000008640000}"/>
    <cellStyle name="40% - Accent4 7 4 3 3" xfId="20893" xr:uid="{00000000-0005-0000-0000-000009640000}"/>
    <cellStyle name="40% - Accent4 7 4 3 4" xfId="20894" xr:uid="{00000000-0005-0000-0000-00000A640000}"/>
    <cellStyle name="40% - Accent4 7 4 4" xfId="20895" xr:uid="{00000000-0005-0000-0000-00000B640000}"/>
    <cellStyle name="40% - Accent4 7 4 4 2" xfId="20896" xr:uid="{00000000-0005-0000-0000-00000C640000}"/>
    <cellStyle name="40% - Accent4 7 4 4 3" xfId="54122" xr:uid="{00000000-0005-0000-0000-00000D640000}"/>
    <cellStyle name="40% - Accent4 7 4 5" xfId="20897" xr:uid="{00000000-0005-0000-0000-00000E640000}"/>
    <cellStyle name="40% - Accent4 7 4 6" xfId="20898" xr:uid="{00000000-0005-0000-0000-00000F640000}"/>
    <cellStyle name="40% - Accent4 7 5" xfId="20899" xr:uid="{00000000-0005-0000-0000-000010640000}"/>
    <cellStyle name="40% - Accent4 7 5 2" xfId="20900" xr:uid="{00000000-0005-0000-0000-000011640000}"/>
    <cellStyle name="40% - Accent4 7 5 2 2" xfId="20901" xr:uid="{00000000-0005-0000-0000-000012640000}"/>
    <cellStyle name="40% - Accent4 7 5 2 2 2" xfId="20902" xr:uid="{00000000-0005-0000-0000-000013640000}"/>
    <cellStyle name="40% - Accent4 7 5 2 2 3" xfId="54123" xr:uid="{00000000-0005-0000-0000-000014640000}"/>
    <cellStyle name="40% - Accent4 7 5 2 3" xfId="20903" xr:uid="{00000000-0005-0000-0000-000015640000}"/>
    <cellStyle name="40% - Accent4 7 5 2 4" xfId="20904" xr:uid="{00000000-0005-0000-0000-000016640000}"/>
    <cellStyle name="40% - Accent4 7 5 3" xfId="20905" xr:uid="{00000000-0005-0000-0000-000017640000}"/>
    <cellStyle name="40% - Accent4 7 5 3 2" xfId="20906" xr:uid="{00000000-0005-0000-0000-000018640000}"/>
    <cellStyle name="40% - Accent4 7 5 3 3" xfId="54124" xr:uid="{00000000-0005-0000-0000-000019640000}"/>
    <cellStyle name="40% - Accent4 7 5 4" xfId="20907" xr:uid="{00000000-0005-0000-0000-00001A640000}"/>
    <cellStyle name="40% - Accent4 7 5 5" xfId="20908" xr:uid="{00000000-0005-0000-0000-00001B640000}"/>
    <cellStyle name="40% - Accent4 7 6" xfId="20909" xr:uid="{00000000-0005-0000-0000-00001C640000}"/>
    <cellStyle name="40% - Accent4 7 6 2" xfId="20910" xr:uid="{00000000-0005-0000-0000-00001D640000}"/>
    <cellStyle name="40% - Accent4 7 6 2 2" xfId="20911" xr:uid="{00000000-0005-0000-0000-00001E640000}"/>
    <cellStyle name="40% - Accent4 7 6 2 3" xfId="54125" xr:uid="{00000000-0005-0000-0000-00001F640000}"/>
    <cellStyle name="40% - Accent4 7 6 3" xfId="20912" xr:uid="{00000000-0005-0000-0000-000020640000}"/>
    <cellStyle name="40% - Accent4 7 6 4" xfId="20913" xr:uid="{00000000-0005-0000-0000-000021640000}"/>
    <cellStyle name="40% - Accent4 7 7" xfId="20914" xr:uid="{00000000-0005-0000-0000-000022640000}"/>
    <cellStyle name="40% - Accent4 7 7 2" xfId="20915" xr:uid="{00000000-0005-0000-0000-000023640000}"/>
    <cellStyle name="40% - Accent4 7 7 2 2" xfId="20916" xr:uid="{00000000-0005-0000-0000-000024640000}"/>
    <cellStyle name="40% - Accent4 7 7 2 3" xfId="54126" xr:uid="{00000000-0005-0000-0000-000025640000}"/>
    <cellStyle name="40% - Accent4 7 7 3" xfId="20917" xr:uid="{00000000-0005-0000-0000-000026640000}"/>
    <cellStyle name="40% - Accent4 7 7 4" xfId="20918" xr:uid="{00000000-0005-0000-0000-000027640000}"/>
    <cellStyle name="40% - Accent4 7 8" xfId="20919" xr:uid="{00000000-0005-0000-0000-000028640000}"/>
    <cellStyle name="40% - Accent4 7 8 2" xfId="20920" xr:uid="{00000000-0005-0000-0000-000029640000}"/>
    <cellStyle name="40% - Accent4 7 8 3" xfId="54127" xr:uid="{00000000-0005-0000-0000-00002A640000}"/>
    <cellStyle name="40% - Accent4 7 9" xfId="20921" xr:uid="{00000000-0005-0000-0000-00002B640000}"/>
    <cellStyle name="40% - Accent4 8" xfId="20922" xr:uid="{00000000-0005-0000-0000-00002C640000}"/>
    <cellStyle name="40% - Accent4 8 2" xfId="20923" xr:uid="{00000000-0005-0000-0000-00002D640000}"/>
    <cellStyle name="40% - Accent4 8 2 2" xfId="20924" xr:uid="{00000000-0005-0000-0000-00002E640000}"/>
    <cellStyle name="40% - Accent4 8 2 2 2" xfId="20925" xr:uid="{00000000-0005-0000-0000-00002F640000}"/>
    <cellStyle name="40% - Accent4 8 2 2 2 2" xfId="20926" xr:uid="{00000000-0005-0000-0000-000030640000}"/>
    <cellStyle name="40% - Accent4 8 2 2 2 2 2" xfId="20927" xr:uid="{00000000-0005-0000-0000-000031640000}"/>
    <cellStyle name="40% - Accent4 8 2 2 2 2 3" xfId="54128" xr:uid="{00000000-0005-0000-0000-000032640000}"/>
    <cellStyle name="40% - Accent4 8 2 2 2 3" xfId="20928" xr:uid="{00000000-0005-0000-0000-000033640000}"/>
    <cellStyle name="40% - Accent4 8 2 2 2 4" xfId="20929" xr:uid="{00000000-0005-0000-0000-000034640000}"/>
    <cellStyle name="40% - Accent4 8 2 2 3" xfId="20930" xr:uid="{00000000-0005-0000-0000-000035640000}"/>
    <cellStyle name="40% - Accent4 8 2 2 3 2" xfId="20931" xr:uid="{00000000-0005-0000-0000-000036640000}"/>
    <cellStyle name="40% - Accent4 8 2 2 3 2 2" xfId="20932" xr:uid="{00000000-0005-0000-0000-000037640000}"/>
    <cellStyle name="40% - Accent4 8 2 2 3 2 3" xfId="54129" xr:uid="{00000000-0005-0000-0000-000038640000}"/>
    <cellStyle name="40% - Accent4 8 2 2 3 3" xfId="20933" xr:uid="{00000000-0005-0000-0000-000039640000}"/>
    <cellStyle name="40% - Accent4 8 2 2 3 4" xfId="20934" xr:uid="{00000000-0005-0000-0000-00003A640000}"/>
    <cellStyle name="40% - Accent4 8 2 2 4" xfId="20935" xr:uid="{00000000-0005-0000-0000-00003B640000}"/>
    <cellStyle name="40% - Accent4 8 2 2 4 2" xfId="20936" xr:uid="{00000000-0005-0000-0000-00003C640000}"/>
    <cellStyle name="40% - Accent4 8 2 2 4 3" xfId="54130" xr:uid="{00000000-0005-0000-0000-00003D640000}"/>
    <cellStyle name="40% - Accent4 8 2 2 5" xfId="20937" xr:uid="{00000000-0005-0000-0000-00003E640000}"/>
    <cellStyle name="40% - Accent4 8 2 2 6" xfId="20938" xr:uid="{00000000-0005-0000-0000-00003F640000}"/>
    <cellStyle name="40% - Accent4 8 2 2 7" xfId="60795" xr:uid="{00000000-0005-0000-0000-000040640000}"/>
    <cellStyle name="40% - Accent4 8 2 3" xfId="20939" xr:uid="{00000000-0005-0000-0000-000041640000}"/>
    <cellStyle name="40% - Accent4 8 2 3 2" xfId="20940" xr:uid="{00000000-0005-0000-0000-000042640000}"/>
    <cellStyle name="40% - Accent4 8 2 3 2 2" xfId="20941" xr:uid="{00000000-0005-0000-0000-000043640000}"/>
    <cellStyle name="40% - Accent4 8 2 3 2 3" xfId="54131" xr:uid="{00000000-0005-0000-0000-000044640000}"/>
    <cellStyle name="40% - Accent4 8 2 3 3" xfId="20942" xr:uid="{00000000-0005-0000-0000-000045640000}"/>
    <cellStyle name="40% - Accent4 8 2 3 4" xfId="20943" xr:uid="{00000000-0005-0000-0000-000046640000}"/>
    <cellStyle name="40% - Accent4 8 2 4" xfId="20944" xr:uid="{00000000-0005-0000-0000-000047640000}"/>
    <cellStyle name="40% - Accent4 8 2 4 2" xfId="20945" xr:uid="{00000000-0005-0000-0000-000048640000}"/>
    <cellStyle name="40% - Accent4 8 2 4 2 2" xfId="20946" xr:uid="{00000000-0005-0000-0000-000049640000}"/>
    <cellStyle name="40% - Accent4 8 2 4 2 3" xfId="54132" xr:uid="{00000000-0005-0000-0000-00004A640000}"/>
    <cellStyle name="40% - Accent4 8 2 4 3" xfId="20947" xr:uid="{00000000-0005-0000-0000-00004B640000}"/>
    <cellStyle name="40% - Accent4 8 2 4 4" xfId="20948" xr:uid="{00000000-0005-0000-0000-00004C640000}"/>
    <cellStyle name="40% - Accent4 8 2 5" xfId="20949" xr:uid="{00000000-0005-0000-0000-00004D640000}"/>
    <cellStyle name="40% - Accent4 8 2 5 2" xfId="20950" xr:uid="{00000000-0005-0000-0000-00004E640000}"/>
    <cellStyle name="40% - Accent4 8 2 5 3" xfId="54133" xr:uid="{00000000-0005-0000-0000-00004F640000}"/>
    <cellStyle name="40% - Accent4 8 2 6" xfId="20951" xr:uid="{00000000-0005-0000-0000-000050640000}"/>
    <cellStyle name="40% - Accent4 8 2 7" xfId="20952" xr:uid="{00000000-0005-0000-0000-000051640000}"/>
    <cellStyle name="40% - Accent4 8 2 8" xfId="60427" xr:uid="{00000000-0005-0000-0000-000052640000}"/>
    <cellStyle name="40% - Accent4 8 3" xfId="20953" xr:uid="{00000000-0005-0000-0000-000053640000}"/>
    <cellStyle name="40% - Accent4 8 3 2" xfId="20954" xr:uid="{00000000-0005-0000-0000-000054640000}"/>
    <cellStyle name="40% - Accent4 8 3 2 2" xfId="20955" xr:uid="{00000000-0005-0000-0000-000055640000}"/>
    <cellStyle name="40% - Accent4 8 3 2 2 2" xfId="20956" xr:uid="{00000000-0005-0000-0000-000056640000}"/>
    <cellStyle name="40% - Accent4 8 3 2 2 3" xfId="54134" xr:uid="{00000000-0005-0000-0000-000057640000}"/>
    <cellStyle name="40% - Accent4 8 3 2 3" xfId="20957" xr:uid="{00000000-0005-0000-0000-000058640000}"/>
    <cellStyle name="40% - Accent4 8 3 2 4" xfId="20958" xr:uid="{00000000-0005-0000-0000-000059640000}"/>
    <cellStyle name="40% - Accent4 8 3 3" xfId="20959" xr:uid="{00000000-0005-0000-0000-00005A640000}"/>
    <cellStyle name="40% - Accent4 8 3 3 2" xfId="20960" xr:uid="{00000000-0005-0000-0000-00005B640000}"/>
    <cellStyle name="40% - Accent4 8 3 3 2 2" xfId="20961" xr:uid="{00000000-0005-0000-0000-00005C640000}"/>
    <cellStyle name="40% - Accent4 8 3 3 2 3" xfId="54135" xr:uid="{00000000-0005-0000-0000-00005D640000}"/>
    <cellStyle name="40% - Accent4 8 3 3 3" xfId="20962" xr:uid="{00000000-0005-0000-0000-00005E640000}"/>
    <cellStyle name="40% - Accent4 8 3 3 4" xfId="20963" xr:uid="{00000000-0005-0000-0000-00005F640000}"/>
    <cellStyle name="40% - Accent4 8 3 4" xfId="20964" xr:uid="{00000000-0005-0000-0000-000060640000}"/>
    <cellStyle name="40% - Accent4 8 3 4 2" xfId="20965" xr:uid="{00000000-0005-0000-0000-000061640000}"/>
    <cellStyle name="40% - Accent4 8 3 4 3" xfId="54136" xr:uid="{00000000-0005-0000-0000-000062640000}"/>
    <cellStyle name="40% - Accent4 8 3 5" xfId="20966" xr:uid="{00000000-0005-0000-0000-000063640000}"/>
    <cellStyle name="40% - Accent4 8 3 6" xfId="20967" xr:uid="{00000000-0005-0000-0000-000064640000}"/>
    <cellStyle name="40% - Accent4 8 3 7" xfId="60612" xr:uid="{00000000-0005-0000-0000-000065640000}"/>
    <cellStyle name="40% - Accent4 8 4" xfId="20968" xr:uid="{00000000-0005-0000-0000-000066640000}"/>
    <cellStyle name="40% - Accent4 8 4 2" xfId="20969" xr:uid="{00000000-0005-0000-0000-000067640000}"/>
    <cellStyle name="40% - Accent4 8 4 2 2" xfId="20970" xr:uid="{00000000-0005-0000-0000-000068640000}"/>
    <cellStyle name="40% - Accent4 8 4 2 3" xfId="54137" xr:uid="{00000000-0005-0000-0000-000069640000}"/>
    <cellStyle name="40% - Accent4 8 4 3" xfId="20971" xr:uid="{00000000-0005-0000-0000-00006A640000}"/>
    <cellStyle name="40% - Accent4 8 4 4" xfId="20972" xr:uid="{00000000-0005-0000-0000-00006B640000}"/>
    <cellStyle name="40% - Accent4 8 5" xfId="20973" xr:uid="{00000000-0005-0000-0000-00006C640000}"/>
    <cellStyle name="40% - Accent4 8 5 2" xfId="20974" xr:uid="{00000000-0005-0000-0000-00006D640000}"/>
    <cellStyle name="40% - Accent4 8 5 2 2" xfId="20975" xr:uid="{00000000-0005-0000-0000-00006E640000}"/>
    <cellStyle name="40% - Accent4 8 5 2 3" xfId="54138" xr:uid="{00000000-0005-0000-0000-00006F640000}"/>
    <cellStyle name="40% - Accent4 8 5 3" xfId="20976" xr:uid="{00000000-0005-0000-0000-000070640000}"/>
    <cellStyle name="40% - Accent4 8 5 4" xfId="20977" xr:uid="{00000000-0005-0000-0000-000071640000}"/>
    <cellStyle name="40% - Accent4 8 6" xfId="20978" xr:uid="{00000000-0005-0000-0000-000072640000}"/>
    <cellStyle name="40% - Accent4 8 6 2" xfId="20979" xr:uid="{00000000-0005-0000-0000-000073640000}"/>
    <cellStyle name="40% - Accent4 8 6 3" xfId="54139" xr:uid="{00000000-0005-0000-0000-000074640000}"/>
    <cellStyle name="40% - Accent4 8 7" xfId="20980" xr:uid="{00000000-0005-0000-0000-000075640000}"/>
    <cellStyle name="40% - Accent4 8 8" xfId="20981" xr:uid="{00000000-0005-0000-0000-000076640000}"/>
    <cellStyle name="40% - Accent4 8 9" xfId="60244" xr:uid="{00000000-0005-0000-0000-000077640000}"/>
    <cellStyle name="40% - Accent4 9" xfId="20982" xr:uid="{00000000-0005-0000-0000-000078640000}"/>
    <cellStyle name="40% - Accent4 9 2" xfId="20983" xr:uid="{00000000-0005-0000-0000-000079640000}"/>
    <cellStyle name="40% - Accent4 9 2 2" xfId="20984" xr:uid="{00000000-0005-0000-0000-00007A640000}"/>
    <cellStyle name="40% - Accent4 9 2 2 2" xfId="20985" xr:uid="{00000000-0005-0000-0000-00007B640000}"/>
    <cellStyle name="40% - Accent4 9 2 2 2 2" xfId="20986" xr:uid="{00000000-0005-0000-0000-00007C640000}"/>
    <cellStyle name="40% - Accent4 9 2 2 2 3" xfId="54140" xr:uid="{00000000-0005-0000-0000-00007D640000}"/>
    <cellStyle name="40% - Accent4 9 2 2 3" xfId="20987" xr:uid="{00000000-0005-0000-0000-00007E640000}"/>
    <cellStyle name="40% - Accent4 9 2 2 4" xfId="20988" xr:uid="{00000000-0005-0000-0000-00007F640000}"/>
    <cellStyle name="40% - Accent4 9 2 2 5" xfId="60809" xr:uid="{00000000-0005-0000-0000-000080640000}"/>
    <cellStyle name="40% - Accent4 9 2 3" xfId="20989" xr:uid="{00000000-0005-0000-0000-000081640000}"/>
    <cellStyle name="40% - Accent4 9 2 3 2" xfId="20990" xr:uid="{00000000-0005-0000-0000-000082640000}"/>
    <cellStyle name="40% - Accent4 9 2 3 2 2" xfId="20991" xr:uid="{00000000-0005-0000-0000-000083640000}"/>
    <cellStyle name="40% - Accent4 9 2 3 2 3" xfId="54141" xr:uid="{00000000-0005-0000-0000-000084640000}"/>
    <cellStyle name="40% - Accent4 9 2 3 3" xfId="20992" xr:uid="{00000000-0005-0000-0000-000085640000}"/>
    <cellStyle name="40% - Accent4 9 2 3 4" xfId="20993" xr:uid="{00000000-0005-0000-0000-000086640000}"/>
    <cellStyle name="40% - Accent4 9 2 4" xfId="20994" xr:uid="{00000000-0005-0000-0000-000087640000}"/>
    <cellStyle name="40% - Accent4 9 2 4 2" xfId="20995" xr:uid="{00000000-0005-0000-0000-000088640000}"/>
    <cellStyle name="40% - Accent4 9 2 4 3" xfId="54142" xr:uid="{00000000-0005-0000-0000-000089640000}"/>
    <cellStyle name="40% - Accent4 9 2 5" xfId="20996" xr:uid="{00000000-0005-0000-0000-00008A640000}"/>
    <cellStyle name="40% - Accent4 9 2 6" xfId="20997" xr:uid="{00000000-0005-0000-0000-00008B640000}"/>
    <cellStyle name="40% - Accent4 9 2 7" xfId="60441" xr:uid="{00000000-0005-0000-0000-00008C640000}"/>
    <cellStyle name="40% - Accent4 9 3" xfId="20998" xr:uid="{00000000-0005-0000-0000-00008D640000}"/>
    <cellStyle name="40% - Accent4 9 3 2" xfId="20999" xr:uid="{00000000-0005-0000-0000-00008E640000}"/>
    <cellStyle name="40% - Accent4 9 3 2 2" xfId="21000" xr:uid="{00000000-0005-0000-0000-00008F640000}"/>
    <cellStyle name="40% - Accent4 9 3 2 3" xfId="54143" xr:uid="{00000000-0005-0000-0000-000090640000}"/>
    <cellStyle name="40% - Accent4 9 3 3" xfId="21001" xr:uid="{00000000-0005-0000-0000-000091640000}"/>
    <cellStyle name="40% - Accent4 9 3 4" xfId="21002" xr:uid="{00000000-0005-0000-0000-000092640000}"/>
    <cellStyle name="40% - Accent4 9 3 5" xfId="60626" xr:uid="{00000000-0005-0000-0000-000093640000}"/>
    <cellStyle name="40% - Accent4 9 4" xfId="21003" xr:uid="{00000000-0005-0000-0000-000094640000}"/>
    <cellStyle name="40% - Accent4 9 4 2" xfId="21004" xr:uid="{00000000-0005-0000-0000-000095640000}"/>
    <cellStyle name="40% - Accent4 9 4 2 2" xfId="21005" xr:uid="{00000000-0005-0000-0000-000096640000}"/>
    <cellStyle name="40% - Accent4 9 4 2 3" xfId="54144" xr:uid="{00000000-0005-0000-0000-000097640000}"/>
    <cellStyle name="40% - Accent4 9 4 3" xfId="21006" xr:uid="{00000000-0005-0000-0000-000098640000}"/>
    <cellStyle name="40% - Accent4 9 4 4" xfId="21007" xr:uid="{00000000-0005-0000-0000-000099640000}"/>
    <cellStyle name="40% - Accent4 9 5" xfId="21008" xr:uid="{00000000-0005-0000-0000-00009A640000}"/>
    <cellStyle name="40% - Accent4 9 5 2" xfId="21009" xr:uid="{00000000-0005-0000-0000-00009B640000}"/>
    <cellStyle name="40% - Accent4 9 5 3" xfId="54145" xr:uid="{00000000-0005-0000-0000-00009C640000}"/>
    <cellStyle name="40% - Accent4 9 6" xfId="21010" xr:uid="{00000000-0005-0000-0000-00009D640000}"/>
    <cellStyle name="40% - Accent4 9 7" xfId="21011" xr:uid="{00000000-0005-0000-0000-00009E640000}"/>
    <cellStyle name="40% - Accent4 9 8" xfId="60258" xr:uid="{00000000-0005-0000-0000-00009F640000}"/>
    <cellStyle name="40% - Accent5 10" xfId="21012" xr:uid="{00000000-0005-0000-0000-0000A0640000}"/>
    <cellStyle name="40% - Accent5 10 2" xfId="21013" xr:uid="{00000000-0005-0000-0000-0000A1640000}"/>
    <cellStyle name="40% - Accent5 10 2 2" xfId="21014" xr:uid="{00000000-0005-0000-0000-0000A2640000}"/>
    <cellStyle name="40% - Accent5 10 2 2 2" xfId="21015" xr:uid="{00000000-0005-0000-0000-0000A3640000}"/>
    <cellStyle name="40% - Accent5 10 2 2 3" xfId="54146" xr:uid="{00000000-0005-0000-0000-0000A4640000}"/>
    <cellStyle name="40% - Accent5 10 2 2 4" xfId="60825" xr:uid="{00000000-0005-0000-0000-0000A5640000}"/>
    <cellStyle name="40% - Accent5 10 2 3" xfId="21016" xr:uid="{00000000-0005-0000-0000-0000A6640000}"/>
    <cellStyle name="40% - Accent5 10 2 4" xfId="21017" xr:uid="{00000000-0005-0000-0000-0000A7640000}"/>
    <cellStyle name="40% - Accent5 10 2 5" xfId="60457" xr:uid="{00000000-0005-0000-0000-0000A8640000}"/>
    <cellStyle name="40% - Accent5 10 3" xfId="21018" xr:uid="{00000000-0005-0000-0000-0000A9640000}"/>
    <cellStyle name="40% - Accent5 10 3 2" xfId="21019" xr:uid="{00000000-0005-0000-0000-0000AA640000}"/>
    <cellStyle name="40% - Accent5 10 3 2 2" xfId="21020" xr:uid="{00000000-0005-0000-0000-0000AB640000}"/>
    <cellStyle name="40% - Accent5 10 3 2 3" xfId="54147" xr:uid="{00000000-0005-0000-0000-0000AC640000}"/>
    <cellStyle name="40% - Accent5 10 3 3" xfId="21021" xr:uid="{00000000-0005-0000-0000-0000AD640000}"/>
    <cellStyle name="40% - Accent5 10 3 4" xfId="21022" xr:uid="{00000000-0005-0000-0000-0000AE640000}"/>
    <cellStyle name="40% - Accent5 10 3 5" xfId="60642" xr:uid="{00000000-0005-0000-0000-0000AF640000}"/>
    <cellStyle name="40% - Accent5 10 4" xfId="21023" xr:uid="{00000000-0005-0000-0000-0000B0640000}"/>
    <cellStyle name="40% - Accent5 10 4 2" xfId="21024" xr:uid="{00000000-0005-0000-0000-0000B1640000}"/>
    <cellStyle name="40% - Accent5 10 4 3" xfId="54148" xr:uid="{00000000-0005-0000-0000-0000B2640000}"/>
    <cellStyle name="40% - Accent5 10 5" xfId="21025" xr:uid="{00000000-0005-0000-0000-0000B3640000}"/>
    <cellStyle name="40% - Accent5 10 6" xfId="21026" xr:uid="{00000000-0005-0000-0000-0000B4640000}"/>
    <cellStyle name="40% - Accent5 10 7" xfId="60274" xr:uid="{00000000-0005-0000-0000-0000B5640000}"/>
    <cellStyle name="40% - Accent5 11" xfId="21027" xr:uid="{00000000-0005-0000-0000-0000B6640000}"/>
    <cellStyle name="40% - Accent5 11 2" xfId="21028" xr:uid="{00000000-0005-0000-0000-0000B7640000}"/>
    <cellStyle name="40% - Accent5 11 2 2" xfId="21029" xr:uid="{00000000-0005-0000-0000-0000B8640000}"/>
    <cellStyle name="40% - Accent5 11 2 2 2" xfId="21030" xr:uid="{00000000-0005-0000-0000-0000B9640000}"/>
    <cellStyle name="40% - Accent5 11 2 2 3" xfId="54149" xr:uid="{00000000-0005-0000-0000-0000BA640000}"/>
    <cellStyle name="40% - Accent5 11 2 2 4" xfId="60839" xr:uid="{00000000-0005-0000-0000-0000BB640000}"/>
    <cellStyle name="40% - Accent5 11 2 3" xfId="21031" xr:uid="{00000000-0005-0000-0000-0000BC640000}"/>
    <cellStyle name="40% - Accent5 11 2 4" xfId="21032" xr:uid="{00000000-0005-0000-0000-0000BD640000}"/>
    <cellStyle name="40% - Accent5 11 2 5" xfId="60471" xr:uid="{00000000-0005-0000-0000-0000BE640000}"/>
    <cellStyle name="40% - Accent5 11 3" xfId="21033" xr:uid="{00000000-0005-0000-0000-0000BF640000}"/>
    <cellStyle name="40% - Accent5 11 3 2" xfId="21034" xr:uid="{00000000-0005-0000-0000-0000C0640000}"/>
    <cellStyle name="40% - Accent5 11 3 3" xfId="54150" xr:uid="{00000000-0005-0000-0000-0000C1640000}"/>
    <cellStyle name="40% - Accent5 11 3 4" xfId="60656" xr:uid="{00000000-0005-0000-0000-0000C2640000}"/>
    <cellStyle name="40% - Accent5 11 4" xfId="21035" xr:uid="{00000000-0005-0000-0000-0000C3640000}"/>
    <cellStyle name="40% - Accent5 11 5" xfId="21036" xr:uid="{00000000-0005-0000-0000-0000C4640000}"/>
    <cellStyle name="40% - Accent5 11 6" xfId="60288" xr:uid="{00000000-0005-0000-0000-0000C5640000}"/>
    <cellStyle name="40% - Accent5 12" xfId="21037" xr:uid="{00000000-0005-0000-0000-0000C6640000}"/>
    <cellStyle name="40% - Accent5 12 2" xfId="21038" xr:uid="{00000000-0005-0000-0000-0000C7640000}"/>
    <cellStyle name="40% - Accent5 12 2 2" xfId="21039" xr:uid="{00000000-0005-0000-0000-0000C8640000}"/>
    <cellStyle name="40% - Accent5 12 2 2 2" xfId="60853" xr:uid="{00000000-0005-0000-0000-0000C9640000}"/>
    <cellStyle name="40% - Accent5 12 2 3" xfId="54151" xr:uid="{00000000-0005-0000-0000-0000CA640000}"/>
    <cellStyle name="40% - Accent5 12 2 4" xfId="60485" xr:uid="{00000000-0005-0000-0000-0000CB640000}"/>
    <cellStyle name="40% - Accent5 12 3" xfId="21040" xr:uid="{00000000-0005-0000-0000-0000CC640000}"/>
    <cellStyle name="40% - Accent5 12 3 2" xfId="60670" xr:uid="{00000000-0005-0000-0000-0000CD640000}"/>
    <cellStyle name="40% - Accent5 12 4" xfId="21041" xr:uid="{00000000-0005-0000-0000-0000CE640000}"/>
    <cellStyle name="40% - Accent5 12 5" xfId="60302" xr:uid="{00000000-0005-0000-0000-0000CF640000}"/>
    <cellStyle name="40% - Accent5 13" xfId="21042" xr:uid="{00000000-0005-0000-0000-0000D0640000}"/>
    <cellStyle name="40% - Accent5 13 2" xfId="21043" xr:uid="{00000000-0005-0000-0000-0000D1640000}"/>
    <cellStyle name="40% - Accent5 13 2 2" xfId="21044" xr:uid="{00000000-0005-0000-0000-0000D2640000}"/>
    <cellStyle name="40% - Accent5 13 2 2 2" xfId="60867" xr:uid="{00000000-0005-0000-0000-0000D3640000}"/>
    <cellStyle name="40% - Accent5 13 2 3" xfId="54152" xr:uid="{00000000-0005-0000-0000-0000D4640000}"/>
    <cellStyle name="40% - Accent5 13 2 4" xfId="60499" xr:uid="{00000000-0005-0000-0000-0000D5640000}"/>
    <cellStyle name="40% - Accent5 13 3" xfId="21045" xr:uid="{00000000-0005-0000-0000-0000D6640000}"/>
    <cellStyle name="40% - Accent5 13 3 2" xfId="60684" xr:uid="{00000000-0005-0000-0000-0000D7640000}"/>
    <cellStyle name="40% - Accent5 13 4" xfId="21046" xr:uid="{00000000-0005-0000-0000-0000D8640000}"/>
    <cellStyle name="40% - Accent5 13 5" xfId="60316" xr:uid="{00000000-0005-0000-0000-0000D9640000}"/>
    <cellStyle name="40% - Accent5 14" xfId="21047" xr:uid="{00000000-0005-0000-0000-0000DA640000}"/>
    <cellStyle name="40% - Accent5 14 2" xfId="21048" xr:uid="{00000000-0005-0000-0000-0000DB640000}"/>
    <cellStyle name="40% - Accent5 14 2 2" xfId="60697" xr:uid="{00000000-0005-0000-0000-0000DC640000}"/>
    <cellStyle name="40% - Accent5 14 3" xfId="54153" xr:uid="{00000000-0005-0000-0000-0000DD640000}"/>
    <cellStyle name="40% - Accent5 14 4" xfId="60329" xr:uid="{00000000-0005-0000-0000-0000DE640000}"/>
    <cellStyle name="40% - Accent5 15" xfId="21049" xr:uid="{00000000-0005-0000-0000-0000DF640000}"/>
    <cellStyle name="40% - Accent5 15 2" xfId="60513" xr:uid="{00000000-0005-0000-0000-0000E0640000}"/>
    <cellStyle name="40% - Accent5 16" xfId="21050" xr:uid="{00000000-0005-0000-0000-0000E1640000}"/>
    <cellStyle name="40% - Accent5 16 2" xfId="60881" xr:uid="{00000000-0005-0000-0000-0000E2640000}"/>
    <cellStyle name="40% - Accent5 17" xfId="54154" xr:uid="{00000000-0005-0000-0000-0000E3640000}"/>
    <cellStyle name="40% - Accent5 17 2" xfId="60895" xr:uid="{00000000-0005-0000-0000-0000E4640000}"/>
    <cellStyle name="40% - Accent5 18" xfId="54155" xr:uid="{00000000-0005-0000-0000-0000E5640000}"/>
    <cellStyle name="40% - Accent5 18 2" xfId="60909" xr:uid="{00000000-0005-0000-0000-0000E6640000}"/>
    <cellStyle name="40% - Accent5 19" xfId="60142" xr:uid="{00000000-0005-0000-0000-0000E7640000}"/>
    <cellStyle name="40% - Accent5 2" xfId="21051" xr:uid="{00000000-0005-0000-0000-0000E8640000}"/>
    <cellStyle name="40% - Accent5 2 10" xfId="21052" xr:uid="{00000000-0005-0000-0000-0000E9640000}"/>
    <cellStyle name="40% - Accent5 2 10 2" xfId="21053" xr:uid="{00000000-0005-0000-0000-0000EA640000}"/>
    <cellStyle name="40% - Accent5 2 10 2 2" xfId="21054" xr:uid="{00000000-0005-0000-0000-0000EB640000}"/>
    <cellStyle name="40% - Accent5 2 10 2 2 2" xfId="21055" xr:uid="{00000000-0005-0000-0000-0000EC640000}"/>
    <cellStyle name="40% - Accent5 2 10 2 2 3" xfId="54156" xr:uid="{00000000-0005-0000-0000-0000ED640000}"/>
    <cellStyle name="40% - Accent5 2 10 2 3" xfId="21056" xr:uid="{00000000-0005-0000-0000-0000EE640000}"/>
    <cellStyle name="40% - Accent5 2 10 2 4" xfId="21057" xr:uid="{00000000-0005-0000-0000-0000EF640000}"/>
    <cellStyle name="40% - Accent5 2 10 3" xfId="21058" xr:uid="{00000000-0005-0000-0000-0000F0640000}"/>
    <cellStyle name="40% - Accent5 2 10 3 2" xfId="21059" xr:uid="{00000000-0005-0000-0000-0000F1640000}"/>
    <cellStyle name="40% - Accent5 2 10 3 3" xfId="54157" xr:uid="{00000000-0005-0000-0000-0000F2640000}"/>
    <cellStyle name="40% - Accent5 2 10 4" xfId="21060" xr:uid="{00000000-0005-0000-0000-0000F3640000}"/>
    <cellStyle name="40% - Accent5 2 10 5" xfId="21061" xr:uid="{00000000-0005-0000-0000-0000F4640000}"/>
    <cellStyle name="40% - Accent5 2 11" xfId="21062" xr:uid="{00000000-0005-0000-0000-0000F5640000}"/>
    <cellStyle name="40% - Accent5 2 11 2" xfId="21063" xr:uid="{00000000-0005-0000-0000-0000F6640000}"/>
    <cellStyle name="40% - Accent5 2 11 2 2" xfId="21064" xr:uid="{00000000-0005-0000-0000-0000F7640000}"/>
    <cellStyle name="40% - Accent5 2 11 2 3" xfId="54158" xr:uid="{00000000-0005-0000-0000-0000F8640000}"/>
    <cellStyle name="40% - Accent5 2 11 3" xfId="21065" xr:uid="{00000000-0005-0000-0000-0000F9640000}"/>
    <cellStyle name="40% - Accent5 2 11 4" xfId="21066" xr:uid="{00000000-0005-0000-0000-0000FA640000}"/>
    <cellStyle name="40% - Accent5 2 12" xfId="21067" xr:uid="{00000000-0005-0000-0000-0000FB640000}"/>
    <cellStyle name="40% - Accent5 2 12 2" xfId="21068" xr:uid="{00000000-0005-0000-0000-0000FC640000}"/>
    <cellStyle name="40% - Accent5 2 12 2 2" xfId="21069" xr:uid="{00000000-0005-0000-0000-0000FD640000}"/>
    <cellStyle name="40% - Accent5 2 12 2 3" xfId="54159" xr:uid="{00000000-0005-0000-0000-0000FE640000}"/>
    <cellStyle name="40% - Accent5 2 12 3" xfId="21070" xr:uid="{00000000-0005-0000-0000-0000FF640000}"/>
    <cellStyle name="40% - Accent5 2 12 4" xfId="21071" xr:uid="{00000000-0005-0000-0000-000000650000}"/>
    <cellStyle name="40% - Accent5 2 13" xfId="21072" xr:uid="{00000000-0005-0000-0000-000001650000}"/>
    <cellStyle name="40% - Accent5 2 13 2" xfId="21073" xr:uid="{00000000-0005-0000-0000-000002650000}"/>
    <cellStyle name="40% - Accent5 2 13 3" xfId="54160" xr:uid="{00000000-0005-0000-0000-000003650000}"/>
    <cellStyle name="40% - Accent5 2 14" xfId="21074" xr:uid="{00000000-0005-0000-0000-000004650000}"/>
    <cellStyle name="40% - Accent5 2 15" xfId="21075" xr:uid="{00000000-0005-0000-0000-000005650000}"/>
    <cellStyle name="40% - Accent5 2 16" xfId="60161" xr:uid="{00000000-0005-0000-0000-000006650000}"/>
    <cellStyle name="40% - Accent5 2 2" xfId="21076" xr:uid="{00000000-0005-0000-0000-000007650000}"/>
    <cellStyle name="40% - Accent5 2 2 10" xfId="21077" xr:uid="{00000000-0005-0000-0000-000008650000}"/>
    <cellStyle name="40% - Accent5 2 2 11" xfId="21078" xr:uid="{00000000-0005-0000-0000-000009650000}"/>
    <cellStyle name="40% - Accent5 2 2 12" xfId="60345" xr:uid="{00000000-0005-0000-0000-00000A650000}"/>
    <cellStyle name="40% - Accent5 2 2 2" xfId="21079" xr:uid="{00000000-0005-0000-0000-00000B650000}"/>
    <cellStyle name="40% - Accent5 2 2 2 10" xfId="21080" xr:uid="{00000000-0005-0000-0000-00000C650000}"/>
    <cellStyle name="40% - Accent5 2 2 2 11" xfId="60713" xr:uid="{00000000-0005-0000-0000-00000D650000}"/>
    <cellStyle name="40% - Accent5 2 2 2 2" xfId="21081" xr:uid="{00000000-0005-0000-0000-00000E650000}"/>
    <cellStyle name="40% - Accent5 2 2 2 2 2" xfId="21082" xr:uid="{00000000-0005-0000-0000-00000F650000}"/>
    <cellStyle name="40% - Accent5 2 2 2 2 2 2" xfId="21083" xr:uid="{00000000-0005-0000-0000-000010650000}"/>
    <cellStyle name="40% - Accent5 2 2 2 2 2 2 2" xfId="21084" xr:uid="{00000000-0005-0000-0000-000011650000}"/>
    <cellStyle name="40% - Accent5 2 2 2 2 2 2 2 2" xfId="21085" xr:uid="{00000000-0005-0000-0000-000012650000}"/>
    <cellStyle name="40% - Accent5 2 2 2 2 2 2 2 2 2" xfId="21086" xr:uid="{00000000-0005-0000-0000-000013650000}"/>
    <cellStyle name="40% - Accent5 2 2 2 2 2 2 2 2 3" xfId="54161" xr:uid="{00000000-0005-0000-0000-000014650000}"/>
    <cellStyle name="40% - Accent5 2 2 2 2 2 2 2 3" xfId="21087" xr:uid="{00000000-0005-0000-0000-000015650000}"/>
    <cellStyle name="40% - Accent5 2 2 2 2 2 2 2 4" xfId="21088" xr:uid="{00000000-0005-0000-0000-000016650000}"/>
    <cellStyle name="40% - Accent5 2 2 2 2 2 2 3" xfId="21089" xr:uid="{00000000-0005-0000-0000-000017650000}"/>
    <cellStyle name="40% - Accent5 2 2 2 2 2 2 3 2" xfId="21090" xr:uid="{00000000-0005-0000-0000-000018650000}"/>
    <cellStyle name="40% - Accent5 2 2 2 2 2 2 3 2 2" xfId="21091" xr:uid="{00000000-0005-0000-0000-000019650000}"/>
    <cellStyle name="40% - Accent5 2 2 2 2 2 2 3 2 3" xfId="54162" xr:uid="{00000000-0005-0000-0000-00001A650000}"/>
    <cellStyle name="40% - Accent5 2 2 2 2 2 2 3 3" xfId="21092" xr:uid="{00000000-0005-0000-0000-00001B650000}"/>
    <cellStyle name="40% - Accent5 2 2 2 2 2 2 3 4" xfId="21093" xr:uid="{00000000-0005-0000-0000-00001C650000}"/>
    <cellStyle name="40% - Accent5 2 2 2 2 2 2 4" xfId="21094" xr:uid="{00000000-0005-0000-0000-00001D650000}"/>
    <cellStyle name="40% - Accent5 2 2 2 2 2 2 4 2" xfId="21095" xr:uid="{00000000-0005-0000-0000-00001E650000}"/>
    <cellStyle name="40% - Accent5 2 2 2 2 2 2 4 3" xfId="54163" xr:uid="{00000000-0005-0000-0000-00001F650000}"/>
    <cellStyle name="40% - Accent5 2 2 2 2 2 2 5" xfId="21096" xr:uid="{00000000-0005-0000-0000-000020650000}"/>
    <cellStyle name="40% - Accent5 2 2 2 2 2 2 6" xfId="21097" xr:uid="{00000000-0005-0000-0000-000021650000}"/>
    <cellStyle name="40% - Accent5 2 2 2 2 2 3" xfId="21098" xr:uid="{00000000-0005-0000-0000-000022650000}"/>
    <cellStyle name="40% - Accent5 2 2 2 2 2 3 2" xfId="21099" xr:uid="{00000000-0005-0000-0000-000023650000}"/>
    <cellStyle name="40% - Accent5 2 2 2 2 2 3 2 2" xfId="21100" xr:uid="{00000000-0005-0000-0000-000024650000}"/>
    <cellStyle name="40% - Accent5 2 2 2 2 2 3 2 3" xfId="54164" xr:uid="{00000000-0005-0000-0000-000025650000}"/>
    <cellStyle name="40% - Accent5 2 2 2 2 2 3 3" xfId="21101" xr:uid="{00000000-0005-0000-0000-000026650000}"/>
    <cellStyle name="40% - Accent5 2 2 2 2 2 3 4" xfId="21102" xr:uid="{00000000-0005-0000-0000-000027650000}"/>
    <cellStyle name="40% - Accent5 2 2 2 2 2 4" xfId="21103" xr:uid="{00000000-0005-0000-0000-000028650000}"/>
    <cellStyle name="40% - Accent5 2 2 2 2 2 4 2" xfId="21104" xr:uid="{00000000-0005-0000-0000-000029650000}"/>
    <cellStyle name="40% - Accent5 2 2 2 2 2 4 2 2" xfId="21105" xr:uid="{00000000-0005-0000-0000-00002A650000}"/>
    <cellStyle name="40% - Accent5 2 2 2 2 2 4 2 3" xfId="54165" xr:uid="{00000000-0005-0000-0000-00002B650000}"/>
    <cellStyle name="40% - Accent5 2 2 2 2 2 4 3" xfId="21106" xr:uid="{00000000-0005-0000-0000-00002C650000}"/>
    <cellStyle name="40% - Accent5 2 2 2 2 2 4 4" xfId="21107" xr:uid="{00000000-0005-0000-0000-00002D650000}"/>
    <cellStyle name="40% - Accent5 2 2 2 2 2 5" xfId="21108" xr:uid="{00000000-0005-0000-0000-00002E650000}"/>
    <cellStyle name="40% - Accent5 2 2 2 2 2 5 2" xfId="21109" xr:uid="{00000000-0005-0000-0000-00002F650000}"/>
    <cellStyle name="40% - Accent5 2 2 2 2 2 5 3" xfId="54166" xr:uid="{00000000-0005-0000-0000-000030650000}"/>
    <cellStyle name="40% - Accent5 2 2 2 2 2 6" xfId="21110" xr:uid="{00000000-0005-0000-0000-000031650000}"/>
    <cellStyle name="40% - Accent5 2 2 2 2 2 7" xfId="21111" xr:uid="{00000000-0005-0000-0000-000032650000}"/>
    <cellStyle name="40% - Accent5 2 2 2 2 3" xfId="21112" xr:uid="{00000000-0005-0000-0000-000033650000}"/>
    <cellStyle name="40% - Accent5 2 2 2 2 3 2" xfId="21113" xr:uid="{00000000-0005-0000-0000-000034650000}"/>
    <cellStyle name="40% - Accent5 2 2 2 2 3 2 2" xfId="21114" xr:uid="{00000000-0005-0000-0000-000035650000}"/>
    <cellStyle name="40% - Accent5 2 2 2 2 3 2 2 2" xfId="21115" xr:uid="{00000000-0005-0000-0000-000036650000}"/>
    <cellStyle name="40% - Accent5 2 2 2 2 3 2 2 3" xfId="54167" xr:uid="{00000000-0005-0000-0000-000037650000}"/>
    <cellStyle name="40% - Accent5 2 2 2 2 3 2 3" xfId="21116" xr:uid="{00000000-0005-0000-0000-000038650000}"/>
    <cellStyle name="40% - Accent5 2 2 2 2 3 2 4" xfId="21117" xr:uid="{00000000-0005-0000-0000-000039650000}"/>
    <cellStyle name="40% - Accent5 2 2 2 2 3 3" xfId="21118" xr:uid="{00000000-0005-0000-0000-00003A650000}"/>
    <cellStyle name="40% - Accent5 2 2 2 2 3 3 2" xfId="21119" xr:uid="{00000000-0005-0000-0000-00003B650000}"/>
    <cellStyle name="40% - Accent5 2 2 2 2 3 3 2 2" xfId="21120" xr:uid="{00000000-0005-0000-0000-00003C650000}"/>
    <cellStyle name="40% - Accent5 2 2 2 2 3 3 2 3" xfId="54168" xr:uid="{00000000-0005-0000-0000-00003D650000}"/>
    <cellStyle name="40% - Accent5 2 2 2 2 3 3 3" xfId="21121" xr:uid="{00000000-0005-0000-0000-00003E650000}"/>
    <cellStyle name="40% - Accent5 2 2 2 2 3 3 4" xfId="21122" xr:uid="{00000000-0005-0000-0000-00003F650000}"/>
    <cellStyle name="40% - Accent5 2 2 2 2 3 4" xfId="21123" xr:uid="{00000000-0005-0000-0000-000040650000}"/>
    <cellStyle name="40% - Accent5 2 2 2 2 3 4 2" xfId="21124" xr:uid="{00000000-0005-0000-0000-000041650000}"/>
    <cellStyle name="40% - Accent5 2 2 2 2 3 4 3" xfId="54169" xr:uid="{00000000-0005-0000-0000-000042650000}"/>
    <cellStyle name="40% - Accent5 2 2 2 2 3 5" xfId="21125" xr:uid="{00000000-0005-0000-0000-000043650000}"/>
    <cellStyle name="40% - Accent5 2 2 2 2 3 6" xfId="21126" xr:uid="{00000000-0005-0000-0000-000044650000}"/>
    <cellStyle name="40% - Accent5 2 2 2 2 4" xfId="21127" xr:uid="{00000000-0005-0000-0000-000045650000}"/>
    <cellStyle name="40% - Accent5 2 2 2 2 4 2" xfId="21128" xr:uid="{00000000-0005-0000-0000-000046650000}"/>
    <cellStyle name="40% - Accent5 2 2 2 2 4 2 2" xfId="21129" xr:uid="{00000000-0005-0000-0000-000047650000}"/>
    <cellStyle name="40% - Accent5 2 2 2 2 4 2 3" xfId="54170" xr:uid="{00000000-0005-0000-0000-000048650000}"/>
    <cellStyle name="40% - Accent5 2 2 2 2 4 3" xfId="21130" xr:uid="{00000000-0005-0000-0000-000049650000}"/>
    <cellStyle name="40% - Accent5 2 2 2 2 4 4" xfId="21131" xr:uid="{00000000-0005-0000-0000-00004A650000}"/>
    <cellStyle name="40% - Accent5 2 2 2 2 5" xfId="21132" xr:uid="{00000000-0005-0000-0000-00004B650000}"/>
    <cellStyle name="40% - Accent5 2 2 2 2 5 2" xfId="21133" xr:uid="{00000000-0005-0000-0000-00004C650000}"/>
    <cellStyle name="40% - Accent5 2 2 2 2 5 2 2" xfId="21134" xr:uid="{00000000-0005-0000-0000-00004D650000}"/>
    <cellStyle name="40% - Accent5 2 2 2 2 5 2 3" xfId="54171" xr:uid="{00000000-0005-0000-0000-00004E650000}"/>
    <cellStyle name="40% - Accent5 2 2 2 2 5 3" xfId="21135" xr:uid="{00000000-0005-0000-0000-00004F650000}"/>
    <cellStyle name="40% - Accent5 2 2 2 2 5 4" xfId="21136" xr:uid="{00000000-0005-0000-0000-000050650000}"/>
    <cellStyle name="40% - Accent5 2 2 2 2 6" xfId="21137" xr:uid="{00000000-0005-0000-0000-000051650000}"/>
    <cellStyle name="40% - Accent5 2 2 2 2 6 2" xfId="21138" xr:uid="{00000000-0005-0000-0000-000052650000}"/>
    <cellStyle name="40% - Accent5 2 2 2 2 6 3" xfId="54172" xr:uid="{00000000-0005-0000-0000-000053650000}"/>
    <cellStyle name="40% - Accent5 2 2 2 2 7" xfId="21139" xr:uid="{00000000-0005-0000-0000-000054650000}"/>
    <cellStyle name="40% - Accent5 2 2 2 2 8" xfId="21140" xr:uid="{00000000-0005-0000-0000-000055650000}"/>
    <cellStyle name="40% - Accent5 2 2 2 3" xfId="21141" xr:uid="{00000000-0005-0000-0000-000056650000}"/>
    <cellStyle name="40% - Accent5 2 2 2 3 2" xfId="21142" xr:uid="{00000000-0005-0000-0000-000057650000}"/>
    <cellStyle name="40% - Accent5 2 2 2 3 2 2" xfId="21143" xr:uid="{00000000-0005-0000-0000-000058650000}"/>
    <cellStyle name="40% - Accent5 2 2 2 3 2 2 2" xfId="21144" xr:uid="{00000000-0005-0000-0000-000059650000}"/>
    <cellStyle name="40% - Accent5 2 2 2 3 2 2 2 2" xfId="21145" xr:uid="{00000000-0005-0000-0000-00005A650000}"/>
    <cellStyle name="40% - Accent5 2 2 2 3 2 2 2 3" xfId="54173" xr:uid="{00000000-0005-0000-0000-00005B650000}"/>
    <cellStyle name="40% - Accent5 2 2 2 3 2 2 3" xfId="21146" xr:uid="{00000000-0005-0000-0000-00005C650000}"/>
    <cellStyle name="40% - Accent5 2 2 2 3 2 2 4" xfId="21147" xr:uid="{00000000-0005-0000-0000-00005D650000}"/>
    <cellStyle name="40% - Accent5 2 2 2 3 2 3" xfId="21148" xr:uid="{00000000-0005-0000-0000-00005E650000}"/>
    <cellStyle name="40% - Accent5 2 2 2 3 2 3 2" xfId="21149" xr:uid="{00000000-0005-0000-0000-00005F650000}"/>
    <cellStyle name="40% - Accent5 2 2 2 3 2 3 2 2" xfId="21150" xr:uid="{00000000-0005-0000-0000-000060650000}"/>
    <cellStyle name="40% - Accent5 2 2 2 3 2 3 2 3" xfId="54174" xr:uid="{00000000-0005-0000-0000-000061650000}"/>
    <cellStyle name="40% - Accent5 2 2 2 3 2 3 3" xfId="21151" xr:uid="{00000000-0005-0000-0000-000062650000}"/>
    <cellStyle name="40% - Accent5 2 2 2 3 2 3 4" xfId="21152" xr:uid="{00000000-0005-0000-0000-000063650000}"/>
    <cellStyle name="40% - Accent5 2 2 2 3 2 4" xfId="21153" xr:uid="{00000000-0005-0000-0000-000064650000}"/>
    <cellStyle name="40% - Accent5 2 2 2 3 2 4 2" xfId="21154" xr:uid="{00000000-0005-0000-0000-000065650000}"/>
    <cellStyle name="40% - Accent5 2 2 2 3 2 4 3" xfId="54175" xr:uid="{00000000-0005-0000-0000-000066650000}"/>
    <cellStyle name="40% - Accent5 2 2 2 3 2 5" xfId="21155" xr:uid="{00000000-0005-0000-0000-000067650000}"/>
    <cellStyle name="40% - Accent5 2 2 2 3 2 6" xfId="21156" xr:uid="{00000000-0005-0000-0000-000068650000}"/>
    <cellStyle name="40% - Accent5 2 2 2 3 3" xfId="21157" xr:uid="{00000000-0005-0000-0000-000069650000}"/>
    <cellStyle name="40% - Accent5 2 2 2 3 3 2" xfId="21158" xr:uid="{00000000-0005-0000-0000-00006A650000}"/>
    <cellStyle name="40% - Accent5 2 2 2 3 3 2 2" xfId="21159" xr:uid="{00000000-0005-0000-0000-00006B650000}"/>
    <cellStyle name="40% - Accent5 2 2 2 3 3 2 3" xfId="54176" xr:uid="{00000000-0005-0000-0000-00006C650000}"/>
    <cellStyle name="40% - Accent5 2 2 2 3 3 3" xfId="21160" xr:uid="{00000000-0005-0000-0000-00006D650000}"/>
    <cellStyle name="40% - Accent5 2 2 2 3 3 4" xfId="21161" xr:uid="{00000000-0005-0000-0000-00006E650000}"/>
    <cellStyle name="40% - Accent5 2 2 2 3 4" xfId="21162" xr:uid="{00000000-0005-0000-0000-00006F650000}"/>
    <cellStyle name="40% - Accent5 2 2 2 3 4 2" xfId="21163" xr:uid="{00000000-0005-0000-0000-000070650000}"/>
    <cellStyle name="40% - Accent5 2 2 2 3 4 2 2" xfId="21164" xr:uid="{00000000-0005-0000-0000-000071650000}"/>
    <cellStyle name="40% - Accent5 2 2 2 3 4 2 3" xfId="54177" xr:uid="{00000000-0005-0000-0000-000072650000}"/>
    <cellStyle name="40% - Accent5 2 2 2 3 4 3" xfId="21165" xr:uid="{00000000-0005-0000-0000-000073650000}"/>
    <cellStyle name="40% - Accent5 2 2 2 3 4 4" xfId="21166" xr:uid="{00000000-0005-0000-0000-000074650000}"/>
    <cellStyle name="40% - Accent5 2 2 2 3 5" xfId="21167" xr:uid="{00000000-0005-0000-0000-000075650000}"/>
    <cellStyle name="40% - Accent5 2 2 2 3 5 2" xfId="21168" xr:uid="{00000000-0005-0000-0000-000076650000}"/>
    <cellStyle name="40% - Accent5 2 2 2 3 5 3" xfId="54178" xr:uid="{00000000-0005-0000-0000-000077650000}"/>
    <cellStyle name="40% - Accent5 2 2 2 3 6" xfId="21169" xr:uid="{00000000-0005-0000-0000-000078650000}"/>
    <cellStyle name="40% - Accent5 2 2 2 3 7" xfId="21170" xr:uid="{00000000-0005-0000-0000-000079650000}"/>
    <cellStyle name="40% - Accent5 2 2 2 4" xfId="21171" xr:uid="{00000000-0005-0000-0000-00007A650000}"/>
    <cellStyle name="40% - Accent5 2 2 2 4 2" xfId="21172" xr:uid="{00000000-0005-0000-0000-00007B650000}"/>
    <cellStyle name="40% - Accent5 2 2 2 4 2 2" xfId="21173" xr:uid="{00000000-0005-0000-0000-00007C650000}"/>
    <cellStyle name="40% - Accent5 2 2 2 4 2 2 2" xfId="21174" xr:uid="{00000000-0005-0000-0000-00007D650000}"/>
    <cellStyle name="40% - Accent5 2 2 2 4 2 2 3" xfId="54179" xr:uid="{00000000-0005-0000-0000-00007E650000}"/>
    <cellStyle name="40% - Accent5 2 2 2 4 2 3" xfId="21175" xr:uid="{00000000-0005-0000-0000-00007F650000}"/>
    <cellStyle name="40% - Accent5 2 2 2 4 2 4" xfId="21176" xr:uid="{00000000-0005-0000-0000-000080650000}"/>
    <cellStyle name="40% - Accent5 2 2 2 4 3" xfId="21177" xr:uid="{00000000-0005-0000-0000-000081650000}"/>
    <cellStyle name="40% - Accent5 2 2 2 4 3 2" xfId="21178" xr:uid="{00000000-0005-0000-0000-000082650000}"/>
    <cellStyle name="40% - Accent5 2 2 2 4 3 2 2" xfId="21179" xr:uid="{00000000-0005-0000-0000-000083650000}"/>
    <cellStyle name="40% - Accent5 2 2 2 4 3 2 3" xfId="54180" xr:uid="{00000000-0005-0000-0000-000084650000}"/>
    <cellStyle name="40% - Accent5 2 2 2 4 3 3" xfId="21180" xr:uid="{00000000-0005-0000-0000-000085650000}"/>
    <cellStyle name="40% - Accent5 2 2 2 4 3 4" xfId="21181" xr:uid="{00000000-0005-0000-0000-000086650000}"/>
    <cellStyle name="40% - Accent5 2 2 2 4 4" xfId="21182" xr:uid="{00000000-0005-0000-0000-000087650000}"/>
    <cellStyle name="40% - Accent5 2 2 2 4 4 2" xfId="21183" xr:uid="{00000000-0005-0000-0000-000088650000}"/>
    <cellStyle name="40% - Accent5 2 2 2 4 4 3" xfId="54181" xr:uid="{00000000-0005-0000-0000-000089650000}"/>
    <cellStyle name="40% - Accent5 2 2 2 4 5" xfId="21184" xr:uid="{00000000-0005-0000-0000-00008A650000}"/>
    <cellStyle name="40% - Accent5 2 2 2 4 6" xfId="21185" xr:uid="{00000000-0005-0000-0000-00008B650000}"/>
    <cellStyle name="40% - Accent5 2 2 2 5" xfId="21186" xr:uid="{00000000-0005-0000-0000-00008C650000}"/>
    <cellStyle name="40% - Accent5 2 2 2 5 2" xfId="21187" xr:uid="{00000000-0005-0000-0000-00008D650000}"/>
    <cellStyle name="40% - Accent5 2 2 2 5 2 2" xfId="21188" xr:uid="{00000000-0005-0000-0000-00008E650000}"/>
    <cellStyle name="40% - Accent5 2 2 2 5 2 2 2" xfId="21189" xr:uid="{00000000-0005-0000-0000-00008F650000}"/>
    <cellStyle name="40% - Accent5 2 2 2 5 2 2 3" xfId="54182" xr:uid="{00000000-0005-0000-0000-000090650000}"/>
    <cellStyle name="40% - Accent5 2 2 2 5 2 3" xfId="21190" xr:uid="{00000000-0005-0000-0000-000091650000}"/>
    <cellStyle name="40% - Accent5 2 2 2 5 2 4" xfId="21191" xr:uid="{00000000-0005-0000-0000-000092650000}"/>
    <cellStyle name="40% - Accent5 2 2 2 5 3" xfId="21192" xr:uid="{00000000-0005-0000-0000-000093650000}"/>
    <cellStyle name="40% - Accent5 2 2 2 5 3 2" xfId="21193" xr:uid="{00000000-0005-0000-0000-000094650000}"/>
    <cellStyle name="40% - Accent5 2 2 2 5 3 3" xfId="54183" xr:uid="{00000000-0005-0000-0000-000095650000}"/>
    <cellStyle name="40% - Accent5 2 2 2 5 4" xfId="21194" xr:uid="{00000000-0005-0000-0000-000096650000}"/>
    <cellStyle name="40% - Accent5 2 2 2 5 5" xfId="21195" xr:uid="{00000000-0005-0000-0000-000097650000}"/>
    <cellStyle name="40% - Accent5 2 2 2 6" xfId="21196" xr:uid="{00000000-0005-0000-0000-000098650000}"/>
    <cellStyle name="40% - Accent5 2 2 2 6 2" xfId="21197" xr:uid="{00000000-0005-0000-0000-000099650000}"/>
    <cellStyle name="40% - Accent5 2 2 2 6 2 2" xfId="21198" xr:uid="{00000000-0005-0000-0000-00009A650000}"/>
    <cellStyle name="40% - Accent5 2 2 2 6 2 3" xfId="54184" xr:uid="{00000000-0005-0000-0000-00009B650000}"/>
    <cellStyle name="40% - Accent5 2 2 2 6 3" xfId="21199" xr:uid="{00000000-0005-0000-0000-00009C650000}"/>
    <cellStyle name="40% - Accent5 2 2 2 6 4" xfId="21200" xr:uid="{00000000-0005-0000-0000-00009D650000}"/>
    <cellStyle name="40% - Accent5 2 2 2 7" xfId="21201" xr:uid="{00000000-0005-0000-0000-00009E650000}"/>
    <cellStyle name="40% - Accent5 2 2 2 7 2" xfId="21202" xr:uid="{00000000-0005-0000-0000-00009F650000}"/>
    <cellStyle name="40% - Accent5 2 2 2 7 2 2" xfId="21203" xr:uid="{00000000-0005-0000-0000-0000A0650000}"/>
    <cellStyle name="40% - Accent5 2 2 2 7 2 3" xfId="54185" xr:uid="{00000000-0005-0000-0000-0000A1650000}"/>
    <cellStyle name="40% - Accent5 2 2 2 7 3" xfId="21204" xr:uid="{00000000-0005-0000-0000-0000A2650000}"/>
    <cellStyle name="40% - Accent5 2 2 2 7 4" xfId="21205" xr:uid="{00000000-0005-0000-0000-0000A3650000}"/>
    <cellStyle name="40% - Accent5 2 2 2 8" xfId="21206" xr:uid="{00000000-0005-0000-0000-0000A4650000}"/>
    <cellStyle name="40% - Accent5 2 2 2 8 2" xfId="21207" xr:uid="{00000000-0005-0000-0000-0000A5650000}"/>
    <cellStyle name="40% - Accent5 2 2 2 8 3" xfId="54186" xr:uid="{00000000-0005-0000-0000-0000A6650000}"/>
    <cellStyle name="40% - Accent5 2 2 2 9" xfId="21208" xr:uid="{00000000-0005-0000-0000-0000A7650000}"/>
    <cellStyle name="40% - Accent5 2 2 3" xfId="21209" xr:uid="{00000000-0005-0000-0000-0000A8650000}"/>
    <cellStyle name="40% - Accent5 2 2 3 2" xfId="21210" xr:uid="{00000000-0005-0000-0000-0000A9650000}"/>
    <cellStyle name="40% - Accent5 2 2 3 2 2" xfId="21211" xr:uid="{00000000-0005-0000-0000-0000AA650000}"/>
    <cellStyle name="40% - Accent5 2 2 3 2 2 2" xfId="21212" xr:uid="{00000000-0005-0000-0000-0000AB650000}"/>
    <cellStyle name="40% - Accent5 2 2 3 2 2 2 2" xfId="21213" xr:uid="{00000000-0005-0000-0000-0000AC650000}"/>
    <cellStyle name="40% - Accent5 2 2 3 2 2 2 2 2" xfId="21214" xr:uid="{00000000-0005-0000-0000-0000AD650000}"/>
    <cellStyle name="40% - Accent5 2 2 3 2 2 2 2 3" xfId="54187" xr:uid="{00000000-0005-0000-0000-0000AE650000}"/>
    <cellStyle name="40% - Accent5 2 2 3 2 2 2 3" xfId="21215" xr:uid="{00000000-0005-0000-0000-0000AF650000}"/>
    <cellStyle name="40% - Accent5 2 2 3 2 2 2 4" xfId="21216" xr:uid="{00000000-0005-0000-0000-0000B0650000}"/>
    <cellStyle name="40% - Accent5 2 2 3 2 2 3" xfId="21217" xr:uid="{00000000-0005-0000-0000-0000B1650000}"/>
    <cellStyle name="40% - Accent5 2 2 3 2 2 3 2" xfId="21218" xr:uid="{00000000-0005-0000-0000-0000B2650000}"/>
    <cellStyle name="40% - Accent5 2 2 3 2 2 3 2 2" xfId="21219" xr:uid="{00000000-0005-0000-0000-0000B3650000}"/>
    <cellStyle name="40% - Accent5 2 2 3 2 2 3 2 3" xfId="54188" xr:uid="{00000000-0005-0000-0000-0000B4650000}"/>
    <cellStyle name="40% - Accent5 2 2 3 2 2 3 3" xfId="21220" xr:uid="{00000000-0005-0000-0000-0000B5650000}"/>
    <cellStyle name="40% - Accent5 2 2 3 2 2 3 4" xfId="21221" xr:uid="{00000000-0005-0000-0000-0000B6650000}"/>
    <cellStyle name="40% - Accent5 2 2 3 2 2 4" xfId="21222" xr:uid="{00000000-0005-0000-0000-0000B7650000}"/>
    <cellStyle name="40% - Accent5 2 2 3 2 2 4 2" xfId="21223" xr:uid="{00000000-0005-0000-0000-0000B8650000}"/>
    <cellStyle name="40% - Accent5 2 2 3 2 2 4 3" xfId="54189" xr:uid="{00000000-0005-0000-0000-0000B9650000}"/>
    <cellStyle name="40% - Accent5 2 2 3 2 2 5" xfId="21224" xr:uid="{00000000-0005-0000-0000-0000BA650000}"/>
    <cellStyle name="40% - Accent5 2 2 3 2 2 6" xfId="21225" xr:uid="{00000000-0005-0000-0000-0000BB650000}"/>
    <cellStyle name="40% - Accent5 2 2 3 2 3" xfId="21226" xr:uid="{00000000-0005-0000-0000-0000BC650000}"/>
    <cellStyle name="40% - Accent5 2 2 3 2 3 2" xfId="21227" xr:uid="{00000000-0005-0000-0000-0000BD650000}"/>
    <cellStyle name="40% - Accent5 2 2 3 2 3 2 2" xfId="21228" xr:uid="{00000000-0005-0000-0000-0000BE650000}"/>
    <cellStyle name="40% - Accent5 2 2 3 2 3 2 3" xfId="54190" xr:uid="{00000000-0005-0000-0000-0000BF650000}"/>
    <cellStyle name="40% - Accent5 2 2 3 2 3 3" xfId="21229" xr:uid="{00000000-0005-0000-0000-0000C0650000}"/>
    <cellStyle name="40% - Accent5 2 2 3 2 3 4" xfId="21230" xr:uid="{00000000-0005-0000-0000-0000C1650000}"/>
    <cellStyle name="40% - Accent5 2 2 3 2 4" xfId="21231" xr:uid="{00000000-0005-0000-0000-0000C2650000}"/>
    <cellStyle name="40% - Accent5 2 2 3 2 4 2" xfId="21232" xr:uid="{00000000-0005-0000-0000-0000C3650000}"/>
    <cellStyle name="40% - Accent5 2 2 3 2 4 2 2" xfId="21233" xr:uid="{00000000-0005-0000-0000-0000C4650000}"/>
    <cellStyle name="40% - Accent5 2 2 3 2 4 2 3" xfId="54191" xr:uid="{00000000-0005-0000-0000-0000C5650000}"/>
    <cellStyle name="40% - Accent5 2 2 3 2 4 3" xfId="21234" xr:uid="{00000000-0005-0000-0000-0000C6650000}"/>
    <cellStyle name="40% - Accent5 2 2 3 2 4 4" xfId="21235" xr:uid="{00000000-0005-0000-0000-0000C7650000}"/>
    <cellStyle name="40% - Accent5 2 2 3 2 5" xfId="21236" xr:uid="{00000000-0005-0000-0000-0000C8650000}"/>
    <cellStyle name="40% - Accent5 2 2 3 2 5 2" xfId="21237" xr:uid="{00000000-0005-0000-0000-0000C9650000}"/>
    <cellStyle name="40% - Accent5 2 2 3 2 5 3" xfId="54192" xr:uid="{00000000-0005-0000-0000-0000CA650000}"/>
    <cellStyle name="40% - Accent5 2 2 3 2 6" xfId="21238" xr:uid="{00000000-0005-0000-0000-0000CB650000}"/>
    <cellStyle name="40% - Accent5 2 2 3 2 7" xfId="21239" xr:uid="{00000000-0005-0000-0000-0000CC650000}"/>
    <cellStyle name="40% - Accent5 2 2 3 3" xfId="21240" xr:uid="{00000000-0005-0000-0000-0000CD650000}"/>
    <cellStyle name="40% - Accent5 2 2 3 3 2" xfId="21241" xr:uid="{00000000-0005-0000-0000-0000CE650000}"/>
    <cellStyle name="40% - Accent5 2 2 3 3 2 2" xfId="21242" xr:uid="{00000000-0005-0000-0000-0000CF650000}"/>
    <cellStyle name="40% - Accent5 2 2 3 3 2 2 2" xfId="21243" xr:uid="{00000000-0005-0000-0000-0000D0650000}"/>
    <cellStyle name="40% - Accent5 2 2 3 3 2 2 3" xfId="54193" xr:uid="{00000000-0005-0000-0000-0000D1650000}"/>
    <cellStyle name="40% - Accent5 2 2 3 3 2 3" xfId="21244" xr:uid="{00000000-0005-0000-0000-0000D2650000}"/>
    <cellStyle name="40% - Accent5 2 2 3 3 2 4" xfId="21245" xr:uid="{00000000-0005-0000-0000-0000D3650000}"/>
    <cellStyle name="40% - Accent5 2 2 3 3 3" xfId="21246" xr:uid="{00000000-0005-0000-0000-0000D4650000}"/>
    <cellStyle name="40% - Accent5 2 2 3 3 3 2" xfId="21247" xr:uid="{00000000-0005-0000-0000-0000D5650000}"/>
    <cellStyle name="40% - Accent5 2 2 3 3 3 2 2" xfId="21248" xr:uid="{00000000-0005-0000-0000-0000D6650000}"/>
    <cellStyle name="40% - Accent5 2 2 3 3 3 2 3" xfId="54194" xr:uid="{00000000-0005-0000-0000-0000D7650000}"/>
    <cellStyle name="40% - Accent5 2 2 3 3 3 3" xfId="21249" xr:uid="{00000000-0005-0000-0000-0000D8650000}"/>
    <cellStyle name="40% - Accent5 2 2 3 3 3 4" xfId="21250" xr:uid="{00000000-0005-0000-0000-0000D9650000}"/>
    <cellStyle name="40% - Accent5 2 2 3 3 4" xfId="21251" xr:uid="{00000000-0005-0000-0000-0000DA650000}"/>
    <cellStyle name="40% - Accent5 2 2 3 3 4 2" xfId="21252" xr:uid="{00000000-0005-0000-0000-0000DB650000}"/>
    <cellStyle name="40% - Accent5 2 2 3 3 4 3" xfId="54195" xr:uid="{00000000-0005-0000-0000-0000DC650000}"/>
    <cellStyle name="40% - Accent5 2 2 3 3 5" xfId="21253" xr:uid="{00000000-0005-0000-0000-0000DD650000}"/>
    <cellStyle name="40% - Accent5 2 2 3 3 6" xfId="21254" xr:uid="{00000000-0005-0000-0000-0000DE650000}"/>
    <cellStyle name="40% - Accent5 2 2 3 4" xfId="21255" xr:uid="{00000000-0005-0000-0000-0000DF650000}"/>
    <cellStyle name="40% - Accent5 2 2 3 4 2" xfId="21256" xr:uid="{00000000-0005-0000-0000-0000E0650000}"/>
    <cellStyle name="40% - Accent5 2 2 3 4 2 2" xfId="21257" xr:uid="{00000000-0005-0000-0000-0000E1650000}"/>
    <cellStyle name="40% - Accent5 2 2 3 4 2 2 2" xfId="21258" xr:uid="{00000000-0005-0000-0000-0000E2650000}"/>
    <cellStyle name="40% - Accent5 2 2 3 4 2 2 3" xfId="54196" xr:uid="{00000000-0005-0000-0000-0000E3650000}"/>
    <cellStyle name="40% - Accent5 2 2 3 4 2 3" xfId="21259" xr:uid="{00000000-0005-0000-0000-0000E4650000}"/>
    <cellStyle name="40% - Accent5 2 2 3 4 2 4" xfId="21260" xr:uid="{00000000-0005-0000-0000-0000E5650000}"/>
    <cellStyle name="40% - Accent5 2 2 3 4 3" xfId="21261" xr:uid="{00000000-0005-0000-0000-0000E6650000}"/>
    <cellStyle name="40% - Accent5 2 2 3 4 3 2" xfId="21262" xr:uid="{00000000-0005-0000-0000-0000E7650000}"/>
    <cellStyle name="40% - Accent5 2 2 3 4 3 3" xfId="54197" xr:uid="{00000000-0005-0000-0000-0000E8650000}"/>
    <cellStyle name="40% - Accent5 2 2 3 4 4" xfId="21263" xr:uid="{00000000-0005-0000-0000-0000E9650000}"/>
    <cellStyle name="40% - Accent5 2 2 3 4 5" xfId="21264" xr:uid="{00000000-0005-0000-0000-0000EA650000}"/>
    <cellStyle name="40% - Accent5 2 2 3 5" xfId="21265" xr:uid="{00000000-0005-0000-0000-0000EB650000}"/>
    <cellStyle name="40% - Accent5 2 2 3 5 2" xfId="21266" xr:uid="{00000000-0005-0000-0000-0000EC650000}"/>
    <cellStyle name="40% - Accent5 2 2 3 5 2 2" xfId="21267" xr:uid="{00000000-0005-0000-0000-0000ED650000}"/>
    <cellStyle name="40% - Accent5 2 2 3 5 2 3" xfId="54198" xr:uid="{00000000-0005-0000-0000-0000EE650000}"/>
    <cellStyle name="40% - Accent5 2 2 3 5 3" xfId="21268" xr:uid="{00000000-0005-0000-0000-0000EF650000}"/>
    <cellStyle name="40% - Accent5 2 2 3 5 4" xfId="21269" xr:uid="{00000000-0005-0000-0000-0000F0650000}"/>
    <cellStyle name="40% - Accent5 2 2 3 6" xfId="21270" xr:uid="{00000000-0005-0000-0000-0000F1650000}"/>
    <cellStyle name="40% - Accent5 2 2 3 6 2" xfId="21271" xr:uid="{00000000-0005-0000-0000-0000F2650000}"/>
    <cellStyle name="40% - Accent5 2 2 3 6 2 2" xfId="21272" xr:uid="{00000000-0005-0000-0000-0000F3650000}"/>
    <cellStyle name="40% - Accent5 2 2 3 6 2 3" xfId="54199" xr:uid="{00000000-0005-0000-0000-0000F4650000}"/>
    <cellStyle name="40% - Accent5 2 2 3 6 3" xfId="21273" xr:uid="{00000000-0005-0000-0000-0000F5650000}"/>
    <cellStyle name="40% - Accent5 2 2 3 6 4" xfId="21274" xr:uid="{00000000-0005-0000-0000-0000F6650000}"/>
    <cellStyle name="40% - Accent5 2 2 3 7" xfId="21275" xr:uid="{00000000-0005-0000-0000-0000F7650000}"/>
    <cellStyle name="40% - Accent5 2 2 3 7 2" xfId="21276" xr:uid="{00000000-0005-0000-0000-0000F8650000}"/>
    <cellStyle name="40% - Accent5 2 2 3 7 3" xfId="54200" xr:uid="{00000000-0005-0000-0000-0000F9650000}"/>
    <cellStyle name="40% - Accent5 2 2 3 8" xfId="21277" xr:uid="{00000000-0005-0000-0000-0000FA650000}"/>
    <cellStyle name="40% - Accent5 2 2 3 9" xfId="21278" xr:uid="{00000000-0005-0000-0000-0000FB650000}"/>
    <cellStyle name="40% - Accent5 2 2 4" xfId="21279" xr:uid="{00000000-0005-0000-0000-0000FC650000}"/>
    <cellStyle name="40% - Accent5 2 2 4 2" xfId="21280" xr:uid="{00000000-0005-0000-0000-0000FD650000}"/>
    <cellStyle name="40% - Accent5 2 2 4 2 2" xfId="21281" xr:uid="{00000000-0005-0000-0000-0000FE650000}"/>
    <cellStyle name="40% - Accent5 2 2 4 2 2 2" xfId="21282" xr:uid="{00000000-0005-0000-0000-0000FF650000}"/>
    <cellStyle name="40% - Accent5 2 2 4 2 2 2 2" xfId="21283" xr:uid="{00000000-0005-0000-0000-000000660000}"/>
    <cellStyle name="40% - Accent5 2 2 4 2 2 2 3" xfId="54201" xr:uid="{00000000-0005-0000-0000-000001660000}"/>
    <cellStyle name="40% - Accent5 2 2 4 2 2 3" xfId="21284" xr:uid="{00000000-0005-0000-0000-000002660000}"/>
    <cellStyle name="40% - Accent5 2 2 4 2 2 4" xfId="21285" xr:uid="{00000000-0005-0000-0000-000003660000}"/>
    <cellStyle name="40% - Accent5 2 2 4 2 3" xfId="21286" xr:uid="{00000000-0005-0000-0000-000004660000}"/>
    <cellStyle name="40% - Accent5 2 2 4 2 3 2" xfId="21287" xr:uid="{00000000-0005-0000-0000-000005660000}"/>
    <cellStyle name="40% - Accent5 2 2 4 2 3 2 2" xfId="21288" xr:uid="{00000000-0005-0000-0000-000006660000}"/>
    <cellStyle name="40% - Accent5 2 2 4 2 3 2 3" xfId="54202" xr:uid="{00000000-0005-0000-0000-000007660000}"/>
    <cellStyle name="40% - Accent5 2 2 4 2 3 3" xfId="21289" xr:uid="{00000000-0005-0000-0000-000008660000}"/>
    <cellStyle name="40% - Accent5 2 2 4 2 3 4" xfId="21290" xr:uid="{00000000-0005-0000-0000-000009660000}"/>
    <cellStyle name="40% - Accent5 2 2 4 2 4" xfId="21291" xr:uid="{00000000-0005-0000-0000-00000A660000}"/>
    <cellStyle name="40% - Accent5 2 2 4 2 4 2" xfId="21292" xr:uid="{00000000-0005-0000-0000-00000B660000}"/>
    <cellStyle name="40% - Accent5 2 2 4 2 4 3" xfId="54203" xr:uid="{00000000-0005-0000-0000-00000C660000}"/>
    <cellStyle name="40% - Accent5 2 2 4 2 5" xfId="21293" xr:uid="{00000000-0005-0000-0000-00000D660000}"/>
    <cellStyle name="40% - Accent5 2 2 4 2 6" xfId="21294" xr:uid="{00000000-0005-0000-0000-00000E660000}"/>
    <cellStyle name="40% - Accent5 2 2 4 3" xfId="21295" xr:uid="{00000000-0005-0000-0000-00000F660000}"/>
    <cellStyle name="40% - Accent5 2 2 4 3 2" xfId="21296" xr:uid="{00000000-0005-0000-0000-000010660000}"/>
    <cellStyle name="40% - Accent5 2 2 4 3 2 2" xfId="21297" xr:uid="{00000000-0005-0000-0000-000011660000}"/>
    <cellStyle name="40% - Accent5 2 2 4 3 2 3" xfId="54204" xr:uid="{00000000-0005-0000-0000-000012660000}"/>
    <cellStyle name="40% - Accent5 2 2 4 3 3" xfId="21298" xr:uid="{00000000-0005-0000-0000-000013660000}"/>
    <cellStyle name="40% - Accent5 2 2 4 3 4" xfId="21299" xr:uid="{00000000-0005-0000-0000-000014660000}"/>
    <cellStyle name="40% - Accent5 2 2 4 4" xfId="21300" xr:uid="{00000000-0005-0000-0000-000015660000}"/>
    <cellStyle name="40% - Accent5 2 2 4 4 2" xfId="21301" xr:uid="{00000000-0005-0000-0000-000016660000}"/>
    <cellStyle name="40% - Accent5 2 2 4 4 2 2" xfId="21302" xr:uid="{00000000-0005-0000-0000-000017660000}"/>
    <cellStyle name="40% - Accent5 2 2 4 4 2 3" xfId="54205" xr:uid="{00000000-0005-0000-0000-000018660000}"/>
    <cellStyle name="40% - Accent5 2 2 4 4 3" xfId="21303" xr:uid="{00000000-0005-0000-0000-000019660000}"/>
    <cellStyle name="40% - Accent5 2 2 4 4 4" xfId="21304" xr:uid="{00000000-0005-0000-0000-00001A660000}"/>
    <cellStyle name="40% - Accent5 2 2 4 5" xfId="21305" xr:uid="{00000000-0005-0000-0000-00001B660000}"/>
    <cellStyle name="40% - Accent5 2 2 4 5 2" xfId="21306" xr:uid="{00000000-0005-0000-0000-00001C660000}"/>
    <cellStyle name="40% - Accent5 2 2 4 5 3" xfId="54206" xr:uid="{00000000-0005-0000-0000-00001D660000}"/>
    <cellStyle name="40% - Accent5 2 2 4 6" xfId="21307" xr:uid="{00000000-0005-0000-0000-00001E660000}"/>
    <cellStyle name="40% - Accent5 2 2 4 7" xfId="21308" xr:uid="{00000000-0005-0000-0000-00001F660000}"/>
    <cellStyle name="40% - Accent5 2 2 5" xfId="21309" xr:uid="{00000000-0005-0000-0000-000020660000}"/>
    <cellStyle name="40% - Accent5 2 2 5 2" xfId="21310" xr:uid="{00000000-0005-0000-0000-000021660000}"/>
    <cellStyle name="40% - Accent5 2 2 5 2 2" xfId="21311" xr:uid="{00000000-0005-0000-0000-000022660000}"/>
    <cellStyle name="40% - Accent5 2 2 5 2 2 2" xfId="21312" xr:uid="{00000000-0005-0000-0000-000023660000}"/>
    <cellStyle name="40% - Accent5 2 2 5 2 2 3" xfId="54207" xr:uid="{00000000-0005-0000-0000-000024660000}"/>
    <cellStyle name="40% - Accent5 2 2 5 2 3" xfId="21313" xr:uid="{00000000-0005-0000-0000-000025660000}"/>
    <cellStyle name="40% - Accent5 2 2 5 2 4" xfId="21314" xr:uid="{00000000-0005-0000-0000-000026660000}"/>
    <cellStyle name="40% - Accent5 2 2 5 3" xfId="21315" xr:uid="{00000000-0005-0000-0000-000027660000}"/>
    <cellStyle name="40% - Accent5 2 2 5 3 2" xfId="21316" xr:uid="{00000000-0005-0000-0000-000028660000}"/>
    <cellStyle name="40% - Accent5 2 2 5 3 2 2" xfId="21317" xr:uid="{00000000-0005-0000-0000-000029660000}"/>
    <cellStyle name="40% - Accent5 2 2 5 3 2 3" xfId="54208" xr:uid="{00000000-0005-0000-0000-00002A660000}"/>
    <cellStyle name="40% - Accent5 2 2 5 3 3" xfId="21318" xr:uid="{00000000-0005-0000-0000-00002B660000}"/>
    <cellStyle name="40% - Accent5 2 2 5 3 4" xfId="21319" xr:uid="{00000000-0005-0000-0000-00002C660000}"/>
    <cellStyle name="40% - Accent5 2 2 5 4" xfId="21320" xr:uid="{00000000-0005-0000-0000-00002D660000}"/>
    <cellStyle name="40% - Accent5 2 2 5 4 2" xfId="21321" xr:uid="{00000000-0005-0000-0000-00002E660000}"/>
    <cellStyle name="40% - Accent5 2 2 5 4 3" xfId="54209" xr:uid="{00000000-0005-0000-0000-00002F660000}"/>
    <cellStyle name="40% - Accent5 2 2 5 5" xfId="21322" xr:uid="{00000000-0005-0000-0000-000030660000}"/>
    <cellStyle name="40% - Accent5 2 2 5 6" xfId="21323" xr:uid="{00000000-0005-0000-0000-000031660000}"/>
    <cellStyle name="40% - Accent5 2 2 6" xfId="21324" xr:uid="{00000000-0005-0000-0000-000032660000}"/>
    <cellStyle name="40% - Accent5 2 2 6 2" xfId="21325" xr:uid="{00000000-0005-0000-0000-000033660000}"/>
    <cellStyle name="40% - Accent5 2 2 6 2 2" xfId="21326" xr:uid="{00000000-0005-0000-0000-000034660000}"/>
    <cellStyle name="40% - Accent5 2 2 6 2 2 2" xfId="21327" xr:uid="{00000000-0005-0000-0000-000035660000}"/>
    <cellStyle name="40% - Accent5 2 2 6 2 2 3" xfId="54210" xr:uid="{00000000-0005-0000-0000-000036660000}"/>
    <cellStyle name="40% - Accent5 2 2 6 2 3" xfId="21328" xr:uid="{00000000-0005-0000-0000-000037660000}"/>
    <cellStyle name="40% - Accent5 2 2 6 2 4" xfId="21329" xr:uid="{00000000-0005-0000-0000-000038660000}"/>
    <cellStyle name="40% - Accent5 2 2 6 3" xfId="21330" xr:uid="{00000000-0005-0000-0000-000039660000}"/>
    <cellStyle name="40% - Accent5 2 2 6 3 2" xfId="21331" xr:uid="{00000000-0005-0000-0000-00003A660000}"/>
    <cellStyle name="40% - Accent5 2 2 6 3 3" xfId="54211" xr:uid="{00000000-0005-0000-0000-00003B660000}"/>
    <cellStyle name="40% - Accent5 2 2 6 4" xfId="21332" xr:uid="{00000000-0005-0000-0000-00003C660000}"/>
    <cellStyle name="40% - Accent5 2 2 6 5" xfId="21333" xr:uid="{00000000-0005-0000-0000-00003D660000}"/>
    <cellStyle name="40% - Accent5 2 2 7" xfId="21334" xr:uid="{00000000-0005-0000-0000-00003E660000}"/>
    <cellStyle name="40% - Accent5 2 2 7 2" xfId="21335" xr:uid="{00000000-0005-0000-0000-00003F660000}"/>
    <cellStyle name="40% - Accent5 2 2 7 2 2" xfId="21336" xr:uid="{00000000-0005-0000-0000-000040660000}"/>
    <cellStyle name="40% - Accent5 2 2 7 2 3" xfId="54212" xr:uid="{00000000-0005-0000-0000-000041660000}"/>
    <cellStyle name="40% - Accent5 2 2 7 3" xfId="21337" xr:uid="{00000000-0005-0000-0000-000042660000}"/>
    <cellStyle name="40% - Accent5 2 2 7 4" xfId="21338" xr:uid="{00000000-0005-0000-0000-000043660000}"/>
    <cellStyle name="40% - Accent5 2 2 8" xfId="21339" xr:uid="{00000000-0005-0000-0000-000044660000}"/>
    <cellStyle name="40% - Accent5 2 2 8 2" xfId="21340" xr:uid="{00000000-0005-0000-0000-000045660000}"/>
    <cellStyle name="40% - Accent5 2 2 8 2 2" xfId="21341" xr:uid="{00000000-0005-0000-0000-000046660000}"/>
    <cellStyle name="40% - Accent5 2 2 8 2 3" xfId="54213" xr:uid="{00000000-0005-0000-0000-000047660000}"/>
    <cellStyle name="40% - Accent5 2 2 8 3" xfId="21342" xr:uid="{00000000-0005-0000-0000-000048660000}"/>
    <cellStyle name="40% - Accent5 2 2 8 4" xfId="21343" xr:uid="{00000000-0005-0000-0000-000049660000}"/>
    <cellStyle name="40% - Accent5 2 2 9" xfId="21344" xr:uid="{00000000-0005-0000-0000-00004A660000}"/>
    <cellStyle name="40% - Accent5 2 2 9 2" xfId="21345" xr:uid="{00000000-0005-0000-0000-00004B660000}"/>
    <cellStyle name="40% - Accent5 2 2 9 3" xfId="54214" xr:uid="{00000000-0005-0000-0000-00004C660000}"/>
    <cellStyle name="40% - Accent5 2 3" xfId="21346" xr:uid="{00000000-0005-0000-0000-00004D660000}"/>
    <cellStyle name="40% - Accent5 2 3 10" xfId="21347" xr:uid="{00000000-0005-0000-0000-00004E660000}"/>
    <cellStyle name="40% - Accent5 2 3 11" xfId="21348" xr:uid="{00000000-0005-0000-0000-00004F660000}"/>
    <cellStyle name="40% - Accent5 2 3 12" xfId="60530" xr:uid="{00000000-0005-0000-0000-000050660000}"/>
    <cellStyle name="40% - Accent5 2 3 2" xfId="21349" xr:uid="{00000000-0005-0000-0000-000051660000}"/>
    <cellStyle name="40% - Accent5 2 3 2 10" xfId="21350" xr:uid="{00000000-0005-0000-0000-000052660000}"/>
    <cellStyle name="40% - Accent5 2 3 2 2" xfId="21351" xr:uid="{00000000-0005-0000-0000-000053660000}"/>
    <cellStyle name="40% - Accent5 2 3 2 2 2" xfId="21352" xr:uid="{00000000-0005-0000-0000-000054660000}"/>
    <cellStyle name="40% - Accent5 2 3 2 2 2 2" xfId="21353" xr:uid="{00000000-0005-0000-0000-000055660000}"/>
    <cellStyle name="40% - Accent5 2 3 2 2 2 2 2" xfId="21354" xr:uid="{00000000-0005-0000-0000-000056660000}"/>
    <cellStyle name="40% - Accent5 2 3 2 2 2 2 2 2" xfId="21355" xr:uid="{00000000-0005-0000-0000-000057660000}"/>
    <cellStyle name="40% - Accent5 2 3 2 2 2 2 2 2 2" xfId="21356" xr:uid="{00000000-0005-0000-0000-000058660000}"/>
    <cellStyle name="40% - Accent5 2 3 2 2 2 2 2 2 3" xfId="54215" xr:uid="{00000000-0005-0000-0000-000059660000}"/>
    <cellStyle name="40% - Accent5 2 3 2 2 2 2 2 3" xfId="21357" xr:uid="{00000000-0005-0000-0000-00005A660000}"/>
    <cellStyle name="40% - Accent5 2 3 2 2 2 2 2 4" xfId="21358" xr:uid="{00000000-0005-0000-0000-00005B660000}"/>
    <cellStyle name="40% - Accent5 2 3 2 2 2 2 3" xfId="21359" xr:uid="{00000000-0005-0000-0000-00005C660000}"/>
    <cellStyle name="40% - Accent5 2 3 2 2 2 2 3 2" xfId="21360" xr:uid="{00000000-0005-0000-0000-00005D660000}"/>
    <cellStyle name="40% - Accent5 2 3 2 2 2 2 3 2 2" xfId="21361" xr:uid="{00000000-0005-0000-0000-00005E660000}"/>
    <cellStyle name="40% - Accent5 2 3 2 2 2 2 3 2 3" xfId="54216" xr:uid="{00000000-0005-0000-0000-00005F660000}"/>
    <cellStyle name="40% - Accent5 2 3 2 2 2 2 3 3" xfId="21362" xr:uid="{00000000-0005-0000-0000-000060660000}"/>
    <cellStyle name="40% - Accent5 2 3 2 2 2 2 3 4" xfId="21363" xr:uid="{00000000-0005-0000-0000-000061660000}"/>
    <cellStyle name="40% - Accent5 2 3 2 2 2 2 4" xfId="21364" xr:uid="{00000000-0005-0000-0000-000062660000}"/>
    <cellStyle name="40% - Accent5 2 3 2 2 2 2 4 2" xfId="21365" xr:uid="{00000000-0005-0000-0000-000063660000}"/>
    <cellStyle name="40% - Accent5 2 3 2 2 2 2 4 3" xfId="54217" xr:uid="{00000000-0005-0000-0000-000064660000}"/>
    <cellStyle name="40% - Accent5 2 3 2 2 2 2 5" xfId="21366" xr:uid="{00000000-0005-0000-0000-000065660000}"/>
    <cellStyle name="40% - Accent5 2 3 2 2 2 2 6" xfId="21367" xr:uid="{00000000-0005-0000-0000-000066660000}"/>
    <cellStyle name="40% - Accent5 2 3 2 2 2 3" xfId="21368" xr:uid="{00000000-0005-0000-0000-000067660000}"/>
    <cellStyle name="40% - Accent5 2 3 2 2 2 3 2" xfId="21369" xr:uid="{00000000-0005-0000-0000-000068660000}"/>
    <cellStyle name="40% - Accent5 2 3 2 2 2 3 2 2" xfId="21370" xr:uid="{00000000-0005-0000-0000-000069660000}"/>
    <cellStyle name="40% - Accent5 2 3 2 2 2 3 2 3" xfId="54218" xr:uid="{00000000-0005-0000-0000-00006A660000}"/>
    <cellStyle name="40% - Accent5 2 3 2 2 2 3 3" xfId="21371" xr:uid="{00000000-0005-0000-0000-00006B660000}"/>
    <cellStyle name="40% - Accent5 2 3 2 2 2 3 4" xfId="21372" xr:uid="{00000000-0005-0000-0000-00006C660000}"/>
    <cellStyle name="40% - Accent5 2 3 2 2 2 4" xfId="21373" xr:uid="{00000000-0005-0000-0000-00006D660000}"/>
    <cellStyle name="40% - Accent5 2 3 2 2 2 4 2" xfId="21374" xr:uid="{00000000-0005-0000-0000-00006E660000}"/>
    <cellStyle name="40% - Accent5 2 3 2 2 2 4 2 2" xfId="21375" xr:uid="{00000000-0005-0000-0000-00006F660000}"/>
    <cellStyle name="40% - Accent5 2 3 2 2 2 4 2 3" xfId="54219" xr:uid="{00000000-0005-0000-0000-000070660000}"/>
    <cellStyle name="40% - Accent5 2 3 2 2 2 4 3" xfId="21376" xr:uid="{00000000-0005-0000-0000-000071660000}"/>
    <cellStyle name="40% - Accent5 2 3 2 2 2 4 4" xfId="21377" xr:uid="{00000000-0005-0000-0000-000072660000}"/>
    <cellStyle name="40% - Accent5 2 3 2 2 2 5" xfId="21378" xr:uid="{00000000-0005-0000-0000-000073660000}"/>
    <cellStyle name="40% - Accent5 2 3 2 2 2 5 2" xfId="21379" xr:uid="{00000000-0005-0000-0000-000074660000}"/>
    <cellStyle name="40% - Accent5 2 3 2 2 2 5 3" xfId="54220" xr:uid="{00000000-0005-0000-0000-000075660000}"/>
    <cellStyle name="40% - Accent5 2 3 2 2 2 6" xfId="21380" xr:uid="{00000000-0005-0000-0000-000076660000}"/>
    <cellStyle name="40% - Accent5 2 3 2 2 2 7" xfId="21381" xr:uid="{00000000-0005-0000-0000-000077660000}"/>
    <cellStyle name="40% - Accent5 2 3 2 2 3" xfId="21382" xr:uid="{00000000-0005-0000-0000-000078660000}"/>
    <cellStyle name="40% - Accent5 2 3 2 2 3 2" xfId="21383" xr:uid="{00000000-0005-0000-0000-000079660000}"/>
    <cellStyle name="40% - Accent5 2 3 2 2 3 2 2" xfId="21384" xr:uid="{00000000-0005-0000-0000-00007A660000}"/>
    <cellStyle name="40% - Accent5 2 3 2 2 3 2 2 2" xfId="21385" xr:uid="{00000000-0005-0000-0000-00007B660000}"/>
    <cellStyle name="40% - Accent5 2 3 2 2 3 2 2 3" xfId="54221" xr:uid="{00000000-0005-0000-0000-00007C660000}"/>
    <cellStyle name="40% - Accent5 2 3 2 2 3 2 3" xfId="21386" xr:uid="{00000000-0005-0000-0000-00007D660000}"/>
    <cellStyle name="40% - Accent5 2 3 2 2 3 2 4" xfId="21387" xr:uid="{00000000-0005-0000-0000-00007E660000}"/>
    <cellStyle name="40% - Accent5 2 3 2 2 3 3" xfId="21388" xr:uid="{00000000-0005-0000-0000-00007F660000}"/>
    <cellStyle name="40% - Accent5 2 3 2 2 3 3 2" xfId="21389" xr:uid="{00000000-0005-0000-0000-000080660000}"/>
    <cellStyle name="40% - Accent5 2 3 2 2 3 3 2 2" xfId="21390" xr:uid="{00000000-0005-0000-0000-000081660000}"/>
    <cellStyle name="40% - Accent5 2 3 2 2 3 3 2 3" xfId="54222" xr:uid="{00000000-0005-0000-0000-000082660000}"/>
    <cellStyle name="40% - Accent5 2 3 2 2 3 3 3" xfId="21391" xr:uid="{00000000-0005-0000-0000-000083660000}"/>
    <cellStyle name="40% - Accent5 2 3 2 2 3 3 4" xfId="21392" xr:uid="{00000000-0005-0000-0000-000084660000}"/>
    <cellStyle name="40% - Accent5 2 3 2 2 3 4" xfId="21393" xr:uid="{00000000-0005-0000-0000-000085660000}"/>
    <cellStyle name="40% - Accent5 2 3 2 2 3 4 2" xfId="21394" xr:uid="{00000000-0005-0000-0000-000086660000}"/>
    <cellStyle name="40% - Accent5 2 3 2 2 3 4 3" xfId="54223" xr:uid="{00000000-0005-0000-0000-000087660000}"/>
    <cellStyle name="40% - Accent5 2 3 2 2 3 5" xfId="21395" xr:uid="{00000000-0005-0000-0000-000088660000}"/>
    <cellStyle name="40% - Accent5 2 3 2 2 3 6" xfId="21396" xr:uid="{00000000-0005-0000-0000-000089660000}"/>
    <cellStyle name="40% - Accent5 2 3 2 2 4" xfId="21397" xr:uid="{00000000-0005-0000-0000-00008A660000}"/>
    <cellStyle name="40% - Accent5 2 3 2 2 4 2" xfId="21398" xr:uid="{00000000-0005-0000-0000-00008B660000}"/>
    <cellStyle name="40% - Accent5 2 3 2 2 4 2 2" xfId="21399" xr:uid="{00000000-0005-0000-0000-00008C660000}"/>
    <cellStyle name="40% - Accent5 2 3 2 2 4 2 3" xfId="54224" xr:uid="{00000000-0005-0000-0000-00008D660000}"/>
    <cellStyle name="40% - Accent5 2 3 2 2 4 3" xfId="21400" xr:uid="{00000000-0005-0000-0000-00008E660000}"/>
    <cellStyle name="40% - Accent5 2 3 2 2 4 4" xfId="21401" xr:uid="{00000000-0005-0000-0000-00008F660000}"/>
    <cellStyle name="40% - Accent5 2 3 2 2 5" xfId="21402" xr:uid="{00000000-0005-0000-0000-000090660000}"/>
    <cellStyle name="40% - Accent5 2 3 2 2 5 2" xfId="21403" xr:uid="{00000000-0005-0000-0000-000091660000}"/>
    <cellStyle name="40% - Accent5 2 3 2 2 5 2 2" xfId="21404" xr:uid="{00000000-0005-0000-0000-000092660000}"/>
    <cellStyle name="40% - Accent5 2 3 2 2 5 2 3" xfId="54225" xr:uid="{00000000-0005-0000-0000-000093660000}"/>
    <cellStyle name="40% - Accent5 2 3 2 2 5 3" xfId="21405" xr:uid="{00000000-0005-0000-0000-000094660000}"/>
    <cellStyle name="40% - Accent5 2 3 2 2 5 4" xfId="21406" xr:uid="{00000000-0005-0000-0000-000095660000}"/>
    <cellStyle name="40% - Accent5 2 3 2 2 6" xfId="21407" xr:uid="{00000000-0005-0000-0000-000096660000}"/>
    <cellStyle name="40% - Accent5 2 3 2 2 6 2" xfId="21408" xr:uid="{00000000-0005-0000-0000-000097660000}"/>
    <cellStyle name="40% - Accent5 2 3 2 2 6 3" xfId="54226" xr:uid="{00000000-0005-0000-0000-000098660000}"/>
    <cellStyle name="40% - Accent5 2 3 2 2 7" xfId="21409" xr:uid="{00000000-0005-0000-0000-000099660000}"/>
    <cellStyle name="40% - Accent5 2 3 2 2 8" xfId="21410" xr:uid="{00000000-0005-0000-0000-00009A660000}"/>
    <cellStyle name="40% - Accent5 2 3 2 3" xfId="21411" xr:uid="{00000000-0005-0000-0000-00009B660000}"/>
    <cellStyle name="40% - Accent5 2 3 2 3 2" xfId="21412" xr:uid="{00000000-0005-0000-0000-00009C660000}"/>
    <cellStyle name="40% - Accent5 2 3 2 3 2 2" xfId="21413" xr:uid="{00000000-0005-0000-0000-00009D660000}"/>
    <cellStyle name="40% - Accent5 2 3 2 3 2 2 2" xfId="21414" xr:uid="{00000000-0005-0000-0000-00009E660000}"/>
    <cellStyle name="40% - Accent5 2 3 2 3 2 2 2 2" xfId="21415" xr:uid="{00000000-0005-0000-0000-00009F660000}"/>
    <cellStyle name="40% - Accent5 2 3 2 3 2 2 2 3" xfId="54227" xr:uid="{00000000-0005-0000-0000-0000A0660000}"/>
    <cellStyle name="40% - Accent5 2 3 2 3 2 2 3" xfId="21416" xr:uid="{00000000-0005-0000-0000-0000A1660000}"/>
    <cellStyle name="40% - Accent5 2 3 2 3 2 2 4" xfId="21417" xr:uid="{00000000-0005-0000-0000-0000A2660000}"/>
    <cellStyle name="40% - Accent5 2 3 2 3 2 3" xfId="21418" xr:uid="{00000000-0005-0000-0000-0000A3660000}"/>
    <cellStyle name="40% - Accent5 2 3 2 3 2 3 2" xfId="21419" xr:uid="{00000000-0005-0000-0000-0000A4660000}"/>
    <cellStyle name="40% - Accent5 2 3 2 3 2 3 2 2" xfId="21420" xr:uid="{00000000-0005-0000-0000-0000A5660000}"/>
    <cellStyle name="40% - Accent5 2 3 2 3 2 3 2 3" xfId="54228" xr:uid="{00000000-0005-0000-0000-0000A6660000}"/>
    <cellStyle name="40% - Accent5 2 3 2 3 2 3 3" xfId="21421" xr:uid="{00000000-0005-0000-0000-0000A7660000}"/>
    <cellStyle name="40% - Accent5 2 3 2 3 2 3 4" xfId="21422" xr:uid="{00000000-0005-0000-0000-0000A8660000}"/>
    <cellStyle name="40% - Accent5 2 3 2 3 2 4" xfId="21423" xr:uid="{00000000-0005-0000-0000-0000A9660000}"/>
    <cellStyle name="40% - Accent5 2 3 2 3 2 4 2" xfId="21424" xr:uid="{00000000-0005-0000-0000-0000AA660000}"/>
    <cellStyle name="40% - Accent5 2 3 2 3 2 4 3" xfId="54229" xr:uid="{00000000-0005-0000-0000-0000AB660000}"/>
    <cellStyle name="40% - Accent5 2 3 2 3 2 5" xfId="21425" xr:uid="{00000000-0005-0000-0000-0000AC660000}"/>
    <cellStyle name="40% - Accent5 2 3 2 3 2 6" xfId="21426" xr:uid="{00000000-0005-0000-0000-0000AD660000}"/>
    <cellStyle name="40% - Accent5 2 3 2 3 3" xfId="21427" xr:uid="{00000000-0005-0000-0000-0000AE660000}"/>
    <cellStyle name="40% - Accent5 2 3 2 3 3 2" xfId="21428" xr:uid="{00000000-0005-0000-0000-0000AF660000}"/>
    <cellStyle name="40% - Accent5 2 3 2 3 3 2 2" xfId="21429" xr:uid="{00000000-0005-0000-0000-0000B0660000}"/>
    <cellStyle name="40% - Accent5 2 3 2 3 3 2 3" xfId="54230" xr:uid="{00000000-0005-0000-0000-0000B1660000}"/>
    <cellStyle name="40% - Accent5 2 3 2 3 3 3" xfId="21430" xr:uid="{00000000-0005-0000-0000-0000B2660000}"/>
    <cellStyle name="40% - Accent5 2 3 2 3 3 4" xfId="21431" xr:uid="{00000000-0005-0000-0000-0000B3660000}"/>
    <cellStyle name="40% - Accent5 2 3 2 3 4" xfId="21432" xr:uid="{00000000-0005-0000-0000-0000B4660000}"/>
    <cellStyle name="40% - Accent5 2 3 2 3 4 2" xfId="21433" xr:uid="{00000000-0005-0000-0000-0000B5660000}"/>
    <cellStyle name="40% - Accent5 2 3 2 3 4 2 2" xfId="21434" xr:uid="{00000000-0005-0000-0000-0000B6660000}"/>
    <cellStyle name="40% - Accent5 2 3 2 3 4 2 3" xfId="54231" xr:uid="{00000000-0005-0000-0000-0000B7660000}"/>
    <cellStyle name="40% - Accent5 2 3 2 3 4 3" xfId="21435" xr:uid="{00000000-0005-0000-0000-0000B8660000}"/>
    <cellStyle name="40% - Accent5 2 3 2 3 4 4" xfId="21436" xr:uid="{00000000-0005-0000-0000-0000B9660000}"/>
    <cellStyle name="40% - Accent5 2 3 2 3 5" xfId="21437" xr:uid="{00000000-0005-0000-0000-0000BA660000}"/>
    <cellStyle name="40% - Accent5 2 3 2 3 5 2" xfId="21438" xr:uid="{00000000-0005-0000-0000-0000BB660000}"/>
    <cellStyle name="40% - Accent5 2 3 2 3 5 3" xfId="54232" xr:uid="{00000000-0005-0000-0000-0000BC660000}"/>
    <cellStyle name="40% - Accent5 2 3 2 3 6" xfId="21439" xr:uid="{00000000-0005-0000-0000-0000BD660000}"/>
    <cellStyle name="40% - Accent5 2 3 2 3 7" xfId="21440" xr:uid="{00000000-0005-0000-0000-0000BE660000}"/>
    <cellStyle name="40% - Accent5 2 3 2 4" xfId="21441" xr:uid="{00000000-0005-0000-0000-0000BF660000}"/>
    <cellStyle name="40% - Accent5 2 3 2 4 2" xfId="21442" xr:uid="{00000000-0005-0000-0000-0000C0660000}"/>
    <cellStyle name="40% - Accent5 2 3 2 4 2 2" xfId="21443" xr:uid="{00000000-0005-0000-0000-0000C1660000}"/>
    <cellStyle name="40% - Accent5 2 3 2 4 2 2 2" xfId="21444" xr:uid="{00000000-0005-0000-0000-0000C2660000}"/>
    <cellStyle name="40% - Accent5 2 3 2 4 2 2 3" xfId="54233" xr:uid="{00000000-0005-0000-0000-0000C3660000}"/>
    <cellStyle name="40% - Accent5 2 3 2 4 2 3" xfId="21445" xr:uid="{00000000-0005-0000-0000-0000C4660000}"/>
    <cellStyle name="40% - Accent5 2 3 2 4 2 4" xfId="21446" xr:uid="{00000000-0005-0000-0000-0000C5660000}"/>
    <cellStyle name="40% - Accent5 2 3 2 4 3" xfId="21447" xr:uid="{00000000-0005-0000-0000-0000C6660000}"/>
    <cellStyle name="40% - Accent5 2 3 2 4 3 2" xfId="21448" xr:uid="{00000000-0005-0000-0000-0000C7660000}"/>
    <cellStyle name="40% - Accent5 2 3 2 4 3 2 2" xfId="21449" xr:uid="{00000000-0005-0000-0000-0000C8660000}"/>
    <cellStyle name="40% - Accent5 2 3 2 4 3 2 3" xfId="54234" xr:uid="{00000000-0005-0000-0000-0000C9660000}"/>
    <cellStyle name="40% - Accent5 2 3 2 4 3 3" xfId="21450" xr:uid="{00000000-0005-0000-0000-0000CA660000}"/>
    <cellStyle name="40% - Accent5 2 3 2 4 3 4" xfId="21451" xr:uid="{00000000-0005-0000-0000-0000CB660000}"/>
    <cellStyle name="40% - Accent5 2 3 2 4 4" xfId="21452" xr:uid="{00000000-0005-0000-0000-0000CC660000}"/>
    <cellStyle name="40% - Accent5 2 3 2 4 4 2" xfId="21453" xr:uid="{00000000-0005-0000-0000-0000CD660000}"/>
    <cellStyle name="40% - Accent5 2 3 2 4 4 3" xfId="54235" xr:uid="{00000000-0005-0000-0000-0000CE660000}"/>
    <cellStyle name="40% - Accent5 2 3 2 4 5" xfId="21454" xr:uid="{00000000-0005-0000-0000-0000CF660000}"/>
    <cellStyle name="40% - Accent5 2 3 2 4 6" xfId="21455" xr:uid="{00000000-0005-0000-0000-0000D0660000}"/>
    <cellStyle name="40% - Accent5 2 3 2 5" xfId="21456" xr:uid="{00000000-0005-0000-0000-0000D1660000}"/>
    <cellStyle name="40% - Accent5 2 3 2 5 2" xfId="21457" xr:uid="{00000000-0005-0000-0000-0000D2660000}"/>
    <cellStyle name="40% - Accent5 2 3 2 5 2 2" xfId="21458" xr:uid="{00000000-0005-0000-0000-0000D3660000}"/>
    <cellStyle name="40% - Accent5 2 3 2 5 2 2 2" xfId="21459" xr:uid="{00000000-0005-0000-0000-0000D4660000}"/>
    <cellStyle name="40% - Accent5 2 3 2 5 2 2 3" xfId="54236" xr:uid="{00000000-0005-0000-0000-0000D5660000}"/>
    <cellStyle name="40% - Accent5 2 3 2 5 2 3" xfId="21460" xr:uid="{00000000-0005-0000-0000-0000D6660000}"/>
    <cellStyle name="40% - Accent5 2 3 2 5 2 4" xfId="21461" xr:uid="{00000000-0005-0000-0000-0000D7660000}"/>
    <cellStyle name="40% - Accent5 2 3 2 5 3" xfId="21462" xr:uid="{00000000-0005-0000-0000-0000D8660000}"/>
    <cellStyle name="40% - Accent5 2 3 2 5 3 2" xfId="21463" xr:uid="{00000000-0005-0000-0000-0000D9660000}"/>
    <cellStyle name="40% - Accent5 2 3 2 5 3 3" xfId="54237" xr:uid="{00000000-0005-0000-0000-0000DA660000}"/>
    <cellStyle name="40% - Accent5 2 3 2 5 4" xfId="21464" xr:uid="{00000000-0005-0000-0000-0000DB660000}"/>
    <cellStyle name="40% - Accent5 2 3 2 5 5" xfId="21465" xr:uid="{00000000-0005-0000-0000-0000DC660000}"/>
    <cellStyle name="40% - Accent5 2 3 2 6" xfId="21466" xr:uid="{00000000-0005-0000-0000-0000DD660000}"/>
    <cellStyle name="40% - Accent5 2 3 2 6 2" xfId="21467" xr:uid="{00000000-0005-0000-0000-0000DE660000}"/>
    <cellStyle name="40% - Accent5 2 3 2 6 2 2" xfId="21468" xr:uid="{00000000-0005-0000-0000-0000DF660000}"/>
    <cellStyle name="40% - Accent5 2 3 2 6 2 3" xfId="54238" xr:uid="{00000000-0005-0000-0000-0000E0660000}"/>
    <cellStyle name="40% - Accent5 2 3 2 6 3" xfId="21469" xr:uid="{00000000-0005-0000-0000-0000E1660000}"/>
    <cellStyle name="40% - Accent5 2 3 2 6 4" xfId="21470" xr:uid="{00000000-0005-0000-0000-0000E2660000}"/>
    <cellStyle name="40% - Accent5 2 3 2 7" xfId="21471" xr:uid="{00000000-0005-0000-0000-0000E3660000}"/>
    <cellStyle name="40% - Accent5 2 3 2 7 2" xfId="21472" xr:uid="{00000000-0005-0000-0000-0000E4660000}"/>
    <cellStyle name="40% - Accent5 2 3 2 7 2 2" xfId="21473" xr:uid="{00000000-0005-0000-0000-0000E5660000}"/>
    <cellStyle name="40% - Accent5 2 3 2 7 2 3" xfId="54239" xr:uid="{00000000-0005-0000-0000-0000E6660000}"/>
    <cellStyle name="40% - Accent5 2 3 2 7 3" xfId="21474" xr:uid="{00000000-0005-0000-0000-0000E7660000}"/>
    <cellStyle name="40% - Accent5 2 3 2 7 4" xfId="21475" xr:uid="{00000000-0005-0000-0000-0000E8660000}"/>
    <cellStyle name="40% - Accent5 2 3 2 8" xfId="21476" xr:uid="{00000000-0005-0000-0000-0000E9660000}"/>
    <cellStyle name="40% - Accent5 2 3 2 8 2" xfId="21477" xr:uid="{00000000-0005-0000-0000-0000EA660000}"/>
    <cellStyle name="40% - Accent5 2 3 2 8 3" xfId="54240" xr:uid="{00000000-0005-0000-0000-0000EB660000}"/>
    <cellStyle name="40% - Accent5 2 3 2 9" xfId="21478" xr:uid="{00000000-0005-0000-0000-0000EC660000}"/>
    <cellStyle name="40% - Accent5 2 3 3" xfId="21479" xr:uid="{00000000-0005-0000-0000-0000ED660000}"/>
    <cellStyle name="40% - Accent5 2 3 3 2" xfId="21480" xr:uid="{00000000-0005-0000-0000-0000EE660000}"/>
    <cellStyle name="40% - Accent5 2 3 3 2 2" xfId="21481" xr:uid="{00000000-0005-0000-0000-0000EF660000}"/>
    <cellStyle name="40% - Accent5 2 3 3 2 2 2" xfId="21482" xr:uid="{00000000-0005-0000-0000-0000F0660000}"/>
    <cellStyle name="40% - Accent5 2 3 3 2 2 2 2" xfId="21483" xr:uid="{00000000-0005-0000-0000-0000F1660000}"/>
    <cellStyle name="40% - Accent5 2 3 3 2 2 2 2 2" xfId="21484" xr:uid="{00000000-0005-0000-0000-0000F2660000}"/>
    <cellStyle name="40% - Accent5 2 3 3 2 2 2 2 3" xfId="54241" xr:uid="{00000000-0005-0000-0000-0000F3660000}"/>
    <cellStyle name="40% - Accent5 2 3 3 2 2 2 3" xfId="21485" xr:uid="{00000000-0005-0000-0000-0000F4660000}"/>
    <cellStyle name="40% - Accent5 2 3 3 2 2 2 4" xfId="21486" xr:uid="{00000000-0005-0000-0000-0000F5660000}"/>
    <cellStyle name="40% - Accent5 2 3 3 2 2 3" xfId="21487" xr:uid="{00000000-0005-0000-0000-0000F6660000}"/>
    <cellStyle name="40% - Accent5 2 3 3 2 2 3 2" xfId="21488" xr:uid="{00000000-0005-0000-0000-0000F7660000}"/>
    <cellStyle name="40% - Accent5 2 3 3 2 2 3 2 2" xfId="21489" xr:uid="{00000000-0005-0000-0000-0000F8660000}"/>
    <cellStyle name="40% - Accent5 2 3 3 2 2 3 2 3" xfId="54242" xr:uid="{00000000-0005-0000-0000-0000F9660000}"/>
    <cellStyle name="40% - Accent5 2 3 3 2 2 3 3" xfId="21490" xr:uid="{00000000-0005-0000-0000-0000FA660000}"/>
    <cellStyle name="40% - Accent5 2 3 3 2 2 3 4" xfId="21491" xr:uid="{00000000-0005-0000-0000-0000FB660000}"/>
    <cellStyle name="40% - Accent5 2 3 3 2 2 4" xfId="21492" xr:uid="{00000000-0005-0000-0000-0000FC660000}"/>
    <cellStyle name="40% - Accent5 2 3 3 2 2 4 2" xfId="21493" xr:uid="{00000000-0005-0000-0000-0000FD660000}"/>
    <cellStyle name="40% - Accent5 2 3 3 2 2 4 3" xfId="54243" xr:uid="{00000000-0005-0000-0000-0000FE660000}"/>
    <cellStyle name="40% - Accent5 2 3 3 2 2 5" xfId="21494" xr:uid="{00000000-0005-0000-0000-0000FF660000}"/>
    <cellStyle name="40% - Accent5 2 3 3 2 2 6" xfId="21495" xr:uid="{00000000-0005-0000-0000-000000670000}"/>
    <cellStyle name="40% - Accent5 2 3 3 2 3" xfId="21496" xr:uid="{00000000-0005-0000-0000-000001670000}"/>
    <cellStyle name="40% - Accent5 2 3 3 2 3 2" xfId="21497" xr:uid="{00000000-0005-0000-0000-000002670000}"/>
    <cellStyle name="40% - Accent5 2 3 3 2 3 2 2" xfId="21498" xr:uid="{00000000-0005-0000-0000-000003670000}"/>
    <cellStyle name="40% - Accent5 2 3 3 2 3 2 3" xfId="54244" xr:uid="{00000000-0005-0000-0000-000004670000}"/>
    <cellStyle name="40% - Accent5 2 3 3 2 3 3" xfId="21499" xr:uid="{00000000-0005-0000-0000-000005670000}"/>
    <cellStyle name="40% - Accent5 2 3 3 2 3 4" xfId="21500" xr:uid="{00000000-0005-0000-0000-000006670000}"/>
    <cellStyle name="40% - Accent5 2 3 3 2 4" xfId="21501" xr:uid="{00000000-0005-0000-0000-000007670000}"/>
    <cellStyle name="40% - Accent5 2 3 3 2 4 2" xfId="21502" xr:uid="{00000000-0005-0000-0000-000008670000}"/>
    <cellStyle name="40% - Accent5 2 3 3 2 4 2 2" xfId="21503" xr:uid="{00000000-0005-0000-0000-000009670000}"/>
    <cellStyle name="40% - Accent5 2 3 3 2 4 2 3" xfId="54245" xr:uid="{00000000-0005-0000-0000-00000A670000}"/>
    <cellStyle name="40% - Accent5 2 3 3 2 4 3" xfId="21504" xr:uid="{00000000-0005-0000-0000-00000B670000}"/>
    <cellStyle name="40% - Accent5 2 3 3 2 4 4" xfId="21505" xr:uid="{00000000-0005-0000-0000-00000C670000}"/>
    <cellStyle name="40% - Accent5 2 3 3 2 5" xfId="21506" xr:uid="{00000000-0005-0000-0000-00000D670000}"/>
    <cellStyle name="40% - Accent5 2 3 3 2 5 2" xfId="21507" xr:uid="{00000000-0005-0000-0000-00000E670000}"/>
    <cellStyle name="40% - Accent5 2 3 3 2 5 3" xfId="54246" xr:uid="{00000000-0005-0000-0000-00000F670000}"/>
    <cellStyle name="40% - Accent5 2 3 3 2 6" xfId="21508" xr:uid="{00000000-0005-0000-0000-000010670000}"/>
    <cellStyle name="40% - Accent5 2 3 3 2 7" xfId="21509" xr:uid="{00000000-0005-0000-0000-000011670000}"/>
    <cellStyle name="40% - Accent5 2 3 3 3" xfId="21510" xr:uid="{00000000-0005-0000-0000-000012670000}"/>
    <cellStyle name="40% - Accent5 2 3 3 3 2" xfId="21511" xr:uid="{00000000-0005-0000-0000-000013670000}"/>
    <cellStyle name="40% - Accent5 2 3 3 3 2 2" xfId="21512" xr:uid="{00000000-0005-0000-0000-000014670000}"/>
    <cellStyle name="40% - Accent5 2 3 3 3 2 2 2" xfId="21513" xr:uid="{00000000-0005-0000-0000-000015670000}"/>
    <cellStyle name="40% - Accent5 2 3 3 3 2 2 3" xfId="54247" xr:uid="{00000000-0005-0000-0000-000016670000}"/>
    <cellStyle name="40% - Accent5 2 3 3 3 2 3" xfId="21514" xr:uid="{00000000-0005-0000-0000-000017670000}"/>
    <cellStyle name="40% - Accent5 2 3 3 3 2 4" xfId="21515" xr:uid="{00000000-0005-0000-0000-000018670000}"/>
    <cellStyle name="40% - Accent5 2 3 3 3 3" xfId="21516" xr:uid="{00000000-0005-0000-0000-000019670000}"/>
    <cellStyle name="40% - Accent5 2 3 3 3 3 2" xfId="21517" xr:uid="{00000000-0005-0000-0000-00001A670000}"/>
    <cellStyle name="40% - Accent5 2 3 3 3 3 2 2" xfId="21518" xr:uid="{00000000-0005-0000-0000-00001B670000}"/>
    <cellStyle name="40% - Accent5 2 3 3 3 3 2 3" xfId="54248" xr:uid="{00000000-0005-0000-0000-00001C670000}"/>
    <cellStyle name="40% - Accent5 2 3 3 3 3 3" xfId="21519" xr:uid="{00000000-0005-0000-0000-00001D670000}"/>
    <cellStyle name="40% - Accent5 2 3 3 3 3 4" xfId="21520" xr:uid="{00000000-0005-0000-0000-00001E670000}"/>
    <cellStyle name="40% - Accent5 2 3 3 3 4" xfId="21521" xr:uid="{00000000-0005-0000-0000-00001F670000}"/>
    <cellStyle name="40% - Accent5 2 3 3 3 4 2" xfId="21522" xr:uid="{00000000-0005-0000-0000-000020670000}"/>
    <cellStyle name="40% - Accent5 2 3 3 3 4 3" xfId="54249" xr:uid="{00000000-0005-0000-0000-000021670000}"/>
    <cellStyle name="40% - Accent5 2 3 3 3 5" xfId="21523" xr:uid="{00000000-0005-0000-0000-000022670000}"/>
    <cellStyle name="40% - Accent5 2 3 3 3 6" xfId="21524" xr:uid="{00000000-0005-0000-0000-000023670000}"/>
    <cellStyle name="40% - Accent5 2 3 3 4" xfId="21525" xr:uid="{00000000-0005-0000-0000-000024670000}"/>
    <cellStyle name="40% - Accent5 2 3 3 4 2" xfId="21526" xr:uid="{00000000-0005-0000-0000-000025670000}"/>
    <cellStyle name="40% - Accent5 2 3 3 4 2 2" xfId="21527" xr:uid="{00000000-0005-0000-0000-000026670000}"/>
    <cellStyle name="40% - Accent5 2 3 3 4 2 3" xfId="54250" xr:uid="{00000000-0005-0000-0000-000027670000}"/>
    <cellStyle name="40% - Accent5 2 3 3 4 3" xfId="21528" xr:uid="{00000000-0005-0000-0000-000028670000}"/>
    <cellStyle name="40% - Accent5 2 3 3 4 4" xfId="21529" xr:uid="{00000000-0005-0000-0000-000029670000}"/>
    <cellStyle name="40% - Accent5 2 3 3 5" xfId="21530" xr:uid="{00000000-0005-0000-0000-00002A670000}"/>
    <cellStyle name="40% - Accent5 2 3 3 5 2" xfId="21531" xr:uid="{00000000-0005-0000-0000-00002B670000}"/>
    <cellStyle name="40% - Accent5 2 3 3 5 2 2" xfId="21532" xr:uid="{00000000-0005-0000-0000-00002C670000}"/>
    <cellStyle name="40% - Accent5 2 3 3 5 2 3" xfId="54251" xr:uid="{00000000-0005-0000-0000-00002D670000}"/>
    <cellStyle name="40% - Accent5 2 3 3 5 3" xfId="21533" xr:uid="{00000000-0005-0000-0000-00002E670000}"/>
    <cellStyle name="40% - Accent5 2 3 3 5 4" xfId="21534" xr:uid="{00000000-0005-0000-0000-00002F670000}"/>
    <cellStyle name="40% - Accent5 2 3 3 6" xfId="21535" xr:uid="{00000000-0005-0000-0000-000030670000}"/>
    <cellStyle name="40% - Accent5 2 3 3 6 2" xfId="21536" xr:uid="{00000000-0005-0000-0000-000031670000}"/>
    <cellStyle name="40% - Accent5 2 3 3 6 3" xfId="54252" xr:uid="{00000000-0005-0000-0000-000032670000}"/>
    <cellStyle name="40% - Accent5 2 3 3 7" xfId="21537" xr:uid="{00000000-0005-0000-0000-000033670000}"/>
    <cellStyle name="40% - Accent5 2 3 3 8" xfId="21538" xr:uid="{00000000-0005-0000-0000-000034670000}"/>
    <cellStyle name="40% - Accent5 2 3 4" xfId="21539" xr:uid="{00000000-0005-0000-0000-000035670000}"/>
    <cellStyle name="40% - Accent5 2 3 4 2" xfId="21540" xr:uid="{00000000-0005-0000-0000-000036670000}"/>
    <cellStyle name="40% - Accent5 2 3 4 2 2" xfId="21541" xr:uid="{00000000-0005-0000-0000-000037670000}"/>
    <cellStyle name="40% - Accent5 2 3 4 2 2 2" xfId="21542" xr:uid="{00000000-0005-0000-0000-000038670000}"/>
    <cellStyle name="40% - Accent5 2 3 4 2 2 2 2" xfId="21543" xr:uid="{00000000-0005-0000-0000-000039670000}"/>
    <cellStyle name="40% - Accent5 2 3 4 2 2 2 3" xfId="54253" xr:uid="{00000000-0005-0000-0000-00003A670000}"/>
    <cellStyle name="40% - Accent5 2 3 4 2 2 3" xfId="21544" xr:uid="{00000000-0005-0000-0000-00003B670000}"/>
    <cellStyle name="40% - Accent5 2 3 4 2 2 4" xfId="21545" xr:uid="{00000000-0005-0000-0000-00003C670000}"/>
    <cellStyle name="40% - Accent5 2 3 4 2 3" xfId="21546" xr:uid="{00000000-0005-0000-0000-00003D670000}"/>
    <cellStyle name="40% - Accent5 2 3 4 2 3 2" xfId="21547" xr:uid="{00000000-0005-0000-0000-00003E670000}"/>
    <cellStyle name="40% - Accent5 2 3 4 2 3 2 2" xfId="21548" xr:uid="{00000000-0005-0000-0000-00003F670000}"/>
    <cellStyle name="40% - Accent5 2 3 4 2 3 2 3" xfId="54254" xr:uid="{00000000-0005-0000-0000-000040670000}"/>
    <cellStyle name="40% - Accent5 2 3 4 2 3 3" xfId="21549" xr:uid="{00000000-0005-0000-0000-000041670000}"/>
    <cellStyle name="40% - Accent5 2 3 4 2 3 4" xfId="21550" xr:uid="{00000000-0005-0000-0000-000042670000}"/>
    <cellStyle name="40% - Accent5 2 3 4 2 4" xfId="21551" xr:uid="{00000000-0005-0000-0000-000043670000}"/>
    <cellStyle name="40% - Accent5 2 3 4 2 4 2" xfId="21552" xr:uid="{00000000-0005-0000-0000-000044670000}"/>
    <cellStyle name="40% - Accent5 2 3 4 2 4 3" xfId="54255" xr:uid="{00000000-0005-0000-0000-000045670000}"/>
    <cellStyle name="40% - Accent5 2 3 4 2 5" xfId="21553" xr:uid="{00000000-0005-0000-0000-000046670000}"/>
    <cellStyle name="40% - Accent5 2 3 4 2 6" xfId="21554" xr:uid="{00000000-0005-0000-0000-000047670000}"/>
    <cellStyle name="40% - Accent5 2 3 4 3" xfId="21555" xr:uid="{00000000-0005-0000-0000-000048670000}"/>
    <cellStyle name="40% - Accent5 2 3 4 3 2" xfId="21556" xr:uid="{00000000-0005-0000-0000-000049670000}"/>
    <cellStyle name="40% - Accent5 2 3 4 3 2 2" xfId="21557" xr:uid="{00000000-0005-0000-0000-00004A670000}"/>
    <cellStyle name="40% - Accent5 2 3 4 3 2 3" xfId="54256" xr:uid="{00000000-0005-0000-0000-00004B670000}"/>
    <cellStyle name="40% - Accent5 2 3 4 3 3" xfId="21558" xr:uid="{00000000-0005-0000-0000-00004C670000}"/>
    <cellStyle name="40% - Accent5 2 3 4 3 4" xfId="21559" xr:uid="{00000000-0005-0000-0000-00004D670000}"/>
    <cellStyle name="40% - Accent5 2 3 4 4" xfId="21560" xr:uid="{00000000-0005-0000-0000-00004E670000}"/>
    <cellStyle name="40% - Accent5 2 3 4 4 2" xfId="21561" xr:uid="{00000000-0005-0000-0000-00004F670000}"/>
    <cellStyle name="40% - Accent5 2 3 4 4 2 2" xfId="21562" xr:uid="{00000000-0005-0000-0000-000050670000}"/>
    <cellStyle name="40% - Accent5 2 3 4 4 2 3" xfId="54257" xr:uid="{00000000-0005-0000-0000-000051670000}"/>
    <cellStyle name="40% - Accent5 2 3 4 4 3" xfId="21563" xr:uid="{00000000-0005-0000-0000-000052670000}"/>
    <cellStyle name="40% - Accent5 2 3 4 4 4" xfId="21564" xr:uid="{00000000-0005-0000-0000-000053670000}"/>
    <cellStyle name="40% - Accent5 2 3 4 5" xfId="21565" xr:uid="{00000000-0005-0000-0000-000054670000}"/>
    <cellStyle name="40% - Accent5 2 3 4 5 2" xfId="21566" xr:uid="{00000000-0005-0000-0000-000055670000}"/>
    <cellStyle name="40% - Accent5 2 3 4 5 3" xfId="54258" xr:uid="{00000000-0005-0000-0000-000056670000}"/>
    <cellStyle name="40% - Accent5 2 3 4 6" xfId="21567" xr:uid="{00000000-0005-0000-0000-000057670000}"/>
    <cellStyle name="40% - Accent5 2 3 4 7" xfId="21568" xr:uid="{00000000-0005-0000-0000-000058670000}"/>
    <cellStyle name="40% - Accent5 2 3 5" xfId="21569" xr:uid="{00000000-0005-0000-0000-000059670000}"/>
    <cellStyle name="40% - Accent5 2 3 5 2" xfId="21570" xr:uid="{00000000-0005-0000-0000-00005A670000}"/>
    <cellStyle name="40% - Accent5 2 3 5 2 2" xfId="21571" xr:uid="{00000000-0005-0000-0000-00005B670000}"/>
    <cellStyle name="40% - Accent5 2 3 5 2 2 2" xfId="21572" xr:uid="{00000000-0005-0000-0000-00005C670000}"/>
    <cellStyle name="40% - Accent5 2 3 5 2 2 3" xfId="54259" xr:uid="{00000000-0005-0000-0000-00005D670000}"/>
    <cellStyle name="40% - Accent5 2 3 5 2 3" xfId="21573" xr:uid="{00000000-0005-0000-0000-00005E670000}"/>
    <cellStyle name="40% - Accent5 2 3 5 2 4" xfId="21574" xr:uid="{00000000-0005-0000-0000-00005F670000}"/>
    <cellStyle name="40% - Accent5 2 3 5 3" xfId="21575" xr:uid="{00000000-0005-0000-0000-000060670000}"/>
    <cellStyle name="40% - Accent5 2 3 5 3 2" xfId="21576" xr:uid="{00000000-0005-0000-0000-000061670000}"/>
    <cellStyle name="40% - Accent5 2 3 5 3 2 2" xfId="21577" xr:uid="{00000000-0005-0000-0000-000062670000}"/>
    <cellStyle name="40% - Accent5 2 3 5 3 2 3" xfId="54260" xr:uid="{00000000-0005-0000-0000-000063670000}"/>
    <cellStyle name="40% - Accent5 2 3 5 3 3" xfId="21578" xr:uid="{00000000-0005-0000-0000-000064670000}"/>
    <cellStyle name="40% - Accent5 2 3 5 3 4" xfId="21579" xr:uid="{00000000-0005-0000-0000-000065670000}"/>
    <cellStyle name="40% - Accent5 2 3 5 4" xfId="21580" xr:uid="{00000000-0005-0000-0000-000066670000}"/>
    <cellStyle name="40% - Accent5 2 3 5 4 2" xfId="21581" xr:uid="{00000000-0005-0000-0000-000067670000}"/>
    <cellStyle name="40% - Accent5 2 3 5 4 3" xfId="54261" xr:uid="{00000000-0005-0000-0000-000068670000}"/>
    <cellStyle name="40% - Accent5 2 3 5 5" xfId="21582" xr:uid="{00000000-0005-0000-0000-000069670000}"/>
    <cellStyle name="40% - Accent5 2 3 5 6" xfId="21583" xr:uid="{00000000-0005-0000-0000-00006A670000}"/>
    <cellStyle name="40% - Accent5 2 3 6" xfId="21584" xr:uid="{00000000-0005-0000-0000-00006B670000}"/>
    <cellStyle name="40% - Accent5 2 3 6 2" xfId="21585" xr:uid="{00000000-0005-0000-0000-00006C670000}"/>
    <cellStyle name="40% - Accent5 2 3 6 2 2" xfId="21586" xr:uid="{00000000-0005-0000-0000-00006D670000}"/>
    <cellStyle name="40% - Accent5 2 3 6 2 2 2" xfId="21587" xr:uid="{00000000-0005-0000-0000-00006E670000}"/>
    <cellStyle name="40% - Accent5 2 3 6 2 2 3" xfId="54262" xr:uid="{00000000-0005-0000-0000-00006F670000}"/>
    <cellStyle name="40% - Accent5 2 3 6 2 3" xfId="21588" xr:uid="{00000000-0005-0000-0000-000070670000}"/>
    <cellStyle name="40% - Accent5 2 3 6 2 4" xfId="21589" xr:uid="{00000000-0005-0000-0000-000071670000}"/>
    <cellStyle name="40% - Accent5 2 3 6 3" xfId="21590" xr:uid="{00000000-0005-0000-0000-000072670000}"/>
    <cellStyle name="40% - Accent5 2 3 6 3 2" xfId="21591" xr:uid="{00000000-0005-0000-0000-000073670000}"/>
    <cellStyle name="40% - Accent5 2 3 6 3 3" xfId="54263" xr:uid="{00000000-0005-0000-0000-000074670000}"/>
    <cellStyle name="40% - Accent5 2 3 6 4" xfId="21592" xr:uid="{00000000-0005-0000-0000-000075670000}"/>
    <cellStyle name="40% - Accent5 2 3 6 5" xfId="21593" xr:uid="{00000000-0005-0000-0000-000076670000}"/>
    <cellStyle name="40% - Accent5 2 3 7" xfId="21594" xr:uid="{00000000-0005-0000-0000-000077670000}"/>
    <cellStyle name="40% - Accent5 2 3 7 2" xfId="21595" xr:uid="{00000000-0005-0000-0000-000078670000}"/>
    <cellStyle name="40% - Accent5 2 3 7 2 2" xfId="21596" xr:uid="{00000000-0005-0000-0000-000079670000}"/>
    <cellStyle name="40% - Accent5 2 3 7 2 3" xfId="54264" xr:uid="{00000000-0005-0000-0000-00007A670000}"/>
    <cellStyle name="40% - Accent5 2 3 7 3" xfId="21597" xr:uid="{00000000-0005-0000-0000-00007B670000}"/>
    <cellStyle name="40% - Accent5 2 3 7 4" xfId="21598" xr:uid="{00000000-0005-0000-0000-00007C670000}"/>
    <cellStyle name="40% - Accent5 2 3 8" xfId="21599" xr:uid="{00000000-0005-0000-0000-00007D670000}"/>
    <cellStyle name="40% - Accent5 2 3 8 2" xfId="21600" xr:uid="{00000000-0005-0000-0000-00007E670000}"/>
    <cellStyle name="40% - Accent5 2 3 8 2 2" xfId="21601" xr:uid="{00000000-0005-0000-0000-00007F670000}"/>
    <cellStyle name="40% - Accent5 2 3 8 2 3" xfId="54265" xr:uid="{00000000-0005-0000-0000-000080670000}"/>
    <cellStyle name="40% - Accent5 2 3 8 3" xfId="21602" xr:uid="{00000000-0005-0000-0000-000081670000}"/>
    <cellStyle name="40% - Accent5 2 3 8 4" xfId="21603" xr:uid="{00000000-0005-0000-0000-000082670000}"/>
    <cellStyle name="40% - Accent5 2 3 9" xfId="21604" xr:uid="{00000000-0005-0000-0000-000083670000}"/>
    <cellStyle name="40% - Accent5 2 3 9 2" xfId="21605" xr:uid="{00000000-0005-0000-0000-000084670000}"/>
    <cellStyle name="40% - Accent5 2 3 9 3" xfId="54266" xr:uid="{00000000-0005-0000-0000-000085670000}"/>
    <cellStyle name="40% - Accent5 2 4" xfId="21606" xr:uid="{00000000-0005-0000-0000-000086670000}"/>
    <cellStyle name="40% - Accent5 2 4 10" xfId="21607" xr:uid="{00000000-0005-0000-0000-000087670000}"/>
    <cellStyle name="40% - Accent5 2 4 2" xfId="21608" xr:uid="{00000000-0005-0000-0000-000088670000}"/>
    <cellStyle name="40% - Accent5 2 4 2 2" xfId="21609" xr:uid="{00000000-0005-0000-0000-000089670000}"/>
    <cellStyle name="40% - Accent5 2 4 2 2 2" xfId="21610" xr:uid="{00000000-0005-0000-0000-00008A670000}"/>
    <cellStyle name="40% - Accent5 2 4 2 2 2 2" xfId="21611" xr:uid="{00000000-0005-0000-0000-00008B670000}"/>
    <cellStyle name="40% - Accent5 2 4 2 2 2 2 2" xfId="21612" xr:uid="{00000000-0005-0000-0000-00008C670000}"/>
    <cellStyle name="40% - Accent5 2 4 2 2 2 2 2 2" xfId="21613" xr:uid="{00000000-0005-0000-0000-00008D670000}"/>
    <cellStyle name="40% - Accent5 2 4 2 2 2 2 2 3" xfId="54267" xr:uid="{00000000-0005-0000-0000-00008E670000}"/>
    <cellStyle name="40% - Accent5 2 4 2 2 2 2 3" xfId="21614" xr:uid="{00000000-0005-0000-0000-00008F670000}"/>
    <cellStyle name="40% - Accent5 2 4 2 2 2 2 4" xfId="21615" xr:uid="{00000000-0005-0000-0000-000090670000}"/>
    <cellStyle name="40% - Accent5 2 4 2 2 2 3" xfId="21616" xr:uid="{00000000-0005-0000-0000-000091670000}"/>
    <cellStyle name="40% - Accent5 2 4 2 2 2 3 2" xfId="21617" xr:uid="{00000000-0005-0000-0000-000092670000}"/>
    <cellStyle name="40% - Accent5 2 4 2 2 2 3 2 2" xfId="21618" xr:uid="{00000000-0005-0000-0000-000093670000}"/>
    <cellStyle name="40% - Accent5 2 4 2 2 2 3 2 3" xfId="54268" xr:uid="{00000000-0005-0000-0000-000094670000}"/>
    <cellStyle name="40% - Accent5 2 4 2 2 2 3 3" xfId="21619" xr:uid="{00000000-0005-0000-0000-000095670000}"/>
    <cellStyle name="40% - Accent5 2 4 2 2 2 3 4" xfId="21620" xr:uid="{00000000-0005-0000-0000-000096670000}"/>
    <cellStyle name="40% - Accent5 2 4 2 2 2 4" xfId="21621" xr:uid="{00000000-0005-0000-0000-000097670000}"/>
    <cellStyle name="40% - Accent5 2 4 2 2 2 4 2" xfId="21622" xr:uid="{00000000-0005-0000-0000-000098670000}"/>
    <cellStyle name="40% - Accent5 2 4 2 2 2 4 3" xfId="54269" xr:uid="{00000000-0005-0000-0000-000099670000}"/>
    <cellStyle name="40% - Accent5 2 4 2 2 2 5" xfId="21623" xr:uid="{00000000-0005-0000-0000-00009A670000}"/>
    <cellStyle name="40% - Accent5 2 4 2 2 2 6" xfId="21624" xr:uid="{00000000-0005-0000-0000-00009B670000}"/>
    <cellStyle name="40% - Accent5 2 4 2 2 3" xfId="21625" xr:uid="{00000000-0005-0000-0000-00009C670000}"/>
    <cellStyle name="40% - Accent5 2 4 2 2 3 2" xfId="21626" xr:uid="{00000000-0005-0000-0000-00009D670000}"/>
    <cellStyle name="40% - Accent5 2 4 2 2 3 2 2" xfId="21627" xr:uid="{00000000-0005-0000-0000-00009E670000}"/>
    <cellStyle name="40% - Accent5 2 4 2 2 3 2 3" xfId="54270" xr:uid="{00000000-0005-0000-0000-00009F670000}"/>
    <cellStyle name="40% - Accent5 2 4 2 2 3 3" xfId="21628" xr:uid="{00000000-0005-0000-0000-0000A0670000}"/>
    <cellStyle name="40% - Accent5 2 4 2 2 3 4" xfId="21629" xr:uid="{00000000-0005-0000-0000-0000A1670000}"/>
    <cellStyle name="40% - Accent5 2 4 2 2 4" xfId="21630" xr:uid="{00000000-0005-0000-0000-0000A2670000}"/>
    <cellStyle name="40% - Accent5 2 4 2 2 4 2" xfId="21631" xr:uid="{00000000-0005-0000-0000-0000A3670000}"/>
    <cellStyle name="40% - Accent5 2 4 2 2 4 2 2" xfId="21632" xr:uid="{00000000-0005-0000-0000-0000A4670000}"/>
    <cellStyle name="40% - Accent5 2 4 2 2 4 2 3" xfId="54271" xr:uid="{00000000-0005-0000-0000-0000A5670000}"/>
    <cellStyle name="40% - Accent5 2 4 2 2 4 3" xfId="21633" xr:uid="{00000000-0005-0000-0000-0000A6670000}"/>
    <cellStyle name="40% - Accent5 2 4 2 2 4 4" xfId="21634" xr:uid="{00000000-0005-0000-0000-0000A7670000}"/>
    <cellStyle name="40% - Accent5 2 4 2 2 5" xfId="21635" xr:uid="{00000000-0005-0000-0000-0000A8670000}"/>
    <cellStyle name="40% - Accent5 2 4 2 2 5 2" xfId="21636" xr:uid="{00000000-0005-0000-0000-0000A9670000}"/>
    <cellStyle name="40% - Accent5 2 4 2 2 5 3" xfId="54272" xr:uid="{00000000-0005-0000-0000-0000AA670000}"/>
    <cellStyle name="40% - Accent5 2 4 2 2 6" xfId="21637" xr:uid="{00000000-0005-0000-0000-0000AB670000}"/>
    <cellStyle name="40% - Accent5 2 4 2 2 7" xfId="21638" xr:uid="{00000000-0005-0000-0000-0000AC670000}"/>
    <cellStyle name="40% - Accent5 2 4 2 3" xfId="21639" xr:uid="{00000000-0005-0000-0000-0000AD670000}"/>
    <cellStyle name="40% - Accent5 2 4 2 3 2" xfId="21640" xr:uid="{00000000-0005-0000-0000-0000AE670000}"/>
    <cellStyle name="40% - Accent5 2 4 2 3 2 2" xfId="21641" xr:uid="{00000000-0005-0000-0000-0000AF670000}"/>
    <cellStyle name="40% - Accent5 2 4 2 3 2 2 2" xfId="21642" xr:uid="{00000000-0005-0000-0000-0000B0670000}"/>
    <cellStyle name="40% - Accent5 2 4 2 3 2 2 3" xfId="54273" xr:uid="{00000000-0005-0000-0000-0000B1670000}"/>
    <cellStyle name="40% - Accent5 2 4 2 3 2 3" xfId="21643" xr:uid="{00000000-0005-0000-0000-0000B2670000}"/>
    <cellStyle name="40% - Accent5 2 4 2 3 2 4" xfId="21644" xr:uid="{00000000-0005-0000-0000-0000B3670000}"/>
    <cellStyle name="40% - Accent5 2 4 2 3 3" xfId="21645" xr:uid="{00000000-0005-0000-0000-0000B4670000}"/>
    <cellStyle name="40% - Accent5 2 4 2 3 3 2" xfId="21646" xr:uid="{00000000-0005-0000-0000-0000B5670000}"/>
    <cellStyle name="40% - Accent5 2 4 2 3 3 2 2" xfId="21647" xr:uid="{00000000-0005-0000-0000-0000B6670000}"/>
    <cellStyle name="40% - Accent5 2 4 2 3 3 2 3" xfId="54274" xr:uid="{00000000-0005-0000-0000-0000B7670000}"/>
    <cellStyle name="40% - Accent5 2 4 2 3 3 3" xfId="21648" xr:uid="{00000000-0005-0000-0000-0000B8670000}"/>
    <cellStyle name="40% - Accent5 2 4 2 3 3 4" xfId="21649" xr:uid="{00000000-0005-0000-0000-0000B9670000}"/>
    <cellStyle name="40% - Accent5 2 4 2 3 4" xfId="21650" xr:uid="{00000000-0005-0000-0000-0000BA670000}"/>
    <cellStyle name="40% - Accent5 2 4 2 3 4 2" xfId="21651" xr:uid="{00000000-0005-0000-0000-0000BB670000}"/>
    <cellStyle name="40% - Accent5 2 4 2 3 4 3" xfId="54275" xr:uid="{00000000-0005-0000-0000-0000BC670000}"/>
    <cellStyle name="40% - Accent5 2 4 2 3 5" xfId="21652" xr:uid="{00000000-0005-0000-0000-0000BD670000}"/>
    <cellStyle name="40% - Accent5 2 4 2 3 6" xfId="21653" xr:uid="{00000000-0005-0000-0000-0000BE670000}"/>
    <cellStyle name="40% - Accent5 2 4 2 4" xfId="21654" xr:uid="{00000000-0005-0000-0000-0000BF670000}"/>
    <cellStyle name="40% - Accent5 2 4 2 4 2" xfId="21655" xr:uid="{00000000-0005-0000-0000-0000C0670000}"/>
    <cellStyle name="40% - Accent5 2 4 2 4 2 2" xfId="21656" xr:uid="{00000000-0005-0000-0000-0000C1670000}"/>
    <cellStyle name="40% - Accent5 2 4 2 4 2 3" xfId="54276" xr:uid="{00000000-0005-0000-0000-0000C2670000}"/>
    <cellStyle name="40% - Accent5 2 4 2 4 3" xfId="21657" xr:uid="{00000000-0005-0000-0000-0000C3670000}"/>
    <cellStyle name="40% - Accent5 2 4 2 4 4" xfId="21658" xr:uid="{00000000-0005-0000-0000-0000C4670000}"/>
    <cellStyle name="40% - Accent5 2 4 2 5" xfId="21659" xr:uid="{00000000-0005-0000-0000-0000C5670000}"/>
    <cellStyle name="40% - Accent5 2 4 2 5 2" xfId="21660" xr:uid="{00000000-0005-0000-0000-0000C6670000}"/>
    <cellStyle name="40% - Accent5 2 4 2 5 2 2" xfId="21661" xr:uid="{00000000-0005-0000-0000-0000C7670000}"/>
    <cellStyle name="40% - Accent5 2 4 2 5 2 3" xfId="54277" xr:uid="{00000000-0005-0000-0000-0000C8670000}"/>
    <cellStyle name="40% - Accent5 2 4 2 5 3" xfId="21662" xr:uid="{00000000-0005-0000-0000-0000C9670000}"/>
    <cellStyle name="40% - Accent5 2 4 2 5 4" xfId="21663" xr:uid="{00000000-0005-0000-0000-0000CA670000}"/>
    <cellStyle name="40% - Accent5 2 4 2 6" xfId="21664" xr:uid="{00000000-0005-0000-0000-0000CB670000}"/>
    <cellStyle name="40% - Accent5 2 4 2 6 2" xfId="21665" xr:uid="{00000000-0005-0000-0000-0000CC670000}"/>
    <cellStyle name="40% - Accent5 2 4 2 6 3" xfId="54278" xr:uid="{00000000-0005-0000-0000-0000CD670000}"/>
    <cellStyle name="40% - Accent5 2 4 2 7" xfId="21666" xr:uid="{00000000-0005-0000-0000-0000CE670000}"/>
    <cellStyle name="40% - Accent5 2 4 2 8" xfId="21667" xr:uid="{00000000-0005-0000-0000-0000CF670000}"/>
    <cellStyle name="40% - Accent5 2 4 3" xfId="21668" xr:uid="{00000000-0005-0000-0000-0000D0670000}"/>
    <cellStyle name="40% - Accent5 2 4 3 2" xfId="21669" xr:uid="{00000000-0005-0000-0000-0000D1670000}"/>
    <cellStyle name="40% - Accent5 2 4 3 2 2" xfId="21670" xr:uid="{00000000-0005-0000-0000-0000D2670000}"/>
    <cellStyle name="40% - Accent5 2 4 3 2 2 2" xfId="21671" xr:uid="{00000000-0005-0000-0000-0000D3670000}"/>
    <cellStyle name="40% - Accent5 2 4 3 2 2 2 2" xfId="21672" xr:uid="{00000000-0005-0000-0000-0000D4670000}"/>
    <cellStyle name="40% - Accent5 2 4 3 2 2 2 3" xfId="54279" xr:uid="{00000000-0005-0000-0000-0000D5670000}"/>
    <cellStyle name="40% - Accent5 2 4 3 2 2 3" xfId="21673" xr:uid="{00000000-0005-0000-0000-0000D6670000}"/>
    <cellStyle name="40% - Accent5 2 4 3 2 2 4" xfId="21674" xr:uid="{00000000-0005-0000-0000-0000D7670000}"/>
    <cellStyle name="40% - Accent5 2 4 3 2 3" xfId="21675" xr:uid="{00000000-0005-0000-0000-0000D8670000}"/>
    <cellStyle name="40% - Accent5 2 4 3 2 3 2" xfId="21676" xr:uid="{00000000-0005-0000-0000-0000D9670000}"/>
    <cellStyle name="40% - Accent5 2 4 3 2 3 2 2" xfId="21677" xr:uid="{00000000-0005-0000-0000-0000DA670000}"/>
    <cellStyle name="40% - Accent5 2 4 3 2 3 2 3" xfId="54280" xr:uid="{00000000-0005-0000-0000-0000DB670000}"/>
    <cellStyle name="40% - Accent5 2 4 3 2 3 3" xfId="21678" xr:uid="{00000000-0005-0000-0000-0000DC670000}"/>
    <cellStyle name="40% - Accent5 2 4 3 2 3 4" xfId="21679" xr:uid="{00000000-0005-0000-0000-0000DD670000}"/>
    <cellStyle name="40% - Accent5 2 4 3 2 4" xfId="21680" xr:uid="{00000000-0005-0000-0000-0000DE670000}"/>
    <cellStyle name="40% - Accent5 2 4 3 2 4 2" xfId="21681" xr:uid="{00000000-0005-0000-0000-0000DF670000}"/>
    <cellStyle name="40% - Accent5 2 4 3 2 4 3" xfId="54281" xr:uid="{00000000-0005-0000-0000-0000E0670000}"/>
    <cellStyle name="40% - Accent5 2 4 3 2 5" xfId="21682" xr:uid="{00000000-0005-0000-0000-0000E1670000}"/>
    <cellStyle name="40% - Accent5 2 4 3 2 6" xfId="21683" xr:uid="{00000000-0005-0000-0000-0000E2670000}"/>
    <cellStyle name="40% - Accent5 2 4 3 3" xfId="21684" xr:uid="{00000000-0005-0000-0000-0000E3670000}"/>
    <cellStyle name="40% - Accent5 2 4 3 3 2" xfId="21685" xr:uid="{00000000-0005-0000-0000-0000E4670000}"/>
    <cellStyle name="40% - Accent5 2 4 3 3 2 2" xfId="21686" xr:uid="{00000000-0005-0000-0000-0000E5670000}"/>
    <cellStyle name="40% - Accent5 2 4 3 3 2 3" xfId="54282" xr:uid="{00000000-0005-0000-0000-0000E6670000}"/>
    <cellStyle name="40% - Accent5 2 4 3 3 3" xfId="21687" xr:uid="{00000000-0005-0000-0000-0000E7670000}"/>
    <cellStyle name="40% - Accent5 2 4 3 3 4" xfId="21688" xr:uid="{00000000-0005-0000-0000-0000E8670000}"/>
    <cellStyle name="40% - Accent5 2 4 3 4" xfId="21689" xr:uid="{00000000-0005-0000-0000-0000E9670000}"/>
    <cellStyle name="40% - Accent5 2 4 3 4 2" xfId="21690" xr:uid="{00000000-0005-0000-0000-0000EA670000}"/>
    <cellStyle name="40% - Accent5 2 4 3 4 2 2" xfId="21691" xr:uid="{00000000-0005-0000-0000-0000EB670000}"/>
    <cellStyle name="40% - Accent5 2 4 3 4 2 3" xfId="54283" xr:uid="{00000000-0005-0000-0000-0000EC670000}"/>
    <cellStyle name="40% - Accent5 2 4 3 4 3" xfId="21692" xr:uid="{00000000-0005-0000-0000-0000ED670000}"/>
    <cellStyle name="40% - Accent5 2 4 3 4 4" xfId="21693" xr:uid="{00000000-0005-0000-0000-0000EE670000}"/>
    <cellStyle name="40% - Accent5 2 4 3 5" xfId="21694" xr:uid="{00000000-0005-0000-0000-0000EF670000}"/>
    <cellStyle name="40% - Accent5 2 4 3 5 2" xfId="21695" xr:uid="{00000000-0005-0000-0000-0000F0670000}"/>
    <cellStyle name="40% - Accent5 2 4 3 5 3" xfId="54284" xr:uid="{00000000-0005-0000-0000-0000F1670000}"/>
    <cellStyle name="40% - Accent5 2 4 3 6" xfId="21696" xr:uid="{00000000-0005-0000-0000-0000F2670000}"/>
    <cellStyle name="40% - Accent5 2 4 3 7" xfId="21697" xr:uid="{00000000-0005-0000-0000-0000F3670000}"/>
    <cellStyle name="40% - Accent5 2 4 4" xfId="21698" xr:uid="{00000000-0005-0000-0000-0000F4670000}"/>
    <cellStyle name="40% - Accent5 2 4 4 2" xfId="21699" xr:uid="{00000000-0005-0000-0000-0000F5670000}"/>
    <cellStyle name="40% - Accent5 2 4 4 2 2" xfId="21700" xr:uid="{00000000-0005-0000-0000-0000F6670000}"/>
    <cellStyle name="40% - Accent5 2 4 4 2 2 2" xfId="21701" xr:uid="{00000000-0005-0000-0000-0000F7670000}"/>
    <cellStyle name="40% - Accent5 2 4 4 2 2 3" xfId="54285" xr:uid="{00000000-0005-0000-0000-0000F8670000}"/>
    <cellStyle name="40% - Accent5 2 4 4 2 3" xfId="21702" xr:uid="{00000000-0005-0000-0000-0000F9670000}"/>
    <cellStyle name="40% - Accent5 2 4 4 2 4" xfId="21703" xr:uid="{00000000-0005-0000-0000-0000FA670000}"/>
    <cellStyle name="40% - Accent5 2 4 4 3" xfId="21704" xr:uid="{00000000-0005-0000-0000-0000FB670000}"/>
    <cellStyle name="40% - Accent5 2 4 4 3 2" xfId="21705" xr:uid="{00000000-0005-0000-0000-0000FC670000}"/>
    <cellStyle name="40% - Accent5 2 4 4 3 2 2" xfId="21706" xr:uid="{00000000-0005-0000-0000-0000FD670000}"/>
    <cellStyle name="40% - Accent5 2 4 4 3 2 3" xfId="54286" xr:uid="{00000000-0005-0000-0000-0000FE670000}"/>
    <cellStyle name="40% - Accent5 2 4 4 3 3" xfId="21707" xr:uid="{00000000-0005-0000-0000-0000FF670000}"/>
    <cellStyle name="40% - Accent5 2 4 4 3 4" xfId="21708" xr:uid="{00000000-0005-0000-0000-000000680000}"/>
    <cellStyle name="40% - Accent5 2 4 4 4" xfId="21709" xr:uid="{00000000-0005-0000-0000-000001680000}"/>
    <cellStyle name="40% - Accent5 2 4 4 4 2" xfId="21710" xr:uid="{00000000-0005-0000-0000-000002680000}"/>
    <cellStyle name="40% - Accent5 2 4 4 4 3" xfId="54287" xr:uid="{00000000-0005-0000-0000-000003680000}"/>
    <cellStyle name="40% - Accent5 2 4 4 5" xfId="21711" xr:uid="{00000000-0005-0000-0000-000004680000}"/>
    <cellStyle name="40% - Accent5 2 4 4 6" xfId="21712" xr:uid="{00000000-0005-0000-0000-000005680000}"/>
    <cellStyle name="40% - Accent5 2 4 5" xfId="21713" xr:uid="{00000000-0005-0000-0000-000006680000}"/>
    <cellStyle name="40% - Accent5 2 4 5 2" xfId="21714" xr:uid="{00000000-0005-0000-0000-000007680000}"/>
    <cellStyle name="40% - Accent5 2 4 5 2 2" xfId="21715" xr:uid="{00000000-0005-0000-0000-000008680000}"/>
    <cellStyle name="40% - Accent5 2 4 5 2 2 2" xfId="21716" xr:uid="{00000000-0005-0000-0000-000009680000}"/>
    <cellStyle name="40% - Accent5 2 4 5 2 2 3" xfId="54288" xr:uid="{00000000-0005-0000-0000-00000A680000}"/>
    <cellStyle name="40% - Accent5 2 4 5 2 3" xfId="21717" xr:uid="{00000000-0005-0000-0000-00000B680000}"/>
    <cellStyle name="40% - Accent5 2 4 5 2 4" xfId="21718" xr:uid="{00000000-0005-0000-0000-00000C680000}"/>
    <cellStyle name="40% - Accent5 2 4 5 3" xfId="21719" xr:uid="{00000000-0005-0000-0000-00000D680000}"/>
    <cellStyle name="40% - Accent5 2 4 5 3 2" xfId="21720" xr:uid="{00000000-0005-0000-0000-00000E680000}"/>
    <cellStyle name="40% - Accent5 2 4 5 3 3" xfId="54289" xr:uid="{00000000-0005-0000-0000-00000F680000}"/>
    <cellStyle name="40% - Accent5 2 4 5 4" xfId="21721" xr:uid="{00000000-0005-0000-0000-000010680000}"/>
    <cellStyle name="40% - Accent5 2 4 5 5" xfId="21722" xr:uid="{00000000-0005-0000-0000-000011680000}"/>
    <cellStyle name="40% - Accent5 2 4 6" xfId="21723" xr:uid="{00000000-0005-0000-0000-000012680000}"/>
    <cellStyle name="40% - Accent5 2 4 6 2" xfId="21724" xr:uid="{00000000-0005-0000-0000-000013680000}"/>
    <cellStyle name="40% - Accent5 2 4 6 2 2" xfId="21725" xr:uid="{00000000-0005-0000-0000-000014680000}"/>
    <cellStyle name="40% - Accent5 2 4 6 2 3" xfId="54290" xr:uid="{00000000-0005-0000-0000-000015680000}"/>
    <cellStyle name="40% - Accent5 2 4 6 3" xfId="21726" xr:uid="{00000000-0005-0000-0000-000016680000}"/>
    <cellStyle name="40% - Accent5 2 4 6 4" xfId="21727" xr:uid="{00000000-0005-0000-0000-000017680000}"/>
    <cellStyle name="40% - Accent5 2 4 7" xfId="21728" xr:uid="{00000000-0005-0000-0000-000018680000}"/>
    <cellStyle name="40% - Accent5 2 4 7 2" xfId="21729" xr:uid="{00000000-0005-0000-0000-000019680000}"/>
    <cellStyle name="40% - Accent5 2 4 7 2 2" xfId="21730" xr:uid="{00000000-0005-0000-0000-00001A680000}"/>
    <cellStyle name="40% - Accent5 2 4 7 2 3" xfId="54291" xr:uid="{00000000-0005-0000-0000-00001B680000}"/>
    <cellStyle name="40% - Accent5 2 4 7 3" xfId="21731" xr:uid="{00000000-0005-0000-0000-00001C680000}"/>
    <cellStyle name="40% - Accent5 2 4 7 4" xfId="21732" xr:uid="{00000000-0005-0000-0000-00001D680000}"/>
    <cellStyle name="40% - Accent5 2 4 8" xfId="21733" xr:uid="{00000000-0005-0000-0000-00001E680000}"/>
    <cellStyle name="40% - Accent5 2 4 8 2" xfId="21734" xr:uid="{00000000-0005-0000-0000-00001F680000}"/>
    <cellStyle name="40% - Accent5 2 4 8 3" xfId="54292" xr:uid="{00000000-0005-0000-0000-000020680000}"/>
    <cellStyle name="40% - Accent5 2 4 9" xfId="21735" xr:uid="{00000000-0005-0000-0000-000021680000}"/>
    <cellStyle name="40% - Accent5 2 5" xfId="21736" xr:uid="{00000000-0005-0000-0000-000022680000}"/>
    <cellStyle name="40% - Accent5 2 5 10" xfId="21737" xr:uid="{00000000-0005-0000-0000-000023680000}"/>
    <cellStyle name="40% - Accent5 2 5 2" xfId="21738" xr:uid="{00000000-0005-0000-0000-000024680000}"/>
    <cellStyle name="40% - Accent5 2 5 2 2" xfId="21739" xr:uid="{00000000-0005-0000-0000-000025680000}"/>
    <cellStyle name="40% - Accent5 2 5 2 2 2" xfId="21740" xr:uid="{00000000-0005-0000-0000-000026680000}"/>
    <cellStyle name="40% - Accent5 2 5 2 2 2 2" xfId="21741" xr:uid="{00000000-0005-0000-0000-000027680000}"/>
    <cellStyle name="40% - Accent5 2 5 2 2 2 2 2" xfId="21742" xr:uid="{00000000-0005-0000-0000-000028680000}"/>
    <cellStyle name="40% - Accent5 2 5 2 2 2 2 2 2" xfId="21743" xr:uid="{00000000-0005-0000-0000-000029680000}"/>
    <cellStyle name="40% - Accent5 2 5 2 2 2 2 2 3" xfId="54293" xr:uid="{00000000-0005-0000-0000-00002A680000}"/>
    <cellStyle name="40% - Accent5 2 5 2 2 2 2 3" xfId="21744" xr:uid="{00000000-0005-0000-0000-00002B680000}"/>
    <cellStyle name="40% - Accent5 2 5 2 2 2 2 4" xfId="21745" xr:uid="{00000000-0005-0000-0000-00002C680000}"/>
    <cellStyle name="40% - Accent5 2 5 2 2 2 3" xfId="21746" xr:uid="{00000000-0005-0000-0000-00002D680000}"/>
    <cellStyle name="40% - Accent5 2 5 2 2 2 3 2" xfId="21747" xr:uid="{00000000-0005-0000-0000-00002E680000}"/>
    <cellStyle name="40% - Accent5 2 5 2 2 2 3 2 2" xfId="21748" xr:uid="{00000000-0005-0000-0000-00002F680000}"/>
    <cellStyle name="40% - Accent5 2 5 2 2 2 3 2 3" xfId="54294" xr:uid="{00000000-0005-0000-0000-000030680000}"/>
    <cellStyle name="40% - Accent5 2 5 2 2 2 3 3" xfId="21749" xr:uid="{00000000-0005-0000-0000-000031680000}"/>
    <cellStyle name="40% - Accent5 2 5 2 2 2 3 4" xfId="21750" xr:uid="{00000000-0005-0000-0000-000032680000}"/>
    <cellStyle name="40% - Accent5 2 5 2 2 2 4" xfId="21751" xr:uid="{00000000-0005-0000-0000-000033680000}"/>
    <cellStyle name="40% - Accent5 2 5 2 2 2 4 2" xfId="21752" xr:uid="{00000000-0005-0000-0000-000034680000}"/>
    <cellStyle name="40% - Accent5 2 5 2 2 2 4 3" xfId="54295" xr:uid="{00000000-0005-0000-0000-000035680000}"/>
    <cellStyle name="40% - Accent5 2 5 2 2 2 5" xfId="21753" xr:uid="{00000000-0005-0000-0000-000036680000}"/>
    <cellStyle name="40% - Accent5 2 5 2 2 2 6" xfId="21754" xr:uid="{00000000-0005-0000-0000-000037680000}"/>
    <cellStyle name="40% - Accent5 2 5 2 2 3" xfId="21755" xr:uid="{00000000-0005-0000-0000-000038680000}"/>
    <cellStyle name="40% - Accent5 2 5 2 2 3 2" xfId="21756" xr:uid="{00000000-0005-0000-0000-000039680000}"/>
    <cellStyle name="40% - Accent5 2 5 2 2 3 2 2" xfId="21757" xr:uid="{00000000-0005-0000-0000-00003A680000}"/>
    <cellStyle name="40% - Accent5 2 5 2 2 3 2 3" xfId="54296" xr:uid="{00000000-0005-0000-0000-00003B680000}"/>
    <cellStyle name="40% - Accent5 2 5 2 2 3 3" xfId="21758" xr:uid="{00000000-0005-0000-0000-00003C680000}"/>
    <cellStyle name="40% - Accent5 2 5 2 2 3 4" xfId="21759" xr:uid="{00000000-0005-0000-0000-00003D680000}"/>
    <cellStyle name="40% - Accent5 2 5 2 2 4" xfId="21760" xr:uid="{00000000-0005-0000-0000-00003E680000}"/>
    <cellStyle name="40% - Accent5 2 5 2 2 4 2" xfId="21761" xr:uid="{00000000-0005-0000-0000-00003F680000}"/>
    <cellStyle name="40% - Accent5 2 5 2 2 4 2 2" xfId="21762" xr:uid="{00000000-0005-0000-0000-000040680000}"/>
    <cellStyle name="40% - Accent5 2 5 2 2 4 2 3" xfId="54297" xr:uid="{00000000-0005-0000-0000-000041680000}"/>
    <cellStyle name="40% - Accent5 2 5 2 2 4 3" xfId="21763" xr:uid="{00000000-0005-0000-0000-000042680000}"/>
    <cellStyle name="40% - Accent5 2 5 2 2 4 4" xfId="21764" xr:uid="{00000000-0005-0000-0000-000043680000}"/>
    <cellStyle name="40% - Accent5 2 5 2 2 5" xfId="21765" xr:uid="{00000000-0005-0000-0000-000044680000}"/>
    <cellStyle name="40% - Accent5 2 5 2 2 5 2" xfId="21766" xr:uid="{00000000-0005-0000-0000-000045680000}"/>
    <cellStyle name="40% - Accent5 2 5 2 2 5 3" xfId="54298" xr:uid="{00000000-0005-0000-0000-000046680000}"/>
    <cellStyle name="40% - Accent5 2 5 2 2 6" xfId="21767" xr:uid="{00000000-0005-0000-0000-000047680000}"/>
    <cellStyle name="40% - Accent5 2 5 2 2 7" xfId="21768" xr:uid="{00000000-0005-0000-0000-000048680000}"/>
    <cellStyle name="40% - Accent5 2 5 2 3" xfId="21769" xr:uid="{00000000-0005-0000-0000-000049680000}"/>
    <cellStyle name="40% - Accent5 2 5 2 3 2" xfId="21770" xr:uid="{00000000-0005-0000-0000-00004A680000}"/>
    <cellStyle name="40% - Accent5 2 5 2 3 2 2" xfId="21771" xr:uid="{00000000-0005-0000-0000-00004B680000}"/>
    <cellStyle name="40% - Accent5 2 5 2 3 2 2 2" xfId="21772" xr:uid="{00000000-0005-0000-0000-00004C680000}"/>
    <cellStyle name="40% - Accent5 2 5 2 3 2 2 3" xfId="54299" xr:uid="{00000000-0005-0000-0000-00004D680000}"/>
    <cellStyle name="40% - Accent5 2 5 2 3 2 3" xfId="21773" xr:uid="{00000000-0005-0000-0000-00004E680000}"/>
    <cellStyle name="40% - Accent5 2 5 2 3 2 4" xfId="21774" xr:uid="{00000000-0005-0000-0000-00004F680000}"/>
    <cellStyle name="40% - Accent5 2 5 2 3 3" xfId="21775" xr:uid="{00000000-0005-0000-0000-000050680000}"/>
    <cellStyle name="40% - Accent5 2 5 2 3 3 2" xfId="21776" xr:uid="{00000000-0005-0000-0000-000051680000}"/>
    <cellStyle name="40% - Accent5 2 5 2 3 3 2 2" xfId="21777" xr:uid="{00000000-0005-0000-0000-000052680000}"/>
    <cellStyle name="40% - Accent5 2 5 2 3 3 2 3" xfId="54300" xr:uid="{00000000-0005-0000-0000-000053680000}"/>
    <cellStyle name="40% - Accent5 2 5 2 3 3 3" xfId="21778" xr:uid="{00000000-0005-0000-0000-000054680000}"/>
    <cellStyle name="40% - Accent5 2 5 2 3 3 4" xfId="21779" xr:uid="{00000000-0005-0000-0000-000055680000}"/>
    <cellStyle name="40% - Accent5 2 5 2 3 4" xfId="21780" xr:uid="{00000000-0005-0000-0000-000056680000}"/>
    <cellStyle name="40% - Accent5 2 5 2 3 4 2" xfId="21781" xr:uid="{00000000-0005-0000-0000-000057680000}"/>
    <cellStyle name="40% - Accent5 2 5 2 3 4 3" xfId="54301" xr:uid="{00000000-0005-0000-0000-000058680000}"/>
    <cellStyle name="40% - Accent5 2 5 2 3 5" xfId="21782" xr:uid="{00000000-0005-0000-0000-000059680000}"/>
    <cellStyle name="40% - Accent5 2 5 2 3 6" xfId="21783" xr:uid="{00000000-0005-0000-0000-00005A680000}"/>
    <cellStyle name="40% - Accent5 2 5 2 4" xfId="21784" xr:uid="{00000000-0005-0000-0000-00005B680000}"/>
    <cellStyle name="40% - Accent5 2 5 2 4 2" xfId="21785" xr:uid="{00000000-0005-0000-0000-00005C680000}"/>
    <cellStyle name="40% - Accent5 2 5 2 4 2 2" xfId="21786" xr:uid="{00000000-0005-0000-0000-00005D680000}"/>
    <cellStyle name="40% - Accent5 2 5 2 4 2 3" xfId="54302" xr:uid="{00000000-0005-0000-0000-00005E680000}"/>
    <cellStyle name="40% - Accent5 2 5 2 4 3" xfId="21787" xr:uid="{00000000-0005-0000-0000-00005F680000}"/>
    <cellStyle name="40% - Accent5 2 5 2 4 4" xfId="21788" xr:uid="{00000000-0005-0000-0000-000060680000}"/>
    <cellStyle name="40% - Accent5 2 5 2 5" xfId="21789" xr:uid="{00000000-0005-0000-0000-000061680000}"/>
    <cellStyle name="40% - Accent5 2 5 2 5 2" xfId="21790" xr:uid="{00000000-0005-0000-0000-000062680000}"/>
    <cellStyle name="40% - Accent5 2 5 2 5 2 2" xfId="21791" xr:uid="{00000000-0005-0000-0000-000063680000}"/>
    <cellStyle name="40% - Accent5 2 5 2 5 2 3" xfId="54303" xr:uid="{00000000-0005-0000-0000-000064680000}"/>
    <cellStyle name="40% - Accent5 2 5 2 5 3" xfId="21792" xr:uid="{00000000-0005-0000-0000-000065680000}"/>
    <cellStyle name="40% - Accent5 2 5 2 5 4" xfId="21793" xr:uid="{00000000-0005-0000-0000-000066680000}"/>
    <cellStyle name="40% - Accent5 2 5 2 6" xfId="21794" xr:uid="{00000000-0005-0000-0000-000067680000}"/>
    <cellStyle name="40% - Accent5 2 5 2 6 2" xfId="21795" xr:uid="{00000000-0005-0000-0000-000068680000}"/>
    <cellStyle name="40% - Accent5 2 5 2 6 3" xfId="54304" xr:uid="{00000000-0005-0000-0000-000069680000}"/>
    <cellStyle name="40% - Accent5 2 5 2 7" xfId="21796" xr:uid="{00000000-0005-0000-0000-00006A680000}"/>
    <cellStyle name="40% - Accent5 2 5 2 8" xfId="21797" xr:uid="{00000000-0005-0000-0000-00006B680000}"/>
    <cellStyle name="40% - Accent5 2 5 3" xfId="21798" xr:uid="{00000000-0005-0000-0000-00006C680000}"/>
    <cellStyle name="40% - Accent5 2 5 3 2" xfId="21799" xr:uid="{00000000-0005-0000-0000-00006D680000}"/>
    <cellStyle name="40% - Accent5 2 5 3 2 2" xfId="21800" xr:uid="{00000000-0005-0000-0000-00006E680000}"/>
    <cellStyle name="40% - Accent5 2 5 3 2 2 2" xfId="21801" xr:uid="{00000000-0005-0000-0000-00006F680000}"/>
    <cellStyle name="40% - Accent5 2 5 3 2 2 2 2" xfId="21802" xr:uid="{00000000-0005-0000-0000-000070680000}"/>
    <cellStyle name="40% - Accent5 2 5 3 2 2 2 3" xfId="54305" xr:uid="{00000000-0005-0000-0000-000071680000}"/>
    <cellStyle name="40% - Accent5 2 5 3 2 2 3" xfId="21803" xr:uid="{00000000-0005-0000-0000-000072680000}"/>
    <cellStyle name="40% - Accent5 2 5 3 2 2 4" xfId="21804" xr:uid="{00000000-0005-0000-0000-000073680000}"/>
    <cellStyle name="40% - Accent5 2 5 3 2 3" xfId="21805" xr:uid="{00000000-0005-0000-0000-000074680000}"/>
    <cellStyle name="40% - Accent5 2 5 3 2 3 2" xfId="21806" xr:uid="{00000000-0005-0000-0000-000075680000}"/>
    <cellStyle name="40% - Accent5 2 5 3 2 3 2 2" xfId="21807" xr:uid="{00000000-0005-0000-0000-000076680000}"/>
    <cellStyle name="40% - Accent5 2 5 3 2 3 2 3" xfId="54306" xr:uid="{00000000-0005-0000-0000-000077680000}"/>
    <cellStyle name="40% - Accent5 2 5 3 2 3 3" xfId="21808" xr:uid="{00000000-0005-0000-0000-000078680000}"/>
    <cellStyle name="40% - Accent5 2 5 3 2 3 4" xfId="21809" xr:uid="{00000000-0005-0000-0000-000079680000}"/>
    <cellStyle name="40% - Accent5 2 5 3 2 4" xfId="21810" xr:uid="{00000000-0005-0000-0000-00007A680000}"/>
    <cellStyle name="40% - Accent5 2 5 3 2 4 2" xfId="21811" xr:uid="{00000000-0005-0000-0000-00007B680000}"/>
    <cellStyle name="40% - Accent5 2 5 3 2 4 3" xfId="54307" xr:uid="{00000000-0005-0000-0000-00007C680000}"/>
    <cellStyle name="40% - Accent5 2 5 3 2 5" xfId="21812" xr:uid="{00000000-0005-0000-0000-00007D680000}"/>
    <cellStyle name="40% - Accent5 2 5 3 2 6" xfId="21813" xr:uid="{00000000-0005-0000-0000-00007E680000}"/>
    <cellStyle name="40% - Accent5 2 5 3 3" xfId="21814" xr:uid="{00000000-0005-0000-0000-00007F680000}"/>
    <cellStyle name="40% - Accent5 2 5 3 3 2" xfId="21815" xr:uid="{00000000-0005-0000-0000-000080680000}"/>
    <cellStyle name="40% - Accent5 2 5 3 3 2 2" xfId="21816" xr:uid="{00000000-0005-0000-0000-000081680000}"/>
    <cellStyle name="40% - Accent5 2 5 3 3 2 3" xfId="54308" xr:uid="{00000000-0005-0000-0000-000082680000}"/>
    <cellStyle name="40% - Accent5 2 5 3 3 3" xfId="21817" xr:uid="{00000000-0005-0000-0000-000083680000}"/>
    <cellStyle name="40% - Accent5 2 5 3 3 4" xfId="21818" xr:uid="{00000000-0005-0000-0000-000084680000}"/>
    <cellStyle name="40% - Accent5 2 5 3 4" xfId="21819" xr:uid="{00000000-0005-0000-0000-000085680000}"/>
    <cellStyle name="40% - Accent5 2 5 3 4 2" xfId="21820" xr:uid="{00000000-0005-0000-0000-000086680000}"/>
    <cellStyle name="40% - Accent5 2 5 3 4 2 2" xfId="21821" xr:uid="{00000000-0005-0000-0000-000087680000}"/>
    <cellStyle name="40% - Accent5 2 5 3 4 2 3" xfId="54309" xr:uid="{00000000-0005-0000-0000-000088680000}"/>
    <cellStyle name="40% - Accent5 2 5 3 4 3" xfId="21822" xr:uid="{00000000-0005-0000-0000-000089680000}"/>
    <cellStyle name="40% - Accent5 2 5 3 4 4" xfId="21823" xr:uid="{00000000-0005-0000-0000-00008A680000}"/>
    <cellStyle name="40% - Accent5 2 5 3 5" xfId="21824" xr:uid="{00000000-0005-0000-0000-00008B680000}"/>
    <cellStyle name="40% - Accent5 2 5 3 5 2" xfId="21825" xr:uid="{00000000-0005-0000-0000-00008C680000}"/>
    <cellStyle name="40% - Accent5 2 5 3 5 3" xfId="54310" xr:uid="{00000000-0005-0000-0000-00008D680000}"/>
    <cellStyle name="40% - Accent5 2 5 3 6" xfId="21826" xr:uid="{00000000-0005-0000-0000-00008E680000}"/>
    <cellStyle name="40% - Accent5 2 5 3 7" xfId="21827" xr:uid="{00000000-0005-0000-0000-00008F680000}"/>
    <cellStyle name="40% - Accent5 2 5 4" xfId="21828" xr:uid="{00000000-0005-0000-0000-000090680000}"/>
    <cellStyle name="40% - Accent5 2 5 4 2" xfId="21829" xr:uid="{00000000-0005-0000-0000-000091680000}"/>
    <cellStyle name="40% - Accent5 2 5 4 2 2" xfId="21830" xr:uid="{00000000-0005-0000-0000-000092680000}"/>
    <cellStyle name="40% - Accent5 2 5 4 2 2 2" xfId="21831" xr:uid="{00000000-0005-0000-0000-000093680000}"/>
    <cellStyle name="40% - Accent5 2 5 4 2 2 3" xfId="54311" xr:uid="{00000000-0005-0000-0000-000094680000}"/>
    <cellStyle name="40% - Accent5 2 5 4 2 3" xfId="21832" xr:uid="{00000000-0005-0000-0000-000095680000}"/>
    <cellStyle name="40% - Accent5 2 5 4 2 4" xfId="21833" xr:uid="{00000000-0005-0000-0000-000096680000}"/>
    <cellStyle name="40% - Accent5 2 5 4 3" xfId="21834" xr:uid="{00000000-0005-0000-0000-000097680000}"/>
    <cellStyle name="40% - Accent5 2 5 4 3 2" xfId="21835" xr:uid="{00000000-0005-0000-0000-000098680000}"/>
    <cellStyle name="40% - Accent5 2 5 4 3 2 2" xfId="21836" xr:uid="{00000000-0005-0000-0000-000099680000}"/>
    <cellStyle name="40% - Accent5 2 5 4 3 2 3" xfId="54312" xr:uid="{00000000-0005-0000-0000-00009A680000}"/>
    <cellStyle name="40% - Accent5 2 5 4 3 3" xfId="21837" xr:uid="{00000000-0005-0000-0000-00009B680000}"/>
    <cellStyle name="40% - Accent5 2 5 4 3 4" xfId="21838" xr:uid="{00000000-0005-0000-0000-00009C680000}"/>
    <cellStyle name="40% - Accent5 2 5 4 4" xfId="21839" xr:uid="{00000000-0005-0000-0000-00009D680000}"/>
    <cellStyle name="40% - Accent5 2 5 4 4 2" xfId="21840" xr:uid="{00000000-0005-0000-0000-00009E680000}"/>
    <cellStyle name="40% - Accent5 2 5 4 4 3" xfId="54313" xr:uid="{00000000-0005-0000-0000-00009F680000}"/>
    <cellStyle name="40% - Accent5 2 5 4 5" xfId="21841" xr:uid="{00000000-0005-0000-0000-0000A0680000}"/>
    <cellStyle name="40% - Accent5 2 5 4 6" xfId="21842" xr:uid="{00000000-0005-0000-0000-0000A1680000}"/>
    <cellStyle name="40% - Accent5 2 5 5" xfId="21843" xr:uid="{00000000-0005-0000-0000-0000A2680000}"/>
    <cellStyle name="40% - Accent5 2 5 5 2" xfId="21844" xr:uid="{00000000-0005-0000-0000-0000A3680000}"/>
    <cellStyle name="40% - Accent5 2 5 5 2 2" xfId="21845" xr:uid="{00000000-0005-0000-0000-0000A4680000}"/>
    <cellStyle name="40% - Accent5 2 5 5 2 2 2" xfId="21846" xr:uid="{00000000-0005-0000-0000-0000A5680000}"/>
    <cellStyle name="40% - Accent5 2 5 5 2 2 3" xfId="54314" xr:uid="{00000000-0005-0000-0000-0000A6680000}"/>
    <cellStyle name="40% - Accent5 2 5 5 2 3" xfId="21847" xr:uid="{00000000-0005-0000-0000-0000A7680000}"/>
    <cellStyle name="40% - Accent5 2 5 5 2 4" xfId="21848" xr:uid="{00000000-0005-0000-0000-0000A8680000}"/>
    <cellStyle name="40% - Accent5 2 5 5 3" xfId="21849" xr:uid="{00000000-0005-0000-0000-0000A9680000}"/>
    <cellStyle name="40% - Accent5 2 5 5 3 2" xfId="21850" xr:uid="{00000000-0005-0000-0000-0000AA680000}"/>
    <cellStyle name="40% - Accent5 2 5 5 3 3" xfId="54315" xr:uid="{00000000-0005-0000-0000-0000AB680000}"/>
    <cellStyle name="40% - Accent5 2 5 5 4" xfId="21851" xr:uid="{00000000-0005-0000-0000-0000AC680000}"/>
    <cellStyle name="40% - Accent5 2 5 5 5" xfId="21852" xr:uid="{00000000-0005-0000-0000-0000AD680000}"/>
    <cellStyle name="40% - Accent5 2 5 6" xfId="21853" xr:uid="{00000000-0005-0000-0000-0000AE680000}"/>
    <cellStyle name="40% - Accent5 2 5 6 2" xfId="21854" xr:uid="{00000000-0005-0000-0000-0000AF680000}"/>
    <cellStyle name="40% - Accent5 2 5 6 2 2" xfId="21855" xr:uid="{00000000-0005-0000-0000-0000B0680000}"/>
    <cellStyle name="40% - Accent5 2 5 6 2 3" xfId="54316" xr:uid="{00000000-0005-0000-0000-0000B1680000}"/>
    <cellStyle name="40% - Accent5 2 5 6 3" xfId="21856" xr:uid="{00000000-0005-0000-0000-0000B2680000}"/>
    <cellStyle name="40% - Accent5 2 5 6 4" xfId="21857" xr:uid="{00000000-0005-0000-0000-0000B3680000}"/>
    <cellStyle name="40% - Accent5 2 5 7" xfId="21858" xr:uid="{00000000-0005-0000-0000-0000B4680000}"/>
    <cellStyle name="40% - Accent5 2 5 7 2" xfId="21859" xr:uid="{00000000-0005-0000-0000-0000B5680000}"/>
    <cellStyle name="40% - Accent5 2 5 7 2 2" xfId="21860" xr:uid="{00000000-0005-0000-0000-0000B6680000}"/>
    <cellStyle name="40% - Accent5 2 5 7 2 3" xfId="54317" xr:uid="{00000000-0005-0000-0000-0000B7680000}"/>
    <cellStyle name="40% - Accent5 2 5 7 3" xfId="21861" xr:uid="{00000000-0005-0000-0000-0000B8680000}"/>
    <cellStyle name="40% - Accent5 2 5 7 4" xfId="21862" xr:uid="{00000000-0005-0000-0000-0000B9680000}"/>
    <cellStyle name="40% - Accent5 2 5 8" xfId="21863" xr:uid="{00000000-0005-0000-0000-0000BA680000}"/>
    <cellStyle name="40% - Accent5 2 5 8 2" xfId="21864" xr:uid="{00000000-0005-0000-0000-0000BB680000}"/>
    <cellStyle name="40% - Accent5 2 5 8 3" xfId="54318" xr:uid="{00000000-0005-0000-0000-0000BC680000}"/>
    <cellStyle name="40% - Accent5 2 5 9" xfId="21865" xr:uid="{00000000-0005-0000-0000-0000BD680000}"/>
    <cellStyle name="40% - Accent5 2 6" xfId="21866" xr:uid="{00000000-0005-0000-0000-0000BE680000}"/>
    <cellStyle name="40% - Accent5 2 6 10" xfId="21867" xr:uid="{00000000-0005-0000-0000-0000BF680000}"/>
    <cellStyle name="40% - Accent5 2 6 2" xfId="21868" xr:uid="{00000000-0005-0000-0000-0000C0680000}"/>
    <cellStyle name="40% - Accent5 2 6 2 2" xfId="21869" xr:uid="{00000000-0005-0000-0000-0000C1680000}"/>
    <cellStyle name="40% - Accent5 2 6 2 2 2" xfId="21870" xr:uid="{00000000-0005-0000-0000-0000C2680000}"/>
    <cellStyle name="40% - Accent5 2 6 2 2 2 2" xfId="21871" xr:uid="{00000000-0005-0000-0000-0000C3680000}"/>
    <cellStyle name="40% - Accent5 2 6 2 2 2 2 2" xfId="21872" xr:uid="{00000000-0005-0000-0000-0000C4680000}"/>
    <cellStyle name="40% - Accent5 2 6 2 2 2 2 2 2" xfId="21873" xr:uid="{00000000-0005-0000-0000-0000C5680000}"/>
    <cellStyle name="40% - Accent5 2 6 2 2 2 2 2 3" xfId="54319" xr:uid="{00000000-0005-0000-0000-0000C6680000}"/>
    <cellStyle name="40% - Accent5 2 6 2 2 2 2 3" xfId="21874" xr:uid="{00000000-0005-0000-0000-0000C7680000}"/>
    <cellStyle name="40% - Accent5 2 6 2 2 2 2 4" xfId="21875" xr:uid="{00000000-0005-0000-0000-0000C8680000}"/>
    <cellStyle name="40% - Accent5 2 6 2 2 2 3" xfId="21876" xr:uid="{00000000-0005-0000-0000-0000C9680000}"/>
    <cellStyle name="40% - Accent5 2 6 2 2 2 3 2" xfId="21877" xr:uid="{00000000-0005-0000-0000-0000CA680000}"/>
    <cellStyle name="40% - Accent5 2 6 2 2 2 3 2 2" xfId="21878" xr:uid="{00000000-0005-0000-0000-0000CB680000}"/>
    <cellStyle name="40% - Accent5 2 6 2 2 2 3 2 3" xfId="54320" xr:uid="{00000000-0005-0000-0000-0000CC680000}"/>
    <cellStyle name="40% - Accent5 2 6 2 2 2 3 3" xfId="21879" xr:uid="{00000000-0005-0000-0000-0000CD680000}"/>
    <cellStyle name="40% - Accent5 2 6 2 2 2 3 4" xfId="21880" xr:uid="{00000000-0005-0000-0000-0000CE680000}"/>
    <cellStyle name="40% - Accent5 2 6 2 2 2 4" xfId="21881" xr:uid="{00000000-0005-0000-0000-0000CF680000}"/>
    <cellStyle name="40% - Accent5 2 6 2 2 2 4 2" xfId="21882" xr:uid="{00000000-0005-0000-0000-0000D0680000}"/>
    <cellStyle name="40% - Accent5 2 6 2 2 2 4 3" xfId="54321" xr:uid="{00000000-0005-0000-0000-0000D1680000}"/>
    <cellStyle name="40% - Accent5 2 6 2 2 2 5" xfId="21883" xr:uid="{00000000-0005-0000-0000-0000D2680000}"/>
    <cellStyle name="40% - Accent5 2 6 2 2 2 6" xfId="21884" xr:uid="{00000000-0005-0000-0000-0000D3680000}"/>
    <cellStyle name="40% - Accent5 2 6 2 2 3" xfId="21885" xr:uid="{00000000-0005-0000-0000-0000D4680000}"/>
    <cellStyle name="40% - Accent5 2 6 2 2 3 2" xfId="21886" xr:uid="{00000000-0005-0000-0000-0000D5680000}"/>
    <cellStyle name="40% - Accent5 2 6 2 2 3 2 2" xfId="21887" xr:uid="{00000000-0005-0000-0000-0000D6680000}"/>
    <cellStyle name="40% - Accent5 2 6 2 2 3 2 3" xfId="54322" xr:uid="{00000000-0005-0000-0000-0000D7680000}"/>
    <cellStyle name="40% - Accent5 2 6 2 2 3 3" xfId="21888" xr:uid="{00000000-0005-0000-0000-0000D8680000}"/>
    <cellStyle name="40% - Accent5 2 6 2 2 3 4" xfId="21889" xr:uid="{00000000-0005-0000-0000-0000D9680000}"/>
    <cellStyle name="40% - Accent5 2 6 2 2 4" xfId="21890" xr:uid="{00000000-0005-0000-0000-0000DA680000}"/>
    <cellStyle name="40% - Accent5 2 6 2 2 4 2" xfId="21891" xr:uid="{00000000-0005-0000-0000-0000DB680000}"/>
    <cellStyle name="40% - Accent5 2 6 2 2 4 2 2" xfId="21892" xr:uid="{00000000-0005-0000-0000-0000DC680000}"/>
    <cellStyle name="40% - Accent5 2 6 2 2 4 2 3" xfId="54323" xr:uid="{00000000-0005-0000-0000-0000DD680000}"/>
    <cellStyle name="40% - Accent5 2 6 2 2 4 3" xfId="21893" xr:uid="{00000000-0005-0000-0000-0000DE680000}"/>
    <cellStyle name="40% - Accent5 2 6 2 2 4 4" xfId="21894" xr:uid="{00000000-0005-0000-0000-0000DF680000}"/>
    <cellStyle name="40% - Accent5 2 6 2 2 5" xfId="21895" xr:uid="{00000000-0005-0000-0000-0000E0680000}"/>
    <cellStyle name="40% - Accent5 2 6 2 2 5 2" xfId="21896" xr:uid="{00000000-0005-0000-0000-0000E1680000}"/>
    <cellStyle name="40% - Accent5 2 6 2 2 5 3" xfId="54324" xr:uid="{00000000-0005-0000-0000-0000E2680000}"/>
    <cellStyle name="40% - Accent5 2 6 2 2 6" xfId="21897" xr:uid="{00000000-0005-0000-0000-0000E3680000}"/>
    <cellStyle name="40% - Accent5 2 6 2 2 7" xfId="21898" xr:uid="{00000000-0005-0000-0000-0000E4680000}"/>
    <cellStyle name="40% - Accent5 2 6 2 3" xfId="21899" xr:uid="{00000000-0005-0000-0000-0000E5680000}"/>
    <cellStyle name="40% - Accent5 2 6 2 3 2" xfId="21900" xr:uid="{00000000-0005-0000-0000-0000E6680000}"/>
    <cellStyle name="40% - Accent5 2 6 2 3 2 2" xfId="21901" xr:uid="{00000000-0005-0000-0000-0000E7680000}"/>
    <cellStyle name="40% - Accent5 2 6 2 3 2 2 2" xfId="21902" xr:uid="{00000000-0005-0000-0000-0000E8680000}"/>
    <cellStyle name="40% - Accent5 2 6 2 3 2 2 3" xfId="54325" xr:uid="{00000000-0005-0000-0000-0000E9680000}"/>
    <cellStyle name="40% - Accent5 2 6 2 3 2 3" xfId="21903" xr:uid="{00000000-0005-0000-0000-0000EA680000}"/>
    <cellStyle name="40% - Accent5 2 6 2 3 2 4" xfId="21904" xr:uid="{00000000-0005-0000-0000-0000EB680000}"/>
    <cellStyle name="40% - Accent5 2 6 2 3 3" xfId="21905" xr:uid="{00000000-0005-0000-0000-0000EC680000}"/>
    <cellStyle name="40% - Accent5 2 6 2 3 3 2" xfId="21906" xr:uid="{00000000-0005-0000-0000-0000ED680000}"/>
    <cellStyle name="40% - Accent5 2 6 2 3 3 2 2" xfId="21907" xr:uid="{00000000-0005-0000-0000-0000EE680000}"/>
    <cellStyle name="40% - Accent5 2 6 2 3 3 2 3" xfId="54326" xr:uid="{00000000-0005-0000-0000-0000EF680000}"/>
    <cellStyle name="40% - Accent5 2 6 2 3 3 3" xfId="21908" xr:uid="{00000000-0005-0000-0000-0000F0680000}"/>
    <cellStyle name="40% - Accent5 2 6 2 3 3 4" xfId="21909" xr:uid="{00000000-0005-0000-0000-0000F1680000}"/>
    <cellStyle name="40% - Accent5 2 6 2 3 4" xfId="21910" xr:uid="{00000000-0005-0000-0000-0000F2680000}"/>
    <cellStyle name="40% - Accent5 2 6 2 3 4 2" xfId="21911" xr:uid="{00000000-0005-0000-0000-0000F3680000}"/>
    <cellStyle name="40% - Accent5 2 6 2 3 4 3" xfId="54327" xr:uid="{00000000-0005-0000-0000-0000F4680000}"/>
    <cellStyle name="40% - Accent5 2 6 2 3 5" xfId="21912" xr:uid="{00000000-0005-0000-0000-0000F5680000}"/>
    <cellStyle name="40% - Accent5 2 6 2 3 6" xfId="21913" xr:uid="{00000000-0005-0000-0000-0000F6680000}"/>
    <cellStyle name="40% - Accent5 2 6 2 4" xfId="21914" xr:uid="{00000000-0005-0000-0000-0000F7680000}"/>
    <cellStyle name="40% - Accent5 2 6 2 4 2" xfId="21915" xr:uid="{00000000-0005-0000-0000-0000F8680000}"/>
    <cellStyle name="40% - Accent5 2 6 2 4 2 2" xfId="21916" xr:uid="{00000000-0005-0000-0000-0000F9680000}"/>
    <cellStyle name="40% - Accent5 2 6 2 4 2 3" xfId="54328" xr:uid="{00000000-0005-0000-0000-0000FA680000}"/>
    <cellStyle name="40% - Accent5 2 6 2 4 3" xfId="21917" xr:uid="{00000000-0005-0000-0000-0000FB680000}"/>
    <cellStyle name="40% - Accent5 2 6 2 4 4" xfId="21918" xr:uid="{00000000-0005-0000-0000-0000FC680000}"/>
    <cellStyle name="40% - Accent5 2 6 2 5" xfId="21919" xr:uid="{00000000-0005-0000-0000-0000FD680000}"/>
    <cellStyle name="40% - Accent5 2 6 2 5 2" xfId="21920" xr:uid="{00000000-0005-0000-0000-0000FE680000}"/>
    <cellStyle name="40% - Accent5 2 6 2 5 2 2" xfId="21921" xr:uid="{00000000-0005-0000-0000-0000FF680000}"/>
    <cellStyle name="40% - Accent5 2 6 2 5 2 3" xfId="54329" xr:uid="{00000000-0005-0000-0000-000000690000}"/>
    <cellStyle name="40% - Accent5 2 6 2 5 3" xfId="21922" xr:uid="{00000000-0005-0000-0000-000001690000}"/>
    <cellStyle name="40% - Accent5 2 6 2 5 4" xfId="21923" xr:uid="{00000000-0005-0000-0000-000002690000}"/>
    <cellStyle name="40% - Accent5 2 6 2 6" xfId="21924" xr:uid="{00000000-0005-0000-0000-000003690000}"/>
    <cellStyle name="40% - Accent5 2 6 2 6 2" xfId="21925" xr:uid="{00000000-0005-0000-0000-000004690000}"/>
    <cellStyle name="40% - Accent5 2 6 2 6 3" xfId="54330" xr:uid="{00000000-0005-0000-0000-000005690000}"/>
    <cellStyle name="40% - Accent5 2 6 2 7" xfId="21926" xr:uid="{00000000-0005-0000-0000-000006690000}"/>
    <cellStyle name="40% - Accent5 2 6 2 8" xfId="21927" xr:uid="{00000000-0005-0000-0000-000007690000}"/>
    <cellStyle name="40% - Accent5 2 6 3" xfId="21928" xr:uid="{00000000-0005-0000-0000-000008690000}"/>
    <cellStyle name="40% - Accent5 2 6 3 2" xfId="21929" xr:uid="{00000000-0005-0000-0000-000009690000}"/>
    <cellStyle name="40% - Accent5 2 6 3 2 2" xfId="21930" xr:uid="{00000000-0005-0000-0000-00000A690000}"/>
    <cellStyle name="40% - Accent5 2 6 3 2 2 2" xfId="21931" xr:uid="{00000000-0005-0000-0000-00000B690000}"/>
    <cellStyle name="40% - Accent5 2 6 3 2 2 2 2" xfId="21932" xr:uid="{00000000-0005-0000-0000-00000C690000}"/>
    <cellStyle name="40% - Accent5 2 6 3 2 2 2 3" xfId="54331" xr:uid="{00000000-0005-0000-0000-00000D690000}"/>
    <cellStyle name="40% - Accent5 2 6 3 2 2 3" xfId="21933" xr:uid="{00000000-0005-0000-0000-00000E690000}"/>
    <cellStyle name="40% - Accent5 2 6 3 2 2 4" xfId="21934" xr:uid="{00000000-0005-0000-0000-00000F690000}"/>
    <cellStyle name="40% - Accent5 2 6 3 2 3" xfId="21935" xr:uid="{00000000-0005-0000-0000-000010690000}"/>
    <cellStyle name="40% - Accent5 2 6 3 2 3 2" xfId="21936" xr:uid="{00000000-0005-0000-0000-000011690000}"/>
    <cellStyle name="40% - Accent5 2 6 3 2 3 2 2" xfId="21937" xr:uid="{00000000-0005-0000-0000-000012690000}"/>
    <cellStyle name="40% - Accent5 2 6 3 2 3 2 3" xfId="54332" xr:uid="{00000000-0005-0000-0000-000013690000}"/>
    <cellStyle name="40% - Accent5 2 6 3 2 3 3" xfId="21938" xr:uid="{00000000-0005-0000-0000-000014690000}"/>
    <cellStyle name="40% - Accent5 2 6 3 2 3 4" xfId="21939" xr:uid="{00000000-0005-0000-0000-000015690000}"/>
    <cellStyle name="40% - Accent5 2 6 3 2 4" xfId="21940" xr:uid="{00000000-0005-0000-0000-000016690000}"/>
    <cellStyle name="40% - Accent5 2 6 3 2 4 2" xfId="21941" xr:uid="{00000000-0005-0000-0000-000017690000}"/>
    <cellStyle name="40% - Accent5 2 6 3 2 4 3" xfId="54333" xr:uid="{00000000-0005-0000-0000-000018690000}"/>
    <cellStyle name="40% - Accent5 2 6 3 2 5" xfId="21942" xr:uid="{00000000-0005-0000-0000-000019690000}"/>
    <cellStyle name="40% - Accent5 2 6 3 2 6" xfId="21943" xr:uid="{00000000-0005-0000-0000-00001A690000}"/>
    <cellStyle name="40% - Accent5 2 6 3 3" xfId="21944" xr:uid="{00000000-0005-0000-0000-00001B690000}"/>
    <cellStyle name="40% - Accent5 2 6 3 3 2" xfId="21945" xr:uid="{00000000-0005-0000-0000-00001C690000}"/>
    <cellStyle name="40% - Accent5 2 6 3 3 2 2" xfId="21946" xr:uid="{00000000-0005-0000-0000-00001D690000}"/>
    <cellStyle name="40% - Accent5 2 6 3 3 2 3" xfId="54334" xr:uid="{00000000-0005-0000-0000-00001E690000}"/>
    <cellStyle name="40% - Accent5 2 6 3 3 3" xfId="21947" xr:uid="{00000000-0005-0000-0000-00001F690000}"/>
    <cellStyle name="40% - Accent5 2 6 3 3 4" xfId="21948" xr:uid="{00000000-0005-0000-0000-000020690000}"/>
    <cellStyle name="40% - Accent5 2 6 3 4" xfId="21949" xr:uid="{00000000-0005-0000-0000-000021690000}"/>
    <cellStyle name="40% - Accent5 2 6 3 4 2" xfId="21950" xr:uid="{00000000-0005-0000-0000-000022690000}"/>
    <cellStyle name="40% - Accent5 2 6 3 4 2 2" xfId="21951" xr:uid="{00000000-0005-0000-0000-000023690000}"/>
    <cellStyle name="40% - Accent5 2 6 3 4 2 3" xfId="54335" xr:uid="{00000000-0005-0000-0000-000024690000}"/>
    <cellStyle name="40% - Accent5 2 6 3 4 3" xfId="21952" xr:uid="{00000000-0005-0000-0000-000025690000}"/>
    <cellStyle name="40% - Accent5 2 6 3 4 4" xfId="21953" xr:uid="{00000000-0005-0000-0000-000026690000}"/>
    <cellStyle name="40% - Accent5 2 6 3 5" xfId="21954" xr:uid="{00000000-0005-0000-0000-000027690000}"/>
    <cellStyle name="40% - Accent5 2 6 3 5 2" xfId="21955" xr:uid="{00000000-0005-0000-0000-000028690000}"/>
    <cellStyle name="40% - Accent5 2 6 3 5 3" xfId="54336" xr:uid="{00000000-0005-0000-0000-000029690000}"/>
    <cellStyle name="40% - Accent5 2 6 3 6" xfId="21956" xr:uid="{00000000-0005-0000-0000-00002A690000}"/>
    <cellStyle name="40% - Accent5 2 6 3 7" xfId="21957" xr:uid="{00000000-0005-0000-0000-00002B690000}"/>
    <cellStyle name="40% - Accent5 2 6 4" xfId="21958" xr:uid="{00000000-0005-0000-0000-00002C690000}"/>
    <cellStyle name="40% - Accent5 2 6 4 2" xfId="21959" xr:uid="{00000000-0005-0000-0000-00002D690000}"/>
    <cellStyle name="40% - Accent5 2 6 4 2 2" xfId="21960" xr:uid="{00000000-0005-0000-0000-00002E690000}"/>
    <cellStyle name="40% - Accent5 2 6 4 2 2 2" xfId="21961" xr:uid="{00000000-0005-0000-0000-00002F690000}"/>
    <cellStyle name="40% - Accent5 2 6 4 2 2 3" xfId="54337" xr:uid="{00000000-0005-0000-0000-000030690000}"/>
    <cellStyle name="40% - Accent5 2 6 4 2 3" xfId="21962" xr:uid="{00000000-0005-0000-0000-000031690000}"/>
    <cellStyle name="40% - Accent5 2 6 4 2 4" xfId="21963" xr:uid="{00000000-0005-0000-0000-000032690000}"/>
    <cellStyle name="40% - Accent5 2 6 4 3" xfId="21964" xr:uid="{00000000-0005-0000-0000-000033690000}"/>
    <cellStyle name="40% - Accent5 2 6 4 3 2" xfId="21965" xr:uid="{00000000-0005-0000-0000-000034690000}"/>
    <cellStyle name="40% - Accent5 2 6 4 3 2 2" xfId="21966" xr:uid="{00000000-0005-0000-0000-000035690000}"/>
    <cellStyle name="40% - Accent5 2 6 4 3 2 3" xfId="54338" xr:uid="{00000000-0005-0000-0000-000036690000}"/>
    <cellStyle name="40% - Accent5 2 6 4 3 3" xfId="21967" xr:uid="{00000000-0005-0000-0000-000037690000}"/>
    <cellStyle name="40% - Accent5 2 6 4 3 4" xfId="21968" xr:uid="{00000000-0005-0000-0000-000038690000}"/>
    <cellStyle name="40% - Accent5 2 6 4 4" xfId="21969" xr:uid="{00000000-0005-0000-0000-000039690000}"/>
    <cellStyle name="40% - Accent5 2 6 4 4 2" xfId="21970" xr:uid="{00000000-0005-0000-0000-00003A690000}"/>
    <cellStyle name="40% - Accent5 2 6 4 4 3" xfId="54339" xr:uid="{00000000-0005-0000-0000-00003B690000}"/>
    <cellStyle name="40% - Accent5 2 6 4 5" xfId="21971" xr:uid="{00000000-0005-0000-0000-00003C690000}"/>
    <cellStyle name="40% - Accent5 2 6 4 6" xfId="21972" xr:uid="{00000000-0005-0000-0000-00003D690000}"/>
    <cellStyle name="40% - Accent5 2 6 5" xfId="21973" xr:uid="{00000000-0005-0000-0000-00003E690000}"/>
    <cellStyle name="40% - Accent5 2 6 5 2" xfId="21974" xr:uid="{00000000-0005-0000-0000-00003F690000}"/>
    <cellStyle name="40% - Accent5 2 6 5 2 2" xfId="21975" xr:uid="{00000000-0005-0000-0000-000040690000}"/>
    <cellStyle name="40% - Accent5 2 6 5 2 2 2" xfId="21976" xr:uid="{00000000-0005-0000-0000-000041690000}"/>
    <cellStyle name="40% - Accent5 2 6 5 2 2 3" xfId="54340" xr:uid="{00000000-0005-0000-0000-000042690000}"/>
    <cellStyle name="40% - Accent5 2 6 5 2 3" xfId="21977" xr:uid="{00000000-0005-0000-0000-000043690000}"/>
    <cellStyle name="40% - Accent5 2 6 5 2 4" xfId="21978" xr:uid="{00000000-0005-0000-0000-000044690000}"/>
    <cellStyle name="40% - Accent5 2 6 5 3" xfId="21979" xr:uid="{00000000-0005-0000-0000-000045690000}"/>
    <cellStyle name="40% - Accent5 2 6 5 3 2" xfId="21980" xr:uid="{00000000-0005-0000-0000-000046690000}"/>
    <cellStyle name="40% - Accent5 2 6 5 3 3" xfId="54341" xr:uid="{00000000-0005-0000-0000-000047690000}"/>
    <cellStyle name="40% - Accent5 2 6 5 4" xfId="21981" xr:uid="{00000000-0005-0000-0000-000048690000}"/>
    <cellStyle name="40% - Accent5 2 6 5 5" xfId="21982" xr:uid="{00000000-0005-0000-0000-000049690000}"/>
    <cellStyle name="40% - Accent5 2 6 6" xfId="21983" xr:uid="{00000000-0005-0000-0000-00004A690000}"/>
    <cellStyle name="40% - Accent5 2 6 6 2" xfId="21984" xr:uid="{00000000-0005-0000-0000-00004B690000}"/>
    <cellStyle name="40% - Accent5 2 6 6 2 2" xfId="21985" xr:uid="{00000000-0005-0000-0000-00004C690000}"/>
    <cellStyle name="40% - Accent5 2 6 6 2 3" xfId="54342" xr:uid="{00000000-0005-0000-0000-00004D690000}"/>
    <cellStyle name="40% - Accent5 2 6 6 3" xfId="21986" xr:uid="{00000000-0005-0000-0000-00004E690000}"/>
    <cellStyle name="40% - Accent5 2 6 6 4" xfId="21987" xr:uid="{00000000-0005-0000-0000-00004F690000}"/>
    <cellStyle name="40% - Accent5 2 6 7" xfId="21988" xr:uid="{00000000-0005-0000-0000-000050690000}"/>
    <cellStyle name="40% - Accent5 2 6 7 2" xfId="21989" xr:uid="{00000000-0005-0000-0000-000051690000}"/>
    <cellStyle name="40% - Accent5 2 6 7 2 2" xfId="21990" xr:uid="{00000000-0005-0000-0000-000052690000}"/>
    <cellStyle name="40% - Accent5 2 6 7 2 3" xfId="54343" xr:uid="{00000000-0005-0000-0000-000053690000}"/>
    <cellStyle name="40% - Accent5 2 6 7 3" xfId="21991" xr:uid="{00000000-0005-0000-0000-000054690000}"/>
    <cellStyle name="40% - Accent5 2 6 7 4" xfId="21992" xr:uid="{00000000-0005-0000-0000-000055690000}"/>
    <cellStyle name="40% - Accent5 2 6 8" xfId="21993" xr:uid="{00000000-0005-0000-0000-000056690000}"/>
    <cellStyle name="40% - Accent5 2 6 8 2" xfId="21994" xr:uid="{00000000-0005-0000-0000-000057690000}"/>
    <cellStyle name="40% - Accent5 2 6 8 3" xfId="54344" xr:uid="{00000000-0005-0000-0000-000058690000}"/>
    <cellStyle name="40% - Accent5 2 6 9" xfId="21995" xr:uid="{00000000-0005-0000-0000-000059690000}"/>
    <cellStyle name="40% - Accent5 2 7" xfId="21996" xr:uid="{00000000-0005-0000-0000-00005A690000}"/>
    <cellStyle name="40% - Accent5 2 7 2" xfId="21997" xr:uid="{00000000-0005-0000-0000-00005B690000}"/>
    <cellStyle name="40% - Accent5 2 7 2 2" xfId="21998" xr:uid="{00000000-0005-0000-0000-00005C690000}"/>
    <cellStyle name="40% - Accent5 2 7 2 2 2" xfId="21999" xr:uid="{00000000-0005-0000-0000-00005D690000}"/>
    <cellStyle name="40% - Accent5 2 7 2 2 2 2" xfId="22000" xr:uid="{00000000-0005-0000-0000-00005E690000}"/>
    <cellStyle name="40% - Accent5 2 7 2 2 2 2 2" xfId="22001" xr:uid="{00000000-0005-0000-0000-00005F690000}"/>
    <cellStyle name="40% - Accent5 2 7 2 2 2 2 3" xfId="54345" xr:uid="{00000000-0005-0000-0000-000060690000}"/>
    <cellStyle name="40% - Accent5 2 7 2 2 2 3" xfId="22002" xr:uid="{00000000-0005-0000-0000-000061690000}"/>
    <cellStyle name="40% - Accent5 2 7 2 2 2 4" xfId="22003" xr:uid="{00000000-0005-0000-0000-000062690000}"/>
    <cellStyle name="40% - Accent5 2 7 2 2 3" xfId="22004" xr:uid="{00000000-0005-0000-0000-000063690000}"/>
    <cellStyle name="40% - Accent5 2 7 2 2 3 2" xfId="22005" xr:uid="{00000000-0005-0000-0000-000064690000}"/>
    <cellStyle name="40% - Accent5 2 7 2 2 3 2 2" xfId="22006" xr:uid="{00000000-0005-0000-0000-000065690000}"/>
    <cellStyle name="40% - Accent5 2 7 2 2 3 2 3" xfId="54346" xr:uid="{00000000-0005-0000-0000-000066690000}"/>
    <cellStyle name="40% - Accent5 2 7 2 2 3 3" xfId="22007" xr:uid="{00000000-0005-0000-0000-000067690000}"/>
    <cellStyle name="40% - Accent5 2 7 2 2 3 4" xfId="22008" xr:uid="{00000000-0005-0000-0000-000068690000}"/>
    <cellStyle name="40% - Accent5 2 7 2 2 4" xfId="22009" xr:uid="{00000000-0005-0000-0000-000069690000}"/>
    <cellStyle name="40% - Accent5 2 7 2 2 4 2" xfId="22010" xr:uid="{00000000-0005-0000-0000-00006A690000}"/>
    <cellStyle name="40% - Accent5 2 7 2 2 4 3" xfId="54347" xr:uid="{00000000-0005-0000-0000-00006B690000}"/>
    <cellStyle name="40% - Accent5 2 7 2 2 5" xfId="22011" xr:uid="{00000000-0005-0000-0000-00006C690000}"/>
    <cellStyle name="40% - Accent5 2 7 2 2 6" xfId="22012" xr:uid="{00000000-0005-0000-0000-00006D690000}"/>
    <cellStyle name="40% - Accent5 2 7 2 3" xfId="22013" xr:uid="{00000000-0005-0000-0000-00006E690000}"/>
    <cellStyle name="40% - Accent5 2 7 2 3 2" xfId="22014" xr:uid="{00000000-0005-0000-0000-00006F690000}"/>
    <cellStyle name="40% - Accent5 2 7 2 3 2 2" xfId="22015" xr:uid="{00000000-0005-0000-0000-000070690000}"/>
    <cellStyle name="40% - Accent5 2 7 2 3 2 3" xfId="54348" xr:uid="{00000000-0005-0000-0000-000071690000}"/>
    <cellStyle name="40% - Accent5 2 7 2 3 3" xfId="22016" xr:uid="{00000000-0005-0000-0000-000072690000}"/>
    <cellStyle name="40% - Accent5 2 7 2 3 4" xfId="22017" xr:uid="{00000000-0005-0000-0000-000073690000}"/>
    <cellStyle name="40% - Accent5 2 7 2 4" xfId="22018" xr:uid="{00000000-0005-0000-0000-000074690000}"/>
    <cellStyle name="40% - Accent5 2 7 2 4 2" xfId="22019" xr:uid="{00000000-0005-0000-0000-000075690000}"/>
    <cellStyle name="40% - Accent5 2 7 2 4 2 2" xfId="22020" xr:uid="{00000000-0005-0000-0000-000076690000}"/>
    <cellStyle name="40% - Accent5 2 7 2 4 2 3" xfId="54349" xr:uid="{00000000-0005-0000-0000-000077690000}"/>
    <cellStyle name="40% - Accent5 2 7 2 4 3" xfId="22021" xr:uid="{00000000-0005-0000-0000-000078690000}"/>
    <cellStyle name="40% - Accent5 2 7 2 4 4" xfId="22022" xr:uid="{00000000-0005-0000-0000-000079690000}"/>
    <cellStyle name="40% - Accent5 2 7 2 5" xfId="22023" xr:uid="{00000000-0005-0000-0000-00007A690000}"/>
    <cellStyle name="40% - Accent5 2 7 2 5 2" xfId="22024" xr:uid="{00000000-0005-0000-0000-00007B690000}"/>
    <cellStyle name="40% - Accent5 2 7 2 5 3" xfId="54350" xr:uid="{00000000-0005-0000-0000-00007C690000}"/>
    <cellStyle name="40% - Accent5 2 7 2 6" xfId="22025" xr:uid="{00000000-0005-0000-0000-00007D690000}"/>
    <cellStyle name="40% - Accent5 2 7 2 7" xfId="22026" xr:uid="{00000000-0005-0000-0000-00007E690000}"/>
    <cellStyle name="40% - Accent5 2 7 3" xfId="22027" xr:uid="{00000000-0005-0000-0000-00007F690000}"/>
    <cellStyle name="40% - Accent5 2 7 3 2" xfId="22028" xr:uid="{00000000-0005-0000-0000-000080690000}"/>
    <cellStyle name="40% - Accent5 2 7 3 2 2" xfId="22029" xr:uid="{00000000-0005-0000-0000-000081690000}"/>
    <cellStyle name="40% - Accent5 2 7 3 2 2 2" xfId="22030" xr:uid="{00000000-0005-0000-0000-000082690000}"/>
    <cellStyle name="40% - Accent5 2 7 3 2 2 3" xfId="54351" xr:uid="{00000000-0005-0000-0000-000083690000}"/>
    <cellStyle name="40% - Accent5 2 7 3 2 3" xfId="22031" xr:uid="{00000000-0005-0000-0000-000084690000}"/>
    <cellStyle name="40% - Accent5 2 7 3 2 4" xfId="22032" xr:uid="{00000000-0005-0000-0000-000085690000}"/>
    <cellStyle name="40% - Accent5 2 7 3 3" xfId="22033" xr:uid="{00000000-0005-0000-0000-000086690000}"/>
    <cellStyle name="40% - Accent5 2 7 3 3 2" xfId="22034" xr:uid="{00000000-0005-0000-0000-000087690000}"/>
    <cellStyle name="40% - Accent5 2 7 3 3 2 2" xfId="22035" xr:uid="{00000000-0005-0000-0000-000088690000}"/>
    <cellStyle name="40% - Accent5 2 7 3 3 2 3" xfId="54352" xr:uid="{00000000-0005-0000-0000-000089690000}"/>
    <cellStyle name="40% - Accent5 2 7 3 3 3" xfId="22036" xr:uid="{00000000-0005-0000-0000-00008A690000}"/>
    <cellStyle name="40% - Accent5 2 7 3 3 4" xfId="22037" xr:uid="{00000000-0005-0000-0000-00008B690000}"/>
    <cellStyle name="40% - Accent5 2 7 3 4" xfId="22038" xr:uid="{00000000-0005-0000-0000-00008C690000}"/>
    <cellStyle name="40% - Accent5 2 7 3 4 2" xfId="22039" xr:uid="{00000000-0005-0000-0000-00008D690000}"/>
    <cellStyle name="40% - Accent5 2 7 3 4 3" xfId="54353" xr:uid="{00000000-0005-0000-0000-00008E690000}"/>
    <cellStyle name="40% - Accent5 2 7 3 5" xfId="22040" xr:uid="{00000000-0005-0000-0000-00008F690000}"/>
    <cellStyle name="40% - Accent5 2 7 3 6" xfId="22041" xr:uid="{00000000-0005-0000-0000-000090690000}"/>
    <cellStyle name="40% - Accent5 2 7 4" xfId="22042" xr:uid="{00000000-0005-0000-0000-000091690000}"/>
    <cellStyle name="40% - Accent5 2 7 4 2" xfId="22043" xr:uid="{00000000-0005-0000-0000-000092690000}"/>
    <cellStyle name="40% - Accent5 2 7 4 2 2" xfId="22044" xr:uid="{00000000-0005-0000-0000-000093690000}"/>
    <cellStyle name="40% - Accent5 2 7 4 2 3" xfId="54354" xr:uid="{00000000-0005-0000-0000-000094690000}"/>
    <cellStyle name="40% - Accent5 2 7 4 3" xfId="22045" xr:uid="{00000000-0005-0000-0000-000095690000}"/>
    <cellStyle name="40% - Accent5 2 7 4 4" xfId="22046" xr:uid="{00000000-0005-0000-0000-000096690000}"/>
    <cellStyle name="40% - Accent5 2 7 5" xfId="22047" xr:uid="{00000000-0005-0000-0000-000097690000}"/>
    <cellStyle name="40% - Accent5 2 7 5 2" xfId="22048" xr:uid="{00000000-0005-0000-0000-000098690000}"/>
    <cellStyle name="40% - Accent5 2 7 5 2 2" xfId="22049" xr:uid="{00000000-0005-0000-0000-000099690000}"/>
    <cellStyle name="40% - Accent5 2 7 5 2 3" xfId="54355" xr:uid="{00000000-0005-0000-0000-00009A690000}"/>
    <cellStyle name="40% - Accent5 2 7 5 3" xfId="22050" xr:uid="{00000000-0005-0000-0000-00009B690000}"/>
    <cellStyle name="40% - Accent5 2 7 5 4" xfId="22051" xr:uid="{00000000-0005-0000-0000-00009C690000}"/>
    <cellStyle name="40% - Accent5 2 7 6" xfId="22052" xr:uid="{00000000-0005-0000-0000-00009D690000}"/>
    <cellStyle name="40% - Accent5 2 7 6 2" xfId="22053" xr:uid="{00000000-0005-0000-0000-00009E690000}"/>
    <cellStyle name="40% - Accent5 2 7 6 3" xfId="54356" xr:uid="{00000000-0005-0000-0000-00009F690000}"/>
    <cellStyle name="40% - Accent5 2 7 7" xfId="22054" xr:uid="{00000000-0005-0000-0000-0000A0690000}"/>
    <cellStyle name="40% - Accent5 2 7 8" xfId="22055" xr:uid="{00000000-0005-0000-0000-0000A1690000}"/>
    <cellStyle name="40% - Accent5 2 8" xfId="22056" xr:uid="{00000000-0005-0000-0000-0000A2690000}"/>
    <cellStyle name="40% - Accent5 2 8 2" xfId="22057" xr:uid="{00000000-0005-0000-0000-0000A3690000}"/>
    <cellStyle name="40% - Accent5 2 8 2 2" xfId="22058" xr:uid="{00000000-0005-0000-0000-0000A4690000}"/>
    <cellStyle name="40% - Accent5 2 8 2 2 2" xfId="22059" xr:uid="{00000000-0005-0000-0000-0000A5690000}"/>
    <cellStyle name="40% - Accent5 2 8 2 2 2 2" xfId="22060" xr:uid="{00000000-0005-0000-0000-0000A6690000}"/>
    <cellStyle name="40% - Accent5 2 8 2 2 2 3" xfId="54357" xr:uid="{00000000-0005-0000-0000-0000A7690000}"/>
    <cellStyle name="40% - Accent5 2 8 2 2 3" xfId="22061" xr:uid="{00000000-0005-0000-0000-0000A8690000}"/>
    <cellStyle name="40% - Accent5 2 8 2 2 4" xfId="22062" xr:uid="{00000000-0005-0000-0000-0000A9690000}"/>
    <cellStyle name="40% - Accent5 2 8 2 3" xfId="22063" xr:uid="{00000000-0005-0000-0000-0000AA690000}"/>
    <cellStyle name="40% - Accent5 2 8 2 3 2" xfId="22064" xr:uid="{00000000-0005-0000-0000-0000AB690000}"/>
    <cellStyle name="40% - Accent5 2 8 2 3 2 2" xfId="22065" xr:uid="{00000000-0005-0000-0000-0000AC690000}"/>
    <cellStyle name="40% - Accent5 2 8 2 3 2 3" xfId="54358" xr:uid="{00000000-0005-0000-0000-0000AD690000}"/>
    <cellStyle name="40% - Accent5 2 8 2 3 3" xfId="22066" xr:uid="{00000000-0005-0000-0000-0000AE690000}"/>
    <cellStyle name="40% - Accent5 2 8 2 3 4" xfId="22067" xr:uid="{00000000-0005-0000-0000-0000AF690000}"/>
    <cellStyle name="40% - Accent5 2 8 2 4" xfId="22068" xr:uid="{00000000-0005-0000-0000-0000B0690000}"/>
    <cellStyle name="40% - Accent5 2 8 2 4 2" xfId="22069" xr:uid="{00000000-0005-0000-0000-0000B1690000}"/>
    <cellStyle name="40% - Accent5 2 8 2 4 3" xfId="54359" xr:uid="{00000000-0005-0000-0000-0000B2690000}"/>
    <cellStyle name="40% - Accent5 2 8 2 5" xfId="22070" xr:uid="{00000000-0005-0000-0000-0000B3690000}"/>
    <cellStyle name="40% - Accent5 2 8 2 6" xfId="22071" xr:uid="{00000000-0005-0000-0000-0000B4690000}"/>
    <cellStyle name="40% - Accent5 2 8 3" xfId="22072" xr:uid="{00000000-0005-0000-0000-0000B5690000}"/>
    <cellStyle name="40% - Accent5 2 8 3 2" xfId="22073" xr:uid="{00000000-0005-0000-0000-0000B6690000}"/>
    <cellStyle name="40% - Accent5 2 8 3 2 2" xfId="22074" xr:uid="{00000000-0005-0000-0000-0000B7690000}"/>
    <cellStyle name="40% - Accent5 2 8 3 2 3" xfId="54360" xr:uid="{00000000-0005-0000-0000-0000B8690000}"/>
    <cellStyle name="40% - Accent5 2 8 3 3" xfId="22075" xr:uid="{00000000-0005-0000-0000-0000B9690000}"/>
    <cellStyle name="40% - Accent5 2 8 3 4" xfId="22076" xr:uid="{00000000-0005-0000-0000-0000BA690000}"/>
    <cellStyle name="40% - Accent5 2 8 4" xfId="22077" xr:uid="{00000000-0005-0000-0000-0000BB690000}"/>
    <cellStyle name="40% - Accent5 2 8 4 2" xfId="22078" xr:uid="{00000000-0005-0000-0000-0000BC690000}"/>
    <cellStyle name="40% - Accent5 2 8 4 2 2" xfId="22079" xr:uid="{00000000-0005-0000-0000-0000BD690000}"/>
    <cellStyle name="40% - Accent5 2 8 4 2 3" xfId="54361" xr:uid="{00000000-0005-0000-0000-0000BE690000}"/>
    <cellStyle name="40% - Accent5 2 8 4 3" xfId="22080" xr:uid="{00000000-0005-0000-0000-0000BF690000}"/>
    <cellStyle name="40% - Accent5 2 8 4 4" xfId="22081" xr:uid="{00000000-0005-0000-0000-0000C0690000}"/>
    <cellStyle name="40% - Accent5 2 8 5" xfId="22082" xr:uid="{00000000-0005-0000-0000-0000C1690000}"/>
    <cellStyle name="40% - Accent5 2 8 5 2" xfId="22083" xr:uid="{00000000-0005-0000-0000-0000C2690000}"/>
    <cellStyle name="40% - Accent5 2 8 5 3" xfId="54362" xr:uid="{00000000-0005-0000-0000-0000C3690000}"/>
    <cellStyle name="40% - Accent5 2 8 6" xfId="22084" xr:uid="{00000000-0005-0000-0000-0000C4690000}"/>
    <cellStyle name="40% - Accent5 2 8 7" xfId="22085" xr:uid="{00000000-0005-0000-0000-0000C5690000}"/>
    <cellStyle name="40% - Accent5 2 9" xfId="22086" xr:uid="{00000000-0005-0000-0000-0000C6690000}"/>
    <cellStyle name="40% - Accent5 2 9 2" xfId="22087" xr:uid="{00000000-0005-0000-0000-0000C7690000}"/>
    <cellStyle name="40% - Accent5 2 9 2 2" xfId="22088" xr:uid="{00000000-0005-0000-0000-0000C8690000}"/>
    <cellStyle name="40% - Accent5 2 9 2 2 2" xfId="22089" xr:uid="{00000000-0005-0000-0000-0000C9690000}"/>
    <cellStyle name="40% - Accent5 2 9 2 2 3" xfId="54363" xr:uid="{00000000-0005-0000-0000-0000CA690000}"/>
    <cellStyle name="40% - Accent5 2 9 2 3" xfId="22090" xr:uid="{00000000-0005-0000-0000-0000CB690000}"/>
    <cellStyle name="40% - Accent5 2 9 2 4" xfId="22091" xr:uid="{00000000-0005-0000-0000-0000CC690000}"/>
    <cellStyle name="40% - Accent5 2 9 3" xfId="22092" xr:uid="{00000000-0005-0000-0000-0000CD690000}"/>
    <cellStyle name="40% - Accent5 2 9 3 2" xfId="22093" xr:uid="{00000000-0005-0000-0000-0000CE690000}"/>
    <cellStyle name="40% - Accent5 2 9 3 2 2" xfId="22094" xr:uid="{00000000-0005-0000-0000-0000CF690000}"/>
    <cellStyle name="40% - Accent5 2 9 3 2 3" xfId="54364" xr:uid="{00000000-0005-0000-0000-0000D0690000}"/>
    <cellStyle name="40% - Accent5 2 9 3 3" xfId="22095" xr:uid="{00000000-0005-0000-0000-0000D1690000}"/>
    <cellStyle name="40% - Accent5 2 9 3 4" xfId="22096" xr:uid="{00000000-0005-0000-0000-0000D2690000}"/>
    <cellStyle name="40% - Accent5 2 9 4" xfId="22097" xr:uid="{00000000-0005-0000-0000-0000D3690000}"/>
    <cellStyle name="40% - Accent5 2 9 4 2" xfId="22098" xr:uid="{00000000-0005-0000-0000-0000D4690000}"/>
    <cellStyle name="40% - Accent5 2 9 4 3" xfId="54365" xr:uid="{00000000-0005-0000-0000-0000D5690000}"/>
    <cellStyle name="40% - Accent5 2 9 5" xfId="22099" xr:uid="{00000000-0005-0000-0000-0000D6690000}"/>
    <cellStyle name="40% - Accent5 2 9 6" xfId="22100" xr:uid="{00000000-0005-0000-0000-0000D7690000}"/>
    <cellStyle name="40% - Accent5 3" xfId="22101" xr:uid="{00000000-0005-0000-0000-0000D8690000}"/>
    <cellStyle name="40% - Accent5 3 10" xfId="22102" xr:uid="{00000000-0005-0000-0000-0000D9690000}"/>
    <cellStyle name="40% - Accent5 3 11" xfId="22103" xr:uid="{00000000-0005-0000-0000-0000DA690000}"/>
    <cellStyle name="40% - Accent5 3 12" xfId="60176" xr:uid="{00000000-0005-0000-0000-0000DB690000}"/>
    <cellStyle name="40% - Accent5 3 2" xfId="22104" xr:uid="{00000000-0005-0000-0000-0000DC690000}"/>
    <cellStyle name="40% - Accent5 3 2 10" xfId="22105" xr:uid="{00000000-0005-0000-0000-0000DD690000}"/>
    <cellStyle name="40% - Accent5 3 2 11" xfId="60359" xr:uid="{00000000-0005-0000-0000-0000DE690000}"/>
    <cellStyle name="40% - Accent5 3 2 2" xfId="22106" xr:uid="{00000000-0005-0000-0000-0000DF690000}"/>
    <cellStyle name="40% - Accent5 3 2 2 2" xfId="22107" xr:uid="{00000000-0005-0000-0000-0000E0690000}"/>
    <cellStyle name="40% - Accent5 3 2 2 2 2" xfId="22108" xr:uid="{00000000-0005-0000-0000-0000E1690000}"/>
    <cellStyle name="40% - Accent5 3 2 2 2 2 2" xfId="22109" xr:uid="{00000000-0005-0000-0000-0000E2690000}"/>
    <cellStyle name="40% - Accent5 3 2 2 2 2 2 2" xfId="22110" xr:uid="{00000000-0005-0000-0000-0000E3690000}"/>
    <cellStyle name="40% - Accent5 3 2 2 2 2 2 2 2" xfId="22111" xr:uid="{00000000-0005-0000-0000-0000E4690000}"/>
    <cellStyle name="40% - Accent5 3 2 2 2 2 2 2 3" xfId="54366" xr:uid="{00000000-0005-0000-0000-0000E5690000}"/>
    <cellStyle name="40% - Accent5 3 2 2 2 2 2 3" xfId="22112" xr:uid="{00000000-0005-0000-0000-0000E6690000}"/>
    <cellStyle name="40% - Accent5 3 2 2 2 2 2 4" xfId="22113" xr:uid="{00000000-0005-0000-0000-0000E7690000}"/>
    <cellStyle name="40% - Accent5 3 2 2 2 2 3" xfId="22114" xr:uid="{00000000-0005-0000-0000-0000E8690000}"/>
    <cellStyle name="40% - Accent5 3 2 2 2 2 3 2" xfId="22115" xr:uid="{00000000-0005-0000-0000-0000E9690000}"/>
    <cellStyle name="40% - Accent5 3 2 2 2 2 3 2 2" xfId="22116" xr:uid="{00000000-0005-0000-0000-0000EA690000}"/>
    <cellStyle name="40% - Accent5 3 2 2 2 2 3 2 3" xfId="54367" xr:uid="{00000000-0005-0000-0000-0000EB690000}"/>
    <cellStyle name="40% - Accent5 3 2 2 2 2 3 3" xfId="22117" xr:uid="{00000000-0005-0000-0000-0000EC690000}"/>
    <cellStyle name="40% - Accent5 3 2 2 2 2 3 4" xfId="22118" xr:uid="{00000000-0005-0000-0000-0000ED690000}"/>
    <cellStyle name="40% - Accent5 3 2 2 2 2 4" xfId="22119" xr:uid="{00000000-0005-0000-0000-0000EE690000}"/>
    <cellStyle name="40% - Accent5 3 2 2 2 2 4 2" xfId="22120" xr:uid="{00000000-0005-0000-0000-0000EF690000}"/>
    <cellStyle name="40% - Accent5 3 2 2 2 2 4 3" xfId="54368" xr:uid="{00000000-0005-0000-0000-0000F0690000}"/>
    <cellStyle name="40% - Accent5 3 2 2 2 2 5" xfId="22121" xr:uid="{00000000-0005-0000-0000-0000F1690000}"/>
    <cellStyle name="40% - Accent5 3 2 2 2 2 6" xfId="22122" xr:uid="{00000000-0005-0000-0000-0000F2690000}"/>
    <cellStyle name="40% - Accent5 3 2 2 2 3" xfId="22123" xr:uid="{00000000-0005-0000-0000-0000F3690000}"/>
    <cellStyle name="40% - Accent5 3 2 2 2 3 2" xfId="22124" xr:uid="{00000000-0005-0000-0000-0000F4690000}"/>
    <cellStyle name="40% - Accent5 3 2 2 2 3 2 2" xfId="22125" xr:uid="{00000000-0005-0000-0000-0000F5690000}"/>
    <cellStyle name="40% - Accent5 3 2 2 2 3 2 3" xfId="54369" xr:uid="{00000000-0005-0000-0000-0000F6690000}"/>
    <cellStyle name="40% - Accent5 3 2 2 2 3 3" xfId="22126" xr:uid="{00000000-0005-0000-0000-0000F7690000}"/>
    <cellStyle name="40% - Accent5 3 2 2 2 3 4" xfId="22127" xr:uid="{00000000-0005-0000-0000-0000F8690000}"/>
    <cellStyle name="40% - Accent5 3 2 2 2 4" xfId="22128" xr:uid="{00000000-0005-0000-0000-0000F9690000}"/>
    <cellStyle name="40% - Accent5 3 2 2 2 4 2" xfId="22129" xr:uid="{00000000-0005-0000-0000-0000FA690000}"/>
    <cellStyle name="40% - Accent5 3 2 2 2 4 2 2" xfId="22130" xr:uid="{00000000-0005-0000-0000-0000FB690000}"/>
    <cellStyle name="40% - Accent5 3 2 2 2 4 2 3" xfId="54370" xr:uid="{00000000-0005-0000-0000-0000FC690000}"/>
    <cellStyle name="40% - Accent5 3 2 2 2 4 3" xfId="22131" xr:uid="{00000000-0005-0000-0000-0000FD690000}"/>
    <cellStyle name="40% - Accent5 3 2 2 2 4 4" xfId="22132" xr:uid="{00000000-0005-0000-0000-0000FE690000}"/>
    <cellStyle name="40% - Accent5 3 2 2 2 5" xfId="22133" xr:uid="{00000000-0005-0000-0000-0000FF690000}"/>
    <cellStyle name="40% - Accent5 3 2 2 2 5 2" xfId="22134" xr:uid="{00000000-0005-0000-0000-0000006A0000}"/>
    <cellStyle name="40% - Accent5 3 2 2 2 5 3" xfId="54371" xr:uid="{00000000-0005-0000-0000-0000016A0000}"/>
    <cellStyle name="40% - Accent5 3 2 2 2 6" xfId="22135" xr:uid="{00000000-0005-0000-0000-0000026A0000}"/>
    <cellStyle name="40% - Accent5 3 2 2 2 7" xfId="22136" xr:uid="{00000000-0005-0000-0000-0000036A0000}"/>
    <cellStyle name="40% - Accent5 3 2 2 3" xfId="22137" xr:uid="{00000000-0005-0000-0000-0000046A0000}"/>
    <cellStyle name="40% - Accent5 3 2 2 3 2" xfId="22138" xr:uid="{00000000-0005-0000-0000-0000056A0000}"/>
    <cellStyle name="40% - Accent5 3 2 2 3 2 2" xfId="22139" xr:uid="{00000000-0005-0000-0000-0000066A0000}"/>
    <cellStyle name="40% - Accent5 3 2 2 3 2 2 2" xfId="22140" xr:uid="{00000000-0005-0000-0000-0000076A0000}"/>
    <cellStyle name="40% - Accent5 3 2 2 3 2 2 3" xfId="54372" xr:uid="{00000000-0005-0000-0000-0000086A0000}"/>
    <cellStyle name="40% - Accent5 3 2 2 3 2 3" xfId="22141" xr:uid="{00000000-0005-0000-0000-0000096A0000}"/>
    <cellStyle name="40% - Accent5 3 2 2 3 2 4" xfId="22142" xr:uid="{00000000-0005-0000-0000-00000A6A0000}"/>
    <cellStyle name="40% - Accent5 3 2 2 3 3" xfId="22143" xr:uid="{00000000-0005-0000-0000-00000B6A0000}"/>
    <cellStyle name="40% - Accent5 3 2 2 3 3 2" xfId="22144" xr:uid="{00000000-0005-0000-0000-00000C6A0000}"/>
    <cellStyle name="40% - Accent5 3 2 2 3 3 2 2" xfId="22145" xr:uid="{00000000-0005-0000-0000-00000D6A0000}"/>
    <cellStyle name="40% - Accent5 3 2 2 3 3 2 3" xfId="54373" xr:uid="{00000000-0005-0000-0000-00000E6A0000}"/>
    <cellStyle name="40% - Accent5 3 2 2 3 3 3" xfId="22146" xr:uid="{00000000-0005-0000-0000-00000F6A0000}"/>
    <cellStyle name="40% - Accent5 3 2 2 3 3 4" xfId="22147" xr:uid="{00000000-0005-0000-0000-0000106A0000}"/>
    <cellStyle name="40% - Accent5 3 2 2 3 4" xfId="22148" xr:uid="{00000000-0005-0000-0000-0000116A0000}"/>
    <cellStyle name="40% - Accent5 3 2 2 3 4 2" xfId="22149" xr:uid="{00000000-0005-0000-0000-0000126A0000}"/>
    <cellStyle name="40% - Accent5 3 2 2 3 4 3" xfId="54374" xr:uid="{00000000-0005-0000-0000-0000136A0000}"/>
    <cellStyle name="40% - Accent5 3 2 2 3 5" xfId="22150" xr:uid="{00000000-0005-0000-0000-0000146A0000}"/>
    <cellStyle name="40% - Accent5 3 2 2 3 6" xfId="22151" xr:uid="{00000000-0005-0000-0000-0000156A0000}"/>
    <cellStyle name="40% - Accent5 3 2 2 4" xfId="22152" xr:uid="{00000000-0005-0000-0000-0000166A0000}"/>
    <cellStyle name="40% - Accent5 3 2 2 4 2" xfId="22153" xr:uid="{00000000-0005-0000-0000-0000176A0000}"/>
    <cellStyle name="40% - Accent5 3 2 2 4 2 2" xfId="22154" xr:uid="{00000000-0005-0000-0000-0000186A0000}"/>
    <cellStyle name="40% - Accent5 3 2 2 4 2 3" xfId="54375" xr:uid="{00000000-0005-0000-0000-0000196A0000}"/>
    <cellStyle name="40% - Accent5 3 2 2 4 3" xfId="22155" xr:uid="{00000000-0005-0000-0000-00001A6A0000}"/>
    <cellStyle name="40% - Accent5 3 2 2 4 4" xfId="22156" xr:uid="{00000000-0005-0000-0000-00001B6A0000}"/>
    <cellStyle name="40% - Accent5 3 2 2 5" xfId="22157" xr:uid="{00000000-0005-0000-0000-00001C6A0000}"/>
    <cellStyle name="40% - Accent5 3 2 2 5 2" xfId="22158" xr:uid="{00000000-0005-0000-0000-00001D6A0000}"/>
    <cellStyle name="40% - Accent5 3 2 2 5 2 2" xfId="22159" xr:uid="{00000000-0005-0000-0000-00001E6A0000}"/>
    <cellStyle name="40% - Accent5 3 2 2 5 2 3" xfId="54376" xr:uid="{00000000-0005-0000-0000-00001F6A0000}"/>
    <cellStyle name="40% - Accent5 3 2 2 5 3" xfId="22160" xr:uid="{00000000-0005-0000-0000-0000206A0000}"/>
    <cellStyle name="40% - Accent5 3 2 2 5 4" xfId="22161" xr:uid="{00000000-0005-0000-0000-0000216A0000}"/>
    <cellStyle name="40% - Accent5 3 2 2 6" xfId="22162" xr:uid="{00000000-0005-0000-0000-0000226A0000}"/>
    <cellStyle name="40% - Accent5 3 2 2 6 2" xfId="22163" xr:uid="{00000000-0005-0000-0000-0000236A0000}"/>
    <cellStyle name="40% - Accent5 3 2 2 6 3" xfId="54377" xr:uid="{00000000-0005-0000-0000-0000246A0000}"/>
    <cellStyle name="40% - Accent5 3 2 2 7" xfId="22164" xr:uid="{00000000-0005-0000-0000-0000256A0000}"/>
    <cellStyle name="40% - Accent5 3 2 2 8" xfId="22165" xr:uid="{00000000-0005-0000-0000-0000266A0000}"/>
    <cellStyle name="40% - Accent5 3 2 2 9" xfId="60727" xr:uid="{00000000-0005-0000-0000-0000276A0000}"/>
    <cellStyle name="40% - Accent5 3 2 3" xfId="22166" xr:uid="{00000000-0005-0000-0000-0000286A0000}"/>
    <cellStyle name="40% - Accent5 3 2 3 2" xfId="22167" xr:uid="{00000000-0005-0000-0000-0000296A0000}"/>
    <cellStyle name="40% - Accent5 3 2 3 2 2" xfId="22168" xr:uid="{00000000-0005-0000-0000-00002A6A0000}"/>
    <cellStyle name="40% - Accent5 3 2 3 2 2 2" xfId="22169" xr:uid="{00000000-0005-0000-0000-00002B6A0000}"/>
    <cellStyle name="40% - Accent5 3 2 3 2 2 2 2" xfId="22170" xr:uid="{00000000-0005-0000-0000-00002C6A0000}"/>
    <cellStyle name="40% - Accent5 3 2 3 2 2 2 3" xfId="54378" xr:uid="{00000000-0005-0000-0000-00002D6A0000}"/>
    <cellStyle name="40% - Accent5 3 2 3 2 2 3" xfId="22171" xr:uid="{00000000-0005-0000-0000-00002E6A0000}"/>
    <cellStyle name="40% - Accent5 3 2 3 2 2 4" xfId="22172" xr:uid="{00000000-0005-0000-0000-00002F6A0000}"/>
    <cellStyle name="40% - Accent5 3 2 3 2 3" xfId="22173" xr:uid="{00000000-0005-0000-0000-0000306A0000}"/>
    <cellStyle name="40% - Accent5 3 2 3 2 3 2" xfId="22174" xr:uid="{00000000-0005-0000-0000-0000316A0000}"/>
    <cellStyle name="40% - Accent5 3 2 3 2 3 2 2" xfId="22175" xr:uid="{00000000-0005-0000-0000-0000326A0000}"/>
    <cellStyle name="40% - Accent5 3 2 3 2 3 2 3" xfId="54379" xr:uid="{00000000-0005-0000-0000-0000336A0000}"/>
    <cellStyle name="40% - Accent5 3 2 3 2 3 3" xfId="22176" xr:uid="{00000000-0005-0000-0000-0000346A0000}"/>
    <cellStyle name="40% - Accent5 3 2 3 2 3 4" xfId="22177" xr:uid="{00000000-0005-0000-0000-0000356A0000}"/>
    <cellStyle name="40% - Accent5 3 2 3 2 4" xfId="22178" xr:uid="{00000000-0005-0000-0000-0000366A0000}"/>
    <cellStyle name="40% - Accent5 3 2 3 2 4 2" xfId="22179" xr:uid="{00000000-0005-0000-0000-0000376A0000}"/>
    <cellStyle name="40% - Accent5 3 2 3 2 4 3" xfId="54380" xr:uid="{00000000-0005-0000-0000-0000386A0000}"/>
    <cellStyle name="40% - Accent5 3 2 3 2 5" xfId="22180" xr:uid="{00000000-0005-0000-0000-0000396A0000}"/>
    <cellStyle name="40% - Accent5 3 2 3 2 6" xfId="22181" xr:uid="{00000000-0005-0000-0000-00003A6A0000}"/>
    <cellStyle name="40% - Accent5 3 2 3 3" xfId="22182" xr:uid="{00000000-0005-0000-0000-00003B6A0000}"/>
    <cellStyle name="40% - Accent5 3 2 3 3 2" xfId="22183" xr:uid="{00000000-0005-0000-0000-00003C6A0000}"/>
    <cellStyle name="40% - Accent5 3 2 3 3 2 2" xfId="22184" xr:uid="{00000000-0005-0000-0000-00003D6A0000}"/>
    <cellStyle name="40% - Accent5 3 2 3 3 2 3" xfId="54381" xr:uid="{00000000-0005-0000-0000-00003E6A0000}"/>
    <cellStyle name="40% - Accent5 3 2 3 3 3" xfId="22185" xr:uid="{00000000-0005-0000-0000-00003F6A0000}"/>
    <cellStyle name="40% - Accent5 3 2 3 3 4" xfId="22186" xr:uid="{00000000-0005-0000-0000-0000406A0000}"/>
    <cellStyle name="40% - Accent5 3 2 3 4" xfId="22187" xr:uid="{00000000-0005-0000-0000-0000416A0000}"/>
    <cellStyle name="40% - Accent5 3 2 3 4 2" xfId="22188" xr:uid="{00000000-0005-0000-0000-0000426A0000}"/>
    <cellStyle name="40% - Accent5 3 2 3 4 2 2" xfId="22189" xr:uid="{00000000-0005-0000-0000-0000436A0000}"/>
    <cellStyle name="40% - Accent5 3 2 3 4 2 3" xfId="54382" xr:uid="{00000000-0005-0000-0000-0000446A0000}"/>
    <cellStyle name="40% - Accent5 3 2 3 4 3" xfId="22190" xr:uid="{00000000-0005-0000-0000-0000456A0000}"/>
    <cellStyle name="40% - Accent5 3 2 3 4 4" xfId="22191" xr:uid="{00000000-0005-0000-0000-0000466A0000}"/>
    <cellStyle name="40% - Accent5 3 2 3 5" xfId="22192" xr:uid="{00000000-0005-0000-0000-0000476A0000}"/>
    <cellStyle name="40% - Accent5 3 2 3 5 2" xfId="22193" xr:uid="{00000000-0005-0000-0000-0000486A0000}"/>
    <cellStyle name="40% - Accent5 3 2 3 5 3" xfId="54383" xr:uid="{00000000-0005-0000-0000-0000496A0000}"/>
    <cellStyle name="40% - Accent5 3 2 3 6" xfId="22194" xr:uid="{00000000-0005-0000-0000-00004A6A0000}"/>
    <cellStyle name="40% - Accent5 3 2 3 7" xfId="22195" xr:uid="{00000000-0005-0000-0000-00004B6A0000}"/>
    <cellStyle name="40% - Accent5 3 2 4" xfId="22196" xr:uid="{00000000-0005-0000-0000-00004C6A0000}"/>
    <cellStyle name="40% - Accent5 3 2 4 2" xfId="22197" xr:uid="{00000000-0005-0000-0000-00004D6A0000}"/>
    <cellStyle name="40% - Accent5 3 2 4 2 2" xfId="22198" xr:uid="{00000000-0005-0000-0000-00004E6A0000}"/>
    <cellStyle name="40% - Accent5 3 2 4 2 2 2" xfId="22199" xr:uid="{00000000-0005-0000-0000-00004F6A0000}"/>
    <cellStyle name="40% - Accent5 3 2 4 2 2 3" xfId="54384" xr:uid="{00000000-0005-0000-0000-0000506A0000}"/>
    <cellStyle name="40% - Accent5 3 2 4 2 3" xfId="22200" xr:uid="{00000000-0005-0000-0000-0000516A0000}"/>
    <cellStyle name="40% - Accent5 3 2 4 2 4" xfId="22201" xr:uid="{00000000-0005-0000-0000-0000526A0000}"/>
    <cellStyle name="40% - Accent5 3 2 4 3" xfId="22202" xr:uid="{00000000-0005-0000-0000-0000536A0000}"/>
    <cellStyle name="40% - Accent5 3 2 4 3 2" xfId="22203" xr:uid="{00000000-0005-0000-0000-0000546A0000}"/>
    <cellStyle name="40% - Accent5 3 2 4 3 2 2" xfId="22204" xr:uid="{00000000-0005-0000-0000-0000556A0000}"/>
    <cellStyle name="40% - Accent5 3 2 4 3 2 3" xfId="54385" xr:uid="{00000000-0005-0000-0000-0000566A0000}"/>
    <cellStyle name="40% - Accent5 3 2 4 3 3" xfId="22205" xr:uid="{00000000-0005-0000-0000-0000576A0000}"/>
    <cellStyle name="40% - Accent5 3 2 4 3 4" xfId="22206" xr:uid="{00000000-0005-0000-0000-0000586A0000}"/>
    <cellStyle name="40% - Accent5 3 2 4 4" xfId="22207" xr:uid="{00000000-0005-0000-0000-0000596A0000}"/>
    <cellStyle name="40% - Accent5 3 2 4 4 2" xfId="22208" xr:uid="{00000000-0005-0000-0000-00005A6A0000}"/>
    <cellStyle name="40% - Accent5 3 2 4 4 3" xfId="54386" xr:uid="{00000000-0005-0000-0000-00005B6A0000}"/>
    <cellStyle name="40% - Accent5 3 2 4 5" xfId="22209" xr:uid="{00000000-0005-0000-0000-00005C6A0000}"/>
    <cellStyle name="40% - Accent5 3 2 4 6" xfId="22210" xr:uid="{00000000-0005-0000-0000-00005D6A0000}"/>
    <cellStyle name="40% - Accent5 3 2 5" xfId="22211" xr:uid="{00000000-0005-0000-0000-00005E6A0000}"/>
    <cellStyle name="40% - Accent5 3 2 5 2" xfId="22212" xr:uid="{00000000-0005-0000-0000-00005F6A0000}"/>
    <cellStyle name="40% - Accent5 3 2 5 2 2" xfId="22213" xr:uid="{00000000-0005-0000-0000-0000606A0000}"/>
    <cellStyle name="40% - Accent5 3 2 5 2 2 2" xfId="22214" xr:uid="{00000000-0005-0000-0000-0000616A0000}"/>
    <cellStyle name="40% - Accent5 3 2 5 2 2 3" xfId="54387" xr:uid="{00000000-0005-0000-0000-0000626A0000}"/>
    <cellStyle name="40% - Accent5 3 2 5 2 3" xfId="22215" xr:uid="{00000000-0005-0000-0000-0000636A0000}"/>
    <cellStyle name="40% - Accent5 3 2 5 2 4" xfId="22216" xr:uid="{00000000-0005-0000-0000-0000646A0000}"/>
    <cellStyle name="40% - Accent5 3 2 5 3" xfId="22217" xr:uid="{00000000-0005-0000-0000-0000656A0000}"/>
    <cellStyle name="40% - Accent5 3 2 5 3 2" xfId="22218" xr:uid="{00000000-0005-0000-0000-0000666A0000}"/>
    <cellStyle name="40% - Accent5 3 2 5 3 3" xfId="54388" xr:uid="{00000000-0005-0000-0000-0000676A0000}"/>
    <cellStyle name="40% - Accent5 3 2 5 4" xfId="22219" xr:uid="{00000000-0005-0000-0000-0000686A0000}"/>
    <cellStyle name="40% - Accent5 3 2 5 5" xfId="22220" xr:uid="{00000000-0005-0000-0000-0000696A0000}"/>
    <cellStyle name="40% - Accent5 3 2 6" xfId="22221" xr:uid="{00000000-0005-0000-0000-00006A6A0000}"/>
    <cellStyle name="40% - Accent5 3 2 6 2" xfId="22222" xr:uid="{00000000-0005-0000-0000-00006B6A0000}"/>
    <cellStyle name="40% - Accent5 3 2 6 2 2" xfId="22223" xr:uid="{00000000-0005-0000-0000-00006C6A0000}"/>
    <cellStyle name="40% - Accent5 3 2 6 2 3" xfId="54389" xr:uid="{00000000-0005-0000-0000-00006D6A0000}"/>
    <cellStyle name="40% - Accent5 3 2 6 3" xfId="22224" xr:uid="{00000000-0005-0000-0000-00006E6A0000}"/>
    <cellStyle name="40% - Accent5 3 2 6 4" xfId="22225" xr:uid="{00000000-0005-0000-0000-00006F6A0000}"/>
    <cellStyle name="40% - Accent5 3 2 7" xfId="22226" xr:uid="{00000000-0005-0000-0000-0000706A0000}"/>
    <cellStyle name="40% - Accent5 3 2 7 2" xfId="22227" xr:uid="{00000000-0005-0000-0000-0000716A0000}"/>
    <cellStyle name="40% - Accent5 3 2 7 2 2" xfId="22228" xr:uid="{00000000-0005-0000-0000-0000726A0000}"/>
    <cellStyle name="40% - Accent5 3 2 7 2 3" xfId="54390" xr:uid="{00000000-0005-0000-0000-0000736A0000}"/>
    <cellStyle name="40% - Accent5 3 2 7 3" xfId="22229" xr:uid="{00000000-0005-0000-0000-0000746A0000}"/>
    <cellStyle name="40% - Accent5 3 2 7 4" xfId="22230" xr:uid="{00000000-0005-0000-0000-0000756A0000}"/>
    <cellStyle name="40% - Accent5 3 2 8" xfId="22231" xr:uid="{00000000-0005-0000-0000-0000766A0000}"/>
    <cellStyle name="40% - Accent5 3 2 8 2" xfId="22232" xr:uid="{00000000-0005-0000-0000-0000776A0000}"/>
    <cellStyle name="40% - Accent5 3 2 8 3" xfId="54391" xr:uid="{00000000-0005-0000-0000-0000786A0000}"/>
    <cellStyle name="40% - Accent5 3 2 9" xfId="22233" xr:uid="{00000000-0005-0000-0000-0000796A0000}"/>
    <cellStyle name="40% - Accent5 3 3" xfId="22234" xr:uid="{00000000-0005-0000-0000-00007A6A0000}"/>
    <cellStyle name="40% - Accent5 3 3 10" xfId="60544" xr:uid="{00000000-0005-0000-0000-00007B6A0000}"/>
    <cellStyle name="40% - Accent5 3 3 2" xfId="22235" xr:uid="{00000000-0005-0000-0000-00007C6A0000}"/>
    <cellStyle name="40% - Accent5 3 3 2 2" xfId="22236" xr:uid="{00000000-0005-0000-0000-00007D6A0000}"/>
    <cellStyle name="40% - Accent5 3 3 2 2 2" xfId="22237" xr:uid="{00000000-0005-0000-0000-00007E6A0000}"/>
    <cellStyle name="40% - Accent5 3 3 2 2 2 2" xfId="22238" xr:uid="{00000000-0005-0000-0000-00007F6A0000}"/>
    <cellStyle name="40% - Accent5 3 3 2 2 2 2 2" xfId="22239" xr:uid="{00000000-0005-0000-0000-0000806A0000}"/>
    <cellStyle name="40% - Accent5 3 3 2 2 2 2 3" xfId="54392" xr:uid="{00000000-0005-0000-0000-0000816A0000}"/>
    <cellStyle name="40% - Accent5 3 3 2 2 2 3" xfId="22240" xr:uid="{00000000-0005-0000-0000-0000826A0000}"/>
    <cellStyle name="40% - Accent5 3 3 2 2 2 4" xfId="22241" xr:uid="{00000000-0005-0000-0000-0000836A0000}"/>
    <cellStyle name="40% - Accent5 3 3 2 2 3" xfId="22242" xr:uid="{00000000-0005-0000-0000-0000846A0000}"/>
    <cellStyle name="40% - Accent5 3 3 2 2 3 2" xfId="22243" xr:uid="{00000000-0005-0000-0000-0000856A0000}"/>
    <cellStyle name="40% - Accent5 3 3 2 2 3 2 2" xfId="22244" xr:uid="{00000000-0005-0000-0000-0000866A0000}"/>
    <cellStyle name="40% - Accent5 3 3 2 2 3 2 3" xfId="54393" xr:uid="{00000000-0005-0000-0000-0000876A0000}"/>
    <cellStyle name="40% - Accent5 3 3 2 2 3 3" xfId="22245" xr:uid="{00000000-0005-0000-0000-0000886A0000}"/>
    <cellStyle name="40% - Accent5 3 3 2 2 3 4" xfId="22246" xr:uid="{00000000-0005-0000-0000-0000896A0000}"/>
    <cellStyle name="40% - Accent5 3 3 2 2 4" xfId="22247" xr:uid="{00000000-0005-0000-0000-00008A6A0000}"/>
    <cellStyle name="40% - Accent5 3 3 2 2 4 2" xfId="22248" xr:uid="{00000000-0005-0000-0000-00008B6A0000}"/>
    <cellStyle name="40% - Accent5 3 3 2 2 4 3" xfId="54394" xr:uid="{00000000-0005-0000-0000-00008C6A0000}"/>
    <cellStyle name="40% - Accent5 3 3 2 2 5" xfId="22249" xr:uid="{00000000-0005-0000-0000-00008D6A0000}"/>
    <cellStyle name="40% - Accent5 3 3 2 2 6" xfId="22250" xr:uid="{00000000-0005-0000-0000-00008E6A0000}"/>
    <cellStyle name="40% - Accent5 3 3 2 3" xfId="22251" xr:uid="{00000000-0005-0000-0000-00008F6A0000}"/>
    <cellStyle name="40% - Accent5 3 3 2 3 2" xfId="22252" xr:uid="{00000000-0005-0000-0000-0000906A0000}"/>
    <cellStyle name="40% - Accent5 3 3 2 3 2 2" xfId="22253" xr:uid="{00000000-0005-0000-0000-0000916A0000}"/>
    <cellStyle name="40% - Accent5 3 3 2 3 2 3" xfId="54395" xr:uid="{00000000-0005-0000-0000-0000926A0000}"/>
    <cellStyle name="40% - Accent5 3 3 2 3 3" xfId="22254" xr:uid="{00000000-0005-0000-0000-0000936A0000}"/>
    <cellStyle name="40% - Accent5 3 3 2 3 4" xfId="22255" xr:uid="{00000000-0005-0000-0000-0000946A0000}"/>
    <cellStyle name="40% - Accent5 3 3 2 4" xfId="22256" xr:uid="{00000000-0005-0000-0000-0000956A0000}"/>
    <cellStyle name="40% - Accent5 3 3 2 4 2" xfId="22257" xr:uid="{00000000-0005-0000-0000-0000966A0000}"/>
    <cellStyle name="40% - Accent5 3 3 2 4 2 2" xfId="22258" xr:uid="{00000000-0005-0000-0000-0000976A0000}"/>
    <cellStyle name="40% - Accent5 3 3 2 4 2 3" xfId="54396" xr:uid="{00000000-0005-0000-0000-0000986A0000}"/>
    <cellStyle name="40% - Accent5 3 3 2 4 3" xfId="22259" xr:uid="{00000000-0005-0000-0000-0000996A0000}"/>
    <cellStyle name="40% - Accent5 3 3 2 4 4" xfId="22260" xr:uid="{00000000-0005-0000-0000-00009A6A0000}"/>
    <cellStyle name="40% - Accent5 3 3 2 5" xfId="22261" xr:uid="{00000000-0005-0000-0000-00009B6A0000}"/>
    <cellStyle name="40% - Accent5 3 3 2 5 2" xfId="22262" xr:uid="{00000000-0005-0000-0000-00009C6A0000}"/>
    <cellStyle name="40% - Accent5 3 3 2 5 3" xfId="54397" xr:uid="{00000000-0005-0000-0000-00009D6A0000}"/>
    <cellStyle name="40% - Accent5 3 3 2 6" xfId="22263" xr:uid="{00000000-0005-0000-0000-00009E6A0000}"/>
    <cellStyle name="40% - Accent5 3 3 2 7" xfId="22264" xr:uid="{00000000-0005-0000-0000-00009F6A0000}"/>
    <cellStyle name="40% - Accent5 3 3 3" xfId="22265" xr:uid="{00000000-0005-0000-0000-0000A06A0000}"/>
    <cellStyle name="40% - Accent5 3 3 3 2" xfId="22266" xr:uid="{00000000-0005-0000-0000-0000A16A0000}"/>
    <cellStyle name="40% - Accent5 3 3 3 2 2" xfId="22267" xr:uid="{00000000-0005-0000-0000-0000A26A0000}"/>
    <cellStyle name="40% - Accent5 3 3 3 2 2 2" xfId="22268" xr:uid="{00000000-0005-0000-0000-0000A36A0000}"/>
    <cellStyle name="40% - Accent5 3 3 3 2 2 3" xfId="54398" xr:uid="{00000000-0005-0000-0000-0000A46A0000}"/>
    <cellStyle name="40% - Accent5 3 3 3 2 3" xfId="22269" xr:uid="{00000000-0005-0000-0000-0000A56A0000}"/>
    <cellStyle name="40% - Accent5 3 3 3 2 4" xfId="22270" xr:uid="{00000000-0005-0000-0000-0000A66A0000}"/>
    <cellStyle name="40% - Accent5 3 3 3 3" xfId="22271" xr:uid="{00000000-0005-0000-0000-0000A76A0000}"/>
    <cellStyle name="40% - Accent5 3 3 3 3 2" xfId="22272" xr:uid="{00000000-0005-0000-0000-0000A86A0000}"/>
    <cellStyle name="40% - Accent5 3 3 3 3 2 2" xfId="22273" xr:uid="{00000000-0005-0000-0000-0000A96A0000}"/>
    <cellStyle name="40% - Accent5 3 3 3 3 2 3" xfId="54399" xr:uid="{00000000-0005-0000-0000-0000AA6A0000}"/>
    <cellStyle name="40% - Accent5 3 3 3 3 3" xfId="22274" xr:uid="{00000000-0005-0000-0000-0000AB6A0000}"/>
    <cellStyle name="40% - Accent5 3 3 3 3 4" xfId="22275" xr:uid="{00000000-0005-0000-0000-0000AC6A0000}"/>
    <cellStyle name="40% - Accent5 3 3 3 4" xfId="22276" xr:uid="{00000000-0005-0000-0000-0000AD6A0000}"/>
    <cellStyle name="40% - Accent5 3 3 3 4 2" xfId="22277" xr:uid="{00000000-0005-0000-0000-0000AE6A0000}"/>
    <cellStyle name="40% - Accent5 3 3 3 4 3" xfId="54400" xr:uid="{00000000-0005-0000-0000-0000AF6A0000}"/>
    <cellStyle name="40% - Accent5 3 3 3 5" xfId="22278" xr:uid="{00000000-0005-0000-0000-0000B06A0000}"/>
    <cellStyle name="40% - Accent5 3 3 3 6" xfId="22279" xr:uid="{00000000-0005-0000-0000-0000B16A0000}"/>
    <cellStyle name="40% - Accent5 3 3 4" xfId="22280" xr:uid="{00000000-0005-0000-0000-0000B26A0000}"/>
    <cellStyle name="40% - Accent5 3 3 4 2" xfId="22281" xr:uid="{00000000-0005-0000-0000-0000B36A0000}"/>
    <cellStyle name="40% - Accent5 3 3 4 2 2" xfId="22282" xr:uid="{00000000-0005-0000-0000-0000B46A0000}"/>
    <cellStyle name="40% - Accent5 3 3 4 2 2 2" xfId="22283" xr:uid="{00000000-0005-0000-0000-0000B56A0000}"/>
    <cellStyle name="40% - Accent5 3 3 4 2 2 3" xfId="54401" xr:uid="{00000000-0005-0000-0000-0000B66A0000}"/>
    <cellStyle name="40% - Accent5 3 3 4 2 3" xfId="22284" xr:uid="{00000000-0005-0000-0000-0000B76A0000}"/>
    <cellStyle name="40% - Accent5 3 3 4 2 4" xfId="22285" xr:uid="{00000000-0005-0000-0000-0000B86A0000}"/>
    <cellStyle name="40% - Accent5 3 3 4 3" xfId="22286" xr:uid="{00000000-0005-0000-0000-0000B96A0000}"/>
    <cellStyle name="40% - Accent5 3 3 4 3 2" xfId="22287" xr:uid="{00000000-0005-0000-0000-0000BA6A0000}"/>
    <cellStyle name="40% - Accent5 3 3 4 3 3" xfId="54402" xr:uid="{00000000-0005-0000-0000-0000BB6A0000}"/>
    <cellStyle name="40% - Accent5 3 3 4 4" xfId="22288" xr:uid="{00000000-0005-0000-0000-0000BC6A0000}"/>
    <cellStyle name="40% - Accent5 3 3 4 5" xfId="22289" xr:uid="{00000000-0005-0000-0000-0000BD6A0000}"/>
    <cellStyle name="40% - Accent5 3 3 5" xfId="22290" xr:uid="{00000000-0005-0000-0000-0000BE6A0000}"/>
    <cellStyle name="40% - Accent5 3 3 5 2" xfId="22291" xr:uid="{00000000-0005-0000-0000-0000BF6A0000}"/>
    <cellStyle name="40% - Accent5 3 3 5 2 2" xfId="22292" xr:uid="{00000000-0005-0000-0000-0000C06A0000}"/>
    <cellStyle name="40% - Accent5 3 3 5 2 3" xfId="54403" xr:uid="{00000000-0005-0000-0000-0000C16A0000}"/>
    <cellStyle name="40% - Accent5 3 3 5 3" xfId="22293" xr:uid="{00000000-0005-0000-0000-0000C26A0000}"/>
    <cellStyle name="40% - Accent5 3 3 5 4" xfId="22294" xr:uid="{00000000-0005-0000-0000-0000C36A0000}"/>
    <cellStyle name="40% - Accent5 3 3 6" xfId="22295" xr:uid="{00000000-0005-0000-0000-0000C46A0000}"/>
    <cellStyle name="40% - Accent5 3 3 6 2" xfId="22296" xr:uid="{00000000-0005-0000-0000-0000C56A0000}"/>
    <cellStyle name="40% - Accent5 3 3 6 2 2" xfId="22297" xr:uid="{00000000-0005-0000-0000-0000C66A0000}"/>
    <cellStyle name="40% - Accent5 3 3 6 2 3" xfId="54404" xr:uid="{00000000-0005-0000-0000-0000C76A0000}"/>
    <cellStyle name="40% - Accent5 3 3 6 3" xfId="22298" xr:uid="{00000000-0005-0000-0000-0000C86A0000}"/>
    <cellStyle name="40% - Accent5 3 3 6 4" xfId="22299" xr:uid="{00000000-0005-0000-0000-0000C96A0000}"/>
    <cellStyle name="40% - Accent5 3 3 7" xfId="22300" xr:uid="{00000000-0005-0000-0000-0000CA6A0000}"/>
    <cellStyle name="40% - Accent5 3 3 7 2" xfId="22301" xr:uid="{00000000-0005-0000-0000-0000CB6A0000}"/>
    <cellStyle name="40% - Accent5 3 3 7 3" xfId="54405" xr:uid="{00000000-0005-0000-0000-0000CC6A0000}"/>
    <cellStyle name="40% - Accent5 3 3 8" xfId="22302" xr:uid="{00000000-0005-0000-0000-0000CD6A0000}"/>
    <cellStyle name="40% - Accent5 3 3 9" xfId="22303" xr:uid="{00000000-0005-0000-0000-0000CE6A0000}"/>
    <cellStyle name="40% - Accent5 3 4" xfId="22304" xr:uid="{00000000-0005-0000-0000-0000CF6A0000}"/>
    <cellStyle name="40% - Accent5 3 4 2" xfId="22305" xr:uid="{00000000-0005-0000-0000-0000D06A0000}"/>
    <cellStyle name="40% - Accent5 3 4 2 2" xfId="22306" xr:uid="{00000000-0005-0000-0000-0000D16A0000}"/>
    <cellStyle name="40% - Accent5 3 4 2 2 2" xfId="22307" xr:uid="{00000000-0005-0000-0000-0000D26A0000}"/>
    <cellStyle name="40% - Accent5 3 4 2 2 2 2" xfId="22308" xr:uid="{00000000-0005-0000-0000-0000D36A0000}"/>
    <cellStyle name="40% - Accent5 3 4 2 2 2 3" xfId="54406" xr:uid="{00000000-0005-0000-0000-0000D46A0000}"/>
    <cellStyle name="40% - Accent5 3 4 2 2 3" xfId="22309" xr:uid="{00000000-0005-0000-0000-0000D56A0000}"/>
    <cellStyle name="40% - Accent5 3 4 2 2 4" xfId="22310" xr:uid="{00000000-0005-0000-0000-0000D66A0000}"/>
    <cellStyle name="40% - Accent5 3 4 2 3" xfId="22311" xr:uid="{00000000-0005-0000-0000-0000D76A0000}"/>
    <cellStyle name="40% - Accent5 3 4 2 3 2" xfId="22312" xr:uid="{00000000-0005-0000-0000-0000D86A0000}"/>
    <cellStyle name="40% - Accent5 3 4 2 3 2 2" xfId="22313" xr:uid="{00000000-0005-0000-0000-0000D96A0000}"/>
    <cellStyle name="40% - Accent5 3 4 2 3 2 3" xfId="54407" xr:uid="{00000000-0005-0000-0000-0000DA6A0000}"/>
    <cellStyle name="40% - Accent5 3 4 2 3 3" xfId="22314" xr:uid="{00000000-0005-0000-0000-0000DB6A0000}"/>
    <cellStyle name="40% - Accent5 3 4 2 3 4" xfId="22315" xr:uid="{00000000-0005-0000-0000-0000DC6A0000}"/>
    <cellStyle name="40% - Accent5 3 4 2 4" xfId="22316" xr:uid="{00000000-0005-0000-0000-0000DD6A0000}"/>
    <cellStyle name="40% - Accent5 3 4 2 4 2" xfId="22317" xr:uid="{00000000-0005-0000-0000-0000DE6A0000}"/>
    <cellStyle name="40% - Accent5 3 4 2 4 3" xfId="54408" xr:uid="{00000000-0005-0000-0000-0000DF6A0000}"/>
    <cellStyle name="40% - Accent5 3 4 2 5" xfId="22318" xr:uid="{00000000-0005-0000-0000-0000E06A0000}"/>
    <cellStyle name="40% - Accent5 3 4 2 6" xfId="22319" xr:uid="{00000000-0005-0000-0000-0000E16A0000}"/>
    <cellStyle name="40% - Accent5 3 4 3" xfId="22320" xr:uid="{00000000-0005-0000-0000-0000E26A0000}"/>
    <cellStyle name="40% - Accent5 3 4 3 2" xfId="22321" xr:uid="{00000000-0005-0000-0000-0000E36A0000}"/>
    <cellStyle name="40% - Accent5 3 4 3 2 2" xfId="22322" xr:uid="{00000000-0005-0000-0000-0000E46A0000}"/>
    <cellStyle name="40% - Accent5 3 4 3 2 3" xfId="54409" xr:uid="{00000000-0005-0000-0000-0000E56A0000}"/>
    <cellStyle name="40% - Accent5 3 4 3 3" xfId="22323" xr:uid="{00000000-0005-0000-0000-0000E66A0000}"/>
    <cellStyle name="40% - Accent5 3 4 3 4" xfId="22324" xr:uid="{00000000-0005-0000-0000-0000E76A0000}"/>
    <cellStyle name="40% - Accent5 3 4 4" xfId="22325" xr:uid="{00000000-0005-0000-0000-0000E86A0000}"/>
    <cellStyle name="40% - Accent5 3 4 4 2" xfId="22326" xr:uid="{00000000-0005-0000-0000-0000E96A0000}"/>
    <cellStyle name="40% - Accent5 3 4 4 2 2" xfId="22327" xr:uid="{00000000-0005-0000-0000-0000EA6A0000}"/>
    <cellStyle name="40% - Accent5 3 4 4 2 3" xfId="54410" xr:uid="{00000000-0005-0000-0000-0000EB6A0000}"/>
    <cellStyle name="40% - Accent5 3 4 4 3" xfId="22328" xr:uid="{00000000-0005-0000-0000-0000EC6A0000}"/>
    <cellStyle name="40% - Accent5 3 4 4 4" xfId="22329" xr:uid="{00000000-0005-0000-0000-0000ED6A0000}"/>
    <cellStyle name="40% - Accent5 3 4 5" xfId="22330" xr:uid="{00000000-0005-0000-0000-0000EE6A0000}"/>
    <cellStyle name="40% - Accent5 3 4 5 2" xfId="22331" xr:uid="{00000000-0005-0000-0000-0000EF6A0000}"/>
    <cellStyle name="40% - Accent5 3 4 5 3" xfId="54411" xr:uid="{00000000-0005-0000-0000-0000F06A0000}"/>
    <cellStyle name="40% - Accent5 3 4 6" xfId="22332" xr:uid="{00000000-0005-0000-0000-0000F16A0000}"/>
    <cellStyle name="40% - Accent5 3 4 7" xfId="22333" xr:uid="{00000000-0005-0000-0000-0000F26A0000}"/>
    <cellStyle name="40% - Accent5 3 5" xfId="22334" xr:uid="{00000000-0005-0000-0000-0000F36A0000}"/>
    <cellStyle name="40% - Accent5 3 5 2" xfId="22335" xr:uid="{00000000-0005-0000-0000-0000F46A0000}"/>
    <cellStyle name="40% - Accent5 3 5 2 2" xfId="22336" xr:uid="{00000000-0005-0000-0000-0000F56A0000}"/>
    <cellStyle name="40% - Accent5 3 5 2 2 2" xfId="22337" xr:uid="{00000000-0005-0000-0000-0000F66A0000}"/>
    <cellStyle name="40% - Accent5 3 5 2 2 3" xfId="54412" xr:uid="{00000000-0005-0000-0000-0000F76A0000}"/>
    <cellStyle name="40% - Accent5 3 5 2 3" xfId="22338" xr:uid="{00000000-0005-0000-0000-0000F86A0000}"/>
    <cellStyle name="40% - Accent5 3 5 2 4" xfId="22339" xr:uid="{00000000-0005-0000-0000-0000F96A0000}"/>
    <cellStyle name="40% - Accent5 3 5 3" xfId="22340" xr:uid="{00000000-0005-0000-0000-0000FA6A0000}"/>
    <cellStyle name="40% - Accent5 3 5 3 2" xfId="22341" xr:uid="{00000000-0005-0000-0000-0000FB6A0000}"/>
    <cellStyle name="40% - Accent5 3 5 3 2 2" xfId="22342" xr:uid="{00000000-0005-0000-0000-0000FC6A0000}"/>
    <cellStyle name="40% - Accent5 3 5 3 2 3" xfId="54413" xr:uid="{00000000-0005-0000-0000-0000FD6A0000}"/>
    <cellStyle name="40% - Accent5 3 5 3 3" xfId="22343" xr:uid="{00000000-0005-0000-0000-0000FE6A0000}"/>
    <cellStyle name="40% - Accent5 3 5 3 4" xfId="22344" xr:uid="{00000000-0005-0000-0000-0000FF6A0000}"/>
    <cellStyle name="40% - Accent5 3 5 4" xfId="22345" xr:uid="{00000000-0005-0000-0000-0000006B0000}"/>
    <cellStyle name="40% - Accent5 3 5 4 2" xfId="22346" xr:uid="{00000000-0005-0000-0000-0000016B0000}"/>
    <cellStyle name="40% - Accent5 3 5 4 3" xfId="54414" xr:uid="{00000000-0005-0000-0000-0000026B0000}"/>
    <cellStyle name="40% - Accent5 3 5 5" xfId="22347" xr:uid="{00000000-0005-0000-0000-0000036B0000}"/>
    <cellStyle name="40% - Accent5 3 5 6" xfId="22348" xr:uid="{00000000-0005-0000-0000-0000046B0000}"/>
    <cellStyle name="40% - Accent5 3 6" xfId="22349" xr:uid="{00000000-0005-0000-0000-0000056B0000}"/>
    <cellStyle name="40% - Accent5 3 6 2" xfId="22350" xr:uid="{00000000-0005-0000-0000-0000066B0000}"/>
    <cellStyle name="40% - Accent5 3 6 2 2" xfId="22351" xr:uid="{00000000-0005-0000-0000-0000076B0000}"/>
    <cellStyle name="40% - Accent5 3 6 2 2 2" xfId="22352" xr:uid="{00000000-0005-0000-0000-0000086B0000}"/>
    <cellStyle name="40% - Accent5 3 6 2 2 3" xfId="54415" xr:uid="{00000000-0005-0000-0000-0000096B0000}"/>
    <cellStyle name="40% - Accent5 3 6 2 3" xfId="22353" xr:uid="{00000000-0005-0000-0000-00000A6B0000}"/>
    <cellStyle name="40% - Accent5 3 6 2 4" xfId="22354" xr:uid="{00000000-0005-0000-0000-00000B6B0000}"/>
    <cellStyle name="40% - Accent5 3 6 3" xfId="22355" xr:uid="{00000000-0005-0000-0000-00000C6B0000}"/>
    <cellStyle name="40% - Accent5 3 6 3 2" xfId="22356" xr:uid="{00000000-0005-0000-0000-00000D6B0000}"/>
    <cellStyle name="40% - Accent5 3 6 3 3" xfId="54416" xr:uid="{00000000-0005-0000-0000-00000E6B0000}"/>
    <cellStyle name="40% - Accent5 3 6 4" xfId="22357" xr:uid="{00000000-0005-0000-0000-00000F6B0000}"/>
    <cellStyle name="40% - Accent5 3 6 5" xfId="22358" xr:uid="{00000000-0005-0000-0000-0000106B0000}"/>
    <cellStyle name="40% - Accent5 3 7" xfId="22359" xr:uid="{00000000-0005-0000-0000-0000116B0000}"/>
    <cellStyle name="40% - Accent5 3 7 2" xfId="22360" xr:uid="{00000000-0005-0000-0000-0000126B0000}"/>
    <cellStyle name="40% - Accent5 3 7 2 2" xfId="22361" xr:uid="{00000000-0005-0000-0000-0000136B0000}"/>
    <cellStyle name="40% - Accent5 3 7 2 3" xfId="54417" xr:uid="{00000000-0005-0000-0000-0000146B0000}"/>
    <cellStyle name="40% - Accent5 3 7 3" xfId="22362" xr:uid="{00000000-0005-0000-0000-0000156B0000}"/>
    <cellStyle name="40% - Accent5 3 7 4" xfId="22363" xr:uid="{00000000-0005-0000-0000-0000166B0000}"/>
    <cellStyle name="40% - Accent5 3 8" xfId="22364" xr:uid="{00000000-0005-0000-0000-0000176B0000}"/>
    <cellStyle name="40% - Accent5 3 8 2" xfId="22365" xr:uid="{00000000-0005-0000-0000-0000186B0000}"/>
    <cellStyle name="40% - Accent5 3 8 2 2" xfId="22366" xr:uid="{00000000-0005-0000-0000-0000196B0000}"/>
    <cellStyle name="40% - Accent5 3 8 2 3" xfId="54418" xr:uid="{00000000-0005-0000-0000-00001A6B0000}"/>
    <cellStyle name="40% - Accent5 3 8 3" xfId="22367" xr:uid="{00000000-0005-0000-0000-00001B6B0000}"/>
    <cellStyle name="40% - Accent5 3 8 4" xfId="22368" xr:uid="{00000000-0005-0000-0000-00001C6B0000}"/>
    <cellStyle name="40% - Accent5 3 9" xfId="22369" xr:uid="{00000000-0005-0000-0000-00001D6B0000}"/>
    <cellStyle name="40% - Accent5 3 9 2" xfId="22370" xr:uid="{00000000-0005-0000-0000-00001E6B0000}"/>
    <cellStyle name="40% - Accent5 3 9 3" xfId="54419" xr:uid="{00000000-0005-0000-0000-00001F6B0000}"/>
    <cellStyle name="40% - Accent5 4" xfId="22371" xr:uid="{00000000-0005-0000-0000-0000206B0000}"/>
    <cellStyle name="40% - Accent5 4 10" xfId="22372" xr:uid="{00000000-0005-0000-0000-0000216B0000}"/>
    <cellStyle name="40% - Accent5 4 11" xfId="22373" xr:uid="{00000000-0005-0000-0000-0000226B0000}"/>
    <cellStyle name="40% - Accent5 4 12" xfId="60190" xr:uid="{00000000-0005-0000-0000-0000236B0000}"/>
    <cellStyle name="40% - Accent5 4 2" xfId="22374" xr:uid="{00000000-0005-0000-0000-0000246B0000}"/>
    <cellStyle name="40% - Accent5 4 2 10" xfId="22375" xr:uid="{00000000-0005-0000-0000-0000256B0000}"/>
    <cellStyle name="40% - Accent5 4 2 11" xfId="60373" xr:uid="{00000000-0005-0000-0000-0000266B0000}"/>
    <cellStyle name="40% - Accent5 4 2 2" xfId="22376" xr:uid="{00000000-0005-0000-0000-0000276B0000}"/>
    <cellStyle name="40% - Accent5 4 2 2 2" xfId="22377" xr:uid="{00000000-0005-0000-0000-0000286B0000}"/>
    <cellStyle name="40% - Accent5 4 2 2 2 2" xfId="22378" xr:uid="{00000000-0005-0000-0000-0000296B0000}"/>
    <cellStyle name="40% - Accent5 4 2 2 2 2 2" xfId="22379" xr:uid="{00000000-0005-0000-0000-00002A6B0000}"/>
    <cellStyle name="40% - Accent5 4 2 2 2 2 2 2" xfId="22380" xr:uid="{00000000-0005-0000-0000-00002B6B0000}"/>
    <cellStyle name="40% - Accent5 4 2 2 2 2 2 2 2" xfId="22381" xr:uid="{00000000-0005-0000-0000-00002C6B0000}"/>
    <cellStyle name="40% - Accent5 4 2 2 2 2 2 2 3" xfId="54420" xr:uid="{00000000-0005-0000-0000-00002D6B0000}"/>
    <cellStyle name="40% - Accent5 4 2 2 2 2 2 3" xfId="22382" xr:uid="{00000000-0005-0000-0000-00002E6B0000}"/>
    <cellStyle name="40% - Accent5 4 2 2 2 2 2 4" xfId="22383" xr:uid="{00000000-0005-0000-0000-00002F6B0000}"/>
    <cellStyle name="40% - Accent5 4 2 2 2 2 3" xfId="22384" xr:uid="{00000000-0005-0000-0000-0000306B0000}"/>
    <cellStyle name="40% - Accent5 4 2 2 2 2 3 2" xfId="22385" xr:uid="{00000000-0005-0000-0000-0000316B0000}"/>
    <cellStyle name="40% - Accent5 4 2 2 2 2 3 2 2" xfId="22386" xr:uid="{00000000-0005-0000-0000-0000326B0000}"/>
    <cellStyle name="40% - Accent5 4 2 2 2 2 3 2 3" xfId="54421" xr:uid="{00000000-0005-0000-0000-0000336B0000}"/>
    <cellStyle name="40% - Accent5 4 2 2 2 2 3 3" xfId="22387" xr:uid="{00000000-0005-0000-0000-0000346B0000}"/>
    <cellStyle name="40% - Accent5 4 2 2 2 2 3 4" xfId="22388" xr:uid="{00000000-0005-0000-0000-0000356B0000}"/>
    <cellStyle name="40% - Accent5 4 2 2 2 2 4" xfId="22389" xr:uid="{00000000-0005-0000-0000-0000366B0000}"/>
    <cellStyle name="40% - Accent5 4 2 2 2 2 4 2" xfId="22390" xr:uid="{00000000-0005-0000-0000-0000376B0000}"/>
    <cellStyle name="40% - Accent5 4 2 2 2 2 4 3" xfId="54422" xr:uid="{00000000-0005-0000-0000-0000386B0000}"/>
    <cellStyle name="40% - Accent5 4 2 2 2 2 5" xfId="22391" xr:uid="{00000000-0005-0000-0000-0000396B0000}"/>
    <cellStyle name="40% - Accent5 4 2 2 2 2 6" xfId="22392" xr:uid="{00000000-0005-0000-0000-00003A6B0000}"/>
    <cellStyle name="40% - Accent5 4 2 2 2 3" xfId="22393" xr:uid="{00000000-0005-0000-0000-00003B6B0000}"/>
    <cellStyle name="40% - Accent5 4 2 2 2 3 2" xfId="22394" xr:uid="{00000000-0005-0000-0000-00003C6B0000}"/>
    <cellStyle name="40% - Accent5 4 2 2 2 3 2 2" xfId="22395" xr:uid="{00000000-0005-0000-0000-00003D6B0000}"/>
    <cellStyle name="40% - Accent5 4 2 2 2 3 2 3" xfId="54423" xr:uid="{00000000-0005-0000-0000-00003E6B0000}"/>
    <cellStyle name="40% - Accent5 4 2 2 2 3 3" xfId="22396" xr:uid="{00000000-0005-0000-0000-00003F6B0000}"/>
    <cellStyle name="40% - Accent5 4 2 2 2 3 4" xfId="22397" xr:uid="{00000000-0005-0000-0000-0000406B0000}"/>
    <cellStyle name="40% - Accent5 4 2 2 2 4" xfId="22398" xr:uid="{00000000-0005-0000-0000-0000416B0000}"/>
    <cellStyle name="40% - Accent5 4 2 2 2 4 2" xfId="22399" xr:uid="{00000000-0005-0000-0000-0000426B0000}"/>
    <cellStyle name="40% - Accent5 4 2 2 2 4 2 2" xfId="22400" xr:uid="{00000000-0005-0000-0000-0000436B0000}"/>
    <cellStyle name="40% - Accent5 4 2 2 2 4 2 3" xfId="54424" xr:uid="{00000000-0005-0000-0000-0000446B0000}"/>
    <cellStyle name="40% - Accent5 4 2 2 2 4 3" xfId="22401" xr:uid="{00000000-0005-0000-0000-0000456B0000}"/>
    <cellStyle name="40% - Accent5 4 2 2 2 4 4" xfId="22402" xr:uid="{00000000-0005-0000-0000-0000466B0000}"/>
    <cellStyle name="40% - Accent5 4 2 2 2 5" xfId="22403" xr:uid="{00000000-0005-0000-0000-0000476B0000}"/>
    <cellStyle name="40% - Accent5 4 2 2 2 5 2" xfId="22404" xr:uid="{00000000-0005-0000-0000-0000486B0000}"/>
    <cellStyle name="40% - Accent5 4 2 2 2 5 3" xfId="54425" xr:uid="{00000000-0005-0000-0000-0000496B0000}"/>
    <cellStyle name="40% - Accent5 4 2 2 2 6" xfId="22405" xr:uid="{00000000-0005-0000-0000-00004A6B0000}"/>
    <cellStyle name="40% - Accent5 4 2 2 2 7" xfId="22406" xr:uid="{00000000-0005-0000-0000-00004B6B0000}"/>
    <cellStyle name="40% - Accent5 4 2 2 3" xfId="22407" xr:uid="{00000000-0005-0000-0000-00004C6B0000}"/>
    <cellStyle name="40% - Accent5 4 2 2 3 2" xfId="22408" xr:uid="{00000000-0005-0000-0000-00004D6B0000}"/>
    <cellStyle name="40% - Accent5 4 2 2 3 2 2" xfId="22409" xr:uid="{00000000-0005-0000-0000-00004E6B0000}"/>
    <cellStyle name="40% - Accent5 4 2 2 3 2 2 2" xfId="22410" xr:uid="{00000000-0005-0000-0000-00004F6B0000}"/>
    <cellStyle name="40% - Accent5 4 2 2 3 2 2 3" xfId="54426" xr:uid="{00000000-0005-0000-0000-0000506B0000}"/>
    <cellStyle name="40% - Accent5 4 2 2 3 2 3" xfId="22411" xr:uid="{00000000-0005-0000-0000-0000516B0000}"/>
    <cellStyle name="40% - Accent5 4 2 2 3 2 4" xfId="22412" xr:uid="{00000000-0005-0000-0000-0000526B0000}"/>
    <cellStyle name="40% - Accent5 4 2 2 3 3" xfId="22413" xr:uid="{00000000-0005-0000-0000-0000536B0000}"/>
    <cellStyle name="40% - Accent5 4 2 2 3 3 2" xfId="22414" xr:uid="{00000000-0005-0000-0000-0000546B0000}"/>
    <cellStyle name="40% - Accent5 4 2 2 3 3 2 2" xfId="22415" xr:uid="{00000000-0005-0000-0000-0000556B0000}"/>
    <cellStyle name="40% - Accent5 4 2 2 3 3 2 3" xfId="54427" xr:uid="{00000000-0005-0000-0000-0000566B0000}"/>
    <cellStyle name="40% - Accent5 4 2 2 3 3 3" xfId="22416" xr:uid="{00000000-0005-0000-0000-0000576B0000}"/>
    <cellStyle name="40% - Accent5 4 2 2 3 3 4" xfId="22417" xr:uid="{00000000-0005-0000-0000-0000586B0000}"/>
    <cellStyle name="40% - Accent5 4 2 2 3 4" xfId="22418" xr:uid="{00000000-0005-0000-0000-0000596B0000}"/>
    <cellStyle name="40% - Accent5 4 2 2 3 4 2" xfId="22419" xr:uid="{00000000-0005-0000-0000-00005A6B0000}"/>
    <cellStyle name="40% - Accent5 4 2 2 3 4 3" xfId="54428" xr:uid="{00000000-0005-0000-0000-00005B6B0000}"/>
    <cellStyle name="40% - Accent5 4 2 2 3 5" xfId="22420" xr:uid="{00000000-0005-0000-0000-00005C6B0000}"/>
    <cellStyle name="40% - Accent5 4 2 2 3 6" xfId="22421" xr:uid="{00000000-0005-0000-0000-00005D6B0000}"/>
    <cellStyle name="40% - Accent5 4 2 2 4" xfId="22422" xr:uid="{00000000-0005-0000-0000-00005E6B0000}"/>
    <cellStyle name="40% - Accent5 4 2 2 4 2" xfId="22423" xr:uid="{00000000-0005-0000-0000-00005F6B0000}"/>
    <cellStyle name="40% - Accent5 4 2 2 4 2 2" xfId="22424" xr:uid="{00000000-0005-0000-0000-0000606B0000}"/>
    <cellStyle name="40% - Accent5 4 2 2 4 2 3" xfId="54429" xr:uid="{00000000-0005-0000-0000-0000616B0000}"/>
    <cellStyle name="40% - Accent5 4 2 2 4 3" xfId="22425" xr:uid="{00000000-0005-0000-0000-0000626B0000}"/>
    <cellStyle name="40% - Accent5 4 2 2 4 4" xfId="22426" xr:uid="{00000000-0005-0000-0000-0000636B0000}"/>
    <cellStyle name="40% - Accent5 4 2 2 5" xfId="22427" xr:uid="{00000000-0005-0000-0000-0000646B0000}"/>
    <cellStyle name="40% - Accent5 4 2 2 5 2" xfId="22428" xr:uid="{00000000-0005-0000-0000-0000656B0000}"/>
    <cellStyle name="40% - Accent5 4 2 2 5 2 2" xfId="22429" xr:uid="{00000000-0005-0000-0000-0000666B0000}"/>
    <cellStyle name="40% - Accent5 4 2 2 5 2 3" xfId="54430" xr:uid="{00000000-0005-0000-0000-0000676B0000}"/>
    <cellStyle name="40% - Accent5 4 2 2 5 3" xfId="22430" xr:uid="{00000000-0005-0000-0000-0000686B0000}"/>
    <cellStyle name="40% - Accent5 4 2 2 5 4" xfId="22431" xr:uid="{00000000-0005-0000-0000-0000696B0000}"/>
    <cellStyle name="40% - Accent5 4 2 2 6" xfId="22432" xr:uid="{00000000-0005-0000-0000-00006A6B0000}"/>
    <cellStyle name="40% - Accent5 4 2 2 6 2" xfId="22433" xr:uid="{00000000-0005-0000-0000-00006B6B0000}"/>
    <cellStyle name="40% - Accent5 4 2 2 6 3" xfId="54431" xr:uid="{00000000-0005-0000-0000-00006C6B0000}"/>
    <cellStyle name="40% - Accent5 4 2 2 7" xfId="22434" xr:uid="{00000000-0005-0000-0000-00006D6B0000}"/>
    <cellStyle name="40% - Accent5 4 2 2 8" xfId="22435" xr:uid="{00000000-0005-0000-0000-00006E6B0000}"/>
    <cellStyle name="40% - Accent5 4 2 2 9" xfId="60741" xr:uid="{00000000-0005-0000-0000-00006F6B0000}"/>
    <cellStyle name="40% - Accent5 4 2 3" xfId="22436" xr:uid="{00000000-0005-0000-0000-0000706B0000}"/>
    <cellStyle name="40% - Accent5 4 2 3 2" xfId="22437" xr:uid="{00000000-0005-0000-0000-0000716B0000}"/>
    <cellStyle name="40% - Accent5 4 2 3 2 2" xfId="22438" xr:uid="{00000000-0005-0000-0000-0000726B0000}"/>
    <cellStyle name="40% - Accent5 4 2 3 2 2 2" xfId="22439" xr:uid="{00000000-0005-0000-0000-0000736B0000}"/>
    <cellStyle name="40% - Accent5 4 2 3 2 2 2 2" xfId="22440" xr:uid="{00000000-0005-0000-0000-0000746B0000}"/>
    <cellStyle name="40% - Accent5 4 2 3 2 2 2 3" xfId="54432" xr:uid="{00000000-0005-0000-0000-0000756B0000}"/>
    <cellStyle name="40% - Accent5 4 2 3 2 2 3" xfId="22441" xr:uid="{00000000-0005-0000-0000-0000766B0000}"/>
    <cellStyle name="40% - Accent5 4 2 3 2 2 4" xfId="22442" xr:uid="{00000000-0005-0000-0000-0000776B0000}"/>
    <cellStyle name="40% - Accent5 4 2 3 2 3" xfId="22443" xr:uid="{00000000-0005-0000-0000-0000786B0000}"/>
    <cellStyle name="40% - Accent5 4 2 3 2 3 2" xfId="22444" xr:uid="{00000000-0005-0000-0000-0000796B0000}"/>
    <cellStyle name="40% - Accent5 4 2 3 2 3 2 2" xfId="22445" xr:uid="{00000000-0005-0000-0000-00007A6B0000}"/>
    <cellStyle name="40% - Accent5 4 2 3 2 3 2 3" xfId="54433" xr:uid="{00000000-0005-0000-0000-00007B6B0000}"/>
    <cellStyle name="40% - Accent5 4 2 3 2 3 3" xfId="22446" xr:uid="{00000000-0005-0000-0000-00007C6B0000}"/>
    <cellStyle name="40% - Accent5 4 2 3 2 3 4" xfId="22447" xr:uid="{00000000-0005-0000-0000-00007D6B0000}"/>
    <cellStyle name="40% - Accent5 4 2 3 2 4" xfId="22448" xr:uid="{00000000-0005-0000-0000-00007E6B0000}"/>
    <cellStyle name="40% - Accent5 4 2 3 2 4 2" xfId="22449" xr:uid="{00000000-0005-0000-0000-00007F6B0000}"/>
    <cellStyle name="40% - Accent5 4 2 3 2 4 3" xfId="54434" xr:uid="{00000000-0005-0000-0000-0000806B0000}"/>
    <cellStyle name="40% - Accent5 4 2 3 2 5" xfId="22450" xr:uid="{00000000-0005-0000-0000-0000816B0000}"/>
    <cellStyle name="40% - Accent5 4 2 3 2 6" xfId="22451" xr:uid="{00000000-0005-0000-0000-0000826B0000}"/>
    <cellStyle name="40% - Accent5 4 2 3 3" xfId="22452" xr:uid="{00000000-0005-0000-0000-0000836B0000}"/>
    <cellStyle name="40% - Accent5 4 2 3 3 2" xfId="22453" xr:uid="{00000000-0005-0000-0000-0000846B0000}"/>
    <cellStyle name="40% - Accent5 4 2 3 3 2 2" xfId="22454" xr:uid="{00000000-0005-0000-0000-0000856B0000}"/>
    <cellStyle name="40% - Accent5 4 2 3 3 2 3" xfId="54435" xr:uid="{00000000-0005-0000-0000-0000866B0000}"/>
    <cellStyle name="40% - Accent5 4 2 3 3 3" xfId="22455" xr:uid="{00000000-0005-0000-0000-0000876B0000}"/>
    <cellStyle name="40% - Accent5 4 2 3 3 4" xfId="22456" xr:uid="{00000000-0005-0000-0000-0000886B0000}"/>
    <cellStyle name="40% - Accent5 4 2 3 4" xfId="22457" xr:uid="{00000000-0005-0000-0000-0000896B0000}"/>
    <cellStyle name="40% - Accent5 4 2 3 4 2" xfId="22458" xr:uid="{00000000-0005-0000-0000-00008A6B0000}"/>
    <cellStyle name="40% - Accent5 4 2 3 4 2 2" xfId="22459" xr:uid="{00000000-0005-0000-0000-00008B6B0000}"/>
    <cellStyle name="40% - Accent5 4 2 3 4 2 3" xfId="54436" xr:uid="{00000000-0005-0000-0000-00008C6B0000}"/>
    <cellStyle name="40% - Accent5 4 2 3 4 3" xfId="22460" xr:uid="{00000000-0005-0000-0000-00008D6B0000}"/>
    <cellStyle name="40% - Accent5 4 2 3 4 4" xfId="22461" xr:uid="{00000000-0005-0000-0000-00008E6B0000}"/>
    <cellStyle name="40% - Accent5 4 2 3 5" xfId="22462" xr:uid="{00000000-0005-0000-0000-00008F6B0000}"/>
    <cellStyle name="40% - Accent5 4 2 3 5 2" xfId="22463" xr:uid="{00000000-0005-0000-0000-0000906B0000}"/>
    <cellStyle name="40% - Accent5 4 2 3 5 3" xfId="54437" xr:uid="{00000000-0005-0000-0000-0000916B0000}"/>
    <cellStyle name="40% - Accent5 4 2 3 6" xfId="22464" xr:uid="{00000000-0005-0000-0000-0000926B0000}"/>
    <cellStyle name="40% - Accent5 4 2 3 7" xfId="22465" xr:uid="{00000000-0005-0000-0000-0000936B0000}"/>
    <cellStyle name="40% - Accent5 4 2 4" xfId="22466" xr:uid="{00000000-0005-0000-0000-0000946B0000}"/>
    <cellStyle name="40% - Accent5 4 2 4 2" xfId="22467" xr:uid="{00000000-0005-0000-0000-0000956B0000}"/>
    <cellStyle name="40% - Accent5 4 2 4 2 2" xfId="22468" xr:uid="{00000000-0005-0000-0000-0000966B0000}"/>
    <cellStyle name="40% - Accent5 4 2 4 2 2 2" xfId="22469" xr:uid="{00000000-0005-0000-0000-0000976B0000}"/>
    <cellStyle name="40% - Accent5 4 2 4 2 2 3" xfId="54438" xr:uid="{00000000-0005-0000-0000-0000986B0000}"/>
    <cellStyle name="40% - Accent5 4 2 4 2 3" xfId="22470" xr:uid="{00000000-0005-0000-0000-0000996B0000}"/>
    <cellStyle name="40% - Accent5 4 2 4 2 4" xfId="22471" xr:uid="{00000000-0005-0000-0000-00009A6B0000}"/>
    <cellStyle name="40% - Accent5 4 2 4 3" xfId="22472" xr:uid="{00000000-0005-0000-0000-00009B6B0000}"/>
    <cellStyle name="40% - Accent5 4 2 4 3 2" xfId="22473" xr:uid="{00000000-0005-0000-0000-00009C6B0000}"/>
    <cellStyle name="40% - Accent5 4 2 4 3 2 2" xfId="22474" xr:uid="{00000000-0005-0000-0000-00009D6B0000}"/>
    <cellStyle name="40% - Accent5 4 2 4 3 2 3" xfId="54439" xr:uid="{00000000-0005-0000-0000-00009E6B0000}"/>
    <cellStyle name="40% - Accent5 4 2 4 3 3" xfId="22475" xr:uid="{00000000-0005-0000-0000-00009F6B0000}"/>
    <cellStyle name="40% - Accent5 4 2 4 3 4" xfId="22476" xr:uid="{00000000-0005-0000-0000-0000A06B0000}"/>
    <cellStyle name="40% - Accent5 4 2 4 4" xfId="22477" xr:uid="{00000000-0005-0000-0000-0000A16B0000}"/>
    <cellStyle name="40% - Accent5 4 2 4 4 2" xfId="22478" xr:uid="{00000000-0005-0000-0000-0000A26B0000}"/>
    <cellStyle name="40% - Accent5 4 2 4 4 3" xfId="54440" xr:uid="{00000000-0005-0000-0000-0000A36B0000}"/>
    <cellStyle name="40% - Accent5 4 2 4 5" xfId="22479" xr:uid="{00000000-0005-0000-0000-0000A46B0000}"/>
    <cellStyle name="40% - Accent5 4 2 4 6" xfId="22480" xr:uid="{00000000-0005-0000-0000-0000A56B0000}"/>
    <cellStyle name="40% - Accent5 4 2 5" xfId="22481" xr:uid="{00000000-0005-0000-0000-0000A66B0000}"/>
    <cellStyle name="40% - Accent5 4 2 5 2" xfId="22482" xr:uid="{00000000-0005-0000-0000-0000A76B0000}"/>
    <cellStyle name="40% - Accent5 4 2 5 2 2" xfId="22483" xr:uid="{00000000-0005-0000-0000-0000A86B0000}"/>
    <cellStyle name="40% - Accent5 4 2 5 2 2 2" xfId="22484" xr:uid="{00000000-0005-0000-0000-0000A96B0000}"/>
    <cellStyle name="40% - Accent5 4 2 5 2 2 3" xfId="54441" xr:uid="{00000000-0005-0000-0000-0000AA6B0000}"/>
    <cellStyle name="40% - Accent5 4 2 5 2 3" xfId="22485" xr:uid="{00000000-0005-0000-0000-0000AB6B0000}"/>
    <cellStyle name="40% - Accent5 4 2 5 2 4" xfId="22486" xr:uid="{00000000-0005-0000-0000-0000AC6B0000}"/>
    <cellStyle name="40% - Accent5 4 2 5 3" xfId="22487" xr:uid="{00000000-0005-0000-0000-0000AD6B0000}"/>
    <cellStyle name="40% - Accent5 4 2 5 3 2" xfId="22488" xr:uid="{00000000-0005-0000-0000-0000AE6B0000}"/>
    <cellStyle name="40% - Accent5 4 2 5 3 3" xfId="54442" xr:uid="{00000000-0005-0000-0000-0000AF6B0000}"/>
    <cellStyle name="40% - Accent5 4 2 5 4" xfId="22489" xr:uid="{00000000-0005-0000-0000-0000B06B0000}"/>
    <cellStyle name="40% - Accent5 4 2 5 5" xfId="22490" xr:uid="{00000000-0005-0000-0000-0000B16B0000}"/>
    <cellStyle name="40% - Accent5 4 2 6" xfId="22491" xr:uid="{00000000-0005-0000-0000-0000B26B0000}"/>
    <cellStyle name="40% - Accent5 4 2 6 2" xfId="22492" xr:uid="{00000000-0005-0000-0000-0000B36B0000}"/>
    <cellStyle name="40% - Accent5 4 2 6 2 2" xfId="22493" xr:uid="{00000000-0005-0000-0000-0000B46B0000}"/>
    <cellStyle name="40% - Accent5 4 2 6 2 3" xfId="54443" xr:uid="{00000000-0005-0000-0000-0000B56B0000}"/>
    <cellStyle name="40% - Accent5 4 2 6 3" xfId="22494" xr:uid="{00000000-0005-0000-0000-0000B66B0000}"/>
    <cellStyle name="40% - Accent5 4 2 6 4" xfId="22495" xr:uid="{00000000-0005-0000-0000-0000B76B0000}"/>
    <cellStyle name="40% - Accent5 4 2 7" xfId="22496" xr:uid="{00000000-0005-0000-0000-0000B86B0000}"/>
    <cellStyle name="40% - Accent5 4 2 7 2" xfId="22497" xr:uid="{00000000-0005-0000-0000-0000B96B0000}"/>
    <cellStyle name="40% - Accent5 4 2 7 2 2" xfId="22498" xr:uid="{00000000-0005-0000-0000-0000BA6B0000}"/>
    <cellStyle name="40% - Accent5 4 2 7 2 3" xfId="54444" xr:uid="{00000000-0005-0000-0000-0000BB6B0000}"/>
    <cellStyle name="40% - Accent5 4 2 7 3" xfId="22499" xr:uid="{00000000-0005-0000-0000-0000BC6B0000}"/>
    <cellStyle name="40% - Accent5 4 2 7 4" xfId="22500" xr:uid="{00000000-0005-0000-0000-0000BD6B0000}"/>
    <cellStyle name="40% - Accent5 4 2 8" xfId="22501" xr:uid="{00000000-0005-0000-0000-0000BE6B0000}"/>
    <cellStyle name="40% - Accent5 4 2 8 2" xfId="22502" xr:uid="{00000000-0005-0000-0000-0000BF6B0000}"/>
    <cellStyle name="40% - Accent5 4 2 8 3" xfId="54445" xr:uid="{00000000-0005-0000-0000-0000C06B0000}"/>
    <cellStyle name="40% - Accent5 4 2 9" xfId="22503" xr:uid="{00000000-0005-0000-0000-0000C16B0000}"/>
    <cellStyle name="40% - Accent5 4 3" xfId="22504" xr:uid="{00000000-0005-0000-0000-0000C26B0000}"/>
    <cellStyle name="40% - Accent5 4 3 2" xfId="22505" xr:uid="{00000000-0005-0000-0000-0000C36B0000}"/>
    <cellStyle name="40% - Accent5 4 3 2 2" xfId="22506" xr:uid="{00000000-0005-0000-0000-0000C46B0000}"/>
    <cellStyle name="40% - Accent5 4 3 2 2 2" xfId="22507" xr:uid="{00000000-0005-0000-0000-0000C56B0000}"/>
    <cellStyle name="40% - Accent5 4 3 2 2 2 2" xfId="22508" xr:uid="{00000000-0005-0000-0000-0000C66B0000}"/>
    <cellStyle name="40% - Accent5 4 3 2 2 2 2 2" xfId="22509" xr:uid="{00000000-0005-0000-0000-0000C76B0000}"/>
    <cellStyle name="40% - Accent5 4 3 2 2 2 2 3" xfId="54446" xr:uid="{00000000-0005-0000-0000-0000C86B0000}"/>
    <cellStyle name="40% - Accent5 4 3 2 2 2 3" xfId="22510" xr:uid="{00000000-0005-0000-0000-0000C96B0000}"/>
    <cellStyle name="40% - Accent5 4 3 2 2 2 4" xfId="22511" xr:uid="{00000000-0005-0000-0000-0000CA6B0000}"/>
    <cellStyle name="40% - Accent5 4 3 2 2 3" xfId="22512" xr:uid="{00000000-0005-0000-0000-0000CB6B0000}"/>
    <cellStyle name="40% - Accent5 4 3 2 2 3 2" xfId="22513" xr:uid="{00000000-0005-0000-0000-0000CC6B0000}"/>
    <cellStyle name="40% - Accent5 4 3 2 2 3 2 2" xfId="22514" xr:uid="{00000000-0005-0000-0000-0000CD6B0000}"/>
    <cellStyle name="40% - Accent5 4 3 2 2 3 2 3" xfId="54447" xr:uid="{00000000-0005-0000-0000-0000CE6B0000}"/>
    <cellStyle name="40% - Accent5 4 3 2 2 3 3" xfId="22515" xr:uid="{00000000-0005-0000-0000-0000CF6B0000}"/>
    <cellStyle name="40% - Accent5 4 3 2 2 3 4" xfId="22516" xr:uid="{00000000-0005-0000-0000-0000D06B0000}"/>
    <cellStyle name="40% - Accent5 4 3 2 2 4" xfId="22517" xr:uid="{00000000-0005-0000-0000-0000D16B0000}"/>
    <cellStyle name="40% - Accent5 4 3 2 2 4 2" xfId="22518" xr:uid="{00000000-0005-0000-0000-0000D26B0000}"/>
    <cellStyle name="40% - Accent5 4 3 2 2 4 3" xfId="54448" xr:uid="{00000000-0005-0000-0000-0000D36B0000}"/>
    <cellStyle name="40% - Accent5 4 3 2 2 5" xfId="22519" xr:uid="{00000000-0005-0000-0000-0000D46B0000}"/>
    <cellStyle name="40% - Accent5 4 3 2 2 6" xfId="22520" xr:uid="{00000000-0005-0000-0000-0000D56B0000}"/>
    <cellStyle name="40% - Accent5 4 3 2 3" xfId="22521" xr:uid="{00000000-0005-0000-0000-0000D66B0000}"/>
    <cellStyle name="40% - Accent5 4 3 2 3 2" xfId="22522" xr:uid="{00000000-0005-0000-0000-0000D76B0000}"/>
    <cellStyle name="40% - Accent5 4 3 2 3 2 2" xfId="22523" xr:uid="{00000000-0005-0000-0000-0000D86B0000}"/>
    <cellStyle name="40% - Accent5 4 3 2 3 2 3" xfId="54449" xr:uid="{00000000-0005-0000-0000-0000D96B0000}"/>
    <cellStyle name="40% - Accent5 4 3 2 3 3" xfId="22524" xr:uid="{00000000-0005-0000-0000-0000DA6B0000}"/>
    <cellStyle name="40% - Accent5 4 3 2 3 4" xfId="22525" xr:uid="{00000000-0005-0000-0000-0000DB6B0000}"/>
    <cellStyle name="40% - Accent5 4 3 2 4" xfId="22526" xr:uid="{00000000-0005-0000-0000-0000DC6B0000}"/>
    <cellStyle name="40% - Accent5 4 3 2 4 2" xfId="22527" xr:uid="{00000000-0005-0000-0000-0000DD6B0000}"/>
    <cellStyle name="40% - Accent5 4 3 2 4 2 2" xfId="22528" xr:uid="{00000000-0005-0000-0000-0000DE6B0000}"/>
    <cellStyle name="40% - Accent5 4 3 2 4 2 3" xfId="54450" xr:uid="{00000000-0005-0000-0000-0000DF6B0000}"/>
    <cellStyle name="40% - Accent5 4 3 2 4 3" xfId="22529" xr:uid="{00000000-0005-0000-0000-0000E06B0000}"/>
    <cellStyle name="40% - Accent5 4 3 2 4 4" xfId="22530" xr:uid="{00000000-0005-0000-0000-0000E16B0000}"/>
    <cellStyle name="40% - Accent5 4 3 2 5" xfId="22531" xr:uid="{00000000-0005-0000-0000-0000E26B0000}"/>
    <cellStyle name="40% - Accent5 4 3 2 5 2" xfId="22532" xr:uid="{00000000-0005-0000-0000-0000E36B0000}"/>
    <cellStyle name="40% - Accent5 4 3 2 5 3" xfId="54451" xr:uid="{00000000-0005-0000-0000-0000E46B0000}"/>
    <cellStyle name="40% - Accent5 4 3 2 6" xfId="22533" xr:uid="{00000000-0005-0000-0000-0000E56B0000}"/>
    <cellStyle name="40% - Accent5 4 3 2 7" xfId="22534" xr:uid="{00000000-0005-0000-0000-0000E66B0000}"/>
    <cellStyle name="40% - Accent5 4 3 3" xfId="22535" xr:uid="{00000000-0005-0000-0000-0000E76B0000}"/>
    <cellStyle name="40% - Accent5 4 3 3 2" xfId="22536" xr:uid="{00000000-0005-0000-0000-0000E86B0000}"/>
    <cellStyle name="40% - Accent5 4 3 3 2 2" xfId="22537" xr:uid="{00000000-0005-0000-0000-0000E96B0000}"/>
    <cellStyle name="40% - Accent5 4 3 3 2 2 2" xfId="22538" xr:uid="{00000000-0005-0000-0000-0000EA6B0000}"/>
    <cellStyle name="40% - Accent5 4 3 3 2 2 3" xfId="54452" xr:uid="{00000000-0005-0000-0000-0000EB6B0000}"/>
    <cellStyle name="40% - Accent5 4 3 3 2 3" xfId="22539" xr:uid="{00000000-0005-0000-0000-0000EC6B0000}"/>
    <cellStyle name="40% - Accent5 4 3 3 2 4" xfId="22540" xr:uid="{00000000-0005-0000-0000-0000ED6B0000}"/>
    <cellStyle name="40% - Accent5 4 3 3 3" xfId="22541" xr:uid="{00000000-0005-0000-0000-0000EE6B0000}"/>
    <cellStyle name="40% - Accent5 4 3 3 3 2" xfId="22542" xr:uid="{00000000-0005-0000-0000-0000EF6B0000}"/>
    <cellStyle name="40% - Accent5 4 3 3 3 2 2" xfId="22543" xr:uid="{00000000-0005-0000-0000-0000F06B0000}"/>
    <cellStyle name="40% - Accent5 4 3 3 3 2 3" xfId="54453" xr:uid="{00000000-0005-0000-0000-0000F16B0000}"/>
    <cellStyle name="40% - Accent5 4 3 3 3 3" xfId="22544" xr:uid="{00000000-0005-0000-0000-0000F26B0000}"/>
    <cellStyle name="40% - Accent5 4 3 3 3 4" xfId="22545" xr:uid="{00000000-0005-0000-0000-0000F36B0000}"/>
    <cellStyle name="40% - Accent5 4 3 3 4" xfId="22546" xr:uid="{00000000-0005-0000-0000-0000F46B0000}"/>
    <cellStyle name="40% - Accent5 4 3 3 4 2" xfId="22547" xr:uid="{00000000-0005-0000-0000-0000F56B0000}"/>
    <cellStyle name="40% - Accent5 4 3 3 4 3" xfId="54454" xr:uid="{00000000-0005-0000-0000-0000F66B0000}"/>
    <cellStyle name="40% - Accent5 4 3 3 5" xfId="22548" xr:uid="{00000000-0005-0000-0000-0000F76B0000}"/>
    <cellStyle name="40% - Accent5 4 3 3 6" xfId="22549" xr:uid="{00000000-0005-0000-0000-0000F86B0000}"/>
    <cellStyle name="40% - Accent5 4 3 4" xfId="22550" xr:uid="{00000000-0005-0000-0000-0000F96B0000}"/>
    <cellStyle name="40% - Accent5 4 3 4 2" xfId="22551" xr:uid="{00000000-0005-0000-0000-0000FA6B0000}"/>
    <cellStyle name="40% - Accent5 4 3 4 2 2" xfId="22552" xr:uid="{00000000-0005-0000-0000-0000FB6B0000}"/>
    <cellStyle name="40% - Accent5 4 3 4 2 3" xfId="54455" xr:uid="{00000000-0005-0000-0000-0000FC6B0000}"/>
    <cellStyle name="40% - Accent5 4 3 4 3" xfId="22553" xr:uid="{00000000-0005-0000-0000-0000FD6B0000}"/>
    <cellStyle name="40% - Accent5 4 3 4 4" xfId="22554" xr:uid="{00000000-0005-0000-0000-0000FE6B0000}"/>
    <cellStyle name="40% - Accent5 4 3 5" xfId="22555" xr:uid="{00000000-0005-0000-0000-0000FF6B0000}"/>
    <cellStyle name="40% - Accent5 4 3 5 2" xfId="22556" xr:uid="{00000000-0005-0000-0000-0000006C0000}"/>
    <cellStyle name="40% - Accent5 4 3 5 2 2" xfId="22557" xr:uid="{00000000-0005-0000-0000-0000016C0000}"/>
    <cellStyle name="40% - Accent5 4 3 5 2 3" xfId="54456" xr:uid="{00000000-0005-0000-0000-0000026C0000}"/>
    <cellStyle name="40% - Accent5 4 3 5 3" xfId="22558" xr:uid="{00000000-0005-0000-0000-0000036C0000}"/>
    <cellStyle name="40% - Accent5 4 3 5 4" xfId="22559" xr:uid="{00000000-0005-0000-0000-0000046C0000}"/>
    <cellStyle name="40% - Accent5 4 3 6" xfId="22560" xr:uid="{00000000-0005-0000-0000-0000056C0000}"/>
    <cellStyle name="40% - Accent5 4 3 6 2" xfId="22561" xr:uid="{00000000-0005-0000-0000-0000066C0000}"/>
    <cellStyle name="40% - Accent5 4 3 6 3" xfId="54457" xr:uid="{00000000-0005-0000-0000-0000076C0000}"/>
    <cellStyle name="40% - Accent5 4 3 7" xfId="22562" xr:uid="{00000000-0005-0000-0000-0000086C0000}"/>
    <cellStyle name="40% - Accent5 4 3 8" xfId="22563" xr:uid="{00000000-0005-0000-0000-0000096C0000}"/>
    <cellStyle name="40% - Accent5 4 3 9" xfId="60558" xr:uid="{00000000-0005-0000-0000-00000A6C0000}"/>
    <cellStyle name="40% - Accent5 4 4" xfId="22564" xr:uid="{00000000-0005-0000-0000-00000B6C0000}"/>
    <cellStyle name="40% - Accent5 4 4 2" xfId="22565" xr:uid="{00000000-0005-0000-0000-00000C6C0000}"/>
    <cellStyle name="40% - Accent5 4 4 2 2" xfId="22566" xr:uid="{00000000-0005-0000-0000-00000D6C0000}"/>
    <cellStyle name="40% - Accent5 4 4 2 2 2" xfId="22567" xr:uid="{00000000-0005-0000-0000-00000E6C0000}"/>
    <cellStyle name="40% - Accent5 4 4 2 2 2 2" xfId="22568" xr:uid="{00000000-0005-0000-0000-00000F6C0000}"/>
    <cellStyle name="40% - Accent5 4 4 2 2 2 3" xfId="54458" xr:uid="{00000000-0005-0000-0000-0000106C0000}"/>
    <cellStyle name="40% - Accent5 4 4 2 2 3" xfId="22569" xr:uid="{00000000-0005-0000-0000-0000116C0000}"/>
    <cellStyle name="40% - Accent5 4 4 2 2 4" xfId="22570" xr:uid="{00000000-0005-0000-0000-0000126C0000}"/>
    <cellStyle name="40% - Accent5 4 4 2 3" xfId="22571" xr:uid="{00000000-0005-0000-0000-0000136C0000}"/>
    <cellStyle name="40% - Accent5 4 4 2 3 2" xfId="22572" xr:uid="{00000000-0005-0000-0000-0000146C0000}"/>
    <cellStyle name="40% - Accent5 4 4 2 3 2 2" xfId="22573" xr:uid="{00000000-0005-0000-0000-0000156C0000}"/>
    <cellStyle name="40% - Accent5 4 4 2 3 2 3" xfId="54459" xr:uid="{00000000-0005-0000-0000-0000166C0000}"/>
    <cellStyle name="40% - Accent5 4 4 2 3 3" xfId="22574" xr:uid="{00000000-0005-0000-0000-0000176C0000}"/>
    <cellStyle name="40% - Accent5 4 4 2 3 4" xfId="22575" xr:uid="{00000000-0005-0000-0000-0000186C0000}"/>
    <cellStyle name="40% - Accent5 4 4 2 4" xfId="22576" xr:uid="{00000000-0005-0000-0000-0000196C0000}"/>
    <cellStyle name="40% - Accent5 4 4 2 4 2" xfId="22577" xr:uid="{00000000-0005-0000-0000-00001A6C0000}"/>
    <cellStyle name="40% - Accent5 4 4 2 4 3" xfId="54460" xr:uid="{00000000-0005-0000-0000-00001B6C0000}"/>
    <cellStyle name="40% - Accent5 4 4 2 5" xfId="22578" xr:uid="{00000000-0005-0000-0000-00001C6C0000}"/>
    <cellStyle name="40% - Accent5 4 4 2 6" xfId="22579" xr:uid="{00000000-0005-0000-0000-00001D6C0000}"/>
    <cellStyle name="40% - Accent5 4 4 3" xfId="22580" xr:uid="{00000000-0005-0000-0000-00001E6C0000}"/>
    <cellStyle name="40% - Accent5 4 4 3 2" xfId="22581" xr:uid="{00000000-0005-0000-0000-00001F6C0000}"/>
    <cellStyle name="40% - Accent5 4 4 3 2 2" xfId="22582" xr:uid="{00000000-0005-0000-0000-0000206C0000}"/>
    <cellStyle name="40% - Accent5 4 4 3 2 3" xfId="54461" xr:uid="{00000000-0005-0000-0000-0000216C0000}"/>
    <cellStyle name="40% - Accent5 4 4 3 3" xfId="22583" xr:uid="{00000000-0005-0000-0000-0000226C0000}"/>
    <cellStyle name="40% - Accent5 4 4 3 4" xfId="22584" xr:uid="{00000000-0005-0000-0000-0000236C0000}"/>
    <cellStyle name="40% - Accent5 4 4 4" xfId="22585" xr:uid="{00000000-0005-0000-0000-0000246C0000}"/>
    <cellStyle name="40% - Accent5 4 4 4 2" xfId="22586" xr:uid="{00000000-0005-0000-0000-0000256C0000}"/>
    <cellStyle name="40% - Accent5 4 4 4 2 2" xfId="22587" xr:uid="{00000000-0005-0000-0000-0000266C0000}"/>
    <cellStyle name="40% - Accent5 4 4 4 2 3" xfId="54462" xr:uid="{00000000-0005-0000-0000-0000276C0000}"/>
    <cellStyle name="40% - Accent5 4 4 4 3" xfId="22588" xr:uid="{00000000-0005-0000-0000-0000286C0000}"/>
    <cellStyle name="40% - Accent5 4 4 4 4" xfId="22589" xr:uid="{00000000-0005-0000-0000-0000296C0000}"/>
    <cellStyle name="40% - Accent5 4 4 5" xfId="22590" xr:uid="{00000000-0005-0000-0000-00002A6C0000}"/>
    <cellStyle name="40% - Accent5 4 4 5 2" xfId="22591" xr:uid="{00000000-0005-0000-0000-00002B6C0000}"/>
    <cellStyle name="40% - Accent5 4 4 5 3" xfId="54463" xr:uid="{00000000-0005-0000-0000-00002C6C0000}"/>
    <cellStyle name="40% - Accent5 4 4 6" xfId="22592" xr:uid="{00000000-0005-0000-0000-00002D6C0000}"/>
    <cellStyle name="40% - Accent5 4 4 7" xfId="22593" xr:uid="{00000000-0005-0000-0000-00002E6C0000}"/>
    <cellStyle name="40% - Accent5 4 5" xfId="22594" xr:uid="{00000000-0005-0000-0000-00002F6C0000}"/>
    <cellStyle name="40% - Accent5 4 5 2" xfId="22595" xr:uid="{00000000-0005-0000-0000-0000306C0000}"/>
    <cellStyle name="40% - Accent5 4 5 2 2" xfId="22596" xr:uid="{00000000-0005-0000-0000-0000316C0000}"/>
    <cellStyle name="40% - Accent5 4 5 2 2 2" xfId="22597" xr:uid="{00000000-0005-0000-0000-0000326C0000}"/>
    <cellStyle name="40% - Accent5 4 5 2 2 3" xfId="54464" xr:uid="{00000000-0005-0000-0000-0000336C0000}"/>
    <cellStyle name="40% - Accent5 4 5 2 3" xfId="22598" xr:uid="{00000000-0005-0000-0000-0000346C0000}"/>
    <cellStyle name="40% - Accent5 4 5 2 4" xfId="22599" xr:uid="{00000000-0005-0000-0000-0000356C0000}"/>
    <cellStyle name="40% - Accent5 4 5 3" xfId="22600" xr:uid="{00000000-0005-0000-0000-0000366C0000}"/>
    <cellStyle name="40% - Accent5 4 5 3 2" xfId="22601" xr:uid="{00000000-0005-0000-0000-0000376C0000}"/>
    <cellStyle name="40% - Accent5 4 5 3 2 2" xfId="22602" xr:uid="{00000000-0005-0000-0000-0000386C0000}"/>
    <cellStyle name="40% - Accent5 4 5 3 2 3" xfId="54465" xr:uid="{00000000-0005-0000-0000-0000396C0000}"/>
    <cellStyle name="40% - Accent5 4 5 3 3" xfId="22603" xr:uid="{00000000-0005-0000-0000-00003A6C0000}"/>
    <cellStyle name="40% - Accent5 4 5 3 4" xfId="22604" xr:uid="{00000000-0005-0000-0000-00003B6C0000}"/>
    <cellStyle name="40% - Accent5 4 5 4" xfId="22605" xr:uid="{00000000-0005-0000-0000-00003C6C0000}"/>
    <cellStyle name="40% - Accent5 4 5 4 2" xfId="22606" xr:uid="{00000000-0005-0000-0000-00003D6C0000}"/>
    <cellStyle name="40% - Accent5 4 5 4 3" xfId="54466" xr:uid="{00000000-0005-0000-0000-00003E6C0000}"/>
    <cellStyle name="40% - Accent5 4 5 5" xfId="22607" xr:uid="{00000000-0005-0000-0000-00003F6C0000}"/>
    <cellStyle name="40% - Accent5 4 5 6" xfId="22608" xr:uid="{00000000-0005-0000-0000-0000406C0000}"/>
    <cellStyle name="40% - Accent5 4 6" xfId="22609" xr:uid="{00000000-0005-0000-0000-0000416C0000}"/>
    <cellStyle name="40% - Accent5 4 6 2" xfId="22610" xr:uid="{00000000-0005-0000-0000-0000426C0000}"/>
    <cellStyle name="40% - Accent5 4 6 2 2" xfId="22611" xr:uid="{00000000-0005-0000-0000-0000436C0000}"/>
    <cellStyle name="40% - Accent5 4 6 2 2 2" xfId="22612" xr:uid="{00000000-0005-0000-0000-0000446C0000}"/>
    <cellStyle name="40% - Accent5 4 6 2 2 3" xfId="54467" xr:uid="{00000000-0005-0000-0000-0000456C0000}"/>
    <cellStyle name="40% - Accent5 4 6 2 3" xfId="22613" xr:uid="{00000000-0005-0000-0000-0000466C0000}"/>
    <cellStyle name="40% - Accent5 4 6 2 4" xfId="22614" xr:uid="{00000000-0005-0000-0000-0000476C0000}"/>
    <cellStyle name="40% - Accent5 4 6 3" xfId="22615" xr:uid="{00000000-0005-0000-0000-0000486C0000}"/>
    <cellStyle name="40% - Accent5 4 6 3 2" xfId="22616" xr:uid="{00000000-0005-0000-0000-0000496C0000}"/>
    <cellStyle name="40% - Accent5 4 6 3 3" xfId="54468" xr:uid="{00000000-0005-0000-0000-00004A6C0000}"/>
    <cellStyle name="40% - Accent5 4 6 4" xfId="22617" xr:uid="{00000000-0005-0000-0000-00004B6C0000}"/>
    <cellStyle name="40% - Accent5 4 6 5" xfId="22618" xr:uid="{00000000-0005-0000-0000-00004C6C0000}"/>
    <cellStyle name="40% - Accent5 4 7" xfId="22619" xr:uid="{00000000-0005-0000-0000-00004D6C0000}"/>
    <cellStyle name="40% - Accent5 4 7 2" xfId="22620" xr:uid="{00000000-0005-0000-0000-00004E6C0000}"/>
    <cellStyle name="40% - Accent5 4 7 2 2" xfId="22621" xr:uid="{00000000-0005-0000-0000-00004F6C0000}"/>
    <cellStyle name="40% - Accent5 4 7 2 3" xfId="54469" xr:uid="{00000000-0005-0000-0000-0000506C0000}"/>
    <cellStyle name="40% - Accent5 4 7 3" xfId="22622" xr:uid="{00000000-0005-0000-0000-0000516C0000}"/>
    <cellStyle name="40% - Accent5 4 7 4" xfId="22623" xr:uid="{00000000-0005-0000-0000-0000526C0000}"/>
    <cellStyle name="40% - Accent5 4 8" xfId="22624" xr:uid="{00000000-0005-0000-0000-0000536C0000}"/>
    <cellStyle name="40% - Accent5 4 8 2" xfId="22625" xr:uid="{00000000-0005-0000-0000-0000546C0000}"/>
    <cellStyle name="40% - Accent5 4 8 2 2" xfId="22626" xr:uid="{00000000-0005-0000-0000-0000556C0000}"/>
    <cellStyle name="40% - Accent5 4 8 2 3" xfId="54470" xr:uid="{00000000-0005-0000-0000-0000566C0000}"/>
    <cellStyle name="40% - Accent5 4 8 3" xfId="22627" xr:uid="{00000000-0005-0000-0000-0000576C0000}"/>
    <cellStyle name="40% - Accent5 4 8 4" xfId="22628" xr:uid="{00000000-0005-0000-0000-0000586C0000}"/>
    <cellStyle name="40% - Accent5 4 9" xfId="22629" xr:uid="{00000000-0005-0000-0000-0000596C0000}"/>
    <cellStyle name="40% - Accent5 4 9 2" xfId="22630" xr:uid="{00000000-0005-0000-0000-00005A6C0000}"/>
    <cellStyle name="40% - Accent5 4 9 3" xfId="54471" xr:uid="{00000000-0005-0000-0000-00005B6C0000}"/>
    <cellStyle name="40% - Accent5 5" xfId="22631" xr:uid="{00000000-0005-0000-0000-00005C6C0000}"/>
    <cellStyle name="40% - Accent5 5 10" xfId="22632" xr:uid="{00000000-0005-0000-0000-00005D6C0000}"/>
    <cellStyle name="40% - Accent5 5 11" xfId="60204" xr:uid="{00000000-0005-0000-0000-00005E6C0000}"/>
    <cellStyle name="40% - Accent5 5 2" xfId="22633" xr:uid="{00000000-0005-0000-0000-00005F6C0000}"/>
    <cellStyle name="40% - Accent5 5 2 2" xfId="22634" xr:uid="{00000000-0005-0000-0000-0000606C0000}"/>
    <cellStyle name="40% - Accent5 5 2 2 2" xfId="22635" xr:uid="{00000000-0005-0000-0000-0000616C0000}"/>
    <cellStyle name="40% - Accent5 5 2 2 2 2" xfId="22636" xr:uid="{00000000-0005-0000-0000-0000626C0000}"/>
    <cellStyle name="40% - Accent5 5 2 2 2 2 2" xfId="22637" xr:uid="{00000000-0005-0000-0000-0000636C0000}"/>
    <cellStyle name="40% - Accent5 5 2 2 2 2 2 2" xfId="22638" xr:uid="{00000000-0005-0000-0000-0000646C0000}"/>
    <cellStyle name="40% - Accent5 5 2 2 2 2 2 3" xfId="54472" xr:uid="{00000000-0005-0000-0000-0000656C0000}"/>
    <cellStyle name="40% - Accent5 5 2 2 2 2 3" xfId="22639" xr:uid="{00000000-0005-0000-0000-0000666C0000}"/>
    <cellStyle name="40% - Accent5 5 2 2 2 2 4" xfId="22640" xr:uid="{00000000-0005-0000-0000-0000676C0000}"/>
    <cellStyle name="40% - Accent5 5 2 2 2 3" xfId="22641" xr:uid="{00000000-0005-0000-0000-0000686C0000}"/>
    <cellStyle name="40% - Accent5 5 2 2 2 3 2" xfId="22642" xr:uid="{00000000-0005-0000-0000-0000696C0000}"/>
    <cellStyle name="40% - Accent5 5 2 2 2 3 2 2" xfId="22643" xr:uid="{00000000-0005-0000-0000-00006A6C0000}"/>
    <cellStyle name="40% - Accent5 5 2 2 2 3 2 3" xfId="54473" xr:uid="{00000000-0005-0000-0000-00006B6C0000}"/>
    <cellStyle name="40% - Accent5 5 2 2 2 3 3" xfId="22644" xr:uid="{00000000-0005-0000-0000-00006C6C0000}"/>
    <cellStyle name="40% - Accent5 5 2 2 2 3 4" xfId="22645" xr:uid="{00000000-0005-0000-0000-00006D6C0000}"/>
    <cellStyle name="40% - Accent5 5 2 2 2 4" xfId="22646" xr:uid="{00000000-0005-0000-0000-00006E6C0000}"/>
    <cellStyle name="40% - Accent5 5 2 2 2 4 2" xfId="22647" xr:uid="{00000000-0005-0000-0000-00006F6C0000}"/>
    <cellStyle name="40% - Accent5 5 2 2 2 4 3" xfId="54474" xr:uid="{00000000-0005-0000-0000-0000706C0000}"/>
    <cellStyle name="40% - Accent5 5 2 2 2 5" xfId="22648" xr:uid="{00000000-0005-0000-0000-0000716C0000}"/>
    <cellStyle name="40% - Accent5 5 2 2 2 6" xfId="22649" xr:uid="{00000000-0005-0000-0000-0000726C0000}"/>
    <cellStyle name="40% - Accent5 5 2 2 3" xfId="22650" xr:uid="{00000000-0005-0000-0000-0000736C0000}"/>
    <cellStyle name="40% - Accent5 5 2 2 3 2" xfId="22651" xr:uid="{00000000-0005-0000-0000-0000746C0000}"/>
    <cellStyle name="40% - Accent5 5 2 2 3 2 2" xfId="22652" xr:uid="{00000000-0005-0000-0000-0000756C0000}"/>
    <cellStyle name="40% - Accent5 5 2 2 3 2 3" xfId="54475" xr:uid="{00000000-0005-0000-0000-0000766C0000}"/>
    <cellStyle name="40% - Accent5 5 2 2 3 3" xfId="22653" xr:uid="{00000000-0005-0000-0000-0000776C0000}"/>
    <cellStyle name="40% - Accent5 5 2 2 3 4" xfId="22654" xr:uid="{00000000-0005-0000-0000-0000786C0000}"/>
    <cellStyle name="40% - Accent5 5 2 2 4" xfId="22655" xr:uid="{00000000-0005-0000-0000-0000796C0000}"/>
    <cellStyle name="40% - Accent5 5 2 2 4 2" xfId="22656" xr:uid="{00000000-0005-0000-0000-00007A6C0000}"/>
    <cellStyle name="40% - Accent5 5 2 2 4 2 2" xfId="22657" xr:uid="{00000000-0005-0000-0000-00007B6C0000}"/>
    <cellStyle name="40% - Accent5 5 2 2 4 2 3" xfId="54476" xr:uid="{00000000-0005-0000-0000-00007C6C0000}"/>
    <cellStyle name="40% - Accent5 5 2 2 4 3" xfId="22658" xr:uid="{00000000-0005-0000-0000-00007D6C0000}"/>
    <cellStyle name="40% - Accent5 5 2 2 4 4" xfId="22659" xr:uid="{00000000-0005-0000-0000-00007E6C0000}"/>
    <cellStyle name="40% - Accent5 5 2 2 5" xfId="22660" xr:uid="{00000000-0005-0000-0000-00007F6C0000}"/>
    <cellStyle name="40% - Accent5 5 2 2 5 2" xfId="22661" xr:uid="{00000000-0005-0000-0000-0000806C0000}"/>
    <cellStyle name="40% - Accent5 5 2 2 5 3" xfId="54477" xr:uid="{00000000-0005-0000-0000-0000816C0000}"/>
    <cellStyle name="40% - Accent5 5 2 2 6" xfId="22662" xr:uid="{00000000-0005-0000-0000-0000826C0000}"/>
    <cellStyle name="40% - Accent5 5 2 2 7" xfId="22663" xr:uid="{00000000-0005-0000-0000-0000836C0000}"/>
    <cellStyle name="40% - Accent5 5 2 2 8" xfId="60755" xr:uid="{00000000-0005-0000-0000-0000846C0000}"/>
    <cellStyle name="40% - Accent5 5 2 3" xfId="22664" xr:uid="{00000000-0005-0000-0000-0000856C0000}"/>
    <cellStyle name="40% - Accent5 5 2 3 2" xfId="22665" xr:uid="{00000000-0005-0000-0000-0000866C0000}"/>
    <cellStyle name="40% - Accent5 5 2 3 2 2" xfId="22666" xr:uid="{00000000-0005-0000-0000-0000876C0000}"/>
    <cellStyle name="40% - Accent5 5 2 3 2 2 2" xfId="22667" xr:uid="{00000000-0005-0000-0000-0000886C0000}"/>
    <cellStyle name="40% - Accent5 5 2 3 2 2 3" xfId="54478" xr:uid="{00000000-0005-0000-0000-0000896C0000}"/>
    <cellStyle name="40% - Accent5 5 2 3 2 3" xfId="22668" xr:uid="{00000000-0005-0000-0000-00008A6C0000}"/>
    <cellStyle name="40% - Accent5 5 2 3 2 4" xfId="22669" xr:uid="{00000000-0005-0000-0000-00008B6C0000}"/>
    <cellStyle name="40% - Accent5 5 2 3 3" xfId="22670" xr:uid="{00000000-0005-0000-0000-00008C6C0000}"/>
    <cellStyle name="40% - Accent5 5 2 3 3 2" xfId="22671" xr:uid="{00000000-0005-0000-0000-00008D6C0000}"/>
    <cellStyle name="40% - Accent5 5 2 3 3 2 2" xfId="22672" xr:uid="{00000000-0005-0000-0000-00008E6C0000}"/>
    <cellStyle name="40% - Accent5 5 2 3 3 2 3" xfId="54479" xr:uid="{00000000-0005-0000-0000-00008F6C0000}"/>
    <cellStyle name="40% - Accent5 5 2 3 3 3" xfId="22673" xr:uid="{00000000-0005-0000-0000-0000906C0000}"/>
    <cellStyle name="40% - Accent5 5 2 3 3 4" xfId="22674" xr:uid="{00000000-0005-0000-0000-0000916C0000}"/>
    <cellStyle name="40% - Accent5 5 2 3 4" xfId="22675" xr:uid="{00000000-0005-0000-0000-0000926C0000}"/>
    <cellStyle name="40% - Accent5 5 2 3 4 2" xfId="22676" xr:uid="{00000000-0005-0000-0000-0000936C0000}"/>
    <cellStyle name="40% - Accent5 5 2 3 4 3" xfId="54480" xr:uid="{00000000-0005-0000-0000-0000946C0000}"/>
    <cellStyle name="40% - Accent5 5 2 3 5" xfId="22677" xr:uid="{00000000-0005-0000-0000-0000956C0000}"/>
    <cellStyle name="40% - Accent5 5 2 3 6" xfId="22678" xr:uid="{00000000-0005-0000-0000-0000966C0000}"/>
    <cellStyle name="40% - Accent5 5 2 4" xfId="22679" xr:uid="{00000000-0005-0000-0000-0000976C0000}"/>
    <cellStyle name="40% - Accent5 5 2 4 2" xfId="22680" xr:uid="{00000000-0005-0000-0000-0000986C0000}"/>
    <cellStyle name="40% - Accent5 5 2 4 2 2" xfId="22681" xr:uid="{00000000-0005-0000-0000-0000996C0000}"/>
    <cellStyle name="40% - Accent5 5 2 4 2 3" xfId="54481" xr:uid="{00000000-0005-0000-0000-00009A6C0000}"/>
    <cellStyle name="40% - Accent5 5 2 4 3" xfId="22682" xr:uid="{00000000-0005-0000-0000-00009B6C0000}"/>
    <cellStyle name="40% - Accent5 5 2 4 4" xfId="22683" xr:uid="{00000000-0005-0000-0000-00009C6C0000}"/>
    <cellStyle name="40% - Accent5 5 2 5" xfId="22684" xr:uid="{00000000-0005-0000-0000-00009D6C0000}"/>
    <cellStyle name="40% - Accent5 5 2 5 2" xfId="22685" xr:uid="{00000000-0005-0000-0000-00009E6C0000}"/>
    <cellStyle name="40% - Accent5 5 2 5 2 2" xfId="22686" xr:uid="{00000000-0005-0000-0000-00009F6C0000}"/>
    <cellStyle name="40% - Accent5 5 2 5 2 3" xfId="54482" xr:uid="{00000000-0005-0000-0000-0000A06C0000}"/>
    <cellStyle name="40% - Accent5 5 2 5 3" xfId="22687" xr:uid="{00000000-0005-0000-0000-0000A16C0000}"/>
    <cellStyle name="40% - Accent5 5 2 5 4" xfId="22688" xr:uid="{00000000-0005-0000-0000-0000A26C0000}"/>
    <cellStyle name="40% - Accent5 5 2 6" xfId="22689" xr:uid="{00000000-0005-0000-0000-0000A36C0000}"/>
    <cellStyle name="40% - Accent5 5 2 6 2" xfId="22690" xr:uid="{00000000-0005-0000-0000-0000A46C0000}"/>
    <cellStyle name="40% - Accent5 5 2 6 3" xfId="54483" xr:uid="{00000000-0005-0000-0000-0000A56C0000}"/>
    <cellStyle name="40% - Accent5 5 2 7" xfId="22691" xr:uid="{00000000-0005-0000-0000-0000A66C0000}"/>
    <cellStyle name="40% - Accent5 5 2 8" xfId="22692" xr:uid="{00000000-0005-0000-0000-0000A76C0000}"/>
    <cellStyle name="40% - Accent5 5 2 9" xfId="60387" xr:uid="{00000000-0005-0000-0000-0000A86C0000}"/>
    <cellStyle name="40% - Accent5 5 3" xfId="22693" xr:uid="{00000000-0005-0000-0000-0000A96C0000}"/>
    <cellStyle name="40% - Accent5 5 3 2" xfId="22694" xr:uid="{00000000-0005-0000-0000-0000AA6C0000}"/>
    <cellStyle name="40% - Accent5 5 3 2 2" xfId="22695" xr:uid="{00000000-0005-0000-0000-0000AB6C0000}"/>
    <cellStyle name="40% - Accent5 5 3 2 2 2" xfId="22696" xr:uid="{00000000-0005-0000-0000-0000AC6C0000}"/>
    <cellStyle name="40% - Accent5 5 3 2 2 2 2" xfId="22697" xr:uid="{00000000-0005-0000-0000-0000AD6C0000}"/>
    <cellStyle name="40% - Accent5 5 3 2 2 2 3" xfId="54484" xr:uid="{00000000-0005-0000-0000-0000AE6C0000}"/>
    <cellStyle name="40% - Accent5 5 3 2 2 3" xfId="22698" xr:uid="{00000000-0005-0000-0000-0000AF6C0000}"/>
    <cellStyle name="40% - Accent5 5 3 2 2 4" xfId="22699" xr:uid="{00000000-0005-0000-0000-0000B06C0000}"/>
    <cellStyle name="40% - Accent5 5 3 2 3" xfId="22700" xr:uid="{00000000-0005-0000-0000-0000B16C0000}"/>
    <cellStyle name="40% - Accent5 5 3 2 3 2" xfId="22701" xr:uid="{00000000-0005-0000-0000-0000B26C0000}"/>
    <cellStyle name="40% - Accent5 5 3 2 3 2 2" xfId="22702" xr:uid="{00000000-0005-0000-0000-0000B36C0000}"/>
    <cellStyle name="40% - Accent5 5 3 2 3 2 3" xfId="54485" xr:uid="{00000000-0005-0000-0000-0000B46C0000}"/>
    <cellStyle name="40% - Accent5 5 3 2 3 3" xfId="22703" xr:uid="{00000000-0005-0000-0000-0000B56C0000}"/>
    <cellStyle name="40% - Accent5 5 3 2 3 4" xfId="22704" xr:uid="{00000000-0005-0000-0000-0000B66C0000}"/>
    <cellStyle name="40% - Accent5 5 3 2 4" xfId="22705" xr:uid="{00000000-0005-0000-0000-0000B76C0000}"/>
    <cellStyle name="40% - Accent5 5 3 2 4 2" xfId="22706" xr:uid="{00000000-0005-0000-0000-0000B86C0000}"/>
    <cellStyle name="40% - Accent5 5 3 2 4 3" xfId="54486" xr:uid="{00000000-0005-0000-0000-0000B96C0000}"/>
    <cellStyle name="40% - Accent5 5 3 2 5" xfId="22707" xr:uid="{00000000-0005-0000-0000-0000BA6C0000}"/>
    <cellStyle name="40% - Accent5 5 3 2 6" xfId="22708" xr:uid="{00000000-0005-0000-0000-0000BB6C0000}"/>
    <cellStyle name="40% - Accent5 5 3 3" xfId="22709" xr:uid="{00000000-0005-0000-0000-0000BC6C0000}"/>
    <cellStyle name="40% - Accent5 5 3 3 2" xfId="22710" xr:uid="{00000000-0005-0000-0000-0000BD6C0000}"/>
    <cellStyle name="40% - Accent5 5 3 3 2 2" xfId="22711" xr:uid="{00000000-0005-0000-0000-0000BE6C0000}"/>
    <cellStyle name="40% - Accent5 5 3 3 2 3" xfId="54487" xr:uid="{00000000-0005-0000-0000-0000BF6C0000}"/>
    <cellStyle name="40% - Accent5 5 3 3 3" xfId="22712" xr:uid="{00000000-0005-0000-0000-0000C06C0000}"/>
    <cellStyle name="40% - Accent5 5 3 3 4" xfId="22713" xr:uid="{00000000-0005-0000-0000-0000C16C0000}"/>
    <cellStyle name="40% - Accent5 5 3 4" xfId="22714" xr:uid="{00000000-0005-0000-0000-0000C26C0000}"/>
    <cellStyle name="40% - Accent5 5 3 4 2" xfId="22715" xr:uid="{00000000-0005-0000-0000-0000C36C0000}"/>
    <cellStyle name="40% - Accent5 5 3 4 2 2" xfId="22716" xr:uid="{00000000-0005-0000-0000-0000C46C0000}"/>
    <cellStyle name="40% - Accent5 5 3 4 2 3" xfId="54488" xr:uid="{00000000-0005-0000-0000-0000C56C0000}"/>
    <cellStyle name="40% - Accent5 5 3 4 3" xfId="22717" xr:uid="{00000000-0005-0000-0000-0000C66C0000}"/>
    <cellStyle name="40% - Accent5 5 3 4 4" xfId="22718" xr:uid="{00000000-0005-0000-0000-0000C76C0000}"/>
    <cellStyle name="40% - Accent5 5 3 5" xfId="22719" xr:uid="{00000000-0005-0000-0000-0000C86C0000}"/>
    <cellStyle name="40% - Accent5 5 3 5 2" xfId="22720" xr:uid="{00000000-0005-0000-0000-0000C96C0000}"/>
    <cellStyle name="40% - Accent5 5 3 5 3" xfId="54489" xr:uid="{00000000-0005-0000-0000-0000CA6C0000}"/>
    <cellStyle name="40% - Accent5 5 3 6" xfId="22721" xr:uid="{00000000-0005-0000-0000-0000CB6C0000}"/>
    <cellStyle name="40% - Accent5 5 3 7" xfId="22722" xr:uid="{00000000-0005-0000-0000-0000CC6C0000}"/>
    <cellStyle name="40% - Accent5 5 3 8" xfId="60572" xr:uid="{00000000-0005-0000-0000-0000CD6C0000}"/>
    <cellStyle name="40% - Accent5 5 4" xfId="22723" xr:uid="{00000000-0005-0000-0000-0000CE6C0000}"/>
    <cellStyle name="40% - Accent5 5 4 2" xfId="22724" xr:uid="{00000000-0005-0000-0000-0000CF6C0000}"/>
    <cellStyle name="40% - Accent5 5 4 2 2" xfId="22725" xr:uid="{00000000-0005-0000-0000-0000D06C0000}"/>
    <cellStyle name="40% - Accent5 5 4 2 2 2" xfId="22726" xr:uid="{00000000-0005-0000-0000-0000D16C0000}"/>
    <cellStyle name="40% - Accent5 5 4 2 2 3" xfId="54490" xr:uid="{00000000-0005-0000-0000-0000D26C0000}"/>
    <cellStyle name="40% - Accent5 5 4 2 3" xfId="22727" xr:uid="{00000000-0005-0000-0000-0000D36C0000}"/>
    <cellStyle name="40% - Accent5 5 4 2 4" xfId="22728" xr:uid="{00000000-0005-0000-0000-0000D46C0000}"/>
    <cellStyle name="40% - Accent5 5 4 3" xfId="22729" xr:uid="{00000000-0005-0000-0000-0000D56C0000}"/>
    <cellStyle name="40% - Accent5 5 4 3 2" xfId="22730" xr:uid="{00000000-0005-0000-0000-0000D66C0000}"/>
    <cellStyle name="40% - Accent5 5 4 3 2 2" xfId="22731" xr:uid="{00000000-0005-0000-0000-0000D76C0000}"/>
    <cellStyle name="40% - Accent5 5 4 3 2 3" xfId="54491" xr:uid="{00000000-0005-0000-0000-0000D86C0000}"/>
    <cellStyle name="40% - Accent5 5 4 3 3" xfId="22732" xr:uid="{00000000-0005-0000-0000-0000D96C0000}"/>
    <cellStyle name="40% - Accent5 5 4 3 4" xfId="22733" xr:uid="{00000000-0005-0000-0000-0000DA6C0000}"/>
    <cellStyle name="40% - Accent5 5 4 4" xfId="22734" xr:uid="{00000000-0005-0000-0000-0000DB6C0000}"/>
    <cellStyle name="40% - Accent5 5 4 4 2" xfId="22735" xr:uid="{00000000-0005-0000-0000-0000DC6C0000}"/>
    <cellStyle name="40% - Accent5 5 4 4 3" xfId="54492" xr:uid="{00000000-0005-0000-0000-0000DD6C0000}"/>
    <cellStyle name="40% - Accent5 5 4 5" xfId="22736" xr:uid="{00000000-0005-0000-0000-0000DE6C0000}"/>
    <cellStyle name="40% - Accent5 5 4 6" xfId="22737" xr:uid="{00000000-0005-0000-0000-0000DF6C0000}"/>
    <cellStyle name="40% - Accent5 5 5" xfId="22738" xr:uid="{00000000-0005-0000-0000-0000E06C0000}"/>
    <cellStyle name="40% - Accent5 5 5 2" xfId="22739" xr:uid="{00000000-0005-0000-0000-0000E16C0000}"/>
    <cellStyle name="40% - Accent5 5 5 2 2" xfId="22740" xr:uid="{00000000-0005-0000-0000-0000E26C0000}"/>
    <cellStyle name="40% - Accent5 5 5 2 2 2" xfId="22741" xr:uid="{00000000-0005-0000-0000-0000E36C0000}"/>
    <cellStyle name="40% - Accent5 5 5 2 2 3" xfId="54493" xr:uid="{00000000-0005-0000-0000-0000E46C0000}"/>
    <cellStyle name="40% - Accent5 5 5 2 3" xfId="22742" xr:uid="{00000000-0005-0000-0000-0000E56C0000}"/>
    <cellStyle name="40% - Accent5 5 5 2 4" xfId="22743" xr:uid="{00000000-0005-0000-0000-0000E66C0000}"/>
    <cellStyle name="40% - Accent5 5 5 3" xfId="22744" xr:uid="{00000000-0005-0000-0000-0000E76C0000}"/>
    <cellStyle name="40% - Accent5 5 5 3 2" xfId="22745" xr:uid="{00000000-0005-0000-0000-0000E86C0000}"/>
    <cellStyle name="40% - Accent5 5 5 3 3" xfId="54494" xr:uid="{00000000-0005-0000-0000-0000E96C0000}"/>
    <cellStyle name="40% - Accent5 5 5 4" xfId="22746" xr:uid="{00000000-0005-0000-0000-0000EA6C0000}"/>
    <cellStyle name="40% - Accent5 5 5 5" xfId="22747" xr:uid="{00000000-0005-0000-0000-0000EB6C0000}"/>
    <cellStyle name="40% - Accent5 5 6" xfId="22748" xr:uid="{00000000-0005-0000-0000-0000EC6C0000}"/>
    <cellStyle name="40% - Accent5 5 6 2" xfId="22749" xr:uid="{00000000-0005-0000-0000-0000ED6C0000}"/>
    <cellStyle name="40% - Accent5 5 6 2 2" xfId="22750" xr:uid="{00000000-0005-0000-0000-0000EE6C0000}"/>
    <cellStyle name="40% - Accent5 5 6 2 3" xfId="54495" xr:uid="{00000000-0005-0000-0000-0000EF6C0000}"/>
    <cellStyle name="40% - Accent5 5 6 3" xfId="22751" xr:uid="{00000000-0005-0000-0000-0000F06C0000}"/>
    <cellStyle name="40% - Accent5 5 6 4" xfId="22752" xr:uid="{00000000-0005-0000-0000-0000F16C0000}"/>
    <cellStyle name="40% - Accent5 5 7" xfId="22753" xr:uid="{00000000-0005-0000-0000-0000F26C0000}"/>
    <cellStyle name="40% - Accent5 5 7 2" xfId="22754" xr:uid="{00000000-0005-0000-0000-0000F36C0000}"/>
    <cellStyle name="40% - Accent5 5 7 2 2" xfId="22755" xr:uid="{00000000-0005-0000-0000-0000F46C0000}"/>
    <cellStyle name="40% - Accent5 5 7 2 3" xfId="54496" xr:uid="{00000000-0005-0000-0000-0000F56C0000}"/>
    <cellStyle name="40% - Accent5 5 7 3" xfId="22756" xr:uid="{00000000-0005-0000-0000-0000F66C0000}"/>
    <cellStyle name="40% - Accent5 5 7 4" xfId="22757" xr:uid="{00000000-0005-0000-0000-0000F76C0000}"/>
    <cellStyle name="40% - Accent5 5 8" xfId="22758" xr:uid="{00000000-0005-0000-0000-0000F86C0000}"/>
    <cellStyle name="40% - Accent5 5 8 2" xfId="22759" xr:uid="{00000000-0005-0000-0000-0000F96C0000}"/>
    <cellStyle name="40% - Accent5 5 8 3" xfId="54497" xr:uid="{00000000-0005-0000-0000-0000FA6C0000}"/>
    <cellStyle name="40% - Accent5 5 9" xfId="22760" xr:uid="{00000000-0005-0000-0000-0000FB6C0000}"/>
    <cellStyle name="40% - Accent5 6" xfId="22761" xr:uid="{00000000-0005-0000-0000-0000FC6C0000}"/>
    <cellStyle name="40% - Accent5 6 10" xfId="22762" xr:uid="{00000000-0005-0000-0000-0000FD6C0000}"/>
    <cellStyle name="40% - Accent5 6 11" xfId="60218" xr:uid="{00000000-0005-0000-0000-0000FE6C0000}"/>
    <cellStyle name="40% - Accent5 6 2" xfId="22763" xr:uid="{00000000-0005-0000-0000-0000FF6C0000}"/>
    <cellStyle name="40% - Accent5 6 2 2" xfId="22764" xr:uid="{00000000-0005-0000-0000-0000006D0000}"/>
    <cellStyle name="40% - Accent5 6 2 2 2" xfId="22765" xr:uid="{00000000-0005-0000-0000-0000016D0000}"/>
    <cellStyle name="40% - Accent5 6 2 2 2 2" xfId="22766" xr:uid="{00000000-0005-0000-0000-0000026D0000}"/>
    <cellStyle name="40% - Accent5 6 2 2 2 2 2" xfId="22767" xr:uid="{00000000-0005-0000-0000-0000036D0000}"/>
    <cellStyle name="40% - Accent5 6 2 2 2 2 2 2" xfId="22768" xr:uid="{00000000-0005-0000-0000-0000046D0000}"/>
    <cellStyle name="40% - Accent5 6 2 2 2 2 2 3" xfId="54498" xr:uid="{00000000-0005-0000-0000-0000056D0000}"/>
    <cellStyle name="40% - Accent5 6 2 2 2 2 3" xfId="22769" xr:uid="{00000000-0005-0000-0000-0000066D0000}"/>
    <cellStyle name="40% - Accent5 6 2 2 2 2 4" xfId="22770" xr:uid="{00000000-0005-0000-0000-0000076D0000}"/>
    <cellStyle name="40% - Accent5 6 2 2 2 3" xfId="22771" xr:uid="{00000000-0005-0000-0000-0000086D0000}"/>
    <cellStyle name="40% - Accent5 6 2 2 2 3 2" xfId="22772" xr:uid="{00000000-0005-0000-0000-0000096D0000}"/>
    <cellStyle name="40% - Accent5 6 2 2 2 3 2 2" xfId="22773" xr:uid="{00000000-0005-0000-0000-00000A6D0000}"/>
    <cellStyle name="40% - Accent5 6 2 2 2 3 2 3" xfId="54499" xr:uid="{00000000-0005-0000-0000-00000B6D0000}"/>
    <cellStyle name="40% - Accent5 6 2 2 2 3 3" xfId="22774" xr:uid="{00000000-0005-0000-0000-00000C6D0000}"/>
    <cellStyle name="40% - Accent5 6 2 2 2 3 4" xfId="22775" xr:uid="{00000000-0005-0000-0000-00000D6D0000}"/>
    <cellStyle name="40% - Accent5 6 2 2 2 4" xfId="22776" xr:uid="{00000000-0005-0000-0000-00000E6D0000}"/>
    <cellStyle name="40% - Accent5 6 2 2 2 4 2" xfId="22777" xr:uid="{00000000-0005-0000-0000-00000F6D0000}"/>
    <cellStyle name="40% - Accent5 6 2 2 2 4 3" xfId="54500" xr:uid="{00000000-0005-0000-0000-0000106D0000}"/>
    <cellStyle name="40% - Accent5 6 2 2 2 5" xfId="22778" xr:uid="{00000000-0005-0000-0000-0000116D0000}"/>
    <cellStyle name="40% - Accent5 6 2 2 2 6" xfId="22779" xr:uid="{00000000-0005-0000-0000-0000126D0000}"/>
    <cellStyle name="40% - Accent5 6 2 2 3" xfId="22780" xr:uid="{00000000-0005-0000-0000-0000136D0000}"/>
    <cellStyle name="40% - Accent5 6 2 2 3 2" xfId="22781" xr:uid="{00000000-0005-0000-0000-0000146D0000}"/>
    <cellStyle name="40% - Accent5 6 2 2 3 2 2" xfId="22782" xr:uid="{00000000-0005-0000-0000-0000156D0000}"/>
    <cellStyle name="40% - Accent5 6 2 2 3 2 3" xfId="54501" xr:uid="{00000000-0005-0000-0000-0000166D0000}"/>
    <cellStyle name="40% - Accent5 6 2 2 3 3" xfId="22783" xr:uid="{00000000-0005-0000-0000-0000176D0000}"/>
    <cellStyle name="40% - Accent5 6 2 2 3 4" xfId="22784" xr:uid="{00000000-0005-0000-0000-0000186D0000}"/>
    <cellStyle name="40% - Accent5 6 2 2 4" xfId="22785" xr:uid="{00000000-0005-0000-0000-0000196D0000}"/>
    <cellStyle name="40% - Accent5 6 2 2 4 2" xfId="22786" xr:uid="{00000000-0005-0000-0000-00001A6D0000}"/>
    <cellStyle name="40% - Accent5 6 2 2 4 2 2" xfId="22787" xr:uid="{00000000-0005-0000-0000-00001B6D0000}"/>
    <cellStyle name="40% - Accent5 6 2 2 4 2 3" xfId="54502" xr:uid="{00000000-0005-0000-0000-00001C6D0000}"/>
    <cellStyle name="40% - Accent5 6 2 2 4 3" xfId="22788" xr:uid="{00000000-0005-0000-0000-00001D6D0000}"/>
    <cellStyle name="40% - Accent5 6 2 2 4 4" xfId="22789" xr:uid="{00000000-0005-0000-0000-00001E6D0000}"/>
    <cellStyle name="40% - Accent5 6 2 2 5" xfId="22790" xr:uid="{00000000-0005-0000-0000-00001F6D0000}"/>
    <cellStyle name="40% - Accent5 6 2 2 5 2" xfId="22791" xr:uid="{00000000-0005-0000-0000-0000206D0000}"/>
    <cellStyle name="40% - Accent5 6 2 2 5 3" xfId="54503" xr:uid="{00000000-0005-0000-0000-0000216D0000}"/>
    <cellStyle name="40% - Accent5 6 2 2 6" xfId="22792" xr:uid="{00000000-0005-0000-0000-0000226D0000}"/>
    <cellStyle name="40% - Accent5 6 2 2 7" xfId="22793" xr:uid="{00000000-0005-0000-0000-0000236D0000}"/>
    <cellStyle name="40% - Accent5 6 2 2 8" xfId="60769" xr:uid="{00000000-0005-0000-0000-0000246D0000}"/>
    <cellStyle name="40% - Accent5 6 2 3" xfId="22794" xr:uid="{00000000-0005-0000-0000-0000256D0000}"/>
    <cellStyle name="40% - Accent5 6 2 3 2" xfId="22795" xr:uid="{00000000-0005-0000-0000-0000266D0000}"/>
    <cellStyle name="40% - Accent5 6 2 3 2 2" xfId="22796" xr:uid="{00000000-0005-0000-0000-0000276D0000}"/>
    <cellStyle name="40% - Accent5 6 2 3 2 2 2" xfId="22797" xr:uid="{00000000-0005-0000-0000-0000286D0000}"/>
    <cellStyle name="40% - Accent5 6 2 3 2 2 3" xfId="54504" xr:uid="{00000000-0005-0000-0000-0000296D0000}"/>
    <cellStyle name="40% - Accent5 6 2 3 2 3" xfId="22798" xr:uid="{00000000-0005-0000-0000-00002A6D0000}"/>
    <cellStyle name="40% - Accent5 6 2 3 2 4" xfId="22799" xr:uid="{00000000-0005-0000-0000-00002B6D0000}"/>
    <cellStyle name="40% - Accent5 6 2 3 3" xfId="22800" xr:uid="{00000000-0005-0000-0000-00002C6D0000}"/>
    <cellStyle name="40% - Accent5 6 2 3 3 2" xfId="22801" xr:uid="{00000000-0005-0000-0000-00002D6D0000}"/>
    <cellStyle name="40% - Accent5 6 2 3 3 2 2" xfId="22802" xr:uid="{00000000-0005-0000-0000-00002E6D0000}"/>
    <cellStyle name="40% - Accent5 6 2 3 3 2 3" xfId="54505" xr:uid="{00000000-0005-0000-0000-00002F6D0000}"/>
    <cellStyle name="40% - Accent5 6 2 3 3 3" xfId="22803" xr:uid="{00000000-0005-0000-0000-0000306D0000}"/>
    <cellStyle name="40% - Accent5 6 2 3 3 4" xfId="22804" xr:uid="{00000000-0005-0000-0000-0000316D0000}"/>
    <cellStyle name="40% - Accent5 6 2 3 4" xfId="22805" xr:uid="{00000000-0005-0000-0000-0000326D0000}"/>
    <cellStyle name="40% - Accent5 6 2 3 4 2" xfId="22806" xr:uid="{00000000-0005-0000-0000-0000336D0000}"/>
    <cellStyle name="40% - Accent5 6 2 3 4 3" xfId="54506" xr:uid="{00000000-0005-0000-0000-0000346D0000}"/>
    <cellStyle name="40% - Accent5 6 2 3 5" xfId="22807" xr:uid="{00000000-0005-0000-0000-0000356D0000}"/>
    <cellStyle name="40% - Accent5 6 2 3 6" xfId="22808" xr:uid="{00000000-0005-0000-0000-0000366D0000}"/>
    <cellStyle name="40% - Accent5 6 2 4" xfId="22809" xr:uid="{00000000-0005-0000-0000-0000376D0000}"/>
    <cellStyle name="40% - Accent5 6 2 4 2" xfId="22810" xr:uid="{00000000-0005-0000-0000-0000386D0000}"/>
    <cellStyle name="40% - Accent5 6 2 4 2 2" xfId="22811" xr:uid="{00000000-0005-0000-0000-0000396D0000}"/>
    <cellStyle name="40% - Accent5 6 2 4 2 3" xfId="54507" xr:uid="{00000000-0005-0000-0000-00003A6D0000}"/>
    <cellStyle name="40% - Accent5 6 2 4 3" xfId="22812" xr:uid="{00000000-0005-0000-0000-00003B6D0000}"/>
    <cellStyle name="40% - Accent5 6 2 4 4" xfId="22813" xr:uid="{00000000-0005-0000-0000-00003C6D0000}"/>
    <cellStyle name="40% - Accent5 6 2 5" xfId="22814" xr:uid="{00000000-0005-0000-0000-00003D6D0000}"/>
    <cellStyle name="40% - Accent5 6 2 5 2" xfId="22815" xr:uid="{00000000-0005-0000-0000-00003E6D0000}"/>
    <cellStyle name="40% - Accent5 6 2 5 2 2" xfId="22816" xr:uid="{00000000-0005-0000-0000-00003F6D0000}"/>
    <cellStyle name="40% - Accent5 6 2 5 2 3" xfId="54508" xr:uid="{00000000-0005-0000-0000-0000406D0000}"/>
    <cellStyle name="40% - Accent5 6 2 5 3" xfId="22817" xr:uid="{00000000-0005-0000-0000-0000416D0000}"/>
    <cellStyle name="40% - Accent5 6 2 5 4" xfId="22818" xr:uid="{00000000-0005-0000-0000-0000426D0000}"/>
    <cellStyle name="40% - Accent5 6 2 6" xfId="22819" xr:uid="{00000000-0005-0000-0000-0000436D0000}"/>
    <cellStyle name="40% - Accent5 6 2 6 2" xfId="22820" xr:uid="{00000000-0005-0000-0000-0000446D0000}"/>
    <cellStyle name="40% - Accent5 6 2 6 3" xfId="54509" xr:uid="{00000000-0005-0000-0000-0000456D0000}"/>
    <cellStyle name="40% - Accent5 6 2 7" xfId="22821" xr:uid="{00000000-0005-0000-0000-0000466D0000}"/>
    <cellStyle name="40% - Accent5 6 2 8" xfId="22822" xr:uid="{00000000-0005-0000-0000-0000476D0000}"/>
    <cellStyle name="40% - Accent5 6 2 9" xfId="60401" xr:uid="{00000000-0005-0000-0000-0000486D0000}"/>
    <cellStyle name="40% - Accent5 6 3" xfId="22823" xr:uid="{00000000-0005-0000-0000-0000496D0000}"/>
    <cellStyle name="40% - Accent5 6 3 2" xfId="22824" xr:uid="{00000000-0005-0000-0000-00004A6D0000}"/>
    <cellStyle name="40% - Accent5 6 3 2 2" xfId="22825" xr:uid="{00000000-0005-0000-0000-00004B6D0000}"/>
    <cellStyle name="40% - Accent5 6 3 2 2 2" xfId="22826" xr:uid="{00000000-0005-0000-0000-00004C6D0000}"/>
    <cellStyle name="40% - Accent5 6 3 2 2 2 2" xfId="22827" xr:uid="{00000000-0005-0000-0000-00004D6D0000}"/>
    <cellStyle name="40% - Accent5 6 3 2 2 2 3" xfId="54510" xr:uid="{00000000-0005-0000-0000-00004E6D0000}"/>
    <cellStyle name="40% - Accent5 6 3 2 2 3" xfId="22828" xr:uid="{00000000-0005-0000-0000-00004F6D0000}"/>
    <cellStyle name="40% - Accent5 6 3 2 2 4" xfId="22829" xr:uid="{00000000-0005-0000-0000-0000506D0000}"/>
    <cellStyle name="40% - Accent5 6 3 2 3" xfId="22830" xr:uid="{00000000-0005-0000-0000-0000516D0000}"/>
    <cellStyle name="40% - Accent5 6 3 2 3 2" xfId="22831" xr:uid="{00000000-0005-0000-0000-0000526D0000}"/>
    <cellStyle name="40% - Accent5 6 3 2 3 2 2" xfId="22832" xr:uid="{00000000-0005-0000-0000-0000536D0000}"/>
    <cellStyle name="40% - Accent5 6 3 2 3 2 3" xfId="54511" xr:uid="{00000000-0005-0000-0000-0000546D0000}"/>
    <cellStyle name="40% - Accent5 6 3 2 3 3" xfId="22833" xr:uid="{00000000-0005-0000-0000-0000556D0000}"/>
    <cellStyle name="40% - Accent5 6 3 2 3 4" xfId="22834" xr:uid="{00000000-0005-0000-0000-0000566D0000}"/>
    <cellStyle name="40% - Accent5 6 3 2 4" xfId="22835" xr:uid="{00000000-0005-0000-0000-0000576D0000}"/>
    <cellStyle name="40% - Accent5 6 3 2 4 2" xfId="22836" xr:uid="{00000000-0005-0000-0000-0000586D0000}"/>
    <cellStyle name="40% - Accent5 6 3 2 4 3" xfId="54512" xr:uid="{00000000-0005-0000-0000-0000596D0000}"/>
    <cellStyle name="40% - Accent5 6 3 2 5" xfId="22837" xr:uid="{00000000-0005-0000-0000-00005A6D0000}"/>
    <cellStyle name="40% - Accent5 6 3 2 6" xfId="22838" xr:uid="{00000000-0005-0000-0000-00005B6D0000}"/>
    <cellStyle name="40% - Accent5 6 3 3" xfId="22839" xr:uid="{00000000-0005-0000-0000-00005C6D0000}"/>
    <cellStyle name="40% - Accent5 6 3 3 2" xfId="22840" xr:uid="{00000000-0005-0000-0000-00005D6D0000}"/>
    <cellStyle name="40% - Accent5 6 3 3 2 2" xfId="22841" xr:uid="{00000000-0005-0000-0000-00005E6D0000}"/>
    <cellStyle name="40% - Accent5 6 3 3 2 3" xfId="54513" xr:uid="{00000000-0005-0000-0000-00005F6D0000}"/>
    <cellStyle name="40% - Accent5 6 3 3 3" xfId="22842" xr:uid="{00000000-0005-0000-0000-0000606D0000}"/>
    <cellStyle name="40% - Accent5 6 3 3 4" xfId="22843" xr:uid="{00000000-0005-0000-0000-0000616D0000}"/>
    <cellStyle name="40% - Accent5 6 3 4" xfId="22844" xr:uid="{00000000-0005-0000-0000-0000626D0000}"/>
    <cellStyle name="40% - Accent5 6 3 4 2" xfId="22845" xr:uid="{00000000-0005-0000-0000-0000636D0000}"/>
    <cellStyle name="40% - Accent5 6 3 4 2 2" xfId="22846" xr:uid="{00000000-0005-0000-0000-0000646D0000}"/>
    <cellStyle name="40% - Accent5 6 3 4 2 3" xfId="54514" xr:uid="{00000000-0005-0000-0000-0000656D0000}"/>
    <cellStyle name="40% - Accent5 6 3 4 3" xfId="22847" xr:uid="{00000000-0005-0000-0000-0000666D0000}"/>
    <cellStyle name="40% - Accent5 6 3 4 4" xfId="22848" xr:uid="{00000000-0005-0000-0000-0000676D0000}"/>
    <cellStyle name="40% - Accent5 6 3 5" xfId="22849" xr:uid="{00000000-0005-0000-0000-0000686D0000}"/>
    <cellStyle name="40% - Accent5 6 3 5 2" xfId="22850" xr:uid="{00000000-0005-0000-0000-0000696D0000}"/>
    <cellStyle name="40% - Accent5 6 3 5 3" xfId="54515" xr:uid="{00000000-0005-0000-0000-00006A6D0000}"/>
    <cellStyle name="40% - Accent5 6 3 6" xfId="22851" xr:uid="{00000000-0005-0000-0000-00006B6D0000}"/>
    <cellStyle name="40% - Accent5 6 3 7" xfId="22852" xr:uid="{00000000-0005-0000-0000-00006C6D0000}"/>
    <cellStyle name="40% - Accent5 6 3 8" xfId="60586" xr:uid="{00000000-0005-0000-0000-00006D6D0000}"/>
    <cellStyle name="40% - Accent5 6 4" xfId="22853" xr:uid="{00000000-0005-0000-0000-00006E6D0000}"/>
    <cellStyle name="40% - Accent5 6 4 2" xfId="22854" xr:uid="{00000000-0005-0000-0000-00006F6D0000}"/>
    <cellStyle name="40% - Accent5 6 4 2 2" xfId="22855" xr:uid="{00000000-0005-0000-0000-0000706D0000}"/>
    <cellStyle name="40% - Accent5 6 4 2 2 2" xfId="22856" xr:uid="{00000000-0005-0000-0000-0000716D0000}"/>
    <cellStyle name="40% - Accent5 6 4 2 2 3" xfId="54516" xr:uid="{00000000-0005-0000-0000-0000726D0000}"/>
    <cellStyle name="40% - Accent5 6 4 2 3" xfId="22857" xr:uid="{00000000-0005-0000-0000-0000736D0000}"/>
    <cellStyle name="40% - Accent5 6 4 2 4" xfId="22858" xr:uid="{00000000-0005-0000-0000-0000746D0000}"/>
    <cellStyle name="40% - Accent5 6 4 3" xfId="22859" xr:uid="{00000000-0005-0000-0000-0000756D0000}"/>
    <cellStyle name="40% - Accent5 6 4 3 2" xfId="22860" xr:uid="{00000000-0005-0000-0000-0000766D0000}"/>
    <cellStyle name="40% - Accent5 6 4 3 2 2" xfId="22861" xr:uid="{00000000-0005-0000-0000-0000776D0000}"/>
    <cellStyle name="40% - Accent5 6 4 3 2 3" xfId="54517" xr:uid="{00000000-0005-0000-0000-0000786D0000}"/>
    <cellStyle name="40% - Accent5 6 4 3 3" xfId="22862" xr:uid="{00000000-0005-0000-0000-0000796D0000}"/>
    <cellStyle name="40% - Accent5 6 4 3 4" xfId="22863" xr:uid="{00000000-0005-0000-0000-00007A6D0000}"/>
    <cellStyle name="40% - Accent5 6 4 4" xfId="22864" xr:uid="{00000000-0005-0000-0000-00007B6D0000}"/>
    <cellStyle name="40% - Accent5 6 4 4 2" xfId="22865" xr:uid="{00000000-0005-0000-0000-00007C6D0000}"/>
    <cellStyle name="40% - Accent5 6 4 4 3" xfId="54518" xr:uid="{00000000-0005-0000-0000-00007D6D0000}"/>
    <cellStyle name="40% - Accent5 6 4 5" xfId="22866" xr:uid="{00000000-0005-0000-0000-00007E6D0000}"/>
    <cellStyle name="40% - Accent5 6 4 6" xfId="22867" xr:uid="{00000000-0005-0000-0000-00007F6D0000}"/>
    <cellStyle name="40% - Accent5 6 5" xfId="22868" xr:uid="{00000000-0005-0000-0000-0000806D0000}"/>
    <cellStyle name="40% - Accent5 6 5 2" xfId="22869" xr:uid="{00000000-0005-0000-0000-0000816D0000}"/>
    <cellStyle name="40% - Accent5 6 5 2 2" xfId="22870" xr:uid="{00000000-0005-0000-0000-0000826D0000}"/>
    <cellStyle name="40% - Accent5 6 5 2 2 2" xfId="22871" xr:uid="{00000000-0005-0000-0000-0000836D0000}"/>
    <cellStyle name="40% - Accent5 6 5 2 2 3" xfId="54519" xr:uid="{00000000-0005-0000-0000-0000846D0000}"/>
    <cellStyle name="40% - Accent5 6 5 2 3" xfId="22872" xr:uid="{00000000-0005-0000-0000-0000856D0000}"/>
    <cellStyle name="40% - Accent5 6 5 2 4" xfId="22873" xr:uid="{00000000-0005-0000-0000-0000866D0000}"/>
    <cellStyle name="40% - Accent5 6 5 3" xfId="22874" xr:uid="{00000000-0005-0000-0000-0000876D0000}"/>
    <cellStyle name="40% - Accent5 6 5 3 2" xfId="22875" xr:uid="{00000000-0005-0000-0000-0000886D0000}"/>
    <cellStyle name="40% - Accent5 6 5 3 3" xfId="54520" xr:uid="{00000000-0005-0000-0000-0000896D0000}"/>
    <cellStyle name="40% - Accent5 6 5 4" xfId="22876" xr:uid="{00000000-0005-0000-0000-00008A6D0000}"/>
    <cellStyle name="40% - Accent5 6 5 5" xfId="22877" xr:uid="{00000000-0005-0000-0000-00008B6D0000}"/>
    <cellStyle name="40% - Accent5 6 6" xfId="22878" xr:uid="{00000000-0005-0000-0000-00008C6D0000}"/>
    <cellStyle name="40% - Accent5 6 6 2" xfId="22879" xr:uid="{00000000-0005-0000-0000-00008D6D0000}"/>
    <cellStyle name="40% - Accent5 6 6 2 2" xfId="22880" xr:uid="{00000000-0005-0000-0000-00008E6D0000}"/>
    <cellStyle name="40% - Accent5 6 6 2 3" xfId="54521" xr:uid="{00000000-0005-0000-0000-00008F6D0000}"/>
    <cellStyle name="40% - Accent5 6 6 3" xfId="22881" xr:uid="{00000000-0005-0000-0000-0000906D0000}"/>
    <cellStyle name="40% - Accent5 6 6 4" xfId="22882" xr:uid="{00000000-0005-0000-0000-0000916D0000}"/>
    <cellStyle name="40% - Accent5 6 7" xfId="22883" xr:uid="{00000000-0005-0000-0000-0000926D0000}"/>
    <cellStyle name="40% - Accent5 6 7 2" xfId="22884" xr:uid="{00000000-0005-0000-0000-0000936D0000}"/>
    <cellStyle name="40% - Accent5 6 7 2 2" xfId="22885" xr:uid="{00000000-0005-0000-0000-0000946D0000}"/>
    <cellStyle name="40% - Accent5 6 7 2 3" xfId="54522" xr:uid="{00000000-0005-0000-0000-0000956D0000}"/>
    <cellStyle name="40% - Accent5 6 7 3" xfId="22886" xr:uid="{00000000-0005-0000-0000-0000966D0000}"/>
    <cellStyle name="40% - Accent5 6 7 4" xfId="22887" xr:uid="{00000000-0005-0000-0000-0000976D0000}"/>
    <cellStyle name="40% - Accent5 6 8" xfId="22888" xr:uid="{00000000-0005-0000-0000-0000986D0000}"/>
    <cellStyle name="40% - Accent5 6 8 2" xfId="22889" xr:uid="{00000000-0005-0000-0000-0000996D0000}"/>
    <cellStyle name="40% - Accent5 6 8 3" xfId="54523" xr:uid="{00000000-0005-0000-0000-00009A6D0000}"/>
    <cellStyle name="40% - Accent5 6 9" xfId="22890" xr:uid="{00000000-0005-0000-0000-00009B6D0000}"/>
    <cellStyle name="40% - Accent5 7" xfId="22891" xr:uid="{00000000-0005-0000-0000-00009C6D0000}"/>
    <cellStyle name="40% - Accent5 7 10" xfId="22892" xr:uid="{00000000-0005-0000-0000-00009D6D0000}"/>
    <cellStyle name="40% - Accent5 7 11" xfId="60232" xr:uid="{00000000-0005-0000-0000-00009E6D0000}"/>
    <cellStyle name="40% - Accent5 7 2" xfId="22893" xr:uid="{00000000-0005-0000-0000-00009F6D0000}"/>
    <cellStyle name="40% - Accent5 7 2 2" xfId="22894" xr:uid="{00000000-0005-0000-0000-0000A06D0000}"/>
    <cellStyle name="40% - Accent5 7 2 2 2" xfId="22895" xr:uid="{00000000-0005-0000-0000-0000A16D0000}"/>
    <cellStyle name="40% - Accent5 7 2 2 2 2" xfId="22896" xr:uid="{00000000-0005-0000-0000-0000A26D0000}"/>
    <cellStyle name="40% - Accent5 7 2 2 2 2 2" xfId="22897" xr:uid="{00000000-0005-0000-0000-0000A36D0000}"/>
    <cellStyle name="40% - Accent5 7 2 2 2 2 2 2" xfId="22898" xr:uid="{00000000-0005-0000-0000-0000A46D0000}"/>
    <cellStyle name="40% - Accent5 7 2 2 2 2 2 3" xfId="54524" xr:uid="{00000000-0005-0000-0000-0000A56D0000}"/>
    <cellStyle name="40% - Accent5 7 2 2 2 2 3" xfId="22899" xr:uid="{00000000-0005-0000-0000-0000A66D0000}"/>
    <cellStyle name="40% - Accent5 7 2 2 2 2 4" xfId="22900" xr:uid="{00000000-0005-0000-0000-0000A76D0000}"/>
    <cellStyle name="40% - Accent5 7 2 2 2 3" xfId="22901" xr:uid="{00000000-0005-0000-0000-0000A86D0000}"/>
    <cellStyle name="40% - Accent5 7 2 2 2 3 2" xfId="22902" xr:uid="{00000000-0005-0000-0000-0000A96D0000}"/>
    <cellStyle name="40% - Accent5 7 2 2 2 3 2 2" xfId="22903" xr:uid="{00000000-0005-0000-0000-0000AA6D0000}"/>
    <cellStyle name="40% - Accent5 7 2 2 2 3 2 3" xfId="54525" xr:uid="{00000000-0005-0000-0000-0000AB6D0000}"/>
    <cellStyle name="40% - Accent5 7 2 2 2 3 3" xfId="22904" xr:uid="{00000000-0005-0000-0000-0000AC6D0000}"/>
    <cellStyle name="40% - Accent5 7 2 2 2 3 4" xfId="22905" xr:uid="{00000000-0005-0000-0000-0000AD6D0000}"/>
    <cellStyle name="40% - Accent5 7 2 2 2 4" xfId="22906" xr:uid="{00000000-0005-0000-0000-0000AE6D0000}"/>
    <cellStyle name="40% - Accent5 7 2 2 2 4 2" xfId="22907" xr:uid="{00000000-0005-0000-0000-0000AF6D0000}"/>
    <cellStyle name="40% - Accent5 7 2 2 2 4 3" xfId="54526" xr:uid="{00000000-0005-0000-0000-0000B06D0000}"/>
    <cellStyle name="40% - Accent5 7 2 2 2 5" xfId="22908" xr:uid="{00000000-0005-0000-0000-0000B16D0000}"/>
    <cellStyle name="40% - Accent5 7 2 2 2 6" xfId="22909" xr:uid="{00000000-0005-0000-0000-0000B26D0000}"/>
    <cellStyle name="40% - Accent5 7 2 2 3" xfId="22910" xr:uid="{00000000-0005-0000-0000-0000B36D0000}"/>
    <cellStyle name="40% - Accent5 7 2 2 3 2" xfId="22911" xr:uid="{00000000-0005-0000-0000-0000B46D0000}"/>
    <cellStyle name="40% - Accent5 7 2 2 3 2 2" xfId="22912" xr:uid="{00000000-0005-0000-0000-0000B56D0000}"/>
    <cellStyle name="40% - Accent5 7 2 2 3 2 3" xfId="54527" xr:uid="{00000000-0005-0000-0000-0000B66D0000}"/>
    <cellStyle name="40% - Accent5 7 2 2 3 3" xfId="22913" xr:uid="{00000000-0005-0000-0000-0000B76D0000}"/>
    <cellStyle name="40% - Accent5 7 2 2 3 4" xfId="22914" xr:uid="{00000000-0005-0000-0000-0000B86D0000}"/>
    <cellStyle name="40% - Accent5 7 2 2 4" xfId="22915" xr:uid="{00000000-0005-0000-0000-0000B96D0000}"/>
    <cellStyle name="40% - Accent5 7 2 2 4 2" xfId="22916" xr:uid="{00000000-0005-0000-0000-0000BA6D0000}"/>
    <cellStyle name="40% - Accent5 7 2 2 4 2 2" xfId="22917" xr:uid="{00000000-0005-0000-0000-0000BB6D0000}"/>
    <cellStyle name="40% - Accent5 7 2 2 4 2 3" xfId="54528" xr:uid="{00000000-0005-0000-0000-0000BC6D0000}"/>
    <cellStyle name="40% - Accent5 7 2 2 4 3" xfId="22918" xr:uid="{00000000-0005-0000-0000-0000BD6D0000}"/>
    <cellStyle name="40% - Accent5 7 2 2 4 4" xfId="22919" xr:uid="{00000000-0005-0000-0000-0000BE6D0000}"/>
    <cellStyle name="40% - Accent5 7 2 2 5" xfId="22920" xr:uid="{00000000-0005-0000-0000-0000BF6D0000}"/>
    <cellStyle name="40% - Accent5 7 2 2 5 2" xfId="22921" xr:uid="{00000000-0005-0000-0000-0000C06D0000}"/>
    <cellStyle name="40% - Accent5 7 2 2 5 3" xfId="54529" xr:uid="{00000000-0005-0000-0000-0000C16D0000}"/>
    <cellStyle name="40% - Accent5 7 2 2 6" xfId="22922" xr:uid="{00000000-0005-0000-0000-0000C26D0000}"/>
    <cellStyle name="40% - Accent5 7 2 2 7" xfId="22923" xr:uid="{00000000-0005-0000-0000-0000C36D0000}"/>
    <cellStyle name="40% - Accent5 7 2 2 8" xfId="60783" xr:uid="{00000000-0005-0000-0000-0000C46D0000}"/>
    <cellStyle name="40% - Accent5 7 2 3" xfId="22924" xr:uid="{00000000-0005-0000-0000-0000C56D0000}"/>
    <cellStyle name="40% - Accent5 7 2 3 2" xfId="22925" xr:uid="{00000000-0005-0000-0000-0000C66D0000}"/>
    <cellStyle name="40% - Accent5 7 2 3 2 2" xfId="22926" xr:uid="{00000000-0005-0000-0000-0000C76D0000}"/>
    <cellStyle name="40% - Accent5 7 2 3 2 2 2" xfId="22927" xr:uid="{00000000-0005-0000-0000-0000C86D0000}"/>
    <cellStyle name="40% - Accent5 7 2 3 2 2 3" xfId="54530" xr:uid="{00000000-0005-0000-0000-0000C96D0000}"/>
    <cellStyle name="40% - Accent5 7 2 3 2 3" xfId="22928" xr:uid="{00000000-0005-0000-0000-0000CA6D0000}"/>
    <cellStyle name="40% - Accent5 7 2 3 2 4" xfId="22929" xr:uid="{00000000-0005-0000-0000-0000CB6D0000}"/>
    <cellStyle name="40% - Accent5 7 2 3 3" xfId="22930" xr:uid="{00000000-0005-0000-0000-0000CC6D0000}"/>
    <cellStyle name="40% - Accent5 7 2 3 3 2" xfId="22931" xr:uid="{00000000-0005-0000-0000-0000CD6D0000}"/>
    <cellStyle name="40% - Accent5 7 2 3 3 2 2" xfId="22932" xr:uid="{00000000-0005-0000-0000-0000CE6D0000}"/>
    <cellStyle name="40% - Accent5 7 2 3 3 2 3" xfId="54531" xr:uid="{00000000-0005-0000-0000-0000CF6D0000}"/>
    <cellStyle name="40% - Accent5 7 2 3 3 3" xfId="22933" xr:uid="{00000000-0005-0000-0000-0000D06D0000}"/>
    <cellStyle name="40% - Accent5 7 2 3 3 4" xfId="22934" xr:uid="{00000000-0005-0000-0000-0000D16D0000}"/>
    <cellStyle name="40% - Accent5 7 2 3 4" xfId="22935" xr:uid="{00000000-0005-0000-0000-0000D26D0000}"/>
    <cellStyle name="40% - Accent5 7 2 3 4 2" xfId="22936" xr:uid="{00000000-0005-0000-0000-0000D36D0000}"/>
    <cellStyle name="40% - Accent5 7 2 3 4 3" xfId="54532" xr:uid="{00000000-0005-0000-0000-0000D46D0000}"/>
    <cellStyle name="40% - Accent5 7 2 3 5" xfId="22937" xr:uid="{00000000-0005-0000-0000-0000D56D0000}"/>
    <cellStyle name="40% - Accent5 7 2 3 6" xfId="22938" xr:uid="{00000000-0005-0000-0000-0000D66D0000}"/>
    <cellStyle name="40% - Accent5 7 2 4" xfId="22939" xr:uid="{00000000-0005-0000-0000-0000D76D0000}"/>
    <cellStyle name="40% - Accent5 7 2 4 2" xfId="22940" xr:uid="{00000000-0005-0000-0000-0000D86D0000}"/>
    <cellStyle name="40% - Accent5 7 2 4 2 2" xfId="22941" xr:uid="{00000000-0005-0000-0000-0000D96D0000}"/>
    <cellStyle name="40% - Accent5 7 2 4 2 3" xfId="54533" xr:uid="{00000000-0005-0000-0000-0000DA6D0000}"/>
    <cellStyle name="40% - Accent5 7 2 4 3" xfId="22942" xr:uid="{00000000-0005-0000-0000-0000DB6D0000}"/>
    <cellStyle name="40% - Accent5 7 2 4 4" xfId="22943" xr:uid="{00000000-0005-0000-0000-0000DC6D0000}"/>
    <cellStyle name="40% - Accent5 7 2 5" xfId="22944" xr:uid="{00000000-0005-0000-0000-0000DD6D0000}"/>
    <cellStyle name="40% - Accent5 7 2 5 2" xfId="22945" xr:uid="{00000000-0005-0000-0000-0000DE6D0000}"/>
    <cellStyle name="40% - Accent5 7 2 5 2 2" xfId="22946" xr:uid="{00000000-0005-0000-0000-0000DF6D0000}"/>
    <cellStyle name="40% - Accent5 7 2 5 2 3" xfId="54534" xr:uid="{00000000-0005-0000-0000-0000E06D0000}"/>
    <cellStyle name="40% - Accent5 7 2 5 3" xfId="22947" xr:uid="{00000000-0005-0000-0000-0000E16D0000}"/>
    <cellStyle name="40% - Accent5 7 2 5 4" xfId="22948" xr:uid="{00000000-0005-0000-0000-0000E26D0000}"/>
    <cellStyle name="40% - Accent5 7 2 6" xfId="22949" xr:uid="{00000000-0005-0000-0000-0000E36D0000}"/>
    <cellStyle name="40% - Accent5 7 2 6 2" xfId="22950" xr:uid="{00000000-0005-0000-0000-0000E46D0000}"/>
    <cellStyle name="40% - Accent5 7 2 6 3" xfId="54535" xr:uid="{00000000-0005-0000-0000-0000E56D0000}"/>
    <cellStyle name="40% - Accent5 7 2 7" xfId="22951" xr:uid="{00000000-0005-0000-0000-0000E66D0000}"/>
    <cellStyle name="40% - Accent5 7 2 8" xfId="22952" xr:uid="{00000000-0005-0000-0000-0000E76D0000}"/>
    <cellStyle name="40% - Accent5 7 2 9" xfId="60415" xr:uid="{00000000-0005-0000-0000-0000E86D0000}"/>
    <cellStyle name="40% - Accent5 7 3" xfId="22953" xr:uid="{00000000-0005-0000-0000-0000E96D0000}"/>
    <cellStyle name="40% - Accent5 7 3 2" xfId="22954" xr:uid="{00000000-0005-0000-0000-0000EA6D0000}"/>
    <cellStyle name="40% - Accent5 7 3 2 2" xfId="22955" xr:uid="{00000000-0005-0000-0000-0000EB6D0000}"/>
    <cellStyle name="40% - Accent5 7 3 2 2 2" xfId="22956" xr:uid="{00000000-0005-0000-0000-0000EC6D0000}"/>
    <cellStyle name="40% - Accent5 7 3 2 2 2 2" xfId="22957" xr:uid="{00000000-0005-0000-0000-0000ED6D0000}"/>
    <cellStyle name="40% - Accent5 7 3 2 2 2 3" xfId="54536" xr:uid="{00000000-0005-0000-0000-0000EE6D0000}"/>
    <cellStyle name="40% - Accent5 7 3 2 2 3" xfId="22958" xr:uid="{00000000-0005-0000-0000-0000EF6D0000}"/>
    <cellStyle name="40% - Accent5 7 3 2 2 4" xfId="22959" xr:uid="{00000000-0005-0000-0000-0000F06D0000}"/>
    <cellStyle name="40% - Accent5 7 3 2 3" xfId="22960" xr:uid="{00000000-0005-0000-0000-0000F16D0000}"/>
    <cellStyle name="40% - Accent5 7 3 2 3 2" xfId="22961" xr:uid="{00000000-0005-0000-0000-0000F26D0000}"/>
    <cellStyle name="40% - Accent5 7 3 2 3 2 2" xfId="22962" xr:uid="{00000000-0005-0000-0000-0000F36D0000}"/>
    <cellStyle name="40% - Accent5 7 3 2 3 2 3" xfId="54537" xr:uid="{00000000-0005-0000-0000-0000F46D0000}"/>
    <cellStyle name="40% - Accent5 7 3 2 3 3" xfId="22963" xr:uid="{00000000-0005-0000-0000-0000F56D0000}"/>
    <cellStyle name="40% - Accent5 7 3 2 3 4" xfId="22964" xr:uid="{00000000-0005-0000-0000-0000F66D0000}"/>
    <cellStyle name="40% - Accent5 7 3 2 4" xfId="22965" xr:uid="{00000000-0005-0000-0000-0000F76D0000}"/>
    <cellStyle name="40% - Accent5 7 3 2 4 2" xfId="22966" xr:uid="{00000000-0005-0000-0000-0000F86D0000}"/>
    <cellStyle name="40% - Accent5 7 3 2 4 3" xfId="54538" xr:uid="{00000000-0005-0000-0000-0000F96D0000}"/>
    <cellStyle name="40% - Accent5 7 3 2 5" xfId="22967" xr:uid="{00000000-0005-0000-0000-0000FA6D0000}"/>
    <cellStyle name="40% - Accent5 7 3 2 6" xfId="22968" xr:uid="{00000000-0005-0000-0000-0000FB6D0000}"/>
    <cellStyle name="40% - Accent5 7 3 3" xfId="22969" xr:uid="{00000000-0005-0000-0000-0000FC6D0000}"/>
    <cellStyle name="40% - Accent5 7 3 3 2" xfId="22970" xr:uid="{00000000-0005-0000-0000-0000FD6D0000}"/>
    <cellStyle name="40% - Accent5 7 3 3 2 2" xfId="22971" xr:uid="{00000000-0005-0000-0000-0000FE6D0000}"/>
    <cellStyle name="40% - Accent5 7 3 3 2 3" xfId="54539" xr:uid="{00000000-0005-0000-0000-0000FF6D0000}"/>
    <cellStyle name="40% - Accent5 7 3 3 3" xfId="22972" xr:uid="{00000000-0005-0000-0000-0000006E0000}"/>
    <cellStyle name="40% - Accent5 7 3 3 4" xfId="22973" xr:uid="{00000000-0005-0000-0000-0000016E0000}"/>
    <cellStyle name="40% - Accent5 7 3 4" xfId="22974" xr:uid="{00000000-0005-0000-0000-0000026E0000}"/>
    <cellStyle name="40% - Accent5 7 3 4 2" xfId="22975" xr:uid="{00000000-0005-0000-0000-0000036E0000}"/>
    <cellStyle name="40% - Accent5 7 3 4 2 2" xfId="22976" xr:uid="{00000000-0005-0000-0000-0000046E0000}"/>
    <cellStyle name="40% - Accent5 7 3 4 2 3" xfId="54540" xr:uid="{00000000-0005-0000-0000-0000056E0000}"/>
    <cellStyle name="40% - Accent5 7 3 4 3" xfId="22977" xr:uid="{00000000-0005-0000-0000-0000066E0000}"/>
    <cellStyle name="40% - Accent5 7 3 4 4" xfId="22978" xr:uid="{00000000-0005-0000-0000-0000076E0000}"/>
    <cellStyle name="40% - Accent5 7 3 5" xfId="22979" xr:uid="{00000000-0005-0000-0000-0000086E0000}"/>
    <cellStyle name="40% - Accent5 7 3 5 2" xfId="22980" xr:uid="{00000000-0005-0000-0000-0000096E0000}"/>
    <cellStyle name="40% - Accent5 7 3 5 3" xfId="54541" xr:uid="{00000000-0005-0000-0000-00000A6E0000}"/>
    <cellStyle name="40% - Accent5 7 3 6" xfId="22981" xr:uid="{00000000-0005-0000-0000-00000B6E0000}"/>
    <cellStyle name="40% - Accent5 7 3 7" xfId="22982" xr:uid="{00000000-0005-0000-0000-00000C6E0000}"/>
    <cellStyle name="40% - Accent5 7 3 8" xfId="60600" xr:uid="{00000000-0005-0000-0000-00000D6E0000}"/>
    <cellStyle name="40% - Accent5 7 4" xfId="22983" xr:uid="{00000000-0005-0000-0000-00000E6E0000}"/>
    <cellStyle name="40% - Accent5 7 4 2" xfId="22984" xr:uid="{00000000-0005-0000-0000-00000F6E0000}"/>
    <cellStyle name="40% - Accent5 7 4 2 2" xfId="22985" xr:uid="{00000000-0005-0000-0000-0000106E0000}"/>
    <cellStyle name="40% - Accent5 7 4 2 2 2" xfId="22986" xr:uid="{00000000-0005-0000-0000-0000116E0000}"/>
    <cellStyle name="40% - Accent5 7 4 2 2 3" xfId="54542" xr:uid="{00000000-0005-0000-0000-0000126E0000}"/>
    <cellStyle name="40% - Accent5 7 4 2 3" xfId="22987" xr:uid="{00000000-0005-0000-0000-0000136E0000}"/>
    <cellStyle name="40% - Accent5 7 4 2 4" xfId="22988" xr:uid="{00000000-0005-0000-0000-0000146E0000}"/>
    <cellStyle name="40% - Accent5 7 4 3" xfId="22989" xr:uid="{00000000-0005-0000-0000-0000156E0000}"/>
    <cellStyle name="40% - Accent5 7 4 3 2" xfId="22990" xr:uid="{00000000-0005-0000-0000-0000166E0000}"/>
    <cellStyle name="40% - Accent5 7 4 3 2 2" xfId="22991" xr:uid="{00000000-0005-0000-0000-0000176E0000}"/>
    <cellStyle name="40% - Accent5 7 4 3 2 3" xfId="54543" xr:uid="{00000000-0005-0000-0000-0000186E0000}"/>
    <cellStyle name="40% - Accent5 7 4 3 3" xfId="22992" xr:uid="{00000000-0005-0000-0000-0000196E0000}"/>
    <cellStyle name="40% - Accent5 7 4 3 4" xfId="22993" xr:uid="{00000000-0005-0000-0000-00001A6E0000}"/>
    <cellStyle name="40% - Accent5 7 4 4" xfId="22994" xr:uid="{00000000-0005-0000-0000-00001B6E0000}"/>
    <cellStyle name="40% - Accent5 7 4 4 2" xfId="22995" xr:uid="{00000000-0005-0000-0000-00001C6E0000}"/>
    <cellStyle name="40% - Accent5 7 4 4 3" xfId="54544" xr:uid="{00000000-0005-0000-0000-00001D6E0000}"/>
    <cellStyle name="40% - Accent5 7 4 5" xfId="22996" xr:uid="{00000000-0005-0000-0000-00001E6E0000}"/>
    <cellStyle name="40% - Accent5 7 4 6" xfId="22997" xr:uid="{00000000-0005-0000-0000-00001F6E0000}"/>
    <cellStyle name="40% - Accent5 7 5" xfId="22998" xr:uid="{00000000-0005-0000-0000-0000206E0000}"/>
    <cellStyle name="40% - Accent5 7 5 2" xfId="22999" xr:uid="{00000000-0005-0000-0000-0000216E0000}"/>
    <cellStyle name="40% - Accent5 7 5 2 2" xfId="23000" xr:uid="{00000000-0005-0000-0000-0000226E0000}"/>
    <cellStyle name="40% - Accent5 7 5 2 2 2" xfId="23001" xr:uid="{00000000-0005-0000-0000-0000236E0000}"/>
    <cellStyle name="40% - Accent5 7 5 2 2 3" xfId="54545" xr:uid="{00000000-0005-0000-0000-0000246E0000}"/>
    <cellStyle name="40% - Accent5 7 5 2 3" xfId="23002" xr:uid="{00000000-0005-0000-0000-0000256E0000}"/>
    <cellStyle name="40% - Accent5 7 5 2 4" xfId="23003" xr:uid="{00000000-0005-0000-0000-0000266E0000}"/>
    <cellStyle name="40% - Accent5 7 5 3" xfId="23004" xr:uid="{00000000-0005-0000-0000-0000276E0000}"/>
    <cellStyle name="40% - Accent5 7 5 3 2" xfId="23005" xr:uid="{00000000-0005-0000-0000-0000286E0000}"/>
    <cellStyle name="40% - Accent5 7 5 3 3" xfId="54546" xr:uid="{00000000-0005-0000-0000-0000296E0000}"/>
    <cellStyle name="40% - Accent5 7 5 4" xfId="23006" xr:uid="{00000000-0005-0000-0000-00002A6E0000}"/>
    <cellStyle name="40% - Accent5 7 5 5" xfId="23007" xr:uid="{00000000-0005-0000-0000-00002B6E0000}"/>
    <cellStyle name="40% - Accent5 7 6" xfId="23008" xr:uid="{00000000-0005-0000-0000-00002C6E0000}"/>
    <cellStyle name="40% - Accent5 7 6 2" xfId="23009" xr:uid="{00000000-0005-0000-0000-00002D6E0000}"/>
    <cellStyle name="40% - Accent5 7 6 2 2" xfId="23010" xr:uid="{00000000-0005-0000-0000-00002E6E0000}"/>
    <cellStyle name="40% - Accent5 7 6 2 3" xfId="54547" xr:uid="{00000000-0005-0000-0000-00002F6E0000}"/>
    <cellStyle name="40% - Accent5 7 6 3" xfId="23011" xr:uid="{00000000-0005-0000-0000-0000306E0000}"/>
    <cellStyle name="40% - Accent5 7 6 4" xfId="23012" xr:uid="{00000000-0005-0000-0000-0000316E0000}"/>
    <cellStyle name="40% - Accent5 7 7" xfId="23013" xr:uid="{00000000-0005-0000-0000-0000326E0000}"/>
    <cellStyle name="40% - Accent5 7 7 2" xfId="23014" xr:uid="{00000000-0005-0000-0000-0000336E0000}"/>
    <cellStyle name="40% - Accent5 7 7 2 2" xfId="23015" xr:uid="{00000000-0005-0000-0000-0000346E0000}"/>
    <cellStyle name="40% - Accent5 7 7 2 3" xfId="54548" xr:uid="{00000000-0005-0000-0000-0000356E0000}"/>
    <cellStyle name="40% - Accent5 7 7 3" xfId="23016" xr:uid="{00000000-0005-0000-0000-0000366E0000}"/>
    <cellStyle name="40% - Accent5 7 7 4" xfId="23017" xr:uid="{00000000-0005-0000-0000-0000376E0000}"/>
    <cellStyle name="40% - Accent5 7 8" xfId="23018" xr:uid="{00000000-0005-0000-0000-0000386E0000}"/>
    <cellStyle name="40% - Accent5 7 8 2" xfId="23019" xr:uid="{00000000-0005-0000-0000-0000396E0000}"/>
    <cellStyle name="40% - Accent5 7 8 3" xfId="54549" xr:uid="{00000000-0005-0000-0000-00003A6E0000}"/>
    <cellStyle name="40% - Accent5 7 9" xfId="23020" xr:uid="{00000000-0005-0000-0000-00003B6E0000}"/>
    <cellStyle name="40% - Accent5 8" xfId="23021" xr:uid="{00000000-0005-0000-0000-00003C6E0000}"/>
    <cellStyle name="40% - Accent5 8 2" xfId="23022" xr:uid="{00000000-0005-0000-0000-00003D6E0000}"/>
    <cellStyle name="40% - Accent5 8 2 2" xfId="23023" xr:uid="{00000000-0005-0000-0000-00003E6E0000}"/>
    <cellStyle name="40% - Accent5 8 2 2 2" xfId="23024" xr:uid="{00000000-0005-0000-0000-00003F6E0000}"/>
    <cellStyle name="40% - Accent5 8 2 2 2 2" xfId="23025" xr:uid="{00000000-0005-0000-0000-0000406E0000}"/>
    <cellStyle name="40% - Accent5 8 2 2 2 2 2" xfId="23026" xr:uid="{00000000-0005-0000-0000-0000416E0000}"/>
    <cellStyle name="40% - Accent5 8 2 2 2 2 3" xfId="54550" xr:uid="{00000000-0005-0000-0000-0000426E0000}"/>
    <cellStyle name="40% - Accent5 8 2 2 2 3" xfId="23027" xr:uid="{00000000-0005-0000-0000-0000436E0000}"/>
    <cellStyle name="40% - Accent5 8 2 2 2 4" xfId="23028" xr:uid="{00000000-0005-0000-0000-0000446E0000}"/>
    <cellStyle name="40% - Accent5 8 2 2 3" xfId="23029" xr:uid="{00000000-0005-0000-0000-0000456E0000}"/>
    <cellStyle name="40% - Accent5 8 2 2 3 2" xfId="23030" xr:uid="{00000000-0005-0000-0000-0000466E0000}"/>
    <cellStyle name="40% - Accent5 8 2 2 3 2 2" xfId="23031" xr:uid="{00000000-0005-0000-0000-0000476E0000}"/>
    <cellStyle name="40% - Accent5 8 2 2 3 2 3" xfId="54551" xr:uid="{00000000-0005-0000-0000-0000486E0000}"/>
    <cellStyle name="40% - Accent5 8 2 2 3 3" xfId="23032" xr:uid="{00000000-0005-0000-0000-0000496E0000}"/>
    <cellStyle name="40% - Accent5 8 2 2 3 4" xfId="23033" xr:uid="{00000000-0005-0000-0000-00004A6E0000}"/>
    <cellStyle name="40% - Accent5 8 2 2 4" xfId="23034" xr:uid="{00000000-0005-0000-0000-00004B6E0000}"/>
    <cellStyle name="40% - Accent5 8 2 2 4 2" xfId="23035" xr:uid="{00000000-0005-0000-0000-00004C6E0000}"/>
    <cellStyle name="40% - Accent5 8 2 2 4 3" xfId="54552" xr:uid="{00000000-0005-0000-0000-00004D6E0000}"/>
    <cellStyle name="40% - Accent5 8 2 2 5" xfId="23036" xr:uid="{00000000-0005-0000-0000-00004E6E0000}"/>
    <cellStyle name="40% - Accent5 8 2 2 6" xfId="23037" xr:uid="{00000000-0005-0000-0000-00004F6E0000}"/>
    <cellStyle name="40% - Accent5 8 2 2 7" xfId="60797" xr:uid="{00000000-0005-0000-0000-0000506E0000}"/>
    <cellStyle name="40% - Accent5 8 2 3" xfId="23038" xr:uid="{00000000-0005-0000-0000-0000516E0000}"/>
    <cellStyle name="40% - Accent5 8 2 3 2" xfId="23039" xr:uid="{00000000-0005-0000-0000-0000526E0000}"/>
    <cellStyle name="40% - Accent5 8 2 3 2 2" xfId="23040" xr:uid="{00000000-0005-0000-0000-0000536E0000}"/>
    <cellStyle name="40% - Accent5 8 2 3 2 3" xfId="54553" xr:uid="{00000000-0005-0000-0000-0000546E0000}"/>
    <cellStyle name="40% - Accent5 8 2 3 3" xfId="23041" xr:uid="{00000000-0005-0000-0000-0000556E0000}"/>
    <cellStyle name="40% - Accent5 8 2 3 4" xfId="23042" xr:uid="{00000000-0005-0000-0000-0000566E0000}"/>
    <cellStyle name="40% - Accent5 8 2 4" xfId="23043" xr:uid="{00000000-0005-0000-0000-0000576E0000}"/>
    <cellStyle name="40% - Accent5 8 2 4 2" xfId="23044" xr:uid="{00000000-0005-0000-0000-0000586E0000}"/>
    <cellStyle name="40% - Accent5 8 2 4 2 2" xfId="23045" xr:uid="{00000000-0005-0000-0000-0000596E0000}"/>
    <cellStyle name="40% - Accent5 8 2 4 2 3" xfId="54554" xr:uid="{00000000-0005-0000-0000-00005A6E0000}"/>
    <cellStyle name="40% - Accent5 8 2 4 3" xfId="23046" xr:uid="{00000000-0005-0000-0000-00005B6E0000}"/>
    <cellStyle name="40% - Accent5 8 2 4 4" xfId="23047" xr:uid="{00000000-0005-0000-0000-00005C6E0000}"/>
    <cellStyle name="40% - Accent5 8 2 5" xfId="23048" xr:uid="{00000000-0005-0000-0000-00005D6E0000}"/>
    <cellStyle name="40% - Accent5 8 2 5 2" xfId="23049" xr:uid="{00000000-0005-0000-0000-00005E6E0000}"/>
    <cellStyle name="40% - Accent5 8 2 5 3" xfId="54555" xr:uid="{00000000-0005-0000-0000-00005F6E0000}"/>
    <cellStyle name="40% - Accent5 8 2 6" xfId="23050" xr:uid="{00000000-0005-0000-0000-0000606E0000}"/>
    <cellStyle name="40% - Accent5 8 2 7" xfId="23051" xr:uid="{00000000-0005-0000-0000-0000616E0000}"/>
    <cellStyle name="40% - Accent5 8 2 8" xfId="60429" xr:uid="{00000000-0005-0000-0000-0000626E0000}"/>
    <cellStyle name="40% - Accent5 8 3" xfId="23052" xr:uid="{00000000-0005-0000-0000-0000636E0000}"/>
    <cellStyle name="40% - Accent5 8 3 2" xfId="23053" xr:uid="{00000000-0005-0000-0000-0000646E0000}"/>
    <cellStyle name="40% - Accent5 8 3 2 2" xfId="23054" xr:uid="{00000000-0005-0000-0000-0000656E0000}"/>
    <cellStyle name="40% - Accent5 8 3 2 2 2" xfId="23055" xr:uid="{00000000-0005-0000-0000-0000666E0000}"/>
    <cellStyle name="40% - Accent5 8 3 2 2 3" xfId="54556" xr:uid="{00000000-0005-0000-0000-0000676E0000}"/>
    <cellStyle name="40% - Accent5 8 3 2 3" xfId="23056" xr:uid="{00000000-0005-0000-0000-0000686E0000}"/>
    <cellStyle name="40% - Accent5 8 3 2 4" xfId="23057" xr:uid="{00000000-0005-0000-0000-0000696E0000}"/>
    <cellStyle name="40% - Accent5 8 3 3" xfId="23058" xr:uid="{00000000-0005-0000-0000-00006A6E0000}"/>
    <cellStyle name="40% - Accent5 8 3 3 2" xfId="23059" xr:uid="{00000000-0005-0000-0000-00006B6E0000}"/>
    <cellStyle name="40% - Accent5 8 3 3 2 2" xfId="23060" xr:uid="{00000000-0005-0000-0000-00006C6E0000}"/>
    <cellStyle name="40% - Accent5 8 3 3 2 3" xfId="54557" xr:uid="{00000000-0005-0000-0000-00006D6E0000}"/>
    <cellStyle name="40% - Accent5 8 3 3 3" xfId="23061" xr:uid="{00000000-0005-0000-0000-00006E6E0000}"/>
    <cellStyle name="40% - Accent5 8 3 3 4" xfId="23062" xr:uid="{00000000-0005-0000-0000-00006F6E0000}"/>
    <cellStyle name="40% - Accent5 8 3 4" xfId="23063" xr:uid="{00000000-0005-0000-0000-0000706E0000}"/>
    <cellStyle name="40% - Accent5 8 3 4 2" xfId="23064" xr:uid="{00000000-0005-0000-0000-0000716E0000}"/>
    <cellStyle name="40% - Accent5 8 3 4 3" xfId="54558" xr:uid="{00000000-0005-0000-0000-0000726E0000}"/>
    <cellStyle name="40% - Accent5 8 3 5" xfId="23065" xr:uid="{00000000-0005-0000-0000-0000736E0000}"/>
    <cellStyle name="40% - Accent5 8 3 6" xfId="23066" xr:uid="{00000000-0005-0000-0000-0000746E0000}"/>
    <cellStyle name="40% - Accent5 8 3 7" xfId="60614" xr:uid="{00000000-0005-0000-0000-0000756E0000}"/>
    <cellStyle name="40% - Accent5 8 4" xfId="23067" xr:uid="{00000000-0005-0000-0000-0000766E0000}"/>
    <cellStyle name="40% - Accent5 8 4 2" xfId="23068" xr:uid="{00000000-0005-0000-0000-0000776E0000}"/>
    <cellStyle name="40% - Accent5 8 4 2 2" xfId="23069" xr:uid="{00000000-0005-0000-0000-0000786E0000}"/>
    <cellStyle name="40% - Accent5 8 4 2 3" xfId="54559" xr:uid="{00000000-0005-0000-0000-0000796E0000}"/>
    <cellStyle name="40% - Accent5 8 4 3" xfId="23070" xr:uid="{00000000-0005-0000-0000-00007A6E0000}"/>
    <cellStyle name="40% - Accent5 8 4 4" xfId="23071" xr:uid="{00000000-0005-0000-0000-00007B6E0000}"/>
    <cellStyle name="40% - Accent5 8 5" xfId="23072" xr:uid="{00000000-0005-0000-0000-00007C6E0000}"/>
    <cellStyle name="40% - Accent5 8 5 2" xfId="23073" xr:uid="{00000000-0005-0000-0000-00007D6E0000}"/>
    <cellStyle name="40% - Accent5 8 5 2 2" xfId="23074" xr:uid="{00000000-0005-0000-0000-00007E6E0000}"/>
    <cellStyle name="40% - Accent5 8 5 2 3" xfId="54560" xr:uid="{00000000-0005-0000-0000-00007F6E0000}"/>
    <cellStyle name="40% - Accent5 8 5 3" xfId="23075" xr:uid="{00000000-0005-0000-0000-0000806E0000}"/>
    <cellStyle name="40% - Accent5 8 5 4" xfId="23076" xr:uid="{00000000-0005-0000-0000-0000816E0000}"/>
    <cellStyle name="40% - Accent5 8 6" xfId="23077" xr:uid="{00000000-0005-0000-0000-0000826E0000}"/>
    <cellStyle name="40% - Accent5 8 6 2" xfId="23078" xr:uid="{00000000-0005-0000-0000-0000836E0000}"/>
    <cellStyle name="40% - Accent5 8 6 3" xfId="54561" xr:uid="{00000000-0005-0000-0000-0000846E0000}"/>
    <cellStyle name="40% - Accent5 8 7" xfId="23079" xr:uid="{00000000-0005-0000-0000-0000856E0000}"/>
    <cellStyle name="40% - Accent5 8 8" xfId="23080" xr:uid="{00000000-0005-0000-0000-0000866E0000}"/>
    <cellStyle name="40% - Accent5 8 9" xfId="60246" xr:uid="{00000000-0005-0000-0000-0000876E0000}"/>
    <cellStyle name="40% - Accent5 9" xfId="23081" xr:uid="{00000000-0005-0000-0000-0000886E0000}"/>
    <cellStyle name="40% - Accent5 9 2" xfId="23082" xr:uid="{00000000-0005-0000-0000-0000896E0000}"/>
    <cellStyle name="40% - Accent5 9 2 2" xfId="23083" xr:uid="{00000000-0005-0000-0000-00008A6E0000}"/>
    <cellStyle name="40% - Accent5 9 2 2 2" xfId="23084" xr:uid="{00000000-0005-0000-0000-00008B6E0000}"/>
    <cellStyle name="40% - Accent5 9 2 2 2 2" xfId="23085" xr:uid="{00000000-0005-0000-0000-00008C6E0000}"/>
    <cellStyle name="40% - Accent5 9 2 2 2 3" xfId="54562" xr:uid="{00000000-0005-0000-0000-00008D6E0000}"/>
    <cellStyle name="40% - Accent5 9 2 2 3" xfId="23086" xr:uid="{00000000-0005-0000-0000-00008E6E0000}"/>
    <cellStyle name="40% - Accent5 9 2 2 4" xfId="23087" xr:uid="{00000000-0005-0000-0000-00008F6E0000}"/>
    <cellStyle name="40% - Accent5 9 2 2 5" xfId="60811" xr:uid="{00000000-0005-0000-0000-0000906E0000}"/>
    <cellStyle name="40% - Accent5 9 2 3" xfId="23088" xr:uid="{00000000-0005-0000-0000-0000916E0000}"/>
    <cellStyle name="40% - Accent5 9 2 3 2" xfId="23089" xr:uid="{00000000-0005-0000-0000-0000926E0000}"/>
    <cellStyle name="40% - Accent5 9 2 3 2 2" xfId="23090" xr:uid="{00000000-0005-0000-0000-0000936E0000}"/>
    <cellStyle name="40% - Accent5 9 2 3 2 3" xfId="54563" xr:uid="{00000000-0005-0000-0000-0000946E0000}"/>
    <cellStyle name="40% - Accent5 9 2 3 3" xfId="23091" xr:uid="{00000000-0005-0000-0000-0000956E0000}"/>
    <cellStyle name="40% - Accent5 9 2 3 4" xfId="23092" xr:uid="{00000000-0005-0000-0000-0000966E0000}"/>
    <cellStyle name="40% - Accent5 9 2 4" xfId="23093" xr:uid="{00000000-0005-0000-0000-0000976E0000}"/>
    <cellStyle name="40% - Accent5 9 2 4 2" xfId="23094" xr:uid="{00000000-0005-0000-0000-0000986E0000}"/>
    <cellStyle name="40% - Accent5 9 2 4 3" xfId="54564" xr:uid="{00000000-0005-0000-0000-0000996E0000}"/>
    <cellStyle name="40% - Accent5 9 2 5" xfId="23095" xr:uid="{00000000-0005-0000-0000-00009A6E0000}"/>
    <cellStyle name="40% - Accent5 9 2 6" xfId="23096" xr:uid="{00000000-0005-0000-0000-00009B6E0000}"/>
    <cellStyle name="40% - Accent5 9 2 7" xfId="60443" xr:uid="{00000000-0005-0000-0000-00009C6E0000}"/>
    <cellStyle name="40% - Accent5 9 3" xfId="23097" xr:uid="{00000000-0005-0000-0000-00009D6E0000}"/>
    <cellStyle name="40% - Accent5 9 3 2" xfId="23098" xr:uid="{00000000-0005-0000-0000-00009E6E0000}"/>
    <cellStyle name="40% - Accent5 9 3 2 2" xfId="23099" xr:uid="{00000000-0005-0000-0000-00009F6E0000}"/>
    <cellStyle name="40% - Accent5 9 3 2 3" xfId="54565" xr:uid="{00000000-0005-0000-0000-0000A06E0000}"/>
    <cellStyle name="40% - Accent5 9 3 3" xfId="23100" xr:uid="{00000000-0005-0000-0000-0000A16E0000}"/>
    <cellStyle name="40% - Accent5 9 3 4" xfId="23101" xr:uid="{00000000-0005-0000-0000-0000A26E0000}"/>
    <cellStyle name="40% - Accent5 9 3 5" xfId="60628" xr:uid="{00000000-0005-0000-0000-0000A36E0000}"/>
    <cellStyle name="40% - Accent5 9 4" xfId="23102" xr:uid="{00000000-0005-0000-0000-0000A46E0000}"/>
    <cellStyle name="40% - Accent5 9 4 2" xfId="23103" xr:uid="{00000000-0005-0000-0000-0000A56E0000}"/>
    <cellStyle name="40% - Accent5 9 4 2 2" xfId="23104" xr:uid="{00000000-0005-0000-0000-0000A66E0000}"/>
    <cellStyle name="40% - Accent5 9 4 2 3" xfId="54566" xr:uid="{00000000-0005-0000-0000-0000A76E0000}"/>
    <cellStyle name="40% - Accent5 9 4 3" xfId="23105" xr:uid="{00000000-0005-0000-0000-0000A86E0000}"/>
    <cellStyle name="40% - Accent5 9 4 4" xfId="23106" xr:uid="{00000000-0005-0000-0000-0000A96E0000}"/>
    <cellStyle name="40% - Accent5 9 5" xfId="23107" xr:uid="{00000000-0005-0000-0000-0000AA6E0000}"/>
    <cellStyle name="40% - Accent5 9 5 2" xfId="23108" xr:uid="{00000000-0005-0000-0000-0000AB6E0000}"/>
    <cellStyle name="40% - Accent5 9 5 3" xfId="54567" xr:uid="{00000000-0005-0000-0000-0000AC6E0000}"/>
    <cellStyle name="40% - Accent5 9 6" xfId="23109" xr:uid="{00000000-0005-0000-0000-0000AD6E0000}"/>
    <cellStyle name="40% - Accent5 9 7" xfId="23110" xr:uid="{00000000-0005-0000-0000-0000AE6E0000}"/>
    <cellStyle name="40% - Accent5 9 8" xfId="60260" xr:uid="{00000000-0005-0000-0000-0000AF6E0000}"/>
    <cellStyle name="40% - Accent6 10" xfId="23111" xr:uid="{00000000-0005-0000-0000-0000B06E0000}"/>
    <cellStyle name="40% - Accent6 10 2" xfId="23112" xr:uid="{00000000-0005-0000-0000-0000B16E0000}"/>
    <cellStyle name="40% - Accent6 10 2 2" xfId="23113" xr:uid="{00000000-0005-0000-0000-0000B26E0000}"/>
    <cellStyle name="40% - Accent6 10 2 2 2" xfId="23114" xr:uid="{00000000-0005-0000-0000-0000B36E0000}"/>
    <cellStyle name="40% - Accent6 10 2 2 3" xfId="54568" xr:uid="{00000000-0005-0000-0000-0000B46E0000}"/>
    <cellStyle name="40% - Accent6 10 2 2 4" xfId="60827" xr:uid="{00000000-0005-0000-0000-0000B56E0000}"/>
    <cellStyle name="40% - Accent6 10 2 3" xfId="23115" xr:uid="{00000000-0005-0000-0000-0000B66E0000}"/>
    <cellStyle name="40% - Accent6 10 2 4" xfId="23116" xr:uid="{00000000-0005-0000-0000-0000B76E0000}"/>
    <cellStyle name="40% - Accent6 10 2 5" xfId="60459" xr:uid="{00000000-0005-0000-0000-0000B86E0000}"/>
    <cellStyle name="40% - Accent6 10 3" xfId="23117" xr:uid="{00000000-0005-0000-0000-0000B96E0000}"/>
    <cellStyle name="40% - Accent6 10 3 2" xfId="23118" xr:uid="{00000000-0005-0000-0000-0000BA6E0000}"/>
    <cellStyle name="40% - Accent6 10 3 2 2" xfId="23119" xr:uid="{00000000-0005-0000-0000-0000BB6E0000}"/>
    <cellStyle name="40% - Accent6 10 3 2 3" xfId="54569" xr:uid="{00000000-0005-0000-0000-0000BC6E0000}"/>
    <cellStyle name="40% - Accent6 10 3 3" xfId="23120" xr:uid="{00000000-0005-0000-0000-0000BD6E0000}"/>
    <cellStyle name="40% - Accent6 10 3 4" xfId="23121" xr:uid="{00000000-0005-0000-0000-0000BE6E0000}"/>
    <cellStyle name="40% - Accent6 10 3 5" xfId="60644" xr:uid="{00000000-0005-0000-0000-0000BF6E0000}"/>
    <cellStyle name="40% - Accent6 10 4" xfId="23122" xr:uid="{00000000-0005-0000-0000-0000C06E0000}"/>
    <cellStyle name="40% - Accent6 10 4 2" xfId="23123" xr:uid="{00000000-0005-0000-0000-0000C16E0000}"/>
    <cellStyle name="40% - Accent6 10 4 3" xfId="54570" xr:uid="{00000000-0005-0000-0000-0000C26E0000}"/>
    <cellStyle name="40% - Accent6 10 5" xfId="23124" xr:uid="{00000000-0005-0000-0000-0000C36E0000}"/>
    <cellStyle name="40% - Accent6 10 6" xfId="23125" xr:uid="{00000000-0005-0000-0000-0000C46E0000}"/>
    <cellStyle name="40% - Accent6 10 7" xfId="60276" xr:uid="{00000000-0005-0000-0000-0000C56E0000}"/>
    <cellStyle name="40% - Accent6 11" xfId="23126" xr:uid="{00000000-0005-0000-0000-0000C66E0000}"/>
    <cellStyle name="40% - Accent6 11 2" xfId="23127" xr:uid="{00000000-0005-0000-0000-0000C76E0000}"/>
    <cellStyle name="40% - Accent6 11 2 2" xfId="23128" xr:uid="{00000000-0005-0000-0000-0000C86E0000}"/>
    <cellStyle name="40% - Accent6 11 2 2 2" xfId="23129" xr:uid="{00000000-0005-0000-0000-0000C96E0000}"/>
    <cellStyle name="40% - Accent6 11 2 2 3" xfId="54571" xr:uid="{00000000-0005-0000-0000-0000CA6E0000}"/>
    <cellStyle name="40% - Accent6 11 2 2 4" xfId="60841" xr:uid="{00000000-0005-0000-0000-0000CB6E0000}"/>
    <cellStyle name="40% - Accent6 11 2 3" xfId="23130" xr:uid="{00000000-0005-0000-0000-0000CC6E0000}"/>
    <cellStyle name="40% - Accent6 11 2 4" xfId="23131" xr:uid="{00000000-0005-0000-0000-0000CD6E0000}"/>
    <cellStyle name="40% - Accent6 11 2 5" xfId="60473" xr:uid="{00000000-0005-0000-0000-0000CE6E0000}"/>
    <cellStyle name="40% - Accent6 11 3" xfId="23132" xr:uid="{00000000-0005-0000-0000-0000CF6E0000}"/>
    <cellStyle name="40% - Accent6 11 3 2" xfId="23133" xr:uid="{00000000-0005-0000-0000-0000D06E0000}"/>
    <cellStyle name="40% - Accent6 11 3 3" xfId="54572" xr:uid="{00000000-0005-0000-0000-0000D16E0000}"/>
    <cellStyle name="40% - Accent6 11 3 4" xfId="60658" xr:uid="{00000000-0005-0000-0000-0000D26E0000}"/>
    <cellStyle name="40% - Accent6 11 4" xfId="23134" xr:uid="{00000000-0005-0000-0000-0000D36E0000}"/>
    <cellStyle name="40% - Accent6 11 5" xfId="23135" xr:uid="{00000000-0005-0000-0000-0000D46E0000}"/>
    <cellStyle name="40% - Accent6 11 6" xfId="60290" xr:uid="{00000000-0005-0000-0000-0000D56E0000}"/>
    <cellStyle name="40% - Accent6 12" xfId="23136" xr:uid="{00000000-0005-0000-0000-0000D66E0000}"/>
    <cellStyle name="40% - Accent6 12 2" xfId="23137" xr:uid="{00000000-0005-0000-0000-0000D76E0000}"/>
    <cellStyle name="40% - Accent6 12 2 2" xfId="23138" xr:uid="{00000000-0005-0000-0000-0000D86E0000}"/>
    <cellStyle name="40% - Accent6 12 2 2 2" xfId="60855" xr:uid="{00000000-0005-0000-0000-0000D96E0000}"/>
    <cellStyle name="40% - Accent6 12 2 3" xfId="54573" xr:uid="{00000000-0005-0000-0000-0000DA6E0000}"/>
    <cellStyle name="40% - Accent6 12 2 4" xfId="60487" xr:uid="{00000000-0005-0000-0000-0000DB6E0000}"/>
    <cellStyle name="40% - Accent6 12 3" xfId="23139" xr:uid="{00000000-0005-0000-0000-0000DC6E0000}"/>
    <cellStyle name="40% - Accent6 12 3 2" xfId="60672" xr:uid="{00000000-0005-0000-0000-0000DD6E0000}"/>
    <cellStyle name="40% - Accent6 12 4" xfId="23140" xr:uid="{00000000-0005-0000-0000-0000DE6E0000}"/>
    <cellStyle name="40% - Accent6 12 5" xfId="60304" xr:uid="{00000000-0005-0000-0000-0000DF6E0000}"/>
    <cellStyle name="40% - Accent6 13" xfId="23141" xr:uid="{00000000-0005-0000-0000-0000E06E0000}"/>
    <cellStyle name="40% - Accent6 13 2" xfId="23142" xr:uid="{00000000-0005-0000-0000-0000E16E0000}"/>
    <cellStyle name="40% - Accent6 13 2 2" xfId="23143" xr:uid="{00000000-0005-0000-0000-0000E26E0000}"/>
    <cellStyle name="40% - Accent6 13 2 2 2" xfId="60869" xr:uid="{00000000-0005-0000-0000-0000E36E0000}"/>
    <cellStyle name="40% - Accent6 13 2 3" xfId="54574" xr:uid="{00000000-0005-0000-0000-0000E46E0000}"/>
    <cellStyle name="40% - Accent6 13 2 4" xfId="60501" xr:uid="{00000000-0005-0000-0000-0000E56E0000}"/>
    <cellStyle name="40% - Accent6 13 3" xfId="23144" xr:uid="{00000000-0005-0000-0000-0000E66E0000}"/>
    <cellStyle name="40% - Accent6 13 3 2" xfId="60686" xr:uid="{00000000-0005-0000-0000-0000E76E0000}"/>
    <cellStyle name="40% - Accent6 13 4" xfId="23145" xr:uid="{00000000-0005-0000-0000-0000E86E0000}"/>
    <cellStyle name="40% - Accent6 13 5" xfId="60318" xr:uid="{00000000-0005-0000-0000-0000E96E0000}"/>
    <cellStyle name="40% - Accent6 14" xfId="23146" xr:uid="{00000000-0005-0000-0000-0000EA6E0000}"/>
    <cellStyle name="40% - Accent6 14 2" xfId="23147" xr:uid="{00000000-0005-0000-0000-0000EB6E0000}"/>
    <cellStyle name="40% - Accent6 14 2 2" xfId="60699" xr:uid="{00000000-0005-0000-0000-0000EC6E0000}"/>
    <cellStyle name="40% - Accent6 14 3" xfId="54575" xr:uid="{00000000-0005-0000-0000-0000ED6E0000}"/>
    <cellStyle name="40% - Accent6 14 4" xfId="60331" xr:uid="{00000000-0005-0000-0000-0000EE6E0000}"/>
    <cellStyle name="40% - Accent6 15" xfId="23148" xr:uid="{00000000-0005-0000-0000-0000EF6E0000}"/>
    <cellStyle name="40% - Accent6 15 2" xfId="60516" xr:uid="{00000000-0005-0000-0000-0000F06E0000}"/>
    <cellStyle name="40% - Accent6 16" xfId="23149" xr:uid="{00000000-0005-0000-0000-0000F16E0000}"/>
    <cellStyle name="40% - Accent6 16 2" xfId="60883" xr:uid="{00000000-0005-0000-0000-0000F26E0000}"/>
    <cellStyle name="40% - Accent6 17" xfId="54576" xr:uid="{00000000-0005-0000-0000-0000F36E0000}"/>
    <cellStyle name="40% - Accent6 17 2" xfId="60897" xr:uid="{00000000-0005-0000-0000-0000F46E0000}"/>
    <cellStyle name="40% - Accent6 18" xfId="54577" xr:uid="{00000000-0005-0000-0000-0000F56E0000}"/>
    <cellStyle name="40% - Accent6 18 2" xfId="60911" xr:uid="{00000000-0005-0000-0000-0000F66E0000}"/>
    <cellStyle name="40% - Accent6 19" xfId="60146" xr:uid="{00000000-0005-0000-0000-0000F76E0000}"/>
    <cellStyle name="40% - Accent6 2" xfId="23150" xr:uid="{00000000-0005-0000-0000-0000F86E0000}"/>
    <cellStyle name="40% - Accent6 2 10" xfId="23151" xr:uid="{00000000-0005-0000-0000-0000F96E0000}"/>
    <cellStyle name="40% - Accent6 2 10 2" xfId="23152" xr:uid="{00000000-0005-0000-0000-0000FA6E0000}"/>
    <cellStyle name="40% - Accent6 2 10 2 2" xfId="23153" xr:uid="{00000000-0005-0000-0000-0000FB6E0000}"/>
    <cellStyle name="40% - Accent6 2 10 2 2 2" xfId="23154" xr:uid="{00000000-0005-0000-0000-0000FC6E0000}"/>
    <cellStyle name="40% - Accent6 2 10 2 2 3" xfId="54578" xr:uid="{00000000-0005-0000-0000-0000FD6E0000}"/>
    <cellStyle name="40% - Accent6 2 10 2 3" xfId="23155" xr:uid="{00000000-0005-0000-0000-0000FE6E0000}"/>
    <cellStyle name="40% - Accent6 2 10 2 4" xfId="23156" xr:uid="{00000000-0005-0000-0000-0000FF6E0000}"/>
    <cellStyle name="40% - Accent6 2 10 3" xfId="23157" xr:uid="{00000000-0005-0000-0000-0000006F0000}"/>
    <cellStyle name="40% - Accent6 2 10 3 2" xfId="23158" xr:uid="{00000000-0005-0000-0000-0000016F0000}"/>
    <cellStyle name="40% - Accent6 2 10 3 3" xfId="54579" xr:uid="{00000000-0005-0000-0000-0000026F0000}"/>
    <cellStyle name="40% - Accent6 2 10 4" xfId="23159" xr:uid="{00000000-0005-0000-0000-0000036F0000}"/>
    <cellStyle name="40% - Accent6 2 10 5" xfId="23160" xr:uid="{00000000-0005-0000-0000-0000046F0000}"/>
    <cellStyle name="40% - Accent6 2 11" xfId="23161" xr:uid="{00000000-0005-0000-0000-0000056F0000}"/>
    <cellStyle name="40% - Accent6 2 11 2" xfId="23162" xr:uid="{00000000-0005-0000-0000-0000066F0000}"/>
    <cellStyle name="40% - Accent6 2 11 2 2" xfId="23163" xr:uid="{00000000-0005-0000-0000-0000076F0000}"/>
    <cellStyle name="40% - Accent6 2 11 2 3" xfId="54580" xr:uid="{00000000-0005-0000-0000-0000086F0000}"/>
    <cellStyle name="40% - Accent6 2 11 3" xfId="23164" xr:uid="{00000000-0005-0000-0000-0000096F0000}"/>
    <cellStyle name="40% - Accent6 2 11 4" xfId="23165" xr:uid="{00000000-0005-0000-0000-00000A6F0000}"/>
    <cellStyle name="40% - Accent6 2 12" xfId="23166" xr:uid="{00000000-0005-0000-0000-00000B6F0000}"/>
    <cellStyle name="40% - Accent6 2 12 2" xfId="23167" xr:uid="{00000000-0005-0000-0000-00000C6F0000}"/>
    <cellStyle name="40% - Accent6 2 12 2 2" xfId="23168" xr:uid="{00000000-0005-0000-0000-00000D6F0000}"/>
    <cellStyle name="40% - Accent6 2 12 2 3" xfId="54581" xr:uid="{00000000-0005-0000-0000-00000E6F0000}"/>
    <cellStyle name="40% - Accent6 2 12 3" xfId="23169" xr:uid="{00000000-0005-0000-0000-00000F6F0000}"/>
    <cellStyle name="40% - Accent6 2 12 4" xfId="23170" xr:uid="{00000000-0005-0000-0000-0000106F0000}"/>
    <cellStyle name="40% - Accent6 2 13" xfId="23171" xr:uid="{00000000-0005-0000-0000-0000116F0000}"/>
    <cellStyle name="40% - Accent6 2 13 2" xfId="23172" xr:uid="{00000000-0005-0000-0000-0000126F0000}"/>
    <cellStyle name="40% - Accent6 2 13 3" xfId="54582" xr:uid="{00000000-0005-0000-0000-0000136F0000}"/>
    <cellStyle name="40% - Accent6 2 14" xfId="23173" xr:uid="{00000000-0005-0000-0000-0000146F0000}"/>
    <cellStyle name="40% - Accent6 2 15" xfId="23174" xr:uid="{00000000-0005-0000-0000-0000156F0000}"/>
    <cellStyle name="40% - Accent6 2 16" xfId="60163" xr:uid="{00000000-0005-0000-0000-0000166F0000}"/>
    <cellStyle name="40% - Accent6 2 2" xfId="23175" xr:uid="{00000000-0005-0000-0000-0000176F0000}"/>
    <cellStyle name="40% - Accent6 2 2 10" xfId="23176" xr:uid="{00000000-0005-0000-0000-0000186F0000}"/>
    <cellStyle name="40% - Accent6 2 2 11" xfId="23177" xr:uid="{00000000-0005-0000-0000-0000196F0000}"/>
    <cellStyle name="40% - Accent6 2 2 12" xfId="60347" xr:uid="{00000000-0005-0000-0000-00001A6F0000}"/>
    <cellStyle name="40% - Accent6 2 2 2" xfId="23178" xr:uid="{00000000-0005-0000-0000-00001B6F0000}"/>
    <cellStyle name="40% - Accent6 2 2 2 10" xfId="23179" xr:uid="{00000000-0005-0000-0000-00001C6F0000}"/>
    <cellStyle name="40% - Accent6 2 2 2 11" xfId="60715" xr:uid="{00000000-0005-0000-0000-00001D6F0000}"/>
    <cellStyle name="40% - Accent6 2 2 2 2" xfId="23180" xr:uid="{00000000-0005-0000-0000-00001E6F0000}"/>
    <cellStyle name="40% - Accent6 2 2 2 2 2" xfId="23181" xr:uid="{00000000-0005-0000-0000-00001F6F0000}"/>
    <cellStyle name="40% - Accent6 2 2 2 2 2 2" xfId="23182" xr:uid="{00000000-0005-0000-0000-0000206F0000}"/>
    <cellStyle name="40% - Accent6 2 2 2 2 2 2 2" xfId="23183" xr:uid="{00000000-0005-0000-0000-0000216F0000}"/>
    <cellStyle name="40% - Accent6 2 2 2 2 2 2 2 2" xfId="23184" xr:uid="{00000000-0005-0000-0000-0000226F0000}"/>
    <cellStyle name="40% - Accent6 2 2 2 2 2 2 2 2 2" xfId="23185" xr:uid="{00000000-0005-0000-0000-0000236F0000}"/>
    <cellStyle name="40% - Accent6 2 2 2 2 2 2 2 2 3" xfId="54583" xr:uid="{00000000-0005-0000-0000-0000246F0000}"/>
    <cellStyle name="40% - Accent6 2 2 2 2 2 2 2 3" xfId="23186" xr:uid="{00000000-0005-0000-0000-0000256F0000}"/>
    <cellStyle name="40% - Accent6 2 2 2 2 2 2 2 4" xfId="23187" xr:uid="{00000000-0005-0000-0000-0000266F0000}"/>
    <cellStyle name="40% - Accent6 2 2 2 2 2 2 3" xfId="23188" xr:uid="{00000000-0005-0000-0000-0000276F0000}"/>
    <cellStyle name="40% - Accent6 2 2 2 2 2 2 3 2" xfId="23189" xr:uid="{00000000-0005-0000-0000-0000286F0000}"/>
    <cellStyle name="40% - Accent6 2 2 2 2 2 2 3 2 2" xfId="23190" xr:uid="{00000000-0005-0000-0000-0000296F0000}"/>
    <cellStyle name="40% - Accent6 2 2 2 2 2 2 3 2 3" xfId="54584" xr:uid="{00000000-0005-0000-0000-00002A6F0000}"/>
    <cellStyle name="40% - Accent6 2 2 2 2 2 2 3 3" xfId="23191" xr:uid="{00000000-0005-0000-0000-00002B6F0000}"/>
    <cellStyle name="40% - Accent6 2 2 2 2 2 2 3 4" xfId="23192" xr:uid="{00000000-0005-0000-0000-00002C6F0000}"/>
    <cellStyle name="40% - Accent6 2 2 2 2 2 2 4" xfId="23193" xr:uid="{00000000-0005-0000-0000-00002D6F0000}"/>
    <cellStyle name="40% - Accent6 2 2 2 2 2 2 4 2" xfId="23194" xr:uid="{00000000-0005-0000-0000-00002E6F0000}"/>
    <cellStyle name="40% - Accent6 2 2 2 2 2 2 4 3" xfId="54585" xr:uid="{00000000-0005-0000-0000-00002F6F0000}"/>
    <cellStyle name="40% - Accent6 2 2 2 2 2 2 5" xfId="23195" xr:uid="{00000000-0005-0000-0000-0000306F0000}"/>
    <cellStyle name="40% - Accent6 2 2 2 2 2 2 6" xfId="23196" xr:uid="{00000000-0005-0000-0000-0000316F0000}"/>
    <cellStyle name="40% - Accent6 2 2 2 2 2 3" xfId="23197" xr:uid="{00000000-0005-0000-0000-0000326F0000}"/>
    <cellStyle name="40% - Accent6 2 2 2 2 2 3 2" xfId="23198" xr:uid="{00000000-0005-0000-0000-0000336F0000}"/>
    <cellStyle name="40% - Accent6 2 2 2 2 2 3 2 2" xfId="23199" xr:uid="{00000000-0005-0000-0000-0000346F0000}"/>
    <cellStyle name="40% - Accent6 2 2 2 2 2 3 2 3" xfId="54586" xr:uid="{00000000-0005-0000-0000-0000356F0000}"/>
    <cellStyle name="40% - Accent6 2 2 2 2 2 3 3" xfId="23200" xr:uid="{00000000-0005-0000-0000-0000366F0000}"/>
    <cellStyle name="40% - Accent6 2 2 2 2 2 3 4" xfId="23201" xr:uid="{00000000-0005-0000-0000-0000376F0000}"/>
    <cellStyle name="40% - Accent6 2 2 2 2 2 4" xfId="23202" xr:uid="{00000000-0005-0000-0000-0000386F0000}"/>
    <cellStyle name="40% - Accent6 2 2 2 2 2 4 2" xfId="23203" xr:uid="{00000000-0005-0000-0000-0000396F0000}"/>
    <cellStyle name="40% - Accent6 2 2 2 2 2 4 2 2" xfId="23204" xr:uid="{00000000-0005-0000-0000-00003A6F0000}"/>
    <cellStyle name="40% - Accent6 2 2 2 2 2 4 2 3" xfId="54587" xr:uid="{00000000-0005-0000-0000-00003B6F0000}"/>
    <cellStyle name="40% - Accent6 2 2 2 2 2 4 3" xfId="23205" xr:uid="{00000000-0005-0000-0000-00003C6F0000}"/>
    <cellStyle name="40% - Accent6 2 2 2 2 2 4 4" xfId="23206" xr:uid="{00000000-0005-0000-0000-00003D6F0000}"/>
    <cellStyle name="40% - Accent6 2 2 2 2 2 5" xfId="23207" xr:uid="{00000000-0005-0000-0000-00003E6F0000}"/>
    <cellStyle name="40% - Accent6 2 2 2 2 2 5 2" xfId="23208" xr:uid="{00000000-0005-0000-0000-00003F6F0000}"/>
    <cellStyle name="40% - Accent6 2 2 2 2 2 5 3" xfId="54588" xr:uid="{00000000-0005-0000-0000-0000406F0000}"/>
    <cellStyle name="40% - Accent6 2 2 2 2 2 6" xfId="23209" xr:uid="{00000000-0005-0000-0000-0000416F0000}"/>
    <cellStyle name="40% - Accent6 2 2 2 2 2 7" xfId="23210" xr:uid="{00000000-0005-0000-0000-0000426F0000}"/>
    <cellStyle name="40% - Accent6 2 2 2 2 3" xfId="23211" xr:uid="{00000000-0005-0000-0000-0000436F0000}"/>
    <cellStyle name="40% - Accent6 2 2 2 2 3 2" xfId="23212" xr:uid="{00000000-0005-0000-0000-0000446F0000}"/>
    <cellStyle name="40% - Accent6 2 2 2 2 3 2 2" xfId="23213" xr:uid="{00000000-0005-0000-0000-0000456F0000}"/>
    <cellStyle name="40% - Accent6 2 2 2 2 3 2 2 2" xfId="23214" xr:uid="{00000000-0005-0000-0000-0000466F0000}"/>
    <cellStyle name="40% - Accent6 2 2 2 2 3 2 2 3" xfId="54589" xr:uid="{00000000-0005-0000-0000-0000476F0000}"/>
    <cellStyle name="40% - Accent6 2 2 2 2 3 2 3" xfId="23215" xr:uid="{00000000-0005-0000-0000-0000486F0000}"/>
    <cellStyle name="40% - Accent6 2 2 2 2 3 2 4" xfId="23216" xr:uid="{00000000-0005-0000-0000-0000496F0000}"/>
    <cellStyle name="40% - Accent6 2 2 2 2 3 3" xfId="23217" xr:uid="{00000000-0005-0000-0000-00004A6F0000}"/>
    <cellStyle name="40% - Accent6 2 2 2 2 3 3 2" xfId="23218" xr:uid="{00000000-0005-0000-0000-00004B6F0000}"/>
    <cellStyle name="40% - Accent6 2 2 2 2 3 3 2 2" xfId="23219" xr:uid="{00000000-0005-0000-0000-00004C6F0000}"/>
    <cellStyle name="40% - Accent6 2 2 2 2 3 3 2 3" xfId="54590" xr:uid="{00000000-0005-0000-0000-00004D6F0000}"/>
    <cellStyle name="40% - Accent6 2 2 2 2 3 3 3" xfId="23220" xr:uid="{00000000-0005-0000-0000-00004E6F0000}"/>
    <cellStyle name="40% - Accent6 2 2 2 2 3 3 4" xfId="23221" xr:uid="{00000000-0005-0000-0000-00004F6F0000}"/>
    <cellStyle name="40% - Accent6 2 2 2 2 3 4" xfId="23222" xr:uid="{00000000-0005-0000-0000-0000506F0000}"/>
    <cellStyle name="40% - Accent6 2 2 2 2 3 4 2" xfId="23223" xr:uid="{00000000-0005-0000-0000-0000516F0000}"/>
    <cellStyle name="40% - Accent6 2 2 2 2 3 4 3" xfId="54591" xr:uid="{00000000-0005-0000-0000-0000526F0000}"/>
    <cellStyle name="40% - Accent6 2 2 2 2 3 5" xfId="23224" xr:uid="{00000000-0005-0000-0000-0000536F0000}"/>
    <cellStyle name="40% - Accent6 2 2 2 2 3 6" xfId="23225" xr:uid="{00000000-0005-0000-0000-0000546F0000}"/>
    <cellStyle name="40% - Accent6 2 2 2 2 4" xfId="23226" xr:uid="{00000000-0005-0000-0000-0000556F0000}"/>
    <cellStyle name="40% - Accent6 2 2 2 2 4 2" xfId="23227" xr:uid="{00000000-0005-0000-0000-0000566F0000}"/>
    <cellStyle name="40% - Accent6 2 2 2 2 4 2 2" xfId="23228" xr:uid="{00000000-0005-0000-0000-0000576F0000}"/>
    <cellStyle name="40% - Accent6 2 2 2 2 4 2 3" xfId="54592" xr:uid="{00000000-0005-0000-0000-0000586F0000}"/>
    <cellStyle name="40% - Accent6 2 2 2 2 4 3" xfId="23229" xr:uid="{00000000-0005-0000-0000-0000596F0000}"/>
    <cellStyle name="40% - Accent6 2 2 2 2 4 4" xfId="23230" xr:uid="{00000000-0005-0000-0000-00005A6F0000}"/>
    <cellStyle name="40% - Accent6 2 2 2 2 5" xfId="23231" xr:uid="{00000000-0005-0000-0000-00005B6F0000}"/>
    <cellStyle name="40% - Accent6 2 2 2 2 5 2" xfId="23232" xr:uid="{00000000-0005-0000-0000-00005C6F0000}"/>
    <cellStyle name="40% - Accent6 2 2 2 2 5 2 2" xfId="23233" xr:uid="{00000000-0005-0000-0000-00005D6F0000}"/>
    <cellStyle name="40% - Accent6 2 2 2 2 5 2 3" xfId="54593" xr:uid="{00000000-0005-0000-0000-00005E6F0000}"/>
    <cellStyle name="40% - Accent6 2 2 2 2 5 3" xfId="23234" xr:uid="{00000000-0005-0000-0000-00005F6F0000}"/>
    <cellStyle name="40% - Accent6 2 2 2 2 5 4" xfId="23235" xr:uid="{00000000-0005-0000-0000-0000606F0000}"/>
    <cellStyle name="40% - Accent6 2 2 2 2 6" xfId="23236" xr:uid="{00000000-0005-0000-0000-0000616F0000}"/>
    <cellStyle name="40% - Accent6 2 2 2 2 6 2" xfId="23237" xr:uid="{00000000-0005-0000-0000-0000626F0000}"/>
    <cellStyle name="40% - Accent6 2 2 2 2 6 3" xfId="54594" xr:uid="{00000000-0005-0000-0000-0000636F0000}"/>
    <cellStyle name="40% - Accent6 2 2 2 2 7" xfId="23238" xr:uid="{00000000-0005-0000-0000-0000646F0000}"/>
    <cellStyle name="40% - Accent6 2 2 2 2 8" xfId="23239" xr:uid="{00000000-0005-0000-0000-0000656F0000}"/>
    <cellStyle name="40% - Accent6 2 2 2 3" xfId="23240" xr:uid="{00000000-0005-0000-0000-0000666F0000}"/>
    <cellStyle name="40% - Accent6 2 2 2 3 2" xfId="23241" xr:uid="{00000000-0005-0000-0000-0000676F0000}"/>
    <cellStyle name="40% - Accent6 2 2 2 3 2 2" xfId="23242" xr:uid="{00000000-0005-0000-0000-0000686F0000}"/>
    <cellStyle name="40% - Accent6 2 2 2 3 2 2 2" xfId="23243" xr:uid="{00000000-0005-0000-0000-0000696F0000}"/>
    <cellStyle name="40% - Accent6 2 2 2 3 2 2 2 2" xfId="23244" xr:uid="{00000000-0005-0000-0000-00006A6F0000}"/>
    <cellStyle name="40% - Accent6 2 2 2 3 2 2 2 3" xfId="54595" xr:uid="{00000000-0005-0000-0000-00006B6F0000}"/>
    <cellStyle name="40% - Accent6 2 2 2 3 2 2 3" xfId="23245" xr:uid="{00000000-0005-0000-0000-00006C6F0000}"/>
    <cellStyle name="40% - Accent6 2 2 2 3 2 2 4" xfId="23246" xr:uid="{00000000-0005-0000-0000-00006D6F0000}"/>
    <cellStyle name="40% - Accent6 2 2 2 3 2 3" xfId="23247" xr:uid="{00000000-0005-0000-0000-00006E6F0000}"/>
    <cellStyle name="40% - Accent6 2 2 2 3 2 3 2" xfId="23248" xr:uid="{00000000-0005-0000-0000-00006F6F0000}"/>
    <cellStyle name="40% - Accent6 2 2 2 3 2 3 2 2" xfId="23249" xr:uid="{00000000-0005-0000-0000-0000706F0000}"/>
    <cellStyle name="40% - Accent6 2 2 2 3 2 3 2 3" xfId="54596" xr:uid="{00000000-0005-0000-0000-0000716F0000}"/>
    <cellStyle name="40% - Accent6 2 2 2 3 2 3 3" xfId="23250" xr:uid="{00000000-0005-0000-0000-0000726F0000}"/>
    <cellStyle name="40% - Accent6 2 2 2 3 2 3 4" xfId="23251" xr:uid="{00000000-0005-0000-0000-0000736F0000}"/>
    <cellStyle name="40% - Accent6 2 2 2 3 2 4" xfId="23252" xr:uid="{00000000-0005-0000-0000-0000746F0000}"/>
    <cellStyle name="40% - Accent6 2 2 2 3 2 4 2" xfId="23253" xr:uid="{00000000-0005-0000-0000-0000756F0000}"/>
    <cellStyle name="40% - Accent6 2 2 2 3 2 4 3" xfId="54597" xr:uid="{00000000-0005-0000-0000-0000766F0000}"/>
    <cellStyle name="40% - Accent6 2 2 2 3 2 5" xfId="23254" xr:uid="{00000000-0005-0000-0000-0000776F0000}"/>
    <cellStyle name="40% - Accent6 2 2 2 3 2 6" xfId="23255" xr:uid="{00000000-0005-0000-0000-0000786F0000}"/>
    <cellStyle name="40% - Accent6 2 2 2 3 3" xfId="23256" xr:uid="{00000000-0005-0000-0000-0000796F0000}"/>
    <cellStyle name="40% - Accent6 2 2 2 3 3 2" xfId="23257" xr:uid="{00000000-0005-0000-0000-00007A6F0000}"/>
    <cellStyle name="40% - Accent6 2 2 2 3 3 2 2" xfId="23258" xr:uid="{00000000-0005-0000-0000-00007B6F0000}"/>
    <cellStyle name="40% - Accent6 2 2 2 3 3 2 3" xfId="54598" xr:uid="{00000000-0005-0000-0000-00007C6F0000}"/>
    <cellStyle name="40% - Accent6 2 2 2 3 3 3" xfId="23259" xr:uid="{00000000-0005-0000-0000-00007D6F0000}"/>
    <cellStyle name="40% - Accent6 2 2 2 3 3 4" xfId="23260" xr:uid="{00000000-0005-0000-0000-00007E6F0000}"/>
    <cellStyle name="40% - Accent6 2 2 2 3 4" xfId="23261" xr:uid="{00000000-0005-0000-0000-00007F6F0000}"/>
    <cellStyle name="40% - Accent6 2 2 2 3 4 2" xfId="23262" xr:uid="{00000000-0005-0000-0000-0000806F0000}"/>
    <cellStyle name="40% - Accent6 2 2 2 3 4 2 2" xfId="23263" xr:uid="{00000000-0005-0000-0000-0000816F0000}"/>
    <cellStyle name="40% - Accent6 2 2 2 3 4 2 3" xfId="54599" xr:uid="{00000000-0005-0000-0000-0000826F0000}"/>
    <cellStyle name="40% - Accent6 2 2 2 3 4 3" xfId="23264" xr:uid="{00000000-0005-0000-0000-0000836F0000}"/>
    <cellStyle name="40% - Accent6 2 2 2 3 4 4" xfId="23265" xr:uid="{00000000-0005-0000-0000-0000846F0000}"/>
    <cellStyle name="40% - Accent6 2 2 2 3 5" xfId="23266" xr:uid="{00000000-0005-0000-0000-0000856F0000}"/>
    <cellStyle name="40% - Accent6 2 2 2 3 5 2" xfId="23267" xr:uid="{00000000-0005-0000-0000-0000866F0000}"/>
    <cellStyle name="40% - Accent6 2 2 2 3 5 3" xfId="54600" xr:uid="{00000000-0005-0000-0000-0000876F0000}"/>
    <cellStyle name="40% - Accent6 2 2 2 3 6" xfId="23268" xr:uid="{00000000-0005-0000-0000-0000886F0000}"/>
    <cellStyle name="40% - Accent6 2 2 2 3 7" xfId="23269" xr:uid="{00000000-0005-0000-0000-0000896F0000}"/>
    <cellStyle name="40% - Accent6 2 2 2 4" xfId="23270" xr:uid="{00000000-0005-0000-0000-00008A6F0000}"/>
    <cellStyle name="40% - Accent6 2 2 2 4 2" xfId="23271" xr:uid="{00000000-0005-0000-0000-00008B6F0000}"/>
    <cellStyle name="40% - Accent6 2 2 2 4 2 2" xfId="23272" xr:uid="{00000000-0005-0000-0000-00008C6F0000}"/>
    <cellStyle name="40% - Accent6 2 2 2 4 2 2 2" xfId="23273" xr:uid="{00000000-0005-0000-0000-00008D6F0000}"/>
    <cellStyle name="40% - Accent6 2 2 2 4 2 2 3" xfId="54601" xr:uid="{00000000-0005-0000-0000-00008E6F0000}"/>
    <cellStyle name="40% - Accent6 2 2 2 4 2 3" xfId="23274" xr:uid="{00000000-0005-0000-0000-00008F6F0000}"/>
    <cellStyle name="40% - Accent6 2 2 2 4 2 4" xfId="23275" xr:uid="{00000000-0005-0000-0000-0000906F0000}"/>
    <cellStyle name="40% - Accent6 2 2 2 4 3" xfId="23276" xr:uid="{00000000-0005-0000-0000-0000916F0000}"/>
    <cellStyle name="40% - Accent6 2 2 2 4 3 2" xfId="23277" xr:uid="{00000000-0005-0000-0000-0000926F0000}"/>
    <cellStyle name="40% - Accent6 2 2 2 4 3 2 2" xfId="23278" xr:uid="{00000000-0005-0000-0000-0000936F0000}"/>
    <cellStyle name="40% - Accent6 2 2 2 4 3 2 3" xfId="54602" xr:uid="{00000000-0005-0000-0000-0000946F0000}"/>
    <cellStyle name="40% - Accent6 2 2 2 4 3 3" xfId="23279" xr:uid="{00000000-0005-0000-0000-0000956F0000}"/>
    <cellStyle name="40% - Accent6 2 2 2 4 3 4" xfId="23280" xr:uid="{00000000-0005-0000-0000-0000966F0000}"/>
    <cellStyle name="40% - Accent6 2 2 2 4 4" xfId="23281" xr:uid="{00000000-0005-0000-0000-0000976F0000}"/>
    <cellStyle name="40% - Accent6 2 2 2 4 4 2" xfId="23282" xr:uid="{00000000-0005-0000-0000-0000986F0000}"/>
    <cellStyle name="40% - Accent6 2 2 2 4 4 3" xfId="54603" xr:uid="{00000000-0005-0000-0000-0000996F0000}"/>
    <cellStyle name="40% - Accent6 2 2 2 4 5" xfId="23283" xr:uid="{00000000-0005-0000-0000-00009A6F0000}"/>
    <cellStyle name="40% - Accent6 2 2 2 4 6" xfId="23284" xr:uid="{00000000-0005-0000-0000-00009B6F0000}"/>
    <cellStyle name="40% - Accent6 2 2 2 5" xfId="23285" xr:uid="{00000000-0005-0000-0000-00009C6F0000}"/>
    <cellStyle name="40% - Accent6 2 2 2 5 2" xfId="23286" xr:uid="{00000000-0005-0000-0000-00009D6F0000}"/>
    <cellStyle name="40% - Accent6 2 2 2 5 2 2" xfId="23287" xr:uid="{00000000-0005-0000-0000-00009E6F0000}"/>
    <cellStyle name="40% - Accent6 2 2 2 5 2 2 2" xfId="23288" xr:uid="{00000000-0005-0000-0000-00009F6F0000}"/>
    <cellStyle name="40% - Accent6 2 2 2 5 2 2 3" xfId="54604" xr:uid="{00000000-0005-0000-0000-0000A06F0000}"/>
    <cellStyle name="40% - Accent6 2 2 2 5 2 3" xfId="23289" xr:uid="{00000000-0005-0000-0000-0000A16F0000}"/>
    <cellStyle name="40% - Accent6 2 2 2 5 2 4" xfId="23290" xr:uid="{00000000-0005-0000-0000-0000A26F0000}"/>
    <cellStyle name="40% - Accent6 2 2 2 5 3" xfId="23291" xr:uid="{00000000-0005-0000-0000-0000A36F0000}"/>
    <cellStyle name="40% - Accent6 2 2 2 5 3 2" xfId="23292" xr:uid="{00000000-0005-0000-0000-0000A46F0000}"/>
    <cellStyle name="40% - Accent6 2 2 2 5 3 3" xfId="54605" xr:uid="{00000000-0005-0000-0000-0000A56F0000}"/>
    <cellStyle name="40% - Accent6 2 2 2 5 4" xfId="23293" xr:uid="{00000000-0005-0000-0000-0000A66F0000}"/>
    <cellStyle name="40% - Accent6 2 2 2 5 5" xfId="23294" xr:uid="{00000000-0005-0000-0000-0000A76F0000}"/>
    <cellStyle name="40% - Accent6 2 2 2 6" xfId="23295" xr:uid="{00000000-0005-0000-0000-0000A86F0000}"/>
    <cellStyle name="40% - Accent6 2 2 2 6 2" xfId="23296" xr:uid="{00000000-0005-0000-0000-0000A96F0000}"/>
    <cellStyle name="40% - Accent6 2 2 2 6 2 2" xfId="23297" xr:uid="{00000000-0005-0000-0000-0000AA6F0000}"/>
    <cellStyle name="40% - Accent6 2 2 2 6 2 3" xfId="54606" xr:uid="{00000000-0005-0000-0000-0000AB6F0000}"/>
    <cellStyle name="40% - Accent6 2 2 2 6 3" xfId="23298" xr:uid="{00000000-0005-0000-0000-0000AC6F0000}"/>
    <cellStyle name="40% - Accent6 2 2 2 6 4" xfId="23299" xr:uid="{00000000-0005-0000-0000-0000AD6F0000}"/>
    <cellStyle name="40% - Accent6 2 2 2 7" xfId="23300" xr:uid="{00000000-0005-0000-0000-0000AE6F0000}"/>
    <cellStyle name="40% - Accent6 2 2 2 7 2" xfId="23301" xr:uid="{00000000-0005-0000-0000-0000AF6F0000}"/>
    <cellStyle name="40% - Accent6 2 2 2 7 2 2" xfId="23302" xr:uid="{00000000-0005-0000-0000-0000B06F0000}"/>
    <cellStyle name="40% - Accent6 2 2 2 7 2 3" xfId="54607" xr:uid="{00000000-0005-0000-0000-0000B16F0000}"/>
    <cellStyle name="40% - Accent6 2 2 2 7 3" xfId="23303" xr:uid="{00000000-0005-0000-0000-0000B26F0000}"/>
    <cellStyle name="40% - Accent6 2 2 2 7 4" xfId="23304" xr:uid="{00000000-0005-0000-0000-0000B36F0000}"/>
    <cellStyle name="40% - Accent6 2 2 2 8" xfId="23305" xr:uid="{00000000-0005-0000-0000-0000B46F0000}"/>
    <cellStyle name="40% - Accent6 2 2 2 8 2" xfId="23306" xr:uid="{00000000-0005-0000-0000-0000B56F0000}"/>
    <cellStyle name="40% - Accent6 2 2 2 8 3" xfId="54608" xr:uid="{00000000-0005-0000-0000-0000B66F0000}"/>
    <cellStyle name="40% - Accent6 2 2 2 9" xfId="23307" xr:uid="{00000000-0005-0000-0000-0000B76F0000}"/>
    <cellStyle name="40% - Accent6 2 2 3" xfId="23308" xr:uid="{00000000-0005-0000-0000-0000B86F0000}"/>
    <cellStyle name="40% - Accent6 2 2 3 2" xfId="23309" xr:uid="{00000000-0005-0000-0000-0000B96F0000}"/>
    <cellStyle name="40% - Accent6 2 2 3 2 2" xfId="23310" xr:uid="{00000000-0005-0000-0000-0000BA6F0000}"/>
    <cellStyle name="40% - Accent6 2 2 3 2 2 2" xfId="23311" xr:uid="{00000000-0005-0000-0000-0000BB6F0000}"/>
    <cellStyle name="40% - Accent6 2 2 3 2 2 2 2" xfId="23312" xr:uid="{00000000-0005-0000-0000-0000BC6F0000}"/>
    <cellStyle name="40% - Accent6 2 2 3 2 2 2 2 2" xfId="23313" xr:uid="{00000000-0005-0000-0000-0000BD6F0000}"/>
    <cellStyle name="40% - Accent6 2 2 3 2 2 2 2 3" xfId="54609" xr:uid="{00000000-0005-0000-0000-0000BE6F0000}"/>
    <cellStyle name="40% - Accent6 2 2 3 2 2 2 3" xfId="23314" xr:uid="{00000000-0005-0000-0000-0000BF6F0000}"/>
    <cellStyle name="40% - Accent6 2 2 3 2 2 2 4" xfId="23315" xr:uid="{00000000-0005-0000-0000-0000C06F0000}"/>
    <cellStyle name="40% - Accent6 2 2 3 2 2 3" xfId="23316" xr:uid="{00000000-0005-0000-0000-0000C16F0000}"/>
    <cellStyle name="40% - Accent6 2 2 3 2 2 3 2" xfId="23317" xr:uid="{00000000-0005-0000-0000-0000C26F0000}"/>
    <cellStyle name="40% - Accent6 2 2 3 2 2 3 2 2" xfId="23318" xr:uid="{00000000-0005-0000-0000-0000C36F0000}"/>
    <cellStyle name="40% - Accent6 2 2 3 2 2 3 2 3" xfId="54610" xr:uid="{00000000-0005-0000-0000-0000C46F0000}"/>
    <cellStyle name="40% - Accent6 2 2 3 2 2 3 3" xfId="23319" xr:uid="{00000000-0005-0000-0000-0000C56F0000}"/>
    <cellStyle name="40% - Accent6 2 2 3 2 2 3 4" xfId="23320" xr:uid="{00000000-0005-0000-0000-0000C66F0000}"/>
    <cellStyle name="40% - Accent6 2 2 3 2 2 4" xfId="23321" xr:uid="{00000000-0005-0000-0000-0000C76F0000}"/>
    <cellStyle name="40% - Accent6 2 2 3 2 2 4 2" xfId="23322" xr:uid="{00000000-0005-0000-0000-0000C86F0000}"/>
    <cellStyle name="40% - Accent6 2 2 3 2 2 4 3" xfId="54611" xr:uid="{00000000-0005-0000-0000-0000C96F0000}"/>
    <cellStyle name="40% - Accent6 2 2 3 2 2 5" xfId="23323" xr:uid="{00000000-0005-0000-0000-0000CA6F0000}"/>
    <cellStyle name="40% - Accent6 2 2 3 2 2 6" xfId="23324" xr:uid="{00000000-0005-0000-0000-0000CB6F0000}"/>
    <cellStyle name="40% - Accent6 2 2 3 2 3" xfId="23325" xr:uid="{00000000-0005-0000-0000-0000CC6F0000}"/>
    <cellStyle name="40% - Accent6 2 2 3 2 3 2" xfId="23326" xr:uid="{00000000-0005-0000-0000-0000CD6F0000}"/>
    <cellStyle name="40% - Accent6 2 2 3 2 3 2 2" xfId="23327" xr:uid="{00000000-0005-0000-0000-0000CE6F0000}"/>
    <cellStyle name="40% - Accent6 2 2 3 2 3 2 3" xfId="54612" xr:uid="{00000000-0005-0000-0000-0000CF6F0000}"/>
    <cellStyle name="40% - Accent6 2 2 3 2 3 3" xfId="23328" xr:uid="{00000000-0005-0000-0000-0000D06F0000}"/>
    <cellStyle name="40% - Accent6 2 2 3 2 3 4" xfId="23329" xr:uid="{00000000-0005-0000-0000-0000D16F0000}"/>
    <cellStyle name="40% - Accent6 2 2 3 2 4" xfId="23330" xr:uid="{00000000-0005-0000-0000-0000D26F0000}"/>
    <cellStyle name="40% - Accent6 2 2 3 2 4 2" xfId="23331" xr:uid="{00000000-0005-0000-0000-0000D36F0000}"/>
    <cellStyle name="40% - Accent6 2 2 3 2 4 2 2" xfId="23332" xr:uid="{00000000-0005-0000-0000-0000D46F0000}"/>
    <cellStyle name="40% - Accent6 2 2 3 2 4 2 3" xfId="54613" xr:uid="{00000000-0005-0000-0000-0000D56F0000}"/>
    <cellStyle name="40% - Accent6 2 2 3 2 4 3" xfId="23333" xr:uid="{00000000-0005-0000-0000-0000D66F0000}"/>
    <cellStyle name="40% - Accent6 2 2 3 2 4 4" xfId="23334" xr:uid="{00000000-0005-0000-0000-0000D76F0000}"/>
    <cellStyle name="40% - Accent6 2 2 3 2 5" xfId="23335" xr:uid="{00000000-0005-0000-0000-0000D86F0000}"/>
    <cellStyle name="40% - Accent6 2 2 3 2 5 2" xfId="23336" xr:uid="{00000000-0005-0000-0000-0000D96F0000}"/>
    <cellStyle name="40% - Accent6 2 2 3 2 5 3" xfId="54614" xr:uid="{00000000-0005-0000-0000-0000DA6F0000}"/>
    <cellStyle name="40% - Accent6 2 2 3 2 6" xfId="23337" xr:uid="{00000000-0005-0000-0000-0000DB6F0000}"/>
    <cellStyle name="40% - Accent6 2 2 3 2 7" xfId="23338" xr:uid="{00000000-0005-0000-0000-0000DC6F0000}"/>
    <cellStyle name="40% - Accent6 2 2 3 3" xfId="23339" xr:uid="{00000000-0005-0000-0000-0000DD6F0000}"/>
    <cellStyle name="40% - Accent6 2 2 3 3 2" xfId="23340" xr:uid="{00000000-0005-0000-0000-0000DE6F0000}"/>
    <cellStyle name="40% - Accent6 2 2 3 3 2 2" xfId="23341" xr:uid="{00000000-0005-0000-0000-0000DF6F0000}"/>
    <cellStyle name="40% - Accent6 2 2 3 3 2 2 2" xfId="23342" xr:uid="{00000000-0005-0000-0000-0000E06F0000}"/>
    <cellStyle name="40% - Accent6 2 2 3 3 2 2 3" xfId="54615" xr:uid="{00000000-0005-0000-0000-0000E16F0000}"/>
    <cellStyle name="40% - Accent6 2 2 3 3 2 3" xfId="23343" xr:uid="{00000000-0005-0000-0000-0000E26F0000}"/>
    <cellStyle name="40% - Accent6 2 2 3 3 2 4" xfId="23344" xr:uid="{00000000-0005-0000-0000-0000E36F0000}"/>
    <cellStyle name="40% - Accent6 2 2 3 3 3" xfId="23345" xr:uid="{00000000-0005-0000-0000-0000E46F0000}"/>
    <cellStyle name="40% - Accent6 2 2 3 3 3 2" xfId="23346" xr:uid="{00000000-0005-0000-0000-0000E56F0000}"/>
    <cellStyle name="40% - Accent6 2 2 3 3 3 2 2" xfId="23347" xr:uid="{00000000-0005-0000-0000-0000E66F0000}"/>
    <cellStyle name="40% - Accent6 2 2 3 3 3 2 3" xfId="54616" xr:uid="{00000000-0005-0000-0000-0000E76F0000}"/>
    <cellStyle name="40% - Accent6 2 2 3 3 3 3" xfId="23348" xr:uid="{00000000-0005-0000-0000-0000E86F0000}"/>
    <cellStyle name="40% - Accent6 2 2 3 3 3 4" xfId="23349" xr:uid="{00000000-0005-0000-0000-0000E96F0000}"/>
    <cellStyle name="40% - Accent6 2 2 3 3 4" xfId="23350" xr:uid="{00000000-0005-0000-0000-0000EA6F0000}"/>
    <cellStyle name="40% - Accent6 2 2 3 3 4 2" xfId="23351" xr:uid="{00000000-0005-0000-0000-0000EB6F0000}"/>
    <cellStyle name="40% - Accent6 2 2 3 3 4 3" xfId="54617" xr:uid="{00000000-0005-0000-0000-0000EC6F0000}"/>
    <cellStyle name="40% - Accent6 2 2 3 3 5" xfId="23352" xr:uid="{00000000-0005-0000-0000-0000ED6F0000}"/>
    <cellStyle name="40% - Accent6 2 2 3 3 6" xfId="23353" xr:uid="{00000000-0005-0000-0000-0000EE6F0000}"/>
    <cellStyle name="40% - Accent6 2 2 3 4" xfId="23354" xr:uid="{00000000-0005-0000-0000-0000EF6F0000}"/>
    <cellStyle name="40% - Accent6 2 2 3 4 2" xfId="23355" xr:uid="{00000000-0005-0000-0000-0000F06F0000}"/>
    <cellStyle name="40% - Accent6 2 2 3 4 2 2" xfId="23356" xr:uid="{00000000-0005-0000-0000-0000F16F0000}"/>
    <cellStyle name="40% - Accent6 2 2 3 4 2 2 2" xfId="23357" xr:uid="{00000000-0005-0000-0000-0000F26F0000}"/>
    <cellStyle name="40% - Accent6 2 2 3 4 2 2 3" xfId="54618" xr:uid="{00000000-0005-0000-0000-0000F36F0000}"/>
    <cellStyle name="40% - Accent6 2 2 3 4 2 3" xfId="23358" xr:uid="{00000000-0005-0000-0000-0000F46F0000}"/>
    <cellStyle name="40% - Accent6 2 2 3 4 2 4" xfId="23359" xr:uid="{00000000-0005-0000-0000-0000F56F0000}"/>
    <cellStyle name="40% - Accent6 2 2 3 4 3" xfId="23360" xr:uid="{00000000-0005-0000-0000-0000F66F0000}"/>
    <cellStyle name="40% - Accent6 2 2 3 4 3 2" xfId="23361" xr:uid="{00000000-0005-0000-0000-0000F76F0000}"/>
    <cellStyle name="40% - Accent6 2 2 3 4 3 3" xfId="54619" xr:uid="{00000000-0005-0000-0000-0000F86F0000}"/>
    <cellStyle name="40% - Accent6 2 2 3 4 4" xfId="23362" xr:uid="{00000000-0005-0000-0000-0000F96F0000}"/>
    <cellStyle name="40% - Accent6 2 2 3 4 5" xfId="23363" xr:uid="{00000000-0005-0000-0000-0000FA6F0000}"/>
    <cellStyle name="40% - Accent6 2 2 3 5" xfId="23364" xr:uid="{00000000-0005-0000-0000-0000FB6F0000}"/>
    <cellStyle name="40% - Accent6 2 2 3 5 2" xfId="23365" xr:uid="{00000000-0005-0000-0000-0000FC6F0000}"/>
    <cellStyle name="40% - Accent6 2 2 3 5 2 2" xfId="23366" xr:uid="{00000000-0005-0000-0000-0000FD6F0000}"/>
    <cellStyle name="40% - Accent6 2 2 3 5 2 3" xfId="54620" xr:uid="{00000000-0005-0000-0000-0000FE6F0000}"/>
    <cellStyle name="40% - Accent6 2 2 3 5 3" xfId="23367" xr:uid="{00000000-0005-0000-0000-0000FF6F0000}"/>
    <cellStyle name="40% - Accent6 2 2 3 5 4" xfId="23368" xr:uid="{00000000-0005-0000-0000-000000700000}"/>
    <cellStyle name="40% - Accent6 2 2 3 6" xfId="23369" xr:uid="{00000000-0005-0000-0000-000001700000}"/>
    <cellStyle name="40% - Accent6 2 2 3 6 2" xfId="23370" xr:uid="{00000000-0005-0000-0000-000002700000}"/>
    <cellStyle name="40% - Accent6 2 2 3 6 2 2" xfId="23371" xr:uid="{00000000-0005-0000-0000-000003700000}"/>
    <cellStyle name="40% - Accent6 2 2 3 6 2 3" xfId="54621" xr:uid="{00000000-0005-0000-0000-000004700000}"/>
    <cellStyle name="40% - Accent6 2 2 3 6 3" xfId="23372" xr:uid="{00000000-0005-0000-0000-000005700000}"/>
    <cellStyle name="40% - Accent6 2 2 3 6 4" xfId="23373" xr:uid="{00000000-0005-0000-0000-000006700000}"/>
    <cellStyle name="40% - Accent6 2 2 3 7" xfId="23374" xr:uid="{00000000-0005-0000-0000-000007700000}"/>
    <cellStyle name="40% - Accent6 2 2 3 7 2" xfId="23375" xr:uid="{00000000-0005-0000-0000-000008700000}"/>
    <cellStyle name="40% - Accent6 2 2 3 7 3" xfId="54622" xr:uid="{00000000-0005-0000-0000-000009700000}"/>
    <cellStyle name="40% - Accent6 2 2 3 8" xfId="23376" xr:uid="{00000000-0005-0000-0000-00000A700000}"/>
    <cellStyle name="40% - Accent6 2 2 3 9" xfId="23377" xr:uid="{00000000-0005-0000-0000-00000B700000}"/>
    <cellStyle name="40% - Accent6 2 2 4" xfId="23378" xr:uid="{00000000-0005-0000-0000-00000C700000}"/>
    <cellStyle name="40% - Accent6 2 2 4 2" xfId="23379" xr:uid="{00000000-0005-0000-0000-00000D700000}"/>
    <cellStyle name="40% - Accent6 2 2 4 2 2" xfId="23380" xr:uid="{00000000-0005-0000-0000-00000E700000}"/>
    <cellStyle name="40% - Accent6 2 2 4 2 2 2" xfId="23381" xr:uid="{00000000-0005-0000-0000-00000F700000}"/>
    <cellStyle name="40% - Accent6 2 2 4 2 2 2 2" xfId="23382" xr:uid="{00000000-0005-0000-0000-000010700000}"/>
    <cellStyle name="40% - Accent6 2 2 4 2 2 2 3" xfId="54623" xr:uid="{00000000-0005-0000-0000-000011700000}"/>
    <cellStyle name="40% - Accent6 2 2 4 2 2 3" xfId="23383" xr:uid="{00000000-0005-0000-0000-000012700000}"/>
    <cellStyle name="40% - Accent6 2 2 4 2 2 4" xfId="23384" xr:uid="{00000000-0005-0000-0000-000013700000}"/>
    <cellStyle name="40% - Accent6 2 2 4 2 3" xfId="23385" xr:uid="{00000000-0005-0000-0000-000014700000}"/>
    <cellStyle name="40% - Accent6 2 2 4 2 3 2" xfId="23386" xr:uid="{00000000-0005-0000-0000-000015700000}"/>
    <cellStyle name="40% - Accent6 2 2 4 2 3 2 2" xfId="23387" xr:uid="{00000000-0005-0000-0000-000016700000}"/>
    <cellStyle name="40% - Accent6 2 2 4 2 3 2 3" xfId="54624" xr:uid="{00000000-0005-0000-0000-000017700000}"/>
    <cellStyle name="40% - Accent6 2 2 4 2 3 3" xfId="23388" xr:uid="{00000000-0005-0000-0000-000018700000}"/>
    <cellStyle name="40% - Accent6 2 2 4 2 3 4" xfId="23389" xr:uid="{00000000-0005-0000-0000-000019700000}"/>
    <cellStyle name="40% - Accent6 2 2 4 2 4" xfId="23390" xr:uid="{00000000-0005-0000-0000-00001A700000}"/>
    <cellStyle name="40% - Accent6 2 2 4 2 4 2" xfId="23391" xr:uid="{00000000-0005-0000-0000-00001B700000}"/>
    <cellStyle name="40% - Accent6 2 2 4 2 4 3" xfId="54625" xr:uid="{00000000-0005-0000-0000-00001C700000}"/>
    <cellStyle name="40% - Accent6 2 2 4 2 5" xfId="23392" xr:uid="{00000000-0005-0000-0000-00001D700000}"/>
    <cellStyle name="40% - Accent6 2 2 4 2 6" xfId="23393" xr:uid="{00000000-0005-0000-0000-00001E700000}"/>
    <cellStyle name="40% - Accent6 2 2 4 3" xfId="23394" xr:uid="{00000000-0005-0000-0000-00001F700000}"/>
    <cellStyle name="40% - Accent6 2 2 4 3 2" xfId="23395" xr:uid="{00000000-0005-0000-0000-000020700000}"/>
    <cellStyle name="40% - Accent6 2 2 4 3 2 2" xfId="23396" xr:uid="{00000000-0005-0000-0000-000021700000}"/>
    <cellStyle name="40% - Accent6 2 2 4 3 2 3" xfId="54626" xr:uid="{00000000-0005-0000-0000-000022700000}"/>
    <cellStyle name="40% - Accent6 2 2 4 3 3" xfId="23397" xr:uid="{00000000-0005-0000-0000-000023700000}"/>
    <cellStyle name="40% - Accent6 2 2 4 3 4" xfId="23398" xr:uid="{00000000-0005-0000-0000-000024700000}"/>
    <cellStyle name="40% - Accent6 2 2 4 4" xfId="23399" xr:uid="{00000000-0005-0000-0000-000025700000}"/>
    <cellStyle name="40% - Accent6 2 2 4 4 2" xfId="23400" xr:uid="{00000000-0005-0000-0000-000026700000}"/>
    <cellStyle name="40% - Accent6 2 2 4 4 2 2" xfId="23401" xr:uid="{00000000-0005-0000-0000-000027700000}"/>
    <cellStyle name="40% - Accent6 2 2 4 4 2 3" xfId="54627" xr:uid="{00000000-0005-0000-0000-000028700000}"/>
    <cellStyle name="40% - Accent6 2 2 4 4 3" xfId="23402" xr:uid="{00000000-0005-0000-0000-000029700000}"/>
    <cellStyle name="40% - Accent6 2 2 4 4 4" xfId="23403" xr:uid="{00000000-0005-0000-0000-00002A700000}"/>
    <cellStyle name="40% - Accent6 2 2 4 5" xfId="23404" xr:uid="{00000000-0005-0000-0000-00002B700000}"/>
    <cellStyle name="40% - Accent6 2 2 4 5 2" xfId="23405" xr:uid="{00000000-0005-0000-0000-00002C700000}"/>
    <cellStyle name="40% - Accent6 2 2 4 5 3" xfId="54628" xr:uid="{00000000-0005-0000-0000-00002D700000}"/>
    <cellStyle name="40% - Accent6 2 2 4 6" xfId="23406" xr:uid="{00000000-0005-0000-0000-00002E700000}"/>
    <cellStyle name="40% - Accent6 2 2 4 7" xfId="23407" xr:uid="{00000000-0005-0000-0000-00002F700000}"/>
    <cellStyle name="40% - Accent6 2 2 5" xfId="23408" xr:uid="{00000000-0005-0000-0000-000030700000}"/>
    <cellStyle name="40% - Accent6 2 2 5 2" xfId="23409" xr:uid="{00000000-0005-0000-0000-000031700000}"/>
    <cellStyle name="40% - Accent6 2 2 5 2 2" xfId="23410" xr:uid="{00000000-0005-0000-0000-000032700000}"/>
    <cellStyle name="40% - Accent6 2 2 5 2 2 2" xfId="23411" xr:uid="{00000000-0005-0000-0000-000033700000}"/>
    <cellStyle name="40% - Accent6 2 2 5 2 2 3" xfId="54629" xr:uid="{00000000-0005-0000-0000-000034700000}"/>
    <cellStyle name="40% - Accent6 2 2 5 2 3" xfId="23412" xr:uid="{00000000-0005-0000-0000-000035700000}"/>
    <cellStyle name="40% - Accent6 2 2 5 2 4" xfId="23413" xr:uid="{00000000-0005-0000-0000-000036700000}"/>
    <cellStyle name="40% - Accent6 2 2 5 3" xfId="23414" xr:uid="{00000000-0005-0000-0000-000037700000}"/>
    <cellStyle name="40% - Accent6 2 2 5 3 2" xfId="23415" xr:uid="{00000000-0005-0000-0000-000038700000}"/>
    <cellStyle name="40% - Accent6 2 2 5 3 2 2" xfId="23416" xr:uid="{00000000-0005-0000-0000-000039700000}"/>
    <cellStyle name="40% - Accent6 2 2 5 3 2 3" xfId="54630" xr:uid="{00000000-0005-0000-0000-00003A700000}"/>
    <cellStyle name="40% - Accent6 2 2 5 3 3" xfId="23417" xr:uid="{00000000-0005-0000-0000-00003B700000}"/>
    <cellStyle name="40% - Accent6 2 2 5 3 4" xfId="23418" xr:uid="{00000000-0005-0000-0000-00003C700000}"/>
    <cellStyle name="40% - Accent6 2 2 5 4" xfId="23419" xr:uid="{00000000-0005-0000-0000-00003D700000}"/>
    <cellStyle name="40% - Accent6 2 2 5 4 2" xfId="23420" xr:uid="{00000000-0005-0000-0000-00003E700000}"/>
    <cellStyle name="40% - Accent6 2 2 5 4 3" xfId="54631" xr:uid="{00000000-0005-0000-0000-00003F700000}"/>
    <cellStyle name="40% - Accent6 2 2 5 5" xfId="23421" xr:uid="{00000000-0005-0000-0000-000040700000}"/>
    <cellStyle name="40% - Accent6 2 2 5 6" xfId="23422" xr:uid="{00000000-0005-0000-0000-000041700000}"/>
    <cellStyle name="40% - Accent6 2 2 6" xfId="23423" xr:uid="{00000000-0005-0000-0000-000042700000}"/>
    <cellStyle name="40% - Accent6 2 2 6 2" xfId="23424" xr:uid="{00000000-0005-0000-0000-000043700000}"/>
    <cellStyle name="40% - Accent6 2 2 6 2 2" xfId="23425" xr:uid="{00000000-0005-0000-0000-000044700000}"/>
    <cellStyle name="40% - Accent6 2 2 6 2 2 2" xfId="23426" xr:uid="{00000000-0005-0000-0000-000045700000}"/>
    <cellStyle name="40% - Accent6 2 2 6 2 2 3" xfId="54632" xr:uid="{00000000-0005-0000-0000-000046700000}"/>
    <cellStyle name="40% - Accent6 2 2 6 2 3" xfId="23427" xr:uid="{00000000-0005-0000-0000-000047700000}"/>
    <cellStyle name="40% - Accent6 2 2 6 2 4" xfId="23428" xr:uid="{00000000-0005-0000-0000-000048700000}"/>
    <cellStyle name="40% - Accent6 2 2 6 3" xfId="23429" xr:uid="{00000000-0005-0000-0000-000049700000}"/>
    <cellStyle name="40% - Accent6 2 2 6 3 2" xfId="23430" xr:uid="{00000000-0005-0000-0000-00004A700000}"/>
    <cellStyle name="40% - Accent6 2 2 6 3 3" xfId="54633" xr:uid="{00000000-0005-0000-0000-00004B700000}"/>
    <cellStyle name="40% - Accent6 2 2 6 4" xfId="23431" xr:uid="{00000000-0005-0000-0000-00004C700000}"/>
    <cellStyle name="40% - Accent6 2 2 6 5" xfId="23432" xr:uid="{00000000-0005-0000-0000-00004D700000}"/>
    <cellStyle name="40% - Accent6 2 2 7" xfId="23433" xr:uid="{00000000-0005-0000-0000-00004E700000}"/>
    <cellStyle name="40% - Accent6 2 2 7 2" xfId="23434" xr:uid="{00000000-0005-0000-0000-00004F700000}"/>
    <cellStyle name="40% - Accent6 2 2 7 2 2" xfId="23435" xr:uid="{00000000-0005-0000-0000-000050700000}"/>
    <cellStyle name="40% - Accent6 2 2 7 2 3" xfId="54634" xr:uid="{00000000-0005-0000-0000-000051700000}"/>
    <cellStyle name="40% - Accent6 2 2 7 3" xfId="23436" xr:uid="{00000000-0005-0000-0000-000052700000}"/>
    <cellStyle name="40% - Accent6 2 2 7 4" xfId="23437" xr:uid="{00000000-0005-0000-0000-000053700000}"/>
    <cellStyle name="40% - Accent6 2 2 8" xfId="23438" xr:uid="{00000000-0005-0000-0000-000054700000}"/>
    <cellStyle name="40% - Accent6 2 2 8 2" xfId="23439" xr:uid="{00000000-0005-0000-0000-000055700000}"/>
    <cellStyle name="40% - Accent6 2 2 8 2 2" xfId="23440" xr:uid="{00000000-0005-0000-0000-000056700000}"/>
    <cellStyle name="40% - Accent6 2 2 8 2 3" xfId="54635" xr:uid="{00000000-0005-0000-0000-000057700000}"/>
    <cellStyle name="40% - Accent6 2 2 8 3" xfId="23441" xr:uid="{00000000-0005-0000-0000-000058700000}"/>
    <cellStyle name="40% - Accent6 2 2 8 4" xfId="23442" xr:uid="{00000000-0005-0000-0000-000059700000}"/>
    <cellStyle name="40% - Accent6 2 2 9" xfId="23443" xr:uid="{00000000-0005-0000-0000-00005A700000}"/>
    <cellStyle name="40% - Accent6 2 2 9 2" xfId="23444" xr:uid="{00000000-0005-0000-0000-00005B700000}"/>
    <cellStyle name="40% - Accent6 2 2 9 3" xfId="54636" xr:uid="{00000000-0005-0000-0000-00005C700000}"/>
    <cellStyle name="40% - Accent6 2 3" xfId="23445" xr:uid="{00000000-0005-0000-0000-00005D700000}"/>
    <cellStyle name="40% - Accent6 2 3 10" xfId="23446" xr:uid="{00000000-0005-0000-0000-00005E700000}"/>
    <cellStyle name="40% - Accent6 2 3 11" xfId="23447" xr:uid="{00000000-0005-0000-0000-00005F700000}"/>
    <cellStyle name="40% - Accent6 2 3 12" xfId="60532" xr:uid="{00000000-0005-0000-0000-000060700000}"/>
    <cellStyle name="40% - Accent6 2 3 2" xfId="23448" xr:uid="{00000000-0005-0000-0000-000061700000}"/>
    <cellStyle name="40% - Accent6 2 3 2 10" xfId="23449" xr:uid="{00000000-0005-0000-0000-000062700000}"/>
    <cellStyle name="40% - Accent6 2 3 2 2" xfId="23450" xr:uid="{00000000-0005-0000-0000-000063700000}"/>
    <cellStyle name="40% - Accent6 2 3 2 2 2" xfId="23451" xr:uid="{00000000-0005-0000-0000-000064700000}"/>
    <cellStyle name="40% - Accent6 2 3 2 2 2 2" xfId="23452" xr:uid="{00000000-0005-0000-0000-000065700000}"/>
    <cellStyle name="40% - Accent6 2 3 2 2 2 2 2" xfId="23453" xr:uid="{00000000-0005-0000-0000-000066700000}"/>
    <cellStyle name="40% - Accent6 2 3 2 2 2 2 2 2" xfId="23454" xr:uid="{00000000-0005-0000-0000-000067700000}"/>
    <cellStyle name="40% - Accent6 2 3 2 2 2 2 2 2 2" xfId="23455" xr:uid="{00000000-0005-0000-0000-000068700000}"/>
    <cellStyle name="40% - Accent6 2 3 2 2 2 2 2 2 3" xfId="54637" xr:uid="{00000000-0005-0000-0000-000069700000}"/>
    <cellStyle name="40% - Accent6 2 3 2 2 2 2 2 3" xfId="23456" xr:uid="{00000000-0005-0000-0000-00006A700000}"/>
    <cellStyle name="40% - Accent6 2 3 2 2 2 2 2 4" xfId="23457" xr:uid="{00000000-0005-0000-0000-00006B700000}"/>
    <cellStyle name="40% - Accent6 2 3 2 2 2 2 3" xfId="23458" xr:uid="{00000000-0005-0000-0000-00006C700000}"/>
    <cellStyle name="40% - Accent6 2 3 2 2 2 2 3 2" xfId="23459" xr:uid="{00000000-0005-0000-0000-00006D700000}"/>
    <cellStyle name="40% - Accent6 2 3 2 2 2 2 3 2 2" xfId="23460" xr:uid="{00000000-0005-0000-0000-00006E700000}"/>
    <cellStyle name="40% - Accent6 2 3 2 2 2 2 3 2 3" xfId="54638" xr:uid="{00000000-0005-0000-0000-00006F700000}"/>
    <cellStyle name="40% - Accent6 2 3 2 2 2 2 3 3" xfId="23461" xr:uid="{00000000-0005-0000-0000-000070700000}"/>
    <cellStyle name="40% - Accent6 2 3 2 2 2 2 3 4" xfId="23462" xr:uid="{00000000-0005-0000-0000-000071700000}"/>
    <cellStyle name="40% - Accent6 2 3 2 2 2 2 4" xfId="23463" xr:uid="{00000000-0005-0000-0000-000072700000}"/>
    <cellStyle name="40% - Accent6 2 3 2 2 2 2 4 2" xfId="23464" xr:uid="{00000000-0005-0000-0000-000073700000}"/>
    <cellStyle name="40% - Accent6 2 3 2 2 2 2 4 3" xfId="54639" xr:uid="{00000000-0005-0000-0000-000074700000}"/>
    <cellStyle name="40% - Accent6 2 3 2 2 2 2 5" xfId="23465" xr:uid="{00000000-0005-0000-0000-000075700000}"/>
    <cellStyle name="40% - Accent6 2 3 2 2 2 2 6" xfId="23466" xr:uid="{00000000-0005-0000-0000-000076700000}"/>
    <cellStyle name="40% - Accent6 2 3 2 2 2 3" xfId="23467" xr:uid="{00000000-0005-0000-0000-000077700000}"/>
    <cellStyle name="40% - Accent6 2 3 2 2 2 3 2" xfId="23468" xr:uid="{00000000-0005-0000-0000-000078700000}"/>
    <cellStyle name="40% - Accent6 2 3 2 2 2 3 2 2" xfId="23469" xr:uid="{00000000-0005-0000-0000-000079700000}"/>
    <cellStyle name="40% - Accent6 2 3 2 2 2 3 2 3" xfId="54640" xr:uid="{00000000-0005-0000-0000-00007A700000}"/>
    <cellStyle name="40% - Accent6 2 3 2 2 2 3 3" xfId="23470" xr:uid="{00000000-0005-0000-0000-00007B700000}"/>
    <cellStyle name="40% - Accent6 2 3 2 2 2 3 4" xfId="23471" xr:uid="{00000000-0005-0000-0000-00007C700000}"/>
    <cellStyle name="40% - Accent6 2 3 2 2 2 4" xfId="23472" xr:uid="{00000000-0005-0000-0000-00007D700000}"/>
    <cellStyle name="40% - Accent6 2 3 2 2 2 4 2" xfId="23473" xr:uid="{00000000-0005-0000-0000-00007E700000}"/>
    <cellStyle name="40% - Accent6 2 3 2 2 2 4 2 2" xfId="23474" xr:uid="{00000000-0005-0000-0000-00007F700000}"/>
    <cellStyle name="40% - Accent6 2 3 2 2 2 4 2 3" xfId="54641" xr:uid="{00000000-0005-0000-0000-000080700000}"/>
    <cellStyle name="40% - Accent6 2 3 2 2 2 4 3" xfId="23475" xr:uid="{00000000-0005-0000-0000-000081700000}"/>
    <cellStyle name="40% - Accent6 2 3 2 2 2 4 4" xfId="23476" xr:uid="{00000000-0005-0000-0000-000082700000}"/>
    <cellStyle name="40% - Accent6 2 3 2 2 2 5" xfId="23477" xr:uid="{00000000-0005-0000-0000-000083700000}"/>
    <cellStyle name="40% - Accent6 2 3 2 2 2 5 2" xfId="23478" xr:uid="{00000000-0005-0000-0000-000084700000}"/>
    <cellStyle name="40% - Accent6 2 3 2 2 2 5 3" xfId="54642" xr:uid="{00000000-0005-0000-0000-000085700000}"/>
    <cellStyle name="40% - Accent6 2 3 2 2 2 6" xfId="23479" xr:uid="{00000000-0005-0000-0000-000086700000}"/>
    <cellStyle name="40% - Accent6 2 3 2 2 2 7" xfId="23480" xr:uid="{00000000-0005-0000-0000-000087700000}"/>
    <cellStyle name="40% - Accent6 2 3 2 2 3" xfId="23481" xr:uid="{00000000-0005-0000-0000-000088700000}"/>
    <cellStyle name="40% - Accent6 2 3 2 2 3 2" xfId="23482" xr:uid="{00000000-0005-0000-0000-000089700000}"/>
    <cellStyle name="40% - Accent6 2 3 2 2 3 2 2" xfId="23483" xr:uid="{00000000-0005-0000-0000-00008A700000}"/>
    <cellStyle name="40% - Accent6 2 3 2 2 3 2 2 2" xfId="23484" xr:uid="{00000000-0005-0000-0000-00008B700000}"/>
    <cellStyle name="40% - Accent6 2 3 2 2 3 2 2 3" xfId="54643" xr:uid="{00000000-0005-0000-0000-00008C700000}"/>
    <cellStyle name="40% - Accent6 2 3 2 2 3 2 3" xfId="23485" xr:uid="{00000000-0005-0000-0000-00008D700000}"/>
    <cellStyle name="40% - Accent6 2 3 2 2 3 2 4" xfId="23486" xr:uid="{00000000-0005-0000-0000-00008E700000}"/>
    <cellStyle name="40% - Accent6 2 3 2 2 3 3" xfId="23487" xr:uid="{00000000-0005-0000-0000-00008F700000}"/>
    <cellStyle name="40% - Accent6 2 3 2 2 3 3 2" xfId="23488" xr:uid="{00000000-0005-0000-0000-000090700000}"/>
    <cellStyle name="40% - Accent6 2 3 2 2 3 3 2 2" xfId="23489" xr:uid="{00000000-0005-0000-0000-000091700000}"/>
    <cellStyle name="40% - Accent6 2 3 2 2 3 3 2 3" xfId="54644" xr:uid="{00000000-0005-0000-0000-000092700000}"/>
    <cellStyle name="40% - Accent6 2 3 2 2 3 3 3" xfId="23490" xr:uid="{00000000-0005-0000-0000-000093700000}"/>
    <cellStyle name="40% - Accent6 2 3 2 2 3 3 4" xfId="23491" xr:uid="{00000000-0005-0000-0000-000094700000}"/>
    <cellStyle name="40% - Accent6 2 3 2 2 3 4" xfId="23492" xr:uid="{00000000-0005-0000-0000-000095700000}"/>
    <cellStyle name="40% - Accent6 2 3 2 2 3 4 2" xfId="23493" xr:uid="{00000000-0005-0000-0000-000096700000}"/>
    <cellStyle name="40% - Accent6 2 3 2 2 3 4 3" xfId="54645" xr:uid="{00000000-0005-0000-0000-000097700000}"/>
    <cellStyle name="40% - Accent6 2 3 2 2 3 5" xfId="23494" xr:uid="{00000000-0005-0000-0000-000098700000}"/>
    <cellStyle name="40% - Accent6 2 3 2 2 3 6" xfId="23495" xr:uid="{00000000-0005-0000-0000-000099700000}"/>
    <cellStyle name="40% - Accent6 2 3 2 2 4" xfId="23496" xr:uid="{00000000-0005-0000-0000-00009A700000}"/>
    <cellStyle name="40% - Accent6 2 3 2 2 4 2" xfId="23497" xr:uid="{00000000-0005-0000-0000-00009B700000}"/>
    <cellStyle name="40% - Accent6 2 3 2 2 4 2 2" xfId="23498" xr:uid="{00000000-0005-0000-0000-00009C700000}"/>
    <cellStyle name="40% - Accent6 2 3 2 2 4 2 3" xfId="54646" xr:uid="{00000000-0005-0000-0000-00009D700000}"/>
    <cellStyle name="40% - Accent6 2 3 2 2 4 3" xfId="23499" xr:uid="{00000000-0005-0000-0000-00009E700000}"/>
    <cellStyle name="40% - Accent6 2 3 2 2 4 4" xfId="23500" xr:uid="{00000000-0005-0000-0000-00009F700000}"/>
    <cellStyle name="40% - Accent6 2 3 2 2 5" xfId="23501" xr:uid="{00000000-0005-0000-0000-0000A0700000}"/>
    <cellStyle name="40% - Accent6 2 3 2 2 5 2" xfId="23502" xr:uid="{00000000-0005-0000-0000-0000A1700000}"/>
    <cellStyle name="40% - Accent6 2 3 2 2 5 2 2" xfId="23503" xr:uid="{00000000-0005-0000-0000-0000A2700000}"/>
    <cellStyle name="40% - Accent6 2 3 2 2 5 2 3" xfId="54647" xr:uid="{00000000-0005-0000-0000-0000A3700000}"/>
    <cellStyle name="40% - Accent6 2 3 2 2 5 3" xfId="23504" xr:uid="{00000000-0005-0000-0000-0000A4700000}"/>
    <cellStyle name="40% - Accent6 2 3 2 2 5 4" xfId="23505" xr:uid="{00000000-0005-0000-0000-0000A5700000}"/>
    <cellStyle name="40% - Accent6 2 3 2 2 6" xfId="23506" xr:uid="{00000000-0005-0000-0000-0000A6700000}"/>
    <cellStyle name="40% - Accent6 2 3 2 2 6 2" xfId="23507" xr:uid="{00000000-0005-0000-0000-0000A7700000}"/>
    <cellStyle name="40% - Accent6 2 3 2 2 6 3" xfId="54648" xr:uid="{00000000-0005-0000-0000-0000A8700000}"/>
    <cellStyle name="40% - Accent6 2 3 2 2 7" xfId="23508" xr:uid="{00000000-0005-0000-0000-0000A9700000}"/>
    <cellStyle name="40% - Accent6 2 3 2 2 8" xfId="23509" xr:uid="{00000000-0005-0000-0000-0000AA700000}"/>
    <cellStyle name="40% - Accent6 2 3 2 3" xfId="23510" xr:uid="{00000000-0005-0000-0000-0000AB700000}"/>
    <cellStyle name="40% - Accent6 2 3 2 3 2" xfId="23511" xr:uid="{00000000-0005-0000-0000-0000AC700000}"/>
    <cellStyle name="40% - Accent6 2 3 2 3 2 2" xfId="23512" xr:uid="{00000000-0005-0000-0000-0000AD700000}"/>
    <cellStyle name="40% - Accent6 2 3 2 3 2 2 2" xfId="23513" xr:uid="{00000000-0005-0000-0000-0000AE700000}"/>
    <cellStyle name="40% - Accent6 2 3 2 3 2 2 2 2" xfId="23514" xr:uid="{00000000-0005-0000-0000-0000AF700000}"/>
    <cellStyle name="40% - Accent6 2 3 2 3 2 2 2 3" xfId="54649" xr:uid="{00000000-0005-0000-0000-0000B0700000}"/>
    <cellStyle name="40% - Accent6 2 3 2 3 2 2 3" xfId="23515" xr:uid="{00000000-0005-0000-0000-0000B1700000}"/>
    <cellStyle name="40% - Accent6 2 3 2 3 2 2 4" xfId="23516" xr:uid="{00000000-0005-0000-0000-0000B2700000}"/>
    <cellStyle name="40% - Accent6 2 3 2 3 2 3" xfId="23517" xr:uid="{00000000-0005-0000-0000-0000B3700000}"/>
    <cellStyle name="40% - Accent6 2 3 2 3 2 3 2" xfId="23518" xr:uid="{00000000-0005-0000-0000-0000B4700000}"/>
    <cellStyle name="40% - Accent6 2 3 2 3 2 3 2 2" xfId="23519" xr:uid="{00000000-0005-0000-0000-0000B5700000}"/>
    <cellStyle name="40% - Accent6 2 3 2 3 2 3 2 3" xfId="54650" xr:uid="{00000000-0005-0000-0000-0000B6700000}"/>
    <cellStyle name="40% - Accent6 2 3 2 3 2 3 3" xfId="23520" xr:uid="{00000000-0005-0000-0000-0000B7700000}"/>
    <cellStyle name="40% - Accent6 2 3 2 3 2 3 4" xfId="23521" xr:uid="{00000000-0005-0000-0000-0000B8700000}"/>
    <cellStyle name="40% - Accent6 2 3 2 3 2 4" xfId="23522" xr:uid="{00000000-0005-0000-0000-0000B9700000}"/>
    <cellStyle name="40% - Accent6 2 3 2 3 2 4 2" xfId="23523" xr:uid="{00000000-0005-0000-0000-0000BA700000}"/>
    <cellStyle name="40% - Accent6 2 3 2 3 2 4 3" xfId="54651" xr:uid="{00000000-0005-0000-0000-0000BB700000}"/>
    <cellStyle name="40% - Accent6 2 3 2 3 2 5" xfId="23524" xr:uid="{00000000-0005-0000-0000-0000BC700000}"/>
    <cellStyle name="40% - Accent6 2 3 2 3 2 6" xfId="23525" xr:uid="{00000000-0005-0000-0000-0000BD700000}"/>
    <cellStyle name="40% - Accent6 2 3 2 3 3" xfId="23526" xr:uid="{00000000-0005-0000-0000-0000BE700000}"/>
    <cellStyle name="40% - Accent6 2 3 2 3 3 2" xfId="23527" xr:uid="{00000000-0005-0000-0000-0000BF700000}"/>
    <cellStyle name="40% - Accent6 2 3 2 3 3 2 2" xfId="23528" xr:uid="{00000000-0005-0000-0000-0000C0700000}"/>
    <cellStyle name="40% - Accent6 2 3 2 3 3 2 3" xfId="54652" xr:uid="{00000000-0005-0000-0000-0000C1700000}"/>
    <cellStyle name="40% - Accent6 2 3 2 3 3 3" xfId="23529" xr:uid="{00000000-0005-0000-0000-0000C2700000}"/>
    <cellStyle name="40% - Accent6 2 3 2 3 3 4" xfId="23530" xr:uid="{00000000-0005-0000-0000-0000C3700000}"/>
    <cellStyle name="40% - Accent6 2 3 2 3 4" xfId="23531" xr:uid="{00000000-0005-0000-0000-0000C4700000}"/>
    <cellStyle name="40% - Accent6 2 3 2 3 4 2" xfId="23532" xr:uid="{00000000-0005-0000-0000-0000C5700000}"/>
    <cellStyle name="40% - Accent6 2 3 2 3 4 2 2" xfId="23533" xr:uid="{00000000-0005-0000-0000-0000C6700000}"/>
    <cellStyle name="40% - Accent6 2 3 2 3 4 2 3" xfId="54653" xr:uid="{00000000-0005-0000-0000-0000C7700000}"/>
    <cellStyle name="40% - Accent6 2 3 2 3 4 3" xfId="23534" xr:uid="{00000000-0005-0000-0000-0000C8700000}"/>
    <cellStyle name="40% - Accent6 2 3 2 3 4 4" xfId="23535" xr:uid="{00000000-0005-0000-0000-0000C9700000}"/>
    <cellStyle name="40% - Accent6 2 3 2 3 5" xfId="23536" xr:uid="{00000000-0005-0000-0000-0000CA700000}"/>
    <cellStyle name="40% - Accent6 2 3 2 3 5 2" xfId="23537" xr:uid="{00000000-0005-0000-0000-0000CB700000}"/>
    <cellStyle name="40% - Accent6 2 3 2 3 5 3" xfId="54654" xr:uid="{00000000-0005-0000-0000-0000CC700000}"/>
    <cellStyle name="40% - Accent6 2 3 2 3 6" xfId="23538" xr:uid="{00000000-0005-0000-0000-0000CD700000}"/>
    <cellStyle name="40% - Accent6 2 3 2 3 7" xfId="23539" xr:uid="{00000000-0005-0000-0000-0000CE700000}"/>
    <cellStyle name="40% - Accent6 2 3 2 4" xfId="23540" xr:uid="{00000000-0005-0000-0000-0000CF700000}"/>
    <cellStyle name="40% - Accent6 2 3 2 4 2" xfId="23541" xr:uid="{00000000-0005-0000-0000-0000D0700000}"/>
    <cellStyle name="40% - Accent6 2 3 2 4 2 2" xfId="23542" xr:uid="{00000000-0005-0000-0000-0000D1700000}"/>
    <cellStyle name="40% - Accent6 2 3 2 4 2 2 2" xfId="23543" xr:uid="{00000000-0005-0000-0000-0000D2700000}"/>
    <cellStyle name="40% - Accent6 2 3 2 4 2 2 3" xfId="54655" xr:uid="{00000000-0005-0000-0000-0000D3700000}"/>
    <cellStyle name="40% - Accent6 2 3 2 4 2 3" xfId="23544" xr:uid="{00000000-0005-0000-0000-0000D4700000}"/>
    <cellStyle name="40% - Accent6 2 3 2 4 2 4" xfId="23545" xr:uid="{00000000-0005-0000-0000-0000D5700000}"/>
    <cellStyle name="40% - Accent6 2 3 2 4 3" xfId="23546" xr:uid="{00000000-0005-0000-0000-0000D6700000}"/>
    <cellStyle name="40% - Accent6 2 3 2 4 3 2" xfId="23547" xr:uid="{00000000-0005-0000-0000-0000D7700000}"/>
    <cellStyle name="40% - Accent6 2 3 2 4 3 2 2" xfId="23548" xr:uid="{00000000-0005-0000-0000-0000D8700000}"/>
    <cellStyle name="40% - Accent6 2 3 2 4 3 2 3" xfId="54656" xr:uid="{00000000-0005-0000-0000-0000D9700000}"/>
    <cellStyle name="40% - Accent6 2 3 2 4 3 3" xfId="23549" xr:uid="{00000000-0005-0000-0000-0000DA700000}"/>
    <cellStyle name="40% - Accent6 2 3 2 4 3 4" xfId="23550" xr:uid="{00000000-0005-0000-0000-0000DB700000}"/>
    <cellStyle name="40% - Accent6 2 3 2 4 4" xfId="23551" xr:uid="{00000000-0005-0000-0000-0000DC700000}"/>
    <cellStyle name="40% - Accent6 2 3 2 4 4 2" xfId="23552" xr:uid="{00000000-0005-0000-0000-0000DD700000}"/>
    <cellStyle name="40% - Accent6 2 3 2 4 4 3" xfId="54657" xr:uid="{00000000-0005-0000-0000-0000DE700000}"/>
    <cellStyle name="40% - Accent6 2 3 2 4 5" xfId="23553" xr:uid="{00000000-0005-0000-0000-0000DF700000}"/>
    <cellStyle name="40% - Accent6 2 3 2 4 6" xfId="23554" xr:uid="{00000000-0005-0000-0000-0000E0700000}"/>
    <cellStyle name="40% - Accent6 2 3 2 5" xfId="23555" xr:uid="{00000000-0005-0000-0000-0000E1700000}"/>
    <cellStyle name="40% - Accent6 2 3 2 5 2" xfId="23556" xr:uid="{00000000-0005-0000-0000-0000E2700000}"/>
    <cellStyle name="40% - Accent6 2 3 2 5 2 2" xfId="23557" xr:uid="{00000000-0005-0000-0000-0000E3700000}"/>
    <cellStyle name="40% - Accent6 2 3 2 5 2 2 2" xfId="23558" xr:uid="{00000000-0005-0000-0000-0000E4700000}"/>
    <cellStyle name="40% - Accent6 2 3 2 5 2 2 3" xfId="54658" xr:uid="{00000000-0005-0000-0000-0000E5700000}"/>
    <cellStyle name="40% - Accent6 2 3 2 5 2 3" xfId="23559" xr:uid="{00000000-0005-0000-0000-0000E6700000}"/>
    <cellStyle name="40% - Accent6 2 3 2 5 2 4" xfId="23560" xr:uid="{00000000-0005-0000-0000-0000E7700000}"/>
    <cellStyle name="40% - Accent6 2 3 2 5 3" xfId="23561" xr:uid="{00000000-0005-0000-0000-0000E8700000}"/>
    <cellStyle name="40% - Accent6 2 3 2 5 3 2" xfId="23562" xr:uid="{00000000-0005-0000-0000-0000E9700000}"/>
    <cellStyle name="40% - Accent6 2 3 2 5 3 3" xfId="54659" xr:uid="{00000000-0005-0000-0000-0000EA700000}"/>
    <cellStyle name="40% - Accent6 2 3 2 5 4" xfId="23563" xr:uid="{00000000-0005-0000-0000-0000EB700000}"/>
    <cellStyle name="40% - Accent6 2 3 2 5 5" xfId="23564" xr:uid="{00000000-0005-0000-0000-0000EC700000}"/>
    <cellStyle name="40% - Accent6 2 3 2 6" xfId="23565" xr:uid="{00000000-0005-0000-0000-0000ED700000}"/>
    <cellStyle name="40% - Accent6 2 3 2 6 2" xfId="23566" xr:uid="{00000000-0005-0000-0000-0000EE700000}"/>
    <cellStyle name="40% - Accent6 2 3 2 6 2 2" xfId="23567" xr:uid="{00000000-0005-0000-0000-0000EF700000}"/>
    <cellStyle name="40% - Accent6 2 3 2 6 2 3" xfId="54660" xr:uid="{00000000-0005-0000-0000-0000F0700000}"/>
    <cellStyle name="40% - Accent6 2 3 2 6 3" xfId="23568" xr:uid="{00000000-0005-0000-0000-0000F1700000}"/>
    <cellStyle name="40% - Accent6 2 3 2 6 4" xfId="23569" xr:uid="{00000000-0005-0000-0000-0000F2700000}"/>
    <cellStyle name="40% - Accent6 2 3 2 7" xfId="23570" xr:uid="{00000000-0005-0000-0000-0000F3700000}"/>
    <cellStyle name="40% - Accent6 2 3 2 7 2" xfId="23571" xr:uid="{00000000-0005-0000-0000-0000F4700000}"/>
    <cellStyle name="40% - Accent6 2 3 2 7 2 2" xfId="23572" xr:uid="{00000000-0005-0000-0000-0000F5700000}"/>
    <cellStyle name="40% - Accent6 2 3 2 7 2 3" xfId="54661" xr:uid="{00000000-0005-0000-0000-0000F6700000}"/>
    <cellStyle name="40% - Accent6 2 3 2 7 3" xfId="23573" xr:uid="{00000000-0005-0000-0000-0000F7700000}"/>
    <cellStyle name="40% - Accent6 2 3 2 7 4" xfId="23574" xr:uid="{00000000-0005-0000-0000-0000F8700000}"/>
    <cellStyle name="40% - Accent6 2 3 2 8" xfId="23575" xr:uid="{00000000-0005-0000-0000-0000F9700000}"/>
    <cellStyle name="40% - Accent6 2 3 2 8 2" xfId="23576" xr:uid="{00000000-0005-0000-0000-0000FA700000}"/>
    <cellStyle name="40% - Accent6 2 3 2 8 3" xfId="54662" xr:uid="{00000000-0005-0000-0000-0000FB700000}"/>
    <cellStyle name="40% - Accent6 2 3 2 9" xfId="23577" xr:uid="{00000000-0005-0000-0000-0000FC700000}"/>
    <cellStyle name="40% - Accent6 2 3 3" xfId="23578" xr:uid="{00000000-0005-0000-0000-0000FD700000}"/>
    <cellStyle name="40% - Accent6 2 3 3 2" xfId="23579" xr:uid="{00000000-0005-0000-0000-0000FE700000}"/>
    <cellStyle name="40% - Accent6 2 3 3 2 2" xfId="23580" xr:uid="{00000000-0005-0000-0000-0000FF700000}"/>
    <cellStyle name="40% - Accent6 2 3 3 2 2 2" xfId="23581" xr:uid="{00000000-0005-0000-0000-000000710000}"/>
    <cellStyle name="40% - Accent6 2 3 3 2 2 2 2" xfId="23582" xr:uid="{00000000-0005-0000-0000-000001710000}"/>
    <cellStyle name="40% - Accent6 2 3 3 2 2 2 2 2" xfId="23583" xr:uid="{00000000-0005-0000-0000-000002710000}"/>
    <cellStyle name="40% - Accent6 2 3 3 2 2 2 2 3" xfId="54663" xr:uid="{00000000-0005-0000-0000-000003710000}"/>
    <cellStyle name="40% - Accent6 2 3 3 2 2 2 3" xfId="23584" xr:uid="{00000000-0005-0000-0000-000004710000}"/>
    <cellStyle name="40% - Accent6 2 3 3 2 2 2 4" xfId="23585" xr:uid="{00000000-0005-0000-0000-000005710000}"/>
    <cellStyle name="40% - Accent6 2 3 3 2 2 3" xfId="23586" xr:uid="{00000000-0005-0000-0000-000006710000}"/>
    <cellStyle name="40% - Accent6 2 3 3 2 2 3 2" xfId="23587" xr:uid="{00000000-0005-0000-0000-000007710000}"/>
    <cellStyle name="40% - Accent6 2 3 3 2 2 3 2 2" xfId="23588" xr:uid="{00000000-0005-0000-0000-000008710000}"/>
    <cellStyle name="40% - Accent6 2 3 3 2 2 3 2 3" xfId="54664" xr:uid="{00000000-0005-0000-0000-000009710000}"/>
    <cellStyle name="40% - Accent6 2 3 3 2 2 3 3" xfId="23589" xr:uid="{00000000-0005-0000-0000-00000A710000}"/>
    <cellStyle name="40% - Accent6 2 3 3 2 2 3 4" xfId="23590" xr:uid="{00000000-0005-0000-0000-00000B710000}"/>
    <cellStyle name="40% - Accent6 2 3 3 2 2 4" xfId="23591" xr:uid="{00000000-0005-0000-0000-00000C710000}"/>
    <cellStyle name="40% - Accent6 2 3 3 2 2 4 2" xfId="23592" xr:uid="{00000000-0005-0000-0000-00000D710000}"/>
    <cellStyle name="40% - Accent6 2 3 3 2 2 4 3" xfId="54665" xr:uid="{00000000-0005-0000-0000-00000E710000}"/>
    <cellStyle name="40% - Accent6 2 3 3 2 2 5" xfId="23593" xr:uid="{00000000-0005-0000-0000-00000F710000}"/>
    <cellStyle name="40% - Accent6 2 3 3 2 2 6" xfId="23594" xr:uid="{00000000-0005-0000-0000-000010710000}"/>
    <cellStyle name="40% - Accent6 2 3 3 2 3" xfId="23595" xr:uid="{00000000-0005-0000-0000-000011710000}"/>
    <cellStyle name="40% - Accent6 2 3 3 2 3 2" xfId="23596" xr:uid="{00000000-0005-0000-0000-000012710000}"/>
    <cellStyle name="40% - Accent6 2 3 3 2 3 2 2" xfId="23597" xr:uid="{00000000-0005-0000-0000-000013710000}"/>
    <cellStyle name="40% - Accent6 2 3 3 2 3 2 3" xfId="54666" xr:uid="{00000000-0005-0000-0000-000014710000}"/>
    <cellStyle name="40% - Accent6 2 3 3 2 3 3" xfId="23598" xr:uid="{00000000-0005-0000-0000-000015710000}"/>
    <cellStyle name="40% - Accent6 2 3 3 2 3 4" xfId="23599" xr:uid="{00000000-0005-0000-0000-000016710000}"/>
    <cellStyle name="40% - Accent6 2 3 3 2 4" xfId="23600" xr:uid="{00000000-0005-0000-0000-000017710000}"/>
    <cellStyle name="40% - Accent6 2 3 3 2 4 2" xfId="23601" xr:uid="{00000000-0005-0000-0000-000018710000}"/>
    <cellStyle name="40% - Accent6 2 3 3 2 4 2 2" xfId="23602" xr:uid="{00000000-0005-0000-0000-000019710000}"/>
    <cellStyle name="40% - Accent6 2 3 3 2 4 2 3" xfId="54667" xr:uid="{00000000-0005-0000-0000-00001A710000}"/>
    <cellStyle name="40% - Accent6 2 3 3 2 4 3" xfId="23603" xr:uid="{00000000-0005-0000-0000-00001B710000}"/>
    <cellStyle name="40% - Accent6 2 3 3 2 4 4" xfId="23604" xr:uid="{00000000-0005-0000-0000-00001C710000}"/>
    <cellStyle name="40% - Accent6 2 3 3 2 5" xfId="23605" xr:uid="{00000000-0005-0000-0000-00001D710000}"/>
    <cellStyle name="40% - Accent6 2 3 3 2 5 2" xfId="23606" xr:uid="{00000000-0005-0000-0000-00001E710000}"/>
    <cellStyle name="40% - Accent6 2 3 3 2 5 3" xfId="54668" xr:uid="{00000000-0005-0000-0000-00001F710000}"/>
    <cellStyle name="40% - Accent6 2 3 3 2 6" xfId="23607" xr:uid="{00000000-0005-0000-0000-000020710000}"/>
    <cellStyle name="40% - Accent6 2 3 3 2 7" xfId="23608" xr:uid="{00000000-0005-0000-0000-000021710000}"/>
    <cellStyle name="40% - Accent6 2 3 3 3" xfId="23609" xr:uid="{00000000-0005-0000-0000-000022710000}"/>
    <cellStyle name="40% - Accent6 2 3 3 3 2" xfId="23610" xr:uid="{00000000-0005-0000-0000-000023710000}"/>
    <cellStyle name="40% - Accent6 2 3 3 3 2 2" xfId="23611" xr:uid="{00000000-0005-0000-0000-000024710000}"/>
    <cellStyle name="40% - Accent6 2 3 3 3 2 2 2" xfId="23612" xr:uid="{00000000-0005-0000-0000-000025710000}"/>
    <cellStyle name="40% - Accent6 2 3 3 3 2 2 3" xfId="54669" xr:uid="{00000000-0005-0000-0000-000026710000}"/>
    <cellStyle name="40% - Accent6 2 3 3 3 2 3" xfId="23613" xr:uid="{00000000-0005-0000-0000-000027710000}"/>
    <cellStyle name="40% - Accent6 2 3 3 3 2 4" xfId="23614" xr:uid="{00000000-0005-0000-0000-000028710000}"/>
    <cellStyle name="40% - Accent6 2 3 3 3 3" xfId="23615" xr:uid="{00000000-0005-0000-0000-000029710000}"/>
    <cellStyle name="40% - Accent6 2 3 3 3 3 2" xfId="23616" xr:uid="{00000000-0005-0000-0000-00002A710000}"/>
    <cellStyle name="40% - Accent6 2 3 3 3 3 2 2" xfId="23617" xr:uid="{00000000-0005-0000-0000-00002B710000}"/>
    <cellStyle name="40% - Accent6 2 3 3 3 3 2 3" xfId="54670" xr:uid="{00000000-0005-0000-0000-00002C710000}"/>
    <cellStyle name="40% - Accent6 2 3 3 3 3 3" xfId="23618" xr:uid="{00000000-0005-0000-0000-00002D710000}"/>
    <cellStyle name="40% - Accent6 2 3 3 3 3 4" xfId="23619" xr:uid="{00000000-0005-0000-0000-00002E710000}"/>
    <cellStyle name="40% - Accent6 2 3 3 3 4" xfId="23620" xr:uid="{00000000-0005-0000-0000-00002F710000}"/>
    <cellStyle name="40% - Accent6 2 3 3 3 4 2" xfId="23621" xr:uid="{00000000-0005-0000-0000-000030710000}"/>
    <cellStyle name="40% - Accent6 2 3 3 3 4 3" xfId="54671" xr:uid="{00000000-0005-0000-0000-000031710000}"/>
    <cellStyle name="40% - Accent6 2 3 3 3 5" xfId="23622" xr:uid="{00000000-0005-0000-0000-000032710000}"/>
    <cellStyle name="40% - Accent6 2 3 3 3 6" xfId="23623" xr:uid="{00000000-0005-0000-0000-000033710000}"/>
    <cellStyle name="40% - Accent6 2 3 3 4" xfId="23624" xr:uid="{00000000-0005-0000-0000-000034710000}"/>
    <cellStyle name="40% - Accent6 2 3 3 4 2" xfId="23625" xr:uid="{00000000-0005-0000-0000-000035710000}"/>
    <cellStyle name="40% - Accent6 2 3 3 4 2 2" xfId="23626" xr:uid="{00000000-0005-0000-0000-000036710000}"/>
    <cellStyle name="40% - Accent6 2 3 3 4 2 3" xfId="54672" xr:uid="{00000000-0005-0000-0000-000037710000}"/>
    <cellStyle name="40% - Accent6 2 3 3 4 3" xfId="23627" xr:uid="{00000000-0005-0000-0000-000038710000}"/>
    <cellStyle name="40% - Accent6 2 3 3 4 4" xfId="23628" xr:uid="{00000000-0005-0000-0000-000039710000}"/>
    <cellStyle name="40% - Accent6 2 3 3 5" xfId="23629" xr:uid="{00000000-0005-0000-0000-00003A710000}"/>
    <cellStyle name="40% - Accent6 2 3 3 5 2" xfId="23630" xr:uid="{00000000-0005-0000-0000-00003B710000}"/>
    <cellStyle name="40% - Accent6 2 3 3 5 2 2" xfId="23631" xr:uid="{00000000-0005-0000-0000-00003C710000}"/>
    <cellStyle name="40% - Accent6 2 3 3 5 2 3" xfId="54673" xr:uid="{00000000-0005-0000-0000-00003D710000}"/>
    <cellStyle name="40% - Accent6 2 3 3 5 3" xfId="23632" xr:uid="{00000000-0005-0000-0000-00003E710000}"/>
    <cellStyle name="40% - Accent6 2 3 3 5 4" xfId="23633" xr:uid="{00000000-0005-0000-0000-00003F710000}"/>
    <cellStyle name="40% - Accent6 2 3 3 6" xfId="23634" xr:uid="{00000000-0005-0000-0000-000040710000}"/>
    <cellStyle name="40% - Accent6 2 3 3 6 2" xfId="23635" xr:uid="{00000000-0005-0000-0000-000041710000}"/>
    <cellStyle name="40% - Accent6 2 3 3 6 3" xfId="54674" xr:uid="{00000000-0005-0000-0000-000042710000}"/>
    <cellStyle name="40% - Accent6 2 3 3 7" xfId="23636" xr:uid="{00000000-0005-0000-0000-000043710000}"/>
    <cellStyle name="40% - Accent6 2 3 3 8" xfId="23637" xr:uid="{00000000-0005-0000-0000-000044710000}"/>
    <cellStyle name="40% - Accent6 2 3 4" xfId="23638" xr:uid="{00000000-0005-0000-0000-000045710000}"/>
    <cellStyle name="40% - Accent6 2 3 4 2" xfId="23639" xr:uid="{00000000-0005-0000-0000-000046710000}"/>
    <cellStyle name="40% - Accent6 2 3 4 2 2" xfId="23640" xr:uid="{00000000-0005-0000-0000-000047710000}"/>
    <cellStyle name="40% - Accent6 2 3 4 2 2 2" xfId="23641" xr:uid="{00000000-0005-0000-0000-000048710000}"/>
    <cellStyle name="40% - Accent6 2 3 4 2 2 2 2" xfId="23642" xr:uid="{00000000-0005-0000-0000-000049710000}"/>
    <cellStyle name="40% - Accent6 2 3 4 2 2 2 3" xfId="54675" xr:uid="{00000000-0005-0000-0000-00004A710000}"/>
    <cellStyle name="40% - Accent6 2 3 4 2 2 3" xfId="23643" xr:uid="{00000000-0005-0000-0000-00004B710000}"/>
    <cellStyle name="40% - Accent6 2 3 4 2 2 4" xfId="23644" xr:uid="{00000000-0005-0000-0000-00004C710000}"/>
    <cellStyle name="40% - Accent6 2 3 4 2 3" xfId="23645" xr:uid="{00000000-0005-0000-0000-00004D710000}"/>
    <cellStyle name="40% - Accent6 2 3 4 2 3 2" xfId="23646" xr:uid="{00000000-0005-0000-0000-00004E710000}"/>
    <cellStyle name="40% - Accent6 2 3 4 2 3 2 2" xfId="23647" xr:uid="{00000000-0005-0000-0000-00004F710000}"/>
    <cellStyle name="40% - Accent6 2 3 4 2 3 2 3" xfId="54676" xr:uid="{00000000-0005-0000-0000-000050710000}"/>
    <cellStyle name="40% - Accent6 2 3 4 2 3 3" xfId="23648" xr:uid="{00000000-0005-0000-0000-000051710000}"/>
    <cellStyle name="40% - Accent6 2 3 4 2 3 4" xfId="23649" xr:uid="{00000000-0005-0000-0000-000052710000}"/>
    <cellStyle name="40% - Accent6 2 3 4 2 4" xfId="23650" xr:uid="{00000000-0005-0000-0000-000053710000}"/>
    <cellStyle name="40% - Accent6 2 3 4 2 4 2" xfId="23651" xr:uid="{00000000-0005-0000-0000-000054710000}"/>
    <cellStyle name="40% - Accent6 2 3 4 2 4 3" xfId="54677" xr:uid="{00000000-0005-0000-0000-000055710000}"/>
    <cellStyle name="40% - Accent6 2 3 4 2 5" xfId="23652" xr:uid="{00000000-0005-0000-0000-000056710000}"/>
    <cellStyle name="40% - Accent6 2 3 4 2 6" xfId="23653" xr:uid="{00000000-0005-0000-0000-000057710000}"/>
    <cellStyle name="40% - Accent6 2 3 4 3" xfId="23654" xr:uid="{00000000-0005-0000-0000-000058710000}"/>
    <cellStyle name="40% - Accent6 2 3 4 3 2" xfId="23655" xr:uid="{00000000-0005-0000-0000-000059710000}"/>
    <cellStyle name="40% - Accent6 2 3 4 3 2 2" xfId="23656" xr:uid="{00000000-0005-0000-0000-00005A710000}"/>
    <cellStyle name="40% - Accent6 2 3 4 3 2 3" xfId="54678" xr:uid="{00000000-0005-0000-0000-00005B710000}"/>
    <cellStyle name="40% - Accent6 2 3 4 3 3" xfId="23657" xr:uid="{00000000-0005-0000-0000-00005C710000}"/>
    <cellStyle name="40% - Accent6 2 3 4 3 4" xfId="23658" xr:uid="{00000000-0005-0000-0000-00005D710000}"/>
    <cellStyle name="40% - Accent6 2 3 4 4" xfId="23659" xr:uid="{00000000-0005-0000-0000-00005E710000}"/>
    <cellStyle name="40% - Accent6 2 3 4 4 2" xfId="23660" xr:uid="{00000000-0005-0000-0000-00005F710000}"/>
    <cellStyle name="40% - Accent6 2 3 4 4 2 2" xfId="23661" xr:uid="{00000000-0005-0000-0000-000060710000}"/>
    <cellStyle name="40% - Accent6 2 3 4 4 2 3" xfId="54679" xr:uid="{00000000-0005-0000-0000-000061710000}"/>
    <cellStyle name="40% - Accent6 2 3 4 4 3" xfId="23662" xr:uid="{00000000-0005-0000-0000-000062710000}"/>
    <cellStyle name="40% - Accent6 2 3 4 4 4" xfId="23663" xr:uid="{00000000-0005-0000-0000-000063710000}"/>
    <cellStyle name="40% - Accent6 2 3 4 5" xfId="23664" xr:uid="{00000000-0005-0000-0000-000064710000}"/>
    <cellStyle name="40% - Accent6 2 3 4 5 2" xfId="23665" xr:uid="{00000000-0005-0000-0000-000065710000}"/>
    <cellStyle name="40% - Accent6 2 3 4 5 3" xfId="54680" xr:uid="{00000000-0005-0000-0000-000066710000}"/>
    <cellStyle name="40% - Accent6 2 3 4 6" xfId="23666" xr:uid="{00000000-0005-0000-0000-000067710000}"/>
    <cellStyle name="40% - Accent6 2 3 4 7" xfId="23667" xr:uid="{00000000-0005-0000-0000-000068710000}"/>
    <cellStyle name="40% - Accent6 2 3 5" xfId="23668" xr:uid="{00000000-0005-0000-0000-000069710000}"/>
    <cellStyle name="40% - Accent6 2 3 5 2" xfId="23669" xr:uid="{00000000-0005-0000-0000-00006A710000}"/>
    <cellStyle name="40% - Accent6 2 3 5 2 2" xfId="23670" xr:uid="{00000000-0005-0000-0000-00006B710000}"/>
    <cellStyle name="40% - Accent6 2 3 5 2 2 2" xfId="23671" xr:uid="{00000000-0005-0000-0000-00006C710000}"/>
    <cellStyle name="40% - Accent6 2 3 5 2 2 3" xfId="54681" xr:uid="{00000000-0005-0000-0000-00006D710000}"/>
    <cellStyle name="40% - Accent6 2 3 5 2 3" xfId="23672" xr:uid="{00000000-0005-0000-0000-00006E710000}"/>
    <cellStyle name="40% - Accent6 2 3 5 2 4" xfId="23673" xr:uid="{00000000-0005-0000-0000-00006F710000}"/>
    <cellStyle name="40% - Accent6 2 3 5 3" xfId="23674" xr:uid="{00000000-0005-0000-0000-000070710000}"/>
    <cellStyle name="40% - Accent6 2 3 5 3 2" xfId="23675" xr:uid="{00000000-0005-0000-0000-000071710000}"/>
    <cellStyle name="40% - Accent6 2 3 5 3 2 2" xfId="23676" xr:uid="{00000000-0005-0000-0000-000072710000}"/>
    <cellStyle name="40% - Accent6 2 3 5 3 2 3" xfId="54682" xr:uid="{00000000-0005-0000-0000-000073710000}"/>
    <cellStyle name="40% - Accent6 2 3 5 3 3" xfId="23677" xr:uid="{00000000-0005-0000-0000-000074710000}"/>
    <cellStyle name="40% - Accent6 2 3 5 3 4" xfId="23678" xr:uid="{00000000-0005-0000-0000-000075710000}"/>
    <cellStyle name="40% - Accent6 2 3 5 4" xfId="23679" xr:uid="{00000000-0005-0000-0000-000076710000}"/>
    <cellStyle name="40% - Accent6 2 3 5 4 2" xfId="23680" xr:uid="{00000000-0005-0000-0000-000077710000}"/>
    <cellStyle name="40% - Accent6 2 3 5 4 3" xfId="54683" xr:uid="{00000000-0005-0000-0000-000078710000}"/>
    <cellStyle name="40% - Accent6 2 3 5 5" xfId="23681" xr:uid="{00000000-0005-0000-0000-000079710000}"/>
    <cellStyle name="40% - Accent6 2 3 5 6" xfId="23682" xr:uid="{00000000-0005-0000-0000-00007A710000}"/>
    <cellStyle name="40% - Accent6 2 3 6" xfId="23683" xr:uid="{00000000-0005-0000-0000-00007B710000}"/>
    <cellStyle name="40% - Accent6 2 3 6 2" xfId="23684" xr:uid="{00000000-0005-0000-0000-00007C710000}"/>
    <cellStyle name="40% - Accent6 2 3 6 2 2" xfId="23685" xr:uid="{00000000-0005-0000-0000-00007D710000}"/>
    <cellStyle name="40% - Accent6 2 3 6 2 2 2" xfId="23686" xr:uid="{00000000-0005-0000-0000-00007E710000}"/>
    <cellStyle name="40% - Accent6 2 3 6 2 2 3" xfId="54684" xr:uid="{00000000-0005-0000-0000-00007F710000}"/>
    <cellStyle name="40% - Accent6 2 3 6 2 3" xfId="23687" xr:uid="{00000000-0005-0000-0000-000080710000}"/>
    <cellStyle name="40% - Accent6 2 3 6 2 4" xfId="23688" xr:uid="{00000000-0005-0000-0000-000081710000}"/>
    <cellStyle name="40% - Accent6 2 3 6 3" xfId="23689" xr:uid="{00000000-0005-0000-0000-000082710000}"/>
    <cellStyle name="40% - Accent6 2 3 6 3 2" xfId="23690" xr:uid="{00000000-0005-0000-0000-000083710000}"/>
    <cellStyle name="40% - Accent6 2 3 6 3 3" xfId="54685" xr:uid="{00000000-0005-0000-0000-000084710000}"/>
    <cellStyle name="40% - Accent6 2 3 6 4" xfId="23691" xr:uid="{00000000-0005-0000-0000-000085710000}"/>
    <cellStyle name="40% - Accent6 2 3 6 5" xfId="23692" xr:uid="{00000000-0005-0000-0000-000086710000}"/>
    <cellStyle name="40% - Accent6 2 3 7" xfId="23693" xr:uid="{00000000-0005-0000-0000-000087710000}"/>
    <cellStyle name="40% - Accent6 2 3 7 2" xfId="23694" xr:uid="{00000000-0005-0000-0000-000088710000}"/>
    <cellStyle name="40% - Accent6 2 3 7 2 2" xfId="23695" xr:uid="{00000000-0005-0000-0000-000089710000}"/>
    <cellStyle name="40% - Accent6 2 3 7 2 3" xfId="54686" xr:uid="{00000000-0005-0000-0000-00008A710000}"/>
    <cellStyle name="40% - Accent6 2 3 7 3" xfId="23696" xr:uid="{00000000-0005-0000-0000-00008B710000}"/>
    <cellStyle name="40% - Accent6 2 3 7 4" xfId="23697" xr:uid="{00000000-0005-0000-0000-00008C710000}"/>
    <cellStyle name="40% - Accent6 2 3 8" xfId="23698" xr:uid="{00000000-0005-0000-0000-00008D710000}"/>
    <cellStyle name="40% - Accent6 2 3 8 2" xfId="23699" xr:uid="{00000000-0005-0000-0000-00008E710000}"/>
    <cellStyle name="40% - Accent6 2 3 8 2 2" xfId="23700" xr:uid="{00000000-0005-0000-0000-00008F710000}"/>
    <cellStyle name="40% - Accent6 2 3 8 2 3" xfId="54687" xr:uid="{00000000-0005-0000-0000-000090710000}"/>
    <cellStyle name="40% - Accent6 2 3 8 3" xfId="23701" xr:uid="{00000000-0005-0000-0000-000091710000}"/>
    <cellStyle name="40% - Accent6 2 3 8 4" xfId="23702" xr:uid="{00000000-0005-0000-0000-000092710000}"/>
    <cellStyle name="40% - Accent6 2 3 9" xfId="23703" xr:uid="{00000000-0005-0000-0000-000093710000}"/>
    <cellStyle name="40% - Accent6 2 3 9 2" xfId="23704" xr:uid="{00000000-0005-0000-0000-000094710000}"/>
    <cellStyle name="40% - Accent6 2 3 9 3" xfId="54688" xr:uid="{00000000-0005-0000-0000-000095710000}"/>
    <cellStyle name="40% - Accent6 2 4" xfId="23705" xr:uid="{00000000-0005-0000-0000-000096710000}"/>
    <cellStyle name="40% - Accent6 2 4 10" xfId="23706" xr:uid="{00000000-0005-0000-0000-000097710000}"/>
    <cellStyle name="40% - Accent6 2 4 2" xfId="23707" xr:uid="{00000000-0005-0000-0000-000098710000}"/>
    <cellStyle name="40% - Accent6 2 4 2 2" xfId="23708" xr:uid="{00000000-0005-0000-0000-000099710000}"/>
    <cellStyle name="40% - Accent6 2 4 2 2 2" xfId="23709" xr:uid="{00000000-0005-0000-0000-00009A710000}"/>
    <cellStyle name="40% - Accent6 2 4 2 2 2 2" xfId="23710" xr:uid="{00000000-0005-0000-0000-00009B710000}"/>
    <cellStyle name="40% - Accent6 2 4 2 2 2 2 2" xfId="23711" xr:uid="{00000000-0005-0000-0000-00009C710000}"/>
    <cellStyle name="40% - Accent6 2 4 2 2 2 2 2 2" xfId="23712" xr:uid="{00000000-0005-0000-0000-00009D710000}"/>
    <cellStyle name="40% - Accent6 2 4 2 2 2 2 2 3" xfId="54689" xr:uid="{00000000-0005-0000-0000-00009E710000}"/>
    <cellStyle name="40% - Accent6 2 4 2 2 2 2 3" xfId="23713" xr:uid="{00000000-0005-0000-0000-00009F710000}"/>
    <cellStyle name="40% - Accent6 2 4 2 2 2 2 4" xfId="23714" xr:uid="{00000000-0005-0000-0000-0000A0710000}"/>
    <cellStyle name="40% - Accent6 2 4 2 2 2 3" xfId="23715" xr:uid="{00000000-0005-0000-0000-0000A1710000}"/>
    <cellStyle name="40% - Accent6 2 4 2 2 2 3 2" xfId="23716" xr:uid="{00000000-0005-0000-0000-0000A2710000}"/>
    <cellStyle name="40% - Accent6 2 4 2 2 2 3 2 2" xfId="23717" xr:uid="{00000000-0005-0000-0000-0000A3710000}"/>
    <cellStyle name="40% - Accent6 2 4 2 2 2 3 2 3" xfId="54690" xr:uid="{00000000-0005-0000-0000-0000A4710000}"/>
    <cellStyle name="40% - Accent6 2 4 2 2 2 3 3" xfId="23718" xr:uid="{00000000-0005-0000-0000-0000A5710000}"/>
    <cellStyle name="40% - Accent6 2 4 2 2 2 3 4" xfId="23719" xr:uid="{00000000-0005-0000-0000-0000A6710000}"/>
    <cellStyle name="40% - Accent6 2 4 2 2 2 4" xfId="23720" xr:uid="{00000000-0005-0000-0000-0000A7710000}"/>
    <cellStyle name="40% - Accent6 2 4 2 2 2 4 2" xfId="23721" xr:uid="{00000000-0005-0000-0000-0000A8710000}"/>
    <cellStyle name="40% - Accent6 2 4 2 2 2 4 3" xfId="54691" xr:uid="{00000000-0005-0000-0000-0000A9710000}"/>
    <cellStyle name="40% - Accent6 2 4 2 2 2 5" xfId="23722" xr:uid="{00000000-0005-0000-0000-0000AA710000}"/>
    <cellStyle name="40% - Accent6 2 4 2 2 2 6" xfId="23723" xr:uid="{00000000-0005-0000-0000-0000AB710000}"/>
    <cellStyle name="40% - Accent6 2 4 2 2 3" xfId="23724" xr:uid="{00000000-0005-0000-0000-0000AC710000}"/>
    <cellStyle name="40% - Accent6 2 4 2 2 3 2" xfId="23725" xr:uid="{00000000-0005-0000-0000-0000AD710000}"/>
    <cellStyle name="40% - Accent6 2 4 2 2 3 2 2" xfId="23726" xr:uid="{00000000-0005-0000-0000-0000AE710000}"/>
    <cellStyle name="40% - Accent6 2 4 2 2 3 2 3" xfId="54692" xr:uid="{00000000-0005-0000-0000-0000AF710000}"/>
    <cellStyle name="40% - Accent6 2 4 2 2 3 3" xfId="23727" xr:uid="{00000000-0005-0000-0000-0000B0710000}"/>
    <cellStyle name="40% - Accent6 2 4 2 2 3 4" xfId="23728" xr:uid="{00000000-0005-0000-0000-0000B1710000}"/>
    <cellStyle name="40% - Accent6 2 4 2 2 4" xfId="23729" xr:uid="{00000000-0005-0000-0000-0000B2710000}"/>
    <cellStyle name="40% - Accent6 2 4 2 2 4 2" xfId="23730" xr:uid="{00000000-0005-0000-0000-0000B3710000}"/>
    <cellStyle name="40% - Accent6 2 4 2 2 4 2 2" xfId="23731" xr:uid="{00000000-0005-0000-0000-0000B4710000}"/>
    <cellStyle name="40% - Accent6 2 4 2 2 4 2 3" xfId="54693" xr:uid="{00000000-0005-0000-0000-0000B5710000}"/>
    <cellStyle name="40% - Accent6 2 4 2 2 4 3" xfId="23732" xr:uid="{00000000-0005-0000-0000-0000B6710000}"/>
    <cellStyle name="40% - Accent6 2 4 2 2 4 4" xfId="23733" xr:uid="{00000000-0005-0000-0000-0000B7710000}"/>
    <cellStyle name="40% - Accent6 2 4 2 2 5" xfId="23734" xr:uid="{00000000-0005-0000-0000-0000B8710000}"/>
    <cellStyle name="40% - Accent6 2 4 2 2 5 2" xfId="23735" xr:uid="{00000000-0005-0000-0000-0000B9710000}"/>
    <cellStyle name="40% - Accent6 2 4 2 2 5 3" xfId="54694" xr:uid="{00000000-0005-0000-0000-0000BA710000}"/>
    <cellStyle name="40% - Accent6 2 4 2 2 6" xfId="23736" xr:uid="{00000000-0005-0000-0000-0000BB710000}"/>
    <cellStyle name="40% - Accent6 2 4 2 2 7" xfId="23737" xr:uid="{00000000-0005-0000-0000-0000BC710000}"/>
    <cellStyle name="40% - Accent6 2 4 2 3" xfId="23738" xr:uid="{00000000-0005-0000-0000-0000BD710000}"/>
    <cellStyle name="40% - Accent6 2 4 2 3 2" xfId="23739" xr:uid="{00000000-0005-0000-0000-0000BE710000}"/>
    <cellStyle name="40% - Accent6 2 4 2 3 2 2" xfId="23740" xr:uid="{00000000-0005-0000-0000-0000BF710000}"/>
    <cellStyle name="40% - Accent6 2 4 2 3 2 2 2" xfId="23741" xr:uid="{00000000-0005-0000-0000-0000C0710000}"/>
    <cellStyle name="40% - Accent6 2 4 2 3 2 2 3" xfId="54695" xr:uid="{00000000-0005-0000-0000-0000C1710000}"/>
    <cellStyle name="40% - Accent6 2 4 2 3 2 3" xfId="23742" xr:uid="{00000000-0005-0000-0000-0000C2710000}"/>
    <cellStyle name="40% - Accent6 2 4 2 3 2 4" xfId="23743" xr:uid="{00000000-0005-0000-0000-0000C3710000}"/>
    <cellStyle name="40% - Accent6 2 4 2 3 3" xfId="23744" xr:uid="{00000000-0005-0000-0000-0000C4710000}"/>
    <cellStyle name="40% - Accent6 2 4 2 3 3 2" xfId="23745" xr:uid="{00000000-0005-0000-0000-0000C5710000}"/>
    <cellStyle name="40% - Accent6 2 4 2 3 3 2 2" xfId="23746" xr:uid="{00000000-0005-0000-0000-0000C6710000}"/>
    <cellStyle name="40% - Accent6 2 4 2 3 3 2 3" xfId="54696" xr:uid="{00000000-0005-0000-0000-0000C7710000}"/>
    <cellStyle name="40% - Accent6 2 4 2 3 3 3" xfId="23747" xr:uid="{00000000-0005-0000-0000-0000C8710000}"/>
    <cellStyle name="40% - Accent6 2 4 2 3 3 4" xfId="23748" xr:uid="{00000000-0005-0000-0000-0000C9710000}"/>
    <cellStyle name="40% - Accent6 2 4 2 3 4" xfId="23749" xr:uid="{00000000-0005-0000-0000-0000CA710000}"/>
    <cellStyle name="40% - Accent6 2 4 2 3 4 2" xfId="23750" xr:uid="{00000000-0005-0000-0000-0000CB710000}"/>
    <cellStyle name="40% - Accent6 2 4 2 3 4 3" xfId="54697" xr:uid="{00000000-0005-0000-0000-0000CC710000}"/>
    <cellStyle name="40% - Accent6 2 4 2 3 5" xfId="23751" xr:uid="{00000000-0005-0000-0000-0000CD710000}"/>
    <cellStyle name="40% - Accent6 2 4 2 3 6" xfId="23752" xr:uid="{00000000-0005-0000-0000-0000CE710000}"/>
    <cellStyle name="40% - Accent6 2 4 2 4" xfId="23753" xr:uid="{00000000-0005-0000-0000-0000CF710000}"/>
    <cellStyle name="40% - Accent6 2 4 2 4 2" xfId="23754" xr:uid="{00000000-0005-0000-0000-0000D0710000}"/>
    <cellStyle name="40% - Accent6 2 4 2 4 2 2" xfId="23755" xr:uid="{00000000-0005-0000-0000-0000D1710000}"/>
    <cellStyle name="40% - Accent6 2 4 2 4 2 3" xfId="54698" xr:uid="{00000000-0005-0000-0000-0000D2710000}"/>
    <cellStyle name="40% - Accent6 2 4 2 4 3" xfId="23756" xr:uid="{00000000-0005-0000-0000-0000D3710000}"/>
    <cellStyle name="40% - Accent6 2 4 2 4 4" xfId="23757" xr:uid="{00000000-0005-0000-0000-0000D4710000}"/>
    <cellStyle name="40% - Accent6 2 4 2 5" xfId="23758" xr:uid="{00000000-0005-0000-0000-0000D5710000}"/>
    <cellStyle name="40% - Accent6 2 4 2 5 2" xfId="23759" xr:uid="{00000000-0005-0000-0000-0000D6710000}"/>
    <cellStyle name="40% - Accent6 2 4 2 5 2 2" xfId="23760" xr:uid="{00000000-0005-0000-0000-0000D7710000}"/>
    <cellStyle name="40% - Accent6 2 4 2 5 2 3" xfId="54699" xr:uid="{00000000-0005-0000-0000-0000D8710000}"/>
    <cellStyle name="40% - Accent6 2 4 2 5 3" xfId="23761" xr:uid="{00000000-0005-0000-0000-0000D9710000}"/>
    <cellStyle name="40% - Accent6 2 4 2 5 4" xfId="23762" xr:uid="{00000000-0005-0000-0000-0000DA710000}"/>
    <cellStyle name="40% - Accent6 2 4 2 6" xfId="23763" xr:uid="{00000000-0005-0000-0000-0000DB710000}"/>
    <cellStyle name="40% - Accent6 2 4 2 6 2" xfId="23764" xr:uid="{00000000-0005-0000-0000-0000DC710000}"/>
    <cellStyle name="40% - Accent6 2 4 2 6 3" xfId="54700" xr:uid="{00000000-0005-0000-0000-0000DD710000}"/>
    <cellStyle name="40% - Accent6 2 4 2 7" xfId="23765" xr:uid="{00000000-0005-0000-0000-0000DE710000}"/>
    <cellStyle name="40% - Accent6 2 4 2 8" xfId="23766" xr:uid="{00000000-0005-0000-0000-0000DF710000}"/>
    <cellStyle name="40% - Accent6 2 4 3" xfId="23767" xr:uid="{00000000-0005-0000-0000-0000E0710000}"/>
    <cellStyle name="40% - Accent6 2 4 3 2" xfId="23768" xr:uid="{00000000-0005-0000-0000-0000E1710000}"/>
    <cellStyle name="40% - Accent6 2 4 3 2 2" xfId="23769" xr:uid="{00000000-0005-0000-0000-0000E2710000}"/>
    <cellStyle name="40% - Accent6 2 4 3 2 2 2" xfId="23770" xr:uid="{00000000-0005-0000-0000-0000E3710000}"/>
    <cellStyle name="40% - Accent6 2 4 3 2 2 2 2" xfId="23771" xr:uid="{00000000-0005-0000-0000-0000E4710000}"/>
    <cellStyle name="40% - Accent6 2 4 3 2 2 2 3" xfId="54701" xr:uid="{00000000-0005-0000-0000-0000E5710000}"/>
    <cellStyle name="40% - Accent6 2 4 3 2 2 3" xfId="23772" xr:uid="{00000000-0005-0000-0000-0000E6710000}"/>
    <cellStyle name="40% - Accent6 2 4 3 2 2 4" xfId="23773" xr:uid="{00000000-0005-0000-0000-0000E7710000}"/>
    <cellStyle name="40% - Accent6 2 4 3 2 3" xfId="23774" xr:uid="{00000000-0005-0000-0000-0000E8710000}"/>
    <cellStyle name="40% - Accent6 2 4 3 2 3 2" xfId="23775" xr:uid="{00000000-0005-0000-0000-0000E9710000}"/>
    <cellStyle name="40% - Accent6 2 4 3 2 3 2 2" xfId="23776" xr:uid="{00000000-0005-0000-0000-0000EA710000}"/>
    <cellStyle name="40% - Accent6 2 4 3 2 3 2 3" xfId="54702" xr:uid="{00000000-0005-0000-0000-0000EB710000}"/>
    <cellStyle name="40% - Accent6 2 4 3 2 3 3" xfId="23777" xr:uid="{00000000-0005-0000-0000-0000EC710000}"/>
    <cellStyle name="40% - Accent6 2 4 3 2 3 4" xfId="23778" xr:uid="{00000000-0005-0000-0000-0000ED710000}"/>
    <cellStyle name="40% - Accent6 2 4 3 2 4" xfId="23779" xr:uid="{00000000-0005-0000-0000-0000EE710000}"/>
    <cellStyle name="40% - Accent6 2 4 3 2 4 2" xfId="23780" xr:uid="{00000000-0005-0000-0000-0000EF710000}"/>
    <cellStyle name="40% - Accent6 2 4 3 2 4 3" xfId="54703" xr:uid="{00000000-0005-0000-0000-0000F0710000}"/>
    <cellStyle name="40% - Accent6 2 4 3 2 5" xfId="23781" xr:uid="{00000000-0005-0000-0000-0000F1710000}"/>
    <cellStyle name="40% - Accent6 2 4 3 2 6" xfId="23782" xr:uid="{00000000-0005-0000-0000-0000F2710000}"/>
    <cellStyle name="40% - Accent6 2 4 3 3" xfId="23783" xr:uid="{00000000-0005-0000-0000-0000F3710000}"/>
    <cellStyle name="40% - Accent6 2 4 3 3 2" xfId="23784" xr:uid="{00000000-0005-0000-0000-0000F4710000}"/>
    <cellStyle name="40% - Accent6 2 4 3 3 2 2" xfId="23785" xr:uid="{00000000-0005-0000-0000-0000F5710000}"/>
    <cellStyle name="40% - Accent6 2 4 3 3 2 3" xfId="54704" xr:uid="{00000000-0005-0000-0000-0000F6710000}"/>
    <cellStyle name="40% - Accent6 2 4 3 3 3" xfId="23786" xr:uid="{00000000-0005-0000-0000-0000F7710000}"/>
    <cellStyle name="40% - Accent6 2 4 3 3 4" xfId="23787" xr:uid="{00000000-0005-0000-0000-0000F8710000}"/>
    <cellStyle name="40% - Accent6 2 4 3 4" xfId="23788" xr:uid="{00000000-0005-0000-0000-0000F9710000}"/>
    <cellStyle name="40% - Accent6 2 4 3 4 2" xfId="23789" xr:uid="{00000000-0005-0000-0000-0000FA710000}"/>
    <cellStyle name="40% - Accent6 2 4 3 4 2 2" xfId="23790" xr:uid="{00000000-0005-0000-0000-0000FB710000}"/>
    <cellStyle name="40% - Accent6 2 4 3 4 2 3" xfId="54705" xr:uid="{00000000-0005-0000-0000-0000FC710000}"/>
    <cellStyle name="40% - Accent6 2 4 3 4 3" xfId="23791" xr:uid="{00000000-0005-0000-0000-0000FD710000}"/>
    <cellStyle name="40% - Accent6 2 4 3 4 4" xfId="23792" xr:uid="{00000000-0005-0000-0000-0000FE710000}"/>
    <cellStyle name="40% - Accent6 2 4 3 5" xfId="23793" xr:uid="{00000000-0005-0000-0000-0000FF710000}"/>
    <cellStyle name="40% - Accent6 2 4 3 5 2" xfId="23794" xr:uid="{00000000-0005-0000-0000-000000720000}"/>
    <cellStyle name="40% - Accent6 2 4 3 5 3" xfId="54706" xr:uid="{00000000-0005-0000-0000-000001720000}"/>
    <cellStyle name="40% - Accent6 2 4 3 6" xfId="23795" xr:uid="{00000000-0005-0000-0000-000002720000}"/>
    <cellStyle name="40% - Accent6 2 4 3 7" xfId="23796" xr:uid="{00000000-0005-0000-0000-000003720000}"/>
    <cellStyle name="40% - Accent6 2 4 4" xfId="23797" xr:uid="{00000000-0005-0000-0000-000004720000}"/>
    <cellStyle name="40% - Accent6 2 4 4 2" xfId="23798" xr:uid="{00000000-0005-0000-0000-000005720000}"/>
    <cellStyle name="40% - Accent6 2 4 4 2 2" xfId="23799" xr:uid="{00000000-0005-0000-0000-000006720000}"/>
    <cellStyle name="40% - Accent6 2 4 4 2 2 2" xfId="23800" xr:uid="{00000000-0005-0000-0000-000007720000}"/>
    <cellStyle name="40% - Accent6 2 4 4 2 2 3" xfId="54707" xr:uid="{00000000-0005-0000-0000-000008720000}"/>
    <cellStyle name="40% - Accent6 2 4 4 2 3" xfId="23801" xr:uid="{00000000-0005-0000-0000-000009720000}"/>
    <cellStyle name="40% - Accent6 2 4 4 2 4" xfId="23802" xr:uid="{00000000-0005-0000-0000-00000A720000}"/>
    <cellStyle name="40% - Accent6 2 4 4 3" xfId="23803" xr:uid="{00000000-0005-0000-0000-00000B720000}"/>
    <cellStyle name="40% - Accent6 2 4 4 3 2" xfId="23804" xr:uid="{00000000-0005-0000-0000-00000C720000}"/>
    <cellStyle name="40% - Accent6 2 4 4 3 2 2" xfId="23805" xr:uid="{00000000-0005-0000-0000-00000D720000}"/>
    <cellStyle name="40% - Accent6 2 4 4 3 2 3" xfId="54708" xr:uid="{00000000-0005-0000-0000-00000E720000}"/>
    <cellStyle name="40% - Accent6 2 4 4 3 3" xfId="23806" xr:uid="{00000000-0005-0000-0000-00000F720000}"/>
    <cellStyle name="40% - Accent6 2 4 4 3 4" xfId="23807" xr:uid="{00000000-0005-0000-0000-000010720000}"/>
    <cellStyle name="40% - Accent6 2 4 4 4" xfId="23808" xr:uid="{00000000-0005-0000-0000-000011720000}"/>
    <cellStyle name="40% - Accent6 2 4 4 4 2" xfId="23809" xr:uid="{00000000-0005-0000-0000-000012720000}"/>
    <cellStyle name="40% - Accent6 2 4 4 4 3" xfId="54709" xr:uid="{00000000-0005-0000-0000-000013720000}"/>
    <cellStyle name="40% - Accent6 2 4 4 5" xfId="23810" xr:uid="{00000000-0005-0000-0000-000014720000}"/>
    <cellStyle name="40% - Accent6 2 4 4 6" xfId="23811" xr:uid="{00000000-0005-0000-0000-000015720000}"/>
    <cellStyle name="40% - Accent6 2 4 5" xfId="23812" xr:uid="{00000000-0005-0000-0000-000016720000}"/>
    <cellStyle name="40% - Accent6 2 4 5 2" xfId="23813" xr:uid="{00000000-0005-0000-0000-000017720000}"/>
    <cellStyle name="40% - Accent6 2 4 5 2 2" xfId="23814" xr:uid="{00000000-0005-0000-0000-000018720000}"/>
    <cellStyle name="40% - Accent6 2 4 5 2 2 2" xfId="23815" xr:uid="{00000000-0005-0000-0000-000019720000}"/>
    <cellStyle name="40% - Accent6 2 4 5 2 2 3" xfId="54710" xr:uid="{00000000-0005-0000-0000-00001A720000}"/>
    <cellStyle name="40% - Accent6 2 4 5 2 3" xfId="23816" xr:uid="{00000000-0005-0000-0000-00001B720000}"/>
    <cellStyle name="40% - Accent6 2 4 5 2 4" xfId="23817" xr:uid="{00000000-0005-0000-0000-00001C720000}"/>
    <cellStyle name="40% - Accent6 2 4 5 3" xfId="23818" xr:uid="{00000000-0005-0000-0000-00001D720000}"/>
    <cellStyle name="40% - Accent6 2 4 5 3 2" xfId="23819" xr:uid="{00000000-0005-0000-0000-00001E720000}"/>
    <cellStyle name="40% - Accent6 2 4 5 3 3" xfId="54711" xr:uid="{00000000-0005-0000-0000-00001F720000}"/>
    <cellStyle name="40% - Accent6 2 4 5 4" xfId="23820" xr:uid="{00000000-0005-0000-0000-000020720000}"/>
    <cellStyle name="40% - Accent6 2 4 5 5" xfId="23821" xr:uid="{00000000-0005-0000-0000-000021720000}"/>
    <cellStyle name="40% - Accent6 2 4 6" xfId="23822" xr:uid="{00000000-0005-0000-0000-000022720000}"/>
    <cellStyle name="40% - Accent6 2 4 6 2" xfId="23823" xr:uid="{00000000-0005-0000-0000-000023720000}"/>
    <cellStyle name="40% - Accent6 2 4 6 2 2" xfId="23824" xr:uid="{00000000-0005-0000-0000-000024720000}"/>
    <cellStyle name="40% - Accent6 2 4 6 2 3" xfId="54712" xr:uid="{00000000-0005-0000-0000-000025720000}"/>
    <cellStyle name="40% - Accent6 2 4 6 3" xfId="23825" xr:uid="{00000000-0005-0000-0000-000026720000}"/>
    <cellStyle name="40% - Accent6 2 4 6 4" xfId="23826" xr:uid="{00000000-0005-0000-0000-000027720000}"/>
    <cellStyle name="40% - Accent6 2 4 7" xfId="23827" xr:uid="{00000000-0005-0000-0000-000028720000}"/>
    <cellStyle name="40% - Accent6 2 4 7 2" xfId="23828" xr:uid="{00000000-0005-0000-0000-000029720000}"/>
    <cellStyle name="40% - Accent6 2 4 7 2 2" xfId="23829" xr:uid="{00000000-0005-0000-0000-00002A720000}"/>
    <cellStyle name="40% - Accent6 2 4 7 2 3" xfId="54713" xr:uid="{00000000-0005-0000-0000-00002B720000}"/>
    <cellStyle name="40% - Accent6 2 4 7 3" xfId="23830" xr:uid="{00000000-0005-0000-0000-00002C720000}"/>
    <cellStyle name="40% - Accent6 2 4 7 4" xfId="23831" xr:uid="{00000000-0005-0000-0000-00002D720000}"/>
    <cellStyle name="40% - Accent6 2 4 8" xfId="23832" xr:uid="{00000000-0005-0000-0000-00002E720000}"/>
    <cellStyle name="40% - Accent6 2 4 8 2" xfId="23833" xr:uid="{00000000-0005-0000-0000-00002F720000}"/>
    <cellStyle name="40% - Accent6 2 4 8 3" xfId="54714" xr:uid="{00000000-0005-0000-0000-000030720000}"/>
    <cellStyle name="40% - Accent6 2 4 9" xfId="23834" xr:uid="{00000000-0005-0000-0000-000031720000}"/>
    <cellStyle name="40% - Accent6 2 5" xfId="23835" xr:uid="{00000000-0005-0000-0000-000032720000}"/>
    <cellStyle name="40% - Accent6 2 5 10" xfId="23836" xr:uid="{00000000-0005-0000-0000-000033720000}"/>
    <cellStyle name="40% - Accent6 2 5 2" xfId="23837" xr:uid="{00000000-0005-0000-0000-000034720000}"/>
    <cellStyle name="40% - Accent6 2 5 2 2" xfId="23838" xr:uid="{00000000-0005-0000-0000-000035720000}"/>
    <cellStyle name="40% - Accent6 2 5 2 2 2" xfId="23839" xr:uid="{00000000-0005-0000-0000-000036720000}"/>
    <cellStyle name="40% - Accent6 2 5 2 2 2 2" xfId="23840" xr:uid="{00000000-0005-0000-0000-000037720000}"/>
    <cellStyle name="40% - Accent6 2 5 2 2 2 2 2" xfId="23841" xr:uid="{00000000-0005-0000-0000-000038720000}"/>
    <cellStyle name="40% - Accent6 2 5 2 2 2 2 2 2" xfId="23842" xr:uid="{00000000-0005-0000-0000-000039720000}"/>
    <cellStyle name="40% - Accent6 2 5 2 2 2 2 2 3" xfId="54715" xr:uid="{00000000-0005-0000-0000-00003A720000}"/>
    <cellStyle name="40% - Accent6 2 5 2 2 2 2 3" xfId="23843" xr:uid="{00000000-0005-0000-0000-00003B720000}"/>
    <cellStyle name="40% - Accent6 2 5 2 2 2 2 4" xfId="23844" xr:uid="{00000000-0005-0000-0000-00003C720000}"/>
    <cellStyle name="40% - Accent6 2 5 2 2 2 3" xfId="23845" xr:uid="{00000000-0005-0000-0000-00003D720000}"/>
    <cellStyle name="40% - Accent6 2 5 2 2 2 3 2" xfId="23846" xr:uid="{00000000-0005-0000-0000-00003E720000}"/>
    <cellStyle name="40% - Accent6 2 5 2 2 2 3 2 2" xfId="23847" xr:uid="{00000000-0005-0000-0000-00003F720000}"/>
    <cellStyle name="40% - Accent6 2 5 2 2 2 3 2 3" xfId="54716" xr:uid="{00000000-0005-0000-0000-000040720000}"/>
    <cellStyle name="40% - Accent6 2 5 2 2 2 3 3" xfId="23848" xr:uid="{00000000-0005-0000-0000-000041720000}"/>
    <cellStyle name="40% - Accent6 2 5 2 2 2 3 4" xfId="23849" xr:uid="{00000000-0005-0000-0000-000042720000}"/>
    <cellStyle name="40% - Accent6 2 5 2 2 2 4" xfId="23850" xr:uid="{00000000-0005-0000-0000-000043720000}"/>
    <cellStyle name="40% - Accent6 2 5 2 2 2 4 2" xfId="23851" xr:uid="{00000000-0005-0000-0000-000044720000}"/>
    <cellStyle name="40% - Accent6 2 5 2 2 2 4 3" xfId="54717" xr:uid="{00000000-0005-0000-0000-000045720000}"/>
    <cellStyle name="40% - Accent6 2 5 2 2 2 5" xfId="23852" xr:uid="{00000000-0005-0000-0000-000046720000}"/>
    <cellStyle name="40% - Accent6 2 5 2 2 2 6" xfId="23853" xr:uid="{00000000-0005-0000-0000-000047720000}"/>
    <cellStyle name="40% - Accent6 2 5 2 2 3" xfId="23854" xr:uid="{00000000-0005-0000-0000-000048720000}"/>
    <cellStyle name="40% - Accent6 2 5 2 2 3 2" xfId="23855" xr:uid="{00000000-0005-0000-0000-000049720000}"/>
    <cellStyle name="40% - Accent6 2 5 2 2 3 2 2" xfId="23856" xr:uid="{00000000-0005-0000-0000-00004A720000}"/>
    <cellStyle name="40% - Accent6 2 5 2 2 3 2 3" xfId="54718" xr:uid="{00000000-0005-0000-0000-00004B720000}"/>
    <cellStyle name="40% - Accent6 2 5 2 2 3 3" xfId="23857" xr:uid="{00000000-0005-0000-0000-00004C720000}"/>
    <cellStyle name="40% - Accent6 2 5 2 2 3 4" xfId="23858" xr:uid="{00000000-0005-0000-0000-00004D720000}"/>
    <cellStyle name="40% - Accent6 2 5 2 2 4" xfId="23859" xr:uid="{00000000-0005-0000-0000-00004E720000}"/>
    <cellStyle name="40% - Accent6 2 5 2 2 4 2" xfId="23860" xr:uid="{00000000-0005-0000-0000-00004F720000}"/>
    <cellStyle name="40% - Accent6 2 5 2 2 4 2 2" xfId="23861" xr:uid="{00000000-0005-0000-0000-000050720000}"/>
    <cellStyle name="40% - Accent6 2 5 2 2 4 2 3" xfId="54719" xr:uid="{00000000-0005-0000-0000-000051720000}"/>
    <cellStyle name="40% - Accent6 2 5 2 2 4 3" xfId="23862" xr:uid="{00000000-0005-0000-0000-000052720000}"/>
    <cellStyle name="40% - Accent6 2 5 2 2 4 4" xfId="23863" xr:uid="{00000000-0005-0000-0000-000053720000}"/>
    <cellStyle name="40% - Accent6 2 5 2 2 5" xfId="23864" xr:uid="{00000000-0005-0000-0000-000054720000}"/>
    <cellStyle name="40% - Accent6 2 5 2 2 5 2" xfId="23865" xr:uid="{00000000-0005-0000-0000-000055720000}"/>
    <cellStyle name="40% - Accent6 2 5 2 2 5 3" xfId="54720" xr:uid="{00000000-0005-0000-0000-000056720000}"/>
    <cellStyle name="40% - Accent6 2 5 2 2 6" xfId="23866" xr:uid="{00000000-0005-0000-0000-000057720000}"/>
    <cellStyle name="40% - Accent6 2 5 2 2 7" xfId="23867" xr:uid="{00000000-0005-0000-0000-000058720000}"/>
    <cellStyle name="40% - Accent6 2 5 2 3" xfId="23868" xr:uid="{00000000-0005-0000-0000-000059720000}"/>
    <cellStyle name="40% - Accent6 2 5 2 3 2" xfId="23869" xr:uid="{00000000-0005-0000-0000-00005A720000}"/>
    <cellStyle name="40% - Accent6 2 5 2 3 2 2" xfId="23870" xr:uid="{00000000-0005-0000-0000-00005B720000}"/>
    <cellStyle name="40% - Accent6 2 5 2 3 2 2 2" xfId="23871" xr:uid="{00000000-0005-0000-0000-00005C720000}"/>
    <cellStyle name="40% - Accent6 2 5 2 3 2 2 3" xfId="54721" xr:uid="{00000000-0005-0000-0000-00005D720000}"/>
    <cellStyle name="40% - Accent6 2 5 2 3 2 3" xfId="23872" xr:uid="{00000000-0005-0000-0000-00005E720000}"/>
    <cellStyle name="40% - Accent6 2 5 2 3 2 4" xfId="23873" xr:uid="{00000000-0005-0000-0000-00005F720000}"/>
    <cellStyle name="40% - Accent6 2 5 2 3 3" xfId="23874" xr:uid="{00000000-0005-0000-0000-000060720000}"/>
    <cellStyle name="40% - Accent6 2 5 2 3 3 2" xfId="23875" xr:uid="{00000000-0005-0000-0000-000061720000}"/>
    <cellStyle name="40% - Accent6 2 5 2 3 3 2 2" xfId="23876" xr:uid="{00000000-0005-0000-0000-000062720000}"/>
    <cellStyle name="40% - Accent6 2 5 2 3 3 2 3" xfId="54722" xr:uid="{00000000-0005-0000-0000-000063720000}"/>
    <cellStyle name="40% - Accent6 2 5 2 3 3 3" xfId="23877" xr:uid="{00000000-0005-0000-0000-000064720000}"/>
    <cellStyle name="40% - Accent6 2 5 2 3 3 4" xfId="23878" xr:uid="{00000000-0005-0000-0000-000065720000}"/>
    <cellStyle name="40% - Accent6 2 5 2 3 4" xfId="23879" xr:uid="{00000000-0005-0000-0000-000066720000}"/>
    <cellStyle name="40% - Accent6 2 5 2 3 4 2" xfId="23880" xr:uid="{00000000-0005-0000-0000-000067720000}"/>
    <cellStyle name="40% - Accent6 2 5 2 3 4 3" xfId="54723" xr:uid="{00000000-0005-0000-0000-000068720000}"/>
    <cellStyle name="40% - Accent6 2 5 2 3 5" xfId="23881" xr:uid="{00000000-0005-0000-0000-000069720000}"/>
    <cellStyle name="40% - Accent6 2 5 2 3 6" xfId="23882" xr:uid="{00000000-0005-0000-0000-00006A720000}"/>
    <cellStyle name="40% - Accent6 2 5 2 4" xfId="23883" xr:uid="{00000000-0005-0000-0000-00006B720000}"/>
    <cellStyle name="40% - Accent6 2 5 2 4 2" xfId="23884" xr:uid="{00000000-0005-0000-0000-00006C720000}"/>
    <cellStyle name="40% - Accent6 2 5 2 4 2 2" xfId="23885" xr:uid="{00000000-0005-0000-0000-00006D720000}"/>
    <cellStyle name="40% - Accent6 2 5 2 4 2 3" xfId="54724" xr:uid="{00000000-0005-0000-0000-00006E720000}"/>
    <cellStyle name="40% - Accent6 2 5 2 4 3" xfId="23886" xr:uid="{00000000-0005-0000-0000-00006F720000}"/>
    <cellStyle name="40% - Accent6 2 5 2 4 4" xfId="23887" xr:uid="{00000000-0005-0000-0000-000070720000}"/>
    <cellStyle name="40% - Accent6 2 5 2 5" xfId="23888" xr:uid="{00000000-0005-0000-0000-000071720000}"/>
    <cellStyle name="40% - Accent6 2 5 2 5 2" xfId="23889" xr:uid="{00000000-0005-0000-0000-000072720000}"/>
    <cellStyle name="40% - Accent6 2 5 2 5 2 2" xfId="23890" xr:uid="{00000000-0005-0000-0000-000073720000}"/>
    <cellStyle name="40% - Accent6 2 5 2 5 2 3" xfId="54725" xr:uid="{00000000-0005-0000-0000-000074720000}"/>
    <cellStyle name="40% - Accent6 2 5 2 5 3" xfId="23891" xr:uid="{00000000-0005-0000-0000-000075720000}"/>
    <cellStyle name="40% - Accent6 2 5 2 5 4" xfId="23892" xr:uid="{00000000-0005-0000-0000-000076720000}"/>
    <cellStyle name="40% - Accent6 2 5 2 6" xfId="23893" xr:uid="{00000000-0005-0000-0000-000077720000}"/>
    <cellStyle name="40% - Accent6 2 5 2 6 2" xfId="23894" xr:uid="{00000000-0005-0000-0000-000078720000}"/>
    <cellStyle name="40% - Accent6 2 5 2 6 3" xfId="54726" xr:uid="{00000000-0005-0000-0000-000079720000}"/>
    <cellStyle name="40% - Accent6 2 5 2 7" xfId="23895" xr:uid="{00000000-0005-0000-0000-00007A720000}"/>
    <cellStyle name="40% - Accent6 2 5 2 8" xfId="23896" xr:uid="{00000000-0005-0000-0000-00007B720000}"/>
    <cellStyle name="40% - Accent6 2 5 3" xfId="23897" xr:uid="{00000000-0005-0000-0000-00007C720000}"/>
    <cellStyle name="40% - Accent6 2 5 3 2" xfId="23898" xr:uid="{00000000-0005-0000-0000-00007D720000}"/>
    <cellStyle name="40% - Accent6 2 5 3 2 2" xfId="23899" xr:uid="{00000000-0005-0000-0000-00007E720000}"/>
    <cellStyle name="40% - Accent6 2 5 3 2 2 2" xfId="23900" xr:uid="{00000000-0005-0000-0000-00007F720000}"/>
    <cellStyle name="40% - Accent6 2 5 3 2 2 2 2" xfId="23901" xr:uid="{00000000-0005-0000-0000-000080720000}"/>
    <cellStyle name="40% - Accent6 2 5 3 2 2 2 3" xfId="54727" xr:uid="{00000000-0005-0000-0000-000081720000}"/>
    <cellStyle name="40% - Accent6 2 5 3 2 2 3" xfId="23902" xr:uid="{00000000-0005-0000-0000-000082720000}"/>
    <cellStyle name="40% - Accent6 2 5 3 2 2 4" xfId="23903" xr:uid="{00000000-0005-0000-0000-000083720000}"/>
    <cellStyle name="40% - Accent6 2 5 3 2 3" xfId="23904" xr:uid="{00000000-0005-0000-0000-000084720000}"/>
    <cellStyle name="40% - Accent6 2 5 3 2 3 2" xfId="23905" xr:uid="{00000000-0005-0000-0000-000085720000}"/>
    <cellStyle name="40% - Accent6 2 5 3 2 3 2 2" xfId="23906" xr:uid="{00000000-0005-0000-0000-000086720000}"/>
    <cellStyle name="40% - Accent6 2 5 3 2 3 2 3" xfId="54728" xr:uid="{00000000-0005-0000-0000-000087720000}"/>
    <cellStyle name="40% - Accent6 2 5 3 2 3 3" xfId="23907" xr:uid="{00000000-0005-0000-0000-000088720000}"/>
    <cellStyle name="40% - Accent6 2 5 3 2 3 4" xfId="23908" xr:uid="{00000000-0005-0000-0000-000089720000}"/>
    <cellStyle name="40% - Accent6 2 5 3 2 4" xfId="23909" xr:uid="{00000000-0005-0000-0000-00008A720000}"/>
    <cellStyle name="40% - Accent6 2 5 3 2 4 2" xfId="23910" xr:uid="{00000000-0005-0000-0000-00008B720000}"/>
    <cellStyle name="40% - Accent6 2 5 3 2 4 3" xfId="54729" xr:uid="{00000000-0005-0000-0000-00008C720000}"/>
    <cellStyle name="40% - Accent6 2 5 3 2 5" xfId="23911" xr:uid="{00000000-0005-0000-0000-00008D720000}"/>
    <cellStyle name="40% - Accent6 2 5 3 2 6" xfId="23912" xr:uid="{00000000-0005-0000-0000-00008E720000}"/>
    <cellStyle name="40% - Accent6 2 5 3 3" xfId="23913" xr:uid="{00000000-0005-0000-0000-00008F720000}"/>
    <cellStyle name="40% - Accent6 2 5 3 3 2" xfId="23914" xr:uid="{00000000-0005-0000-0000-000090720000}"/>
    <cellStyle name="40% - Accent6 2 5 3 3 2 2" xfId="23915" xr:uid="{00000000-0005-0000-0000-000091720000}"/>
    <cellStyle name="40% - Accent6 2 5 3 3 2 3" xfId="54730" xr:uid="{00000000-0005-0000-0000-000092720000}"/>
    <cellStyle name="40% - Accent6 2 5 3 3 3" xfId="23916" xr:uid="{00000000-0005-0000-0000-000093720000}"/>
    <cellStyle name="40% - Accent6 2 5 3 3 4" xfId="23917" xr:uid="{00000000-0005-0000-0000-000094720000}"/>
    <cellStyle name="40% - Accent6 2 5 3 4" xfId="23918" xr:uid="{00000000-0005-0000-0000-000095720000}"/>
    <cellStyle name="40% - Accent6 2 5 3 4 2" xfId="23919" xr:uid="{00000000-0005-0000-0000-000096720000}"/>
    <cellStyle name="40% - Accent6 2 5 3 4 2 2" xfId="23920" xr:uid="{00000000-0005-0000-0000-000097720000}"/>
    <cellStyle name="40% - Accent6 2 5 3 4 2 3" xfId="54731" xr:uid="{00000000-0005-0000-0000-000098720000}"/>
    <cellStyle name="40% - Accent6 2 5 3 4 3" xfId="23921" xr:uid="{00000000-0005-0000-0000-000099720000}"/>
    <cellStyle name="40% - Accent6 2 5 3 4 4" xfId="23922" xr:uid="{00000000-0005-0000-0000-00009A720000}"/>
    <cellStyle name="40% - Accent6 2 5 3 5" xfId="23923" xr:uid="{00000000-0005-0000-0000-00009B720000}"/>
    <cellStyle name="40% - Accent6 2 5 3 5 2" xfId="23924" xr:uid="{00000000-0005-0000-0000-00009C720000}"/>
    <cellStyle name="40% - Accent6 2 5 3 5 3" xfId="54732" xr:uid="{00000000-0005-0000-0000-00009D720000}"/>
    <cellStyle name="40% - Accent6 2 5 3 6" xfId="23925" xr:uid="{00000000-0005-0000-0000-00009E720000}"/>
    <cellStyle name="40% - Accent6 2 5 3 7" xfId="23926" xr:uid="{00000000-0005-0000-0000-00009F720000}"/>
    <cellStyle name="40% - Accent6 2 5 4" xfId="23927" xr:uid="{00000000-0005-0000-0000-0000A0720000}"/>
    <cellStyle name="40% - Accent6 2 5 4 2" xfId="23928" xr:uid="{00000000-0005-0000-0000-0000A1720000}"/>
    <cellStyle name="40% - Accent6 2 5 4 2 2" xfId="23929" xr:uid="{00000000-0005-0000-0000-0000A2720000}"/>
    <cellStyle name="40% - Accent6 2 5 4 2 2 2" xfId="23930" xr:uid="{00000000-0005-0000-0000-0000A3720000}"/>
    <cellStyle name="40% - Accent6 2 5 4 2 2 3" xfId="54733" xr:uid="{00000000-0005-0000-0000-0000A4720000}"/>
    <cellStyle name="40% - Accent6 2 5 4 2 3" xfId="23931" xr:uid="{00000000-0005-0000-0000-0000A5720000}"/>
    <cellStyle name="40% - Accent6 2 5 4 2 4" xfId="23932" xr:uid="{00000000-0005-0000-0000-0000A6720000}"/>
    <cellStyle name="40% - Accent6 2 5 4 3" xfId="23933" xr:uid="{00000000-0005-0000-0000-0000A7720000}"/>
    <cellStyle name="40% - Accent6 2 5 4 3 2" xfId="23934" xr:uid="{00000000-0005-0000-0000-0000A8720000}"/>
    <cellStyle name="40% - Accent6 2 5 4 3 2 2" xfId="23935" xr:uid="{00000000-0005-0000-0000-0000A9720000}"/>
    <cellStyle name="40% - Accent6 2 5 4 3 2 3" xfId="54734" xr:uid="{00000000-0005-0000-0000-0000AA720000}"/>
    <cellStyle name="40% - Accent6 2 5 4 3 3" xfId="23936" xr:uid="{00000000-0005-0000-0000-0000AB720000}"/>
    <cellStyle name="40% - Accent6 2 5 4 3 4" xfId="23937" xr:uid="{00000000-0005-0000-0000-0000AC720000}"/>
    <cellStyle name="40% - Accent6 2 5 4 4" xfId="23938" xr:uid="{00000000-0005-0000-0000-0000AD720000}"/>
    <cellStyle name="40% - Accent6 2 5 4 4 2" xfId="23939" xr:uid="{00000000-0005-0000-0000-0000AE720000}"/>
    <cellStyle name="40% - Accent6 2 5 4 4 3" xfId="54735" xr:uid="{00000000-0005-0000-0000-0000AF720000}"/>
    <cellStyle name="40% - Accent6 2 5 4 5" xfId="23940" xr:uid="{00000000-0005-0000-0000-0000B0720000}"/>
    <cellStyle name="40% - Accent6 2 5 4 6" xfId="23941" xr:uid="{00000000-0005-0000-0000-0000B1720000}"/>
    <cellStyle name="40% - Accent6 2 5 5" xfId="23942" xr:uid="{00000000-0005-0000-0000-0000B2720000}"/>
    <cellStyle name="40% - Accent6 2 5 5 2" xfId="23943" xr:uid="{00000000-0005-0000-0000-0000B3720000}"/>
    <cellStyle name="40% - Accent6 2 5 5 2 2" xfId="23944" xr:uid="{00000000-0005-0000-0000-0000B4720000}"/>
    <cellStyle name="40% - Accent6 2 5 5 2 2 2" xfId="23945" xr:uid="{00000000-0005-0000-0000-0000B5720000}"/>
    <cellStyle name="40% - Accent6 2 5 5 2 2 3" xfId="54736" xr:uid="{00000000-0005-0000-0000-0000B6720000}"/>
    <cellStyle name="40% - Accent6 2 5 5 2 3" xfId="23946" xr:uid="{00000000-0005-0000-0000-0000B7720000}"/>
    <cellStyle name="40% - Accent6 2 5 5 2 4" xfId="23947" xr:uid="{00000000-0005-0000-0000-0000B8720000}"/>
    <cellStyle name="40% - Accent6 2 5 5 3" xfId="23948" xr:uid="{00000000-0005-0000-0000-0000B9720000}"/>
    <cellStyle name="40% - Accent6 2 5 5 3 2" xfId="23949" xr:uid="{00000000-0005-0000-0000-0000BA720000}"/>
    <cellStyle name="40% - Accent6 2 5 5 3 3" xfId="54737" xr:uid="{00000000-0005-0000-0000-0000BB720000}"/>
    <cellStyle name="40% - Accent6 2 5 5 4" xfId="23950" xr:uid="{00000000-0005-0000-0000-0000BC720000}"/>
    <cellStyle name="40% - Accent6 2 5 5 5" xfId="23951" xr:uid="{00000000-0005-0000-0000-0000BD720000}"/>
    <cellStyle name="40% - Accent6 2 5 6" xfId="23952" xr:uid="{00000000-0005-0000-0000-0000BE720000}"/>
    <cellStyle name="40% - Accent6 2 5 6 2" xfId="23953" xr:uid="{00000000-0005-0000-0000-0000BF720000}"/>
    <cellStyle name="40% - Accent6 2 5 6 2 2" xfId="23954" xr:uid="{00000000-0005-0000-0000-0000C0720000}"/>
    <cellStyle name="40% - Accent6 2 5 6 2 3" xfId="54738" xr:uid="{00000000-0005-0000-0000-0000C1720000}"/>
    <cellStyle name="40% - Accent6 2 5 6 3" xfId="23955" xr:uid="{00000000-0005-0000-0000-0000C2720000}"/>
    <cellStyle name="40% - Accent6 2 5 6 4" xfId="23956" xr:uid="{00000000-0005-0000-0000-0000C3720000}"/>
    <cellStyle name="40% - Accent6 2 5 7" xfId="23957" xr:uid="{00000000-0005-0000-0000-0000C4720000}"/>
    <cellStyle name="40% - Accent6 2 5 7 2" xfId="23958" xr:uid="{00000000-0005-0000-0000-0000C5720000}"/>
    <cellStyle name="40% - Accent6 2 5 7 2 2" xfId="23959" xr:uid="{00000000-0005-0000-0000-0000C6720000}"/>
    <cellStyle name="40% - Accent6 2 5 7 2 3" xfId="54739" xr:uid="{00000000-0005-0000-0000-0000C7720000}"/>
    <cellStyle name="40% - Accent6 2 5 7 3" xfId="23960" xr:uid="{00000000-0005-0000-0000-0000C8720000}"/>
    <cellStyle name="40% - Accent6 2 5 7 4" xfId="23961" xr:uid="{00000000-0005-0000-0000-0000C9720000}"/>
    <cellStyle name="40% - Accent6 2 5 8" xfId="23962" xr:uid="{00000000-0005-0000-0000-0000CA720000}"/>
    <cellStyle name="40% - Accent6 2 5 8 2" xfId="23963" xr:uid="{00000000-0005-0000-0000-0000CB720000}"/>
    <cellStyle name="40% - Accent6 2 5 8 3" xfId="54740" xr:uid="{00000000-0005-0000-0000-0000CC720000}"/>
    <cellStyle name="40% - Accent6 2 5 9" xfId="23964" xr:uid="{00000000-0005-0000-0000-0000CD720000}"/>
    <cellStyle name="40% - Accent6 2 6" xfId="23965" xr:uid="{00000000-0005-0000-0000-0000CE720000}"/>
    <cellStyle name="40% - Accent6 2 6 10" xfId="23966" xr:uid="{00000000-0005-0000-0000-0000CF720000}"/>
    <cellStyle name="40% - Accent6 2 6 2" xfId="23967" xr:uid="{00000000-0005-0000-0000-0000D0720000}"/>
    <cellStyle name="40% - Accent6 2 6 2 2" xfId="23968" xr:uid="{00000000-0005-0000-0000-0000D1720000}"/>
    <cellStyle name="40% - Accent6 2 6 2 2 2" xfId="23969" xr:uid="{00000000-0005-0000-0000-0000D2720000}"/>
    <cellStyle name="40% - Accent6 2 6 2 2 2 2" xfId="23970" xr:uid="{00000000-0005-0000-0000-0000D3720000}"/>
    <cellStyle name="40% - Accent6 2 6 2 2 2 2 2" xfId="23971" xr:uid="{00000000-0005-0000-0000-0000D4720000}"/>
    <cellStyle name="40% - Accent6 2 6 2 2 2 2 2 2" xfId="23972" xr:uid="{00000000-0005-0000-0000-0000D5720000}"/>
    <cellStyle name="40% - Accent6 2 6 2 2 2 2 2 3" xfId="54741" xr:uid="{00000000-0005-0000-0000-0000D6720000}"/>
    <cellStyle name="40% - Accent6 2 6 2 2 2 2 3" xfId="23973" xr:uid="{00000000-0005-0000-0000-0000D7720000}"/>
    <cellStyle name="40% - Accent6 2 6 2 2 2 2 4" xfId="23974" xr:uid="{00000000-0005-0000-0000-0000D8720000}"/>
    <cellStyle name="40% - Accent6 2 6 2 2 2 3" xfId="23975" xr:uid="{00000000-0005-0000-0000-0000D9720000}"/>
    <cellStyle name="40% - Accent6 2 6 2 2 2 3 2" xfId="23976" xr:uid="{00000000-0005-0000-0000-0000DA720000}"/>
    <cellStyle name="40% - Accent6 2 6 2 2 2 3 2 2" xfId="23977" xr:uid="{00000000-0005-0000-0000-0000DB720000}"/>
    <cellStyle name="40% - Accent6 2 6 2 2 2 3 2 3" xfId="54742" xr:uid="{00000000-0005-0000-0000-0000DC720000}"/>
    <cellStyle name="40% - Accent6 2 6 2 2 2 3 3" xfId="23978" xr:uid="{00000000-0005-0000-0000-0000DD720000}"/>
    <cellStyle name="40% - Accent6 2 6 2 2 2 3 4" xfId="23979" xr:uid="{00000000-0005-0000-0000-0000DE720000}"/>
    <cellStyle name="40% - Accent6 2 6 2 2 2 4" xfId="23980" xr:uid="{00000000-0005-0000-0000-0000DF720000}"/>
    <cellStyle name="40% - Accent6 2 6 2 2 2 4 2" xfId="23981" xr:uid="{00000000-0005-0000-0000-0000E0720000}"/>
    <cellStyle name="40% - Accent6 2 6 2 2 2 4 3" xfId="54743" xr:uid="{00000000-0005-0000-0000-0000E1720000}"/>
    <cellStyle name="40% - Accent6 2 6 2 2 2 5" xfId="23982" xr:uid="{00000000-0005-0000-0000-0000E2720000}"/>
    <cellStyle name="40% - Accent6 2 6 2 2 2 6" xfId="23983" xr:uid="{00000000-0005-0000-0000-0000E3720000}"/>
    <cellStyle name="40% - Accent6 2 6 2 2 3" xfId="23984" xr:uid="{00000000-0005-0000-0000-0000E4720000}"/>
    <cellStyle name="40% - Accent6 2 6 2 2 3 2" xfId="23985" xr:uid="{00000000-0005-0000-0000-0000E5720000}"/>
    <cellStyle name="40% - Accent6 2 6 2 2 3 2 2" xfId="23986" xr:uid="{00000000-0005-0000-0000-0000E6720000}"/>
    <cellStyle name="40% - Accent6 2 6 2 2 3 2 3" xfId="54744" xr:uid="{00000000-0005-0000-0000-0000E7720000}"/>
    <cellStyle name="40% - Accent6 2 6 2 2 3 3" xfId="23987" xr:uid="{00000000-0005-0000-0000-0000E8720000}"/>
    <cellStyle name="40% - Accent6 2 6 2 2 3 4" xfId="23988" xr:uid="{00000000-0005-0000-0000-0000E9720000}"/>
    <cellStyle name="40% - Accent6 2 6 2 2 4" xfId="23989" xr:uid="{00000000-0005-0000-0000-0000EA720000}"/>
    <cellStyle name="40% - Accent6 2 6 2 2 4 2" xfId="23990" xr:uid="{00000000-0005-0000-0000-0000EB720000}"/>
    <cellStyle name="40% - Accent6 2 6 2 2 4 2 2" xfId="23991" xr:uid="{00000000-0005-0000-0000-0000EC720000}"/>
    <cellStyle name="40% - Accent6 2 6 2 2 4 2 3" xfId="54745" xr:uid="{00000000-0005-0000-0000-0000ED720000}"/>
    <cellStyle name="40% - Accent6 2 6 2 2 4 3" xfId="23992" xr:uid="{00000000-0005-0000-0000-0000EE720000}"/>
    <cellStyle name="40% - Accent6 2 6 2 2 4 4" xfId="23993" xr:uid="{00000000-0005-0000-0000-0000EF720000}"/>
    <cellStyle name="40% - Accent6 2 6 2 2 5" xfId="23994" xr:uid="{00000000-0005-0000-0000-0000F0720000}"/>
    <cellStyle name="40% - Accent6 2 6 2 2 5 2" xfId="23995" xr:uid="{00000000-0005-0000-0000-0000F1720000}"/>
    <cellStyle name="40% - Accent6 2 6 2 2 5 3" xfId="54746" xr:uid="{00000000-0005-0000-0000-0000F2720000}"/>
    <cellStyle name="40% - Accent6 2 6 2 2 6" xfId="23996" xr:uid="{00000000-0005-0000-0000-0000F3720000}"/>
    <cellStyle name="40% - Accent6 2 6 2 2 7" xfId="23997" xr:uid="{00000000-0005-0000-0000-0000F4720000}"/>
    <cellStyle name="40% - Accent6 2 6 2 3" xfId="23998" xr:uid="{00000000-0005-0000-0000-0000F5720000}"/>
    <cellStyle name="40% - Accent6 2 6 2 3 2" xfId="23999" xr:uid="{00000000-0005-0000-0000-0000F6720000}"/>
    <cellStyle name="40% - Accent6 2 6 2 3 2 2" xfId="24000" xr:uid="{00000000-0005-0000-0000-0000F7720000}"/>
    <cellStyle name="40% - Accent6 2 6 2 3 2 2 2" xfId="24001" xr:uid="{00000000-0005-0000-0000-0000F8720000}"/>
    <cellStyle name="40% - Accent6 2 6 2 3 2 2 3" xfId="54747" xr:uid="{00000000-0005-0000-0000-0000F9720000}"/>
    <cellStyle name="40% - Accent6 2 6 2 3 2 3" xfId="24002" xr:uid="{00000000-0005-0000-0000-0000FA720000}"/>
    <cellStyle name="40% - Accent6 2 6 2 3 2 4" xfId="24003" xr:uid="{00000000-0005-0000-0000-0000FB720000}"/>
    <cellStyle name="40% - Accent6 2 6 2 3 3" xfId="24004" xr:uid="{00000000-0005-0000-0000-0000FC720000}"/>
    <cellStyle name="40% - Accent6 2 6 2 3 3 2" xfId="24005" xr:uid="{00000000-0005-0000-0000-0000FD720000}"/>
    <cellStyle name="40% - Accent6 2 6 2 3 3 2 2" xfId="24006" xr:uid="{00000000-0005-0000-0000-0000FE720000}"/>
    <cellStyle name="40% - Accent6 2 6 2 3 3 2 3" xfId="54748" xr:uid="{00000000-0005-0000-0000-0000FF720000}"/>
    <cellStyle name="40% - Accent6 2 6 2 3 3 3" xfId="24007" xr:uid="{00000000-0005-0000-0000-000000730000}"/>
    <cellStyle name="40% - Accent6 2 6 2 3 3 4" xfId="24008" xr:uid="{00000000-0005-0000-0000-000001730000}"/>
    <cellStyle name="40% - Accent6 2 6 2 3 4" xfId="24009" xr:uid="{00000000-0005-0000-0000-000002730000}"/>
    <cellStyle name="40% - Accent6 2 6 2 3 4 2" xfId="24010" xr:uid="{00000000-0005-0000-0000-000003730000}"/>
    <cellStyle name="40% - Accent6 2 6 2 3 4 3" xfId="54749" xr:uid="{00000000-0005-0000-0000-000004730000}"/>
    <cellStyle name="40% - Accent6 2 6 2 3 5" xfId="24011" xr:uid="{00000000-0005-0000-0000-000005730000}"/>
    <cellStyle name="40% - Accent6 2 6 2 3 6" xfId="24012" xr:uid="{00000000-0005-0000-0000-000006730000}"/>
    <cellStyle name="40% - Accent6 2 6 2 4" xfId="24013" xr:uid="{00000000-0005-0000-0000-000007730000}"/>
    <cellStyle name="40% - Accent6 2 6 2 4 2" xfId="24014" xr:uid="{00000000-0005-0000-0000-000008730000}"/>
    <cellStyle name="40% - Accent6 2 6 2 4 2 2" xfId="24015" xr:uid="{00000000-0005-0000-0000-000009730000}"/>
    <cellStyle name="40% - Accent6 2 6 2 4 2 3" xfId="54750" xr:uid="{00000000-0005-0000-0000-00000A730000}"/>
    <cellStyle name="40% - Accent6 2 6 2 4 3" xfId="24016" xr:uid="{00000000-0005-0000-0000-00000B730000}"/>
    <cellStyle name="40% - Accent6 2 6 2 4 4" xfId="24017" xr:uid="{00000000-0005-0000-0000-00000C730000}"/>
    <cellStyle name="40% - Accent6 2 6 2 5" xfId="24018" xr:uid="{00000000-0005-0000-0000-00000D730000}"/>
    <cellStyle name="40% - Accent6 2 6 2 5 2" xfId="24019" xr:uid="{00000000-0005-0000-0000-00000E730000}"/>
    <cellStyle name="40% - Accent6 2 6 2 5 2 2" xfId="24020" xr:uid="{00000000-0005-0000-0000-00000F730000}"/>
    <cellStyle name="40% - Accent6 2 6 2 5 2 3" xfId="54751" xr:uid="{00000000-0005-0000-0000-000010730000}"/>
    <cellStyle name="40% - Accent6 2 6 2 5 3" xfId="24021" xr:uid="{00000000-0005-0000-0000-000011730000}"/>
    <cellStyle name="40% - Accent6 2 6 2 5 4" xfId="24022" xr:uid="{00000000-0005-0000-0000-000012730000}"/>
    <cellStyle name="40% - Accent6 2 6 2 6" xfId="24023" xr:uid="{00000000-0005-0000-0000-000013730000}"/>
    <cellStyle name="40% - Accent6 2 6 2 6 2" xfId="24024" xr:uid="{00000000-0005-0000-0000-000014730000}"/>
    <cellStyle name="40% - Accent6 2 6 2 6 3" xfId="54752" xr:uid="{00000000-0005-0000-0000-000015730000}"/>
    <cellStyle name="40% - Accent6 2 6 2 7" xfId="24025" xr:uid="{00000000-0005-0000-0000-000016730000}"/>
    <cellStyle name="40% - Accent6 2 6 2 8" xfId="24026" xr:uid="{00000000-0005-0000-0000-000017730000}"/>
    <cellStyle name="40% - Accent6 2 6 3" xfId="24027" xr:uid="{00000000-0005-0000-0000-000018730000}"/>
    <cellStyle name="40% - Accent6 2 6 3 2" xfId="24028" xr:uid="{00000000-0005-0000-0000-000019730000}"/>
    <cellStyle name="40% - Accent6 2 6 3 2 2" xfId="24029" xr:uid="{00000000-0005-0000-0000-00001A730000}"/>
    <cellStyle name="40% - Accent6 2 6 3 2 2 2" xfId="24030" xr:uid="{00000000-0005-0000-0000-00001B730000}"/>
    <cellStyle name="40% - Accent6 2 6 3 2 2 2 2" xfId="24031" xr:uid="{00000000-0005-0000-0000-00001C730000}"/>
    <cellStyle name="40% - Accent6 2 6 3 2 2 2 3" xfId="54753" xr:uid="{00000000-0005-0000-0000-00001D730000}"/>
    <cellStyle name="40% - Accent6 2 6 3 2 2 3" xfId="24032" xr:uid="{00000000-0005-0000-0000-00001E730000}"/>
    <cellStyle name="40% - Accent6 2 6 3 2 2 4" xfId="24033" xr:uid="{00000000-0005-0000-0000-00001F730000}"/>
    <cellStyle name="40% - Accent6 2 6 3 2 3" xfId="24034" xr:uid="{00000000-0005-0000-0000-000020730000}"/>
    <cellStyle name="40% - Accent6 2 6 3 2 3 2" xfId="24035" xr:uid="{00000000-0005-0000-0000-000021730000}"/>
    <cellStyle name="40% - Accent6 2 6 3 2 3 2 2" xfId="24036" xr:uid="{00000000-0005-0000-0000-000022730000}"/>
    <cellStyle name="40% - Accent6 2 6 3 2 3 2 3" xfId="54754" xr:uid="{00000000-0005-0000-0000-000023730000}"/>
    <cellStyle name="40% - Accent6 2 6 3 2 3 3" xfId="24037" xr:uid="{00000000-0005-0000-0000-000024730000}"/>
    <cellStyle name="40% - Accent6 2 6 3 2 3 4" xfId="24038" xr:uid="{00000000-0005-0000-0000-000025730000}"/>
    <cellStyle name="40% - Accent6 2 6 3 2 4" xfId="24039" xr:uid="{00000000-0005-0000-0000-000026730000}"/>
    <cellStyle name="40% - Accent6 2 6 3 2 4 2" xfId="24040" xr:uid="{00000000-0005-0000-0000-000027730000}"/>
    <cellStyle name="40% - Accent6 2 6 3 2 4 3" xfId="54755" xr:uid="{00000000-0005-0000-0000-000028730000}"/>
    <cellStyle name="40% - Accent6 2 6 3 2 5" xfId="24041" xr:uid="{00000000-0005-0000-0000-000029730000}"/>
    <cellStyle name="40% - Accent6 2 6 3 2 6" xfId="24042" xr:uid="{00000000-0005-0000-0000-00002A730000}"/>
    <cellStyle name="40% - Accent6 2 6 3 3" xfId="24043" xr:uid="{00000000-0005-0000-0000-00002B730000}"/>
    <cellStyle name="40% - Accent6 2 6 3 3 2" xfId="24044" xr:uid="{00000000-0005-0000-0000-00002C730000}"/>
    <cellStyle name="40% - Accent6 2 6 3 3 2 2" xfId="24045" xr:uid="{00000000-0005-0000-0000-00002D730000}"/>
    <cellStyle name="40% - Accent6 2 6 3 3 2 3" xfId="54756" xr:uid="{00000000-0005-0000-0000-00002E730000}"/>
    <cellStyle name="40% - Accent6 2 6 3 3 3" xfId="24046" xr:uid="{00000000-0005-0000-0000-00002F730000}"/>
    <cellStyle name="40% - Accent6 2 6 3 3 4" xfId="24047" xr:uid="{00000000-0005-0000-0000-000030730000}"/>
    <cellStyle name="40% - Accent6 2 6 3 4" xfId="24048" xr:uid="{00000000-0005-0000-0000-000031730000}"/>
    <cellStyle name="40% - Accent6 2 6 3 4 2" xfId="24049" xr:uid="{00000000-0005-0000-0000-000032730000}"/>
    <cellStyle name="40% - Accent6 2 6 3 4 2 2" xfId="24050" xr:uid="{00000000-0005-0000-0000-000033730000}"/>
    <cellStyle name="40% - Accent6 2 6 3 4 2 3" xfId="54757" xr:uid="{00000000-0005-0000-0000-000034730000}"/>
    <cellStyle name="40% - Accent6 2 6 3 4 3" xfId="24051" xr:uid="{00000000-0005-0000-0000-000035730000}"/>
    <cellStyle name="40% - Accent6 2 6 3 4 4" xfId="24052" xr:uid="{00000000-0005-0000-0000-000036730000}"/>
    <cellStyle name="40% - Accent6 2 6 3 5" xfId="24053" xr:uid="{00000000-0005-0000-0000-000037730000}"/>
    <cellStyle name="40% - Accent6 2 6 3 5 2" xfId="24054" xr:uid="{00000000-0005-0000-0000-000038730000}"/>
    <cellStyle name="40% - Accent6 2 6 3 5 3" xfId="54758" xr:uid="{00000000-0005-0000-0000-000039730000}"/>
    <cellStyle name="40% - Accent6 2 6 3 6" xfId="24055" xr:uid="{00000000-0005-0000-0000-00003A730000}"/>
    <cellStyle name="40% - Accent6 2 6 3 7" xfId="24056" xr:uid="{00000000-0005-0000-0000-00003B730000}"/>
    <cellStyle name="40% - Accent6 2 6 4" xfId="24057" xr:uid="{00000000-0005-0000-0000-00003C730000}"/>
    <cellStyle name="40% - Accent6 2 6 4 2" xfId="24058" xr:uid="{00000000-0005-0000-0000-00003D730000}"/>
    <cellStyle name="40% - Accent6 2 6 4 2 2" xfId="24059" xr:uid="{00000000-0005-0000-0000-00003E730000}"/>
    <cellStyle name="40% - Accent6 2 6 4 2 2 2" xfId="24060" xr:uid="{00000000-0005-0000-0000-00003F730000}"/>
    <cellStyle name="40% - Accent6 2 6 4 2 2 3" xfId="54759" xr:uid="{00000000-0005-0000-0000-000040730000}"/>
    <cellStyle name="40% - Accent6 2 6 4 2 3" xfId="24061" xr:uid="{00000000-0005-0000-0000-000041730000}"/>
    <cellStyle name="40% - Accent6 2 6 4 2 4" xfId="24062" xr:uid="{00000000-0005-0000-0000-000042730000}"/>
    <cellStyle name="40% - Accent6 2 6 4 3" xfId="24063" xr:uid="{00000000-0005-0000-0000-000043730000}"/>
    <cellStyle name="40% - Accent6 2 6 4 3 2" xfId="24064" xr:uid="{00000000-0005-0000-0000-000044730000}"/>
    <cellStyle name="40% - Accent6 2 6 4 3 2 2" xfId="24065" xr:uid="{00000000-0005-0000-0000-000045730000}"/>
    <cellStyle name="40% - Accent6 2 6 4 3 2 3" xfId="54760" xr:uid="{00000000-0005-0000-0000-000046730000}"/>
    <cellStyle name="40% - Accent6 2 6 4 3 3" xfId="24066" xr:uid="{00000000-0005-0000-0000-000047730000}"/>
    <cellStyle name="40% - Accent6 2 6 4 3 4" xfId="24067" xr:uid="{00000000-0005-0000-0000-000048730000}"/>
    <cellStyle name="40% - Accent6 2 6 4 4" xfId="24068" xr:uid="{00000000-0005-0000-0000-000049730000}"/>
    <cellStyle name="40% - Accent6 2 6 4 4 2" xfId="24069" xr:uid="{00000000-0005-0000-0000-00004A730000}"/>
    <cellStyle name="40% - Accent6 2 6 4 4 3" xfId="54761" xr:uid="{00000000-0005-0000-0000-00004B730000}"/>
    <cellStyle name="40% - Accent6 2 6 4 5" xfId="24070" xr:uid="{00000000-0005-0000-0000-00004C730000}"/>
    <cellStyle name="40% - Accent6 2 6 4 6" xfId="24071" xr:uid="{00000000-0005-0000-0000-00004D730000}"/>
    <cellStyle name="40% - Accent6 2 6 5" xfId="24072" xr:uid="{00000000-0005-0000-0000-00004E730000}"/>
    <cellStyle name="40% - Accent6 2 6 5 2" xfId="24073" xr:uid="{00000000-0005-0000-0000-00004F730000}"/>
    <cellStyle name="40% - Accent6 2 6 5 2 2" xfId="24074" xr:uid="{00000000-0005-0000-0000-000050730000}"/>
    <cellStyle name="40% - Accent6 2 6 5 2 2 2" xfId="24075" xr:uid="{00000000-0005-0000-0000-000051730000}"/>
    <cellStyle name="40% - Accent6 2 6 5 2 2 3" xfId="54762" xr:uid="{00000000-0005-0000-0000-000052730000}"/>
    <cellStyle name="40% - Accent6 2 6 5 2 3" xfId="24076" xr:uid="{00000000-0005-0000-0000-000053730000}"/>
    <cellStyle name="40% - Accent6 2 6 5 2 4" xfId="24077" xr:uid="{00000000-0005-0000-0000-000054730000}"/>
    <cellStyle name="40% - Accent6 2 6 5 3" xfId="24078" xr:uid="{00000000-0005-0000-0000-000055730000}"/>
    <cellStyle name="40% - Accent6 2 6 5 3 2" xfId="24079" xr:uid="{00000000-0005-0000-0000-000056730000}"/>
    <cellStyle name="40% - Accent6 2 6 5 3 3" xfId="54763" xr:uid="{00000000-0005-0000-0000-000057730000}"/>
    <cellStyle name="40% - Accent6 2 6 5 4" xfId="24080" xr:uid="{00000000-0005-0000-0000-000058730000}"/>
    <cellStyle name="40% - Accent6 2 6 5 5" xfId="24081" xr:uid="{00000000-0005-0000-0000-000059730000}"/>
    <cellStyle name="40% - Accent6 2 6 6" xfId="24082" xr:uid="{00000000-0005-0000-0000-00005A730000}"/>
    <cellStyle name="40% - Accent6 2 6 6 2" xfId="24083" xr:uid="{00000000-0005-0000-0000-00005B730000}"/>
    <cellStyle name="40% - Accent6 2 6 6 2 2" xfId="24084" xr:uid="{00000000-0005-0000-0000-00005C730000}"/>
    <cellStyle name="40% - Accent6 2 6 6 2 3" xfId="54764" xr:uid="{00000000-0005-0000-0000-00005D730000}"/>
    <cellStyle name="40% - Accent6 2 6 6 3" xfId="24085" xr:uid="{00000000-0005-0000-0000-00005E730000}"/>
    <cellStyle name="40% - Accent6 2 6 6 4" xfId="24086" xr:uid="{00000000-0005-0000-0000-00005F730000}"/>
    <cellStyle name="40% - Accent6 2 6 7" xfId="24087" xr:uid="{00000000-0005-0000-0000-000060730000}"/>
    <cellStyle name="40% - Accent6 2 6 7 2" xfId="24088" xr:uid="{00000000-0005-0000-0000-000061730000}"/>
    <cellStyle name="40% - Accent6 2 6 7 2 2" xfId="24089" xr:uid="{00000000-0005-0000-0000-000062730000}"/>
    <cellStyle name="40% - Accent6 2 6 7 2 3" xfId="54765" xr:uid="{00000000-0005-0000-0000-000063730000}"/>
    <cellStyle name="40% - Accent6 2 6 7 3" xfId="24090" xr:uid="{00000000-0005-0000-0000-000064730000}"/>
    <cellStyle name="40% - Accent6 2 6 7 4" xfId="24091" xr:uid="{00000000-0005-0000-0000-000065730000}"/>
    <cellStyle name="40% - Accent6 2 6 8" xfId="24092" xr:uid="{00000000-0005-0000-0000-000066730000}"/>
    <cellStyle name="40% - Accent6 2 6 8 2" xfId="24093" xr:uid="{00000000-0005-0000-0000-000067730000}"/>
    <cellStyle name="40% - Accent6 2 6 8 3" xfId="54766" xr:uid="{00000000-0005-0000-0000-000068730000}"/>
    <cellStyle name="40% - Accent6 2 6 9" xfId="24094" xr:uid="{00000000-0005-0000-0000-000069730000}"/>
    <cellStyle name="40% - Accent6 2 7" xfId="24095" xr:uid="{00000000-0005-0000-0000-00006A730000}"/>
    <cellStyle name="40% - Accent6 2 7 2" xfId="24096" xr:uid="{00000000-0005-0000-0000-00006B730000}"/>
    <cellStyle name="40% - Accent6 2 7 2 2" xfId="24097" xr:uid="{00000000-0005-0000-0000-00006C730000}"/>
    <cellStyle name="40% - Accent6 2 7 2 2 2" xfId="24098" xr:uid="{00000000-0005-0000-0000-00006D730000}"/>
    <cellStyle name="40% - Accent6 2 7 2 2 2 2" xfId="24099" xr:uid="{00000000-0005-0000-0000-00006E730000}"/>
    <cellStyle name="40% - Accent6 2 7 2 2 2 2 2" xfId="24100" xr:uid="{00000000-0005-0000-0000-00006F730000}"/>
    <cellStyle name="40% - Accent6 2 7 2 2 2 2 3" xfId="54767" xr:uid="{00000000-0005-0000-0000-000070730000}"/>
    <cellStyle name="40% - Accent6 2 7 2 2 2 3" xfId="24101" xr:uid="{00000000-0005-0000-0000-000071730000}"/>
    <cellStyle name="40% - Accent6 2 7 2 2 2 4" xfId="24102" xr:uid="{00000000-0005-0000-0000-000072730000}"/>
    <cellStyle name="40% - Accent6 2 7 2 2 3" xfId="24103" xr:uid="{00000000-0005-0000-0000-000073730000}"/>
    <cellStyle name="40% - Accent6 2 7 2 2 3 2" xfId="24104" xr:uid="{00000000-0005-0000-0000-000074730000}"/>
    <cellStyle name="40% - Accent6 2 7 2 2 3 2 2" xfId="24105" xr:uid="{00000000-0005-0000-0000-000075730000}"/>
    <cellStyle name="40% - Accent6 2 7 2 2 3 2 3" xfId="54768" xr:uid="{00000000-0005-0000-0000-000076730000}"/>
    <cellStyle name="40% - Accent6 2 7 2 2 3 3" xfId="24106" xr:uid="{00000000-0005-0000-0000-000077730000}"/>
    <cellStyle name="40% - Accent6 2 7 2 2 3 4" xfId="24107" xr:uid="{00000000-0005-0000-0000-000078730000}"/>
    <cellStyle name="40% - Accent6 2 7 2 2 4" xfId="24108" xr:uid="{00000000-0005-0000-0000-000079730000}"/>
    <cellStyle name="40% - Accent6 2 7 2 2 4 2" xfId="24109" xr:uid="{00000000-0005-0000-0000-00007A730000}"/>
    <cellStyle name="40% - Accent6 2 7 2 2 4 3" xfId="54769" xr:uid="{00000000-0005-0000-0000-00007B730000}"/>
    <cellStyle name="40% - Accent6 2 7 2 2 5" xfId="24110" xr:uid="{00000000-0005-0000-0000-00007C730000}"/>
    <cellStyle name="40% - Accent6 2 7 2 2 6" xfId="24111" xr:uid="{00000000-0005-0000-0000-00007D730000}"/>
    <cellStyle name="40% - Accent6 2 7 2 3" xfId="24112" xr:uid="{00000000-0005-0000-0000-00007E730000}"/>
    <cellStyle name="40% - Accent6 2 7 2 3 2" xfId="24113" xr:uid="{00000000-0005-0000-0000-00007F730000}"/>
    <cellStyle name="40% - Accent6 2 7 2 3 2 2" xfId="24114" xr:uid="{00000000-0005-0000-0000-000080730000}"/>
    <cellStyle name="40% - Accent6 2 7 2 3 2 3" xfId="54770" xr:uid="{00000000-0005-0000-0000-000081730000}"/>
    <cellStyle name="40% - Accent6 2 7 2 3 3" xfId="24115" xr:uid="{00000000-0005-0000-0000-000082730000}"/>
    <cellStyle name="40% - Accent6 2 7 2 3 4" xfId="24116" xr:uid="{00000000-0005-0000-0000-000083730000}"/>
    <cellStyle name="40% - Accent6 2 7 2 4" xfId="24117" xr:uid="{00000000-0005-0000-0000-000084730000}"/>
    <cellStyle name="40% - Accent6 2 7 2 4 2" xfId="24118" xr:uid="{00000000-0005-0000-0000-000085730000}"/>
    <cellStyle name="40% - Accent6 2 7 2 4 2 2" xfId="24119" xr:uid="{00000000-0005-0000-0000-000086730000}"/>
    <cellStyle name="40% - Accent6 2 7 2 4 2 3" xfId="54771" xr:uid="{00000000-0005-0000-0000-000087730000}"/>
    <cellStyle name="40% - Accent6 2 7 2 4 3" xfId="24120" xr:uid="{00000000-0005-0000-0000-000088730000}"/>
    <cellStyle name="40% - Accent6 2 7 2 4 4" xfId="24121" xr:uid="{00000000-0005-0000-0000-000089730000}"/>
    <cellStyle name="40% - Accent6 2 7 2 5" xfId="24122" xr:uid="{00000000-0005-0000-0000-00008A730000}"/>
    <cellStyle name="40% - Accent6 2 7 2 5 2" xfId="24123" xr:uid="{00000000-0005-0000-0000-00008B730000}"/>
    <cellStyle name="40% - Accent6 2 7 2 5 3" xfId="54772" xr:uid="{00000000-0005-0000-0000-00008C730000}"/>
    <cellStyle name="40% - Accent6 2 7 2 6" xfId="24124" xr:uid="{00000000-0005-0000-0000-00008D730000}"/>
    <cellStyle name="40% - Accent6 2 7 2 7" xfId="24125" xr:uid="{00000000-0005-0000-0000-00008E730000}"/>
    <cellStyle name="40% - Accent6 2 7 3" xfId="24126" xr:uid="{00000000-0005-0000-0000-00008F730000}"/>
    <cellStyle name="40% - Accent6 2 7 3 2" xfId="24127" xr:uid="{00000000-0005-0000-0000-000090730000}"/>
    <cellStyle name="40% - Accent6 2 7 3 2 2" xfId="24128" xr:uid="{00000000-0005-0000-0000-000091730000}"/>
    <cellStyle name="40% - Accent6 2 7 3 2 2 2" xfId="24129" xr:uid="{00000000-0005-0000-0000-000092730000}"/>
    <cellStyle name="40% - Accent6 2 7 3 2 2 3" xfId="54773" xr:uid="{00000000-0005-0000-0000-000093730000}"/>
    <cellStyle name="40% - Accent6 2 7 3 2 3" xfId="24130" xr:uid="{00000000-0005-0000-0000-000094730000}"/>
    <cellStyle name="40% - Accent6 2 7 3 2 4" xfId="24131" xr:uid="{00000000-0005-0000-0000-000095730000}"/>
    <cellStyle name="40% - Accent6 2 7 3 3" xfId="24132" xr:uid="{00000000-0005-0000-0000-000096730000}"/>
    <cellStyle name="40% - Accent6 2 7 3 3 2" xfId="24133" xr:uid="{00000000-0005-0000-0000-000097730000}"/>
    <cellStyle name="40% - Accent6 2 7 3 3 2 2" xfId="24134" xr:uid="{00000000-0005-0000-0000-000098730000}"/>
    <cellStyle name="40% - Accent6 2 7 3 3 2 3" xfId="54774" xr:uid="{00000000-0005-0000-0000-000099730000}"/>
    <cellStyle name="40% - Accent6 2 7 3 3 3" xfId="24135" xr:uid="{00000000-0005-0000-0000-00009A730000}"/>
    <cellStyle name="40% - Accent6 2 7 3 3 4" xfId="24136" xr:uid="{00000000-0005-0000-0000-00009B730000}"/>
    <cellStyle name="40% - Accent6 2 7 3 4" xfId="24137" xr:uid="{00000000-0005-0000-0000-00009C730000}"/>
    <cellStyle name="40% - Accent6 2 7 3 4 2" xfId="24138" xr:uid="{00000000-0005-0000-0000-00009D730000}"/>
    <cellStyle name="40% - Accent6 2 7 3 4 3" xfId="54775" xr:uid="{00000000-0005-0000-0000-00009E730000}"/>
    <cellStyle name="40% - Accent6 2 7 3 5" xfId="24139" xr:uid="{00000000-0005-0000-0000-00009F730000}"/>
    <cellStyle name="40% - Accent6 2 7 3 6" xfId="24140" xr:uid="{00000000-0005-0000-0000-0000A0730000}"/>
    <cellStyle name="40% - Accent6 2 7 4" xfId="24141" xr:uid="{00000000-0005-0000-0000-0000A1730000}"/>
    <cellStyle name="40% - Accent6 2 7 4 2" xfId="24142" xr:uid="{00000000-0005-0000-0000-0000A2730000}"/>
    <cellStyle name="40% - Accent6 2 7 4 2 2" xfId="24143" xr:uid="{00000000-0005-0000-0000-0000A3730000}"/>
    <cellStyle name="40% - Accent6 2 7 4 2 3" xfId="54776" xr:uid="{00000000-0005-0000-0000-0000A4730000}"/>
    <cellStyle name="40% - Accent6 2 7 4 3" xfId="24144" xr:uid="{00000000-0005-0000-0000-0000A5730000}"/>
    <cellStyle name="40% - Accent6 2 7 4 4" xfId="24145" xr:uid="{00000000-0005-0000-0000-0000A6730000}"/>
    <cellStyle name="40% - Accent6 2 7 5" xfId="24146" xr:uid="{00000000-0005-0000-0000-0000A7730000}"/>
    <cellStyle name="40% - Accent6 2 7 5 2" xfId="24147" xr:uid="{00000000-0005-0000-0000-0000A8730000}"/>
    <cellStyle name="40% - Accent6 2 7 5 2 2" xfId="24148" xr:uid="{00000000-0005-0000-0000-0000A9730000}"/>
    <cellStyle name="40% - Accent6 2 7 5 2 3" xfId="54777" xr:uid="{00000000-0005-0000-0000-0000AA730000}"/>
    <cellStyle name="40% - Accent6 2 7 5 3" xfId="24149" xr:uid="{00000000-0005-0000-0000-0000AB730000}"/>
    <cellStyle name="40% - Accent6 2 7 5 4" xfId="24150" xr:uid="{00000000-0005-0000-0000-0000AC730000}"/>
    <cellStyle name="40% - Accent6 2 7 6" xfId="24151" xr:uid="{00000000-0005-0000-0000-0000AD730000}"/>
    <cellStyle name="40% - Accent6 2 7 6 2" xfId="24152" xr:uid="{00000000-0005-0000-0000-0000AE730000}"/>
    <cellStyle name="40% - Accent6 2 7 6 3" xfId="54778" xr:uid="{00000000-0005-0000-0000-0000AF730000}"/>
    <cellStyle name="40% - Accent6 2 7 7" xfId="24153" xr:uid="{00000000-0005-0000-0000-0000B0730000}"/>
    <cellStyle name="40% - Accent6 2 7 8" xfId="24154" xr:uid="{00000000-0005-0000-0000-0000B1730000}"/>
    <cellStyle name="40% - Accent6 2 8" xfId="24155" xr:uid="{00000000-0005-0000-0000-0000B2730000}"/>
    <cellStyle name="40% - Accent6 2 8 2" xfId="24156" xr:uid="{00000000-0005-0000-0000-0000B3730000}"/>
    <cellStyle name="40% - Accent6 2 8 2 2" xfId="24157" xr:uid="{00000000-0005-0000-0000-0000B4730000}"/>
    <cellStyle name="40% - Accent6 2 8 2 2 2" xfId="24158" xr:uid="{00000000-0005-0000-0000-0000B5730000}"/>
    <cellStyle name="40% - Accent6 2 8 2 2 2 2" xfId="24159" xr:uid="{00000000-0005-0000-0000-0000B6730000}"/>
    <cellStyle name="40% - Accent6 2 8 2 2 2 3" xfId="54779" xr:uid="{00000000-0005-0000-0000-0000B7730000}"/>
    <cellStyle name="40% - Accent6 2 8 2 2 3" xfId="24160" xr:uid="{00000000-0005-0000-0000-0000B8730000}"/>
    <cellStyle name="40% - Accent6 2 8 2 2 4" xfId="24161" xr:uid="{00000000-0005-0000-0000-0000B9730000}"/>
    <cellStyle name="40% - Accent6 2 8 2 3" xfId="24162" xr:uid="{00000000-0005-0000-0000-0000BA730000}"/>
    <cellStyle name="40% - Accent6 2 8 2 3 2" xfId="24163" xr:uid="{00000000-0005-0000-0000-0000BB730000}"/>
    <cellStyle name="40% - Accent6 2 8 2 3 2 2" xfId="24164" xr:uid="{00000000-0005-0000-0000-0000BC730000}"/>
    <cellStyle name="40% - Accent6 2 8 2 3 2 3" xfId="54780" xr:uid="{00000000-0005-0000-0000-0000BD730000}"/>
    <cellStyle name="40% - Accent6 2 8 2 3 3" xfId="24165" xr:uid="{00000000-0005-0000-0000-0000BE730000}"/>
    <cellStyle name="40% - Accent6 2 8 2 3 4" xfId="24166" xr:uid="{00000000-0005-0000-0000-0000BF730000}"/>
    <cellStyle name="40% - Accent6 2 8 2 4" xfId="24167" xr:uid="{00000000-0005-0000-0000-0000C0730000}"/>
    <cellStyle name="40% - Accent6 2 8 2 4 2" xfId="24168" xr:uid="{00000000-0005-0000-0000-0000C1730000}"/>
    <cellStyle name="40% - Accent6 2 8 2 4 3" xfId="54781" xr:uid="{00000000-0005-0000-0000-0000C2730000}"/>
    <cellStyle name="40% - Accent6 2 8 2 5" xfId="24169" xr:uid="{00000000-0005-0000-0000-0000C3730000}"/>
    <cellStyle name="40% - Accent6 2 8 2 6" xfId="24170" xr:uid="{00000000-0005-0000-0000-0000C4730000}"/>
    <cellStyle name="40% - Accent6 2 8 3" xfId="24171" xr:uid="{00000000-0005-0000-0000-0000C5730000}"/>
    <cellStyle name="40% - Accent6 2 8 3 2" xfId="24172" xr:uid="{00000000-0005-0000-0000-0000C6730000}"/>
    <cellStyle name="40% - Accent6 2 8 3 2 2" xfId="24173" xr:uid="{00000000-0005-0000-0000-0000C7730000}"/>
    <cellStyle name="40% - Accent6 2 8 3 2 3" xfId="54782" xr:uid="{00000000-0005-0000-0000-0000C8730000}"/>
    <cellStyle name="40% - Accent6 2 8 3 3" xfId="24174" xr:uid="{00000000-0005-0000-0000-0000C9730000}"/>
    <cellStyle name="40% - Accent6 2 8 3 4" xfId="24175" xr:uid="{00000000-0005-0000-0000-0000CA730000}"/>
    <cellStyle name="40% - Accent6 2 8 4" xfId="24176" xr:uid="{00000000-0005-0000-0000-0000CB730000}"/>
    <cellStyle name="40% - Accent6 2 8 4 2" xfId="24177" xr:uid="{00000000-0005-0000-0000-0000CC730000}"/>
    <cellStyle name="40% - Accent6 2 8 4 2 2" xfId="24178" xr:uid="{00000000-0005-0000-0000-0000CD730000}"/>
    <cellStyle name="40% - Accent6 2 8 4 2 3" xfId="54783" xr:uid="{00000000-0005-0000-0000-0000CE730000}"/>
    <cellStyle name="40% - Accent6 2 8 4 3" xfId="24179" xr:uid="{00000000-0005-0000-0000-0000CF730000}"/>
    <cellStyle name="40% - Accent6 2 8 4 4" xfId="24180" xr:uid="{00000000-0005-0000-0000-0000D0730000}"/>
    <cellStyle name="40% - Accent6 2 8 5" xfId="24181" xr:uid="{00000000-0005-0000-0000-0000D1730000}"/>
    <cellStyle name="40% - Accent6 2 8 5 2" xfId="24182" xr:uid="{00000000-0005-0000-0000-0000D2730000}"/>
    <cellStyle name="40% - Accent6 2 8 5 3" xfId="54784" xr:uid="{00000000-0005-0000-0000-0000D3730000}"/>
    <cellStyle name="40% - Accent6 2 8 6" xfId="24183" xr:uid="{00000000-0005-0000-0000-0000D4730000}"/>
    <cellStyle name="40% - Accent6 2 8 7" xfId="24184" xr:uid="{00000000-0005-0000-0000-0000D5730000}"/>
    <cellStyle name="40% - Accent6 2 9" xfId="24185" xr:uid="{00000000-0005-0000-0000-0000D6730000}"/>
    <cellStyle name="40% - Accent6 2 9 2" xfId="24186" xr:uid="{00000000-0005-0000-0000-0000D7730000}"/>
    <cellStyle name="40% - Accent6 2 9 2 2" xfId="24187" xr:uid="{00000000-0005-0000-0000-0000D8730000}"/>
    <cellStyle name="40% - Accent6 2 9 2 2 2" xfId="24188" xr:uid="{00000000-0005-0000-0000-0000D9730000}"/>
    <cellStyle name="40% - Accent6 2 9 2 2 3" xfId="54785" xr:uid="{00000000-0005-0000-0000-0000DA730000}"/>
    <cellStyle name="40% - Accent6 2 9 2 3" xfId="24189" xr:uid="{00000000-0005-0000-0000-0000DB730000}"/>
    <cellStyle name="40% - Accent6 2 9 2 4" xfId="24190" xr:uid="{00000000-0005-0000-0000-0000DC730000}"/>
    <cellStyle name="40% - Accent6 2 9 3" xfId="24191" xr:uid="{00000000-0005-0000-0000-0000DD730000}"/>
    <cellStyle name="40% - Accent6 2 9 3 2" xfId="24192" xr:uid="{00000000-0005-0000-0000-0000DE730000}"/>
    <cellStyle name="40% - Accent6 2 9 3 2 2" xfId="24193" xr:uid="{00000000-0005-0000-0000-0000DF730000}"/>
    <cellStyle name="40% - Accent6 2 9 3 2 3" xfId="54786" xr:uid="{00000000-0005-0000-0000-0000E0730000}"/>
    <cellStyle name="40% - Accent6 2 9 3 3" xfId="24194" xr:uid="{00000000-0005-0000-0000-0000E1730000}"/>
    <cellStyle name="40% - Accent6 2 9 3 4" xfId="24195" xr:uid="{00000000-0005-0000-0000-0000E2730000}"/>
    <cellStyle name="40% - Accent6 2 9 4" xfId="24196" xr:uid="{00000000-0005-0000-0000-0000E3730000}"/>
    <cellStyle name="40% - Accent6 2 9 4 2" xfId="24197" xr:uid="{00000000-0005-0000-0000-0000E4730000}"/>
    <cellStyle name="40% - Accent6 2 9 4 3" xfId="54787" xr:uid="{00000000-0005-0000-0000-0000E5730000}"/>
    <cellStyle name="40% - Accent6 2 9 5" xfId="24198" xr:uid="{00000000-0005-0000-0000-0000E6730000}"/>
    <cellStyle name="40% - Accent6 2 9 6" xfId="24199" xr:uid="{00000000-0005-0000-0000-0000E7730000}"/>
    <cellStyle name="40% - Accent6 3" xfId="24200" xr:uid="{00000000-0005-0000-0000-0000E8730000}"/>
    <cellStyle name="40% - Accent6 3 10" xfId="24201" xr:uid="{00000000-0005-0000-0000-0000E9730000}"/>
    <cellStyle name="40% - Accent6 3 11" xfId="24202" xr:uid="{00000000-0005-0000-0000-0000EA730000}"/>
    <cellStyle name="40% - Accent6 3 12" xfId="60178" xr:uid="{00000000-0005-0000-0000-0000EB730000}"/>
    <cellStyle name="40% - Accent6 3 2" xfId="24203" xr:uid="{00000000-0005-0000-0000-0000EC730000}"/>
    <cellStyle name="40% - Accent6 3 2 10" xfId="24204" xr:uid="{00000000-0005-0000-0000-0000ED730000}"/>
    <cellStyle name="40% - Accent6 3 2 11" xfId="60361" xr:uid="{00000000-0005-0000-0000-0000EE730000}"/>
    <cellStyle name="40% - Accent6 3 2 2" xfId="24205" xr:uid="{00000000-0005-0000-0000-0000EF730000}"/>
    <cellStyle name="40% - Accent6 3 2 2 2" xfId="24206" xr:uid="{00000000-0005-0000-0000-0000F0730000}"/>
    <cellStyle name="40% - Accent6 3 2 2 2 2" xfId="24207" xr:uid="{00000000-0005-0000-0000-0000F1730000}"/>
    <cellStyle name="40% - Accent6 3 2 2 2 2 2" xfId="24208" xr:uid="{00000000-0005-0000-0000-0000F2730000}"/>
    <cellStyle name="40% - Accent6 3 2 2 2 2 2 2" xfId="24209" xr:uid="{00000000-0005-0000-0000-0000F3730000}"/>
    <cellStyle name="40% - Accent6 3 2 2 2 2 2 2 2" xfId="24210" xr:uid="{00000000-0005-0000-0000-0000F4730000}"/>
    <cellStyle name="40% - Accent6 3 2 2 2 2 2 2 3" xfId="54788" xr:uid="{00000000-0005-0000-0000-0000F5730000}"/>
    <cellStyle name="40% - Accent6 3 2 2 2 2 2 3" xfId="24211" xr:uid="{00000000-0005-0000-0000-0000F6730000}"/>
    <cellStyle name="40% - Accent6 3 2 2 2 2 2 4" xfId="24212" xr:uid="{00000000-0005-0000-0000-0000F7730000}"/>
    <cellStyle name="40% - Accent6 3 2 2 2 2 3" xfId="24213" xr:uid="{00000000-0005-0000-0000-0000F8730000}"/>
    <cellStyle name="40% - Accent6 3 2 2 2 2 3 2" xfId="24214" xr:uid="{00000000-0005-0000-0000-0000F9730000}"/>
    <cellStyle name="40% - Accent6 3 2 2 2 2 3 2 2" xfId="24215" xr:uid="{00000000-0005-0000-0000-0000FA730000}"/>
    <cellStyle name="40% - Accent6 3 2 2 2 2 3 2 3" xfId="54789" xr:uid="{00000000-0005-0000-0000-0000FB730000}"/>
    <cellStyle name="40% - Accent6 3 2 2 2 2 3 3" xfId="24216" xr:uid="{00000000-0005-0000-0000-0000FC730000}"/>
    <cellStyle name="40% - Accent6 3 2 2 2 2 3 4" xfId="24217" xr:uid="{00000000-0005-0000-0000-0000FD730000}"/>
    <cellStyle name="40% - Accent6 3 2 2 2 2 4" xfId="24218" xr:uid="{00000000-0005-0000-0000-0000FE730000}"/>
    <cellStyle name="40% - Accent6 3 2 2 2 2 4 2" xfId="24219" xr:uid="{00000000-0005-0000-0000-0000FF730000}"/>
    <cellStyle name="40% - Accent6 3 2 2 2 2 4 3" xfId="54790" xr:uid="{00000000-0005-0000-0000-000000740000}"/>
    <cellStyle name="40% - Accent6 3 2 2 2 2 5" xfId="24220" xr:uid="{00000000-0005-0000-0000-000001740000}"/>
    <cellStyle name="40% - Accent6 3 2 2 2 2 6" xfId="24221" xr:uid="{00000000-0005-0000-0000-000002740000}"/>
    <cellStyle name="40% - Accent6 3 2 2 2 3" xfId="24222" xr:uid="{00000000-0005-0000-0000-000003740000}"/>
    <cellStyle name="40% - Accent6 3 2 2 2 3 2" xfId="24223" xr:uid="{00000000-0005-0000-0000-000004740000}"/>
    <cellStyle name="40% - Accent6 3 2 2 2 3 2 2" xfId="24224" xr:uid="{00000000-0005-0000-0000-000005740000}"/>
    <cellStyle name="40% - Accent6 3 2 2 2 3 2 3" xfId="54791" xr:uid="{00000000-0005-0000-0000-000006740000}"/>
    <cellStyle name="40% - Accent6 3 2 2 2 3 3" xfId="24225" xr:uid="{00000000-0005-0000-0000-000007740000}"/>
    <cellStyle name="40% - Accent6 3 2 2 2 3 4" xfId="24226" xr:uid="{00000000-0005-0000-0000-000008740000}"/>
    <cellStyle name="40% - Accent6 3 2 2 2 4" xfId="24227" xr:uid="{00000000-0005-0000-0000-000009740000}"/>
    <cellStyle name="40% - Accent6 3 2 2 2 4 2" xfId="24228" xr:uid="{00000000-0005-0000-0000-00000A740000}"/>
    <cellStyle name="40% - Accent6 3 2 2 2 4 2 2" xfId="24229" xr:uid="{00000000-0005-0000-0000-00000B740000}"/>
    <cellStyle name="40% - Accent6 3 2 2 2 4 2 3" xfId="54792" xr:uid="{00000000-0005-0000-0000-00000C740000}"/>
    <cellStyle name="40% - Accent6 3 2 2 2 4 3" xfId="24230" xr:uid="{00000000-0005-0000-0000-00000D740000}"/>
    <cellStyle name="40% - Accent6 3 2 2 2 4 4" xfId="24231" xr:uid="{00000000-0005-0000-0000-00000E740000}"/>
    <cellStyle name="40% - Accent6 3 2 2 2 5" xfId="24232" xr:uid="{00000000-0005-0000-0000-00000F740000}"/>
    <cellStyle name="40% - Accent6 3 2 2 2 5 2" xfId="24233" xr:uid="{00000000-0005-0000-0000-000010740000}"/>
    <cellStyle name="40% - Accent6 3 2 2 2 5 3" xfId="54793" xr:uid="{00000000-0005-0000-0000-000011740000}"/>
    <cellStyle name="40% - Accent6 3 2 2 2 6" xfId="24234" xr:uid="{00000000-0005-0000-0000-000012740000}"/>
    <cellStyle name="40% - Accent6 3 2 2 2 7" xfId="24235" xr:uid="{00000000-0005-0000-0000-000013740000}"/>
    <cellStyle name="40% - Accent6 3 2 2 3" xfId="24236" xr:uid="{00000000-0005-0000-0000-000014740000}"/>
    <cellStyle name="40% - Accent6 3 2 2 3 2" xfId="24237" xr:uid="{00000000-0005-0000-0000-000015740000}"/>
    <cellStyle name="40% - Accent6 3 2 2 3 2 2" xfId="24238" xr:uid="{00000000-0005-0000-0000-000016740000}"/>
    <cellStyle name="40% - Accent6 3 2 2 3 2 2 2" xfId="24239" xr:uid="{00000000-0005-0000-0000-000017740000}"/>
    <cellStyle name="40% - Accent6 3 2 2 3 2 2 3" xfId="54794" xr:uid="{00000000-0005-0000-0000-000018740000}"/>
    <cellStyle name="40% - Accent6 3 2 2 3 2 3" xfId="24240" xr:uid="{00000000-0005-0000-0000-000019740000}"/>
    <cellStyle name="40% - Accent6 3 2 2 3 2 4" xfId="24241" xr:uid="{00000000-0005-0000-0000-00001A740000}"/>
    <cellStyle name="40% - Accent6 3 2 2 3 3" xfId="24242" xr:uid="{00000000-0005-0000-0000-00001B740000}"/>
    <cellStyle name="40% - Accent6 3 2 2 3 3 2" xfId="24243" xr:uid="{00000000-0005-0000-0000-00001C740000}"/>
    <cellStyle name="40% - Accent6 3 2 2 3 3 2 2" xfId="24244" xr:uid="{00000000-0005-0000-0000-00001D740000}"/>
    <cellStyle name="40% - Accent6 3 2 2 3 3 2 3" xfId="54795" xr:uid="{00000000-0005-0000-0000-00001E740000}"/>
    <cellStyle name="40% - Accent6 3 2 2 3 3 3" xfId="24245" xr:uid="{00000000-0005-0000-0000-00001F740000}"/>
    <cellStyle name="40% - Accent6 3 2 2 3 3 4" xfId="24246" xr:uid="{00000000-0005-0000-0000-000020740000}"/>
    <cellStyle name="40% - Accent6 3 2 2 3 4" xfId="24247" xr:uid="{00000000-0005-0000-0000-000021740000}"/>
    <cellStyle name="40% - Accent6 3 2 2 3 4 2" xfId="24248" xr:uid="{00000000-0005-0000-0000-000022740000}"/>
    <cellStyle name="40% - Accent6 3 2 2 3 4 3" xfId="54796" xr:uid="{00000000-0005-0000-0000-000023740000}"/>
    <cellStyle name="40% - Accent6 3 2 2 3 5" xfId="24249" xr:uid="{00000000-0005-0000-0000-000024740000}"/>
    <cellStyle name="40% - Accent6 3 2 2 3 6" xfId="24250" xr:uid="{00000000-0005-0000-0000-000025740000}"/>
    <cellStyle name="40% - Accent6 3 2 2 4" xfId="24251" xr:uid="{00000000-0005-0000-0000-000026740000}"/>
    <cellStyle name="40% - Accent6 3 2 2 4 2" xfId="24252" xr:uid="{00000000-0005-0000-0000-000027740000}"/>
    <cellStyle name="40% - Accent6 3 2 2 4 2 2" xfId="24253" xr:uid="{00000000-0005-0000-0000-000028740000}"/>
    <cellStyle name="40% - Accent6 3 2 2 4 2 3" xfId="54797" xr:uid="{00000000-0005-0000-0000-000029740000}"/>
    <cellStyle name="40% - Accent6 3 2 2 4 3" xfId="24254" xr:uid="{00000000-0005-0000-0000-00002A740000}"/>
    <cellStyle name="40% - Accent6 3 2 2 4 4" xfId="24255" xr:uid="{00000000-0005-0000-0000-00002B740000}"/>
    <cellStyle name="40% - Accent6 3 2 2 5" xfId="24256" xr:uid="{00000000-0005-0000-0000-00002C740000}"/>
    <cellStyle name="40% - Accent6 3 2 2 5 2" xfId="24257" xr:uid="{00000000-0005-0000-0000-00002D740000}"/>
    <cellStyle name="40% - Accent6 3 2 2 5 2 2" xfId="24258" xr:uid="{00000000-0005-0000-0000-00002E740000}"/>
    <cellStyle name="40% - Accent6 3 2 2 5 2 3" xfId="54798" xr:uid="{00000000-0005-0000-0000-00002F740000}"/>
    <cellStyle name="40% - Accent6 3 2 2 5 3" xfId="24259" xr:uid="{00000000-0005-0000-0000-000030740000}"/>
    <cellStyle name="40% - Accent6 3 2 2 5 4" xfId="24260" xr:uid="{00000000-0005-0000-0000-000031740000}"/>
    <cellStyle name="40% - Accent6 3 2 2 6" xfId="24261" xr:uid="{00000000-0005-0000-0000-000032740000}"/>
    <cellStyle name="40% - Accent6 3 2 2 6 2" xfId="24262" xr:uid="{00000000-0005-0000-0000-000033740000}"/>
    <cellStyle name="40% - Accent6 3 2 2 6 3" xfId="54799" xr:uid="{00000000-0005-0000-0000-000034740000}"/>
    <cellStyle name="40% - Accent6 3 2 2 7" xfId="24263" xr:uid="{00000000-0005-0000-0000-000035740000}"/>
    <cellStyle name="40% - Accent6 3 2 2 8" xfId="24264" xr:uid="{00000000-0005-0000-0000-000036740000}"/>
    <cellStyle name="40% - Accent6 3 2 2 9" xfId="60729" xr:uid="{00000000-0005-0000-0000-000037740000}"/>
    <cellStyle name="40% - Accent6 3 2 3" xfId="24265" xr:uid="{00000000-0005-0000-0000-000038740000}"/>
    <cellStyle name="40% - Accent6 3 2 3 2" xfId="24266" xr:uid="{00000000-0005-0000-0000-000039740000}"/>
    <cellStyle name="40% - Accent6 3 2 3 2 2" xfId="24267" xr:uid="{00000000-0005-0000-0000-00003A740000}"/>
    <cellStyle name="40% - Accent6 3 2 3 2 2 2" xfId="24268" xr:uid="{00000000-0005-0000-0000-00003B740000}"/>
    <cellStyle name="40% - Accent6 3 2 3 2 2 2 2" xfId="24269" xr:uid="{00000000-0005-0000-0000-00003C740000}"/>
    <cellStyle name="40% - Accent6 3 2 3 2 2 2 3" xfId="54800" xr:uid="{00000000-0005-0000-0000-00003D740000}"/>
    <cellStyle name="40% - Accent6 3 2 3 2 2 3" xfId="24270" xr:uid="{00000000-0005-0000-0000-00003E740000}"/>
    <cellStyle name="40% - Accent6 3 2 3 2 2 4" xfId="24271" xr:uid="{00000000-0005-0000-0000-00003F740000}"/>
    <cellStyle name="40% - Accent6 3 2 3 2 3" xfId="24272" xr:uid="{00000000-0005-0000-0000-000040740000}"/>
    <cellStyle name="40% - Accent6 3 2 3 2 3 2" xfId="24273" xr:uid="{00000000-0005-0000-0000-000041740000}"/>
    <cellStyle name="40% - Accent6 3 2 3 2 3 2 2" xfId="24274" xr:uid="{00000000-0005-0000-0000-000042740000}"/>
    <cellStyle name="40% - Accent6 3 2 3 2 3 2 3" xfId="54801" xr:uid="{00000000-0005-0000-0000-000043740000}"/>
    <cellStyle name="40% - Accent6 3 2 3 2 3 3" xfId="24275" xr:uid="{00000000-0005-0000-0000-000044740000}"/>
    <cellStyle name="40% - Accent6 3 2 3 2 3 4" xfId="24276" xr:uid="{00000000-0005-0000-0000-000045740000}"/>
    <cellStyle name="40% - Accent6 3 2 3 2 4" xfId="24277" xr:uid="{00000000-0005-0000-0000-000046740000}"/>
    <cellStyle name="40% - Accent6 3 2 3 2 4 2" xfId="24278" xr:uid="{00000000-0005-0000-0000-000047740000}"/>
    <cellStyle name="40% - Accent6 3 2 3 2 4 3" xfId="54802" xr:uid="{00000000-0005-0000-0000-000048740000}"/>
    <cellStyle name="40% - Accent6 3 2 3 2 5" xfId="24279" xr:uid="{00000000-0005-0000-0000-000049740000}"/>
    <cellStyle name="40% - Accent6 3 2 3 2 6" xfId="24280" xr:uid="{00000000-0005-0000-0000-00004A740000}"/>
    <cellStyle name="40% - Accent6 3 2 3 3" xfId="24281" xr:uid="{00000000-0005-0000-0000-00004B740000}"/>
    <cellStyle name="40% - Accent6 3 2 3 3 2" xfId="24282" xr:uid="{00000000-0005-0000-0000-00004C740000}"/>
    <cellStyle name="40% - Accent6 3 2 3 3 2 2" xfId="24283" xr:uid="{00000000-0005-0000-0000-00004D740000}"/>
    <cellStyle name="40% - Accent6 3 2 3 3 2 3" xfId="54803" xr:uid="{00000000-0005-0000-0000-00004E740000}"/>
    <cellStyle name="40% - Accent6 3 2 3 3 3" xfId="24284" xr:uid="{00000000-0005-0000-0000-00004F740000}"/>
    <cellStyle name="40% - Accent6 3 2 3 3 4" xfId="24285" xr:uid="{00000000-0005-0000-0000-000050740000}"/>
    <cellStyle name="40% - Accent6 3 2 3 4" xfId="24286" xr:uid="{00000000-0005-0000-0000-000051740000}"/>
    <cellStyle name="40% - Accent6 3 2 3 4 2" xfId="24287" xr:uid="{00000000-0005-0000-0000-000052740000}"/>
    <cellStyle name="40% - Accent6 3 2 3 4 2 2" xfId="24288" xr:uid="{00000000-0005-0000-0000-000053740000}"/>
    <cellStyle name="40% - Accent6 3 2 3 4 2 3" xfId="54804" xr:uid="{00000000-0005-0000-0000-000054740000}"/>
    <cellStyle name="40% - Accent6 3 2 3 4 3" xfId="24289" xr:uid="{00000000-0005-0000-0000-000055740000}"/>
    <cellStyle name="40% - Accent6 3 2 3 4 4" xfId="24290" xr:uid="{00000000-0005-0000-0000-000056740000}"/>
    <cellStyle name="40% - Accent6 3 2 3 5" xfId="24291" xr:uid="{00000000-0005-0000-0000-000057740000}"/>
    <cellStyle name="40% - Accent6 3 2 3 5 2" xfId="24292" xr:uid="{00000000-0005-0000-0000-000058740000}"/>
    <cellStyle name="40% - Accent6 3 2 3 5 3" xfId="54805" xr:uid="{00000000-0005-0000-0000-000059740000}"/>
    <cellStyle name="40% - Accent6 3 2 3 6" xfId="24293" xr:uid="{00000000-0005-0000-0000-00005A740000}"/>
    <cellStyle name="40% - Accent6 3 2 3 7" xfId="24294" xr:uid="{00000000-0005-0000-0000-00005B740000}"/>
    <cellStyle name="40% - Accent6 3 2 4" xfId="24295" xr:uid="{00000000-0005-0000-0000-00005C740000}"/>
    <cellStyle name="40% - Accent6 3 2 4 2" xfId="24296" xr:uid="{00000000-0005-0000-0000-00005D740000}"/>
    <cellStyle name="40% - Accent6 3 2 4 2 2" xfId="24297" xr:uid="{00000000-0005-0000-0000-00005E740000}"/>
    <cellStyle name="40% - Accent6 3 2 4 2 2 2" xfId="24298" xr:uid="{00000000-0005-0000-0000-00005F740000}"/>
    <cellStyle name="40% - Accent6 3 2 4 2 2 3" xfId="54806" xr:uid="{00000000-0005-0000-0000-000060740000}"/>
    <cellStyle name="40% - Accent6 3 2 4 2 3" xfId="24299" xr:uid="{00000000-0005-0000-0000-000061740000}"/>
    <cellStyle name="40% - Accent6 3 2 4 2 4" xfId="24300" xr:uid="{00000000-0005-0000-0000-000062740000}"/>
    <cellStyle name="40% - Accent6 3 2 4 3" xfId="24301" xr:uid="{00000000-0005-0000-0000-000063740000}"/>
    <cellStyle name="40% - Accent6 3 2 4 3 2" xfId="24302" xr:uid="{00000000-0005-0000-0000-000064740000}"/>
    <cellStyle name="40% - Accent6 3 2 4 3 2 2" xfId="24303" xr:uid="{00000000-0005-0000-0000-000065740000}"/>
    <cellStyle name="40% - Accent6 3 2 4 3 2 3" xfId="54807" xr:uid="{00000000-0005-0000-0000-000066740000}"/>
    <cellStyle name="40% - Accent6 3 2 4 3 3" xfId="24304" xr:uid="{00000000-0005-0000-0000-000067740000}"/>
    <cellStyle name="40% - Accent6 3 2 4 3 4" xfId="24305" xr:uid="{00000000-0005-0000-0000-000068740000}"/>
    <cellStyle name="40% - Accent6 3 2 4 4" xfId="24306" xr:uid="{00000000-0005-0000-0000-000069740000}"/>
    <cellStyle name="40% - Accent6 3 2 4 4 2" xfId="24307" xr:uid="{00000000-0005-0000-0000-00006A740000}"/>
    <cellStyle name="40% - Accent6 3 2 4 4 3" xfId="54808" xr:uid="{00000000-0005-0000-0000-00006B740000}"/>
    <cellStyle name="40% - Accent6 3 2 4 5" xfId="24308" xr:uid="{00000000-0005-0000-0000-00006C740000}"/>
    <cellStyle name="40% - Accent6 3 2 4 6" xfId="24309" xr:uid="{00000000-0005-0000-0000-00006D740000}"/>
    <cellStyle name="40% - Accent6 3 2 5" xfId="24310" xr:uid="{00000000-0005-0000-0000-00006E740000}"/>
    <cellStyle name="40% - Accent6 3 2 5 2" xfId="24311" xr:uid="{00000000-0005-0000-0000-00006F740000}"/>
    <cellStyle name="40% - Accent6 3 2 5 2 2" xfId="24312" xr:uid="{00000000-0005-0000-0000-000070740000}"/>
    <cellStyle name="40% - Accent6 3 2 5 2 2 2" xfId="24313" xr:uid="{00000000-0005-0000-0000-000071740000}"/>
    <cellStyle name="40% - Accent6 3 2 5 2 2 3" xfId="54809" xr:uid="{00000000-0005-0000-0000-000072740000}"/>
    <cellStyle name="40% - Accent6 3 2 5 2 3" xfId="24314" xr:uid="{00000000-0005-0000-0000-000073740000}"/>
    <cellStyle name="40% - Accent6 3 2 5 2 4" xfId="24315" xr:uid="{00000000-0005-0000-0000-000074740000}"/>
    <cellStyle name="40% - Accent6 3 2 5 3" xfId="24316" xr:uid="{00000000-0005-0000-0000-000075740000}"/>
    <cellStyle name="40% - Accent6 3 2 5 3 2" xfId="24317" xr:uid="{00000000-0005-0000-0000-000076740000}"/>
    <cellStyle name="40% - Accent6 3 2 5 3 3" xfId="54810" xr:uid="{00000000-0005-0000-0000-000077740000}"/>
    <cellStyle name="40% - Accent6 3 2 5 4" xfId="24318" xr:uid="{00000000-0005-0000-0000-000078740000}"/>
    <cellStyle name="40% - Accent6 3 2 5 5" xfId="24319" xr:uid="{00000000-0005-0000-0000-000079740000}"/>
    <cellStyle name="40% - Accent6 3 2 6" xfId="24320" xr:uid="{00000000-0005-0000-0000-00007A740000}"/>
    <cellStyle name="40% - Accent6 3 2 6 2" xfId="24321" xr:uid="{00000000-0005-0000-0000-00007B740000}"/>
    <cellStyle name="40% - Accent6 3 2 6 2 2" xfId="24322" xr:uid="{00000000-0005-0000-0000-00007C740000}"/>
    <cellStyle name="40% - Accent6 3 2 6 2 3" xfId="54811" xr:uid="{00000000-0005-0000-0000-00007D740000}"/>
    <cellStyle name="40% - Accent6 3 2 6 3" xfId="24323" xr:uid="{00000000-0005-0000-0000-00007E740000}"/>
    <cellStyle name="40% - Accent6 3 2 6 4" xfId="24324" xr:uid="{00000000-0005-0000-0000-00007F740000}"/>
    <cellStyle name="40% - Accent6 3 2 7" xfId="24325" xr:uid="{00000000-0005-0000-0000-000080740000}"/>
    <cellStyle name="40% - Accent6 3 2 7 2" xfId="24326" xr:uid="{00000000-0005-0000-0000-000081740000}"/>
    <cellStyle name="40% - Accent6 3 2 7 2 2" xfId="24327" xr:uid="{00000000-0005-0000-0000-000082740000}"/>
    <cellStyle name="40% - Accent6 3 2 7 2 3" xfId="54812" xr:uid="{00000000-0005-0000-0000-000083740000}"/>
    <cellStyle name="40% - Accent6 3 2 7 3" xfId="24328" xr:uid="{00000000-0005-0000-0000-000084740000}"/>
    <cellStyle name="40% - Accent6 3 2 7 4" xfId="24329" xr:uid="{00000000-0005-0000-0000-000085740000}"/>
    <cellStyle name="40% - Accent6 3 2 8" xfId="24330" xr:uid="{00000000-0005-0000-0000-000086740000}"/>
    <cellStyle name="40% - Accent6 3 2 8 2" xfId="24331" xr:uid="{00000000-0005-0000-0000-000087740000}"/>
    <cellStyle name="40% - Accent6 3 2 8 3" xfId="54813" xr:uid="{00000000-0005-0000-0000-000088740000}"/>
    <cellStyle name="40% - Accent6 3 2 9" xfId="24332" xr:uid="{00000000-0005-0000-0000-000089740000}"/>
    <cellStyle name="40% - Accent6 3 3" xfId="24333" xr:uid="{00000000-0005-0000-0000-00008A740000}"/>
    <cellStyle name="40% - Accent6 3 3 10" xfId="60546" xr:uid="{00000000-0005-0000-0000-00008B740000}"/>
    <cellStyle name="40% - Accent6 3 3 2" xfId="24334" xr:uid="{00000000-0005-0000-0000-00008C740000}"/>
    <cellStyle name="40% - Accent6 3 3 2 2" xfId="24335" xr:uid="{00000000-0005-0000-0000-00008D740000}"/>
    <cellStyle name="40% - Accent6 3 3 2 2 2" xfId="24336" xr:uid="{00000000-0005-0000-0000-00008E740000}"/>
    <cellStyle name="40% - Accent6 3 3 2 2 2 2" xfId="24337" xr:uid="{00000000-0005-0000-0000-00008F740000}"/>
    <cellStyle name="40% - Accent6 3 3 2 2 2 2 2" xfId="24338" xr:uid="{00000000-0005-0000-0000-000090740000}"/>
    <cellStyle name="40% - Accent6 3 3 2 2 2 2 3" xfId="54814" xr:uid="{00000000-0005-0000-0000-000091740000}"/>
    <cellStyle name="40% - Accent6 3 3 2 2 2 3" xfId="24339" xr:uid="{00000000-0005-0000-0000-000092740000}"/>
    <cellStyle name="40% - Accent6 3 3 2 2 2 4" xfId="24340" xr:uid="{00000000-0005-0000-0000-000093740000}"/>
    <cellStyle name="40% - Accent6 3 3 2 2 3" xfId="24341" xr:uid="{00000000-0005-0000-0000-000094740000}"/>
    <cellStyle name="40% - Accent6 3 3 2 2 3 2" xfId="24342" xr:uid="{00000000-0005-0000-0000-000095740000}"/>
    <cellStyle name="40% - Accent6 3 3 2 2 3 2 2" xfId="24343" xr:uid="{00000000-0005-0000-0000-000096740000}"/>
    <cellStyle name="40% - Accent6 3 3 2 2 3 2 3" xfId="54815" xr:uid="{00000000-0005-0000-0000-000097740000}"/>
    <cellStyle name="40% - Accent6 3 3 2 2 3 3" xfId="24344" xr:uid="{00000000-0005-0000-0000-000098740000}"/>
    <cellStyle name="40% - Accent6 3 3 2 2 3 4" xfId="24345" xr:uid="{00000000-0005-0000-0000-000099740000}"/>
    <cellStyle name="40% - Accent6 3 3 2 2 4" xfId="24346" xr:uid="{00000000-0005-0000-0000-00009A740000}"/>
    <cellStyle name="40% - Accent6 3 3 2 2 4 2" xfId="24347" xr:uid="{00000000-0005-0000-0000-00009B740000}"/>
    <cellStyle name="40% - Accent6 3 3 2 2 4 3" xfId="54816" xr:uid="{00000000-0005-0000-0000-00009C740000}"/>
    <cellStyle name="40% - Accent6 3 3 2 2 5" xfId="24348" xr:uid="{00000000-0005-0000-0000-00009D740000}"/>
    <cellStyle name="40% - Accent6 3 3 2 2 6" xfId="24349" xr:uid="{00000000-0005-0000-0000-00009E740000}"/>
    <cellStyle name="40% - Accent6 3 3 2 3" xfId="24350" xr:uid="{00000000-0005-0000-0000-00009F740000}"/>
    <cellStyle name="40% - Accent6 3 3 2 3 2" xfId="24351" xr:uid="{00000000-0005-0000-0000-0000A0740000}"/>
    <cellStyle name="40% - Accent6 3 3 2 3 2 2" xfId="24352" xr:uid="{00000000-0005-0000-0000-0000A1740000}"/>
    <cellStyle name="40% - Accent6 3 3 2 3 2 3" xfId="54817" xr:uid="{00000000-0005-0000-0000-0000A2740000}"/>
    <cellStyle name="40% - Accent6 3 3 2 3 3" xfId="24353" xr:uid="{00000000-0005-0000-0000-0000A3740000}"/>
    <cellStyle name="40% - Accent6 3 3 2 3 4" xfId="24354" xr:uid="{00000000-0005-0000-0000-0000A4740000}"/>
    <cellStyle name="40% - Accent6 3 3 2 4" xfId="24355" xr:uid="{00000000-0005-0000-0000-0000A5740000}"/>
    <cellStyle name="40% - Accent6 3 3 2 4 2" xfId="24356" xr:uid="{00000000-0005-0000-0000-0000A6740000}"/>
    <cellStyle name="40% - Accent6 3 3 2 4 2 2" xfId="24357" xr:uid="{00000000-0005-0000-0000-0000A7740000}"/>
    <cellStyle name="40% - Accent6 3 3 2 4 2 3" xfId="54818" xr:uid="{00000000-0005-0000-0000-0000A8740000}"/>
    <cellStyle name="40% - Accent6 3 3 2 4 3" xfId="24358" xr:uid="{00000000-0005-0000-0000-0000A9740000}"/>
    <cellStyle name="40% - Accent6 3 3 2 4 4" xfId="24359" xr:uid="{00000000-0005-0000-0000-0000AA740000}"/>
    <cellStyle name="40% - Accent6 3 3 2 5" xfId="24360" xr:uid="{00000000-0005-0000-0000-0000AB740000}"/>
    <cellStyle name="40% - Accent6 3 3 2 5 2" xfId="24361" xr:uid="{00000000-0005-0000-0000-0000AC740000}"/>
    <cellStyle name="40% - Accent6 3 3 2 5 3" xfId="54819" xr:uid="{00000000-0005-0000-0000-0000AD740000}"/>
    <cellStyle name="40% - Accent6 3 3 2 6" xfId="24362" xr:uid="{00000000-0005-0000-0000-0000AE740000}"/>
    <cellStyle name="40% - Accent6 3 3 2 7" xfId="24363" xr:uid="{00000000-0005-0000-0000-0000AF740000}"/>
    <cellStyle name="40% - Accent6 3 3 3" xfId="24364" xr:uid="{00000000-0005-0000-0000-0000B0740000}"/>
    <cellStyle name="40% - Accent6 3 3 3 2" xfId="24365" xr:uid="{00000000-0005-0000-0000-0000B1740000}"/>
    <cellStyle name="40% - Accent6 3 3 3 2 2" xfId="24366" xr:uid="{00000000-0005-0000-0000-0000B2740000}"/>
    <cellStyle name="40% - Accent6 3 3 3 2 2 2" xfId="24367" xr:uid="{00000000-0005-0000-0000-0000B3740000}"/>
    <cellStyle name="40% - Accent6 3 3 3 2 2 3" xfId="54820" xr:uid="{00000000-0005-0000-0000-0000B4740000}"/>
    <cellStyle name="40% - Accent6 3 3 3 2 3" xfId="24368" xr:uid="{00000000-0005-0000-0000-0000B5740000}"/>
    <cellStyle name="40% - Accent6 3 3 3 2 4" xfId="24369" xr:uid="{00000000-0005-0000-0000-0000B6740000}"/>
    <cellStyle name="40% - Accent6 3 3 3 3" xfId="24370" xr:uid="{00000000-0005-0000-0000-0000B7740000}"/>
    <cellStyle name="40% - Accent6 3 3 3 3 2" xfId="24371" xr:uid="{00000000-0005-0000-0000-0000B8740000}"/>
    <cellStyle name="40% - Accent6 3 3 3 3 2 2" xfId="24372" xr:uid="{00000000-0005-0000-0000-0000B9740000}"/>
    <cellStyle name="40% - Accent6 3 3 3 3 2 3" xfId="54821" xr:uid="{00000000-0005-0000-0000-0000BA740000}"/>
    <cellStyle name="40% - Accent6 3 3 3 3 3" xfId="24373" xr:uid="{00000000-0005-0000-0000-0000BB740000}"/>
    <cellStyle name="40% - Accent6 3 3 3 3 4" xfId="24374" xr:uid="{00000000-0005-0000-0000-0000BC740000}"/>
    <cellStyle name="40% - Accent6 3 3 3 4" xfId="24375" xr:uid="{00000000-0005-0000-0000-0000BD740000}"/>
    <cellStyle name="40% - Accent6 3 3 3 4 2" xfId="24376" xr:uid="{00000000-0005-0000-0000-0000BE740000}"/>
    <cellStyle name="40% - Accent6 3 3 3 4 3" xfId="54822" xr:uid="{00000000-0005-0000-0000-0000BF740000}"/>
    <cellStyle name="40% - Accent6 3 3 3 5" xfId="24377" xr:uid="{00000000-0005-0000-0000-0000C0740000}"/>
    <cellStyle name="40% - Accent6 3 3 3 6" xfId="24378" xr:uid="{00000000-0005-0000-0000-0000C1740000}"/>
    <cellStyle name="40% - Accent6 3 3 4" xfId="24379" xr:uid="{00000000-0005-0000-0000-0000C2740000}"/>
    <cellStyle name="40% - Accent6 3 3 4 2" xfId="24380" xr:uid="{00000000-0005-0000-0000-0000C3740000}"/>
    <cellStyle name="40% - Accent6 3 3 4 2 2" xfId="24381" xr:uid="{00000000-0005-0000-0000-0000C4740000}"/>
    <cellStyle name="40% - Accent6 3 3 4 2 2 2" xfId="24382" xr:uid="{00000000-0005-0000-0000-0000C5740000}"/>
    <cellStyle name="40% - Accent6 3 3 4 2 2 3" xfId="54823" xr:uid="{00000000-0005-0000-0000-0000C6740000}"/>
    <cellStyle name="40% - Accent6 3 3 4 2 3" xfId="24383" xr:uid="{00000000-0005-0000-0000-0000C7740000}"/>
    <cellStyle name="40% - Accent6 3 3 4 2 4" xfId="24384" xr:uid="{00000000-0005-0000-0000-0000C8740000}"/>
    <cellStyle name="40% - Accent6 3 3 4 3" xfId="24385" xr:uid="{00000000-0005-0000-0000-0000C9740000}"/>
    <cellStyle name="40% - Accent6 3 3 4 3 2" xfId="24386" xr:uid="{00000000-0005-0000-0000-0000CA740000}"/>
    <cellStyle name="40% - Accent6 3 3 4 3 3" xfId="54824" xr:uid="{00000000-0005-0000-0000-0000CB740000}"/>
    <cellStyle name="40% - Accent6 3 3 4 4" xfId="24387" xr:uid="{00000000-0005-0000-0000-0000CC740000}"/>
    <cellStyle name="40% - Accent6 3 3 4 5" xfId="24388" xr:uid="{00000000-0005-0000-0000-0000CD740000}"/>
    <cellStyle name="40% - Accent6 3 3 5" xfId="24389" xr:uid="{00000000-0005-0000-0000-0000CE740000}"/>
    <cellStyle name="40% - Accent6 3 3 5 2" xfId="24390" xr:uid="{00000000-0005-0000-0000-0000CF740000}"/>
    <cellStyle name="40% - Accent6 3 3 5 2 2" xfId="24391" xr:uid="{00000000-0005-0000-0000-0000D0740000}"/>
    <cellStyle name="40% - Accent6 3 3 5 2 3" xfId="54825" xr:uid="{00000000-0005-0000-0000-0000D1740000}"/>
    <cellStyle name="40% - Accent6 3 3 5 3" xfId="24392" xr:uid="{00000000-0005-0000-0000-0000D2740000}"/>
    <cellStyle name="40% - Accent6 3 3 5 4" xfId="24393" xr:uid="{00000000-0005-0000-0000-0000D3740000}"/>
    <cellStyle name="40% - Accent6 3 3 6" xfId="24394" xr:uid="{00000000-0005-0000-0000-0000D4740000}"/>
    <cellStyle name="40% - Accent6 3 3 6 2" xfId="24395" xr:uid="{00000000-0005-0000-0000-0000D5740000}"/>
    <cellStyle name="40% - Accent6 3 3 6 2 2" xfId="24396" xr:uid="{00000000-0005-0000-0000-0000D6740000}"/>
    <cellStyle name="40% - Accent6 3 3 6 2 3" xfId="54826" xr:uid="{00000000-0005-0000-0000-0000D7740000}"/>
    <cellStyle name="40% - Accent6 3 3 6 3" xfId="24397" xr:uid="{00000000-0005-0000-0000-0000D8740000}"/>
    <cellStyle name="40% - Accent6 3 3 6 4" xfId="24398" xr:uid="{00000000-0005-0000-0000-0000D9740000}"/>
    <cellStyle name="40% - Accent6 3 3 7" xfId="24399" xr:uid="{00000000-0005-0000-0000-0000DA740000}"/>
    <cellStyle name="40% - Accent6 3 3 7 2" xfId="24400" xr:uid="{00000000-0005-0000-0000-0000DB740000}"/>
    <cellStyle name="40% - Accent6 3 3 7 3" xfId="54827" xr:uid="{00000000-0005-0000-0000-0000DC740000}"/>
    <cellStyle name="40% - Accent6 3 3 8" xfId="24401" xr:uid="{00000000-0005-0000-0000-0000DD740000}"/>
    <cellStyle name="40% - Accent6 3 3 9" xfId="24402" xr:uid="{00000000-0005-0000-0000-0000DE740000}"/>
    <cellStyle name="40% - Accent6 3 4" xfId="24403" xr:uid="{00000000-0005-0000-0000-0000DF740000}"/>
    <cellStyle name="40% - Accent6 3 4 2" xfId="24404" xr:uid="{00000000-0005-0000-0000-0000E0740000}"/>
    <cellStyle name="40% - Accent6 3 4 2 2" xfId="24405" xr:uid="{00000000-0005-0000-0000-0000E1740000}"/>
    <cellStyle name="40% - Accent6 3 4 2 2 2" xfId="24406" xr:uid="{00000000-0005-0000-0000-0000E2740000}"/>
    <cellStyle name="40% - Accent6 3 4 2 2 2 2" xfId="24407" xr:uid="{00000000-0005-0000-0000-0000E3740000}"/>
    <cellStyle name="40% - Accent6 3 4 2 2 2 3" xfId="54828" xr:uid="{00000000-0005-0000-0000-0000E4740000}"/>
    <cellStyle name="40% - Accent6 3 4 2 2 3" xfId="24408" xr:uid="{00000000-0005-0000-0000-0000E5740000}"/>
    <cellStyle name="40% - Accent6 3 4 2 2 4" xfId="24409" xr:uid="{00000000-0005-0000-0000-0000E6740000}"/>
    <cellStyle name="40% - Accent6 3 4 2 3" xfId="24410" xr:uid="{00000000-0005-0000-0000-0000E7740000}"/>
    <cellStyle name="40% - Accent6 3 4 2 3 2" xfId="24411" xr:uid="{00000000-0005-0000-0000-0000E8740000}"/>
    <cellStyle name="40% - Accent6 3 4 2 3 2 2" xfId="24412" xr:uid="{00000000-0005-0000-0000-0000E9740000}"/>
    <cellStyle name="40% - Accent6 3 4 2 3 2 3" xfId="54829" xr:uid="{00000000-0005-0000-0000-0000EA740000}"/>
    <cellStyle name="40% - Accent6 3 4 2 3 3" xfId="24413" xr:uid="{00000000-0005-0000-0000-0000EB740000}"/>
    <cellStyle name="40% - Accent6 3 4 2 3 4" xfId="24414" xr:uid="{00000000-0005-0000-0000-0000EC740000}"/>
    <cellStyle name="40% - Accent6 3 4 2 4" xfId="24415" xr:uid="{00000000-0005-0000-0000-0000ED740000}"/>
    <cellStyle name="40% - Accent6 3 4 2 4 2" xfId="24416" xr:uid="{00000000-0005-0000-0000-0000EE740000}"/>
    <cellStyle name="40% - Accent6 3 4 2 4 3" xfId="54830" xr:uid="{00000000-0005-0000-0000-0000EF740000}"/>
    <cellStyle name="40% - Accent6 3 4 2 5" xfId="24417" xr:uid="{00000000-0005-0000-0000-0000F0740000}"/>
    <cellStyle name="40% - Accent6 3 4 2 6" xfId="24418" xr:uid="{00000000-0005-0000-0000-0000F1740000}"/>
    <cellStyle name="40% - Accent6 3 4 3" xfId="24419" xr:uid="{00000000-0005-0000-0000-0000F2740000}"/>
    <cellStyle name="40% - Accent6 3 4 3 2" xfId="24420" xr:uid="{00000000-0005-0000-0000-0000F3740000}"/>
    <cellStyle name="40% - Accent6 3 4 3 2 2" xfId="24421" xr:uid="{00000000-0005-0000-0000-0000F4740000}"/>
    <cellStyle name="40% - Accent6 3 4 3 2 3" xfId="54831" xr:uid="{00000000-0005-0000-0000-0000F5740000}"/>
    <cellStyle name="40% - Accent6 3 4 3 3" xfId="24422" xr:uid="{00000000-0005-0000-0000-0000F6740000}"/>
    <cellStyle name="40% - Accent6 3 4 3 4" xfId="24423" xr:uid="{00000000-0005-0000-0000-0000F7740000}"/>
    <cellStyle name="40% - Accent6 3 4 4" xfId="24424" xr:uid="{00000000-0005-0000-0000-0000F8740000}"/>
    <cellStyle name="40% - Accent6 3 4 4 2" xfId="24425" xr:uid="{00000000-0005-0000-0000-0000F9740000}"/>
    <cellStyle name="40% - Accent6 3 4 4 2 2" xfId="24426" xr:uid="{00000000-0005-0000-0000-0000FA740000}"/>
    <cellStyle name="40% - Accent6 3 4 4 2 3" xfId="54832" xr:uid="{00000000-0005-0000-0000-0000FB740000}"/>
    <cellStyle name="40% - Accent6 3 4 4 3" xfId="24427" xr:uid="{00000000-0005-0000-0000-0000FC740000}"/>
    <cellStyle name="40% - Accent6 3 4 4 4" xfId="24428" xr:uid="{00000000-0005-0000-0000-0000FD740000}"/>
    <cellStyle name="40% - Accent6 3 4 5" xfId="24429" xr:uid="{00000000-0005-0000-0000-0000FE740000}"/>
    <cellStyle name="40% - Accent6 3 4 5 2" xfId="24430" xr:uid="{00000000-0005-0000-0000-0000FF740000}"/>
    <cellStyle name="40% - Accent6 3 4 5 3" xfId="54833" xr:uid="{00000000-0005-0000-0000-000000750000}"/>
    <cellStyle name="40% - Accent6 3 4 6" xfId="24431" xr:uid="{00000000-0005-0000-0000-000001750000}"/>
    <cellStyle name="40% - Accent6 3 4 7" xfId="24432" xr:uid="{00000000-0005-0000-0000-000002750000}"/>
    <cellStyle name="40% - Accent6 3 5" xfId="24433" xr:uid="{00000000-0005-0000-0000-000003750000}"/>
    <cellStyle name="40% - Accent6 3 5 2" xfId="24434" xr:uid="{00000000-0005-0000-0000-000004750000}"/>
    <cellStyle name="40% - Accent6 3 5 2 2" xfId="24435" xr:uid="{00000000-0005-0000-0000-000005750000}"/>
    <cellStyle name="40% - Accent6 3 5 2 2 2" xfId="24436" xr:uid="{00000000-0005-0000-0000-000006750000}"/>
    <cellStyle name="40% - Accent6 3 5 2 2 3" xfId="54834" xr:uid="{00000000-0005-0000-0000-000007750000}"/>
    <cellStyle name="40% - Accent6 3 5 2 3" xfId="24437" xr:uid="{00000000-0005-0000-0000-000008750000}"/>
    <cellStyle name="40% - Accent6 3 5 2 4" xfId="24438" xr:uid="{00000000-0005-0000-0000-000009750000}"/>
    <cellStyle name="40% - Accent6 3 5 3" xfId="24439" xr:uid="{00000000-0005-0000-0000-00000A750000}"/>
    <cellStyle name="40% - Accent6 3 5 3 2" xfId="24440" xr:uid="{00000000-0005-0000-0000-00000B750000}"/>
    <cellStyle name="40% - Accent6 3 5 3 2 2" xfId="24441" xr:uid="{00000000-0005-0000-0000-00000C750000}"/>
    <cellStyle name="40% - Accent6 3 5 3 2 3" xfId="54835" xr:uid="{00000000-0005-0000-0000-00000D750000}"/>
    <cellStyle name="40% - Accent6 3 5 3 3" xfId="24442" xr:uid="{00000000-0005-0000-0000-00000E750000}"/>
    <cellStyle name="40% - Accent6 3 5 3 4" xfId="24443" xr:uid="{00000000-0005-0000-0000-00000F750000}"/>
    <cellStyle name="40% - Accent6 3 5 4" xfId="24444" xr:uid="{00000000-0005-0000-0000-000010750000}"/>
    <cellStyle name="40% - Accent6 3 5 4 2" xfId="24445" xr:uid="{00000000-0005-0000-0000-000011750000}"/>
    <cellStyle name="40% - Accent6 3 5 4 3" xfId="54836" xr:uid="{00000000-0005-0000-0000-000012750000}"/>
    <cellStyle name="40% - Accent6 3 5 5" xfId="24446" xr:uid="{00000000-0005-0000-0000-000013750000}"/>
    <cellStyle name="40% - Accent6 3 5 6" xfId="24447" xr:uid="{00000000-0005-0000-0000-000014750000}"/>
    <cellStyle name="40% - Accent6 3 6" xfId="24448" xr:uid="{00000000-0005-0000-0000-000015750000}"/>
    <cellStyle name="40% - Accent6 3 6 2" xfId="24449" xr:uid="{00000000-0005-0000-0000-000016750000}"/>
    <cellStyle name="40% - Accent6 3 6 2 2" xfId="24450" xr:uid="{00000000-0005-0000-0000-000017750000}"/>
    <cellStyle name="40% - Accent6 3 6 2 2 2" xfId="24451" xr:uid="{00000000-0005-0000-0000-000018750000}"/>
    <cellStyle name="40% - Accent6 3 6 2 2 3" xfId="54837" xr:uid="{00000000-0005-0000-0000-000019750000}"/>
    <cellStyle name="40% - Accent6 3 6 2 3" xfId="24452" xr:uid="{00000000-0005-0000-0000-00001A750000}"/>
    <cellStyle name="40% - Accent6 3 6 2 4" xfId="24453" xr:uid="{00000000-0005-0000-0000-00001B750000}"/>
    <cellStyle name="40% - Accent6 3 6 3" xfId="24454" xr:uid="{00000000-0005-0000-0000-00001C750000}"/>
    <cellStyle name="40% - Accent6 3 6 3 2" xfId="24455" xr:uid="{00000000-0005-0000-0000-00001D750000}"/>
    <cellStyle name="40% - Accent6 3 6 3 3" xfId="54838" xr:uid="{00000000-0005-0000-0000-00001E750000}"/>
    <cellStyle name="40% - Accent6 3 6 4" xfId="24456" xr:uid="{00000000-0005-0000-0000-00001F750000}"/>
    <cellStyle name="40% - Accent6 3 6 5" xfId="24457" xr:uid="{00000000-0005-0000-0000-000020750000}"/>
    <cellStyle name="40% - Accent6 3 7" xfId="24458" xr:uid="{00000000-0005-0000-0000-000021750000}"/>
    <cellStyle name="40% - Accent6 3 7 2" xfId="24459" xr:uid="{00000000-0005-0000-0000-000022750000}"/>
    <cellStyle name="40% - Accent6 3 7 2 2" xfId="24460" xr:uid="{00000000-0005-0000-0000-000023750000}"/>
    <cellStyle name="40% - Accent6 3 7 2 3" xfId="54839" xr:uid="{00000000-0005-0000-0000-000024750000}"/>
    <cellStyle name="40% - Accent6 3 7 3" xfId="24461" xr:uid="{00000000-0005-0000-0000-000025750000}"/>
    <cellStyle name="40% - Accent6 3 7 4" xfId="24462" xr:uid="{00000000-0005-0000-0000-000026750000}"/>
    <cellStyle name="40% - Accent6 3 8" xfId="24463" xr:uid="{00000000-0005-0000-0000-000027750000}"/>
    <cellStyle name="40% - Accent6 3 8 2" xfId="24464" xr:uid="{00000000-0005-0000-0000-000028750000}"/>
    <cellStyle name="40% - Accent6 3 8 2 2" xfId="24465" xr:uid="{00000000-0005-0000-0000-000029750000}"/>
    <cellStyle name="40% - Accent6 3 8 2 3" xfId="54840" xr:uid="{00000000-0005-0000-0000-00002A750000}"/>
    <cellStyle name="40% - Accent6 3 8 3" xfId="24466" xr:uid="{00000000-0005-0000-0000-00002B750000}"/>
    <cellStyle name="40% - Accent6 3 8 4" xfId="24467" xr:uid="{00000000-0005-0000-0000-00002C750000}"/>
    <cellStyle name="40% - Accent6 3 9" xfId="24468" xr:uid="{00000000-0005-0000-0000-00002D750000}"/>
    <cellStyle name="40% - Accent6 3 9 2" xfId="24469" xr:uid="{00000000-0005-0000-0000-00002E750000}"/>
    <cellStyle name="40% - Accent6 3 9 3" xfId="54841" xr:uid="{00000000-0005-0000-0000-00002F750000}"/>
    <cellStyle name="40% - Accent6 4" xfId="24470" xr:uid="{00000000-0005-0000-0000-000030750000}"/>
    <cellStyle name="40% - Accent6 4 10" xfId="24471" xr:uid="{00000000-0005-0000-0000-000031750000}"/>
    <cellStyle name="40% - Accent6 4 11" xfId="24472" xr:uid="{00000000-0005-0000-0000-000032750000}"/>
    <cellStyle name="40% - Accent6 4 12" xfId="60192" xr:uid="{00000000-0005-0000-0000-000033750000}"/>
    <cellStyle name="40% - Accent6 4 2" xfId="24473" xr:uid="{00000000-0005-0000-0000-000034750000}"/>
    <cellStyle name="40% - Accent6 4 2 10" xfId="24474" xr:uid="{00000000-0005-0000-0000-000035750000}"/>
    <cellStyle name="40% - Accent6 4 2 11" xfId="60375" xr:uid="{00000000-0005-0000-0000-000036750000}"/>
    <cellStyle name="40% - Accent6 4 2 2" xfId="24475" xr:uid="{00000000-0005-0000-0000-000037750000}"/>
    <cellStyle name="40% - Accent6 4 2 2 2" xfId="24476" xr:uid="{00000000-0005-0000-0000-000038750000}"/>
    <cellStyle name="40% - Accent6 4 2 2 2 2" xfId="24477" xr:uid="{00000000-0005-0000-0000-000039750000}"/>
    <cellStyle name="40% - Accent6 4 2 2 2 2 2" xfId="24478" xr:uid="{00000000-0005-0000-0000-00003A750000}"/>
    <cellStyle name="40% - Accent6 4 2 2 2 2 2 2" xfId="24479" xr:uid="{00000000-0005-0000-0000-00003B750000}"/>
    <cellStyle name="40% - Accent6 4 2 2 2 2 2 2 2" xfId="24480" xr:uid="{00000000-0005-0000-0000-00003C750000}"/>
    <cellStyle name="40% - Accent6 4 2 2 2 2 2 2 3" xfId="54842" xr:uid="{00000000-0005-0000-0000-00003D750000}"/>
    <cellStyle name="40% - Accent6 4 2 2 2 2 2 3" xfId="24481" xr:uid="{00000000-0005-0000-0000-00003E750000}"/>
    <cellStyle name="40% - Accent6 4 2 2 2 2 2 4" xfId="24482" xr:uid="{00000000-0005-0000-0000-00003F750000}"/>
    <cellStyle name="40% - Accent6 4 2 2 2 2 3" xfId="24483" xr:uid="{00000000-0005-0000-0000-000040750000}"/>
    <cellStyle name="40% - Accent6 4 2 2 2 2 3 2" xfId="24484" xr:uid="{00000000-0005-0000-0000-000041750000}"/>
    <cellStyle name="40% - Accent6 4 2 2 2 2 3 2 2" xfId="24485" xr:uid="{00000000-0005-0000-0000-000042750000}"/>
    <cellStyle name="40% - Accent6 4 2 2 2 2 3 2 3" xfId="54843" xr:uid="{00000000-0005-0000-0000-000043750000}"/>
    <cellStyle name="40% - Accent6 4 2 2 2 2 3 3" xfId="24486" xr:uid="{00000000-0005-0000-0000-000044750000}"/>
    <cellStyle name="40% - Accent6 4 2 2 2 2 3 4" xfId="24487" xr:uid="{00000000-0005-0000-0000-000045750000}"/>
    <cellStyle name="40% - Accent6 4 2 2 2 2 4" xfId="24488" xr:uid="{00000000-0005-0000-0000-000046750000}"/>
    <cellStyle name="40% - Accent6 4 2 2 2 2 4 2" xfId="24489" xr:uid="{00000000-0005-0000-0000-000047750000}"/>
    <cellStyle name="40% - Accent6 4 2 2 2 2 4 3" xfId="54844" xr:uid="{00000000-0005-0000-0000-000048750000}"/>
    <cellStyle name="40% - Accent6 4 2 2 2 2 5" xfId="24490" xr:uid="{00000000-0005-0000-0000-000049750000}"/>
    <cellStyle name="40% - Accent6 4 2 2 2 2 6" xfId="24491" xr:uid="{00000000-0005-0000-0000-00004A750000}"/>
    <cellStyle name="40% - Accent6 4 2 2 2 3" xfId="24492" xr:uid="{00000000-0005-0000-0000-00004B750000}"/>
    <cellStyle name="40% - Accent6 4 2 2 2 3 2" xfId="24493" xr:uid="{00000000-0005-0000-0000-00004C750000}"/>
    <cellStyle name="40% - Accent6 4 2 2 2 3 2 2" xfId="24494" xr:uid="{00000000-0005-0000-0000-00004D750000}"/>
    <cellStyle name="40% - Accent6 4 2 2 2 3 2 3" xfId="54845" xr:uid="{00000000-0005-0000-0000-00004E750000}"/>
    <cellStyle name="40% - Accent6 4 2 2 2 3 3" xfId="24495" xr:uid="{00000000-0005-0000-0000-00004F750000}"/>
    <cellStyle name="40% - Accent6 4 2 2 2 3 4" xfId="24496" xr:uid="{00000000-0005-0000-0000-000050750000}"/>
    <cellStyle name="40% - Accent6 4 2 2 2 4" xfId="24497" xr:uid="{00000000-0005-0000-0000-000051750000}"/>
    <cellStyle name="40% - Accent6 4 2 2 2 4 2" xfId="24498" xr:uid="{00000000-0005-0000-0000-000052750000}"/>
    <cellStyle name="40% - Accent6 4 2 2 2 4 2 2" xfId="24499" xr:uid="{00000000-0005-0000-0000-000053750000}"/>
    <cellStyle name="40% - Accent6 4 2 2 2 4 2 3" xfId="54846" xr:uid="{00000000-0005-0000-0000-000054750000}"/>
    <cellStyle name="40% - Accent6 4 2 2 2 4 3" xfId="24500" xr:uid="{00000000-0005-0000-0000-000055750000}"/>
    <cellStyle name="40% - Accent6 4 2 2 2 4 4" xfId="24501" xr:uid="{00000000-0005-0000-0000-000056750000}"/>
    <cellStyle name="40% - Accent6 4 2 2 2 5" xfId="24502" xr:uid="{00000000-0005-0000-0000-000057750000}"/>
    <cellStyle name="40% - Accent6 4 2 2 2 5 2" xfId="24503" xr:uid="{00000000-0005-0000-0000-000058750000}"/>
    <cellStyle name="40% - Accent6 4 2 2 2 5 3" xfId="54847" xr:uid="{00000000-0005-0000-0000-000059750000}"/>
    <cellStyle name="40% - Accent6 4 2 2 2 6" xfId="24504" xr:uid="{00000000-0005-0000-0000-00005A750000}"/>
    <cellStyle name="40% - Accent6 4 2 2 2 7" xfId="24505" xr:uid="{00000000-0005-0000-0000-00005B750000}"/>
    <cellStyle name="40% - Accent6 4 2 2 3" xfId="24506" xr:uid="{00000000-0005-0000-0000-00005C750000}"/>
    <cellStyle name="40% - Accent6 4 2 2 3 2" xfId="24507" xr:uid="{00000000-0005-0000-0000-00005D750000}"/>
    <cellStyle name="40% - Accent6 4 2 2 3 2 2" xfId="24508" xr:uid="{00000000-0005-0000-0000-00005E750000}"/>
    <cellStyle name="40% - Accent6 4 2 2 3 2 2 2" xfId="24509" xr:uid="{00000000-0005-0000-0000-00005F750000}"/>
    <cellStyle name="40% - Accent6 4 2 2 3 2 2 3" xfId="54848" xr:uid="{00000000-0005-0000-0000-000060750000}"/>
    <cellStyle name="40% - Accent6 4 2 2 3 2 3" xfId="24510" xr:uid="{00000000-0005-0000-0000-000061750000}"/>
    <cellStyle name="40% - Accent6 4 2 2 3 2 4" xfId="24511" xr:uid="{00000000-0005-0000-0000-000062750000}"/>
    <cellStyle name="40% - Accent6 4 2 2 3 3" xfId="24512" xr:uid="{00000000-0005-0000-0000-000063750000}"/>
    <cellStyle name="40% - Accent6 4 2 2 3 3 2" xfId="24513" xr:uid="{00000000-0005-0000-0000-000064750000}"/>
    <cellStyle name="40% - Accent6 4 2 2 3 3 2 2" xfId="24514" xr:uid="{00000000-0005-0000-0000-000065750000}"/>
    <cellStyle name="40% - Accent6 4 2 2 3 3 2 3" xfId="54849" xr:uid="{00000000-0005-0000-0000-000066750000}"/>
    <cellStyle name="40% - Accent6 4 2 2 3 3 3" xfId="24515" xr:uid="{00000000-0005-0000-0000-000067750000}"/>
    <cellStyle name="40% - Accent6 4 2 2 3 3 4" xfId="24516" xr:uid="{00000000-0005-0000-0000-000068750000}"/>
    <cellStyle name="40% - Accent6 4 2 2 3 4" xfId="24517" xr:uid="{00000000-0005-0000-0000-000069750000}"/>
    <cellStyle name="40% - Accent6 4 2 2 3 4 2" xfId="24518" xr:uid="{00000000-0005-0000-0000-00006A750000}"/>
    <cellStyle name="40% - Accent6 4 2 2 3 4 3" xfId="54850" xr:uid="{00000000-0005-0000-0000-00006B750000}"/>
    <cellStyle name="40% - Accent6 4 2 2 3 5" xfId="24519" xr:uid="{00000000-0005-0000-0000-00006C750000}"/>
    <cellStyle name="40% - Accent6 4 2 2 3 6" xfId="24520" xr:uid="{00000000-0005-0000-0000-00006D750000}"/>
    <cellStyle name="40% - Accent6 4 2 2 4" xfId="24521" xr:uid="{00000000-0005-0000-0000-00006E750000}"/>
    <cellStyle name="40% - Accent6 4 2 2 4 2" xfId="24522" xr:uid="{00000000-0005-0000-0000-00006F750000}"/>
    <cellStyle name="40% - Accent6 4 2 2 4 2 2" xfId="24523" xr:uid="{00000000-0005-0000-0000-000070750000}"/>
    <cellStyle name="40% - Accent6 4 2 2 4 2 3" xfId="54851" xr:uid="{00000000-0005-0000-0000-000071750000}"/>
    <cellStyle name="40% - Accent6 4 2 2 4 3" xfId="24524" xr:uid="{00000000-0005-0000-0000-000072750000}"/>
    <cellStyle name="40% - Accent6 4 2 2 4 4" xfId="24525" xr:uid="{00000000-0005-0000-0000-000073750000}"/>
    <cellStyle name="40% - Accent6 4 2 2 5" xfId="24526" xr:uid="{00000000-0005-0000-0000-000074750000}"/>
    <cellStyle name="40% - Accent6 4 2 2 5 2" xfId="24527" xr:uid="{00000000-0005-0000-0000-000075750000}"/>
    <cellStyle name="40% - Accent6 4 2 2 5 2 2" xfId="24528" xr:uid="{00000000-0005-0000-0000-000076750000}"/>
    <cellStyle name="40% - Accent6 4 2 2 5 2 3" xfId="54852" xr:uid="{00000000-0005-0000-0000-000077750000}"/>
    <cellStyle name="40% - Accent6 4 2 2 5 3" xfId="24529" xr:uid="{00000000-0005-0000-0000-000078750000}"/>
    <cellStyle name="40% - Accent6 4 2 2 5 4" xfId="24530" xr:uid="{00000000-0005-0000-0000-000079750000}"/>
    <cellStyle name="40% - Accent6 4 2 2 6" xfId="24531" xr:uid="{00000000-0005-0000-0000-00007A750000}"/>
    <cellStyle name="40% - Accent6 4 2 2 6 2" xfId="24532" xr:uid="{00000000-0005-0000-0000-00007B750000}"/>
    <cellStyle name="40% - Accent6 4 2 2 6 3" xfId="54853" xr:uid="{00000000-0005-0000-0000-00007C750000}"/>
    <cellStyle name="40% - Accent6 4 2 2 7" xfId="24533" xr:uid="{00000000-0005-0000-0000-00007D750000}"/>
    <cellStyle name="40% - Accent6 4 2 2 8" xfId="24534" xr:uid="{00000000-0005-0000-0000-00007E750000}"/>
    <cellStyle name="40% - Accent6 4 2 2 9" xfId="60743" xr:uid="{00000000-0005-0000-0000-00007F750000}"/>
    <cellStyle name="40% - Accent6 4 2 3" xfId="24535" xr:uid="{00000000-0005-0000-0000-000080750000}"/>
    <cellStyle name="40% - Accent6 4 2 3 2" xfId="24536" xr:uid="{00000000-0005-0000-0000-000081750000}"/>
    <cellStyle name="40% - Accent6 4 2 3 2 2" xfId="24537" xr:uid="{00000000-0005-0000-0000-000082750000}"/>
    <cellStyle name="40% - Accent6 4 2 3 2 2 2" xfId="24538" xr:uid="{00000000-0005-0000-0000-000083750000}"/>
    <cellStyle name="40% - Accent6 4 2 3 2 2 2 2" xfId="24539" xr:uid="{00000000-0005-0000-0000-000084750000}"/>
    <cellStyle name="40% - Accent6 4 2 3 2 2 2 3" xfId="54854" xr:uid="{00000000-0005-0000-0000-000085750000}"/>
    <cellStyle name="40% - Accent6 4 2 3 2 2 3" xfId="24540" xr:uid="{00000000-0005-0000-0000-000086750000}"/>
    <cellStyle name="40% - Accent6 4 2 3 2 2 4" xfId="24541" xr:uid="{00000000-0005-0000-0000-000087750000}"/>
    <cellStyle name="40% - Accent6 4 2 3 2 3" xfId="24542" xr:uid="{00000000-0005-0000-0000-000088750000}"/>
    <cellStyle name="40% - Accent6 4 2 3 2 3 2" xfId="24543" xr:uid="{00000000-0005-0000-0000-000089750000}"/>
    <cellStyle name="40% - Accent6 4 2 3 2 3 2 2" xfId="24544" xr:uid="{00000000-0005-0000-0000-00008A750000}"/>
    <cellStyle name="40% - Accent6 4 2 3 2 3 2 3" xfId="54855" xr:uid="{00000000-0005-0000-0000-00008B750000}"/>
    <cellStyle name="40% - Accent6 4 2 3 2 3 3" xfId="24545" xr:uid="{00000000-0005-0000-0000-00008C750000}"/>
    <cellStyle name="40% - Accent6 4 2 3 2 3 4" xfId="24546" xr:uid="{00000000-0005-0000-0000-00008D750000}"/>
    <cellStyle name="40% - Accent6 4 2 3 2 4" xfId="24547" xr:uid="{00000000-0005-0000-0000-00008E750000}"/>
    <cellStyle name="40% - Accent6 4 2 3 2 4 2" xfId="24548" xr:uid="{00000000-0005-0000-0000-00008F750000}"/>
    <cellStyle name="40% - Accent6 4 2 3 2 4 3" xfId="54856" xr:uid="{00000000-0005-0000-0000-000090750000}"/>
    <cellStyle name="40% - Accent6 4 2 3 2 5" xfId="24549" xr:uid="{00000000-0005-0000-0000-000091750000}"/>
    <cellStyle name="40% - Accent6 4 2 3 2 6" xfId="24550" xr:uid="{00000000-0005-0000-0000-000092750000}"/>
    <cellStyle name="40% - Accent6 4 2 3 3" xfId="24551" xr:uid="{00000000-0005-0000-0000-000093750000}"/>
    <cellStyle name="40% - Accent6 4 2 3 3 2" xfId="24552" xr:uid="{00000000-0005-0000-0000-000094750000}"/>
    <cellStyle name="40% - Accent6 4 2 3 3 2 2" xfId="24553" xr:uid="{00000000-0005-0000-0000-000095750000}"/>
    <cellStyle name="40% - Accent6 4 2 3 3 2 3" xfId="54857" xr:uid="{00000000-0005-0000-0000-000096750000}"/>
    <cellStyle name="40% - Accent6 4 2 3 3 3" xfId="24554" xr:uid="{00000000-0005-0000-0000-000097750000}"/>
    <cellStyle name="40% - Accent6 4 2 3 3 4" xfId="24555" xr:uid="{00000000-0005-0000-0000-000098750000}"/>
    <cellStyle name="40% - Accent6 4 2 3 4" xfId="24556" xr:uid="{00000000-0005-0000-0000-000099750000}"/>
    <cellStyle name="40% - Accent6 4 2 3 4 2" xfId="24557" xr:uid="{00000000-0005-0000-0000-00009A750000}"/>
    <cellStyle name="40% - Accent6 4 2 3 4 2 2" xfId="24558" xr:uid="{00000000-0005-0000-0000-00009B750000}"/>
    <cellStyle name="40% - Accent6 4 2 3 4 2 3" xfId="54858" xr:uid="{00000000-0005-0000-0000-00009C750000}"/>
    <cellStyle name="40% - Accent6 4 2 3 4 3" xfId="24559" xr:uid="{00000000-0005-0000-0000-00009D750000}"/>
    <cellStyle name="40% - Accent6 4 2 3 4 4" xfId="24560" xr:uid="{00000000-0005-0000-0000-00009E750000}"/>
    <cellStyle name="40% - Accent6 4 2 3 5" xfId="24561" xr:uid="{00000000-0005-0000-0000-00009F750000}"/>
    <cellStyle name="40% - Accent6 4 2 3 5 2" xfId="24562" xr:uid="{00000000-0005-0000-0000-0000A0750000}"/>
    <cellStyle name="40% - Accent6 4 2 3 5 3" xfId="54859" xr:uid="{00000000-0005-0000-0000-0000A1750000}"/>
    <cellStyle name="40% - Accent6 4 2 3 6" xfId="24563" xr:uid="{00000000-0005-0000-0000-0000A2750000}"/>
    <cellStyle name="40% - Accent6 4 2 3 7" xfId="24564" xr:uid="{00000000-0005-0000-0000-0000A3750000}"/>
    <cellStyle name="40% - Accent6 4 2 4" xfId="24565" xr:uid="{00000000-0005-0000-0000-0000A4750000}"/>
    <cellStyle name="40% - Accent6 4 2 4 2" xfId="24566" xr:uid="{00000000-0005-0000-0000-0000A5750000}"/>
    <cellStyle name="40% - Accent6 4 2 4 2 2" xfId="24567" xr:uid="{00000000-0005-0000-0000-0000A6750000}"/>
    <cellStyle name="40% - Accent6 4 2 4 2 2 2" xfId="24568" xr:uid="{00000000-0005-0000-0000-0000A7750000}"/>
    <cellStyle name="40% - Accent6 4 2 4 2 2 3" xfId="54860" xr:uid="{00000000-0005-0000-0000-0000A8750000}"/>
    <cellStyle name="40% - Accent6 4 2 4 2 3" xfId="24569" xr:uid="{00000000-0005-0000-0000-0000A9750000}"/>
    <cellStyle name="40% - Accent6 4 2 4 2 4" xfId="24570" xr:uid="{00000000-0005-0000-0000-0000AA750000}"/>
    <cellStyle name="40% - Accent6 4 2 4 3" xfId="24571" xr:uid="{00000000-0005-0000-0000-0000AB750000}"/>
    <cellStyle name="40% - Accent6 4 2 4 3 2" xfId="24572" xr:uid="{00000000-0005-0000-0000-0000AC750000}"/>
    <cellStyle name="40% - Accent6 4 2 4 3 2 2" xfId="24573" xr:uid="{00000000-0005-0000-0000-0000AD750000}"/>
    <cellStyle name="40% - Accent6 4 2 4 3 2 3" xfId="54861" xr:uid="{00000000-0005-0000-0000-0000AE750000}"/>
    <cellStyle name="40% - Accent6 4 2 4 3 3" xfId="24574" xr:uid="{00000000-0005-0000-0000-0000AF750000}"/>
    <cellStyle name="40% - Accent6 4 2 4 3 4" xfId="24575" xr:uid="{00000000-0005-0000-0000-0000B0750000}"/>
    <cellStyle name="40% - Accent6 4 2 4 4" xfId="24576" xr:uid="{00000000-0005-0000-0000-0000B1750000}"/>
    <cellStyle name="40% - Accent6 4 2 4 4 2" xfId="24577" xr:uid="{00000000-0005-0000-0000-0000B2750000}"/>
    <cellStyle name="40% - Accent6 4 2 4 4 3" xfId="54862" xr:uid="{00000000-0005-0000-0000-0000B3750000}"/>
    <cellStyle name="40% - Accent6 4 2 4 5" xfId="24578" xr:uid="{00000000-0005-0000-0000-0000B4750000}"/>
    <cellStyle name="40% - Accent6 4 2 4 6" xfId="24579" xr:uid="{00000000-0005-0000-0000-0000B5750000}"/>
    <cellStyle name="40% - Accent6 4 2 5" xfId="24580" xr:uid="{00000000-0005-0000-0000-0000B6750000}"/>
    <cellStyle name="40% - Accent6 4 2 5 2" xfId="24581" xr:uid="{00000000-0005-0000-0000-0000B7750000}"/>
    <cellStyle name="40% - Accent6 4 2 5 2 2" xfId="24582" xr:uid="{00000000-0005-0000-0000-0000B8750000}"/>
    <cellStyle name="40% - Accent6 4 2 5 2 2 2" xfId="24583" xr:uid="{00000000-0005-0000-0000-0000B9750000}"/>
    <cellStyle name="40% - Accent6 4 2 5 2 2 3" xfId="54863" xr:uid="{00000000-0005-0000-0000-0000BA750000}"/>
    <cellStyle name="40% - Accent6 4 2 5 2 3" xfId="24584" xr:uid="{00000000-0005-0000-0000-0000BB750000}"/>
    <cellStyle name="40% - Accent6 4 2 5 2 4" xfId="24585" xr:uid="{00000000-0005-0000-0000-0000BC750000}"/>
    <cellStyle name="40% - Accent6 4 2 5 3" xfId="24586" xr:uid="{00000000-0005-0000-0000-0000BD750000}"/>
    <cellStyle name="40% - Accent6 4 2 5 3 2" xfId="24587" xr:uid="{00000000-0005-0000-0000-0000BE750000}"/>
    <cellStyle name="40% - Accent6 4 2 5 3 3" xfId="54864" xr:uid="{00000000-0005-0000-0000-0000BF750000}"/>
    <cellStyle name="40% - Accent6 4 2 5 4" xfId="24588" xr:uid="{00000000-0005-0000-0000-0000C0750000}"/>
    <cellStyle name="40% - Accent6 4 2 5 5" xfId="24589" xr:uid="{00000000-0005-0000-0000-0000C1750000}"/>
    <cellStyle name="40% - Accent6 4 2 6" xfId="24590" xr:uid="{00000000-0005-0000-0000-0000C2750000}"/>
    <cellStyle name="40% - Accent6 4 2 6 2" xfId="24591" xr:uid="{00000000-0005-0000-0000-0000C3750000}"/>
    <cellStyle name="40% - Accent6 4 2 6 2 2" xfId="24592" xr:uid="{00000000-0005-0000-0000-0000C4750000}"/>
    <cellStyle name="40% - Accent6 4 2 6 2 3" xfId="54865" xr:uid="{00000000-0005-0000-0000-0000C5750000}"/>
    <cellStyle name="40% - Accent6 4 2 6 3" xfId="24593" xr:uid="{00000000-0005-0000-0000-0000C6750000}"/>
    <cellStyle name="40% - Accent6 4 2 6 4" xfId="24594" xr:uid="{00000000-0005-0000-0000-0000C7750000}"/>
    <cellStyle name="40% - Accent6 4 2 7" xfId="24595" xr:uid="{00000000-0005-0000-0000-0000C8750000}"/>
    <cellStyle name="40% - Accent6 4 2 7 2" xfId="24596" xr:uid="{00000000-0005-0000-0000-0000C9750000}"/>
    <cellStyle name="40% - Accent6 4 2 7 2 2" xfId="24597" xr:uid="{00000000-0005-0000-0000-0000CA750000}"/>
    <cellStyle name="40% - Accent6 4 2 7 2 3" xfId="54866" xr:uid="{00000000-0005-0000-0000-0000CB750000}"/>
    <cellStyle name="40% - Accent6 4 2 7 3" xfId="24598" xr:uid="{00000000-0005-0000-0000-0000CC750000}"/>
    <cellStyle name="40% - Accent6 4 2 7 4" xfId="24599" xr:uid="{00000000-0005-0000-0000-0000CD750000}"/>
    <cellStyle name="40% - Accent6 4 2 8" xfId="24600" xr:uid="{00000000-0005-0000-0000-0000CE750000}"/>
    <cellStyle name="40% - Accent6 4 2 8 2" xfId="24601" xr:uid="{00000000-0005-0000-0000-0000CF750000}"/>
    <cellStyle name="40% - Accent6 4 2 8 3" xfId="54867" xr:uid="{00000000-0005-0000-0000-0000D0750000}"/>
    <cellStyle name="40% - Accent6 4 2 9" xfId="24602" xr:uid="{00000000-0005-0000-0000-0000D1750000}"/>
    <cellStyle name="40% - Accent6 4 3" xfId="24603" xr:uid="{00000000-0005-0000-0000-0000D2750000}"/>
    <cellStyle name="40% - Accent6 4 3 2" xfId="24604" xr:uid="{00000000-0005-0000-0000-0000D3750000}"/>
    <cellStyle name="40% - Accent6 4 3 2 2" xfId="24605" xr:uid="{00000000-0005-0000-0000-0000D4750000}"/>
    <cellStyle name="40% - Accent6 4 3 2 2 2" xfId="24606" xr:uid="{00000000-0005-0000-0000-0000D5750000}"/>
    <cellStyle name="40% - Accent6 4 3 2 2 2 2" xfId="24607" xr:uid="{00000000-0005-0000-0000-0000D6750000}"/>
    <cellStyle name="40% - Accent6 4 3 2 2 2 2 2" xfId="24608" xr:uid="{00000000-0005-0000-0000-0000D7750000}"/>
    <cellStyle name="40% - Accent6 4 3 2 2 2 2 3" xfId="54868" xr:uid="{00000000-0005-0000-0000-0000D8750000}"/>
    <cellStyle name="40% - Accent6 4 3 2 2 2 3" xfId="24609" xr:uid="{00000000-0005-0000-0000-0000D9750000}"/>
    <cellStyle name="40% - Accent6 4 3 2 2 2 4" xfId="24610" xr:uid="{00000000-0005-0000-0000-0000DA750000}"/>
    <cellStyle name="40% - Accent6 4 3 2 2 3" xfId="24611" xr:uid="{00000000-0005-0000-0000-0000DB750000}"/>
    <cellStyle name="40% - Accent6 4 3 2 2 3 2" xfId="24612" xr:uid="{00000000-0005-0000-0000-0000DC750000}"/>
    <cellStyle name="40% - Accent6 4 3 2 2 3 2 2" xfId="24613" xr:uid="{00000000-0005-0000-0000-0000DD750000}"/>
    <cellStyle name="40% - Accent6 4 3 2 2 3 2 3" xfId="54869" xr:uid="{00000000-0005-0000-0000-0000DE750000}"/>
    <cellStyle name="40% - Accent6 4 3 2 2 3 3" xfId="24614" xr:uid="{00000000-0005-0000-0000-0000DF750000}"/>
    <cellStyle name="40% - Accent6 4 3 2 2 3 4" xfId="24615" xr:uid="{00000000-0005-0000-0000-0000E0750000}"/>
    <cellStyle name="40% - Accent6 4 3 2 2 4" xfId="24616" xr:uid="{00000000-0005-0000-0000-0000E1750000}"/>
    <cellStyle name="40% - Accent6 4 3 2 2 4 2" xfId="24617" xr:uid="{00000000-0005-0000-0000-0000E2750000}"/>
    <cellStyle name="40% - Accent6 4 3 2 2 4 3" xfId="54870" xr:uid="{00000000-0005-0000-0000-0000E3750000}"/>
    <cellStyle name="40% - Accent6 4 3 2 2 5" xfId="24618" xr:uid="{00000000-0005-0000-0000-0000E4750000}"/>
    <cellStyle name="40% - Accent6 4 3 2 2 6" xfId="24619" xr:uid="{00000000-0005-0000-0000-0000E5750000}"/>
    <cellStyle name="40% - Accent6 4 3 2 3" xfId="24620" xr:uid="{00000000-0005-0000-0000-0000E6750000}"/>
    <cellStyle name="40% - Accent6 4 3 2 3 2" xfId="24621" xr:uid="{00000000-0005-0000-0000-0000E7750000}"/>
    <cellStyle name="40% - Accent6 4 3 2 3 2 2" xfId="24622" xr:uid="{00000000-0005-0000-0000-0000E8750000}"/>
    <cellStyle name="40% - Accent6 4 3 2 3 2 3" xfId="54871" xr:uid="{00000000-0005-0000-0000-0000E9750000}"/>
    <cellStyle name="40% - Accent6 4 3 2 3 3" xfId="24623" xr:uid="{00000000-0005-0000-0000-0000EA750000}"/>
    <cellStyle name="40% - Accent6 4 3 2 3 4" xfId="24624" xr:uid="{00000000-0005-0000-0000-0000EB750000}"/>
    <cellStyle name="40% - Accent6 4 3 2 4" xfId="24625" xr:uid="{00000000-0005-0000-0000-0000EC750000}"/>
    <cellStyle name="40% - Accent6 4 3 2 4 2" xfId="24626" xr:uid="{00000000-0005-0000-0000-0000ED750000}"/>
    <cellStyle name="40% - Accent6 4 3 2 4 2 2" xfId="24627" xr:uid="{00000000-0005-0000-0000-0000EE750000}"/>
    <cellStyle name="40% - Accent6 4 3 2 4 2 3" xfId="54872" xr:uid="{00000000-0005-0000-0000-0000EF750000}"/>
    <cellStyle name="40% - Accent6 4 3 2 4 3" xfId="24628" xr:uid="{00000000-0005-0000-0000-0000F0750000}"/>
    <cellStyle name="40% - Accent6 4 3 2 4 4" xfId="24629" xr:uid="{00000000-0005-0000-0000-0000F1750000}"/>
    <cellStyle name="40% - Accent6 4 3 2 5" xfId="24630" xr:uid="{00000000-0005-0000-0000-0000F2750000}"/>
    <cellStyle name="40% - Accent6 4 3 2 5 2" xfId="24631" xr:uid="{00000000-0005-0000-0000-0000F3750000}"/>
    <cellStyle name="40% - Accent6 4 3 2 5 3" xfId="54873" xr:uid="{00000000-0005-0000-0000-0000F4750000}"/>
    <cellStyle name="40% - Accent6 4 3 2 6" xfId="24632" xr:uid="{00000000-0005-0000-0000-0000F5750000}"/>
    <cellStyle name="40% - Accent6 4 3 2 7" xfId="24633" xr:uid="{00000000-0005-0000-0000-0000F6750000}"/>
    <cellStyle name="40% - Accent6 4 3 3" xfId="24634" xr:uid="{00000000-0005-0000-0000-0000F7750000}"/>
    <cellStyle name="40% - Accent6 4 3 3 2" xfId="24635" xr:uid="{00000000-0005-0000-0000-0000F8750000}"/>
    <cellStyle name="40% - Accent6 4 3 3 2 2" xfId="24636" xr:uid="{00000000-0005-0000-0000-0000F9750000}"/>
    <cellStyle name="40% - Accent6 4 3 3 2 2 2" xfId="24637" xr:uid="{00000000-0005-0000-0000-0000FA750000}"/>
    <cellStyle name="40% - Accent6 4 3 3 2 2 3" xfId="54874" xr:uid="{00000000-0005-0000-0000-0000FB750000}"/>
    <cellStyle name="40% - Accent6 4 3 3 2 3" xfId="24638" xr:uid="{00000000-0005-0000-0000-0000FC750000}"/>
    <cellStyle name="40% - Accent6 4 3 3 2 4" xfId="24639" xr:uid="{00000000-0005-0000-0000-0000FD750000}"/>
    <cellStyle name="40% - Accent6 4 3 3 3" xfId="24640" xr:uid="{00000000-0005-0000-0000-0000FE750000}"/>
    <cellStyle name="40% - Accent6 4 3 3 3 2" xfId="24641" xr:uid="{00000000-0005-0000-0000-0000FF750000}"/>
    <cellStyle name="40% - Accent6 4 3 3 3 2 2" xfId="24642" xr:uid="{00000000-0005-0000-0000-000000760000}"/>
    <cellStyle name="40% - Accent6 4 3 3 3 2 3" xfId="54875" xr:uid="{00000000-0005-0000-0000-000001760000}"/>
    <cellStyle name="40% - Accent6 4 3 3 3 3" xfId="24643" xr:uid="{00000000-0005-0000-0000-000002760000}"/>
    <cellStyle name="40% - Accent6 4 3 3 3 4" xfId="24644" xr:uid="{00000000-0005-0000-0000-000003760000}"/>
    <cellStyle name="40% - Accent6 4 3 3 4" xfId="24645" xr:uid="{00000000-0005-0000-0000-000004760000}"/>
    <cellStyle name="40% - Accent6 4 3 3 4 2" xfId="24646" xr:uid="{00000000-0005-0000-0000-000005760000}"/>
    <cellStyle name="40% - Accent6 4 3 3 4 3" xfId="54876" xr:uid="{00000000-0005-0000-0000-000006760000}"/>
    <cellStyle name="40% - Accent6 4 3 3 5" xfId="24647" xr:uid="{00000000-0005-0000-0000-000007760000}"/>
    <cellStyle name="40% - Accent6 4 3 3 6" xfId="24648" xr:uid="{00000000-0005-0000-0000-000008760000}"/>
    <cellStyle name="40% - Accent6 4 3 4" xfId="24649" xr:uid="{00000000-0005-0000-0000-000009760000}"/>
    <cellStyle name="40% - Accent6 4 3 4 2" xfId="24650" xr:uid="{00000000-0005-0000-0000-00000A760000}"/>
    <cellStyle name="40% - Accent6 4 3 4 2 2" xfId="24651" xr:uid="{00000000-0005-0000-0000-00000B760000}"/>
    <cellStyle name="40% - Accent6 4 3 4 2 3" xfId="54877" xr:uid="{00000000-0005-0000-0000-00000C760000}"/>
    <cellStyle name="40% - Accent6 4 3 4 3" xfId="24652" xr:uid="{00000000-0005-0000-0000-00000D760000}"/>
    <cellStyle name="40% - Accent6 4 3 4 4" xfId="24653" xr:uid="{00000000-0005-0000-0000-00000E760000}"/>
    <cellStyle name="40% - Accent6 4 3 5" xfId="24654" xr:uid="{00000000-0005-0000-0000-00000F760000}"/>
    <cellStyle name="40% - Accent6 4 3 5 2" xfId="24655" xr:uid="{00000000-0005-0000-0000-000010760000}"/>
    <cellStyle name="40% - Accent6 4 3 5 2 2" xfId="24656" xr:uid="{00000000-0005-0000-0000-000011760000}"/>
    <cellStyle name="40% - Accent6 4 3 5 2 3" xfId="54878" xr:uid="{00000000-0005-0000-0000-000012760000}"/>
    <cellStyle name="40% - Accent6 4 3 5 3" xfId="24657" xr:uid="{00000000-0005-0000-0000-000013760000}"/>
    <cellStyle name="40% - Accent6 4 3 5 4" xfId="24658" xr:uid="{00000000-0005-0000-0000-000014760000}"/>
    <cellStyle name="40% - Accent6 4 3 6" xfId="24659" xr:uid="{00000000-0005-0000-0000-000015760000}"/>
    <cellStyle name="40% - Accent6 4 3 6 2" xfId="24660" xr:uid="{00000000-0005-0000-0000-000016760000}"/>
    <cellStyle name="40% - Accent6 4 3 6 3" xfId="54879" xr:uid="{00000000-0005-0000-0000-000017760000}"/>
    <cellStyle name="40% - Accent6 4 3 7" xfId="24661" xr:uid="{00000000-0005-0000-0000-000018760000}"/>
    <cellStyle name="40% - Accent6 4 3 8" xfId="24662" xr:uid="{00000000-0005-0000-0000-000019760000}"/>
    <cellStyle name="40% - Accent6 4 3 9" xfId="60560" xr:uid="{00000000-0005-0000-0000-00001A760000}"/>
    <cellStyle name="40% - Accent6 4 4" xfId="24663" xr:uid="{00000000-0005-0000-0000-00001B760000}"/>
    <cellStyle name="40% - Accent6 4 4 2" xfId="24664" xr:uid="{00000000-0005-0000-0000-00001C760000}"/>
    <cellStyle name="40% - Accent6 4 4 2 2" xfId="24665" xr:uid="{00000000-0005-0000-0000-00001D760000}"/>
    <cellStyle name="40% - Accent6 4 4 2 2 2" xfId="24666" xr:uid="{00000000-0005-0000-0000-00001E760000}"/>
    <cellStyle name="40% - Accent6 4 4 2 2 2 2" xfId="24667" xr:uid="{00000000-0005-0000-0000-00001F760000}"/>
    <cellStyle name="40% - Accent6 4 4 2 2 2 3" xfId="54880" xr:uid="{00000000-0005-0000-0000-000020760000}"/>
    <cellStyle name="40% - Accent6 4 4 2 2 3" xfId="24668" xr:uid="{00000000-0005-0000-0000-000021760000}"/>
    <cellStyle name="40% - Accent6 4 4 2 2 4" xfId="24669" xr:uid="{00000000-0005-0000-0000-000022760000}"/>
    <cellStyle name="40% - Accent6 4 4 2 3" xfId="24670" xr:uid="{00000000-0005-0000-0000-000023760000}"/>
    <cellStyle name="40% - Accent6 4 4 2 3 2" xfId="24671" xr:uid="{00000000-0005-0000-0000-000024760000}"/>
    <cellStyle name="40% - Accent6 4 4 2 3 2 2" xfId="24672" xr:uid="{00000000-0005-0000-0000-000025760000}"/>
    <cellStyle name="40% - Accent6 4 4 2 3 2 3" xfId="54881" xr:uid="{00000000-0005-0000-0000-000026760000}"/>
    <cellStyle name="40% - Accent6 4 4 2 3 3" xfId="24673" xr:uid="{00000000-0005-0000-0000-000027760000}"/>
    <cellStyle name="40% - Accent6 4 4 2 3 4" xfId="24674" xr:uid="{00000000-0005-0000-0000-000028760000}"/>
    <cellStyle name="40% - Accent6 4 4 2 4" xfId="24675" xr:uid="{00000000-0005-0000-0000-000029760000}"/>
    <cellStyle name="40% - Accent6 4 4 2 4 2" xfId="24676" xr:uid="{00000000-0005-0000-0000-00002A760000}"/>
    <cellStyle name="40% - Accent6 4 4 2 4 3" xfId="54882" xr:uid="{00000000-0005-0000-0000-00002B760000}"/>
    <cellStyle name="40% - Accent6 4 4 2 5" xfId="24677" xr:uid="{00000000-0005-0000-0000-00002C760000}"/>
    <cellStyle name="40% - Accent6 4 4 2 6" xfId="24678" xr:uid="{00000000-0005-0000-0000-00002D760000}"/>
    <cellStyle name="40% - Accent6 4 4 3" xfId="24679" xr:uid="{00000000-0005-0000-0000-00002E760000}"/>
    <cellStyle name="40% - Accent6 4 4 3 2" xfId="24680" xr:uid="{00000000-0005-0000-0000-00002F760000}"/>
    <cellStyle name="40% - Accent6 4 4 3 2 2" xfId="24681" xr:uid="{00000000-0005-0000-0000-000030760000}"/>
    <cellStyle name="40% - Accent6 4 4 3 2 3" xfId="54883" xr:uid="{00000000-0005-0000-0000-000031760000}"/>
    <cellStyle name="40% - Accent6 4 4 3 3" xfId="24682" xr:uid="{00000000-0005-0000-0000-000032760000}"/>
    <cellStyle name="40% - Accent6 4 4 3 4" xfId="24683" xr:uid="{00000000-0005-0000-0000-000033760000}"/>
    <cellStyle name="40% - Accent6 4 4 4" xfId="24684" xr:uid="{00000000-0005-0000-0000-000034760000}"/>
    <cellStyle name="40% - Accent6 4 4 4 2" xfId="24685" xr:uid="{00000000-0005-0000-0000-000035760000}"/>
    <cellStyle name="40% - Accent6 4 4 4 2 2" xfId="24686" xr:uid="{00000000-0005-0000-0000-000036760000}"/>
    <cellStyle name="40% - Accent6 4 4 4 2 3" xfId="54884" xr:uid="{00000000-0005-0000-0000-000037760000}"/>
    <cellStyle name="40% - Accent6 4 4 4 3" xfId="24687" xr:uid="{00000000-0005-0000-0000-000038760000}"/>
    <cellStyle name="40% - Accent6 4 4 4 4" xfId="24688" xr:uid="{00000000-0005-0000-0000-000039760000}"/>
    <cellStyle name="40% - Accent6 4 4 5" xfId="24689" xr:uid="{00000000-0005-0000-0000-00003A760000}"/>
    <cellStyle name="40% - Accent6 4 4 5 2" xfId="24690" xr:uid="{00000000-0005-0000-0000-00003B760000}"/>
    <cellStyle name="40% - Accent6 4 4 5 3" xfId="54885" xr:uid="{00000000-0005-0000-0000-00003C760000}"/>
    <cellStyle name="40% - Accent6 4 4 6" xfId="24691" xr:uid="{00000000-0005-0000-0000-00003D760000}"/>
    <cellStyle name="40% - Accent6 4 4 7" xfId="24692" xr:uid="{00000000-0005-0000-0000-00003E760000}"/>
    <cellStyle name="40% - Accent6 4 5" xfId="24693" xr:uid="{00000000-0005-0000-0000-00003F760000}"/>
    <cellStyle name="40% - Accent6 4 5 2" xfId="24694" xr:uid="{00000000-0005-0000-0000-000040760000}"/>
    <cellStyle name="40% - Accent6 4 5 2 2" xfId="24695" xr:uid="{00000000-0005-0000-0000-000041760000}"/>
    <cellStyle name="40% - Accent6 4 5 2 2 2" xfId="24696" xr:uid="{00000000-0005-0000-0000-000042760000}"/>
    <cellStyle name="40% - Accent6 4 5 2 2 3" xfId="54886" xr:uid="{00000000-0005-0000-0000-000043760000}"/>
    <cellStyle name="40% - Accent6 4 5 2 3" xfId="24697" xr:uid="{00000000-0005-0000-0000-000044760000}"/>
    <cellStyle name="40% - Accent6 4 5 2 4" xfId="24698" xr:uid="{00000000-0005-0000-0000-000045760000}"/>
    <cellStyle name="40% - Accent6 4 5 3" xfId="24699" xr:uid="{00000000-0005-0000-0000-000046760000}"/>
    <cellStyle name="40% - Accent6 4 5 3 2" xfId="24700" xr:uid="{00000000-0005-0000-0000-000047760000}"/>
    <cellStyle name="40% - Accent6 4 5 3 2 2" xfId="24701" xr:uid="{00000000-0005-0000-0000-000048760000}"/>
    <cellStyle name="40% - Accent6 4 5 3 2 3" xfId="54887" xr:uid="{00000000-0005-0000-0000-000049760000}"/>
    <cellStyle name="40% - Accent6 4 5 3 3" xfId="24702" xr:uid="{00000000-0005-0000-0000-00004A760000}"/>
    <cellStyle name="40% - Accent6 4 5 3 4" xfId="24703" xr:uid="{00000000-0005-0000-0000-00004B760000}"/>
    <cellStyle name="40% - Accent6 4 5 4" xfId="24704" xr:uid="{00000000-0005-0000-0000-00004C760000}"/>
    <cellStyle name="40% - Accent6 4 5 4 2" xfId="24705" xr:uid="{00000000-0005-0000-0000-00004D760000}"/>
    <cellStyle name="40% - Accent6 4 5 4 3" xfId="54888" xr:uid="{00000000-0005-0000-0000-00004E760000}"/>
    <cellStyle name="40% - Accent6 4 5 5" xfId="24706" xr:uid="{00000000-0005-0000-0000-00004F760000}"/>
    <cellStyle name="40% - Accent6 4 5 6" xfId="24707" xr:uid="{00000000-0005-0000-0000-000050760000}"/>
    <cellStyle name="40% - Accent6 4 6" xfId="24708" xr:uid="{00000000-0005-0000-0000-000051760000}"/>
    <cellStyle name="40% - Accent6 4 6 2" xfId="24709" xr:uid="{00000000-0005-0000-0000-000052760000}"/>
    <cellStyle name="40% - Accent6 4 6 2 2" xfId="24710" xr:uid="{00000000-0005-0000-0000-000053760000}"/>
    <cellStyle name="40% - Accent6 4 6 2 2 2" xfId="24711" xr:uid="{00000000-0005-0000-0000-000054760000}"/>
    <cellStyle name="40% - Accent6 4 6 2 2 3" xfId="54889" xr:uid="{00000000-0005-0000-0000-000055760000}"/>
    <cellStyle name="40% - Accent6 4 6 2 3" xfId="24712" xr:uid="{00000000-0005-0000-0000-000056760000}"/>
    <cellStyle name="40% - Accent6 4 6 2 4" xfId="24713" xr:uid="{00000000-0005-0000-0000-000057760000}"/>
    <cellStyle name="40% - Accent6 4 6 3" xfId="24714" xr:uid="{00000000-0005-0000-0000-000058760000}"/>
    <cellStyle name="40% - Accent6 4 6 3 2" xfId="24715" xr:uid="{00000000-0005-0000-0000-000059760000}"/>
    <cellStyle name="40% - Accent6 4 6 3 3" xfId="54890" xr:uid="{00000000-0005-0000-0000-00005A760000}"/>
    <cellStyle name="40% - Accent6 4 6 4" xfId="24716" xr:uid="{00000000-0005-0000-0000-00005B760000}"/>
    <cellStyle name="40% - Accent6 4 6 5" xfId="24717" xr:uid="{00000000-0005-0000-0000-00005C760000}"/>
    <cellStyle name="40% - Accent6 4 7" xfId="24718" xr:uid="{00000000-0005-0000-0000-00005D760000}"/>
    <cellStyle name="40% - Accent6 4 7 2" xfId="24719" xr:uid="{00000000-0005-0000-0000-00005E760000}"/>
    <cellStyle name="40% - Accent6 4 7 2 2" xfId="24720" xr:uid="{00000000-0005-0000-0000-00005F760000}"/>
    <cellStyle name="40% - Accent6 4 7 2 3" xfId="54891" xr:uid="{00000000-0005-0000-0000-000060760000}"/>
    <cellStyle name="40% - Accent6 4 7 3" xfId="24721" xr:uid="{00000000-0005-0000-0000-000061760000}"/>
    <cellStyle name="40% - Accent6 4 7 4" xfId="24722" xr:uid="{00000000-0005-0000-0000-000062760000}"/>
    <cellStyle name="40% - Accent6 4 8" xfId="24723" xr:uid="{00000000-0005-0000-0000-000063760000}"/>
    <cellStyle name="40% - Accent6 4 8 2" xfId="24724" xr:uid="{00000000-0005-0000-0000-000064760000}"/>
    <cellStyle name="40% - Accent6 4 8 2 2" xfId="24725" xr:uid="{00000000-0005-0000-0000-000065760000}"/>
    <cellStyle name="40% - Accent6 4 8 2 3" xfId="54892" xr:uid="{00000000-0005-0000-0000-000066760000}"/>
    <cellStyle name="40% - Accent6 4 8 3" xfId="24726" xr:uid="{00000000-0005-0000-0000-000067760000}"/>
    <cellStyle name="40% - Accent6 4 8 4" xfId="24727" xr:uid="{00000000-0005-0000-0000-000068760000}"/>
    <cellStyle name="40% - Accent6 4 9" xfId="24728" xr:uid="{00000000-0005-0000-0000-000069760000}"/>
    <cellStyle name="40% - Accent6 4 9 2" xfId="24729" xr:uid="{00000000-0005-0000-0000-00006A760000}"/>
    <cellStyle name="40% - Accent6 4 9 3" xfId="54893" xr:uid="{00000000-0005-0000-0000-00006B760000}"/>
    <cellStyle name="40% - Accent6 5" xfId="24730" xr:uid="{00000000-0005-0000-0000-00006C760000}"/>
    <cellStyle name="40% - Accent6 5 10" xfId="24731" xr:uid="{00000000-0005-0000-0000-00006D760000}"/>
    <cellStyle name="40% - Accent6 5 11" xfId="60206" xr:uid="{00000000-0005-0000-0000-00006E760000}"/>
    <cellStyle name="40% - Accent6 5 2" xfId="24732" xr:uid="{00000000-0005-0000-0000-00006F760000}"/>
    <cellStyle name="40% - Accent6 5 2 2" xfId="24733" xr:uid="{00000000-0005-0000-0000-000070760000}"/>
    <cellStyle name="40% - Accent6 5 2 2 2" xfId="24734" xr:uid="{00000000-0005-0000-0000-000071760000}"/>
    <cellStyle name="40% - Accent6 5 2 2 2 2" xfId="24735" xr:uid="{00000000-0005-0000-0000-000072760000}"/>
    <cellStyle name="40% - Accent6 5 2 2 2 2 2" xfId="24736" xr:uid="{00000000-0005-0000-0000-000073760000}"/>
    <cellStyle name="40% - Accent6 5 2 2 2 2 2 2" xfId="24737" xr:uid="{00000000-0005-0000-0000-000074760000}"/>
    <cellStyle name="40% - Accent6 5 2 2 2 2 2 3" xfId="54894" xr:uid="{00000000-0005-0000-0000-000075760000}"/>
    <cellStyle name="40% - Accent6 5 2 2 2 2 3" xfId="24738" xr:uid="{00000000-0005-0000-0000-000076760000}"/>
    <cellStyle name="40% - Accent6 5 2 2 2 2 4" xfId="24739" xr:uid="{00000000-0005-0000-0000-000077760000}"/>
    <cellStyle name="40% - Accent6 5 2 2 2 3" xfId="24740" xr:uid="{00000000-0005-0000-0000-000078760000}"/>
    <cellStyle name="40% - Accent6 5 2 2 2 3 2" xfId="24741" xr:uid="{00000000-0005-0000-0000-000079760000}"/>
    <cellStyle name="40% - Accent6 5 2 2 2 3 2 2" xfId="24742" xr:uid="{00000000-0005-0000-0000-00007A760000}"/>
    <cellStyle name="40% - Accent6 5 2 2 2 3 2 3" xfId="54895" xr:uid="{00000000-0005-0000-0000-00007B760000}"/>
    <cellStyle name="40% - Accent6 5 2 2 2 3 3" xfId="24743" xr:uid="{00000000-0005-0000-0000-00007C760000}"/>
    <cellStyle name="40% - Accent6 5 2 2 2 3 4" xfId="24744" xr:uid="{00000000-0005-0000-0000-00007D760000}"/>
    <cellStyle name="40% - Accent6 5 2 2 2 4" xfId="24745" xr:uid="{00000000-0005-0000-0000-00007E760000}"/>
    <cellStyle name="40% - Accent6 5 2 2 2 4 2" xfId="24746" xr:uid="{00000000-0005-0000-0000-00007F760000}"/>
    <cellStyle name="40% - Accent6 5 2 2 2 4 3" xfId="54896" xr:uid="{00000000-0005-0000-0000-000080760000}"/>
    <cellStyle name="40% - Accent6 5 2 2 2 5" xfId="24747" xr:uid="{00000000-0005-0000-0000-000081760000}"/>
    <cellStyle name="40% - Accent6 5 2 2 2 6" xfId="24748" xr:uid="{00000000-0005-0000-0000-000082760000}"/>
    <cellStyle name="40% - Accent6 5 2 2 3" xfId="24749" xr:uid="{00000000-0005-0000-0000-000083760000}"/>
    <cellStyle name="40% - Accent6 5 2 2 3 2" xfId="24750" xr:uid="{00000000-0005-0000-0000-000084760000}"/>
    <cellStyle name="40% - Accent6 5 2 2 3 2 2" xfId="24751" xr:uid="{00000000-0005-0000-0000-000085760000}"/>
    <cellStyle name="40% - Accent6 5 2 2 3 2 3" xfId="54897" xr:uid="{00000000-0005-0000-0000-000086760000}"/>
    <cellStyle name="40% - Accent6 5 2 2 3 3" xfId="24752" xr:uid="{00000000-0005-0000-0000-000087760000}"/>
    <cellStyle name="40% - Accent6 5 2 2 3 4" xfId="24753" xr:uid="{00000000-0005-0000-0000-000088760000}"/>
    <cellStyle name="40% - Accent6 5 2 2 4" xfId="24754" xr:uid="{00000000-0005-0000-0000-000089760000}"/>
    <cellStyle name="40% - Accent6 5 2 2 4 2" xfId="24755" xr:uid="{00000000-0005-0000-0000-00008A760000}"/>
    <cellStyle name="40% - Accent6 5 2 2 4 2 2" xfId="24756" xr:uid="{00000000-0005-0000-0000-00008B760000}"/>
    <cellStyle name="40% - Accent6 5 2 2 4 2 3" xfId="54898" xr:uid="{00000000-0005-0000-0000-00008C760000}"/>
    <cellStyle name="40% - Accent6 5 2 2 4 3" xfId="24757" xr:uid="{00000000-0005-0000-0000-00008D760000}"/>
    <cellStyle name="40% - Accent6 5 2 2 4 4" xfId="24758" xr:uid="{00000000-0005-0000-0000-00008E760000}"/>
    <cellStyle name="40% - Accent6 5 2 2 5" xfId="24759" xr:uid="{00000000-0005-0000-0000-00008F760000}"/>
    <cellStyle name="40% - Accent6 5 2 2 5 2" xfId="24760" xr:uid="{00000000-0005-0000-0000-000090760000}"/>
    <cellStyle name="40% - Accent6 5 2 2 5 3" xfId="54899" xr:uid="{00000000-0005-0000-0000-000091760000}"/>
    <cellStyle name="40% - Accent6 5 2 2 6" xfId="24761" xr:uid="{00000000-0005-0000-0000-000092760000}"/>
    <cellStyle name="40% - Accent6 5 2 2 7" xfId="24762" xr:uid="{00000000-0005-0000-0000-000093760000}"/>
    <cellStyle name="40% - Accent6 5 2 2 8" xfId="60757" xr:uid="{00000000-0005-0000-0000-000094760000}"/>
    <cellStyle name="40% - Accent6 5 2 3" xfId="24763" xr:uid="{00000000-0005-0000-0000-000095760000}"/>
    <cellStyle name="40% - Accent6 5 2 3 2" xfId="24764" xr:uid="{00000000-0005-0000-0000-000096760000}"/>
    <cellStyle name="40% - Accent6 5 2 3 2 2" xfId="24765" xr:uid="{00000000-0005-0000-0000-000097760000}"/>
    <cellStyle name="40% - Accent6 5 2 3 2 2 2" xfId="24766" xr:uid="{00000000-0005-0000-0000-000098760000}"/>
    <cellStyle name="40% - Accent6 5 2 3 2 2 3" xfId="54900" xr:uid="{00000000-0005-0000-0000-000099760000}"/>
    <cellStyle name="40% - Accent6 5 2 3 2 3" xfId="24767" xr:uid="{00000000-0005-0000-0000-00009A760000}"/>
    <cellStyle name="40% - Accent6 5 2 3 2 4" xfId="24768" xr:uid="{00000000-0005-0000-0000-00009B760000}"/>
    <cellStyle name="40% - Accent6 5 2 3 3" xfId="24769" xr:uid="{00000000-0005-0000-0000-00009C760000}"/>
    <cellStyle name="40% - Accent6 5 2 3 3 2" xfId="24770" xr:uid="{00000000-0005-0000-0000-00009D760000}"/>
    <cellStyle name="40% - Accent6 5 2 3 3 2 2" xfId="24771" xr:uid="{00000000-0005-0000-0000-00009E760000}"/>
    <cellStyle name="40% - Accent6 5 2 3 3 2 3" xfId="54901" xr:uid="{00000000-0005-0000-0000-00009F760000}"/>
    <cellStyle name="40% - Accent6 5 2 3 3 3" xfId="24772" xr:uid="{00000000-0005-0000-0000-0000A0760000}"/>
    <cellStyle name="40% - Accent6 5 2 3 3 4" xfId="24773" xr:uid="{00000000-0005-0000-0000-0000A1760000}"/>
    <cellStyle name="40% - Accent6 5 2 3 4" xfId="24774" xr:uid="{00000000-0005-0000-0000-0000A2760000}"/>
    <cellStyle name="40% - Accent6 5 2 3 4 2" xfId="24775" xr:uid="{00000000-0005-0000-0000-0000A3760000}"/>
    <cellStyle name="40% - Accent6 5 2 3 4 3" xfId="54902" xr:uid="{00000000-0005-0000-0000-0000A4760000}"/>
    <cellStyle name="40% - Accent6 5 2 3 5" xfId="24776" xr:uid="{00000000-0005-0000-0000-0000A5760000}"/>
    <cellStyle name="40% - Accent6 5 2 3 6" xfId="24777" xr:uid="{00000000-0005-0000-0000-0000A6760000}"/>
    <cellStyle name="40% - Accent6 5 2 4" xfId="24778" xr:uid="{00000000-0005-0000-0000-0000A7760000}"/>
    <cellStyle name="40% - Accent6 5 2 4 2" xfId="24779" xr:uid="{00000000-0005-0000-0000-0000A8760000}"/>
    <cellStyle name="40% - Accent6 5 2 4 2 2" xfId="24780" xr:uid="{00000000-0005-0000-0000-0000A9760000}"/>
    <cellStyle name="40% - Accent6 5 2 4 2 3" xfId="54903" xr:uid="{00000000-0005-0000-0000-0000AA760000}"/>
    <cellStyle name="40% - Accent6 5 2 4 3" xfId="24781" xr:uid="{00000000-0005-0000-0000-0000AB760000}"/>
    <cellStyle name="40% - Accent6 5 2 4 4" xfId="24782" xr:uid="{00000000-0005-0000-0000-0000AC760000}"/>
    <cellStyle name="40% - Accent6 5 2 5" xfId="24783" xr:uid="{00000000-0005-0000-0000-0000AD760000}"/>
    <cellStyle name="40% - Accent6 5 2 5 2" xfId="24784" xr:uid="{00000000-0005-0000-0000-0000AE760000}"/>
    <cellStyle name="40% - Accent6 5 2 5 2 2" xfId="24785" xr:uid="{00000000-0005-0000-0000-0000AF760000}"/>
    <cellStyle name="40% - Accent6 5 2 5 2 3" xfId="54904" xr:uid="{00000000-0005-0000-0000-0000B0760000}"/>
    <cellStyle name="40% - Accent6 5 2 5 3" xfId="24786" xr:uid="{00000000-0005-0000-0000-0000B1760000}"/>
    <cellStyle name="40% - Accent6 5 2 5 4" xfId="24787" xr:uid="{00000000-0005-0000-0000-0000B2760000}"/>
    <cellStyle name="40% - Accent6 5 2 6" xfId="24788" xr:uid="{00000000-0005-0000-0000-0000B3760000}"/>
    <cellStyle name="40% - Accent6 5 2 6 2" xfId="24789" xr:uid="{00000000-0005-0000-0000-0000B4760000}"/>
    <cellStyle name="40% - Accent6 5 2 6 3" xfId="54905" xr:uid="{00000000-0005-0000-0000-0000B5760000}"/>
    <cellStyle name="40% - Accent6 5 2 7" xfId="24790" xr:uid="{00000000-0005-0000-0000-0000B6760000}"/>
    <cellStyle name="40% - Accent6 5 2 8" xfId="24791" xr:uid="{00000000-0005-0000-0000-0000B7760000}"/>
    <cellStyle name="40% - Accent6 5 2 9" xfId="60389" xr:uid="{00000000-0005-0000-0000-0000B8760000}"/>
    <cellStyle name="40% - Accent6 5 3" xfId="24792" xr:uid="{00000000-0005-0000-0000-0000B9760000}"/>
    <cellStyle name="40% - Accent6 5 3 2" xfId="24793" xr:uid="{00000000-0005-0000-0000-0000BA760000}"/>
    <cellStyle name="40% - Accent6 5 3 2 2" xfId="24794" xr:uid="{00000000-0005-0000-0000-0000BB760000}"/>
    <cellStyle name="40% - Accent6 5 3 2 2 2" xfId="24795" xr:uid="{00000000-0005-0000-0000-0000BC760000}"/>
    <cellStyle name="40% - Accent6 5 3 2 2 2 2" xfId="24796" xr:uid="{00000000-0005-0000-0000-0000BD760000}"/>
    <cellStyle name="40% - Accent6 5 3 2 2 2 3" xfId="54906" xr:uid="{00000000-0005-0000-0000-0000BE760000}"/>
    <cellStyle name="40% - Accent6 5 3 2 2 3" xfId="24797" xr:uid="{00000000-0005-0000-0000-0000BF760000}"/>
    <cellStyle name="40% - Accent6 5 3 2 2 4" xfId="24798" xr:uid="{00000000-0005-0000-0000-0000C0760000}"/>
    <cellStyle name="40% - Accent6 5 3 2 3" xfId="24799" xr:uid="{00000000-0005-0000-0000-0000C1760000}"/>
    <cellStyle name="40% - Accent6 5 3 2 3 2" xfId="24800" xr:uid="{00000000-0005-0000-0000-0000C2760000}"/>
    <cellStyle name="40% - Accent6 5 3 2 3 2 2" xfId="24801" xr:uid="{00000000-0005-0000-0000-0000C3760000}"/>
    <cellStyle name="40% - Accent6 5 3 2 3 2 3" xfId="54907" xr:uid="{00000000-0005-0000-0000-0000C4760000}"/>
    <cellStyle name="40% - Accent6 5 3 2 3 3" xfId="24802" xr:uid="{00000000-0005-0000-0000-0000C5760000}"/>
    <cellStyle name="40% - Accent6 5 3 2 3 4" xfId="24803" xr:uid="{00000000-0005-0000-0000-0000C6760000}"/>
    <cellStyle name="40% - Accent6 5 3 2 4" xfId="24804" xr:uid="{00000000-0005-0000-0000-0000C7760000}"/>
    <cellStyle name="40% - Accent6 5 3 2 4 2" xfId="24805" xr:uid="{00000000-0005-0000-0000-0000C8760000}"/>
    <cellStyle name="40% - Accent6 5 3 2 4 3" xfId="54908" xr:uid="{00000000-0005-0000-0000-0000C9760000}"/>
    <cellStyle name="40% - Accent6 5 3 2 5" xfId="24806" xr:uid="{00000000-0005-0000-0000-0000CA760000}"/>
    <cellStyle name="40% - Accent6 5 3 2 6" xfId="24807" xr:uid="{00000000-0005-0000-0000-0000CB760000}"/>
    <cellStyle name="40% - Accent6 5 3 3" xfId="24808" xr:uid="{00000000-0005-0000-0000-0000CC760000}"/>
    <cellStyle name="40% - Accent6 5 3 3 2" xfId="24809" xr:uid="{00000000-0005-0000-0000-0000CD760000}"/>
    <cellStyle name="40% - Accent6 5 3 3 2 2" xfId="24810" xr:uid="{00000000-0005-0000-0000-0000CE760000}"/>
    <cellStyle name="40% - Accent6 5 3 3 2 3" xfId="54909" xr:uid="{00000000-0005-0000-0000-0000CF760000}"/>
    <cellStyle name="40% - Accent6 5 3 3 3" xfId="24811" xr:uid="{00000000-0005-0000-0000-0000D0760000}"/>
    <cellStyle name="40% - Accent6 5 3 3 4" xfId="24812" xr:uid="{00000000-0005-0000-0000-0000D1760000}"/>
    <cellStyle name="40% - Accent6 5 3 4" xfId="24813" xr:uid="{00000000-0005-0000-0000-0000D2760000}"/>
    <cellStyle name="40% - Accent6 5 3 4 2" xfId="24814" xr:uid="{00000000-0005-0000-0000-0000D3760000}"/>
    <cellStyle name="40% - Accent6 5 3 4 2 2" xfId="24815" xr:uid="{00000000-0005-0000-0000-0000D4760000}"/>
    <cellStyle name="40% - Accent6 5 3 4 2 3" xfId="54910" xr:uid="{00000000-0005-0000-0000-0000D5760000}"/>
    <cellStyle name="40% - Accent6 5 3 4 3" xfId="24816" xr:uid="{00000000-0005-0000-0000-0000D6760000}"/>
    <cellStyle name="40% - Accent6 5 3 4 4" xfId="24817" xr:uid="{00000000-0005-0000-0000-0000D7760000}"/>
    <cellStyle name="40% - Accent6 5 3 5" xfId="24818" xr:uid="{00000000-0005-0000-0000-0000D8760000}"/>
    <cellStyle name="40% - Accent6 5 3 5 2" xfId="24819" xr:uid="{00000000-0005-0000-0000-0000D9760000}"/>
    <cellStyle name="40% - Accent6 5 3 5 3" xfId="54911" xr:uid="{00000000-0005-0000-0000-0000DA760000}"/>
    <cellStyle name="40% - Accent6 5 3 6" xfId="24820" xr:uid="{00000000-0005-0000-0000-0000DB760000}"/>
    <cellStyle name="40% - Accent6 5 3 7" xfId="24821" xr:uid="{00000000-0005-0000-0000-0000DC760000}"/>
    <cellStyle name="40% - Accent6 5 3 8" xfId="60574" xr:uid="{00000000-0005-0000-0000-0000DD760000}"/>
    <cellStyle name="40% - Accent6 5 4" xfId="24822" xr:uid="{00000000-0005-0000-0000-0000DE760000}"/>
    <cellStyle name="40% - Accent6 5 4 2" xfId="24823" xr:uid="{00000000-0005-0000-0000-0000DF760000}"/>
    <cellStyle name="40% - Accent6 5 4 2 2" xfId="24824" xr:uid="{00000000-0005-0000-0000-0000E0760000}"/>
    <cellStyle name="40% - Accent6 5 4 2 2 2" xfId="24825" xr:uid="{00000000-0005-0000-0000-0000E1760000}"/>
    <cellStyle name="40% - Accent6 5 4 2 2 3" xfId="54912" xr:uid="{00000000-0005-0000-0000-0000E2760000}"/>
    <cellStyle name="40% - Accent6 5 4 2 3" xfId="24826" xr:uid="{00000000-0005-0000-0000-0000E3760000}"/>
    <cellStyle name="40% - Accent6 5 4 2 4" xfId="24827" xr:uid="{00000000-0005-0000-0000-0000E4760000}"/>
    <cellStyle name="40% - Accent6 5 4 3" xfId="24828" xr:uid="{00000000-0005-0000-0000-0000E5760000}"/>
    <cellStyle name="40% - Accent6 5 4 3 2" xfId="24829" xr:uid="{00000000-0005-0000-0000-0000E6760000}"/>
    <cellStyle name="40% - Accent6 5 4 3 2 2" xfId="24830" xr:uid="{00000000-0005-0000-0000-0000E7760000}"/>
    <cellStyle name="40% - Accent6 5 4 3 2 3" xfId="54913" xr:uid="{00000000-0005-0000-0000-0000E8760000}"/>
    <cellStyle name="40% - Accent6 5 4 3 3" xfId="24831" xr:uid="{00000000-0005-0000-0000-0000E9760000}"/>
    <cellStyle name="40% - Accent6 5 4 3 4" xfId="24832" xr:uid="{00000000-0005-0000-0000-0000EA760000}"/>
    <cellStyle name="40% - Accent6 5 4 4" xfId="24833" xr:uid="{00000000-0005-0000-0000-0000EB760000}"/>
    <cellStyle name="40% - Accent6 5 4 4 2" xfId="24834" xr:uid="{00000000-0005-0000-0000-0000EC760000}"/>
    <cellStyle name="40% - Accent6 5 4 4 3" xfId="54914" xr:uid="{00000000-0005-0000-0000-0000ED760000}"/>
    <cellStyle name="40% - Accent6 5 4 5" xfId="24835" xr:uid="{00000000-0005-0000-0000-0000EE760000}"/>
    <cellStyle name="40% - Accent6 5 4 6" xfId="24836" xr:uid="{00000000-0005-0000-0000-0000EF760000}"/>
    <cellStyle name="40% - Accent6 5 5" xfId="24837" xr:uid="{00000000-0005-0000-0000-0000F0760000}"/>
    <cellStyle name="40% - Accent6 5 5 2" xfId="24838" xr:uid="{00000000-0005-0000-0000-0000F1760000}"/>
    <cellStyle name="40% - Accent6 5 5 2 2" xfId="24839" xr:uid="{00000000-0005-0000-0000-0000F2760000}"/>
    <cellStyle name="40% - Accent6 5 5 2 2 2" xfId="24840" xr:uid="{00000000-0005-0000-0000-0000F3760000}"/>
    <cellStyle name="40% - Accent6 5 5 2 2 3" xfId="54915" xr:uid="{00000000-0005-0000-0000-0000F4760000}"/>
    <cellStyle name="40% - Accent6 5 5 2 3" xfId="24841" xr:uid="{00000000-0005-0000-0000-0000F5760000}"/>
    <cellStyle name="40% - Accent6 5 5 2 4" xfId="24842" xr:uid="{00000000-0005-0000-0000-0000F6760000}"/>
    <cellStyle name="40% - Accent6 5 5 3" xfId="24843" xr:uid="{00000000-0005-0000-0000-0000F7760000}"/>
    <cellStyle name="40% - Accent6 5 5 3 2" xfId="24844" xr:uid="{00000000-0005-0000-0000-0000F8760000}"/>
    <cellStyle name="40% - Accent6 5 5 3 3" xfId="54916" xr:uid="{00000000-0005-0000-0000-0000F9760000}"/>
    <cellStyle name="40% - Accent6 5 5 4" xfId="24845" xr:uid="{00000000-0005-0000-0000-0000FA760000}"/>
    <cellStyle name="40% - Accent6 5 5 5" xfId="24846" xr:uid="{00000000-0005-0000-0000-0000FB760000}"/>
    <cellStyle name="40% - Accent6 5 6" xfId="24847" xr:uid="{00000000-0005-0000-0000-0000FC760000}"/>
    <cellStyle name="40% - Accent6 5 6 2" xfId="24848" xr:uid="{00000000-0005-0000-0000-0000FD760000}"/>
    <cellStyle name="40% - Accent6 5 6 2 2" xfId="24849" xr:uid="{00000000-0005-0000-0000-0000FE760000}"/>
    <cellStyle name="40% - Accent6 5 6 2 3" xfId="54917" xr:uid="{00000000-0005-0000-0000-0000FF760000}"/>
    <cellStyle name="40% - Accent6 5 6 3" xfId="24850" xr:uid="{00000000-0005-0000-0000-000000770000}"/>
    <cellStyle name="40% - Accent6 5 6 4" xfId="24851" xr:uid="{00000000-0005-0000-0000-000001770000}"/>
    <cellStyle name="40% - Accent6 5 7" xfId="24852" xr:uid="{00000000-0005-0000-0000-000002770000}"/>
    <cellStyle name="40% - Accent6 5 7 2" xfId="24853" xr:uid="{00000000-0005-0000-0000-000003770000}"/>
    <cellStyle name="40% - Accent6 5 7 2 2" xfId="24854" xr:uid="{00000000-0005-0000-0000-000004770000}"/>
    <cellStyle name="40% - Accent6 5 7 2 3" xfId="54918" xr:uid="{00000000-0005-0000-0000-000005770000}"/>
    <cellStyle name="40% - Accent6 5 7 3" xfId="24855" xr:uid="{00000000-0005-0000-0000-000006770000}"/>
    <cellStyle name="40% - Accent6 5 7 4" xfId="24856" xr:uid="{00000000-0005-0000-0000-000007770000}"/>
    <cellStyle name="40% - Accent6 5 8" xfId="24857" xr:uid="{00000000-0005-0000-0000-000008770000}"/>
    <cellStyle name="40% - Accent6 5 8 2" xfId="24858" xr:uid="{00000000-0005-0000-0000-000009770000}"/>
    <cellStyle name="40% - Accent6 5 8 3" xfId="54919" xr:uid="{00000000-0005-0000-0000-00000A770000}"/>
    <cellStyle name="40% - Accent6 5 9" xfId="24859" xr:uid="{00000000-0005-0000-0000-00000B770000}"/>
    <cellStyle name="40% - Accent6 6" xfId="24860" xr:uid="{00000000-0005-0000-0000-00000C770000}"/>
    <cellStyle name="40% - Accent6 6 10" xfId="24861" xr:uid="{00000000-0005-0000-0000-00000D770000}"/>
    <cellStyle name="40% - Accent6 6 11" xfId="60220" xr:uid="{00000000-0005-0000-0000-00000E770000}"/>
    <cellStyle name="40% - Accent6 6 2" xfId="24862" xr:uid="{00000000-0005-0000-0000-00000F770000}"/>
    <cellStyle name="40% - Accent6 6 2 2" xfId="24863" xr:uid="{00000000-0005-0000-0000-000010770000}"/>
    <cellStyle name="40% - Accent6 6 2 2 2" xfId="24864" xr:uid="{00000000-0005-0000-0000-000011770000}"/>
    <cellStyle name="40% - Accent6 6 2 2 2 2" xfId="24865" xr:uid="{00000000-0005-0000-0000-000012770000}"/>
    <cellStyle name="40% - Accent6 6 2 2 2 2 2" xfId="24866" xr:uid="{00000000-0005-0000-0000-000013770000}"/>
    <cellStyle name="40% - Accent6 6 2 2 2 2 2 2" xfId="24867" xr:uid="{00000000-0005-0000-0000-000014770000}"/>
    <cellStyle name="40% - Accent6 6 2 2 2 2 2 3" xfId="54920" xr:uid="{00000000-0005-0000-0000-000015770000}"/>
    <cellStyle name="40% - Accent6 6 2 2 2 2 3" xfId="24868" xr:uid="{00000000-0005-0000-0000-000016770000}"/>
    <cellStyle name="40% - Accent6 6 2 2 2 2 4" xfId="24869" xr:uid="{00000000-0005-0000-0000-000017770000}"/>
    <cellStyle name="40% - Accent6 6 2 2 2 3" xfId="24870" xr:uid="{00000000-0005-0000-0000-000018770000}"/>
    <cellStyle name="40% - Accent6 6 2 2 2 3 2" xfId="24871" xr:uid="{00000000-0005-0000-0000-000019770000}"/>
    <cellStyle name="40% - Accent6 6 2 2 2 3 2 2" xfId="24872" xr:uid="{00000000-0005-0000-0000-00001A770000}"/>
    <cellStyle name="40% - Accent6 6 2 2 2 3 2 3" xfId="54921" xr:uid="{00000000-0005-0000-0000-00001B770000}"/>
    <cellStyle name="40% - Accent6 6 2 2 2 3 3" xfId="24873" xr:uid="{00000000-0005-0000-0000-00001C770000}"/>
    <cellStyle name="40% - Accent6 6 2 2 2 3 4" xfId="24874" xr:uid="{00000000-0005-0000-0000-00001D770000}"/>
    <cellStyle name="40% - Accent6 6 2 2 2 4" xfId="24875" xr:uid="{00000000-0005-0000-0000-00001E770000}"/>
    <cellStyle name="40% - Accent6 6 2 2 2 4 2" xfId="24876" xr:uid="{00000000-0005-0000-0000-00001F770000}"/>
    <cellStyle name="40% - Accent6 6 2 2 2 4 3" xfId="54922" xr:uid="{00000000-0005-0000-0000-000020770000}"/>
    <cellStyle name="40% - Accent6 6 2 2 2 5" xfId="24877" xr:uid="{00000000-0005-0000-0000-000021770000}"/>
    <cellStyle name="40% - Accent6 6 2 2 2 6" xfId="24878" xr:uid="{00000000-0005-0000-0000-000022770000}"/>
    <cellStyle name="40% - Accent6 6 2 2 3" xfId="24879" xr:uid="{00000000-0005-0000-0000-000023770000}"/>
    <cellStyle name="40% - Accent6 6 2 2 3 2" xfId="24880" xr:uid="{00000000-0005-0000-0000-000024770000}"/>
    <cellStyle name="40% - Accent6 6 2 2 3 2 2" xfId="24881" xr:uid="{00000000-0005-0000-0000-000025770000}"/>
    <cellStyle name="40% - Accent6 6 2 2 3 2 3" xfId="54923" xr:uid="{00000000-0005-0000-0000-000026770000}"/>
    <cellStyle name="40% - Accent6 6 2 2 3 3" xfId="24882" xr:uid="{00000000-0005-0000-0000-000027770000}"/>
    <cellStyle name="40% - Accent6 6 2 2 3 4" xfId="24883" xr:uid="{00000000-0005-0000-0000-000028770000}"/>
    <cellStyle name="40% - Accent6 6 2 2 4" xfId="24884" xr:uid="{00000000-0005-0000-0000-000029770000}"/>
    <cellStyle name="40% - Accent6 6 2 2 4 2" xfId="24885" xr:uid="{00000000-0005-0000-0000-00002A770000}"/>
    <cellStyle name="40% - Accent6 6 2 2 4 2 2" xfId="24886" xr:uid="{00000000-0005-0000-0000-00002B770000}"/>
    <cellStyle name="40% - Accent6 6 2 2 4 2 3" xfId="54924" xr:uid="{00000000-0005-0000-0000-00002C770000}"/>
    <cellStyle name="40% - Accent6 6 2 2 4 3" xfId="24887" xr:uid="{00000000-0005-0000-0000-00002D770000}"/>
    <cellStyle name="40% - Accent6 6 2 2 4 4" xfId="24888" xr:uid="{00000000-0005-0000-0000-00002E770000}"/>
    <cellStyle name="40% - Accent6 6 2 2 5" xfId="24889" xr:uid="{00000000-0005-0000-0000-00002F770000}"/>
    <cellStyle name="40% - Accent6 6 2 2 5 2" xfId="24890" xr:uid="{00000000-0005-0000-0000-000030770000}"/>
    <cellStyle name="40% - Accent6 6 2 2 5 3" xfId="54925" xr:uid="{00000000-0005-0000-0000-000031770000}"/>
    <cellStyle name="40% - Accent6 6 2 2 6" xfId="24891" xr:uid="{00000000-0005-0000-0000-000032770000}"/>
    <cellStyle name="40% - Accent6 6 2 2 7" xfId="24892" xr:uid="{00000000-0005-0000-0000-000033770000}"/>
    <cellStyle name="40% - Accent6 6 2 2 8" xfId="60771" xr:uid="{00000000-0005-0000-0000-000034770000}"/>
    <cellStyle name="40% - Accent6 6 2 3" xfId="24893" xr:uid="{00000000-0005-0000-0000-000035770000}"/>
    <cellStyle name="40% - Accent6 6 2 3 2" xfId="24894" xr:uid="{00000000-0005-0000-0000-000036770000}"/>
    <cellStyle name="40% - Accent6 6 2 3 2 2" xfId="24895" xr:uid="{00000000-0005-0000-0000-000037770000}"/>
    <cellStyle name="40% - Accent6 6 2 3 2 2 2" xfId="24896" xr:uid="{00000000-0005-0000-0000-000038770000}"/>
    <cellStyle name="40% - Accent6 6 2 3 2 2 3" xfId="54926" xr:uid="{00000000-0005-0000-0000-000039770000}"/>
    <cellStyle name="40% - Accent6 6 2 3 2 3" xfId="24897" xr:uid="{00000000-0005-0000-0000-00003A770000}"/>
    <cellStyle name="40% - Accent6 6 2 3 2 4" xfId="24898" xr:uid="{00000000-0005-0000-0000-00003B770000}"/>
    <cellStyle name="40% - Accent6 6 2 3 3" xfId="24899" xr:uid="{00000000-0005-0000-0000-00003C770000}"/>
    <cellStyle name="40% - Accent6 6 2 3 3 2" xfId="24900" xr:uid="{00000000-0005-0000-0000-00003D770000}"/>
    <cellStyle name="40% - Accent6 6 2 3 3 2 2" xfId="24901" xr:uid="{00000000-0005-0000-0000-00003E770000}"/>
    <cellStyle name="40% - Accent6 6 2 3 3 2 3" xfId="54927" xr:uid="{00000000-0005-0000-0000-00003F770000}"/>
    <cellStyle name="40% - Accent6 6 2 3 3 3" xfId="24902" xr:uid="{00000000-0005-0000-0000-000040770000}"/>
    <cellStyle name="40% - Accent6 6 2 3 3 4" xfId="24903" xr:uid="{00000000-0005-0000-0000-000041770000}"/>
    <cellStyle name="40% - Accent6 6 2 3 4" xfId="24904" xr:uid="{00000000-0005-0000-0000-000042770000}"/>
    <cellStyle name="40% - Accent6 6 2 3 4 2" xfId="24905" xr:uid="{00000000-0005-0000-0000-000043770000}"/>
    <cellStyle name="40% - Accent6 6 2 3 4 3" xfId="54928" xr:uid="{00000000-0005-0000-0000-000044770000}"/>
    <cellStyle name="40% - Accent6 6 2 3 5" xfId="24906" xr:uid="{00000000-0005-0000-0000-000045770000}"/>
    <cellStyle name="40% - Accent6 6 2 3 6" xfId="24907" xr:uid="{00000000-0005-0000-0000-000046770000}"/>
    <cellStyle name="40% - Accent6 6 2 4" xfId="24908" xr:uid="{00000000-0005-0000-0000-000047770000}"/>
    <cellStyle name="40% - Accent6 6 2 4 2" xfId="24909" xr:uid="{00000000-0005-0000-0000-000048770000}"/>
    <cellStyle name="40% - Accent6 6 2 4 2 2" xfId="24910" xr:uid="{00000000-0005-0000-0000-000049770000}"/>
    <cellStyle name="40% - Accent6 6 2 4 2 3" xfId="54929" xr:uid="{00000000-0005-0000-0000-00004A770000}"/>
    <cellStyle name="40% - Accent6 6 2 4 3" xfId="24911" xr:uid="{00000000-0005-0000-0000-00004B770000}"/>
    <cellStyle name="40% - Accent6 6 2 4 4" xfId="24912" xr:uid="{00000000-0005-0000-0000-00004C770000}"/>
    <cellStyle name="40% - Accent6 6 2 5" xfId="24913" xr:uid="{00000000-0005-0000-0000-00004D770000}"/>
    <cellStyle name="40% - Accent6 6 2 5 2" xfId="24914" xr:uid="{00000000-0005-0000-0000-00004E770000}"/>
    <cellStyle name="40% - Accent6 6 2 5 2 2" xfId="24915" xr:uid="{00000000-0005-0000-0000-00004F770000}"/>
    <cellStyle name="40% - Accent6 6 2 5 2 3" xfId="54930" xr:uid="{00000000-0005-0000-0000-000050770000}"/>
    <cellStyle name="40% - Accent6 6 2 5 3" xfId="24916" xr:uid="{00000000-0005-0000-0000-000051770000}"/>
    <cellStyle name="40% - Accent6 6 2 5 4" xfId="24917" xr:uid="{00000000-0005-0000-0000-000052770000}"/>
    <cellStyle name="40% - Accent6 6 2 6" xfId="24918" xr:uid="{00000000-0005-0000-0000-000053770000}"/>
    <cellStyle name="40% - Accent6 6 2 6 2" xfId="24919" xr:uid="{00000000-0005-0000-0000-000054770000}"/>
    <cellStyle name="40% - Accent6 6 2 6 3" xfId="54931" xr:uid="{00000000-0005-0000-0000-000055770000}"/>
    <cellStyle name="40% - Accent6 6 2 7" xfId="24920" xr:uid="{00000000-0005-0000-0000-000056770000}"/>
    <cellStyle name="40% - Accent6 6 2 8" xfId="24921" xr:uid="{00000000-0005-0000-0000-000057770000}"/>
    <cellStyle name="40% - Accent6 6 2 9" xfId="60403" xr:uid="{00000000-0005-0000-0000-000058770000}"/>
    <cellStyle name="40% - Accent6 6 3" xfId="24922" xr:uid="{00000000-0005-0000-0000-000059770000}"/>
    <cellStyle name="40% - Accent6 6 3 2" xfId="24923" xr:uid="{00000000-0005-0000-0000-00005A770000}"/>
    <cellStyle name="40% - Accent6 6 3 2 2" xfId="24924" xr:uid="{00000000-0005-0000-0000-00005B770000}"/>
    <cellStyle name="40% - Accent6 6 3 2 2 2" xfId="24925" xr:uid="{00000000-0005-0000-0000-00005C770000}"/>
    <cellStyle name="40% - Accent6 6 3 2 2 2 2" xfId="24926" xr:uid="{00000000-0005-0000-0000-00005D770000}"/>
    <cellStyle name="40% - Accent6 6 3 2 2 2 3" xfId="54932" xr:uid="{00000000-0005-0000-0000-00005E770000}"/>
    <cellStyle name="40% - Accent6 6 3 2 2 3" xfId="24927" xr:uid="{00000000-0005-0000-0000-00005F770000}"/>
    <cellStyle name="40% - Accent6 6 3 2 2 4" xfId="24928" xr:uid="{00000000-0005-0000-0000-000060770000}"/>
    <cellStyle name="40% - Accent6 6 3 2 3" xfId="24929" xr:uid="{00000000-0005-0000-0000-000061770000}"/>
    <cellStyle name="40% - Accent6 6 3 2 3 2" xfId="24930" xr:uid="{00000000-0005-0000-0000-000062770000}"/>
    <cellStyle name="40% - Accent6 6 3 2 3 2 2" xfId="24931" xr:uid="{00000000-0005-0000-0000-000063770000}"/>
    <cellStyle name="40% - Accent6 6 3 2 3 2 3" xfId="54933" xr:uid="{00000000-0005-0000-0000-000064770000}"/>
    <cellStyle name="40% - Accent6 6 3 2 3 3" xfId="24932" xr:uid="{00000000-0005-0000-0000-000065770000}"/>
    <cellStyle name="40% - Accent6 6 3 2 3 4" xfId="24933" xr:uid="{00000000-0005-0000-0000-000066770000}"/>
    <cellStyle name="40% - Accent6 6 3 2 4" xfId="24934" xr:uid="{00000000-0005-0000-0000-000067770000}"/>
    <cellStyle name="40% - Accent6 6 3 2 4 2" xfId="24935" xr:uid="{00000000-0005-0000-0000-000068770000}"/>
    <cellStyle name="40% - Accent6 6 3 2 4 3" xfId="54934" xr:uid="{00000000-0005-0000-0000-000069770000}"/>
    <cellStyle name="40% - Accent6 6 3 2 5" xfId="24936" xr:uid="{00000000-0005-0000-0000-00006A770000}"/>
    <cellStyle name="40% - Accent6 6 3 2 6" xfId="24937" xr:uid="{00000000-0005-0000-0000-00006B770000}"/>
    <cellStyle name="40% - Accent6 6 3 3" xfId="24938" xr:uid="{00000000-0005-0000-0000-00006C770000}"/>
    <cellStyle name="40% - Accent6 6 3 3 2" xfId="24939" xr:uid="{00000000-0005-0000-0000-00006D770000}"/>
    <cellStyle name="40% - Accent6 6 3 3 2 2" xfId="24940" xr:uid="{00000000-0005-0000-0000-00006E770000}"/>
    <cellStyle name="40% - Accent6 6 3 3 2 3" xfId="54935" xr:uid="{00000000-0005-0000-0000-00006F770000}"/>
    <cellStyle name="40% - Accent6 6 3 3 3" xfId="24941" xr:uid="{00000000-0005-0000-0000-000070770000}"/>
    <cellStyle name="40% - Accent6 6 3 3 4" xfId="24942" xr:uid="{00000000-0005-0000-0000-000071770000}"/>
    <cellStyle name="40% - Accent6 6 3 4" xfId="24943" xr:uid="{00000000-0005-0000-0000-000072770000}"/>
    <cellStyle name="40% - Accent6 6 3 4 2" xfId="24944" xr:uid="{00000000-0005-0000-0000-000073770000}"/>
    <cellStyle name="40% - Accent6 6 3 4 2 2" xfId="24945" xr:uid="{00000000-0005-0000-0000-000074770000}"/>
    <cellStyle name="40% - Accent6 6 3 4 2 3" xfId="54936" xr:uid="{00000000-0005-0000-0000-000075770000}"/>
    <cellStyle name="40% - Accent6 6 3 4 3" xfId="24946" xr:uid="{00000000-0005-0000-0000-000076770000}"/>
    <cellStyle name="40% - Accent6 6 3 4 4" xfId="24947" xr:uid="{00000000-0005-0000-0000-000077770000}"/>
    <cellStyle name="40% - Accent6 6 3 5" xfId="24948" xr:uid="{00000000-0005-0000-0000-000078770000}"/>
    <cellStyle name="40% - Accent6 6 3 5 2" xfId="24949" xr:uid="{00000000-0005-0000-0000-000079770000}"/>
    <cellStyle name="40% - Accent6 6 3 5 3" xfId="54937" xr:uid="{00000000-0005-0000-0000-00007A770000}"/>
    <cellStyle name="40% - Accent6 6 3 6" xfId="24950" xr:uid="{00000000-0005-0000-0000-00007B770000}"/>
    <cellStyle name="40% - Accent6 6 3 7" xfId="24951" xr:uid="{00000000-0005-0000-0000-00007C770000}"/>
    <cellStyle name="40% - Accent6 6 3 8" xfId="60588" xr:uid="{00000000-0005-0000-0000-00007D770000}"/>
    <cellStyle name="40% - Accent6 6 4" xfId="24952" xr:uid="{00000000-0005-0000-0000-00007E770000}"/>
    <cellStyle name="40% - Accent6 6 4 2" xfId="24953" xr:uid="{00000000-0005-0000-0000-00007F770000}"/>
    <cellStyle name="40% - Accent6 6 4 2 2" xfId="24954" xr:uid="{00000000-0005-0000-0000-000080770000}"/>
    <cellStyle name="40% - Accent6 6 4 2 2 2" xfId="24955" xr:uid="{00000000-0005-0000-0000-000081770000}"/>
    <cellStyle name="40% - Accent6 6 4 2 2 3" xfId="54938" xr:uid="{00000000-0005-0000-0000-000082770000}"/>
    <cellStyle name="40% - Accent6 6 4 2 3" xfId="24956" xr:uid="{00000000-0005-0000-0000-000083770000}"/>
    <cellStyle name="40% - Accent6 6 4 2 4" xfId="24957" xr:uid="{00000000-0005-0000-0000-000084770000}"/>
    <cellStyle name="40% - Accent6 6 4 3" xfId="24958" xr:uid="{00000000-0005-0000-0000-000085770000}"/>
    <cellStyle name="40% - Accent6 6 4 3 2" xfId="24959" xr:uid="{00000000-0005-0000-0000-000086770000}"/>
    <cellStyle name="40% - Accent6 6 4 3 2 2" xfId="24960" xr:uid="{00000000-0005-0000-0000-000087770000}"/>
    <cellStyle name="40% - Accent6 6 4 3 2 3" xfId="54939" xr:uid="{00000000-0005-0000-0000-000088770000}"/>
    <cellStyle name="40% - Accent6 6 4 3 3" xfId="24961" xr:uid="{00000000-0005-0000-0000-000089770000}"/>
    <cellStyle name="40% - Accent6 6 4 3 4" xfId="24962" xr:uid="{00000000-0005-0000-0000-00008A770000}"/>
    <cellStyle name="40% - Accent6 6 4 4" xfId="24963" xr:uid="{00000000-0005-0000-0000-00008B770000}"/>
    <cellStyle name="40% - Accent6 6 4 4 2" xfId="24964" xr:uid="{00000000-0005-0000-0000-00008C770000}"/>
    <cellStyle name="40% - Accent6 6 4 4 3" xfId="54940" xr:uid="{00000000-0005-0000-0000-00008D770000}"/>
    <cellStyle name="40% - Accent6 6 4 5" xfId="24965" xr:uid="{00000000-0005-0000-0000-00008E770000}"/>
    <cellStyle name="40% - Accent6 6 4 6" xfId="24966" xr:uid="{00000000-0005-0000-0000-00008F770000}"/>
    <cellStyle name="40% - Accent6 6 5" xfId="24967" xr:uid="{00000000-0005-0000-0000-000090770000}"/>
    <cellStyle name="40% - Accent6 6 5 2" xfId="24968" xr:uid="{00000000-0005-0000-0000-000091770000}"/>
    <cellStyle name="40% - Accent6 6 5 2 2" xfId="24969" xr:uid="{00000000-0005-0000-0000-000092770000}"/>
    <cellStyle name="40% - Accent6 6 5 2 2 2" xfId="24970" xr:uid="{00000000-0005-0000-0000-000093770000}"/>
    <cellStyle name="40% - Accent6 6 5 2 2 3" xfId="54941" xr:uid="{00000000-0005-0000-0000-000094770000}"/>
    <cellStyle name="40% - Accent6 6 5 2 3" xfId="24971" xr:uid="{00000000-0005-0000-0000-000095770000}"/>
    <cellStyle name="40% - Accent6 6 5 2 4" xfId="24972" xr:uid="{00000000-0005-0000-0000-000096770000}"/>
    <cellStyle name="40% - Accent6 6 5 3" xfId="24973" xr:uid="{00000000-0005-0000-0000-000097770000}"/>
    <cellStyle name="40% - Accent6 6 5 3 2" xfId="24974" xr:uid="{00000000-0005-0000-0000-000098770000}"/>
    <cellStyle name="40% - Accent6 6 5 3 3" xfId="54942" xr:uid="{00000000-0005-0000-0000-000099770000}"/>
    <cellStyle name="40% - Accent6 6 5 4" xfId="24975" xr:uid="{00000000-0005-0000-0000-00009A770000}"/>
    <cellStyle name="40% - Accent6 6 5 5" xfId="24976" xr:uid="{00000000-0005-0000-0000-00009B770000}"/>
    <cellStyle name="40% - Accent6 6 6" xfId="24977" xr:uid="{00000000-0005-0000-0000-00009C770000}"/>
    <cellStyle name="40% - Accent6 6 6 2" xfId="24978" xr:uid="{00000000-0005-0000-0000-00009D770000}"/>
    <cellStyle name="40% - Accent6 6 6 2 2" xfId="24979" xr:uid="{00000000-0005-0000-0000-00009E770000}"/>
    <cellStyle name="40% - Accent6 6 6 2 3" xfId="54943" xr:uid="{00000000-0005-0000-0000-00009F770000}"/>
    <cellStyle name="40% - Accent6 6 6 3" xfId="24980" xr:uid="{00000000-0005-0000-0000-0000A0770000}"/>
    <cellStyle name="40% - Accent6 6 6 4" xfId="24981" xr:uid="{00000000-0005-0000-0000-0000A1770000}"/>
    <cellStyle name="40% - Accent6 6 7" xfId="24982" xr:uid="{00000000-0005-0000-0000-0000A2770000}"/>
    <cellStyle name="40% - Accent6 6 7 2" xfId="24983" xr:uid="{00000000-0005-0000-0000-0000A3770000}"/>
    <cellStyle name="40% - Accent6 6 7 2 2" xfId="24984" xr:uid="{00000000-0005-0000-0000-0000A4770000}"/>
    <cellStyle name="40% - Accent6 6 7 2 3" xfId="54944" xr:uid="{00000000-0005-0000-0000-0000A5770000}"/>
    <cellStyle name="40% - Accent6 6 7 3" xfId="24985" xr:uid="{00000000-0005-0000-0000-0000A6770000}"/>
    <cellStyle name="40% - Accent6 6 7 4" xfId="24986" xr:uid="{00000000-0005-0000-0000-0000A7770000}"/>
    <cellStyle name="40% - Accent6 6 8" xfId="24987" xr:uid="{00000000-0005-0000-0000-0000A8770000}"/>
    <cellStyle name="40% - Accent6 6 8 2" xfId="24988" xr:uid="{00000000-0005-0000-0000-0000A9770000}"/>
    <cellStyle name="40% - Accent6 6 8 3" xfId="54945" xr:uid="{00000000-0005-0000-0000-0000AA770000}"/>
    <cellStyle name="40% - Accent6 6 9" xfId="24989" xr:uid="{00000000-0005-0000-0000-0000AB770000}"/>
    <cellStyle name="40% - Accent6 7" xfId="24990" xr:uid="{00000000-0005-0000-0000-0000AC770000}"/>
    <cellStyle name="40% - Accent6 7 10" xfId="24991" xr:uid="{00000000-0005-0000-0000-0000AD770000}"/>
    <cellStyle name="40% - Accent6 7 11" xfId="60234" xr:uid="{00000000-0005-0000-0000-0000AE770000}"/>
    <cellStyle name="40% - Accent6 7 2" xfId="24992" xr:uid="{00000000-0005-0000-0000-0000AF770000}"/>
    <cellStyle name="40% - Accent6 7 2 2" xfId="24993" xr:uid="{00000000-0005-0000-0000-0000B0770000}"/>
    <cellStyle name="40% - Accent6 7 2 2 2" xfId="24994" xr:uid="{00000000-0005-0000-0000-0000B1770000}"/>
    <cellStyle name="40% - Accent6 7 2 2 2 2" xfId="24995" xr:uid="{00000000-0005-0000-0000-0000B2770000}"/>
    <cellStyle name="40% - Accent6 7 2 2 2 2 2" xfId="24996" xr:uid="{00000000-0005-0000-0000-0000B3770000}"/>
    <cellStyle name="40% - Accent6 7 2 2 2 2 2 2" xfId="24997" xr:uid="{00000000-0005-0000-0000-0000B4770000}"/>
    <cellStyle name="40% - Accent6 7 2 2 2 2 2 3" xfId="54946" xr:uid="{00000000-0005-0000-0000-0000B5770000}"/>
    <cellStyle name="40% - Accent6 7 2 2 2 2 3" xfId="24998" xr:uid="{00000000-0005-0000-0000-0000B6770000}"/>
    <cellStyle name="40% - Accent6 7 2 2 2 2 4" xfId="24999" xr:uid="{00000000-0005-0000-0000-0000B7770000}"/>
    <cellStyle name="40% - Accent6 7 2 2 2 3" xfId="25000" xr:uid="{00000000-0005-0000-0000-0000B8770000}"/>
    <cellStyle name="40% - Accent6 7 2 2 2 3 2" xfId="25001" xr:uid="{00000000-0005-0000-0000-0000B9770000}"/>
    <cellStyle name="40% - Accent6 7 2 2 2 3 2 2" xfId="25002" xr:uid="{00000000-0005-0000-0000-0000BA770000}"/>
    <cellStyle name="40% - Accent6 7 2 2 2 3 2 3" xfId="54947" xr:uid="{00000000-0005-0000-0000-0000BB770000}"/>
    <cellStyle name="40% - Accent6 7 2 2 2 3 3" xfId="25003" xr:uid="{00000000-0005-0000-0000-0000BC770000}"/>
    <cellStyle name="40% - Accent6 7 2 2 2 3 4" xfId="25004" xr:uid="{00000000-0005-0000-0000-0000BD770000}"/>
    <cellStyle name="40% - Accent6 7 2 2 2 4" xfId="25005" xr:uid="{00000000-0005-0000-0000-0000BE770000}"/>
    <cellStyle name="40% - Accent6 7 2 2 2 4 2" xfId="25006" xr:uid="{00000000-0005-0000-0000-0000BF770000}"/>
    <cellStyle name="40% - Accent6 7 2 2 2 4 3" xfId="54948" xr:uid="{00000000-0005-0000-0000-0000C0770000}"/>
    <cellStyle name="40% - Accent6 7 2 2 2 5" xfId="25007" xr:uid="{00000000-0005-0000-0000-0000C1770000}"/>
    <cellStyle name="40% - Accent6 7 2 2 2 6" xfId="25008" xr:uid="{00000000-0005-0000-0000-0000C2770000}"/>
    <cellStyle name="40% - Accent6 7 2 2 3" xfId="25009" xr:uid="{00000000-0005-0000-0000-0000C3770000}"/>
    <cellStyle name="40% - Accent6 7 2 2 3 2" xfId="25010" xr:uid="{00000000-0005-0000-0000-0000C4770000}"/>
    <cellStyle name="40% - Accent6 7 2 2 3 2 2" xfId="25011" xr:uid="{00000000-0005-0000-0000-0000C5770000}"/>
    <cellStyle name="40% - Accent6 7 2 2 3 2 3" xfId="54949" xr:uid="{00000000-0005-0000-0000-0000C6770000}"/>
    <cellStyle name="40% - Accent6 7 2 2 3 3" xfId="25012" xr:uid="{00000000-0005-0000-0000-0000C7770000}"/>
    <cellStyle name="40% - Accent6 7 2 2 3 4" xfId="25013" xr:uid="{00000000-0005-0000-0000-0000C8770000}"/>
    <cellStyle name="40% - Accent6 7 2 2 4" xfId="25014" xr:uid="{00000000-0005-0000-0000-0000C9770000}"/>
    <cellStyle name="40% - Accent6 7 2 2 4 2" xfId="25015" xr:uid="{00000000-0005-0000-0000-0000CA770000}"/>
    <cellStyle name="40% - Accent6 7 2 2 4 2 2" xfId="25016" xr:uid="{00000000-0005-0000-0000-0000CB770000}"/>
    <cellStyle name="40% - Accent6 7 2 2 4 2 3" xfId="54950" xr:uid="{00000000-0005-0000-0000-0000CC770000}"/>
    <cellStyle name="40% - Accent6 7 2 2 4 3" xfId="25017" xr:uid="{00000000-0005-0000-0000-0000CD770000}"/>
    <cellStyle name="40% - Accent6 7 2 2 4 4" xfId="25018" xr:uid="{00000000-0005-0000-0000-0000CE770000}"/>
    <cellStyle name="40% - Accent6 7 2 2 5" xfId="25019" xr:uid="{00000000-0005-0000-0000-0000CF770000}"/>
    <cellStyle name="40% - Accent6 7 2 2 5 2" xfId="25020" xr:uid="{00000000-0005-0000-0000-0000D0770000}"/>
    <cellStyle name="40% - Accent6 7 2 2 5 3" xfId="54951" xr:uid="{00000000-0005-0000-0000-0000D1770000}"/>
    <cellStyle name="40% - Accent6 7 2 2 6" xfId="25021" xr:uid="{00000000-0005-0000-0000-0000D2770000}"/>
    <cellStyle name="40% - Accent6 7 2 2 7" xfId="25022" xr:uid="{00000000-0005-0000-0000-0000D3770000}"/>
    <cellStyle name="40% - Accent6 7 2 2 8" xfId="60785" xr:uid="{00000000-0005-0000-0000-0000D4770000}"/>
    <cellStyle name="40% - Accent6 7 2 3" xfId="25023" xr:uid="{00000000-0005-0000-0000-0000D5770000}"/>
    <cellStyle name="40% - Accent6 7 2 3 2" xfId="25024" xr:uid="{00000000-0005-0000-0000-0000D6770000}"/>
    <cellStyle name="40% - Accent6 7 2 3 2 2" xfId="25025" xr:uid="{00000000-0005-0000-0000-0000D7770000}"/>
    <cellStyle name="40% - Accent6 7 2 3 2 2 2" xfId="25026" xr:uid="{00000000-0005-0000-0000-0000D8770000}"/>
    <cellStyle name="40% - Accent6 7 2 3 2 2 3" xfId="54952" xr:uid="{00000000-0005-0000-0000-0000D9770000}"/>
    <cellStyle name="40% - Accent6 7 2 3 2 3" xfId="25027" xr:uid="{00000000-0005-0000-0000-0000DA770000}"/>
    <cellStyle name="40% - Accent6 7 2 3 2 4" xfId="25028" xr:uid="{00000000-0005-0000-0000-0000DB770000}"/>
    <cellStyle name="40% - Accent6 7 2 3 3" xfId="25029" xr:uid="{00000000-0005-0000-0000-0000DC770000}"/>
    <cellStyle name="40% - Accent6 7 2 3 3 2" xfId="25030" xr:uid="{00000000-0005-0000-0000-0000DD770000}"/>
    <cellStyle name="40% - Accent6 7 2 3 3 2 2" xfId="25031" xr:uid="{00000000-0005-0000-0000-0000DE770000}"/>
    <cellStyle name="40% - Accent6 7 2 3 3 2 3" xfId="54953" xr:uid="{00000000-0005-0000-0000-0000DF770000}"/>
    <cellStyle name="40% - Accent6 7 2 3 3 3" xfId="25032" xr:uid="{00000000-0005-0000-0000-0000E0770000}"/>
    <cellStyle name="40% - Accent6 7 2 3 3 4" xfId="25033" xr:uid="{00000000-0005-0000-0000-0000E1770000}"/>
    <cellStyle name="40% - Accent6 7 2 3 4" xfId="25034" xr:uid="{00000000-0005-0000-0000-0000E2770000}"/>
    <cellStyle name="40% - Accent6 7 2 3 4 2" xfId="25035" xr:uid="{00000000-0005-0000-0000-0000E3770000}"/>
    <cellStyle name="40% - Accent6 7 2 3 4 3" xfId="54954" xr:uid="{00000000-0005-0000-0000-0000E4770000}"/>
    <cellStyle name="40% - Accent6 7 2 3 5" xfId="25036" xr:uid="{00000000-0005-0000-0000-0000E5770000}"/>
    <cellStyle name="40% - Accent6 7 2 3 6" xfId="25037" xr:uid="{00000000-0005-0000-0000-0000E6770000}"/>
    <cellStyle name="40% - Accent6 7 2 4" xfId="25038" xr:uid="{00000000-0005-0000-0000-0000E7770000}"/>
    <cellStyle name="40% - Accent6 7 2 4 2" xfId="25039" xr:uid="{00000000-0005-0000-0000-0000E8770000}"/>
    <cellStyle name="40% - Accent6 7 2 4 2 2" xfId="25040" xr:uid="{00000000-0005-0000-0000-0000E9770000}"/>
    <cellStyle name="40% - Accent6 7 2 4 2 3" xfId="54955" xr:uid="{00000000-0005-0000-0000-0000EA770000}"/>
    <cellStyle name="40% - Accent6 7 2 4 3" xfId="25041" xr:uid="{00000000-0005-0000-0000-0000EB770000}"/>
    <cellStyle name="40% - Accent6 7 2 4 4" xfId="25042" xr:uid="{00000000-0005-0000-0000-0000EC770000}"/>
    <cellStyle name="40% - Accent6 7 2 5" xfId="25043" xr:uid="{00000000-0005-0000-0000-0000ED770000}"/>
    <cellStyle name="40% - Accent6 7 2 5 2" xfId="25044" xr:uid="{00000000-0005-0000-0000-0000EE770000}"/>
    <cellStyle name="40% - Accent6 7 2 5 2 2" xfId="25045" xr:uid="{00000000-0005-0000-0000-0000EF770000}"/>
    <cellStyle name="40% - Accent6 7 2 5 2 3" xfId="54956" xr:uid="{00000000-0005-0000-0000-0000F0770000}"/>
    <cellStyle name="40% - Accent6 7 2 5 3" xfId="25046" xr:uid="{00000000-0005-0000-0000-0000F1770000}"/>
    <cellStyle name="40% - Accent6 7 2 5 4" xfId="25047" xr:uid="{00000000-0005-0000-0000-0000F2770000}"/>
    <cellStyle name="40% - Accent6 7 2 6" xfId="25048" xr:uid="{00000000-0005-0000-0000-0000F3770000}"/>
    <cellStyle name="40% - Accent6 7 2 6 2" xfId="25049" xr:uid="{00000000-0005-0000-0000-0000F4770000}"/>
    <cellStyle name="40% - Accent6 7 2 6 3" xfId="54957" xr:uid="{00000000-0005-0000-0000-0000F5770000}"/>
    <cellStyle name="40% - Accent6 7 2 7" xfId="25050" xr:uid="{00000000-0005-0000-0000-0000F6770000}"/>
    <cellStyle name="40% - Accent6 7 2 8" xfId="25051" xr:uid="{00000000-0005-0000-0000-0000F7770000}"/>
    <cellStyle name="40% - Accent6 7 2 9" xfId="60417" xr:uid="{00000000-0005-0000-0000-0000F8770000}"/>
    <cellStyle name="40% - Accent6 7 3" xfId="25052" xr:uid="{00000000-0005-0000-0000-0000F9770000}"/>
    <cellStyle name="40% - Accent6 7 3 2" xfId="25053" xr:uid="{00000000-0005-0000-0000-0000FA770000}"/>
    <cellStyle name="40% - Accent6 7 3 2 2" xfId="25054" xr:uid="{00000000-0005-0000-0000-0000FB770000}"/>
    <cellStyle name="40% - Accent6 7 3 2 2 2" xfId="25055" xr:uid="{00000000-0005-0000-0000-0000FC770000}"/>
    <cellStyle name="40% - Accent6 7 3 2 2 2 2" xfId="25056" xr:uid="{00000000-0005-0000-0000-0000FD770000}"/>
    <cellStyle name="40% - Accent6 7 3 2 2 2 3" xfId="54958" xr:uid="{00000000-0005-0000-0000-0000FE770000}"/>
    <cellStyle name="40% - Accent6 7 3 2 2 3" xfId="25057" xr:uid="{00000000-0005-0000-0000-0000FF770000}"/>
    <cellStyle name="40% - Accent6 7 3 2 2 4" xfId="25058" xr:uid="{00000000-0005-0000-0000-000000780000}"/>
    <cellStyle name="40% - Accent6 7 3 2 3" xfId="25059" xr:uid="{00000000-0005-0000-0000-000001780000}"/>
    <cellStyle name="40% - Accent6 7 3 2 3 2" xfId="25060" xr:uid="{00000000-0005-0000-0000-000002780000}"/>
    <cellStyle name="40% - Accent6 7 3 2 3 2 2" xfId="25061" xr:uid="{00000000-0005-0000-0000-000003780000}"/>
    <cellStyle name="40% - Accent6 7 3 2 3 2 3" xfId="54959" xr:uid="{00000000-0005-0000-0000-000004780000}"/>
    <cellStyle name="40% - Accent6 7 3 2 3 3" xfId="25062" xr:uid="{00000000-0005-0000-0000-000005780000}"/>
    <cellStyle name="40% - Accent6 7 3 2 3 4" xfId="25063" xr:uid="{00000000-0005-0000-0000-000006780000}"/>
    <cellStyle name="40% - Accent6 7 3 2 4" xfId="25064" xr:uid="{00000000-0005-0000-0000-000007780000}"/>
    <cellStyle name="40% - Accent6 7 3 2 4 2" xfId="25065" xr:uid="{00000000-0005-0000-0000-000008780000}"/>
    <cellStyle name="40% - Accent6 7 3 2 4 3" xfId="54960" xr:uid="{00000000-0005-0000-0000-000009780000}"/>
    <cellStyle name="40% - Accent6 7 3 2 5" xfId="25066" xr:uid="{00000000-0005-0000-0000-00000A780000}"/>
    <cellStyle name="40% - Accent6 7 3 2 6" xfId="25067" xr:uid="{00000000-0005-0000-0000-00000B780000}"/>
    <cellStyle name="40% - Accent6 7 3 3" xfId="25068" xr:uid="{00000000-0005-0000-0000-00000C780000}"/>
    <cellStyle name="40% - Accent6 7 3 3 2" xfId="25069" xr:uid="{00000000-0005-0000-0000-00000D780000}"/>
    <cellStyle name="40% - Accent6 7 3 3 2 2" xfId="25070" xr:uid="{00000000-0005-0000-0000-00000E780000}"/>
    <cellStyle name="40% - Accent6 7 3 3 2 3" xfId="54961" xr:uid="{00000000-0005-0000-0000-00000F780000}"/>
    <cellStyle name="40% - Accent6 7 3 3 3" xfId="25071" xr:uid="{00000000-0005-0000-0000-000010780000}"/>
    <cellStyle name="40% - Accent6 7 3 3 4" xfId="25072" xr:uid="{00000000-0005-0000-0000-000011780000}"/>
    <cellStyle name="40% - Accent6 7 3 4" xfId="25073" xr:uid="{00000000-0005-0000-0000-000012780000}"/>
    <cellStyle name="40% - Accent6 7 3 4 2" xfId="25074" xr:uid="{00000000-0005-0000-0000-000013780000}"/>
    <cellStyle name="40% - Accent6 7 3 4 2 2" xfId="25075" xr:uid="{00000000-0005-0000-0000-000014780000}"/>
    <cellStyle name="40% - Accent6 7 3 4 2 3" xfId="54962" xr:uid="{00000000-0005-0000-0000-000015780000}"/>
    <cellStyle name="40% - Accent6 7 3 4 3" xfId="25076" xr:uid="{00000000-0005-0000-0000-000016780000}"/>
    <cellStyle name="40% - Accent6 7 3 4 4" xfId="25077" xr:uid="{00000000-0005-0000-0000-000017780000}"/>
    <cellStyle name="40% - Accent6 7 3 5" xfId="25078" xr:uid="{00000000-0005-0000-0000-000018780000}"/>
    <cellStyle name="40% - Accent6 7 3 5 2" xfId="25079" xr:uid="{00000000-0005-0000-0000-000019780000}"/>
    <cellStyle name="40% - Accent6 7 3 5 3" xfId="54963" xr:uid="{00000000-0005-0000-0000-00001A780000}"/>
    <cellStyle name="40% - Accent6 7 3 6" xfId="25080" xr:uid="{00000000-0005-0000-0000-00001B780000}"/>
    <cellStyle name="40% - Accent6 7 3 7" xfId="25081" xr:uid="{00000000-0005-0000-0000-00001C780000}"/>
    <cellStyle name="40% - Accent6 7 3 8" xfId="60602" xr:uid="{00000000-0005-0000-0000-00001D780000}"/>
    <cellStyle name="40% - Accent6 7 4" xfId="25082" xr:uid="{00000000-0005-0000-0000-00001E780000}"/>
    <cellStyle name="40% - Accent6 7 4 2" xfId="25083" xr:uid="{00000000-0005-0000-0000-00001F780000}"/>
    <cellStyle name="40% - Accent6 7 4 2 2" xfId="25084" xr:uid="{00000000-0005-0000-0000-000020780000}"/>
    <cellStyle name="40% - Accent6 7 4 2 2 2" xfId="25085" xr:uid="{00000000-0005-0000-0000-000021780000}"/>
    <cellStyle name="40% - Accent6 7 4 2 2 3" xfId="54964" xr:uid="{00000000-0005-0000-0000-000022780000}"/>
    <cellStyle name="40% - Accent6 7 4 2 3" xfId="25086" xr:uid="{00000000-0005-0000-0000-000023780000}"/>
    <cellStyle name="40% - Accent6 7 4 2 4" xfId="25087" xr:uid="{00000000-0005-0000-0000-000024780000}"/>
    <cellStyle name="40% - Accent6 7 4 3" xfId="25088" xr:uid="{00000000-0005-0000-0000-000025780000}"/>
    <cellStyle name="40% - Accent6 7 4 3 2" xfId="25089" xr:uid="{00000000-0005-0000-0000-000026780000}"/>
    <cellStyle name="40% - Accent6 7 4 3 2 2" xfId="25090" xr:uid="{00000000-0005-0000-0000-000027780000}"/>
    <cellStyle name="40% - Accent6 7 4 3 2 3" xfId="54965" xr:uid="{00000000-0005-0000-0000-000028780000}"/>
    <cellStyle name="40% - Accent6 7 4 3 3" xfId="25091" xr:uid="{00000000-0005-0000-0000-000029780000}"/>
    <cellStyle name="40% - Accent6 7 4 3 4" xfId="25092" xr:uid="{00000000-0005-0000-0000-00002A780000}"/>
    <cellStyle name="40% - Accent6 7 4 4" xfId="25093" xr:uid="{00000000-0005-0000-0000-00002B780000}"/>
    <cellStyle name="40% - Accent6 7 4 4 2" xfId="25094" xr:uid="{00000000-0005-0000-0000-00002C780000}"/>
    <cellStyle name="40% - Accent6 7 4 4 3" xfId="54966" xr:uid="{00000000-0005-0000-0000-00002D780000}"/>
    <cellStyle name="40% - Accent6 7 4 5" xfId="25095" xr:uid="{00000000-0005-0000-0000-00002E780000}"/>
    <cellStyle name="40% - Accent6 7 4 6" xfId="25096" xr:uid="{00000000-0005-0000-0000-00002F780000}"/>
    <cellStyle name="40% - Accent6 7 5" xfId="25097" xr:uid="{00000000-0005-0000-0000-000030780000}"/>
    <cellStyle name="40% - Accent6 7 5 2" xfId="25098" xr:uid="{00000000-0005-0000-0000-000031780000}"/>
    <cellStyle name="40% - Accent6 7 5 2 2" xfId="25099" xr:uid="{00000000-0005-0000-0000-000032780000}"/>
    <cellStyle name="40% - Accent6 7 5 2 2 2" xfId="25100" xr:uid="{00000000-0005-0000-0000-000033780000}"/>
    <cellStyle name="40% - Accent6 7 5 2 2 3" xfId="54967" xr:uid="{00000000-0005-0000-0000-000034780000}"/>
    <cellStyle name="40% - Accent6 7 5 2 3" xfId="25101" xr:uid="{00000000-0005-0000-0000-000035780000}"/>
    <cellStyle name="40% - Accent6 7 5 2 4" xfId="25102" xr:uid="{00000000-0005-0000-0000-000036780000}"/>
    <cellStyle name="40% - Accent6 7 5 3" xfId="25103" xr:uid="{00000000-0005-0000-0000-000037780000}"/>
    <cellStyle name="40% - Accent6 7 5 3 2" xfId="25104" xr:uid="{00000000-0005-0000-0000-000038780000}"/>
    <cellStyle name="40% - Accent6 7 5 3 3" xfId="54968" xr:uid="{00000000-0005-0000-0000-000039780000}"/>
    <cellStyle name="40% - Accent6 7 5 4" xfId="25105" xr:uid="{00000000-0005-0000-0000-00003A780000}"/>
    <cellStyle name="40% - Accent6 7 5 5" xfId="25106" xr:uid="{00000000-0005-0000-0000-00003B780000}"/>
    <cellStyle name="40% - Accent6 7 6" xfId="25107" xr:uid="{00000000-0005-0000-0000-00003C780000}"/>
    <cellStyle name="40% - Accent6 7 6 2" xfId="25108" xr:uid="{00000000-0005-0000-0000-00003D780000}"/>
    <cellStyle name="40% - Accent6 7 6 2 2" xfId="25109" xr:uid="{00000000-0005-0000-0000-00003E780000}"/>
    <cellStyle name="40% - Accent6 7 6 2 3" xfId="54969" xr:uid="{00000000-0005-0000-0000-00003F780000}"/>
    <cellStyle name="40% - Accent6 7 6 3" xfId="25110" xr:uid="{00000000-0005-0000-0000-000040780000}"/>
    <cellStyle name="40% - Accent6 7 6 4" xfId="25111" xr:uid="{00000000-0005-0000-0000-000041780000}"/>
    <cellStyle name="40% - Accent6 7 7" xfId="25112" xr:uid="{00000000-0005-0000-0000-000042780000}"/>
    <cellStyle name="40% - Accent6 7 7 2" xfId="25113" xr:uid="{00000000-0005-0000-0000-000043780000}"/>
    <cellStyle name="40% - Accent6 7 7 2 2" xfId="25114" xr:uid="{00000000-0005-0000-0000-000044780000}"/>
    <cellStyle name="40% - Accent6 7 7 2 3" xfId="54970" xr:uid="{00000000-0005-0000-0000-000045780000}"/>
    <cellStyle name="40% - Accent6 7 7 3" xfId="25115" xr:uid="{00000000-0005-0000-0000-000046780000}"/>
    <cellStyle name="40% - Accent6 7 7 4" xfId="25116" xr:uid="{00000000-0005-0000-0000-000047780000}"/>
    <cellStyle name="40% - Accent6 7 8" xfId="25117" xr:uid="{00000000-0005-0000-0000-000048780000}"/>
    <cellStyle name="40% - Accent6 7 8 2" xfId="25118" xr:uid="{00000000-0005-0000-0000-000049780000}"/>
    <cellStyle name="40% - Accent6 7 8 3" xfId="54971" xr:uid="{00000000-0005-0000-0000-00004A780000}"/>
    <cellStyle name="40% - Accent6 7 9" xfId="25119" xr:uid="{00000000-0005-0000-0000-00004B780000}"/>
    <cellStyle name="40% - Accent6 8" xfId="25120" xr:uid="{00000000-0005-0000-0000-00004C780000}"/>
    <cellStyle name="40% - Accent6 8 2" xfId="25121" xr:uid="{00000000-0005-0000-0000-00004D780000}"/>
    <cellStyle name="40% - Accent6 8 2 2" xfId="25122" xr:uid="{00000000-0005-0000-0000-00004E780000}"/>
    <cellStyle name="40% - Accent6 8 2 2 2" xfId="25123" xr:uid="{00000000-0005-0000-0000-00004F780000}"/>
    <cellStyle name="40% - Accent6 8 2 2 2 2" xfId="25124" xr:uid="{00000000-0005-0000-0000-000050780000}"/>
    <cellStyle name="40% - Accent6 8 2 2 2 2 2" xfId="25125" xr:uid="{00000000-0005-0000-0000-000051780000}"/>
    <cellStyle name="40% - Accent6 8 2 2 2 2 3" xfId="54972" xr:uid="{00000000-0005-0000-0000-000052780000}"/>
    <cellStyle name="40% - Accent6 8 2 2 2 3" xfId="25126" xr:uid="{00000000-0005-0000-0000-000053780000}"/>
    <cellStyle name="40% - Accent6 8 2 2 2 4" xfId="25127" xr:uid="{00000000-0005-0000-0000-000054780000}"/>
    <cellStyle name="40% - Accent6 8 2 2 3" xfId="25128" xr:uid="{00000000-0005-0000-0000-000055780000}"/>
    <cellStyle name="40% - Accent6 8 2 2 3 2" xfId="25129" xr:uid="{00000000-0005-0000-0000-000056780000}"/>
    <cellStyle name="40% - Accent6 8 2 2 3 2 2" xfId="25130" xr:uid="{00000000-0005-0000-0000-000057780000}"/>
    <cellStyle name="40% - Accent6 8 2 2 3 2 3" xfId="54973" xr:uid="{00000000-0005-0000-0000-000058780000}"/>
    <cellStyle name="40% - Accent6 8 2 2 3 3" xfId="25131" xr:uid="{00000000-0005-0000-0000-000059780000}"/>
    <cellStyle name="40% - Accent6 8 2 2 3 4" xfId="25132" xr:uid="{00000000-0005-0000-0000-00005A780000}"/>
    <cellStyle name="40% - Accent6 8 2 2 4" xfId="25133" xr:uid="{00000000-0005-0000-0000-00005B780000}"/>
    <cellStyle name="40% - Accent6 8 2 2 4 2" xfId="25134" xr:uid="{00000000-0005-0000-0000-00005C780000}"/>
    <cellStyle name="40% - Accent6 8 2 2 4 3" xfId="54974" xr:uid="{00000000-0005-0000-0000-00005D780000}"/>
    <cellStyle name="40% - Accent6 8 2 2 5" xfId="25135" xr:uid="{00000000-0005-0000-0000-00005E780000}"/>
    <cellStyle name="40% - Accent6 8 2 2 6" xfId="25136" xr:uid="{00000000-0005-0000-0000-00005F780000}"/>
    <cellStyle name="40% - Accent6 8 2 2 7" xfId="60799" xr:uid="{00000000-0005-0000-0000-000060780000}"/>
    <cellStyle name="40% - Accent6 8 2 3" xfId="25137" xr:uid="{00000000-0005-0000-0000-000061780000}"/>
    <cellStyle name="40% - Accent6 8 2 3 2" xfId="25138" xr:uid="{00000000-0005-0000-0000-000062780000}"/>
    <cellStyle name="40% - Accent6 8 2 3 2 2" xfId="25139" xr:uid="{00000000-0005-0000-0000-000063780000}"/>
    <cellStyle name="40% - Accent6 8 2 3 2 3" xfId="54975" xr:uid="{00000000-0005-0000-0000-000064780000}"/>
    <cellStyle name="40% - Accent6 8 2 3 3" xfId="25140" xr:uid="{00000000-0005-0000-0000-000065780000}"/>
    <cellStyle name="40% - Accent6 8 2 3 4" xfId="25141" xr:uid="{00000000-0005-0000-0000-000066780000}"/>
    <cellStyle name="40% - Accent6 8 2 4" xfId="25142" xr:uid="{00000000-0005-0000-0000-000067780000}"/>
    <cellStyle name="40% - Accent6 8 2 4 2" xfId="25143" xr:uid="{00000000-0005-0000-0000-000068780000}"/>
    <cellStyle name="40% - Accent6 8 2 4 2 2" xfId="25144" xr:uid="{00000000-0005-0000-0000-000069780000}"/>
    <cellStyle name="40% - Accent6 8 2 4 2 3" xfId="54976" xr:uid="{00000000-0005-0000-0000-00006A780000}"/>
    <cellStyle name="40% - Accent6 8 2 4 3" xfId="25145" xr:uid="{00000000-0005-0000-0000-00006B780000}"/>
    <cellStyle name="40% - Accent6 8 2 4 4" xfId="25146" xr:uid="{00000000-0005-0000-0000-00006C780000}"/>
    <cellStyle name="40% - Accent6 8 2 5" xfId="25147" xr:uid="{00000000-0005-0000-0000-00006D780000}"/>
    <cellStyle name="40% - Accent6 8 2 5 2" xfId="25148" xr:uid="{00000000-0005-0000-0000-00006E780000}"/>
    <cellStyle name="40% - Accent6 8 2 5 3" xfId="54977" xr:uid="{00000000-0005-0000-0000-00006F780000}"/>
    <cellStyle name="40% - Accent6 8 2 6" xfId="25149" xr:uid="{00000000-0005-0000-0000-000070780000}"/>
    <cellStyle name="40% - Accent6 8 2 7" xfId="25150" xr:uid="{00000000-0005-0000-0000-000071780000}"/>
    <cellStyle name="40% - Accent6 8 2 8" xfId="60431" xr:uid="{00000000-0005-0000-0000-000072780000}"/>
    <cellStyle name="40% - Accent6 8 3" xfId="25151" xr:uid="{00000000-0005-0000-0000-000073780000}"/>
    <cellStyle name="40% - Accent6 8 3 2" xfId="25152" xr:uid="{00000000-0005-0000-0000-000074780000}"/>
    <cellStyle name="40% - Accent6 8 3 2 2" xfId="25153" xr:uid="{00000000-0005-0000-0000-000075780000}"/>
    <cellStyle name="40% - Accent6 8 3 2 2 2" xfId="25154" xr:uid="{00000000-0005-0000-0000-000076780000}"/>
    <cellStyle name="40% - Accent6 8 3 2 2 3" xfId="54978" xr:uid="{00000000-0005-0000-0000-000077780000}"/>
    <cellStyle name="40% - Accent6 8 3 2 3" xfId="25155" xr:uid="{00000000-0005-0000-0000-000078780000}"/>
    <cellStyle name="40% - Accent6 8 3 2 4" xfId="25156" xr:uid="{00000000-0005-0000-0000-000079780000}"/>
    <cellStyle name="40% - Accent6 8 3 3" xfId="25157" xr:uid="{00000000-0005-0000-0000-00007A780000}"/>
    <cellStyle name="40% - Accent6 8 3 3 2" xfId="25158" xr:uid="{00000000-0005-0000-0000-00007B780000}"/>
    <cellStyle name="40% - Accent6 8 3 3 2 2" xfId="25159" xr:uid="{00000000-0005-0000-0000-00007C780000}"/>
    <cellStyle name="40% - Accent6 8 3 3 2 3" xfId="54979" xr:uid="{00000000-0005-0000-0000-00007D780000}"/>
    <cellStyle name="40% - Accent6 8 3 3 3" xfId="25160" xr:uid="{00000000-0005-0000-0000-00007E780000}"/>
    <cellStyle name="40% - Accent6 8 3 3 4" xfId="25161" xr:uid="{00000000-0005-0000-0000-00007F780000}"/>
    <cellStyle name="40% - Accent6 8 3 4" xfId="25162" xr:uid="{00000000-0005-0000-0000-000080780000}"/>
    <cellStyle name="40% - Accent6 8 3 4 2" xfId="25163" xr:uid="{00000000-0005-0000-0000-000081780000}"/>
    <cellStyle name="40% - Accent6 8 3 4 3" xfId="54980" xr:uid="{00000000-0005-0000-0000-000082780000}"/>
    <cellStyle name="40% - Accent6 8 3 5" xfId="25164" xr:uid="{00000000-0005-0000-0000-000083780000}"/>
    <cellStyle name="40% - Accent6 8 3 6" xfId="25165" xr:uid="{00000000-0005-0000-0000-000084780000}"/>
    <cellStyle name="40% - Accent6 8 3 7" xfId="60616" xr:uid="{00000000-0005-0000-0000-000085780000}"/>
    <cellStyle name="40% - Accent6 8 4" xfId="25166" xr:uid="{00000000-0005-0000-0000-000086780000}"/>
    <cellStyle name="40% - Accent6 8 4 2" xfId="25167" xr:uid="{00000000-0005-0000-0000-000087780000}"/>
    <cellStyle name="40% - Accent6 8 4 2 2" xfId="25168" xr:uid="{00000000-0005-0000-0000-000088780000}"/>
    <cellStyle name="40% - Accent6 8 4 2 3" xfId="54981" xr:uid="{00000000-0005-0000-0000-000089780000}"/>
    <cellStyle name="40% - Accent6 8 4 3" xfId="25169" xr:uid="{00000000-0005-0000-0000-00008A780000}"/>
    <cellStyle name="40% - Accent6 8 4 4" xfId="25170" xr:uid="{00000000-0005-0000-0000-00008B780000}"/>
    <cellStyle name="40% - Accent6 8 5" xfId="25171" xr:uid="{00000000-0005-0000-0000-00008C780000}"/>
    <cellStyle name="40% - Accent6 8 5 2" xfId="25172" xr:uid="{00000000-0005-0000-0000-00008D780000}"/>
    <cellStyle name="40% - Accent6 8 5 2 2" xfId="25173" xr:uid="{00000000-0005-0000-0000-00008E780000}"/>
    <cellStyle name="40% - Accent6 8 5 2 3" xfId="54982" xr:uid="{00000000-0005-0000-0000-00008F780000}"/>
    <cellStyle name="40% - Accent6 8 5 3" xfId="25174" xr:uid="{00000000-0005-0000-0000-000090780000}"/>
    <cellStyle name="40% - Accent6 8 5 4" xfId="25175" xr:uid="{00000000-0005-0000-0000-000091780000}"/>
    <cellStyle name="40% - Accent6 8 6" xfId="25176" xr:uid="{00000000-0005-0000-0000-000092780000}"/>
    <cellStyle name="40% - Accent6 8 6 2" xfId="25177" xr:uid="{00000000-0005-0000-0000-000093780000}"/>
    <cellStyle name="40% - Accent6 8 6 3" xfId="54983" xr:uid="{00000000-0005-0000-0000-000094780000}"/>
    <cellStyle name="40% - Accent6 8 7" xfId="25178" xr:uid="{00000000-0005-0000-0000-000095780000}"/>
    <cellStyle name="40% - Accent6 8 8" xfId="25179" xr:uid="{00000000-0005-0000-0000-000096780000}"/>
    <cellStyle name="40% - Accent6 8 9" xfId="60248" xr:uid="{00000000-0005-0000-0000-000097780000}"/>
    <cellStyle name="40% - Accent6 9" xfId="25180" xr:uid="{00000000-0005-0000-0000-000098780000}"/>
    <cellStyle name="40% - Accent6 9 2" xfId="25181" xr:uid="{00000000-0005-0000-0000-000099780000}"/>
    <cellStyle name="40% - Accent6 9 2 2" xfId="25182" xr:uid="{00000000-0005-0000-0000-00009A780000}"/>
    <cellStyle name="40% - Accent6 9 2 2 2" xfId="25183" xr:uid="{00000000-0005-0000-0000-00009B780000}"/>
    <cellStyle name="40% - Accent6 9 2 2 2 2" xfId="25184" xr:uid="{00000000-0005-0000-0000-00009C780000}"/>
    <cellStyle name="40% - Accent6 9 2 2 2 3" xfId="54984" xr:uid="{00000000-0005-0000-0000-00009D780000}"/>
    <cellStyle name="40% - Accent6 9 2 2 3" xfId="25185" xr:uid="{00000000-0005-0000-0000-00009E780000}"/>
    <cellStyle name="40% - Accent6 9 2 2 4" xfId="25186" xr:uid="{00000000-0005-0000-0000-00009F780000}"/>
    <cellStyle name="40% - Accent6 9 2 2 5" xfId="60813" xr:uid="{00000000-0005-0000-0000-0000A0780000}"/>
    <cellStyle name="40% - Accent6 9 2 3" xfId="25187" xr:uid="{00000000-0005-0000-0000-0000A1780000}"/>
    <cellStyle name="40% - Accent6 9 2 3 2" xfId="25188" xr:uid="{00000000-0005-0000-0000-0000A2780000}"/>
    <cellStyle name="40% - Accent6 9 2 3 2 2" xfId="25189" xr:uid="{00000000-0005-0000-0000-0000A3780000}"/>
    <cellStyle name="40% - Accent6 9 2 3 2 3" xfId="54985" xr:uid="{00000000-0005-0000-0000-0000A4780000}"/>
    <cellStyle name="40% - Accent6 9 2 3 3" xfId="25190" xr:uid="{00000000-0005-0000-0000-0000A5780000}"/>
    <cellStyle name="40% - Accent6 9 2 3 4" xfId="25191" xr:uid="{00000000-0005-0000-0000-0000A6780000}"/>
    <cellStyle name="40% - Accent6 9 2 4" xfId="25192" xr:uid="{00000000-0005-0000-0000-0000A7780000}"/>
    <cellStyle name="40% - Accent6 9 2 4 2" xfId="25193" xr:uid="{00000000-0005-0000-0000-0000A8780000}"/>
    <cellStyle name="40% - Accent6 9 2 4 3" xfId="54986" xr:uid="{00000000-0005-0000-0000-0000A9780000}"/>
    <cellStyle name="40% - Accent6 9 2 5" xfId="25194" xr:uid="{00000000-0005-0000-0000-0000AA780000}"/>
    <cellStyle name="40% - Accent6 9 2 6" xfId="25195" xr:uid="{00000000-0005-0000-0000-0000AB780000}"/>
    <cellStyle name="40% - Accent6 9 2 7" xfId="60445" xr:uid="{00000000-0005-0000-0000-0000AC780000}"/>
    <cellStyle name="40% - Accent6 9 3" xfId="25196" xr:uid="{00000000-0005-0000-0000-0000AD780000}"/>
    <cellStyle name="40% - Accent6 9 3 2" xfId="25197" xr:uid="{00000000-0005-0000-0000-0000AE780000}"/>
    <cellStyle name="40% - Accent6 9 3 2 2" xfId="25198" xr:uid="{00000000-0005-0000-0000-0000AF780000}"/>
    <cellStyle name="40% - Accent6 9 3 2 3" xfId="54987" xr:uid="{00000000-0005-0000-0000-0000B0780000}"/>
    <cellStyle name="40% - Accent6 9 3 3" xfId="25199" xr:uid="{00000000-0005-0000-0000-0000B1780000}"/>
    <cellStyle name="40% - Accent6 9 3 4" xfId="25200" xr:uid="{00000000-0005-0000-0000-0000B2780000}"/>
    <cellStyle name="40% - Accent6 9 3 5" xfId="60630" xr:uid="{00000000-0005-0000-0000-0000B3780000}"/>
    <cellStyle name="40% - Accent6 9 4" xfId="25201" xr:uid="{00000000-0005-0000-0000-0000B4780000}"/>
    <cellStyle name="40% - Accent6 9 4 2" xfId="25202" xr:uid="{00000000-0005-0000-0000-0000B5780000}"/>
    <cellStyle name="40% - Accent6 9 4 2 2" xfId="25203" xr:uid="{00000000-0005-0000-0000-0000B6780000}"/>
    <cellStyle name="40% - Accent6 9 4 2 3" xfId="54988" xr:uid="{00000000-0005-0000-0000-0000B7780000}"/>
    <cellStyle name="40% - Accent6 9 4 3" xfId="25204" xr:uid="{00000000-0005-0000-0000-0000B8780000}"/>
    <cellStyle name="40% - Accent6 9 4 4" xfId="25205" xr:uid="{00000000-0005-0000-0000-0000B9780000}"/>
    <cellStyle name="40% - Accent6 9 5" xfId="25206" xr:uid="{00000000-0005-0000-0000-0000BA780000}"/>
    <cellStyle name="40% - Accent6 9 5 2" xfId="25207" xr:uid="{00000000-0005-0000-0000-0000BB780000}"/>
    <cellStyle name="40% - Accent6 9 5 3" xfId="54989" xr:uid="{00000000-0005-0000-0000-0000BC780000}"/>
    <cellStyle name="40% - Accent6 9 6" xfId="25208" xr:uid="{00000000-0005-0000-0000-0000BD780000}"/>
    <cellStyle name="40% - Accent6 9 7" xfId="25209" xr:uid="{00000000-0005-0000-0000-0000BE780000}"/>
    <cellStyle name="40% - Accent6 9 8" xfId="60262" xr:uid="{00000000-0005-0000-0000-0000BF780000}"/>
    <cellStyle name="60% - Accent1 2" xfId="60127" xr:uid="{00000000-0005-0000-0000-0000C0780000}"/>
    <cellStyle name="60% - Accent2 2" xfId="60131" xr:uid="{00000000-0005-0000-0000-0000C1780000}"/>
    <cellStyle name="60% - Accent3 2" xfId="60135" xr:uid="{00000000-0005-0000-0000-0000C2780000}"/>
    <cellStyle name="60% - Accent4 2" xfId="60139" xr:uid="{00000000-0005-0000-0000-0000C3780000}"/>
    <cellStyle name="60% - Accent5 2" xfId="60143" xr:uid="{00000000-0005-0000-0000-0000C4780000}"/>
    <cellStyle name="60% - Accent6 2" xfId="60147" xr:uid="{00000000-0005-0000-0000-0000C5780000}"/>
    <cellStyle name="Accent1 2" xfId="60124" xr:uid="{00000000-0005-0000-0000-0000C6780000}"/>
    <cellStyle name="Accent2 2" xfId="60128" xr:uid="{00000000-0005-0000-0000-0000C7780000}"/>
    <cellStyle name="Accent3 2" xfId="60132" xr:uid="{00000000-0005-0000-0000-0000C8780000}"/>
    <cellStyle name="Accent4 2" xfId="60136" xr:uid="{00000000-0005-0000-0000-0000C9780000}"/>
    <cellStyle name="Accent5 2" xfId="60140" xr:uid="{00000000-0005-0000-0000-0000CA780000}"/>
    <cellStyle name="Accent6 2" xfId="60144" xr:uid="{00000000-0005-0000-0000-0000CB780000}"/>
    <cellStyle name="Bad 2" xfId="60114" xr:uid="{00000000-0005-0000-0000-0000CC780000}"/>
    <cellStyle name="C00A" xfId="60006" xr:uid="{00000000-0005-0000-0000-0000CD780000}"/>
    <cellStyle name="C00B" xfId="60007" xr:uid="{00000000-0005-0000-0000-0000CE780000}"/>
    <cellStyle name="C00L" xfId="60008" xr:uid="{00000000-0005-0000-0000-0000CF780000}"/>
    <cellStyle name="C01A" xfId="60009" xr:uid="{00000000-0005-0000-0000-0000D0780000}"/>
    <cellStyle name="C01B" xfId="60010" xr:uid="{00000000-0005-0000-0000-0000D1780000}"/>
    <cellStyle name="C01H" xfId="60011" xr:uid="{00000000-0005-0000-0000-0000D2780000}"/>
    <cellStyle name="C01L" xfId="60012" xr:uid="{00000000-0005-0000-0000-0000D3780000}"/>
    <cellStyle name="C02A" xfId="60013" xr:uid="{00000000-0005-0000-0000-0000D4780000}"/>
    <cellStyle name="C02B" xfId="60014" xr:uid="{00000000-0005-0000-0000-0000D5780000}"/>
    <cellStyle name="C02H" xfId="60015" xr:uid="{00000000-0005-0000-0000-0000D6780000}"/>
    <cellStyle name="C02L" xfId="60016" xr:uid="{00000000-0005-0000-0000-0000D7780000}"/>
    <cellStyle name="C03A" xfId="60017" xr:uid="{00000000-0005-0000-0000-0000D8780000}"/>
    <cellStyle name="C03B" xfId="60018" xr:uid="{00000000-0005-0000-0000-0000D9780000}"/>
    <cellStyle name="C03H" xfId="60019" xr:uid="{00000000-0005-0000-0000-0000DA780000}"/>
    <cellStyle name="C03L" xfId="60020" xr:uid="{00000000-0005-0000-0000-0000DB780000}"/>
    <cellStyle name="C04A" xfId="60021" xr:uid="{00000000-0005-0000-0000-0000DC780000}"/>
    <cellStyle name="C04B" xfId="60022" xr:uid="{00000000-0005-0000-0000-0000DD780000}"/>
    <cellStyle name="C04H" xfId="60023" xr:uid="{00000000-0005-0000-0000-0000DE780000}"/>
    <cellStyle name="C04L" xfId="60024" xr:uid="{00000000-0005-0000-0000-0000DF780000}"/>
    <cellStyle name="C05A" xfId="60025" xr:uid="{00000000-0005-0000-0000-0000E0780000}"/>
    <cellStyle name="C05B" xfId="60026" xr:uid="{00000000-0005-0000-0000-0000E1780000}"/>
    <cellStyle name="C05H" xfId="60027" xr:uid="{00000000-0005-0000-0000-0000E2780000}"/>
    <cellStyle name="C05L" xfId="60028" xr:uid="{00000000-0005-0000-0000-0000E3780000}"/>
    <cellStyle name="C06A" xfId="60029" xr:uid="{00000000-0005-0000-0000-0000E4780000}"/>
    <cellStyle name="C06B" xfId="60030" xr:uid="{00000000-0005-0000-0000-0000E5780000}"/>
    <cellStyle name="C06H" xfId="60031" xr:uid="{00000000-0005-0000-0000-0000E6780000}"/>
    <cellStyle name="C06L" xfId="60032" xr:uid="{00000000-0005-0000-0000-0000E7780000}"/>
    <cellStyle name="C07A" xfId="60033" xr:uid="{00000000-0005-0000-0000-0000E8780000}"/>
    <cellStyle name="C07B" xfId="60034" xr:uid="{00000000-0005-0000-0000-0000E9780000}"/>
    <cellStyle name="C07H" xfId="60035" xr:uid="{00000000-0005-0000-0000-0000EA780000}"/>
    <cellStyle name="C07L" xfId="60036" xr:uid="{00000000-0005-0000-0000-0000EB780000}"/>
    <cellStyle name="Calculation 2" xfId="60118" xr:uid="{00000000-0005-0000-0000-0000EC780000}"/>
    <cellStyle name="Check Cell 2" xfId="60120" xr:uid="{00000000-0005-0000-0000-0000ED780000}"/>
    <cellStyle name="Comma" xfId="60076" builtinId="3"/>
    <cellStyle name="Comma 10" xfId="25210" xr:uid="{00000000-0005-0000-0000-0000EF780000}"/>
    <cellStyle name="Comma 10 2" xfId="25211" xr:uid="{00000000-0005-0000-0000-0000F0780000}"/>
    <cellStyle name="Comma 10 2 2" xfId="25212" xr:uid="{00000000-0005-0000-0000-0000F1780000}"/>
    <cellStyle name="Comma 10 2 2 2" xfId="25213" xr:uid="{00000000-0005-0000-0000-0000F2780000}"/>
    <cellStyle name="Comma 10 2 2 3" xfId="54990" xr:uid="{00000000-0005-0000-0000-0000F3780000}"/>
    <cellStyle name="Comma 10 2 3" xfId="25214" xr:uid="{00000000-0005-0000-0000-0000F4780000}"/>
    <cellStyle name="Comma 10 2 4" xfId="25215" xr:uid="{00000000-0005-0000-0000-0000F5780000}"/>
    <cellStyle name="Comma 10 3" xfId="25216" xr:uid="{00000000-0005-0000-0000-0000F6780000}"/>
    <cellStyle name="Comma 10 3 2" xfId="25217" xr:uid="{00000000-0005-0000-0000-0000F7780000}"/>
    <cellStyle name="Comma 10 3 2 2" xfId="25218" xr:uid="{00000000-0005-0000-0000-0000F8780000}"/>
    <cellStyle name="Comma 10 3 2 3" xfId="54991" xr:uid="{00000000-0005-0000-0000-0000F9780000}"/>
    <cellStyle name="Comma 10 3 3" xfId="25219" xr:uid="{00000000-0005-0000-0000-0000FA780000}"/>
    <cellStyle name="Comma 10 3 4" xfId="25220" xr:uid="{00000000-0005-0000-0000-0000FB780000}"/>
    <cellStyle name="Comma 10 4" xfId="25221" xr:uid="{00000000-0005-0000-0000-0000FC780000}"/>
    <cellStyle name="Comma 10 4 2" xfId="25222" xr:uid="{00000000-0005-0000-0000-0000FD780000}"/>
    <cellStyle name="Comma 10 4 3" xfId="54992" xr:uid="{00000000-0005-0000-0000-0000FE780000}"/>
    <cellStyle name="Comma 10 5" xfId="25223" xr:uid="{00000000-0005-0000-0000-0000FF780000}"/>
    <cellStyle name="Comma 10 6" xfId="25224" xr:uid="{00000000-0005-0000-0000-000000790000}"/>
    <cellStyle name="Comma 11" xfId="25225" xr:uid="{00000000-0005-0000-0000-000001790000}"/>
    <cellStyle name="Comma 11 2" xfId="25226" xr:uid="{00000000-0005-0000-0000-000002790000}"/>
    <cellStyle name="Comma 11 2 2" xfId="25227" xr:uid="{00000000-0005-0000-0000-000003790000}"/>
    <cellStyle name="Comma 11 2 3" xfId="54993" xr:uid="{00000000-0005-0000-0000-000004790000}"/>
    <cellStyle name="Comma 11 3" xfId="25228" xr:uid="{00000000-0005-0000-0000-000005790000}"/>
    <cellStyle name="Comma 11 4" xfId="25229" xr:uid="{00000000-0005-0000-0000-000006790000}"/>
    <cellStyle name="Comma 12" xfId="25230" xr:uid="{00000000-0005-0000-0000-000007790000}"/>
    <cellStyle name="Comma 12 2" xfId="25231" xr:uid="{00000000-0005-0000-0000-000008790000}"/>
    <cellStyle name="Comma 12 3" xfId="54994" xr:uid="{00000000-0005-0000-0000-000009790000}"/>
    <cellStyle name="Comma 13" xfId="54995" xr:uid="{00000000-0005-0000-0000-00000A790000}"/>
    <cellStyle name="Comma 13 2" xfId="54996" xr:uid="{00000000-0005-0000-0000-00000B790000}"/>
    <cellStyle name="Comma 14" xfId="54997" xr:uid="{00000000-0005-0000-0000-00000C790000}"/>
    <cellStyle name="Comma 15" xfId="54998" xr:uid="{00000000-0005-0000-0000-00000D790000}"/>
    <cellStyle name="Comma 16" xfId="59956" xr:uid="{00000000-0005-0000-0000-00000E790000}"/>
    <cellStyle name="Comma 17" xfId="59991" xr:uid="{00000000-0005-0000-0000-00000F790000}"/>
    <cellStyle name="Comma 18" xfId="60071" xr:uid="{00000000-0005-0000-0000-000010790000}"/>
    <cellStyle name="Comma 19" xfId="60921" xr:uid="{EB15A5EC-8FC9-4A78-9E57-A820C91E2AE1}"/>
    <cellStyle name="Comma 2" xfId="25232" xr:uid="{00000000-0005-0000-0000-000011790000}"/>
    <cellStyle name="Comma 2 2" xfId="60078" xr:uid="{00000000-0005-0000-0000-000012790000}"/>
    <cellStyle name="Comma 2 2 2" xfId="60079" xr:uid="{00000000-0005-0000-0000-000013790000}"/>
    <cellStyle name="Comma 2 3" xfId="60080" xr:uid="{00000000-0005-0000-0000-000014790000}"/>
    <cellStyle name="Comma 2 4" xfId="60081" xr:uid="{00000000-0005-0000-0000-000015790000}"/>
    <cellStyle name="Comma 2 5" xfId="60082" xr:uid="{00000000-0005-0000-0000-000016790000}"/>
    <cellStyle name="Comma 2 6" xfId="60083" xr:uid="{00000000-0005-0000-0000-000017790000}"/>
    <cellStyle name="Comma 2 7" xfId="60095" xr:uid="{00000000-0005-0000-0000-000018790000}"/>
    <cellStyle name="Comma 3" xfId="25233" xr:uid="{00000000-0005-0000-0000-000019790000}"/>
    <cellStyle name="Comma 3 2" xfId="25234" xr:uid="{00000000-0005-0000-0000-00001A790000}"/>
    <cellStyle name="Comma 3 2 2" xfId="25235" xr:uid="{00000000-0005-0000-0000-00001B790000}"/>
    <cellStyle name="Comma 3 3" xfId="25236" xr:uid="{00000000-0005-0000-0000-00001C790000}"/>
    <cellStyle name="Comma 3 3 2" xfId="25237" xr:uid="{00000000-0005-0000-0000-00001D790000}"/>
    <cellStyle name="Comma 3 3 3" xfId="25238" xr:uid="{00000000-0005-0000-0000-00001E790000}"/>
    <cellStyle name="Comma 3 3 4" xfId="54999" xr:uid="{00000000-0005-0000-0000-00001F790000}"/>
    <cellStyle name="Comma 3 4" xfId="55000" xr:uid="{00000000-0005-0000-0000-000020790000}"/>
    <cellStyle name="Comma 3 5" xfId="55001" xr:uid="{00000000-0005-0000-0000-000021790000}"/>
    <cellStyle name="Comma 4" xfId="25239" xr:uid="{00000000-0005-0000-0000-000022790000}"/>
    <cellStyle name="Comma 4 2" xfId="25240" xr:uid="{00000000-0005-0000-0000-000023790000}"/>
    <cellStyle name="Comma 4 3" xfId="25241" xr:uid="{00000000-0005-0000-0000-000024790000}"/>
    <cellStyle name="Comma 4 3 2" xfId="25242" xr:uid="{00000000-0005-0000-0000-000025790000}"/>
    <cellStyle name="Comma 4 3 3" xfId="25243" xr:uid="{00000000-0005-0000-0000-000026790000}"/>
    <cellStyle name="Comma 4 3 4" xfId="55002" xr:uid="{00000000-0005-0000-0000-000027790000}"/>
    <cellStyle name="Comma 4 4" xfId="55003" xr:uid="{00000000-0005-0000-0000-000028790000}"/>
    <cellStyle name="Comma 4 5" xfId="55004" xr:uid="{00000000-0005-0000-0000-000029790000}"/>
    <cellStyle name="Comma 4 6" xfId="60077" xr:uid="{00000000-0005-0000-0000-00002A790000}"/>
    <cellStyle name="Comma 5" xfId="25244" xr:uid="{00000000-0005-0000-0000-00002B790000}"/>
    <cellStyle name="Comma 5 10" xfId="25245" xr:uid="{00000000-0005-0000-0000-00002C790000}"/>
    <cellStyle name="Comma 5 10 2" xfId="25246" xr:uid="{00000000-0005-0000-0000-00002D790000}"/>
    <cellStyle name="Comma 5 10 2 2" xfId="25247" xr:uid="{00000000-0005-0000-0000-00002E790000}"/>
    <cellStyle name="Comma 5 10 2 2 2" xfId="25248" xr:uid="{00000000-0005-0000-0000-00002F790000}"/>
    <cellStyle name="Comma 5 10 2 2 3" xfId="55005" xr:uid="{00000000-0005-0000-0000-000030790000}"/>
    <cellStyle name="Comma 5 10 2 3" xfId="25249" xr:uid="{00000000-0005-0000-0000-000031790000}"/>
    <cellStyle name="Comma 5 10 2 4" xfId="25250" xr:uid="{00000000-0005-0000-0000-000032790000}"/>
    <cellStyle name="Comma 5 10 3" xfId="25251" xr:uid="{00000000-0005-0000-0000-000033790000}"/>
    <cellStyle name="Comma 5 10 3 2" xfId="25252" xr:uid="{00000000-0005-0000-0000-000034790000}"/>
    <cellStyle name="Comma 5 10 3 3" xfId="55006" xr:uid="{00000000-0005-0000-0000-000035790000}"/>
    <cellStyle name="Comma 5 10 4" xfId="25253" xr:uid="{00000000-0005-0000-0000-000036790000}"/>
    <cellStyle name="Comma 5 10 5" xfId="25254" xr:uid="{00000000-0005-0000-0000-000037790000}"/>
    <cellStyle name="Comma 5 11" xfId="25255" xr:uid="{00000000-0005-0000-0000-000038790000}"/>
    <cellStyle name="Comma 5 11 2" xfId="25256" xr:uid="{00000000-0005-0000-0000-000039790000}"/>
    <cellStyle name="Comma 5 11 2 2" xfId="25257" xr:uid="{00000000-0005-0000-0000-00003A790000}"/>
    <cellStyle name="Comma 5 11 2 3" xfId="55007" xr:uid="{00000000-0005-0000-0000-00003B790000}"/>
    <cellStyle name="Comma 5 11 3" xfId="25258" xr:uid="{00000000-0005-0000-0000-00003C790000}"/>
    <cellStyle name="Comma 5 11 4" xfId="25259" xr:uid="{00000000-0005-0000-0000-00003D790000}"/>
    <cellStyle name="Comma 5 12" xfId="25260" xr:uid="{00000000-0005-0000-0000-00003E790000}"/>
    <cellStyle name="Comma 5 12 2" xfId="25261" xr:uid="{00000000-0005-0000-0000-00003F790000}"/>
    <cellStyle name="Comma 5 12 2 2" xfId="25262" xr:uid="{00000000-0005-0000-0000-000040790000}"/>
    <cellStyle name="Comma 5 12 2 3" xfId="55008" xr:uid="{00000000-0005-0000-0000-000041790000}"/>
    <cellStyle name="Comma 5 12 3" xfId="25263" xr:uid="{00000000-0005-0000-0000-000042790000}"/>
    <cellStyle name="Comma 5 12 4" xfId="25264" xr:uid="{00000000-0005-0000-0000-000043790000}"/>
    <cellStyle name="Comma 5 13" xfId="25265" xr:uid="{00000000-0005-0000-0000-000044790000}"/>
    <cellStyle name="Comma 5 13 2" xfId="25266" xr:uid="{00000000-0005-0000-0000-000045790000}"/>
    <cellStyle name="Comma 5 13 3" xfId="55009" xr:uid="{00000000-0005-0000-0000-000046790000}"/>
    <cellStyle name="Comma 5 14" xfId="25267" xr:uid="{00000000-0005-0000-0000-000047790000}"/>
    <cellStyle name="Comma 5 15" xfId="25268" xr:uid="{00000000-0005-0000-0000-000048790000}"/>
    <cellStyle name="Comma 5 2" xfId="25269" xr:uid="{00000000-0005-0000-0000-000049790000}"/>
    <cellStyle name="Comma 5 2 10" xfId="25270" xr:uid="{00000000-0005-0000-0000-00004A790000}"/>
    <cellStyle name="Comma 5 2 11" xfId="25271" xr:uid="{00000000-0005-0000-0000-00004B790000}"/>
    <cellStyle name="Comma 5 2 2" xfId="25272" xr:uid="{00000000-0005-0000-0000-00004C790000}"/>
    <cellStyle name="Comma 5 2 2 10" xfId="25273" xr:uid="{00000000-0005-0000-0000-00004D790000}"/>
    <cellStyle name="Comma 5 2 2 2" xfId="25274" xr:uid="{00000000-0005-0000-0000-00004E790000}"/>
    <cellStyle name="Comma 5 2 2 2 2" xfId="25275" xr:uid="{00000000-0005-0000-0000-00004F790000}"/>
    <cellStyle name="Comma 5 2 2 2 2 2" xfId="25276" xr:uid="{00000000-0005-0000-0000-000050790000}"/>
    <cellStyle name="Comma 5 2 2 2 2 2 2" xfId="25277" xr:uid="{00000000-0005-0000-0000-000051790000}"/>
    <cellStyle name="Comma 5 2 2 2 2 2 2 2" xfId="25278" xr:uid="{00000000-0005-0000-0000-000052790000}"/>
    <cellStyle name="Comma 5 2 2 2 2 2 2 2 2" xfId="25279" xr:uid="{00000000-0005-0000-0000-000053790000}"/>
    <cellStyle name="Comma 5 2 2 2 2 2 2 2 3" xfId="55010" xr:uid="{00000000-0005-0000-0000-000054790000}"/>
    <cellStyle name="Comma 5 2 2 2 2 2 2 3" xfId="25280" xr:uid="{00000000-0005-0000-0000-000055790000}"/>
    <cellStyle name="Comma 5 2 2 2 2 2 2 4" xfId="25281" xr:uid="{00000000-0005-0000-0000-000056790000}"/>
    <cellStyle name="Comma 5 2 2 2 2 2 3" xfId="25282" xr:uid="{00000000-0005-0000-0000-000057790000}"/>
    <cellStyle name="Comma 5 2 2 2 2 2 3 2" xfId="25283" xr:uid="{00000000-0005-0000-0000-000058790000}"/>
    <cellStyle name="Comma 5 2 2 2 2 2 3 2 2" xfId="25284" xr:uid="{00000000-0005-0000-0000-000059790000}"/>
    <cellStyle name="Comma 5 2 2 2 2 2 3 2 3" xfId="55011" xr:uid="{00000000-0005-0000-0000-00005A790000}"/>
    <cellStyle name="Comma 5 2 2 2 2 2 3 3" xfId="25285" xr:uid="{00000000-0005-0000-0000-00005B790000}"/>
    <cellStyle name="Comma 5 2 2 2 2 2 3 4" xfId="25286" xr:uid="{00000000-0005-0000-0000-00005C790000}"/>
    <cellStyle name="Comma 5 2 2 2 2 2 4" xfId="25287" xr:uid="{00000000-0005-0000-0000-00005D790000}"/>
    <cellStyle name="Comma 5 2 2 2 2 2 4 2" xfId="25288" xr:uid="{00000000-0005-0000-0000-00005E790000}"/>
    <cellStyle name="Comma 5 2 2 2 2 2 4 3" xfId="55012" xr:uid="{00000000-0005-0000-0000-00005F790000}"/>
    <cellStyle name="Comma 5 2 2 2 2 2 5" xfId="25289" xr:uid="{00000000-0005-0000-0000-000060790000}"/>
    <cellStyle name="Comma 5 2 2 2 2 2 6" xfId="25290" xr:uid="{00000000-0005-0000-0000-000061790000}"/>
    <cellStyle name="Comma 5 2 2 2 2 3" xfId="25291" xr:uid="{00000000-0005-0000-0000-000062790000}"/>
    <cellStyle name="Comma 5 2 2 2 2 3 2" xfId="25292" xr:uid="{00000000-0005-0000-0000-000063790000}"/>
    <cellStyle name="Comma 5 2 2 2 2 3 2 2" xfId="25293" xr:uid="{00000000-0005-0000-0000-000064790000}"/>
    <cellStyle name="Comma 5 2 2 2 2 3 2 3" xfId="55013" xr:uid="{00000000-0005-0000-0000-000065790000}"/>
    <cellStyle name="Comma 5 2 2 2 2 3 3" xfId="25294" xr:uid="{00000000-0005-0000-0000-000066790000}"/>
    <cellStyle name="Comma 5 2 2 2 2 3 4" xfId="25295" xr:uid="{00000000-0005-0000-0000-000067790000}"/>
    <cellStyle name="Comma 5 2 2 2 2 4" xfId="25296" xr:uid="{00000000-0005-0000-0000-000068790000}"/>
    <cellStyle name="Comma 5 2 2 2 2 4 2" xfId="25297" xr:uid="{00000000-0005-0000-0000-000069790000}"/>
    <cellStyle name="Comma 5 2 2 2 2 4 2 2" xfId="25298" xr:uid="{00000000-0005-0000-0000-00006A790000}"/>
    <cellStyle name="Comma 5 2 2 2 2 4 2 3" xfId="55014" xr:uid="{00000000-0005-0000-0000-00006B790000}"/>
    <cellStyle name="Comma 5 2 2 2 2 4 3" xfId="25299" xr:uid="{00000000-0005-0000-0000-00006C790000}"/>
    <cellStyle name="Comma 5 2 2 2 2 4 4" xfId="25300" xr:uid="{00000000-0005-0000-0000-00006D790000}"/>
    <cellStyle name="Comma 5 2 2 2 2 5" xfId="25301" xr:uid="{00000000-0005-0000-0000-00006E790000}"/>
    <cellStyle name="Comma 5 2 2 2 2 5 2" xfId="25302" xr:uid="{00000000-0005-0000-0000-00006F790000}"/>
    <cellStyle name="Comma 5 2 2 2 2 5 3" xfId="55015" xr:uid="{00000000-0005-0000-0000-000070790000}"/>
    <cellStyle name="Comma 5 2 2 2 2 6" xfId="25303" xr:uid="{00000000-0005-0000-0000-000071790000}"/>
    <cellStyle name="Comma 5 2 2 2 2 7" xfId="25304" xr:uid="{00000000-0005-0000-0000-000072790000}"/>
    <cellStyle name="Comma 5 2 2 2 3" xfId="25305" xr:uid="{00000000-0005-0000-0000-000073790000}"/>
    <cellStyle name="Comma 5 2 2 2 3 2" xfId="25306" xr:uid="{00000000-0005-0000-0000-000074790000}"/>
    <cellStyle name="Comma 5 2 2 2 3 2 2" xfId="25307" xr:uid="{00000000-0005-0000-0000-000075790000}"/>
    <cellStyle name="Comma 5 2 2 2 3 2 2 2" xfId="25308" xr:uid="{00000000-0005-0000-0000-000076790000}"/>
    <cellStyle name="Comma 5 2 2 2 3 2 2 3" xfId="55016" xr:uid="{00000000-0005-0000-0000-000077790000}"/>
    <cellStyle name="Comma 5 2 2 2 3 2 3" xfId="25309" xr:uid="{00000000-0005-0000-0000-000078790000}"/>
    <cellStyle name="Comma 5 2 2 2 3 2 4" xfId="25310" xr:uid="{00000000-0005-0000-0000-000079790000}"/>
    <cellStyle name="Comma 5 2 2 2 3 3" xfId="25311" xr:uid="{00000000-0005-0000-0000-00007A790000}"/>
    <cellStyle name="Comma 5 2 2 2 3 3 2" xfId="25312" xr:uid="{00000000-0005-0000-0000-00007B790000}"/>
    <cellStyle name="Comma 5 2 2 2 3 3 2 2" xfId="25313" xr:uid="{00000000-0005-0000-0000-00007C790000}"/>
    <cellStyle name="Comma 5 2 2 2 3 3 2 3" xfId="55017" xr:uid="{00000000-0005-0000-0000-00007D790000}"/>
    <cellStyle name="Comma 5 2 2 2 3 3 3" xfId="25314" xr:uid="{00000000-0005-0000-0000-00007E790000}"/>
    <cellStyle name="Comma 5 2 2 2 3 3 4" xfId="25315" xr:uid="{00000000-0005-0000-0000-00007F790000}"/>
    <cellStyle name="Comma 5 2 2 2 3 4" xfId="25316" xr:uid="{00000000-0005-0000-0000-000080790000}"/>
    <cellStyle name="Comma 5 2 2 2 3 4 2" xfId="25317" xr:uid="{00000000-0005-0000-0000-000081790000}"/>
    <cellStyle name="Comma 5 2 2 2 3 4 3" xfId="55018" xr:uid="{00000000-0005-0000-0000-000082790000}"/>
    <cellStyle name="Comma 5 2 2 2 3 5" xfId="25318" xr:uid="{00000000-0005-0000-0000-000083790000}"/>
    <cellStyle name="Comma 5 2 2 2 3 6" xfId="25319" xr:uid="{00000000-0005-0000-0000-000084790000}"/>
    <cellStyle name="Comma 5 2 2 2 4" xfId="25320" xr:uid="{00000000-0005-0000-0000-000085790000}"/>
    <cellStyle name="Comma 5 2 2 2 4 2" xfId="25321" xr:uid="{00000000-0005-0000-0000-000086790000}"/>
    <cellStyle name="Comma 5 2 2 2 4 2 2" xfId="25322" xr:uid="{00000000-0005-0000-0000-000087790000}"/>
    <cellStyle name="Comma 5 2 2 2 4 2 3" xfId="55019" xr:uid="{00000000-0005-0000-0000-000088790000}"/>
    <cellStyle name="Comma 5 2 2 2 4 3" xfId="25323" xr:uid="{00000000-0005-0000-0000-000089790000}"/>
    <cellStyle name="Comma 5 2 2 2 4 4" xfId="25324" xr:uid="{00000000-0005-0000-0000-00008A790000}"/>
    <cellStyle name="Comma 5 2 2 2 5" xfId="25325" xr:uid="{00000000-0005-0000-0000-00008B790000}"/>
    <cellStyle name="Comma 5 2 2 2 5 2" xfId="25326" xr:uid="{00000000-0005-0000-0000-00008C790000}"/>
    <cellStyle name="Comma 5 2 2 2 5 2 2" xfId="25327" xr:uid="{00000000-0005-0000-0000-00008D790000}"/>
    <cellStyle name="Comma 5 2 2 2 5 2 3" xfId="55020" xr:uid="{00000000-0005-0000-0000-00008E790000}"/>
    <cellStyle name="Comma 5 2 2 2 5 3" xfId="25328" xr:uid="{00000000-0005-0000-0000-00008F790000}"/>
    <cellStyle name="Comma 5 2 2 2 5 4" xfId="25329" xr:uid="{00000000-0005-0000-0000-000090790000}"/>
    <cellStyle name="Comma 5 2 2 2 6" xfId="25330" xr:uid="{00000000-0005-0000-0000-000091790000}"/>
    <cellStyle name="Comma 5 2 2 2 6 2" xfId="25331" xr:uid="{00000000-0005-0000-0000-000092790000}"/>
    <cellStyle name="Comma 5 2 2 2 6 3" xfId="55021" xr:uid="{00000000-0005-0000-0000-000093790000}"/>
    <cellStyle name="Comma 5 2 2 2 7" xfId="25332" xr:uid="{00000000-0005-0000-0000-000094790000}"/>
    <cellStyle name="Comma 5 2 2 2 8" xfId="25333" xr:uid="{00000000-0005-0000-0000-000095790000}"/>
    <cellStyle name="Comma 5 2 2 3" xfId="25334" xr:uid="{00000000-0005-0000-0000-000096790000}"/>
    <cellStyle name="Comma 5 2 2 3 2" xfId="25335" xr:uid="{00000000-0005-0000-0000-000097790000}"/>
    <cellStyle name="Comma 5 2 2 3 2 2" xfId="25336" xr:uid="{00000000-0005-0000-0000-000098790000}"/>
    <cellStyle name="Comma 5 2 2 3 2 2 2" xfId="25337" xr:uid="{00000000-0005-0000-0000-000099790000}"/>
    <cellStyle name="Comma 5 2 2 3 2 2 2 2" xfId="25338" xr:uid="{00000000-0005-0000-0000-00009A790000}"/>
    <cellStyle name="Comma 5 2 2 3 2 2 2 3" xfId="55022" xr:uid="{00000000-0005-0000-0000-00009B790000}"/>
    <cellStyle name="Comma 5 2 2 3 2 2 3" xfId="25339" xr:uid="{00000000-0005-0000-0000-00009C790000}"/>
    <cellStyle name="Comma 5 2 2 3 2 2 4" xfId="25340" xr:uid="{00000000-0005-0000-0000-00009D790000}"/>
    <cellStyle name="Comma 5 2 2 3 2 3" xfId="25341" xr:uid="{00000000-0005-0000-0000-00009E790000}"/>
    <cellStyle name="Comma 5 2 2 3 2 3 2" xfId="25342" xr:uid="{00000000-0005-0000-0000-00009F790000}"/>
    <cellStyle name="Comma 5 2 2 3 2 3 2 2" xfId="25343" xr:uid="{00000000-0005-0000-0000-0000A0790000}"/>
    <cellStyle name="Comma 5 2 2 3 2 3 2 3" xfId="55023" xr:uid="{00000000-0005-0000-0000-0000A1790000}"/>
    <cellStyle name="Comma 5 2 2 3 2 3 3" xfId="25344" xr:uid="{00000000-0005-0000-0000-0000A2790000}"/>
    <cellStyle name="Comma 5 2 2 3 2 3 4" xfId="25345" xr:uid="{00000000-0005-0000-0000-0000A3790000}"/>
    <cellStyle name="Comma 5 2 2 3 2 4" xfId="25346" xr:uid="{00000000-0005-0000-0000-0000A4790000}"/>
    <cellStyle name="Comma 5 2 2 3 2 4 2" xfId="25347" xr:uid="{00000000-0005-0000-0000-0000A5790000}"/>
    <cellStyle name="Comma 5 2 2 3 2 4 3" xfId="55024" xr:uid="{00000000-0005-0000-0000-0000A6790000}"/>
    <cellStyle name="Comma 5 2 2 3 2 5" xfId="25348" xr:uid="{00000000-0005-0000-0000-0000A7790000}"/>
    <cellStyle name="Comma 5 2 2 3 2 6" xfId="25349" xr:uid="{00000000-0005-0000-0000-0000A8790000}"/>
    <cellStyle name="Comma 5 2 2 3 3" xfId="25350" xr:uid="{00000000-0005-0000-0000-0000A9790000}"/>
    <cellStyle name="Comma 5 2 2 3 3 2" xfId="25351" xr:uid="{00000000-0005-0000-0000-0000AA790000}"/>
    <cellStyle name="Comma 5 2 2 3 3 2 2" xfId="25352" xr:uid="{00000000-0005-0000-0000-0000AB790000}"/>
    <cellStyle name="Comma 5 2 2 3 3 2 3" xfId="55025" xr:uid="{00000000-0005-0000-0000-0000AC790000}"/>
    <cellStyle name="Comma 5 2 2 3 3 3" xfId="25353" xr:uid="{00000000-0005-0000-0000-0000AD790000}"/>
    <cellStyle name="Comma 5 2 2 3 3 4" xfId="25354" xr:uid="{00000000-0005-0000-0000-0000AE790000}"/>
    <cellStyle name="Comma 5 2 2 3 4" xfId="25355" xr:uid="{00000000-0005-0000-0000-0000AF790000}"/>
    <cellStyle name="Comma 5 2 2 3 4 2" xfId="25356" xr:uid="{00000000-0005-0000-0000-0000B0790000}"/>
    <cellStyle name="Comma 5 2 2 3 4 2 2" xfId="25357" xr:uid="{00000000-0005-0000-0000-0000B1790000}"/>
    <cellStyle name="Comma 5 2 2 3 4 2 3" xfId="55026" xr:uid="{00000000-0005-0000-0000-0000B2790000}"/>
    <cellStyle name="Comma 5 2 2 3 4 3" xfId="25358" xr:uid="{00000000-0005-0000-0000-0000B3790000}"/>
    <cellStyle name="Comma 5 2 2 3 4 4" xfId="25359" xr:uid="{00000000-0005-0000-0000-0000B4790000}"/>
    <cellStyle name="Comma 5 2 2 3 5" xfId="25360" xr:uid="{00000000-0005-0000-0000-0000B5790000}"/>
    <cellStyle name="Comma 5 2 2 3 5 2" xfId="25361" xr:uid="{00000000-0005-0000-0000-0000B6790000}"/>
    <cellStyle name="Comma 5 2 2 3 5 3" xfId="55027" xr:uid="{00000000-0005-0000-0000-0000B7790000}"/>
    <cellStyle name="Comma 5 2 2 3 6" xfId="25362" xr:uid="{00000000-0005-0000-0000-0000B8790000}"/>
    <cellStyle name="Comma 5 2 2 3 7" xfId="25363" xr:uid="{00000000-0005-0000-0000-0000B9790000}"/>
    <cellStyle name="Comma 5 2 2 4" xfId="25364" xr:uid="{00000000-0005-0000-0000-0000BA790000}"/>
    <cellStyle name="Comma 5 2 2 4 2" xfId="25365" xr:uid="{00000000-0005-0000-0000-0000BB790000}"/>
    <cellStyle name="Comma 5 2 2 4 2 2" xfId="25366" xr:uid="{00000000-0005-0000-0000-0000BC790000}"/>
    <cellStyle name="Comma 5 2 2 4 2 2 2" xfId="25367" xr:uid="{00000000-0005-0000-0000-0000BD790000}"/>
    <cellStyle name="Comma 5 2 2 4 2 2 3" xfId="55028" xr:uid="{00000000-0005-0000-0000-0000BE790000}"/>
    <cellStyle name="Comma 5 2 2 4 2 3" xfId="25368" xr:uid="{00000000-0005-0000-0000-0000BF790000}"/>
    <cellStyle name="Comma 5 2 2 4 2 4" xfId="25369" xr:uid="{00000000-0005-0000-0000-0000C0790000}"/>
    <cellStyle name="Comma 5 2 2 4 3" xfId="25370" xr:uid="{00000000-0005-0000-0000-0000C1790000}"/>
    <cellStyle name="Comma 5 2 2 4 3 2" xfId="25371" xr:uid="{00000000-0005-0000-0000-0000C2790000}"/>
    <cellStyle name="Comma 5 2 2 4 3 2 2" xfId="25372" xr:uid="{00000000-0005-0000-0000-0000C3790000}"/>
    <cellStyle name="Comma 5 2 2 4 3 2 3" xfId="55029" xr:uid="{00000000-0005-0000-0000-0000C4790000}"/>
    <cellStyle name="Comma 5 2 2 4 3 3" xfId="25373" xr:uid="{00000000-0005-0000-0000-0000C5790000}"/>
    <cellStyle name="Comma 5 2 2 4 3 4" xfId="25374" xr:uid="{00000000-0005-0000-0000-0000C6790000}"/>
    <cellStyle name="Comma 5 2 2 4 4" xfId="25375" xr:uid="{00000000-0005-0000-0000-0000C7790000}"/>
    <cellStyle name="Comma 5 2 2 4 4 2" xfId="25376" xr:uid="{00000000-0005-0000-0000-0000C8790000}"/>
    <cellStyle name="Comma 5 2 2 4 4 3" xfId="55030" xr:uid="{00000000-0005-0000-0000-0000C9790000}"/>
    <cellStyle name="Comma 5 2 2 4 5" xfId="25377" xr:uid="{00000000-0005-0000-0000-0000CA790000}"/>
    <cellStyle name="Comma 5 2 2 4 6" xfId="25378" xr:uid="{00000000-0005-0000-0000-0000CB790000}"/>
    <cellStyle name="Comma 5 2 2 5" xfId="25379" xr:uid="{00000000-0005-0000-0000-0000CC790000}"/>
    <cellStyle name="Comma 5 2 2 5 2" xfId="25380" xr:uid="{00000000-0005-0000-0000-0000CD790000}"/>
    <cellStyle name="Comma 5 2 2 5 2 2" xfId="25381" xr:uid="{00000000-0005-0000-0000-0000CE790000}"/>
    <cellStyle name="Comma 5 2 2 5 2 2 2" xfId="25382" xr:uid="{00000000-0005-0000-0000-0000CF790000}"/>
    <cellStyle name="Comma 5 2 2 5 2 2 3" xfId="55031" xr:uid="{00000000-0005-0000-0000-0000D0790000}"/>
    <cellStyle name="Comma 5 2 2 5 2 3" xfId="25383" xr:uid="{00000000-0005-0000-0000-0000D1790000}"/>
    <cellStyle name="Comma 5 2 2 5 2 4" xfId="25384" xr:uid="{00000000-0005-0000-0000-0000D2790000}"/>
    <cellStyle name="Comma 5 2 2 5 3" xfId="25385" xr:uid="{00000000-0005-0000-0000-0000D3790000}"/>
    <cellStyle name="Comma 5 2 2 5 3 2" xfId="25386" xr:uid="{00000000-0005-0000-0000-0000D4790000}"/>
    <cellStyle name="Comma 5 2 2 5 3 3" xfId="55032" xr:uid="{00000000-0005-0000-0000-0000D5790000}"/>
    <cellStyle name="Comma 5 2 2 5 4" xfId="25387" xr:uid="{00000000-0005-0000-0000-0000D6790000}"/>
    <cellStyle name="Comma 5 2 2 5 5" xfId="25388" xr:uid="{00000000-0005-0000-0000-0000D7790000}"/>
    <cellStyle name="Comma 5 2 2 6" xfId="25389" xr:uid="{00000000-0005-0000-0000-0000D8790000}"/>
    <cellStyle name="Comma 5 2 2 6 2" xfId="25390" xr:uid="{00000000-0005-0000-0000-0000D9790000}"/>
    <cellStyle name="Comma 5 2 2 6 2 2" xfId="25391" xr:uid="{00000000-0005-0000-0000-0000DA790000}"/>
    <cellStyle name="Comma 5 2 2 6 2 3" xfId="55033" xr:uid="{00000000-0005-0000-0000-0000DB790000}"/>
    <cellStyle name="Comma 5 2 2 6 3" xfId="25392" xr:uid="{00000000-0005-0000-0000-0000DC790000}"/>
    <cellStyle name="Comma 5 2 2 6 4" xfId="25393" xr:uid="{00000000-0005-0000-0000-0000DD790000}"/>
    <cellStyle name="Comma 5 2 2 7" xfId="25394" xr:uid="{00000000-0005-0000-0000-0000DE790000}"/>
    <cellStyle name="Comma 5 2 2 7 2" xfId="25395" xr:uid="{00000000-0005-0000-0000-0000DF790000}"/>
    <cellStyle name="Comma 5 2 2 7 2 2" xfId="25396" xr:uid="{00000000-0005-0000-0000-0000E0790000}"/>
    <cellStyle name="Comma 5 2 2 7 2 3" xfId="55034" xr:uid="{00000000-0005-0000-0000-0000E1790000}"/>
    <cellStyle name="Comma 5 2 2 7 3" xfId="25397" xr:uid="{00000000-0005-0000-0000-0000E2790000}"/>
    <cellStyle name="Comma 5 2 2 7 4" xfId="25398" xr:uid="{00000000-0005-0000-0000-0000E3790000}"/>
    <cellStyle name="Comma 5 2 2 8" xfId="25399" xr:uid="{00000000-0005-0000-0000-0000E4790000}"/>
    <cellStyle name="Comma 5 2 2 8 2" xfId="25400" xr:uid="{00000000-0005-0000-0000-0000E5790000}"/>
    <cellStyle name="Comma 5 2 2 8 3" xfId="55035" xr:uid="{00000000-0005-0000-0000-0000E6790000}"/>
    <cellStyle name="Comma 5 2 2 9" xfId="25401" xr:uid="{00000000-0005-0000-0000-0000E7790000}"/>
    <cellStyle name="Comma 5 2 3" xfId="25402" xr:uid="{00000000-0005-0000-0000-0000E8790000}"/>
    <cellStyle name="Comma 5 2 3 2" xfId="25403" xr:uid="{00000000-0005-0000-0000-0000E9790000}"/>
    <cellStyle name="Comma 5 2 3 2 2" xfId="25404" xr:uid="{00000000-0005-0000-0000-0000EA790000}"/>
    <cellStyle name="Comma 5 2 3 2 2 2" xfId="25405" xr:uid="{00000000-0005-0000-0000-0000EB790000}"/>
    <cellStyle name="Comma 5 2 3 2 2 2 2" xfId="25406" xr:uid="{00000000-0005-0000-0000-0000EC790000}"/>
    <cellStyle name="Comma 5 2 3 2 2 2 2 2" xfId="25407" xr:uid="{00000000-0005-0000-0000-0000ED790000}"/>
    <cellStyle name="Comma 5 2 3 2 2 2 2 3" xfId="55036" xr:uid="{00000000-0005-0000-0000-0000EE790000}"/>
    <cellStyle name="Comma 5 2 3 2 2 2 3" xfId="25408" xr:uid="{00000000-0005-0000-0000-0000EF790000}"/>
    <cellStyle name="Comma 5 2 3 2 2 2 4" xfId="25409" xr:uid="{00000000-0005-0000-0000-0000F0790000}"/>
    <cellStyle name="Comma 5 2 3 2 2 3" xfId="25410" xr:uid="{00000000-0005-0000-0000-0000F1790000}"/>
    <cellStyle name="Comma 5 2 3 2 2 3 2" xfId="25411" xr:uid="{00000000-0005-0000-0000-0000F2790000}"/>
    <cellStyle name="Comma 5 2 3 2 2 3 2 2" xfId="25412" xr:uid="{00000000-0005-0000-0000-0000F3790000}"/>
    <cellStyle name="Comma 5 2 3 2 2 3 2 3" xfId="55037" xr:uid="{00000000-0005-0000-0000-0000F4790000}"/>
    <cellStyle name="Comma 5 2 3 2 2 3 3" xfId="25413" xr:uid="{00000000-0005-0000-0000-0000F5790000}"/>
    <cellStyle name="Comma 5 2 3 2 2 3 4" xfId="25414" xr:uid="{00000000-0005-0000-0000-0000F6790000}"/>
    <cellStyle name="Comma 5 2 3 2 2 4" xfId="25415" xr:uid="{00000000-0005-0000-0000-0000F7790000}"/>
    <cellStyle name="Comma 5 2 3 2 2 4 2" xfId="25416" xr:uid="{00000000-0005-0000-0000-0000F8790000}"/>
    <cellStyle name="Comma 5 2 3 2 2 4 3" xfId="55038" xr:uid="{00000000-0005-0000-0000-0000F9790000}"/>
    <cellStyle name="Comma 5 2 3 2 2 5" xfId="25417" xr:uid="{00000000-0005-0000-0000-0000FA790000}"/>
    <cellStyle name="Comma 5 2 3 2 2 6" xfId="25418" xr:uid="{00000000-0005-0000-0000-0000FB790000}"/>
    <cellStyle name="Comma 5 2 3 2 3" xfId="25419" xr:uid="{00000000-0005-0000-0000-0000FC790000}"/>
    <cellStyle name="Comma 5 2 3 2 3 2" xfId="25420" xr:uid="{00000000-0005-0000-0000-0000FD790000}"/>
    <cellStyle name="Comma 5 2 3 2 3 2 2" xfId="25421" xr:uid="{00000000-0005-0000-0000-0000FE790000}"/>
    <cellStyle name="Comma 5 2 3 2 3 2 3" xfId="55039" xr:uid="{00000000-0005-0000-0000-0000FF790000}"/>
    <cellStyle name="Comma 5 2 3 2 3 3" xfId="25422" xr:uid="{00000000-0005-0000-0000-0000007A0000}"/>
    <cellStyle name="Comma 5 2 3 2 3 4" xfId="25423" xr:uid="{00000000-0005-0000-0000-0000017A0000}"/>
    <cellStyle name="Comma 5 2 3 2 4" xfId="25424" xr:uid="{00000000-0005-0000-0000-0000027A0000}"/>
    <cellStyle name="Comma 5 2 3 2 4 2" xfId="25425" xr:uid="{00000000-0005-0000-0000-0000037A0000}"/>
    <cellStyle name="Comma 5 2 3 2 4 2 2" xfId="25426" xr:uid="{00000000-0005-0000-0000-0000047A0000}"/>
    <cellStyle name="Comma 5 2 3 2 4 2 3" xfId="55040" xr:uid="{00000000-0005-0000-0000-0000057A0000}"/>
    <cellStyle name="Comma 5 2 3 2 4 3" xfId="25427" xr:uid="{00000000-0005-0000-0000-0000067A0000}"/>
    <cellStyle name="Comma 5 2 3 2 4 4" xfId="25428" xr:uid="{00000000-0005-0000-0000-0000077A0000}"/>
    <cellStyle name="Comma 5 2 3 2 5" xfId="25429" xr:uid="{00000000-0005-0000-0000-0000087A0000}"/>
    <cellStyle name="Comma 5 2 3 2 5 2" xfId="25430" xr:uid="{00000000-0005-0000-0000-0000097A0000}"/>
    <cellStyle name="Comma 5 2 3 2 5 3" xfId="55041" xr:uid="{00000000-0005-0000-0000-00000A7A0000}"/>
    <cellStyle name="Comma 5 2 3 2 6" xfId="25431" xr:uid="{00000000-0005-0000-0000-00000B7A0000}"/>
    <cellStyle name="Comma 5 2 3 2 7" xfId="25432" xr:uid="{00000000-0005-0000-0000-00000C7A0000}"/>
    <cellStyle name="Comma 5 2 3 3" xfId="25433" xr:uid="{00000000-0005-0000-0000-00000D7A0000}"/>
    <cellStyle name="Comma 5 2 3 3 2" xfId="25434" xr:uid="{00000000-0005-0000-0000-00000E7A0000}"/>
    <cellStyle name="Comma 5 2 3 3 2 2" xfId="25435" xr:uid="{00000000-0005-0000-0000-00000F7A0000}"/>
    <cellStyle name="Comma 5 2 3 3 2 2 2" xfId="25436" xr:uid="{00000000-0005-0000-0000-0000107A0000}"/>
    <cellStyle name="Comma 5 2 3 3 2 2 3" xfId="55042" xr:uid="{00000000-0005-0000-0000-0000117A0000}"/>
    <cellStyle name="Comma 5 2 3 3 2 3" xfId="25437" xr:uid="{00000000-0005-0000-0000-0000127A0000}"/>
    <cellStyle name="Comma 5 2 3 3 2 4" xfId="25438" xr:uid="{00000000-0005-0000-0000-0000137A0000}"/>
    <cellStyle name="Comma 5 2 3 3 3" xfId="25439" xr:uid="{00000000-0005-0000-0000-0000147A0000}"/>
    <cellStyle name="Comma 5 2 3 3 3 2" xfId="25440" xr:uid="{00000000-0005-0000-0000-0000157A0000}"/>
    <cellStyle name="Comma 5 2 3 3 3 2 2" xfId="25441" xr:uid="{00000000-0005-0000-0000-0000167A0000}"/>
    <cellStyle name="Comma 5 2 3 3 3 2 3" xfId="55043" xr:uid="{00000000-0005-0000-0000-0000177A0000}"/>
    <cellStyle name="Comma 5 2 3 3 3 3" xfId="25442" xr:uid="{00000000-0005-0000-0000-0000187A0000}"/>
    <cellStyle name="Comma 5 2 3 3 3 4" xfId="25443" xr:uid="{00000000-0005-0000-0000-0000197A0000}"/>
    <cellStyle name="Comma 5 2 3 3 4" xfId="25444" xr:uid="{00000000-0005-0000-0000-00001A7A0000}"/>
    <cellStyle name="Comma 5 2 3 3 4 2" xfId="25445" xr:uid="{00000000-0005-0000-0000-00001B7A0000}"/>
    <cellStyle name="Comma 5 2 3 3 4 3" xfId="55044" xr:uid="{00000000-0005-0000-0000-00001C7A0000}"/>
    <cellStyle name="Comma 5 2 3 3 5" xfId="25446" xr:uid="{00000000-0005-0000-0000-00001D7A0000}"/>
    <cellStyle name="Comma 5 2 3 3 6" xfId="25447" xr:uid="{00000000-0005-0000-0000-00001E7A0000}"/>
    <cellStyle name="Comma 5 2 3 4" xfId="25448" xr:uid="{00000000-0005-0000-0000-00001F7A0000}"/>
    <cellStyle name="Comma 5 2 3 4 2" xfId="25449" xr:uid="{00000000-0005-0000-0000-0000207A0000}"/>
    <cellStyle name="Comma 5 2 3 4 2 2" xfId="25450" xr:uid="{00000000-0005-0000-0000-0000217A0000}"/>
    <cellStyle name="Comma 5 2 3 4 2 2 2" xfId="25451" xr:uid="{00000000-0005-0000-0000-0000227A0000}"/>
    <cellStyle name="Comma 5 2 3 4 2 2 3" xfId="55045" xr:uid="{00000000-0005-0000-0000-0000237A0000}"/>
    <cellStyle name="Comma 5 2 3 4 2 3" xfId="25452" xr:uid="{00000000-0005-0000-0000-0000247A0000}"/>
    <cellStyle name="Comma 5 2 3 4 2 4" xfId="25453" xr:uid="{00000000-0005-0000-0000-0000257A0000}"/>
    <cellStyle name="Comma 5 2 3 4 3" xfId="25454" xr:uid="{00000000-0005-0000-0000-0000267A0000}"/>
    <cellStyle name="Comma 5 2 3 4 3 2" xfId="25455" xr:uid="{00000000-0005-0000-0000-0000277A0000}"/>
    <cellStyle name="Comma 5 2 3 4 3 3" xfId="55046" xr:uid="{00000000-0005-0000-0000-0000287A0000}"/>
    <cellStyle name="Comma 5 2 3 4 4" xfId="25456" xr:uid="{00000000-0005-0000-0000-0000297A0000}"/>
    <cellStyle name="Comma 5 2 3 4 5" xfId="25457" xr:uid="{00000000-0005-0000-0000-00002A7A0000}"/>
    <cellStyle name="Comma 5 2 3 5" xfId="25458" xr:uid="{00000000-0005-0000-0000-00002B7A0000}"/>
    <cellStyle name="Comma 5 2 3 5 2" xfId="25459" xr:uid="{00000000-0005-0000-0000-00002C7A0000}"/>
    <cellStyle name="Comma 5 2 3 5 2 2" xfId="25460" xr:uid="{00000000-0005-0000-0000-00002D7A0000}"/>
    <cellStyle name="Comma 5 2 3 5 2 3" xfId="55047" xr:uid="{00000000-0005-0000-0000-00002E7A0000}"/>
    <cellStyle name="Comma 5 2 3 5 3" xfId="25461" xr:uid="{00000000-0005-0000-0000-00002F7A0000}"/>
    <cellStyle name="Comma 5 2 3 5 4" xfId="25462" xr:uid="{00000000-0005-0000-0000-0000307A0000}"/>
    <cellStyle name="Comma 5 2 3 6" xfId="25463" xr:uid="{00000000-0005-0000-0000-0000317A0000}"/>
    <cellStyle name="Comma 5 2 3 6 2" xfId="25464" xr:uid="{00000000-0005-0000-0000-0000327A0000}"/>
    <cellStyle name="Comma 5 2 3 6 2 2" xfId="25465" xr:uid="{00000000-0005-0000-0000-0000337A0000}"/>
    <cellStyle name="Comma 5 2 3 6 2 3" xfId="55048" xr:uid="{00000000-0005-0000-0000-0000347A0000}"/>
    <cellStyle name="Comma 5 2 3 6 3" xfId="25466" xr:uid="{00000000-0005-0000-0000-0000357A0000}"/>
    <cellStyle name="Comma 5 2 3 6 4" xfId="25467" xr:uid="{00000000-0005-0000-0000-0000367A0000}"/>
    <cellStyle name="Comma 5 2 3 7" xfId="25468" xr:uid="{00000000-0005-0000-0000-0000377A0000}"/>
    <cellStyle name="Comma 5 2 3 7 2" xfId="25469" xr:uid="{00000000-0005-0000-0000-0000387A0000}"/>
    <cellStyle name="Comma 5 2 3 7 3" xfId="55049" xr:uid="{00000000-0005-0000-0000-0000397A0000}"/>
    <cellStyle name="Comma 5 2 3 8" xfId="25470" xr:uid="{00000000-0005-0000-0000-00003A7A0000}"/>
    <cellStyle name="Comma 5 2 3 9" xfId="25471" xr:uid="{00000000-0005-0000-0000-00003B7A0000}"/>
    <cellStyle name="Comma 5 2 4" xfId="25472" xr:uid="{00000000-0005-0000-0000-00003C7A0000}"/>
    <cellStyle name="Comma 5 2 4 2" xfId="25473" xr:uid="{00000000-0005-0000-0000-00003D7A0000}"/>
    <cellStyle name="Comma 5 2 4 2 2" xfId="25474" xr:uid="{00000000-0005-0000-0000-00003E7A0000}"/>
    <cellStyle name="Comma 5 2 4 2 2 2" xfId="25475" xr:uid="{00000000-0005-0000-0000-00003F7A0000}"/>
    <cellStyle name="Comma 5 2 4 2 2 2 2" xfId="25476" xr:uid="{00000000-0005-0000-0000-0000407A0000}"/>
    <cellStyle name="Comma 5 2 4 2 2 2 3" xfId="55050" xr:uid="{00000000-0005-0000-0000-0000417A0000}"/>
    <cellStyle name="Comma 5 2 4 2 2 3" xfId="25477" xr:uid="{00000000-0005-0000-0000-0000427A0000}"/>
    <cellStyle name="Comma 5 2 4 2 2 4" xfId="25478" xr:uid="{00000000-0005-0000-0000-0000437A0000}"/>
    <cellStyle name="Comma 5 2 4 2 3" xfId="25479" xr:uid="{00000000-0005-0000-0000-0000447A0000}"/>
    <cellStyle name="Comma 5 2 4 2 3 2" xfId="25480" xr:uid="{00000000-0005-0000-0000-0000457A0000}"/>
    <cellStyle name="Comma 5 2 4 2 3 2 2" xfId="25481" xr:uid="{00000000-0005-0000-0000-0000467A0000}"/>
    <cellStyle name="Comma 5 2 4 2 3 2 3" xfId="55051" xr:uid="{00000000-0005-0000-0000-0000477A0000}"/>
    <cellStyle name="Comma 5 2 4 2 3 3" xfId="25482" xr:uid="{00000000-0005-0000-0000-0000487A0000}"/>
    <cellStyle name="Comma 5 2 4 2 3 4" xfId="25483" xr:uid="{00000000-0005-0000-0000-0000497A0000}"/>
    <cellStyle name="Comma 5 2 4 2 4" xfId="25484" xr:uid="{00000000-0005-0000-0000-00004A7A0000}"/>
    <cellStyle name="Comma 5 2 4 2 4 2" xfId="25485" xr:uid="{00000000-0005-0000-0000-00004B7A0000}"/>
    <cellStyle name="Comma 5 2 4 2 4 3" xfId="55052" xr:uid="{00000000-0005-0000-0000-00004C7A0000}"/>
    <cellStyle name="Comma 5 2 4 2 5" xfId="25486" xr:uid="{00000000-0005-0000-0000-00004D7A0000}"/>
    <cellStyle name="Comma 5 2 4 2 6" xfId="25487" xr:uid="{00000000-0005-0000-0000-00004E7A0000}"/>
    <cellStyle name="Comma 5 2 4 3" xfId="25488" xr:uid="{00000000-0005-0000-0000-00004F7A0000}"/>
    <cellStyle name="Comma 5 2 4 3 2" xfId="25489" xr:uid="{00000000-0005-0000-0000-0000507A0000}"/>
    <cellStyle name="Comma 5 2 4 3 2 2" xfId="25490" xr:uid="{00000000-0005-0000-0000-0000517A0000}"/>
    <cellStyle name="Comma 5 2 4 3 2 3" xfId="55053" xr:uid="{00000000-0005-0000-0000-0000527A0000}"/>
    <cellStyle name="Comma 5 2 4 3 3" xfId="25491" xr:uid="{00000000-0005-0000-0000-0000537A0000}"/>
    <cellStyle name="Comma 5 2 4 3 4" xfId="25492" xr:uid="{00000000-0005-0000-0000-0000547A0000}"/>
    <cellStyle name="Comma 5 2 4 4" xfId="25493" xr:uid="{00000000-0005-0000-0000-0000557A0000}"/>
    <cellStyle name="Comma 5 2 4 4 2" xfId="25494" xr:uid="{00000000-0005-0000-0000-0000567A0000}"/>
    <cellStyle name="Comma 5 2 4 4 2 2" xfId="25495" xr:uid="{00000000-0005-0000-0000-0000577A0000}"/>
    <cellStyle name="Comma 5 2 4 4 2 3" xfId="55054" xr:uid="{00000000-0005-0000-0000-0000587A0000}"/>
    <cellStyle name="Comma 5 2 4 4 3" xfId="25496" xr:uid="{00000000-0005-0000-0000-0000597A0000}"/>
    <cellStyle name="Comma 5 2 4 4 4" xfId="25497" xr:uid="{00000000-0005-0000-0000-00005A7A0000}"/>
    <cellStyle name="Comma 5 2 4 5" xfId="25498" xr:uid="{00000000-0005-0000-0000-00005B7A0000}"/>
    <cellStyle name="Comma 5 2 4 5 2" xfId="25499" xr:uid="{00000000-0005-0000-0000-00005C7A0000}"/>
    <cellStyle name="Comma 5 2 4 5 3" xfId="55055" xr:uid="{00000000-0005-0000-0000-00005D7A0000}"/>
    <cellStyle name="Comma 5 2 4 6" xfId="25500" xr:uid="{00000000-0005-0000-0000-00005E7A0000}"/>
    <cellStyle name="Comma 5 2 4 7" xfId="25501" xr:uid="{00000000-0005-0000-0000-00005F7A0000}"/>
    <cellStyle name="Comma 5 2 5" xfId="25502" xr:uid="{00000000-0005-0000-0000-0000607A0000}"/>
    <cellStyle name="Comma 5 2 5 2" xfId="25503" xr:uid="{00000000-0005-0000-0000-0000617A0000}"/>
    <cellStyle name="Comma 5 2 5 2 2" xfId="25504" xr:uid="{00000000-0005-0000-0000-0000627A0000}"/>
    <cellStyle name="Comma 5 2 5 2 2 2" xfId="25505" xr:uid="{00000000-0005-0000-0000-0000637A0000}"/>
    <cellStyle name="Comma 5 2 5 2 2 3" xfId="55056" xr:uid="{00000000-0005-0000-0000-0000647A0000}"/>
    <cellStyle name="Comma 5 2 5 2 3" xfId="25506" xr:uid="{00000000-0005-0000-0000-0000657A0000}"/>
    <cellStyle name="Comma 5 2 5 2 4" xfId="25507" xr:uid="{00000000-0005-0000-0000-0000667A0000}"/>
    <cellStyle name="Comma 5 2 5 3" xfId="25508" xr:uid="{00000000-0005-0000-0000-0000677A0000}"/>
    <cellStyle name="Comma 5 2 5 3 2" xfId="25509" xr:uid="{00000000-0005-0000-0000-0000687A0000}"/>
    <cellStyle name="Comma 5 2 5 3 2 2" xfId="25510" xr:uid="{00000000-0005-0000-0000-0000697A0000}"/>
    <cellStyle name="Comma 5 2 5 3 2 3" xfId="55057" xr:uid="{00000000-0005-0000-0000-00006A7A0000}"/>
    <cellStyle name="Comma 5 2 5 3 3" xfId="25511" xr:uid="{00000000-0005-0000-0000-00006B7A0000}"/>
    <cellStyle name="Comma 5 2 5 3 4" xfId="25512" xr:uid="{00000000-0005-0000-0000-00006C7A0000}"/>
    <cellStyle name="Comma 5 2 5 4" xfId="25513" xr:uid="{00000000-0005-0000-0000-00006D7A0000}"/>
    <cellStyle name="Comma 5 2 5 4 2" xfId="25514" xr:uid="{00000000-0005-0000-0000-00006E7A0000}"/>
    <cellStyle name="Comma 5 2 5 4 3" xfId="55058" xr:uid="{00000000-0005-0000-0000-00006F7A0000}"/>
    <cellStyle name="Comma 5 2 5 5" xfId="25515" xr:uid="{00000000-0005-0000-0000-0000707A0000}"/>
    <cellStyle name="Comma 5 2 5 6" xfId="25516" xr:uid="{00000000-0005-0000-0000-0000717A0000}"/>
    <cellStyle name="Comma 5 2 6" xfId="25517" xr:uid="{00000000-0005-0000-0000-0000727A0000}"/>
    <cellStyle name="Comma 5 2 6 2" xfId="25518" xr:uid="{00000000-0005-0000-0000-0000737A0000}"/>
    <cellStyle name="Comma 5 2 6 2 2" xfId="25519" xr:uid="{00000000-0005-0000-0000-0000747A0000}"/>
    <cellStyle name="Comma 5 2 6 2 2 2" xfId="25520" xr:uid="{00000000-0005-0000-0000-0000757A0000}"/>
    <cellStyle name="Comma 5 2 6 2 2 3" xfId="55059" xr:uid="{00000000-0005-0000-0000-0000767A0000}"/>
    <cellStyle name="Comma 5 2 6 2 3" xfId="25521" xr:uid="{00000000-0005-0000-0000-0000777A0000}"/>
    <cellStyle name="Comma 5 2 6 2 4" xfId="25522" xr:uid="{00000000-0005-0000-0000-0000787A0000}"/>
    <cellStyle name="Comma 5 2 6 3" xfId="25523" xr:uid="{00000000-0005-0000-0000-0000797A0000}"/>
    <cellStyle name="Comma 5 2 6 3 2" xfId="25524" xr:uid="{00000000-0005-0000-0000-00007A7A0000}"/>
    <cellStyle name="Comma 5 2 6 3 3" xfId="55060" xr:uid="{00000000-0005-0000-0000-00007B7A0000}"/>
    <cellStyle name="Comma 5 2 6 4" xfId="25525" xr:uid="{00000000-0005-0000-0000-00007C7A0000}"/>
    <cellStyle name="Comma 5 2 6 5" xfId="25526" xr:uid="{00000000-0005-0000-0000-00007D7A0000}"/>
    <cellStyle name="Comma 5 2 7" xfId="25527" xr:uid="{00000000-0005-0000-0000-00007E7A0000}"/>
    <cellStyle name="Comma 5 2 7 2" xfId="25528" xr:uid="{00000000-0005-0000-0000-00007F7A0000}"/>
    <cellStyle name="Comma 5 2 7 2 2" xfId="25529" xr:uid="{00000000-0005-0000-0000-0000807A0000}"/>
    <cellStyle name="Comma 5 2 7 2 3" xfId="55061" xr:uid="{00000000-0005-0000-0000-0000817A0000}"/>
    <cellStyle name="Comma 5 2 7 3" xfId="25530" xr:uid="{00000000-0005-0000-0000-0000827A0000}"/>
    <cellStyle name="Comma 5 2 7 4" xfId="25531" xr:uid="{00000000-0005-0000-0000-0000837A0000}"/>
    <cellStyle name="Comma 5 2 8" xfId="25532" xr:uid="{00000000-0005-0000-0000-0000847A0000}"/>
    <cellStyle name="Comma 5 2 8 2" xfId="25533" xr:uid="{00000000-0005-0000-0000-0000857A0000}"/>
    <cellStyle name="Comma 5 2 8 2 2" xfId="25534" xr:uid="{00000000-0005-0000-0000-0000867A0000}"/>
    <cellStyle name="Comma 5 2 8 2 3" xfId="55062" xr:uid="{00000000-0005-0000-0000-0000877A0000}"/>
    <cellStyle name="Comma 5 2 8 3" xfId="25535" xr:uid="{00000000-0005-0000-0000-0000887A0000}"/>
    <cellStyle name="Comma 5 2 8 4" xfId="25536" xr:uid="{00000000-0005-0000-0000-0000897A0000}"/>
    <cellStyle name="Comma 5 2 9" xfId="25537" xr:uid="{00000000-0005-0000-0000-00008A7A0000}"/>
    <cellStyle name="Comma 5 2 9 2" xfId="25538" xr:uid="{00000000-0005-0000-0000-00008B7A0000}"/>
    <cellStyle name="Comma 5 2 9 3" xfId="55063" xr:uid="{00000000-0005-0000-0000-00008C7A0000}"/>
    <cellStyle name="Comma 5 3" xfId="25539" xr:uid="{00000000-0005-0000-0000-00008D7A0000}"/>
    <cellStyle name="Comma 5 3 10" xfId="25540" xr:uid="{00000000-0005-0000-0000-00008E7A0000}"/>
    <cellStyle name="Comma 5 3 11" xfId="25541" xr:uid="{00000000-0005-0000-0000-00008F7A0000}"/>
    <cellStyle name="Comma 5 3 2" xfId="25542" xr:uid="{00000000-0005-0000-0000-0000907A0000}"/>
    <cellStyle name="Comma 5 3 2 10" xfId="25543" xr:uid="{00000000-0005-0000-0000-0000917A0000}"/>
    <cellStyle name="Comma 5 3 2 2" xfId="25544" xr:uid="{00000000-0005-0000-0000-0000927A0000}"/>
    <cellStyle name="Comma 5 3 2 2 2" xfId="25545" xr:uid="{00000000-0005-0000-0000-0000937A0000}"/>
    <cellStyle name="Comma 5 3 2 2 2 2" xfId="25546" xr:uid="{00000000-0005-0000-0000-0000947A0000}"/>
    <cellStyle name="Comma 5 3 2 2 2 2 2" xfId="25547" xr:uid="{00000000-0005-0000-0000-0000957A0000}"/>
    <cellStyle name="Comma 5 3 2 2 2 2 2 2" xfId="25548" xr:uid="{00000000-0005-0000-0000-0000967A0000}"/>
    <cellStyle name="Comma 5 3 2 2 2 2 2 2 2" xfId="25549" xr:uid="{00000000-0005-0000-0000-0000977A0000}"/>
    <cellStyle name="Comma 5 3 2 2 2 2 2 2 3" xfId="55064" xr:uid="{00000000-0005-0000-0000-0000987A0000}"/>
    <cellStyle name="Comma 5 3 2 2 2 2 2 3" xfId="25550" xr:uid="{00000000-0005-0000-0000-0000997A0000}"/>
    <cellStyle name="Comma 5 3 2 2 2 2 2 4" xfId="25551" xr:uid="{00000000-0005-0000-0000-00009A7A0000}"/>
    <cellStyle name="Comma 5 3 2 2 2 2 3" xfId="25552" xr:uid="{00000000-0005-0000-0000-00009B7A0000}"/>
    <cellStyle name="Comma 5 3 2 2 2 2 3 2" xfId="25553" xr:uid="{00000000-0005-0000-0000-00009C7A0000}"/>
    <cellStyle name="Comma 5 3 2 2 2 2 3 2 2" xfId="25554" xr:uid="{00000000-0005-0000-0000-00009D7A0000}"/>
    <cellStyle name="Comma 5 3 2 2 2 2 3 2 3" xfId="55065" xr:uid="{00000000-0005-0000-0000-00009E7A0000}"/>
    <cellStyle name="Comma 5 3 2 2 2 2 3 3" xfId="25555" xr:uid="{00000000-0005-0000-0000-00009F7A0000}"/>
    <cellStyle name="Comma 5 3 2 2 2 2 3 4" xfId="25556" xr:uid="{00000000-0005-0000-0000-0000A07A0000}"/>
    <cellStyle name="Comma 5 3 2 2 2 2 4" xfId="25557" xr:uid="{00000000-0005-0000-0000-0000A17A0000}"/>
    <cellStyle name="Comma 5 3 2 2 2 2 4 2" xfId="25558" xr:uid="{00000000-0005-0000-0000-0000A27A0000}"/>
    <cellStyle name="Comma 5 3 2 2 2 2 4 3" xfId="55066" xr:uid="{00000000-0005-0000-0000-0000A37A0000}"/>
    <cellStyle name="Comma 5 3 2 2 2 2 5" xfId="25559" xr:uid="{00000000-0005-0000-0000-0000A47A0000}"/>
    <cellStyle name="Comma 5 3 2 2 2 2 6" xfId="25560" xr:uid="{00000000-0005-0000-0000-0000A57A0000}"/>
    <cellStyle name="Comma 5 3 2 2 2 3" xfId="25561" xr:uid="{00000000-0005-0000-0000-0000A67A0000}"/>
    <cellStyle name="Comma 5 3 2 2 2 3 2" xfId="25562" xr:uid="{00000000-0005-0000-0000-0000A77A0000}"/>
    <cellStyle name="Comma 5 3 2 2 2 3 2 2" xfId="25563" xr:uid="{00000000-0005-0000-0000-0000A87A0000}"/>
    <cellStyle name="Comma 5 3 2 2 2 3 2 3" xfId="55067" xr:uid="{00000000-0005-0000-0000-0000A97A0000}"/>
    <cellStyle name="Comma 5 3 2 2 2 3 3" xfId="25564" xr:uid="{00000000-0005-0000-0000-0000AA7A0000}"/>
    <cellStyle name="Comma 5 3 2 2 2 3 4" xfId="25565" xr:uid="{00000000-0005-0000-0000-0000AB7A0000}"/>
    <cellStyle name="Comma 5 3 2 2 2 4" xfId="25566" xr:uid="{00000000-0005-0000-0000-0000AC7A0000}"/>
    <cellStyle name="Comma 5 3 2 2 2 4 2" xfId="25567" xr:uid="{00000000-0005-0000-0000-0000AD7A0000}"/>
    <cellStyle name="Comma 5 3 2 2 2 4 2 2" xfId="25568" xr:uid="{00000000-0005-0000-0000-0000AE7A0000}"/>
    <cellStyle name="Comma 5 3 2 2 2 4 2 3" xfId="55068" xr:uid="{00000000-0005-0000-0000-0000AF7A0000}"/>
    <cellStyle name="Comma 5 3 2 2 2 4 3" xfId="25569" xr:uid="{00000000-0005-0000-0000-0000B07A0000}"/>
    <cellStyle name="Comma 5 3 2 2 2 4 4" xfId="25570" xr:uid="{00000000-0005-0000-0000-0000B17A0000}"/>
    <cellStyle name="Comma 5 3 2 2 2 5" xfId="25571" xr:uid="{00000000-0005-0000-0000-0000B27A0000}"/>
    <cellStyle name="Comma 5 3 2 2 2 5 2" xfId="25572" xr:uid="{00000000-0005-0000-0000-0000B37A0000}"/>
    <cellStyle name="Comma 5 3 2 2 2 5 3" xfId="55069" xr:uid="{00000000-0005-0000-0000-0000B47A0000}"/>
    <cellStyle name="Comma 5 3 2 2 2 6" xfId="25573" xr:uid="{00000000-0005-0000-0000-0000B57A0000}"/>
    <cellStyle name="Comma 5 3 2 2 2 7" xfId="25574" xr:uid="{00000000-0005-0000-0000-0000B67A0000}"/>
    <cellStyle name="Comma 5 3 2 2 3" xfId="25575" xr:uid="{00000000-0005-0000-0000-0000B77A0000}"/>
    <cellStyle name="Comma 5 3 2 2 3 2" xfId="25576" xr:uid="{00000000-0005-0000-0000-0000B87A0000}"/>
    <cellStyle name="Comma 5 3 2 2 3 2 2" xfId="25577" xr:uid="{00000000-0005-0000-0000-0000B97A0000}"/>
    <cellStyle name="Comma 5 3 2 2 3 2 2 2" xfId="25578" xr:uid="{00000000-0005-0000-0000-0000BA7A0000}"/>
    <cellStyle name="Comma 5 3 2 2 3 2 2 3" xfId="55070" xr:uid="{00000000-0005-0000-0000-0000BB7A0000}"/>
    <cellStyle name="Comma 5 3 2 2 3 2 3" xfId="25579" xr:uid="{00000000-0005-0000-0000-0000BC7A0000}"/>
    <cellStyle name="Comma 5 3 2 2 3 2 4" xfId="25580" xr:uid="{00000000-0005-0000-0000-0000BD7A0000}"/>
    <cellStyle name="Comma 5 3 2 2 3 3" xfId="25581" xr:uid="{00000000-0005-0000-0000-0000BE7A0000}"/>
    <cellStyle name="Comma 5 3 2 2 3 3 2" xfId="25582" xr:uid="{00000000-0005-0000-0000-0000BF7A0000}"/>
    <cellStyle name="Comma 5 3 2 2 3 3 2 2" xfId="25583" xr:uid="{00000000-0005-0000-0000-0000C07A0000}"/>
    <cellStyle name="Comma 5 3 2 2 3 3 2 3" xfId="55071" xr:uid="{00000000-0005-0000-0000-0000C17A0000}"/>
    <cellStyle name="Comma 5 3 2 2 3 3 3" xfId="25584" xr:uid="{00000000-0005-0000-0000-0000C27A0000}"/>
    <cellStyle name="Comma 5 3 2 2 3 3 4" xfId="25585" xr:uid="{00000000-0005-0000-0000-0000C37A0000}"/>
    <cellStyle name="Comma 5 3 2 2 3 4" xfId="25586" xr:uid="{00000000-0005-0000-0000-0000C47A0000}"/>
    <cellStyle name="Comma 5 3 2 2 3 4 2" xfId="25587" xr:uid="{00000000-0005-0000-0000-0000C57A0000}"/>
    <cellStyle name="Comma 5 3 2 2 3 4 3" xfId="55072" xr:uid="{00000000-0005-0000-0000-0000C67A0000}"/>
    <cellStyle name="Comma 5 3 2 2 3 5" xfId="25588" xr:uid="{00000000-0005-0000-0000-0000C77A0000}"/>
    <cellStyle name="Comma 5 3 2 2 3 6" xfId="25589" xr:uid="{00000000-0005-0000-0000-0000C87A0000}"/>
    <cellStyle name="Comma 5 3 2 2 4" xfId="25590" xr:uid="{00000000-0005-0000-0000-0000C97A0000}"/>
    <cellStyle name="Comma 5 3 2 2 4 2" xfId="25591" xr:uid="{00000000-0005-0000-0000-0000CA7A0000}"/>
    <cellStyle name="Comma 5 3 2 2 4 2 2" xfId="25592" xr:uid="{00000000-0005-0000-0000-0000CB7A0000}"/>
    <cellStyle name="Comma 5 3 2 2 4 2 3" xfId="55073" xr:uid="{00000000-0005-0000-0000-0000CC7A0000}"/>
    <cellStyle name="Comma 5 3 2 2 4 3" xfId="25593" xr:uid="{00000000-0005-0000-0000-0000CD7A0000}"/>
    <cellStyle name="Comma 5 3 2 2 4 4" xfId="25594" xr:uid="{00000000-0005-0000-0000-0000CE7A0000}"/>
    <cellStyle name="Comma 5 3 2 2 5" xfId="25595" xr:uid="{00000000-0005-0000-0000-0000CF7A0000}"/>
    <cellStyle name="Comma 5 3 2 2 5 2" xfId="25596" xr:uid="{00000000-0005-0000-0000-0000D07A0000}"/>
    <cellStyle name="Comma 5 3 2 2 5 2 2" xfId="25597" xr:uid="{00000000-0005-0000-0000-0000D17A0000}"/>
    <cellStyle name="Comma 5 3 2 2 5 2 3" xfId="55074" xr:uid="{00000000-0005-0000-0000-0000D27A0000}"/>
    <cellStyle name="Comma 5 3 2 2 5 3" xfId="25598" xr:uid="{00000000-0005-0000-0000-0000D37A0000}"/>
    <cellStyle name="Comma 5 3 2 2 5 4" xfId="25599" xr:uid="{00000000-0005-0000-0000-0000D47A0000}"/>
    <cellStyle name="Comma 5 3 2 2 6" xfId="25600" xr:uid="{00000000-0005-0000-0000-0000D57A0000}"/>
    <cellStyle name="Comma 5 3 2 2 6 2" xfId="25601" xr:uid="{00000000-0005-0000-0000-0000D67A0000}"/>
    <cellStyle name="Comma 5 3 2 2 6 3" xfId="55075" xr:uid="{00000000-0005-0000-0000-0000D77A0000}"/>
    <cellStyle name="Comma 5 3 2 2 7" xfId="25602" xr:uid="{00000000-0005-0000-0000-0000D87A0000}"/>
    <cellStyle name="Comma 5 3 2 2 8" xfId="25603" xr:uid="{00000000-0005-0000-0000-0000D97A0000}"/>
    <cellStyle name="Comma 5 3 2 3" xfId="25604" xr:uid="{00000000-0005-0000-0000-0000DA7A0000}"/>
    <cellStyle name="Comma 5 3 2 3 2" xfId="25605" xr:uid="{00000000-0005-0000-0000-0000DB7A0000}"/>
    <cellStyle name="Comma 5 3 2 3 2 2" xfId="25606" xr:uid="{00000000-0005-0000-0000-0000DC7A0000}"/>
    <cellStyle name="Comma 5 3 2 3 2 2 2" xfId="25607" xr:uid="{00000000-0005-0000-0000-0000DD7A0000}"/>
    <cellStyle name="Comma 5 3 2 3 2 2 2 2" xfId="25608" xr:uid="{00000000-0005-0000-0000-0000DE7A0000}"/>
    <cellStyle name="Comma 5 3 2 3 2 2 2 3" xfId="55076" xr:uid="{00000000-0005-0000-0000-0000DF7A0000}"/>
    <cellStyle name="Comma 5 3 2 3 2 2 3" xfId="25609" xr:uid="{00000000-0005-0000-0000-0000E07A0000}"/>
    <cellStyle name="Comma 5 3 2 3 2 2 4" xfId="25610" xr:uid="{00000000-0005-0000-0000-0000E17A0000}"/>
    <cellStyle name="Comma 5 3 2 3 2 3" xfId="25611" xr:uid="{00000000-0005-0000-0000-0000E27A0000}"/>
    <cellStyle name="Comma 5 3 2 3 2 3 2" xfId="25612" xr:uid="{00000000-0005-0000-0000-0000E37A0000}"/>
    <cellStyle name="Comma 5 3 2 3 2 3 2 2" xfId="25613" xr:uid="{00000000-0005-0000-0000-0000E47A0000}"/>
    <cellStyle name="Comma 5 3 2 3 2 3 2 3" xfId="55077" xr:uid="{00000000-0005-0000-0000-0000E57A0000}"/>
    <cellStyle name="Comma 5 3 2 3 2 3 3" xfId="25614" xr:uid="{00000000-0005-0000-0000-0000E67A0000}"/>
    <cellStyle name="Comma 5 3 2 3 2 3 4" xfId="25615" xr:uid="{00000000-0005-0000-0000-0000E77A0000}"/>
    <cellStyle name="Comma 5 3 2 3 2 4" xfId="25616" xr:uid="{00000000-0005-0000-0000-0000E87A0000}"/>
    <cellStyle name="Comma 5 3 2 3 2 4 2" xfId="25617" xr:uid="{00000000-0005-0000-0000-0000E97A0000}"/>
    <cellStyle name="Comma 5 3 2 3 2 4 3" xfId="55078" xr:uid="{00000000-0005-0000-0000-0000EA7A0000}"/>
    <cellStyle name="Comma 5 3 2 3 2 5" xfId="25618" xr:uid="{00000000-0005-0000-0000-0000EB7A0000}"/>
    <cellStyle name="Comma 5 3 2 3 2 6" xfId="25619" xr:uid="{00000000-0005-0000-0000-0000EC7A0000}"/>
    <cellStyle name="Comma 5 3 2 3 3" xfId="25620" xr:uid="{00000000-0005-0000-0000-0000ED7A0000}"/>
    <cellStyle name="Comma 5 3 2 3 3 2" xfId="25621" xr:uid="{00000000-0005-0000-0000-0000EE7A0000}"/>
    <cellStyle name="Comma 5 3 2 3 3 2 2" xfId="25622" xr:uid="{00000000-0005-0000-0000-0000EF7A0000}"/>
    <cellStyle name="Comma 5 3 2 3 3 2 3" xfId="55079" xr:uid="{00000000-0005-0000-0000-0000F07A0000}"/>
    <cellStyle name="Comma 5 3 2 3 3 3" xfId="25623" xr:uid="{00000000-0005-0000-0000-0000F17A0000}"/>
    <cellStyle name="Comma 5 3 2 3 3 4" xfId="25624" xr:uid="{00000000-0005-0000-0000-0000F27A0000}"/>
    <cellStyle name="Comma 5 3 2 3 4" xfId="25625" xr:uid="{00000000-0005-0000-0000-0000F37A0000}"/>
    <cellStyle name="Comma 5 3 2 3 4 2" xfId="25626" xr:uid="{00000000-0005-0000-0000-0000F47A0000}"/>
    <cellStyle name="Comma 5 3 2 3 4 2 2" xfId="25627" xr:uid="{00000000-0005-0000-0000-0000F57A0000}"/>
    <cellStyle name="Comma 5 3 2 3 4 2 3" xfId="55080" xr:uid="{00000000-0005-0000-0000-0000F67A0000}"/>
    <cellStyle name="Comma 5 3 2 3 4 3" xfId="25628" xr:uid="{00000000-0005-0000-0000-0000F77A0000}"/>
    <cellStyle name="Comma 5 3 2 3 4 4" xfId="25629" xr:uid="{00000000-0005-0000-0000-0000F87A0000}"/>
    <cellStyle name="Comma 5 3 2 3 5" xfId="25630" xr:uid="{00000000-0005-0000-0000-0000F97A0000}"/>
    <cellStyle name="Comma 5 3 2 3 5 2" xfId="25631" xr:uid="{00000000-0005-0000-0000-0000FA7A0000}"/>
    <cellStyle name="Comma 5 3 2 3 5 3" xfId="55081" xr:uid="{00000000-0005-0000-0000-0000FB7A0000}"/>
    <cellStyle name="Comma 5 3 2 3 6" xfId="25632" xr:uid="{00000000-0005-0000-0000-0000FC7A0000}"/>
    <cellStyle name="Comma 5 3 2 3 7" xfId="25633" xr:uid="{00000000-0005-0000-0000-0000FD7A0000}"/>
    <cellStyle name="Comma 5 3 2 4" xfId="25634" xr:uid="{00000000-0005-0000-0000-0000FE7A0000}"/>
    <cellStyle name="Comma 5 3 2 4 2" xfId="25635" xr:uid="{00000000-0005-0000-0000-0000FF7A0000}"/>
    <cellStyle name="Comma 5 3 2 4 2 2" xfId="25636" xr:uid="{00000000-0005-0000-0000-0000007B0000}"/>
    <cellStyle name="Comma 5 3 2 4 2 2 2" xfId="25637" xr:uid="{00000000-0005-0000-0000-0000017B0000}"/>
    <cellStyle name="Comma 5 3 2 4 2 2 3" xfId="55082" xr:uid="{00000000-0005-0000-0000-0000027B0000}"/>
    <cellStyle name="Comma 5 3 2 4 2 3" xfId="25638" xr:uid="{00000000-0005-0000-0000-0000037B0000}"/>
    <cellStyle name="Comma 5 3 2 4 2 4" xfId="25639" xr:uid="{00000000-0005-0000-0000-0000047B0000}"/>
    <cellStyle name="Comma 5 3 2 4 3" xfId="25640" xr:uid="{00000000-0005-0000-0000-0000057B0000}"/>
    <cellStyle name="Comma 5 3 2 4 3 2" xfId="25641" xr:uid="{00000000-0005-0000-0000-0000067B0000}"/>
    <cellStyle name="Comma 5 3 2 4 3 2 2" xfId="25642" xr:uid="{00000000-0005-0000-0000-0000077B0000}"/>
    <cellStyle name="Comma 5 3 2 4 3 2 3" xfId="55083" xr:uid="{00000000-0005-0000-0000-0000087B0000}"/>
    <cellStyle name="Comma 5 3 2 4 3 3" xfId="25643" xr:uid="{00000000-0005-0000-0000-0000097B0000}"/>
    <cellStyle name="Comma 5 3 2 4 3 4" xfId="25644" xr:uid="{00000000-0005-0000-0000-00000A7B0000}"/>
    <cellStyle name="Comma 5 3 2 4 4" xfId="25645" xr:uid="{00000000-0005-0000-0000-00000B7B0000}"/>
    <cellStyle name="Comma 5 3 2 4 4 2" xfId="25646" xr:uid="{00000000-0005-0000-0000-00000C7B0000}"/>
    <cellStyle name="Comma 5 3 2 4 4 3" xfId="55084" xr:uid="{00000000-0005-0000-0000-00000D7B0000}"/>
    <cellStyle name="Comma 5 3 2 4 5" xfId="25647" xr:uid="{00000000-0005-0000-0000-00000E7B0000}"/>
    <cellStyle name="Comma 5 3 2 4 6" xfId="25648" xr:uid="{00000000-0005-0000-0000-00000F7B0000}"/>
    <cellStyle name="Comma 5 3 2 5" xfId="25649" xr:uid="{00000000-0005-0000-0000-0000107B0000}"/>
    <cellStyle name="Comma 5 3 2 5 2" xfId="25650" xr:uid="{00000000-0005-0000-0000-0000117B0000}"/>
    <cellStyle name="Comma 5 3 2 5 2 2" xfId="25651" xr:uid="{00000000-0005-0000-0000-0000127B0000}"/>
    <cellStyle name="Comma 5 3 2 5 2 2 2" xfId="25652" xr:uid="{00000000-0005-0000-0000-0000137B0000}"/>
    <cellStyle name="Comma 5 3 2 5 2 2 3" xfId="55085" xr:uid="{00000000-0005-0000-0000-0000147B0000}"/>
    <cellStyle name="Comma 5 3 2 5 2 3" xfId="25653" xr:uid="{00000000-0005-0000-0000-0000157B0000}"/>
    <cellStyle name="Comma 5 3 2 5 2 4" xfId="25654" xr:uid="{00000000-0005-0000-0000-0000167B0000}"/>
    <cellStyle name="Comma 5 3 2 5 3" xfId="25655" xr:uid="{00000000-0005-0000-0000-0000177B0000}"/>
    <cellStyle name="Comma 5 3 2 5 3 2" xfId="25656" xr:uid="{00000000-0005-0000-0000-0000187B0000}"/>
    <cellStyle name="Comma 5 3 2 5 3 3" xfId="55086" xr:uid="{00000000-0005-0000-0000-0000197B0000}"/>
    <cellStyle name="Comma 5 3 2 5 4" xfId="25657" xr:uid="{00000000-0005-0000-0000-00001A7B0000}"/>
    <cellStyle name="Comma 5 3 2 5 5" xfId="25658" xr:uid="{00000000-0005-0000-0000-00001B7B0000}"/>
    <cellStyle name="Comma 5 3 2 6" xfId="25659" xr:uid="{00000000-0005-0000-0000-00001C7B0000}"/>
    <cellStyle name="Comma 5 3 2 6 2" xfId="25660" xr:uid="{00000000-0005-0000-0000-00001D7B0000}"/>
    <cellStyle name="Comma 5 3 2 6 2 2" xfId="25661" xr:uid="{00000000-0005-0000-0000-00001E7B0000}"/>
    <cellStyle name="Comma 5 3 2 6 2 3" xfId="55087" xr:uid="{00000000-0005-0000-0000-00001F7B0000}"/>
    <cellStyle name="Comma 5 3 2 6 3" xfId="25662" xr:uid="{00000000-0005-0000-0000-0000207B0000}"/>
    <cellStyle name="Comma 5 3 2 6 4" xfId="25663" xr:uid="{00000000-0005-0000-0000-0000217B0000}"/>
    <cellStyle name="Comma 5 3 2 7" xfId="25664" xr:uid="{00000000-0005-0000-0000-0000227B0000}"/>
    <cellStyle name="Comma 5 3 2 7 2" xfId="25665" xr:uid="{00000000-0005-0000-0000-0000237B0000}"/>
    <cellStyle name="Comma 5 3 2 7 2 2" xfId="25666" xr:uid="{00000000-0005-0000-0000-0000247B0000}"/>
    <cellStyle name="Comma 5 3 2 7 2 3" xfId="55088" xr:uid="{00000000-0005-0000-0000-0000257B0000}"/>
    <cellStyle name="Comma 5 3 2 7 3" xfId="25667" xr:uid="{00000000-0005-0000-0000-0000267B0000}"/>
    <cellStyle name="Comma 5 3 2 7 4" xfId="25668" xr:uid="{00000000-0005-0000-0000-0000277B0000}"/>
    <cellStyle name="Comma 5 3 2 8" xfId="25669" xr:uid="{00000000-0005-0000-0000-0000287B0000}"/>
    <cellStyle name="Comma 5 3 2 8 2" xfId="25670" xr:uid="{00000000-0005-0000-0000-0000297B0000}"/>
    <cellStyle name="Comma 5 3 2 8 3" xfId="55089" xr:uid="{00000000-0005-0000-0000-00002A7B0000}"/>
    <cellStyle name="Comma 5 3 2 9" xfId="25671" xr:uid="{00000000-0005-0000-0000-00002B7B0000}"/>
    <cellStyle name="Comma 5 3 3" xfId="25672" xr:uid="{00000000-0005-0000-0000-00002C7B0000}"/>
    <cellStyle name="Comma 5 3 3 2" xfId="25673" xr:uid="{00000000-0005-0000-0000-00002D7B0000}"/>
    <cellStyle name="Comma 5 3 3 2 2" xfId="25674" xr:uid="{00000000-0005-0000-0000-00002E7B0000}"/>
    <cellStyle name="Comma 5 3 3 2 2 2" xfId="25675" xr:uid="{00000000-0005-0000-0000-00002F7B0000}"/>
    <cellStyle name="Comma 5 3 3 2 2 2 2" xfId="25676" xr:uid="{00000000-0005-0000-0000-0000307B0000}"/>
    <cellStyle name="Comma 5 3 3 2 2 2 2 2" xfId="25677" xr:uid="{00000000-0005-0000-0000-0000317B0000}"/>
    <cellStyle name="Comma 5 3 3 2 2 2 2 3" xfId="55090" xr:uid="{00000000-0005-0000-0000-0000327B0000}"/>
    <cellStyle name="Comma 5 3 3 2 2 2 3" xfId="25678" xr:uid="{00000000-0005-0000-0000-0000337B0000}"/>
    <cellStyle name="Comma 5 3 3 2 2 2 4" xfId="25679" xr:uid="{00000000-0005-0000-0000-0000347B0000}"/>
    <cellStyle name="Comma 5 3 3 2 2 3" xfId="25680" xr:uid="{00000000-0005-0000-0000-0000357B0000}"/>
    <cellStyle name="Comma 5 3 3 2 2 3 2" xfId="25681" xr:uid="{00000000-0005-0000-0000-0000367B0000}"/>
    <cellStyle name="Comma 5 3 3 2 2 3 2 2" xfId="25682" xr:uid="{00000000-0005-0000-0000-0000377B0000}"/>
    <cellStyle name="Comma 5 3 3 2 2 3 2 3" xfId="55091" xr:uid="{00000000-0005-0000-0000-0000387B0000}"/>
    <cellStyle name="Comma 5 3 3 2 2 3 3" xfId="25683" xr:uid="{00000000-0005-0000-0000-0000397B0000}"/>
    <cellStyle name="Comma 5 3 3 2 2 3 4" xfId="25684" xr:uid="{00000000-0005-0000-0000-00003A7B0000}"/>
    <cellStyle name="Comma 5 3 3 2 2 4" xfId="25685" xr:uid="{00000000-0005-0000-0000-00003B7B0000}"/>
    <cellStyle name="Comma 5 3 3 2 2 4 2" xfId="25686" xr:uid="{00000000-0005-0000-0000-00003C7B0000}"/>
    <cellStyle name="Comma 5 3 3 2 2 4 3" xfId="55092" xr:uid="{00000000-0005-0000-0000-00003D7B0000}"/>
    <cellStyle name="Comma 5 3 3 2 2 5" xfId="25687" xr:uid="{00000000-0005-0000-0000-00003E7B0000}"/>
    <cellStyle name="Comma 5 3 3 2 2 6" xfId="25688" xr:uid="{00000000-0005-0000-0000-00003F7B0000}"/>
    <cellStyle name="Comma 5 3 3 2 3" xfId="25689" xr:uid="{00000000-0005-0000-0000-0000407B0000}"/>
    <cellStyle name="Comma 5 3 3 2 3 2" xfId="25690" xr:uid="{00000000-0005-0000-0000-0000417B0000}"/>
    <cellStyle name="Comma 5 3 3 2 3 2 2" xfId="25691" xr:uid="{00000000-0005-0000-0000-0000427B0000}"/>
    <cellStyle name="Comma 5 3 3 2 3 2 3" xfId="55093" xr:uid="{00000000-0005-0000-0000-0000437B0000}"/>
    <cellStyle name="Comma 5 3 3 2 3 3" xfId="25692" xr:uid="{00000000-0005-0000-0000-0000447B0000}"/>
    <cellStyle name="Comma 5 3 3 2 3 4" xfId="25693" xr:uid="{00000000-0005-0000-0000-0000457B0000}"/>
    <cellStyle name="Comma 5 3 3 2 4" xfId="25694" xr:uid="{00000000-0005-0000-0000-0000467B0000}"/>
    <cellStyle name="Comma 5 3 3 2 4 2" xfId="25695" xr:uid="{00000000-0005-0000-0000-0000477B0000}"/>
    <cellStyle name="Comma 5 3 3 2 4 2 2" xfId="25696" xr:uid="{00000000-0005-0000-0000-0000487B0000}"/>
    <cellStyle name="Comma 5 3 3 2 4 2 3" xfId="55094" xr:uid="{00000000-0005-0000-0000-0000497B0000}"/>
    <cellStyle name="Comma 5 3 3 2 4 3" xfId="25697" xr:uid="{00000000-0005-0000-0000-00004A7B0000}"/>
    <cellStyle name="Comma 5 3 3 2 4 4" xfId="25698" xr:uid="{00000000-0005-0000-0000-00004B7B0000}"/>
    <cellStyle name="Comma 5 3 3 2 5" xfId="25699" xr:uid="{00000000-0005-0000-0000-00004C7B0000}"/>
    <cellStyle name="Comma 5 3 3 2 5 2" xfId="25700" xr:uid="{00000000-0005-0000-0000-00004D7B0000}"/>
    <cellStyle name="Comma 5 3 3 2 5 3" xfId="55095" xr:uid="{00000000-0005-0000-0000-00004E7B0000}"/>
    <cellStyle name="Comma 5 3 3 2 6" xfId="25701" xr:uid="{00000000-0005-0000-0000-00004F7B0000}"/>
    <cellStyle name="Comma 5 3 3 2 7" xfId="25702" xr:uid="{00000000-0005-0000-0000-0000507B0000}"/>
    <cellStyle name="Comma 5 3 3 3" xfId="25703" xr:uid="{00000000-0005-0000-0000-0000517B0000}"/>
    <cellStyle name="Comma 5 3 3 3 2" xfId="25704" xr:uid="{00000000-0005-0000-0000-0000527B0000}"/>
    <cellStyle name="Comma 5 3 3 3 2 2" xfId="25705" xr:uid="{00000000-0005-0000-0000-0000537B0000}"/>
    <cellStyle name="Comma 5 3 3 3 2 2 2" xfId="25706" xr:uid="{00000000-0005-0000-0000-0000547B0000}"/>
    <cellStyle name="Comma 5 3 3 3 2 2 3" xfId="55096" xr:uid="{00000000-0005-0000-0000-0000557B0000}"/>
    <cellStyle name="Comma 5 3 3 3 2 3" xfId="25707" xr:uid="{00000000-0005-0000-0000-0000567B0000}"/>
    <cellStyle name="Comma 5 3 3 3 2 4" xfId="25708" xr:uid="{00000000-0005-0000-0000-0000577B0000}"/>
    <cellStyle name="Comma 5 3 3 3 3" xfId="25709" xr:uid="{00000000-0005-0000-0000-0000587B0000}"/>
    <cellStyle name="Comma 5 3 3 3 3 2" xfId="25710" xr:uid="{00000000-0005-0000-0000-0000597B0000}"/>
    <cellStyle name="Comma 5 3 3 3 3 2 2" xfId="25711" xr:uid="{00000000-0005-0000-0000-00005A7B0000}"/>
    <cellStyle name="Comma 5 3 3 3 3 2 3" xfId="55097" xr:uid="{00000000-0005-0000-0000-00005B7B0000}"/>
    <cellStyle name="Comma 5 3 3 3 3 3" xfId="25712" xr:uid="{00000000-0005-0000-0000-00005C7B0000}"/>
    <cellStyle name="Comma 5 3 3 3 3 4" xfId="25713" xr:uid="{00000000-0005-0000-0000-00005D7B0000}"/>
    <cellStyle name="Comma 5 3 3 3 4" xfId="25714" xr:uid="{00000000-0005-0000-0000-00005E7B0000}"/>
    <cellStyle name="Comma 5 3 3 3 4 2" xfId="25715" xr:uid="{00000000-0005-0000-0000-00005F7B0000}"/>
    <cellStyle name="Comma 5 3 3 3 4 3" xfId="55098" xr:uid="{00000000-0005-0000-0000-0000607B0000}"/>
    <cellStyle name="Comma 5 3 3 3 5" xfId="25716" xr:uid="{00000000-0005-0000-0000-0000617B0000}"/>
    <cellStyle name="Comma 5 3 3 3 6" xfId="25717" xr:uid="{00000000-0005-0000-0000-0000627B0000}"/>
    <cellStyle name="Comma 5 3 3 4" xfId="25718" xr:uid="{00000000-0005-0000-0000-0000637B0000}"/>
    <cellStyle name="Comma 5 3 3 4 2" xfId="25719" xr:uid="{00000000-0005-0000-0000-0000647B0000}"/>
    <cellStyle name="Comma 5 3 3 4 2 2" xfId="25720" xr:uid="{00000000-0005-0000-0000-0000657B0000}"/>
    <cellStyle name="Comma 5 3 3 4 2 3" xfId="55099" xr:uid="{00000000-0005-0000-0000-0000667B0000}"/>
    <cellStyle name="Comma 5 3 3 4 3" xfId="25721" xr:uid="{00000000-0005-0000-0000-0000677B0000}"/>
    <cellStyle name="Comma 5 3 3 4 4" xfId="25722" xr:uid="{00000000-0005-0000-0000-0000687B0000}"/>
    <cellStyle name="Comma 5 3 3 5" xfId="25723" xr:uid="{00000000-0005-0000-0000-0000697B0000}"/>
    <cellStyle name="Comma 5 3 3 5 2" xfId="25724" xr:uid="{00000000-0005-0000-0000-00006A7B0000}"/>
    <cellStyle name="Comma 5 3 3 5 2 2" xfId="25725" xr:uid="{00000000-0005-0000-0000-00006B7B0000}"/>
    <cellStyle name="Comma 5 3 3 5 2 3" xfId="55100" xr:uid="{00000000-0005-0000-0000-00006C7B0000}"/>
    <cellStyle name="Comma 5 3 3 5 3" xfId="25726" xr:uid="{00000000-0005-0000-0000-00006D7B0000}"/>
    <cellStyle name="Comma 5 3 3 5 4" xfId="25727" xr:uid="{00000000-0005-0000-0000-00006E7B0000}"/>
    <cellStyle name="Comma 5 3 3 6" xfId="25728" xr:uid="{00000000-0005-0000-0000-00006F7B0000}"/>
    <cellStyle name="Comma 5 3 3 6 2" xfId="25729" xr:uid="{00000000-0005-0000-0000-0000707B0000}"/>
    <cellStyle name="Comma 5 3 3 6 3" xfId="55101" xr:uid="{00000000-0005-0000-0000-0000717B0000}"/>
    <cellStyle name="Comma 5 3 3 7" xfId="25730" xr:uid="{00000000-0005-0000-0000-0000727B0000}"/>
    <cellStyle name="Comma 5 3 3 8" xfId="25731" xr:uid="{00000000-0005-0000-0000-0000737B0000}"/>
    <cellStyle name="Comma 5 3 4" xfId="25732" xr:uid="{00000000-0005-0000-0000-0000747B0000}"/>
    <cellStyle name="Comma 5 3 4 2" xfId="25733" xr:uid="{00000000-0005-0000-0000-0000757B0000}"/>
    <cellStyle name="Comma 5 3 4 2 2" xfId="25734" xr:uid="{00000000-0005-0000-0000-0000767B0000}"/>
    <cellStyle name="Comma 5 3 4 2 2 2" xfId="25735" xr:uid="{00000000-0005-0000-0000-0000777B0000}"/>
    <cellStyle name="Comma 5 3 4 2 2 2 2" xfId="25736" xr:uid="{00000000-0005-0000-0000-0000787B0000}"/>
    <cellStyle name="Comma 5 3 4 2 2 2 3" xfId="55102" xr:uid="{00000000-0005-0000-0000-0000797B0000}"/>
    <cellStyle name="Comma 5 3 4 2 2 3" xfId="25737" xr:uid="{00000000-0005-0000-0000-00007A7B0000}"/>
    <cellStyle name="Comma 5 3 4 2 2 4" xfId="25738" xr:uid="{00000000-0005-0000-0000-00007B7B0000}"/>
    <cellStyle name="Comma 5 3 4 2 3" xfId="25739" xr:uid="{00000000-0005-0000-0000-00007C7B0000}"/>
    <cellStyle name="Comma 5 3 4 2 3 2" xfId="25740" xr:uid="{00000000-0005-0000-0000-00007D7B0000}"/>
    <cellStyle name="Comma 5 3 4 2 3 2 2" xfId="25741" xr:uid="{00000000-0005-0000-0000-00007E7B0000}"/>
    <cellStyle name="Comma 5 3 4 2 3 2 3" xfId="55103" xr:uid="{00000000-0005-0000-0000-00007F7B0000}"/>
    <cellStyle name="Comma 5 3 4 2 3 3" xfId="25742" xr:uid="{00000000-0005-0000-0000-0000807B0000}"/>
    <cellStyle name="Comma 5 3 4 2 3 4" xfId="25743" xr:uid="{00000000-0005-0000-0000-0000817B0000}"/>
    <cellStyle name="Comma 5 3 4 2 4" xfId="25744" xr:uid="{00000000-0005-0000-0000-0000827B0000}"/>
    <cellStyle name="Comma 5 3 4 2 4 2" xfId="25745" xr:uid="{00000000-0005-0000-0000-0000837B0000}"/>
    <cellStyle name="Comma 5 3 4 2 4 3" xfId="55104" xr:uid="{00000000-0005-0000-0000-0000847B0000}"/>
    <cellStyle name="Comma 5 3 4 2 5" xfId="25746" xr:uid="{00000000-0005-0000-0000-0000857B0000}"/>
    <cellStyle name="Comma 5 3 4 2 6" xfId="25747" xr:uid="{00000000-0005-0000-0000-0000867B0000}"/>
    <cellStyle name="Comma 5 3 4 3" xfId="25748" xr:uid="{00000000-0005-0000-0000-0000877B0000}"/>
    <cellStyle name="Comma 5 3 4 3 2" xfId="25749" xr:uid="{00000000-0005-0000-0000-0000887B0000}"/>
    <cellStyle name="Comma 5 3 4 3 2 2" xfId="25750" xr:uid="{00000000-0005-0000-0000-0000897B0000}"/>
    <cellStyle name="Comma 5 3 4 3 2 3" xfId="55105" xr:uid="{00000000-0005-0000-0000-00008A7B0000}"/>
    <cellStyle name="Comma 5 3 4 3 3" xfId="25751" xr:uid="{00000000-0005-0000-0000-00008B7B0000}"/>
    <cellStyle name="Comma 5 3 4 3 4" xfId="25752" xr:uid="{00000000-0005-0000-0000-00008C7B0000}"/>
    <cellStyle name="Comma 5 3 4 4" xfId="25753" xr:uid="{00000000-0005-0000-0000-00008D7B0000}"/>
    <cellStyle name="Comma 5 3 4 4 2" xfId="25754" xr:uid="{00000000-0005-0000-0000-00008E7B0000}"/>
    <cellStyle name="Comma 5 3 4 4 2 2" xfId="25755" xr:uid="{00000000-0005-0000-0000-00008F7B0000}"/>
    <cellStyle name="Comma 5 3 4 4 2 3" xfId="55106" xr:uid="{00000000-0005-0000-0000-0000907B0000}"/>
    <cellStyle name="Comma 5 3 4 4 3" xfId="25756" xr:uid="{00000000-0005-0000-0000-0000917B0000}"/>
    <cellStyle name="Comma 5 3 4 4 4" xfId="25757" xr:uid="{00000000-0005-0000-0000-0000927B0000}"/>
    <cellStyle name="Comma 5 3 4 5" xfId="25758" xr:uid="{00000000-0005-0000-0000-0000937B0000}"/>
    <cellStyle name="Comma 5 3 4 5 2" xfId="25759" xr:uid="{00000000-0005-0000-0000-0000947B0000}"/>
    <cellStyle name="Comma 5 3 4 5 3" xfId="55107" xr:uid="{00000000-0005-0000-0000-0000957B0000}"/>
    <cellStyle name="Comma 5 3 4 6" xfId="25760" xr:uid="{00000000-0005-0000-0000-0000967B0000}"/>
    <cellStyle name="Comma 5 3 4 7" xfId="25761" xr:uid="{00000000-0005-0000-0000-0000977B0000}"/>
    <cellStyle name="Comma 5 3 5" xfId="25762" xr:uid="{00000000-0005-0000-0000-0000987B0000}"/>
    <cellStyle name="Comma 5 3 5 2" xfId="25763" xr:uid="{00000000-0005-0000-0000-0000997B0000}"/>
    <cellStyle name="Comma 5 3 5 2 2" xfId="25764" xr:uid="{00000000-0005-0000-0000-00009A7B0000}"/>
    <cellStyle name="Comma 5 3 5 2 2 2" xfId="25765" xr:uid="{00000000-0005-0000-0000-00009B7B0000}"/>
    <cellStyle name="Comma 5 3 5 2 2 3" xfId="55108" xr:uid="{00000000-0005-0000-0000-00009C7B0000}"/>
    <cellStyle name="Comma 5 3 5 2 3" xfId="25766" xr:uid="{00000000-0005-0000-0000-00009D7B0000}"/>
    <cellStyle name="Comma 5 3 5 2 4" xfId="25767" xr:uid="{00000000-0005-0000-0000-00009E7B0000}"/>
    <cellStyle name="Comma 5 3 5 3" xfId="25768" xr:uid="{00000000-0005-0000-0000-00009F7B0000}"/>
    <cellStyle name="Comma 5 3 5 3 2" xfId="25769" xr:uid="{00000000-0005-0000-0000-0000A07B0000}"/>
    <cellStyle name="Comma 5 3 5 3 2 2" xfId="25770" xr:uid="{00000000-0005-0000-0000-0000A17B0000}"/>
    <cellStyle name="Comma 5 3 5 3 2 3" xfId="55109" xr:uid="{00000000-0005-0000-0000-0000A27B0000}"/>
    <cellStyle name="Comma 5 3 5 3 3" xfId="25771" xr:uid="{00000000-0005-0000-0000-0000A37B0000}"/>
    <cellStyle name="Comma 5 3 5 3 4" xfId="25772" xr:uid="{00000000-0005-0000-0000-0000A47B0000}"/>
    <cellStyle name="Comma 5 3 5 4" xfId="25773" xr:uid="{00000000-0005-0000-0000-0000A57B0000}"/>
    <cellStyle name="Comma 5 3 5 4 2" xfId="25774" xr:uid="{00000000-0005-0000-0000-0000A67B0000}"/>
    <cellStyle name="Comma 5 3 5 4 3" xfId="55110" xr:uid="{00000000-0005-0000-0000-0000A77B0000}"/>
    <cellStyle name="Comma 5 3 5 5" xfId="25775" xr:uid="{00000000-0005-0000-0000-0000A87B0000}"/>
    <cellStyle name="Comma 5 3 5 6" xfId="25776" xr:uid="{00000000-0005-0000-0000-0000A97B0000}"/>
    <cellStyle name="Comma 5 3 6" xfId="25777" xr:uid="{00000000-0005-0000-0000-0000AA7B0000}"/>
    <cellStyle name="Comma 5 3 6 2" xfId="25778" xr:uid="{00000000-0005-0000-0000-0000AB7B0000}"/>
    <cellStyle name="Comma 5 3 6 2 2" xfId="25779" xr:uid="{00000000-0005-0000-0000-0000AC7B0000}"/>
    <cellStyle name="Comma 5 3 6 2 2 2" xfId="25780" xr:uid="{00000000-0005-0000-0000-0000AD7B0000}"/>
    <cellStyle name="Comma 5 3 6 2 2 3" xfId="55111" xr:uid="{00000000-0005-0000-0000-0000AE7B0000}"/>
    <cellStyle name="Comma 5 3 6 2 3" xfId="25781" xr:uid="{00000000-0005-0000-0000-0000AF7B0000}"/>
    <cellStyle name="Comma 5 3 6 2 4" xfId="25782" xr:uid="{00000000-0005-0000-0000-0000B07B0000}"/>
    <cellStyle name="Comma 5 3 6 3" xfId="25783" xr:uid="{00000000-0005-0000-0000-0000B17B0000}"/>
    <cellStyle name="Comma 5 3 6 3 2" xfId="25784" xr:uid="{00000000-0005-0000-0000-0000B27B0000}"/>
    <cellStyle name="Comma 5 3 6 3 3" xfId="55112" xr:uid="{00000000-0005-0000-0000-0000B37B0000}"/>
    <cellStyle name="Comma 5 3 6 4" xfId="25785" xr:uid="{00000000-0005-0000-0000-0000B47B0000}"/>
    <cellStyle name="Comma 5 3 6 5" xfId="25786" xr:uid="{00000000-0005-0000-0000-0000B57B0000}"/>
    <cellStyle name="Comma 5 3 7" xfId="25787" xr:uid="{00000000-0005-0000-0000-0000B67B0000}"/>
    <cellStyle name="Comma 5 3 7 2" xfId="25788" xr:uid="{00000000-0005-0000-0000-0000B77B0000}"/>
    <cellStyle name="Comma 5 3 7 2 2" xfId="25789" xr:uid="{00000000-0005-0000-0000-0000B87B0000}"/>
    <cellStyle name="Comma 5 3 7 2 3" xfId="55113" xr:uid="{00000000-0005-0000-0000-0000B97B0000}"/>
    <cellStyle name="Comma 5 3 7 3" xfId="25790" xr:uid="{00000000-0005-0000-0000-0000BA7B0000}"/>
    <cellStyle name="Comma 5 3 7 4" xfId="25791" xr:uid="{00000000-0005-0000-0000-0000BB7B0000}"/>
    <cellStyle name="Comma 5 3 8" xfId="25792" xr:uid="{00000000-0005-0000-0000-0000BC7B0000}"/>
    <cellStyle name="Comma 5 3 8 2" xfId="25793" xr:uid="{00000000-0005-0000-0000-0000BD7B0000}"/>
    <cellStyle name="Comma 5 3 8 2 2" xfId="25794" xr:uid="{00000000-0005-0000-0000-0000BE7B0000}"/>
    <cellStyle name="Comma 5 3 8 2 3" xfId="55114" xr:uid="{00000000-0005-0000-0000-0000BF7B0000}"/>
    <cellStyle name="Comma 5 3 8 3" xfId="25795" xr:uid="{00000000-0005-0000-0000-0000C07B0000}"/>
    <cellStyle name="Comma 5 3 8 4" xfId="25796" xr:uid="{00000000-0005-0000-0000-0000C17B0000}"/>
    <cellStyle name="Comma 5 3 9" xfId="25797" xr:uid="{00000000-0005-0000-0000-0000C27B0000}"/>
    <cellStyle name="Comma 5 3 9 2" xfId="25798" xr:uid="{00000000-0005-0000-0000-0000C37B0000}"/>
    <cellStyle name="Comma 5 3 9 3" xfId="55115" xr:uid="{00000000-0005-0000-0000-0000C47B0000}"/>
    <cellStyle name="Comma 5 4" xfId="25799" xr:uid="{00000000-0005-0000-0000-0000C57B0000}"/>
    <cellStyle name="Comma 5 4 10" xfId="25800" xr:uid="{00000000-0005-0000-0000-0000C67B0000}"/>
    <cellStyle name="Comma 5 4 2" xfId="25801" xr:uid="{00000000-0005-0000-0000-0000C77B0000}"/>
    <cellStyle name="Comma 5 4 2 2" xfId="25802" xr:uid="{00000000-0005-0000-0000-0000C87B0000}"/>
    <cellStyle name="Comma 5 4 2 2 2" xfId="25803" xr:uid="{00000000-0005-0000-0000-0000C97B0000}"/>
    <cellStyle name="Comma 5 4 2 2 2 2" xfId="25804" xr:uid="{00000000-0005-0000-0000-0000CA7B0000}"/>
    <cellStyle name="Comma 5 4 2 2 2 2 2" xfId="25805" xr:uid="{00000000-0005-0000-0000-0000CB7B0000}"/>
    <cellStyle name="Comma 5 4 2 2 2 2 2 2" xfId="25806" xr:uid="{00000000-0005-0000-0000-0000CC7B0000}"/>
    <cellStyle name="Comma 5 4 2 2 2 2 2 3" xfId="55116" xr:uid="{00000000-0005-0000-0000-0000CD7B0000}"/>
    <cellStyle name="Comma 5 4 2 2 2 2 3" xfId="25807" xr:uid="{00000000-0005-0000-0000-0000CE7B0000}"/>
    <cellStyle name="Comma 5 4 2 2 2 2 4" xfId="25808" xr:uid="{00000000-0005-0000-0000-0000CF7B0000}"/>
    <cellStyle name="Comma 5 4 2 2 2 3" xfId="25809" xr:uid="{00000000-0005-0000-0000-0000D07B0000}"/>
    <cellStyle name="Comma 5 4 2 2 2 3 2" xfId="25810" xr:uid="{00000000-0005-0000-0000-0000D17B0000}"/>
    <cellStyle name="Comma 5 4 2 2 2 3 2 2" xfId="25811" xr:uid="{00000000-0005-0000-0000-0000D27B0000}"/>
    <cellStyle name="Comma 5 4 2 2 2 3 2 3" xfId="55117" xr:uid="{00000000-0005-0000-0000-0000D37B0000}"/>
    <cellStyle name="Comma 5 4 2 2 2 3 3" xfId="25812" xr:uid="{00000000-0005-0000-0000-0000D47B0000}"/>
    <cellStyle name="Comma 5 4 2 2 2 3 4" xfId="25813" xr:uid="{00000000-0005-0000-0000-0000D57B0000}"/>
    <cellStyle name="Comma 5 4 2 2 2 4" xfId="25814" xr:uid="{00000000-0005-0000-0000-0000D67B0000}"/>
    <cellStyle name="Comma 5 4 2 2 2 4 2" xfId="25815" xr:uid="{00000000-0005-0000-0000-0000D77B0000}"/>
    <cellStyle name="Comma 5 4 2 2 2 4 3" xfId="55118" xr:uid="{00000000-0005-0000-0000-0000D87B0000}"/>
    <cellStyle name="Comma 5 4 2 2 2 5" xfId="25816" xr:uid="{00000000-0005-0000-0000-0000D97B0000}"/>
    <cellStyle name="Comma 5 4 2 2 2 6" xfId="25817" xr:uid="{00000000-0005-0000-0000-0000DA7B0000}"/>
    <cellStyle name="Comma 5 4 2 2 3" xfId="25818" xr:uid="{00000000-0005-0000-0000-0000DB7B0000}"/>
    <cellStyle name="Comma 5 4 2 2 3 2" xfId="25819" xr:uid="{00000000-0005-0000-0000-0000DC7B0000}"/>
    <cellStyle name="Comma 5 4 2 2 3 2 2" xfId="25820" xr:uid="{00000000-0005-0000-0000-0000DD7B0000}"/>
    <cellStyle name="Comma 5 4 2 2 3 2 3" xfId="55119" xr:uid="{00000000-0005-0000-0000-0000DE7B0000}"/>
    <cellStyle name="Comma 5 4 2 2 3 3" xfId="25821" xr:uid="{00000000-0005-0000-0000-0000DF7B0000}"/>
    <cellStyle name="Comma 5 4 2 2 3 4" xfId="25822" xr:uid="{00000000-0005-0000-0000-0000E07B0000}"/>
    <cellStyle name="Comma 5 4 2 2 4" xfId="25823" xr:uid="{00000000-0005-0000-0000-0000E17B0000}"/>
    <cellStyle name="Comma 5 4 2 2 4 2" xfId="25824" xr:uid="{00000000-0005-0000-0000-0000E27B0000}"/>
    <cellStyle name="Comma 5 4 2 2 4 2 2" xfId="25825" xr:uid="{00000000-0005-0000-0000-0000E37B0000}"/>
    <cellStyle name="Comma 5 4 2 2 4 2 3" xfId="55120" xr:uid="{00000000-0005-0000-0000-0000E47B0000}"/>
    <cellStyle name="Comma 5 4 2 2 4 3" xfId="25826" xr:uid="{00000000-0005-0000-0000-0000E57B0000}"/>
    <cellStyle name="Comma 5 4 2 2 4 4" xfId="25827" xr:uid="{00000000-0005-0000-0000-0000E67B0000}"/>
    <cellStyle name="Comma 5 4 2 2 5" xfId="25828" xr:uid="{00000000-0005-0000-0000-0000E77B0000}"/>
    <cellStyle name="Comma 5 4 2 2 5 2" xfId="25829" xr:uid="{00000000-0005-0000-0000-0000E87B0000}"/>
    <cellStyle name="Comma 5 4 2 2 5 3" xfId="55121" xr:uid="{00000000-0005-0000-0000-0000E97B0000}"/>
    <cellStyle name="Comma 5 4 2 2 6" xfId="25830" xr:uid="{00000000-0005-0000-0000-0000EA7B0000}"/>
    <cellStyle name="Comma 5 4 2 2 7" xfId="25831" xr:uid="{00000000-0005-0000-0000-0000EB7B0000}"/>
    <cellStyle name="Comma 5 4 2 3" xfId="25832" xr:uid="{00000000-0005-0000-0000-0000EC7B0000}"/>
    <cellStyle name="Comma 5 4 2 3 2" xfId="25833" xr:uid="{00000000-0005-0000-0000-0000ED7B0000}"/>
    <cellStyle name="Comma 5 4 2 3 2 2" xfId="25834" xr:uid="{00000000-0005-0000-0000-0000EE7B0000}"/>
    <cellStyle name="Comma 5 4 2 3 2 2 2" xfId="25835" xr:uid="{00000000-0005-0000-0000-0000EF7B0000}"/>
    <cellStyle name="Comma 5 4 2 3 2 2 3" xfId="55122" xr:uid="{00000000-0005-0000-0000-0000F07B0000}"/>
    <cellStyle name="Comma 5 4 2 3 2 3" xfId="25836" xr:uid="{00000000-0005-0000-0000-0000F17B0000}"/>
    <cellStyle name="Comma 5 4 2 3 2 4" xfId="25837" xr:uid="{00000000-0005-0000-0000-0000F27B0000}"/>
    <cellStyle name="Comma 5 4 2 3 3" xfId="25838" xr:uid="{00000000-0005-0000-0000-0000F37B0000}"/>
    <cellStyle name="Comma 5 4 2 3 3 2" xfId="25839" xr:uid="{00000000-0005-0000-0000-0000F47B0000}"/>
    <cellStyle name="Comma 5 4 2 3 3 2 2" xfId="25840" xr:uid="{00000000-0005-0000-0000-0000F57B0000}"/>
    <cellStyle name="Comma 5 4 2 3 3 2 3" xfId="55123" xr:uid="{00000000-0005-0000-0000-0000F67B0000}"/>
    <cellStyle name="Comma 5 4 2 3 3 3" xfId="25841" xr:uid="{00000000-0005-0000-0000-0000F77B0000}"/>
    <cellStyle name="Comma 5 4 2 3 3 4" xfId="25842" xr:uid="{00000000-0005-0000-0000-0000F87B0000}"/>
    <cellStyle name="Comma 5 4 2 3 4" xfId="25843" xr:uid="{00000000-0005-0000-0000-0000F97B0000}"/>
    <cellStyle name="Comma 5 4 2 3 4 2" xfId="25844" xr:uid="{00000000-0005-0000-0000-0000FA7B0000}"/>
    <cellStyle name="Comma 5 4 2 3 4 3" xfId="55124" xr:uid="{00000000-0005-0000-0000-0000FB7B0000}"/>
    <cellStyle name="Comma 5 4 2 3 5" xfId="25845" xr:uid="{00000000-0005-0000-0000-0000FC7B0000}"/>
    <cellStyle name="Comma 5 4 2 3 6" xfId="25846" xr:uid="{00000000-0005-0000-0000-0000FD7B0000}"/>
    <cellStyle name="Comma 5 4 2 4" xfId="25847" xr:uid="{00000000-0005-0000-0000-0000FE7B0000}"/>
    <cellStyle name="Comma 5 4 2 4 2" xfId="25848" xr:uid="{00000000-0005-0000-0000-0000FF7B0000}"/>
    <cellStyle name="Comma 5 4 2 4 2 2" xfId="25849" xr:uid="{00000000-0005-0000-0000-0000007C0000}"/>
    <cellStyle name="Comma 5 4 2 4 2 3" xfId="55125" xr:uid="{00000000-0005-0000-0000-0000017C0000}"/>
    <cellStyle name="Comma 5 4 2 4 3" xfId="25850" xr:uid="{00000000-0005-0000-0000-0000027C0000}"/>
    <cellStyle name="Comma 5 4 2 4 4" xfId="25851" xr:uid="{00000000-0005-0000-0000-0000037C0000}"/>
    <cellStyle name="Comma 5 4 2 5" xfId="25852" xr:uid="{00000000-0005-0000-0000-0000047C0000}"/>
    <cellStyle name="Comma 5 4 2 5 2" xfId="25853" xr:uid="{00000000-0005-0000-0000-0000057C0000}"/>
    <cellStyle name="Comma 5 4 2 5 2 2" xfId="25854" xr:uid="{00000000-0005-0000-0000-0000067C0000}"/>
    <cellStyle name="Comma 5 4 2 5 2 3" xfId="55126" xr:uid="{00000000-0005-0000-0000-0000077C0000}"/>
    <cellStyle name="Comma 5 4 2 5 3" xfId="25855" xr:uid="{00000000-0005-0000-0000-0000087C0000}"/>
    <cellStyle name="Comma 5 4 2 5 4" xfId="25856" xr:uid="{00000000-0005-0000-0000-0000097C0000}"/>
    <cellStyle name="Comma 5 4 2 6" xfId="25857" xr:uid="{00000000-0005-0000-0000-00000A7C0000}"/>
    <cellStyle name="Comma 5 4 2 6 2" xfId="25858" xr:uid="{00000000-0005-0000-0000-00000B7C0000}"/>
    <cellStyle name="Comma 5 4 2 6 3" xfId="55127" xr:uid="{00000000-0005-0000-0000-00000C7C0000}"/>
    <cellStyle name="Comma 5 4 2 7" xfId="25859" xr:uid="{00000000-0005-0000-0000-00000D7C0000}"/>
    <cellStyle name="Comma 5 4 2 8" xfId="25860" xr:uid="{00000000-0005-0000-0000-00000E7C0000}"/>
    <cellStyle name="Comma 5 4 3" xfId="25861" xr:uid="{00000000-0005-0000-0000-00000F7C0000}"/>
    <cellStyle name="Comma 5 4 3 2" xfId="25862" xr:uid="{00000000-0005-0000-0000-0000107C0000}"/>
    <cellStyle name="Comma 5 4 3 2 2" xfId="25863" xr:uid="{00000000-0005-0000-0000-0000117C0000}"/>
    <cellStyle name="Comma 5 4 3 2 2 2" xfId="25864" xr:uid="{00000000-0005-0000-0000-0000127C0000}"/>
    <cellStyle name="Comma 5 4 3 2 2 2 2" xfId="25865" xr:uid="{00000000-0005-0000-0000-0000137C0000}"/>
    <cellStyle name="Comma 5 4 3 2 2 2 3" xfId="55128" xr:uid="{00000000-0005-0000-0000-0000147C0000}"/>
    <cellStyle name="Comma 5 4 3 2 2 3" xfId="25866" xr:uid="{00000000-0005-0000-0000-0000157C0000}"/>
    <cellStyle name="Comma 5 4 3 2 2 4" xfId="25867" xr:uid="{00000000-0005-0000-0000-0000167C0000}"/>
    <cellStyle name="Comma 5 4 3 2 3" xfId="25868" xr:uid="{00000000-0005-0000-0000-0000177C0000}"/>
    <cellStyle name="Comma 5 4 3 2 3 2" xfId="25869" xr:uid="{00000000-0005-0000-0000-0000187C0000}"/>
    <cellStyle name="Comma 5 4 3 2 3 2 2" xfId="25870" xr:uid="{00000000-0005-0000-0000-0000197C0000}"/>
    <cellStyle name="Comma 5 4 3 2 3 2 3" xfId="55129" xr:uid="{00000000-0005-0000-0000-00001A7C0000}"/>
    <cellStyle name="Comma 5 4 3 2 3 3" xfId="25871" xr:uid="{00000000-0005-0000-0000-00001B7C0000}"/>
    <cellStyle name="Comma 5 4 3 2 3 4" xfId="25872" xr:uid="{00000000-0005-0000-0000-00001C7C0000}"/>
    <cellStyle name="Comma 5 4 3 2 4" xfId="25873" xr:uid="{00000000-0005-0000-0000-00001D7C0000}"/>
    <cellStyle name="Comma 5 4 3 2 4 2" xfId="25874" xr:uid="{00000000-0005-0000-0000-00001E7C0000}"/>
    <cellStyle name="Comma 5 4 3 2 4 3" xfId="55130" xr:uid="{00000000-0005-0000-0000-00001F7C0000}"/>
    <cellStyle name="Comma 5 4 3 2 5" xfId="25875" xr:uid="{00000000-0005-0000-0000-0000207C0000}"/>
    <cellStyle name="Comma 5 4 3 2 6" xfId="25876" xr:uid="{00000000-0005-0000-0000-0000217C0000}"/>
    <cellStyle name="Comma 5 4 3 3" xfId="25877" xr:uid="{00000000-0005-0000-0000-0000227C0000}"/>
    <cellStyle name="Comma 5 4 3 3 2" xfId="25878" xr:uid="{00000000-0005-0000-0000-0000237C0000}"/>
    <cellStyle name="Comma 5 4 3 3 2 2" xfId="25879" xr:uid="{00000000-0005-0000-0000-0000247C0000}"/>
    <cellStyle name="Comma 5 4 3 3 2 3" xfId="55131" xr:uid="{00000000-0005-0000-0000-0000257C0000}"/>
    <cellStyle name="Comma 5 4 3 3 3" xfId="25880" xr:uid="{00000000-0005-0000-0000-0000267C0000}"/>
    <cellStyle name="Comma 5 4 3 3 4" xfId="25881" xr:uid="{00000000-0005-0000-0000-0000277C0000}"/>
    <cellStyle name="Comma 5 4 3 4" xfId="25882" xr:uid="{00000000-0005-0000-0000-0000287C0000}"/>
    <cellStyle name="Comma 5 4 3 4 2" xfId="25883" xr:uid="{00000000-0005-0000-0000-0000297C0000}"/>
    <cellStyle name="Comma 5 4 3 4 2 2" xfId="25884" xr:uid="{00000000-0005-0000-0000-00002A7C0000}"/>
    <cellStyle name="Comma 5 4 3 4 2 3" xfId="55132" xr:uid="{00000000-0005-0000-0000-00002B7C0000}"/>
    <cellStyle name="Comma 5 4 3 4 3" xfId="25885" xr:uid="{00000000-0005-0000-0000-00002C7C0000}"/>
    <cellStyle name="Comma 5 4 3 4 4" xfId="25886" xr:uid="{00000000-0005-0000-0000-00002D7C0000}"/>
    <cellStyle name="Comma 5 4 3 5" xfId="25887" xr:uid="{00000000-0005-0000-0000-00002E7C0000}"/>
    <cellStyle name="Comma 5 4 3 5 2" xfId="25888" xr:uid="{00000000-0005-0000-0000-00002F7C0000}"/>
    <cellStyle name="Comma 5 4 3 5 3" xfId="55133" xr:uid="{00000000-0005-0000-0000-0000307C0000}"/>
    <cellStyle name="Comma 5 4 3 6" xfId="25889" xr:uid="{00000000-0005-0000-0000-0000317C0000}"/>
    <cellStyle name="Comma 5 4 3 7" xfId="25890" xr:uid="{00000000-0005-0000-0000-0000327C0000}"/>
    <cellStyle name="Comma 5 4 4" xfId="25891" xr:uid="{00000000-0005-0000-0000-0000337C0000}"/>
    <cellStyle name="Comma 5 4 4 2" xfId="25892" xr:uid="{00000000-0005-0000-0000-0000347C0000}"/>
    <cellStyle name="Comma 5 4 4 2 2" xfId="25893" xr:uid="{00000000-0005-0000-0000-0000357C0000}"/>
    <cellStyle name="Comma 5 4 4 2 2 2" xfId="25894" xr:uid="{00000000-0005-0000-0000-0000367C0000}"/>
    <cellStyle name="Comma 5 4 4 2 2 3" xfId="55134" xr:uid="{00000000-0005-0000-0000-0000377C0000}"/>
    <cellStyle name="Comma 5 4 4 2 3" xfId="25895" xr:uid="{00000000-0005-0000-0000-0000387C0000}"/>
    <cellStyle name="Comma 5 4 4 2 4" xfId="25896" xr:uid="{00000000-0005-0000-0000-0000397C0000}"/>
    <cellStyle name="Comma 5 4 4 3" xfId="25897" xr:uid="{00000000-0005-0000-0000-00003A7C0000}"/>
    <cellStyle name="Comma 5 4 4 3 2" xfId="25898" xr:uid="{00000000-0005-0000-0000-00003B7C0000}"/>
    <cellStyle name="Comma 5 4 4 3 2 2" xfId="25899" xr:uid="{00000000-0005-0000-0000-00003C7C0000}"/>
    <cellStyle name="Comma 5 4 4 3 2 3" xfId="55135" xr:uid="{00000000-0005-0000-0000-00003D7C0000}"/>
    <cellStyle name="Comma 5 4 4 3 3" xfId="25900" xr:uid="{00000000-0005-0000-0000-00003E7C0000}"/>
    <cellStyle name="Comma 5 4 4 3 4" xfId="25901" xr:uid="{00000000-0005-0000-0000-00003F7C0000}"/>
    <cellStyle name="Comma 5 4 4 4" xfId="25902" xr:uid="{00000000-0005-0000-0000-0000407C0000}"/>
    <cellStyle name="Comma 5 4 4 4 2" xfId="25903" xr:uid="{00000000-0005-0000-0000-0000417C0000}"/>
    <cellStyle name="Comma 5 4 4 4 3" xfId="55136" xr:uid="{00000000-0005-0000-0000-0000427C0000}"/>
    <cellStyle name="Comma 5 4 4 5" xfId="25904" xr:uid="{00000000-0005-0000-0000-0000437C0000}"/>
    <cellStyle name="Comma 5 4 4 6" xfId="25905" xr:uid="{00000000-0005-0000-0000-0000447C0000}"/>
    <cellStyle name="Comma 5 4 5" xfId="25906" xr:uid="{00000000-0005-0000-0000-0000457C0000}"/>
    <cellStyle name="Comma 5 4 5 2" xfId="25907" xr:uid="{00000000-0005-0000-0000-0000467C0000}"/>
    <cellStyle name="Comma 5 4 5 2 2" xfId="25908" xr:uid="{00000000-0005-0000-0000-0000477C0000}"/>
    <cellStyle name="Comma 5 4 5 2 2 2" xfId="25909" xr:uid="{00000000-0005-0000-0000-0000487C0000}"/>
    <cellStyle name="Comma 5 4 5 2 2 3" xfId="55137" xr:uid="{00000000-0005-0000-0000-0000497C0000}"/>
    <cellStyle name="Comma 5 4 5 2 3" xfId="25910" xr:uid="{00000000-0005-0000-0000-00004A7C0000}"/>
    <cellStyle name="Comma 5 4 5 2 4" xfId="25911" xr:uid="{00000000-0005-0000-0000-00004B7C0000}"/>
    <cellStyle name="Comma 5 4 5 3" xfId="25912" xr:uid="{00000000-0005-0000-0000-00004C7C0000}"/>
    <cellStyle name="Comma 5 4 5 3 2" xfId="25913" xr:uid="{00000000-0005-0000-0000-00004D7C0000}"/>
    <cellStyle name="Comma 5 4 5 3 3" xfId="55138" xr:uid="{00000000-0005-0000-0000-00004E7C0000}"/>
    <cellStyle name="Comma 5 4 5 4" xfId="25914" xr:uid="{00000000-0005-0000-0000-00004F7C0000}"/>
    <cellStyle name="Comma 5 4 5 5" xfId="25915" xr:uid="{00000000-0005-0000-0000-0000507C0000}"/>
    <cellStyle name="Comma 5 4 6" xfId="25916" xr:uid="{00000000-0005-0000-0000-0000517C0000}"/>
    <cellStyle name="Comma 5 4 6 2" xfId="25917" xr:uid="{00000000-0005-0000-0000-0000527C0000}"/>
    <cellStyle name="Comma 5 4 6 2 2" xfId="25918" xr:uid="{00000000-0005-0000-0000-0000537C0000}"/>
    <cellStyle name="Comma 5 4 6 2 3" xfId="55139" xr:uid="{00000000-0005-0000-0000-0000547C0000}"/>
    <cellStyle name="Comma 5 4 6 3" xfId="25919" xr:uid="{00000000-0005-0000-0000-0000557C0000}"/>
    <cellStyle name="Comma 5 4 6 4" xfId="25920" xr:uid="{00000000-0005-0000-0000-0000567C0000}"/>
    <cellStyle name="Comma 5 4 7" xfId="25921" xr:uid="{00000000-0005-0000-0000-0000577C0000}"/>
    <cellStyle name="Comma 5 4 7 2" xfId="25922" xr:uid="{00000000-0005-0000-0000-0000587C0000}"/>
    <cellStyle name="Comma 5 4 7 2 2" xfId="25923" xr:uid="{00000000-0005-0000-0000-0000597C0000}"/>
    <cellStyle name="Comma 5 4 7 2 3" xfId="55140" xr:uid="{00000000-0005-0000-0000-00005A7C0000}"/>
    <cellStyle name="Comma 5 4 7 3" xfId="25924" xr:uid="{00000000-0005-0000-0000-00005B7C0000}"/>
    <cellStyle name="Comma 5 4 7 4" xfId="25925" xr:uid="{00000000-0005-0000-0000-00005C7C0000}"/>
    <cellStyle name="Comma 5 4 8" xfId="25926" xr:uid="{00000000-0005-0000-0000-00005D7C0000}"/>
    <cellStyle name="Comma 5 4 8 2" xfId="25927" xr:uid="{00000000-0005-0000-0000-00005E7C0000}"/>
    <cellStyle name="Comma 5 4 8 3" xfId="55141" xr:uid="{00000000-0005-0000-0000-00005F7C0000}"/>
    <cellStyle name="Comma 5 4 9" xfId="25928" xr:uid="{00000000-0005-0000-0000-0000607C0000}"/>
    <cellStyle name="Comma 5 5" xfId="25929" xr:uid="{00000000-0005-0000-0000-0000617C0000}"/>
    <cellStyle name="Comma 5 5 10" xfId="25930" xr:uid="{00000000-0005-0000-0000-0000627C0000}"/>
    <cellStyle name="Comma 5 5 2" xfId="25931" xr:uid="{00000000-0005-0000-0000-0000637C0000}"/>
    <cellStyle name="Comma 5 5 2 2" xfId="25932" xr:uid="{00000000-0005-0000-0000-0000647C0000}"/>
    <cellStyle name="Comma 5 5 2 2 2" xfId="25933" xr:uid="{00000000-0005-0000-0000-0000657C0000}"/>
    <cellStyle name="Comma 5 5 2 2 2 2" xfId="25934" xr:uid="{00000000-0005-0000-0000-0000667C0000}"/>
    <cellStyle name="Comma 5 5 2 2 2 2 2" xfId="25935" xr:uid="{00000000-0005-0000-0000-0000677C0000}"/>
    <cellStyle name="Comma 5 5 2 2 2 2 2 2" xfId="25936" xr:uid="{00000000-0005-0000-0000-0000687C0000}"/>
    <cellStyle name="Comma 5 5 2 2 2 2 2 3" xfId="55142" xr:uid="{00000000-0005-0000-0000-0000697C0000}"/>
    <cellStyle name="Comma 5 5 2 2 2 2 3" xfId="25937" xr:uid="{00000000-0005-0000-0000-00006A7C0000}"/>
    <cellStyle name="Comma 5 5 2 2 2 2 4" xfId="25938" xr:uid="{00000000-0005-0000-0000-00006B7C0000}"/>
    <cellStyle name="Comma 5 5 2 2 2 3" xfId="25939" xr:uid="{00000000-0005-0000-0000-00006C7C0000}"/>
    <cellStyle name="Comma 5 5 2 2 2 3 2" xfId="25940" xr:uid="{00000000-0005-0000-0000-00006D7C0000}"/>
    <cellStyle name="Comma 5 5 2 2 2 3 2 2" xfId="25941" xr:uid="{00000000-0005-0000-0000-00006E7C0000}"/>
    <cellStyle name="Comma 5 5 2 2 2 3 2 3" xfId="55143" xr:uid="{00000000-0005-0000-0000-00006F7C0000}"/>
    <cellStyle name="Comma 5 5 2 2 2 3 3" xfId="25942" xr:uid="{00000000-0005-0000-0000-0000707C0000}"/>
    <cellStyle name="Comma 5 5 2 2 2 3 4" xfId="25943" xr:uid="{00000000-0005-0000-0000-0000717C0000}"/>
    <cellStyle name="Comma 5 5 2 2 2 4" xfId="25944" xr:uid="{00000000-0005-0000-0000-0000727C0000}"/>
    <cellStyle name="Comma 5 5 2 2 2 4 2" xfId="25945" xr:uid="{00000000-0005-0000-0000-0000737C0000}"/>
    <cellStyle name="Comma 5 5 2 2 2 4 3" xfId="55144" xr:uid="{00000000-0005-0000-0000-0000747C0000}"/>
    <cellStyle name="Comma 5 5 2 2 2 5" xfId="25946" xr:uid="{00000000-0005-0000-0000-0000757C0000}"/>
    <cellStyle name="Comma 5 5 2 2 2 6" xfId="25947" xr:uid="{00000000-0005-0000-0000-0000767C0000}"/>
    <cellStyle name="Comma 5 5 2 2 3" xfId="25948" xr:uid="{00000000-0005-0000-0000-0000777C0000}"/>
    <cellStyle name="Comma 5 5 2 2 3 2" xfId="25949" xr:uid="{00000000-0005-0000-0000-0000787C0000}"/>
    <cellStyle name="Comma 5 5 2 2 3 2 2" xfId="25950" xr:uid="{00000000-0005-0000-0000-0000797C0000}"/>
    <cellStyle name="Comma 5 5 2 2 3 2 3" xfId="55145" xr:uid="{00000000-0005-0000-0000-00007A7C0000}"/>
    <cellStyle name="Comma 5 5 2 2 3 3" xfId="25951" xr:uid="{00000000-0005-0000-0000-00007B7C0000}"/>
    <cellStyle name="Comma 5 5 2 2 3 4" xfId="25952" xr:uid="{00000000-0005-0000-0000-00007C7C0000}"/>
    <cellStyle name="Comma 5 5 2 2 4" xfId="25953" xr:uid="{00000000-0005-0000-0000-00007D7C0000}"/>
    <cellStyle name="Comma 5 5 2 2 4 2" xfId="25954" xr:uid="{00000000-0005-0000-0000-00007E7C0000}"/>
    <cellStyle name="Comma 5 5 2 2 4 2 2" xfId="25955" xr:uid="{00000000-0005-0000-0000-00007F7C0000}"/>
    <cellStyle name="Comma 5 5 2 2 4 2 3" xfId="55146" xr:uid="{00000000-0005-0000-0000-0000807C0000}"/>
    <cellStyle name="Comma 5 5 2 2 4 3" xfId="25956" xr:uid="{00000000-0005-0000-0000-0000817C0000}"/>
    <cellStyle name="Comma 5 5 2 2 4 4" xfId="25957" xr:uid="{00000000-0005-0000-0000-0000827C0000}"/>
    <cellStyle name="Comma 5 5 2 2 5" xfId="25958" xr:uid="{00000000-0005-0000-0000-0000837C0000}"/>
    <cellStyle name="Comma 5 5 2 2 5 2" xfId="25959" xr:uid="{00000000-0005-0000-0000-0000847C0000}"/>
    <cellStyle name="Comma 5 5 2 2 5 3" xfId="55147" xr:uid="{00000000-0005-0000-0000-0000857C0000}"/>
    <cellStyle name="Comma 5 5 2 2 6" xfId="25960" xr:uid="{00000000-0005-0000-0000-0000867C0000}"/>
    <cellStyle name="Comma 5 5 2 2 7" xfId="25961" xr:uid="{00000000-0005-0000-0000-0000877C0000}"/>
    <cellStyle name="Comma 5 5 2 3" xfId="25962" xr:uid="{00000000-0005-0000-0000-0000887C0000}"/>
    <cellStyle name="Comma 5 5 2 3 2" xfId="25963" xr:uid="{00000000-0005-0000-0000-0000897C0000}"/>
    <cellStyle name="Comma 5 5 2 3 2 2" xfId="25964" xr:uid="{00000000-0005-0000-0000-00008A7C0000}"/>
    <cellStyle name="Comma 5 5 2 3 2 2 2" xfId="25965" xr:uid="{00000000-0005-0000-0000-00008B7C0000}"/>
    <cellStyle name="Comma 5 5 2 3 2 2 3" xfId="55148" xr:uid="{00000000-0005-0000-0000-00008C7C0000}"/>
    <cellStyle name="Comma 5 5 2 3 2 3" xfId="25966" xr:uid="{00000000-0005-0000-0000-00008D7C0000}"/>
    <cellStyle name="Comma 5 5 2 3 2 4" xfId="25967" xr:uid="{00000000-0005-0000-0000-00008E7C0000}"/>
    <cellStyle name="Comma 5 5 2 3 3" xfId="25968" xr:uid="{00000000-0005-0000-0000-00008F7C0000}"/>
    <cellStyle name="Comma 5 5 2 3 3 2" xfId="25969" xr:uid="{00000000-0005-0000-0000-0000907C0000}"/>
    <cellStyle name="Comma 5 5 2 3 3 2 2" xfId="25970" xr:uid="{00000000-0005-0000-0000-0000917C0000}"/>
    <cellStyle name="Comma 5 5 2 3 3 2 3" xfId="55149" xr:uid="{00000000-0005-0000-0000-0000927C0000}"/>
    <cellStyle name="Comma 5 5 2 3 3 3" xfId="25971" xr:uid="{00000000-0005-0000-0000-0000937C0000}"/>
    <cellStyle name="Comma 5 5 2 3 3 4" xfId="25972" xr:uid="{00000000-0005-0000-0000-0000947C0000}"/>
    <cellStyle name="Comma 5 5 2 3 4" xfId="25973" xr:uid="{00000000-0005-0000-0000-0000957C0000}"/>
    <cellStyle name="Comma 5 5 2 3 4 2" xfId="25974" xr:uid="{00000000-0005-0000-0000-0000967C0000}"/>
    <cellStyle name="Comma 5 5 2 3 4 3" xfId="55150" xr:uid="{00000000-0005-0000-0000-0000977C0000}"/>
    <cellStyle name="Comma 5 5 2 3 5" xfId="25975" xr:uid="{00000000-0005-0000-0000-0000987C0000}"/>
    <cellStyle name="Comma 5 5 2 3 6" xfId="25976" xr:uid="{00000000-0005-0000-0000-0000997C0000}"/>
    <cellStyle name="Comma 5 5 2 4" xfId="25977" xr:uid="{00000000-0005-0000-0000-00009A7C0000}"/>
    <cellStyle name="Comma 5 5 2 4 2" xfId="25978" xr:uid="{00000000-0005-0000-0000-00009B7C0000}"/>
    <cellStyle name="Comma 5 5 2 4 2 2" xfId="25979" xr:uid="{00000000-0005-0000-0000-00009C7C0000}"/>
    <cellStyle name="Comma 5 5 2 4 2 3" xfId="55151" xr:uid="{00000000-0005-0000-0000-00009D7C0000}"/>
    <cellStyle name="Comma 5 5 2 4 3" xfId="25980" xr:uid="{00000000-0005-0000-0000-00009E7C0000}"/>
    <cellStyle name="Comma 5 5 2 4 4" xfId="25981" xr:uid="{00000000-0005-0000-0000-00009F7C0000}"/>
    <cellStyle name="Comma 5 5 2 5" xfId="25982" xr:uid="{00000000-0005-0000-0000-0000A07C0000}"/>
    <cellStyle name="Comma 5 5 2 5 2" xfId="25983" xr:uid="{00000000-0005-0000-0000-0000A17C0000}"/>
    <cellStyle name="Comma 5 5 2 5 2 2" xfId="25984" xr:uid="{00000000-0005-0000-0000-0000A27C0000}"/>
    <cellStyle name="Comma 5 5 2 5 2 3" xfId="55152" xr:uid="{00000000-0005-0000-0000-0000A37C0000}"/>
    <cellStyle name="Comma 5 5 2 5 3" xfId="25985" xr:uid="{00000000-0005-0000-0000-0000A47C0000}"/>
    <cellStyle name="Comma 5 5 2 5 4" xfId="25986" xr:uid="{00000000-0005-0000-0000-0000A57C0000}"/>
    <cellStyle name="Comma 5 5 2 6" xfId="25987" xr:uid="{00000000-0005-0000-0000-0000A67C0000}"/>
    <cellStyle name="Comma 5 5 2 6 2" xfId="25988" xr:uid="{00000000-0005-0000-0000-0000A77C0000}"/>
    <cellStyle name="Comma 5 5 2 6 3" xfId="55153" xr:uid="{00000000-0005-0000-0000-0000A87C0000}"/>
    <cellStyle name="Comma 5 5 2 7" xfId="25989" xr:uid="{00000000-0005-0000-0000-0000A97C0000}"/>
    <cellStyle name="Comma 5 5 2 8" xfId="25990" xr:uid="{00000000-0005-0000-0000-0000AA7C0000}"/>
    <cellStyle name="Comma 5 5 3" xfId="25991" xr:uid="{00000000-0005-0000-0000-0000AB7C0000}"/>
    <cellStyle name="Comma 5 5 3 2" xfId="25992" xr:uid="{00000000-0005-0000-0000-0000AC7C0000}"/>
    <cellStyle name="Comma 5 5 3 2 2" xfId="25993" xr:uid="{00000000-0005-0000-0000-0000AD7C0000}"/>
    <cellStyle name="Comma 5 5 3 2 2 2" xfId="25994" xr:uid="{00000000-0005-0000-0000-0000AE7C0000}"/>
    <cellStyle name="Comma 5 5 3 2 2 2 2" xfId="25995" xr:uid="{00000000-0005-0000-0000-0000AF7C0000}"/>
    <cellStyle name="Comma 5 5 3 2 2 2 3" xfId="55154" xr:uid="{00000000-0005-0000-0000-0000B07C0000}"/>
    <cellStyle name="Comma 5 5 3 2 2 3" xfId="25996" xr:uid="{00000000-0005-0000-0000-0000B17C0000}"/>
    <cellStyle name="Comma 5 5 3 2 2 4" xfId="25997" xr:uid="{00000000-0005-0000-0000-0000B27C0000}"/>
    <cellStyle name="Comma 5 5 3 2 3" xfId="25998" xr:uid="{00000000-0005-0000-0000-0000B37C0000}"/>
    <cellStyle name="Comma 5 5 3 2 3 2" xfId="25999" xr:uid="{00000000-0005-0000-0000-0000B47C0000}"/>
    <cellStyle name="Comma 5 5 3 2 3 2 2" xfId="26000" xr:uid="{00000000-0005-0000-0000-0000B57C0000}"/>
    <cellStyle name="Comma 5 5 3 2 3 2 3" xfId="55155" xr:uid="{00000000-0005-0000-0000-0000B67C0000}"/>
    <cellStyle name="Comma 5 5 3 2 3 3" xfId="26001" xr:uid="{00000000-0005-0000-0000-0000B77C0000}"/>
    <cellStyle name="Comma 5 5 3 2 3 4" xfId="26002" xr:uid="{00000000-0005-0000-0000-0000B87C0000}"/>
    <cellStyle name="Comma 5 5 3 2 4" xfId="26003" xr:uid="{00000000-0005-0000-0000-0000B97C0000}"/>
    <cellStyle name="Comma 5 5 3 2 4 2" xfId="26004" xr:uid="{00000000-0005-0000-0000-0000BA7C0000}"/>
    <cellStyle name="Comma 5 5 3 2 4 3" xfId="55156" xr:uid="{00000000-0005-0000-0000-0000BB7C0000}"/>
    <cellStyle name="Comma 5 5 3 2 5" xfId="26005" xr:uid="{00000000-0005-0000-0000-0000BC7C0000}"/>
    <cellStyle name="Comma 5 5 3 2 6" xfId="26006" xr:uid="{00000000-0005-0000-0000-0000BD7C0000}"/>
    <cellStyle name="Comma 5 5 3 3" xfId="26007" xr:uid="{00000000-0005-0000-0000-0000BE7C0000}"/>
    <cellStyle name="Comma 5 5 3 3 2" xfId="26008" xr:uid="{00000000-0005-0000-0000-0000BF7C0000}"/>
    <cellStyle name="Comma 5 5 3 3 2 2" xfId="26009" xr:uid="{00000000-0005-0000-0000-0000C07C0000}"/>
    <cellStyle name="Comma 5 5 3 3 2 3" xfId="55157" xr:uid="{00000000-0005-0000-0000-0000C17C0000}"/>
    <cellStyle name="Comma 5 5 3 3 3" xfId="26010" xr:uid="{00000000-0005-0000-0000-0000C27C0000}"/>
    <cellStyle name="Comma 5 5 3 3 4" xfId="26011" xr:uid="{00000000-0005-0000-0000-0000C37C0000}"/>
    <cellStyle name="Comma 5 5 3 4" xfId="26012" xr:uid="{00000000-0005-0000-0000-0000C47C0000}"/>
    <cellStyle name="Comma 5 5 3 4 2" xfId="26013" xr:uid="{00000000-0005-0000-0000-0000C57C0000}"/>
    <cellStyle name="Comma 5 5 3 4 2 2" xfId="26014" xr:uid="{00000000-0005-0000-0000-0000C67C0000}"/>
    <cellStyle name="Comma 5 5 3 4 2 3" xfId="55158" xr:uid="{00000000-0005-0000-0000-0000C77C0000}"/>
    <cellStyle name="Comma 5 5 3 4 3" xfId="26015" xr:uid="{00000000-0005-0000-0000-0000C87C0000}"/>
    <cellStyle name="Comma 5 5 3 4 4" xfId="26016" xr:uid="{00000000-0005-0000-0000-0000C97C0000}"/>
    <cellStyle name="Comma 5 5 3 5" xfId="26017" xr:uid="{00000000-0005-0000-0000-0000CA7C0000}"/>
    <cellStyle name="Comma 5 5 3 5 2" xfId="26018" xr:uid="{00000000-0005-0000-0000-0000CB7C0000}"/>
    <cellStyle name="Comma 5 5 3 5 3" xfId="55159" xr:uid="{00000000-0005-0000-0000-0000CC7C0000}"/>
    <cellStyle name="Comma 5 5 3 6" xfId="26019" xr:uid="{00000000-0005-0000-0000-0000CD7C0000}"/>
    <cellStyle name="Comma 5 5 3 7" xfId="26020" xr:uid="{00000000-0005-0000-0000-0000CE7C0000}"/>
    <cellStyle name="Comma 5 5 4" xfId="26021" xr:uid="{00000000-0005-0000-0000-0000CF7C0000}"/>
    <cellStyle name="Comma 5 5 4 2" xfId="26022" xr:uid="{00000000-0005-0000-0000-0000D07C0000}"/>
    <cellStyle name="Comma 5 5 4 2 2" xfId="26023" xr:uid="{00000000-0005-0000-0000-0000D17C0000}"/>
    <cellStyle name="Comma 5 5 4 2 2 2" xfId="26024" xr:uid="{00000000-0005-0000-0000-0000D27C0000}"/>
    <cellStyle name="Comma 5 5 4 2 2 3" xfId="55160" xr:uid="{00000000-0005-0000-0000-0000D37C0000}"/>
    <cellStyle name="Comma 5 5 4 2 3" xfId="26025" xr:uid="{00000000-0005-0000-0000-0000D47C0000}"/>
    <cellStyle name="Comma 5 5 4 2 4" xfId="26026" xr:uid="{00000000-0005-0000-0000-0000D57C0000}"/>
    <cellStyle name="Comma 5 5 4 3" xfId="26027" xr:uid="{00000000-0005-0000-0000-0000D67C0000}"/>
    <cellStyle name="Comma 5 5 4 3 2" xfId="26028" xr:uid="{00000000-0005-0000-0000-0000D77C0000}"/>
    <cellStyle name="Comma 5 5 4 3 2 2" xfId="26029" xr:uid="{00000000-0005-0000-0000-0000D87C0000}"/>
    <cellStyle name="Comma 5 5 4 3 2 3" xfId="55161" xr:uid="{00000000-0005-0000-0000-0000D97C0000}"/>
    <cellStyle name="Comma 5 5 4 3 3" xfId="26030" xr:uid="{00000000-0005-0000-0000-0000DA7C0000}"/>
    <cellStyle name="Comma 5 5 4 3 4" xfId="26031" xr:uid="{00000000-0005-0000-0000-0000DB7C0000}"/>
    <cellStyle name="Comma 5 5 4 4" xfId="26032" xr:uid="{00000000-0005-0000-0000-0000DC7C0000}"/>
    <cellStyle name="Comma 5 5 4 4 2" xfId="26033" xr:uid="{00000000-0005-0000-0000-0000DD7C0000}"/>
    <cellStyle name="Comma 5 5 4 4 3" xfId="55162" xr:uid="{00000000-0005-0000-0000-0000DE7C0000}"/>
    <cellStyle name="Comma 5 5 4 5" xfId="26034" xr:uid="{00000000-0005-0000-0000-0000DF7C0000}"/>
    <cellStyle name="Comma 5 5 4 6" xfId="26035" xr:uid="{00000000-0005-0000-0000-0000E07C0000}"/>
    <cellStyle name="Comma 5 5 5" xfId="26036" xr:uid="{00000000-0005-0000-0000-0000E17C0000}"/>
    <cellStyle name="Comma 5 5 5 2" xfId="26037" xr:uid="{00000000-0005-0000-0000-0000E27C0000}"/>
    <cellStyle name="Comma 5 5 5 2 2" xfId="26038" xr:uid="{00000000-0005-0000-0000-0000E37C0000}"/>
    <cellStyle name="Comma 5 5 5 2 2 2" xfId="26039" xr:uid="{00000000-0005-0000-0000-0000E47C0000}"/>
    <cellStyle name="Comma 5 5 5 2 2 3" xfId="55163" xr:uid="{00000000-0005-0000-0000-0000E57C0000}"/>
    <cellStyle name="Comma 5 5 5 2 3" xfId="26040" xr:uid="{00000000-0005-0000-0000-0000E67C0000}"/>
    <cellStyle name="Comma 5 5 5 2 4" xfId="26041" xr:uid="{00000000-0005-0000-0000-0000E77C0000}"/>
    <cellStyle name="Comma 5 5 5 3" xfId="26042" xr:uid="{00000000-0005-0000-0000-0000E87C0000}"/>
    <cellStyle name="Comma 5 5 5 3 2" xfId="26043" xr:uid="{00000000-0005-0000-0000-0000E97C0000}"/>
    <cellStyle name="Comma 5 5 5 3 3" xfId="55164" xr:uid="{00000000-0005-0000-0000-0000EA7C0000}"/>
    <cellStyle name="Comma 5 5 5 4" xfId="26044" xr:uid="{00000000-0005-0000-0000-0000EB7C0000}"/>
    <cellStyle name="Comma 5 5 5 5" xfId="26045" xr:uid="{00000000-0005-0000-0000-0000EC7C0000}"/>
    <cellStyle name="Comma 5 5 6" xfId="26046" xr:uid="{00000000-0005-0000-0000-0000ED7C0000}"/>
    <cellStyle name="Comma 5 5 6 2" xfId="26047" xr:uid="{00000000-0005-0000-0000-0000EE7C0000}"/>
    <cellStyle name="Comma 5 5 6 2 2" xfId="26048" xr:uid="{00000000-0005-0000-0000-0000EF7C0000}"/>
    <cellStyle name="Comma 5 5 6 2 3" xfId="55165" xr:uid="{00000000-0005-0000-0000-0000F07C0000}"/>
    <cellStyle name="Comma 5 5 6 3" xfId="26049" xr:uid="{00000000-0005-0000-0000-0000F17C0000}"/>
    <cellStyle name="Comma 5 5 6 4" xfId="26050" xr:uid="{00000000-0005-0000-0000-0000F27C0000}"/>
    <cellStyle name="Comma 5 5 7" xfId="26051" xr:uid="{00000000-0005-0000-0000-0000F37C0000}"/>
    <cellStyle name="Comma 5 5 7 2" xfId="26052" xr:uid="{00000000-0005-0000-0000-0000F47C0000}"/>
    <cellStyle name="Comma 5 5 7 2 2" xfId="26053" xr:uid="{00000000-0005-0000-0000-0000F57C0000}"/>
    <cellStyle name="Comma 5 5 7 2 3" xfId="55166" xr:uid="{00000000-0005-0000-0000-0000F67C0000}"/>
    <cellStyle name="Comma 5 5 7 3" xfId="26054" xr:uid="{00000000-0005-0000-0000-0000F77C0000}"/>
    <cellStyle name="Comma 5 5 7 4" xfId="26055" xr:uid="{00000000-0005-0000-0000-0000F87C0000}"/>
    <cellStyle name="Comma 5 5 8" xfId="26056" xr:uid="{00000000-0005-0000-0000-0000F97C0000}"/>
    <cellStyle name="Comma 5 5 8 2" xfId="26057" xr:uid="{00000000-0005-0000-0000-0000FA7C0000}"/>
    <cellStyle name="Comma 5 5 8 3" xfId="55167" xr:uid="{00000000-0005-0000-0000-0000FB7C0000}"/>
    <cellStyle name="Comma 5 5 9" xfId="26058" xr:uid="{00000000-0005-0000-0000-0000FC7C0000}"/>
    <cellStyle name="Comma 5 6" xfId="26059" xr:uid="{00000000-0005-0000-0000-0000FD7C0000}"/>
    <cellStyle name="Comma 5 6 10" xfId="26060" xr:uid="{00000000-0005-0000-0000-0000FE7C0000}"/>
    <cellStyle name="Comma 5 6 2" xfId="26061" xr:uid="{00000000-0005-0000-0000-0000FF7C0000}"/>
    <cellStyle name="Comma 5 6 2 2" xfId="26062" xr:uid="{00000000-0005-0000-0000-0000007D0000}"/>
    <cellStyle name="Comma 5 6 2 2 2" xfId="26063" xr:uid="{00000000-0005-0000-0000-0000017D0000}"/>
    <cellStyle name="Comma 5 6 2 2 2 2" xfId="26064" xr:uid="{00000000-0005-0000-0000-0000027D0000}"/>
    <cellStyle name="Comma 5 6 2 2 2 2 2" xfId="26065" xr:uid="{00000000-0005-0000-0000-0000037D0000}"/>
    <cellStyle name="Comma 5 6 2 2 2 2 2 2" xfId="26066" xr:uid="{00000000-0005-0000-0000-0000047D0000}"/>
    <cellStyle name="Comma 5 6 2 2 2 2 2 3" xfId="55168" xr:uid="{00000000-0005-0000-0000-0000057D0000}"/>
    <cellStyle name="Comma 5 6 2 2 2 2 3" xfId="26067" xr:uid="{00000000-0005-0000-0000-0000067D0000}"/>
    <cellStyle name="Comma 5 6 2 2 2 2 4" xfId="26068" xr:uid="{00000000-0005-0000-0000-0000077D0000}"/>
    <cellStyle name="Comma 5 6 2 2 2 3" xfId="26069" xr:uid="{00000000-0005-0000-0000-0000087D0000}"/>
    <cellStyle name="Comma 5 6 2 2 2 3 2" xfId="26070" xr:uid="{00000000-0005-0000-0000-0000097D0000}"/>
    <cellStyle name="Comma 5 6 2 2 2 3 2 2" xfId="26071" xr:uid="{00000000-0005-0000-0000-00000A7D0000}"/>
    <cellStyle name="Comma 5 6 2 2 2 3 2 3" xfId="55169" xr:uid="{00000000-0005-0000-0000-00000B7D0000}"/>
    <cellStyle name="Comma 5 6 2 2 2 3 3" xfId="26072" xr:uid="{00000000-0005-0000-0000-00000C7D0000}"/>
    <cellStyle name="Comma 5 6 2 2 2 3 4" xfId="26073" xr:uid="{00000000-0005-0000-0000-00000D7D0000}"/>
    <cellStyle name="Comma 5 6 2 2 2 4" xfId="26074" xr:uid="{00000000-0005-0000-0000-00000E7D0000}"/>
    <cellStyle name="Comma 5 6 2 2 2 4 2" xfId="26075" xr:uid="{00000000-0005-0000-0000-00000F7D0000}"/>
    <cellStyle name="Comma 5 6 2 2 2 4 3" xfId="55170" xr:uid="{00000000-0005-0000-0000-0000107D0000}"/>
    <cellStyle name="Comma 5 6 2 2 2 5" xfId="26076" xr:uid="{00000000-0005-0000-0000-0000117D0000}"/>
    <cellStyle name="Comma 5 6 2 2 2 6" xfId="26077" xr:uid="{00000000-0005-0000-0000-0000127D0000}"/>
    <cellStyle name="Comma 5 6 2 2 3" xfId="26078" xr:uid="{00000000-0005-0000-0000-0000137D0000}"/>
    <cellStyle name="Comma 5 6 2 2 3 2" xfId="26079" xr:uid="{00000000-0005-0000-0000-0000147D0000}"/>
    <cellStyle name="Comma 5 6 2 2 3 2 2" xfId="26080" xr:uid="{00000000-0005-0000-0000-0000157D0000}"/>
    <cellStyle name="Comma 5 6 2 2 3 2 3" xfId="55171" xr:uid="{00000000-0005-0000-0000-0000167D0000}"/>
    <cellStyle name="Comma 5 6 2 2 3 3" xfId="26081" xr:uid="{00000000-0005-0000-0000-0000177D0000}"/>
    <cellStyle name="Comma 5 6 2 2 3 4" xfId="26082" xr:uid="{00000000-0005-0000-0000-0000187D0000}"/>
    <cellStyle name="Comma 5 6 2 2 4" xfId="26083" xr:uid="{00000000-0005-0000-0000-0000197D0000}"/>
    <cellStyle name="Comma 5 6 2 2 4 2" xfId="26084" xr:uid="{00000000-0005-0000-0000-00001A7D0000}"/>
    <cellStyle name="Comma 5 6 2 2 4 2 2" xfId="26085" xr:uid="{00000000-0005-0000-0000-00001B7D0000}"/>
    <cellStyle name="Comma 5 6 2 2 4 2 3" xfId="55172" xr:uid="{00000000-0005-0000-0000-00001C7D0000}"/>
    <cellStyle name="Comma 5 6 2 2 4 3" xfId="26086" xr:uid="{00000000-0005-0000-0000-00001D7D0000}"/>
    <cellStyle name="Comma 5 6 2 2 4 4" xfId="26087" xr:uid="{00000000-0005-0000-0000-00001E7D0000}"/>
    <cellStyle name="Comma 5 6 2 2 5" xfId="26088" xr:uid="{00000000-0005-0000-0000-00001F7D0000}"/>
    <cellStyle name="Comma 5 6 2 2 5 2" xfId="26089" xr:uid="{00000000-0005-0000-0000-0000207D0000}"/>
    <cellStyle name="Comma 5 6 2 2 5 3" xfId="55173" xr:uid="{00000000-0005-0000-0000-0000217D0000}"/>
    <cellStyle name="Comma 5 6 2 2 6" xfId="26090" xr:uid="{00000000-0005-0000-0000-0000227D0000}"/>
    <cellStyle name="Comma 5 6 2 2 7" xfId="26091" xr:uid="{00000000-0005-0000-0000-0000237D0000}"/>
    <cellStyle name="Comma 5 6 2 3" xfId="26092" xr:uid="{00000000-0005-0000-0000-0000247D0000}"/>
    <cellStyle name="Comma 5 6 2 3 2" xfId="26093" xr:uid="{00000000-0005-0000-0000-0000257D0000}"/>
    <cellStyle name="Comma 5 6 2 3 2 2" xfId="26094" xr:uid="{00000000-0005-0000-0000-0000267D0000}"/>
    <cellStyle name="Comma 5 6 2 3 2 2 2" xfId="26095" xr:uid="{00000000-0005-0000-0000-0000277D0000}"/>
    <cellStyle name="Comma 5 6 2 3 2 2 3" xfId="55174" xr:uid="{00000000-0005-0000-0000-0000287D0000}"/>
    <cellStyle name="Comma 5 6 2 3 2 3" xfId="26096" xr:uid="{00000000-0005-0000-0000-0000297D0000}"/>
    <cellStyle name="Comma 5 6 2 3 2 4" xfId="26097" xr:uid="{00000000-0005-0000-0000-00002A7D0000}"/>
    <cellStyle name="Comma 5 6 2 3 3" xfId="26098" xr:uid="{00000000-0005-0000-0000-00002B7D0000}"/>
    <cellStyle name="Comma 5 6 2 3 3 2" xfId="26099" xr:uid="{00000000-0005-0000-0000-00002C7D0000}"/>
    <cellStyle name="Comma 5 6 2 3 3 2 2" xfId="26100" xr:uid="{00000000-0005-0000-0000-00002D7D0000}"/>
    <cellStyle name="Comma 5 6 2 3 3 2 3" xfId="55175" xr:uid="{00000000-0005-0000-0000-00002E7D0000}"/>
    <cellStyle name="Comma 5 6 2 3 3 3" xfId="26101" xr:uid="{00000000-0005-0000-0000-00002F7D0000}"/>
    <cellStyle name="Comma 5 6 2 3 3 4" xfId="26102" xr:uid="{00000000-0005-0000-0000-0000307D0000}"/>
    <cellStyle name="Comma 5 6 2 3 4" xfId="26103" xr:uid="{00000000-0005-0000-0000-0000317D0000}"/>
    <cellStyle name="Comma 5 6 2 3 4 2" xfId="26104" xr:uid="{00000000-0005-0000-0000-0000327D0000}"/>
    <cellStyle name="Comma 5 6 2 3 4 3" xfId="55176" xr:uid="{00000000-0005-0000-0000-0000337D0000}"/>
    <cellStyle name="Comma 5 6 2 3 5" xfId="26105" xr:uid="{00000000-0005-0000-0000-0000347D0000}"/>
    <cellStyle name="Comma 5 6 2 3 6" xfId="26106" xr:uid="{00000000-0005-0000-0000-0000357D0000}"/>
    <cellStyle name="Comma 5 6 2 4" xfId="26107" xr:uid="{00000000-0005-0000-0000-0000367D0000}"/>
    <cellStyle name="Comma 5 6 2 4 2" xfId="26108" xr:uid="{00000000-0005-0000-0000-0000377D0000}"/>
    <cellStyle name="Comma 5 6 2 4 2 2" xfId="26109" xr:uid="{00000000-0005-0000-0000-0000387D0000}"/>
    <cellStyle name="Comma 5 6 2 4 2 3" xfId="55177" xr:uid="{00000000-0005-0000-0000-0000397D0000}"/>
    <cellStyle name="Comma 5 6 2 4 3" xfId="26110" xr:uid="{00000000-0005-0000-0000-00003A7D0000}"/>
    <cellStyle name="Comma 5 6 2 4 4" xfId="26111" xr:uid="{00000000-0005-0000-0000-00003B7D0000}"/>
    <cellStyle name="Comma 5 6 2 5" xfId="26112" xr:uid="{00000000-0005-0000-0000-00003C7D0000}"/>
    <cellStyle name="Comma 5 6 2 5 2" xfId="26113" xr:uid="{00000000-0005-0000-0000-00003D7D0000}"/>
    <cellStyle name="Comma 5 6 2 5 2 2" xfId="26114" xr:uid="{00000000-0005-0000-0000-00003E7D0000}"/>
    <cellStyle name="Comma 5 6 2 5 2 3" xfId="55178" xr:uid="{00000000-0005-0000-0000-00003F7D0000}"/>
    <cellStyle name="Comma 5 6 2 5 3" xfId="26115" xr:uid="{00000000-0005-0000-0000-0000407D0000}"/>
    <cellStyle name="Comma 5 6 2 5 4" xfId="26116" xr:uid="{00000000-0005-0000-0000-0000417D0000}"/>
    <cellStyle name="Comma 5 6 2 6" xfId="26117" xr:uid="{00000000-0005-0000-0000-0000427D0000}"/>
    <cellStyle name="Comma 5 6 2 6 2" xfId="26118" xr:uid="{00000000-0005-0000-0000-0000437D0000}"/>
    <cellStyle name="Comma 5 6 2 6 3" xfId="55179" xr:uid="{00000000-0005-0000-0000-0000447D0000}"/>
    <cellStyle name="Comma 5 6 2 7" xfId="26119" xr:uid="{00000000-0005-0000-0000-0000457D0000}"/>
    <cellStyle name="Comma 5 6 2 8" xfId="26120" xr:uid="{00000000-0005-0000-0000-0000467D0000}"/>
    <cellStyle name="Comma 5 6 3" xfId="26121" xr:uid="{00000000-0005-0000-0000-0000477D0000}"/>
    <cellStyle name="Comma 5 6 3 2" xfId="26122" xr:uid="{00000000-0005-0000-0000-0000487D0000}"/>
    <cellStyle name="Comma 5 6 3 2 2" xfId="26123" xr:uid="{00000000-0005-0000-0000-0000497D0000}"/>
    <cellStyle name="Comma 5 6 3 2 2 2" xfId="26124" xr:uid="{00000000-0005-0000-0000-00004A7D0000}"/>
    <cellStyle name="Comma 5 6 3 2 2 2 2" xfId="26125" xr:uid="{00000000-0005-0000-0000-00004B7D0000}"/>
    <cellStyle name="Comma 5 6 3 2 2 2 3" xfId="55180" xr:uid="{00000000-0005-0000-0000-00004C7D0000}"/>
    <cellStyle name="Comma 5 6 3 2 2 3" xfId="26126" xr:uid="{00000000-0005-0000-0000-00004D7D0000}"/>
    <cellStyle name="Comma 5 6 3 2 2 4" xfId="26127" xr:uid="{00000000-0005-0000-0000-00004E7D0000}"/>
    <cellStyle name="Comma 5 6 3 2 3" xfId="26128" xr:uid="{00000000-0005-0000-0000-00004F7D0000}"/>
    <cellStyle name="Comma 5 6 3 2 3 2" xfId="26129" xr:uid="{00000000-0005-0000-0000-0000507D0000}"/>
    <cellStyle name="Comma 5 6 3 2 3 2 2" xfId="26130" xr:uid="{00000000-0005-0000-0000-0000517D0000}"/>
    <cellStyle name="Comma 5 6 3 2 3 2 3" xfId="55181" xr:uid="{00000000-0005-0000-0000-0000527D0000}"/>
    <cellStyle name="Comma 5 6 3 2 3 3" xfId="26131" xr:uid="{00000000-0005-0000-0000-0000537D0000}"/>
    <cellStyle name="Comma 5 6 3 2 3 4" xfId="26132" xr:uid="{00000000-0005-0000-0000-0000547D0000}"/>
    <cellStyle name="Comma 5 6 3 2 4" xfId="26133" xr:uid="{00000000-0005-0000-0000-0000557D0000}"/>
    <cellStyle name="Comma 5 6 3 2 4 2" xfId="26134" xr:uid="{00000000-0005-0000-0000-0000567D0000}"/>
    <cellStyle name="Comma 5 6 3 2 4 3" xfId="55182" xr:uid="{00000000-0005-0000-0000-0000577D0000}"/>
    <cellStyle name="Comma 5 6 3 2 5" xfId="26135" xr:uid="{00000000-0005-0000-0000-0000587D0000}"/>
    <cellStyle name="Comma 5 6 3 2 6" xfId="26136" xr:uid="{00000000-0005-0000-0000-0000597D0000}"/>
    <cellStyle name="Comma 5 6 3 3" xfId="26137" xr:uid="{00000000-0005-0000-0000-00005A7D0000}"/>
    <cellStyle name="Comma 5 6 3 3 2" xfId="26138" xr:uid="{00000000-0005-0000-0000-00005B7D0000}"/>
    <cellStyle name="Comma 5 6 3 3 2 2" xfId="26139" xr:uid="{00000000-0005-0000-0000-00005C7D0000}"/>
    <cellStyle name="Comma 5 6 3 3 2 3" xfId="55183" xr:uid="{00000000-0005-0000-0000-00005D7D0000}"/>
    <cellStyle name="Comma 5 6 3 3 3" xfId="26140" xr:uid="{00000000-0005-0000-0000-00005E7D0000}"/>
    <cellStyle name="Comma 5 6 3 3 4" xfId="26141" xr:uid="{00000000-0005-0000-0000-00005F7D0000}"/>
    <cellStyle name="Comma 5 6 3 4" xfId="26142" xr:uid="{00000000-0005-0000-0000-0000607D0000}"/>
    <cellStyle name="Comma 5 6 3 4 2" xfId="26143" xr:uid="{00000000-0005-0000-0000-0000617D0000}"/>
    <cellStyle name="Comma 5 6 3 4 2 2" xfId="26144" xr:uid="{00000000-0005-0000-0000-0000627D0000}"/>
    <cellStyle name="Comma 5 6 3 4 2 3" xfId="55184" xr:uid="{00000000-0005-0000-0000-0000637D0000}"/>
    <cellStyle name="Comma 5 6 3 4 3" xfId="26145" xr:uid="{00000000-0005-0000-0000-0000647D0000}"/>
    <cellStyle name="Comma 5 6 3 4 4" xfId="26146" xr:uid="{00000000-0005-0000-0000-0000657D0000}"/>
    <cellStyle name="Comma 5 6 3 5" xfId="26147" xr:uid="{00000000-0005-0000-0000-0000667D0000}"/>
    <cellStyle name="Comma 5 6 3 5 2" xfId="26148" xr:uid="{00000000-0005-0000-0000-0000677D0000}"/>
    <cellStyle name="Comma 5 6 3 5 3" xfId="55185" xr:uid="{00000000-0005-0000-0000-0000687D0000}"/>
    <cellStyle name="Comma 5 6 3 6" xfId="26149" xr:uid="{00000000-0005-0000-0000-0000697D0000}"/>
    <cellStyle name="Comma 5 6 3 7" xfId="26150" xr:uid="{00000000-0005-0000-0000-00006A7D0000}"/>
    <cellStyle name="Comma 5 6 4" xfId="26151" xr:uid="{00000000-0005-0000-0000-00006B7D0000}"/>
    <cellStyle name="Comma 5 6 4 2" xfId="26152" xr:uid="{00000000-0005-0000-0000-00006C7D0000}"/>
    <cellStyle name="Comma 5 6 4 2 2" xfId="26153" xr:uid="{00000000-0005-0000-0000-00006D7D0000}"/>
    <cellStyle name="Comma 5 6 4 2 2 2" xfId="26154" xr:uid="{00000000-0005-0000-0000-00006E7D0000}"/>
    <cellStyle name="Comma 5 6 4 2 2 3" xfId="55186" xr:uid="{00000000-0005-0000-0000-00006F7D0000}"/>
    <cellStyle name="Comma 5 6 4 2 3" xfId="26155" xr:uid="{00000000-0005-0000-0000-0000707D0000}"/>
    <cellStyle name="Comma 5 6 4 2 4" xfId="26156" xr:uid="{00000000-0005-0000-0000-0000717D0000}"/>
    <cellStyle name="Comma 5 6 4 3" xfId="26157" xr:uid="{00000000-0005-0000-0000-0000727D0000}"/>
    <cellStyle name="Comma 5 6 4 3 2" xfId="26158" xr:uid="{00000000-0005-0000-0000-0000737D0000}"/>
    <cellStyle name="Comma 5 6 4 3 2 2" xfId="26159" xr:uid="{00000000-0005-0000-0000-0000747D0000}"/>
    <cellStyle name="Comma 5 6 4 3 2 3" xfId="55187" xr:uid="{00000000-0005-0000-0000-0000757D0000}"/>
    <cellStyle name="Comma 5 6 4 3 3" xfId="26160" xr:uid="{00000000-0005-0000-0000-0000767D0000}"/>
    <cellStyle name="Comma 5 6 4 3 4" xfId="26161" xr:uid="{00000000-0005-0000-0000-0000777D0000}"/>
    <cellStyle name="Comma 5 6 4 4" xfId="26162" xr:uid="{00000000-0005-0000-0000-0000787D0000}"/>
    <cellStyle name="Comma 5 6 4 4 2" xfId="26163" xr:uid="{00000000-0005-0000-0000-0000797D0000}"/>
    <cellStyle name="Comma 5 6 4 4 3" xfId="55188" xr:uid="{00000000-0005-0000-0000-00007A7D0000}"/>
    <cellStyle name="Comma 5 6 4 5" xfId="26164" xr:uid="{00000000-0005-0000-0000-00007B7D0000}"/>
    <cellStyle name="Comma 5 6 4 6" xfId="26165" xr:uid="{00000000-0005-0000-0000-00007C7D0000}"/>
    <cellStyle name="Comma 5 6 5" xfId="26166" xr:uid="{00000000-0005-0000-0000-00007D7D0000}"/>
    <cellStyle name="Comma 5 6 5 2" xfId="26167" xr:uid="{00000000-0005-0000-0000-00007E7D0000}"/>
    <cellStyle name="Comma 5 6 5 2 2" xfId="26168" xr:uid="{00000000-0005-0000-0000-00007F7D0000}"/>
    <cellStyle name="Comma 5 6 5 2 2 2" xfId="26169" xr:uid="{00000000-0005-0000-0000-0000807D0000}"/>
    <cellStyle name="Comma 5 6 5 2 2 3" xfId="55189" xr:uid="{00000000-0005-0000-0000-0000817D0000}"/>
    <cellStyle name="Comma 5 6 5 2 3" xfId="26170" xr:uid="{00000000-0005-0000-0000-0000827D0000}"/>
    <cellStyle name="Comma 5 6 5 2 4" xfId="26171" xr:uid="{00000000-0005-0000-0000-0000837D0000}"/>
    <cellStyle name="Comma 5 6 5 3" xfId="26172" xr:uid="{00000000-0005-0000-0000-0000847D0000}"/>
    <cellStyle name="Comma 5 6 5 3 2" xfId="26173" xr:uid="{00000000-0005-0000-0000-0000857D0000}"/>
    <cellStyle name="Comma 5 6 5 3 3" xfId="55190" xr:uid="{00000000-0005-0000-0000-0000867D0000}"/>
    <cellStyle name="Comma 5 6 5 4" xfId="26174" xr:uid="{00000000-0005-0000-0000-0000877D0000}"/>
    <cellStyle name="Comma 5 6 5 5" xfId="26175" xr:uid="{00000000-0005-0000-0000-0000887D0000}"/>
    <cellStyle name="Comma 5 6 6" xfId="26176" xr:uid="{00000000-0005-0000-0000-0000897D0000}"/>
    <cellStyle name="Comma 5 6 6 2" xfId="26177" xr:uid="{00000000-0005-0000-0000-00008A7D0000}"/>
    <cellStyle name="Comma 5 6 6 2 2" xfId="26178" xr:uid="{00000000-0005-0000-0000-00008B7D0000}"/>
    <cellStyle name="Comma 5 6 6 2 3" xfId="55191" xr:uid="{00000000-0005-0000-0000-00008C7D0000}"/>
    <cellStyle name="Comma 5 6 6 3" xfId="26179" xr:uid="{00000000-0005-0000-0000-00008D7D0000}"/>
    <cellStyle name="Comma 5 6 6 4" xfId="26180" xr:uid="{00000000-0005-0000-0000-00008E7D0000}"/>
    <cellStyle name="Comma 5 6 7" xfId="26181" xr:uid="{00000000-0005-0000-0000-00008F7D0000}"/>
    <cellStyle name="Comma 5 6 7 2" xfId="26182" xr:uid="{00000000-0005-0000-0000-0000907D0000}"/>
    <cellStyle name="Comma 5 6 7 2 2" xfId="26183" xr:uid="{00000000-0005-0000-0000-0000917D0000}"/>
    <cellStyle name="Comma 5 6 7 2 3" xfId="55192" xr:uid="{00000000-0005-0000-0000-0000927D0000}"/>
    <cellStyle name="Comma 5 6 7 3" xfId="26184" xr:uid="{00000000-0005-0000-0000-0000937D0000}"/>
    <cellStyle name="Comma 5 6 7 4" xfId="26185" xr:uid="{00000000-0005-0000-0000-0000947D0000}"/>
    <cellStyle name="Comma 5 6 8" xfId="26186" xr:uid="{00000000-0005-0000-0000-0000957D0000}"/>
    <cellStyle name="Comma 5 6 8 2" xfId="26187" xr:uid="{00000000-0005-0000-0000-0000967D0000}"/>
    <cellStyle name="Comma 5 6 8 3" xfId="55193" xr:uid="{00000000-0005-0000-0000-0000977D0000}"/>
    <cellStyle name="Comma 5 6 9" xfId="26188" xr:uid="{00000000-0005-0000-0000-0000987D0000}"/>
    <cellStyle name="Comma 5 7" xfId="26189" xr:uid="{00000000-0005-0000-0000-0000997D0000}"/>
    <cellStyle name="Comma 5 7 2" xfId="26190" xr:uid="{00000000-0005-0000-0000-00009A7D0000}"/>
    <cellStyle name="Comma 5 7 2 2" xfId="26191" xr:uid="{00000000-0005-0000-0000-00009B7D0000}"/>
    <cellStyle name="Comma 5 7 2 2 2" xfId="26192" xr:uid="{00000000-0005-0000-0000-00009C7D0000}"/>
    <cellStyle name="Comma 5 7 2 2 2 2" xfId="26193" xr:uid="{00000000-0005-0000-0000-00009D7D0000}"/>
    <cellStyle name="Comma 5 7 2 2 2 2 2" xfId="26194" xr:uid="{00000000-0005-0000-0000-00009E7D0000}"/>
    <cellStyle name="Comma 5 7 2 2 2 2 3" xfId="55194" xr:uid="{00000000-0005-0000-0000-00009F7D0000}"/>
    <cellStyle name="Comma 5 7 2 2 2 3" xfId="26195" xr:uid="{00000000-0005-0000-0000-0000A07D0000}"/>
    <cellStyle name="Comma 5 7 2 2 2 4" xfId="26196" xr:uid="{00000000-0005-0000-0000-0000A17D0000}"/>
    <cellStyle name="Comma 5 7 2 2 3" xfId="26197" xr:uid="{00000000-0005-0000-0000-0000A27D0000}"/>
    <cellStyle name="Comma 5 7 2 2 3 2" xfId="26198" xr:uid="{00000000-0005-0000-0000-0000A37D0000}"/>
    <cellStyle name="Comma 5 7 2 2 3 2 2" xfId="26199" xr:uid="{00000000-0005-0000-0000-0000A47D0000}"/>
    <cellStyle name="Comma 5 7 2 2 3 2 3" xfId="55195" xr:uid="{00000000-0005-0000-0000-0000A57D0000}"/>
    <cellStyle name="Comma 5 7 2 2 3 3" xfId="26200" xr:uid="{00000000-0005-0000-0000-0000A67D0000}"/>
    <cellStyle name="Comma 5 7 2 2 3 4" xfId="26201" xr:uid="{00000000-0005-0000-0000-0000A77D0000}"/>
    <cellStyle name="Comma 5 7 2 2 4" xfId="26202" xr:uid="{00000000-0005-0000-0000-0000A87D0000}"/>
    <cellStyle name="Comma 5 7 2 2 4 2" xfId="26203" xr:uid="{00000000-0005-0000-0000-0000A97D0000}"/>
    <cellStyle name="Comma 5 7 2 2 4 3" xfId="55196" xr:uid="{00000000-0005-0000-0000-0000AA7D0000}"/>
    <cellStyle name="Comma 5 7 2 2 5" xfId="26204" xr:uid="{00000000-0005-0000-0000-0000AB7D0000}"/>
    <cellStyle name="Comma 5 7 2 2 6" xfId="26205" xr:uid="{00000000-0005-0000-0000-0000AC7D0000}"/>
    <cellStyle name="Comma 5 7 2 3" xfId="26206" xr:uid="{00000000-0005-0000-0000-0000AD7D0000}"/>
    <cellStyle name="Comma 5 7 2 3 2" xfId="26207" xr:uid="{00000000-0005-0000-0000-0000AE7D0000}"/>
    <cellStyle name="Comma 5 7 2 3 2 2" xfId="26208" xr:uid="{00000000-0005-0000-0000-0000AF7D0000}"/>
    <cellStyle name="Comma 5 7 2 3 2 3" xfId="55197" xr:uid="{00000000-0005-0000-0000-0000B07D0000}"/>
    <cellStyle name="Comma 5 7 2 3 3" xfId="26209" xr:uid="{00000000-0005-0000-0000-0000B17D0000}"/>
    <cellStyle name="Comma 5 7 2 3 4" xfId="26210" xr:uid="{00000000-0005-0000-0000-0000B27D0000}"/>
    <cellStyle name="Comma 5 7 2 4" xfId="26211" xr:uid="{00000000-0005-0000-0000-0000B37D0000}"/>
    <cellStyle name="Comma 5 7 2 4 2" xfId="26212" xr:uid="{00000000-0005-0000-0000-0000B47D0000}"/>
    <cellStyle name="Comma 5 7 2 4 2 2" xfId="26213" xr:uid="{00000000-0005-0000-0000-0000B57D0000}"/>
    <cellStyle name="Comma 5 7 2 4 2 3" xfId="55198" xr:uid="{00000000-0005-0000-0000-0000B67D0000}"/>
    <cellStyle name="Comma 5 7 2 4 3" xfId="26214" xr:uid="{00000000-0005-0000-0000-0000B77D0000}"/>
    <cellStyle name="Comma 5 7 2 4 4" xfId="26215" xr:uid="{00000000-0005-0000-0000-0000B87D0000}"/>
    <cellStyle name="Comma 5 7 2 5" xfId="26216" xr:uid="{00000000-0005-0000-0000-0000B97D0000}"/>
    <cellStyle name="Comma 5 7 2 5 2" xfId="26217" xr:uid="{00000000-0005-0000-0000-0000BA7D0000}"/>
    <cellStyle name="Comma 5 7 2 5 3" xfId="55199" xr:uid="{00000000-0005-0000-0000-0000BB7D0000}"/>
    <cellStyle name="Comma 5 7 2 6" xfId="26218" xr:uid="{00000000-0005-0000-0000-0000BC7D0000}"/>
    <cellStyle name="Comma 5 7 2 7" xfId="26219" xr:uid="{00000000-0005-0000-0000-0000BD7D0000}"/>
    <cellStyle name="Comma 5 7 3" xfId="26220" xr:uid="{00000000-0005-0000-0000-0000BE7D0000}"/>
    <cellStyle name="Comma 5 7 3 2" xfId="26221" xr:uid="{00000000-0005-0000-0000-0000BF7D0000}"/>
    <cellStyle name="Comma 5 7 3 2 2" xfId="26222" xr:uid="{00000000-0005-0000-0000-0000C07D0000}"/>
    <cellStyle name="Comma 5 7 3 2 2 2" xfId="26223" xr:uid="{00000000-0005-0000-0000-0000C17D0000}"/>
    <cellStyle name="Comma 5 7 3 2 2 3" xfId="55200" xr:uid="{00000000-0005-0000-0000-0000C27D0000}"/>
    <cellStyle name="Comma 5 7 3 2 3" xfId="26224" xr:uid="{00000000-0005-0000-0000-0000C37D0000}"/>
    <cellStyle name="Comma 5 7 3 2 4" xfId="26225" xr:uid="{00000000-0005-0000-0000-0000C47D0000}"/>
    <cellStyle name="Comma 5 7 3 3" xfId="26226" xr:uid="{00000000-0005-0000-0000-0000C57D0000}"/>
    <cellStyle name="Comma 5 7 3 3 2" xfId="26227" xr:uid="{00000000-0005-0000-0000-0000C67D0000}"/>
    <cellStyle name="Comma 5 7 3 3 2 2" xfId="26228" xr:uid="{00000000-0005-0000-0000-0000C77D0000}"/>
    <cellStyle name="Comma 5 7 3 3 2 3" xfId="55201" xr:uid="{00000000-0005-0000-0000-0000C87D0000}"/>
    <cellStyle name="Comma 5 7 3 3 3" xfId="26229" xr:uid="{00000000-0005-0000-0000-0000C97D0000}"/>
    <cellStyle name="Comma 5 7 3 3 4" xfId="26230" xr:uid="{00000000-0005-0000-0000-0000CA7D0000}"/>
    <cellStyle name="Comma 5 7 3 4" xfId="26231" xr:uid="{00000000-0005-0000-0000-0000CB7D0000}"/>
    <cellStyle name="Comma 5 7 3 4 2" xfId="26232" xr:uid="{00000000-0005-0000-0000-0000CC7D0000}"/>
    <cellStyle name="Comma 5 7 3 4 3" xfId="55202" xr:uid="{00000000-0005-0000-0000-0000CD7D0000}"/>
    <cellStyle name="Comma 5 7 3 5" xfId="26233" xr:uid="{00000000-0005-0000-0000-0000CE7D0000}"/>
    <cellStyle name="Comma 5 7 3 6" xfId="26234" xr:uid="{00000000-0005-0000-0000-0000CF7D0000}"/>
    <cellStyle name="Comma 5 7 4" xfId="26235" xr:uid="{00000000-0005-0000-0000-0000D07D0000}"/>
    <cellStyle name="Comma 5 7 4 2" xfId="26236" xr:uid="{00000000-0005-0000-0000-0000D17D0000}"/>
    <cellStyle name="Comma 5 7 4 2 2" xfId="26237" xr:uid="{00000000-0005-0000-0000-0000D27D0000}"/>
    <cellStyle name="Comma 5 7 4 2 3" xfId="55203" xr:uid="{00000000-0005-0000-0000-0000D37D0000}"/>
    <cellStyle name="Comma 5 7 4 3" xfId="26238" xr:uid="{00000000-0005-0000-0000-0000D47D0000}"/>
    <cellStyle name="Comma 5 7 4 4" xfId="26239" xr:uid="{00000000-0005-0000-0000-0000D57D0000}"/>
    <cellStyle name="Comma 5 7 5" xfId="26240" xr:uid="{00000000-0005-0000-0000-0000D67D0000}"/>
    <cellStyle name="Comma 5 7 5 2" xfId="26241" xr:uid="{00000000-0005-0000-0000-0000D77D0000}"/>
    <cellStyle name="Comma 5 7 5 2 2" xfId="26242" xr:uid="{00000000-0005-0000-0000-0000D87D0000}"/>
    <cellStyle name="Comma 5 7 5 2 3" xfId="55204" xr:uid="{00000000-0005-0000-0000-0000D97D0000}"/>
    <cellStyle name="Comma 5 7 5 3" xfId="26243" xr:uid="{00000000-0005-0000-0000-0000DA7D0000}"/>
    <cellStyle name="Comma 5 7 5 4" xfId="26244" xr:uid="{00000000-0005-0000-0000-0000DB7D0000}"/>
    <cellStyle name="Comma 5 7 6" xfId="26245" xr:uid="{00000000-0005-0000-0000-0000DC7D0000}"/>
    <cellStyle name="Comma 5 7 6 2" xfId="26246" xr:uid="{00000000-0005-0000-0000-0000DD7D0000}"/>
    <cellStyle name="Comma 5 7 6 3" xfId="55205" xr:uid="{00000000-0005-0000-0000-0000DE7D0000}"/>
    <cellStyle name="Comma 5 7 7" xfId="26247" xr:uid="{00000000-0005-0000-0000-0000DF7D0000}"/>
    <cellStyle name="Comma 5 7 8" xfId="26248" xr:uid="{00000000-0005-0000-0000-0000E07D0000}"/>
    <cellStyle name="Comma 5 8" xfId="26249" xr:uid="{00000000-0005-0000-0000-0000E17D0000}"/>
    <cellStyle name="Comma 5 8 2" xfId="26250" xr:uid="{00000000-0005-0000-0000-0000E27D0000}"/>
    <cellStyle name="Comma 5 8 2 2" xfId="26251" xr:uid="{00000000-0005-0000-0000-0000E37D0000}"/>
    <cellStyle name="Comma 5 8 2 2 2" xfId="26252" xr:uid="{00000000-0005-0000-0000-0000E47D0000}"/>
    <cellStyle name="Comma 5 8 2 2 2 2" xfId="26253" xr:uid="{00000000-0005-0000-0000-0000E57D0000}"/>
    <cellStyle name="Comma 5 8 2 2 2 3" xfId="55206" xr:uid="{00000000-0005-0000-0000-0000E67D0000}"/>
    <cellStyle name="Comma 5 8 2 2 3" xfId="26254" xr:uid="{00000000-0005-0000-0000-0000E77D0000}"/>
    <cellStyle name="Comma 5 8 2 2 4" xfId="26255" xr:uid="{00000000-0005-0000-0000-0000E87D0000}"/>
    <cellStyle name="Comma 5 8 2 3" xfId="26256" xr:uid="{00000000-0005-0000-0000-0000E97D0000}"/>
    <cellStyle name="Comma 5 8 2 3 2" xfId="26257" xr:uid="{00000000-0005-0000-0000-0000EA7D0000}"/>
    <cellStyle name="Comma 5 8 2 3 2 2" xfId="26258" xr:uid="{00000000-0005-0000-0000-0000EB7D0000}"/>
    <cellStyle name="Comma 5 8 2 3 2 3" xfId="55207" xr:uid="{00000000-0005-0000-0000-0000EC7D0000}"/>
    <cellStyle name="Comma 5 8 2 3 3" xfId="26259" xr:uid="{00000000-0005-0000-0000-0000ED7D0000}"/>
    <cellStyle name="Comma 5 8 2 3 4" xfId="26260" xr:uid="{00000000-0005-0000-0000-0000EE7D0000}"/>
    <cellStyle name="Comma 5 8 2 4" xfId="26261" xr:uid="{00000000-0005-0000-0000-0000EF7D0000}"/>
    <cellStyle name="Comma 5 8 2 4 2" xfId="26262" xr:uid="{00000000-0005-0000-0000-0000F07D0000}"/>
    <cellStyle name="Comma 5 8 2 4 3" xfId="55208" xr:uid="{00000000-0005-0000-0000-0000F17D0000}"/>
    <cellStyle name="Comma 5 8 2 5" xfId="26263" xr:uid="{00000000-0005-0000-0000-0000F27D0000}"/>
    <cellStyle name="Comma 5 8 2 6" xfId="26264" xr:uid="{00000000-0005-0000-0000-0000F37D0000}"/>
    <cellStyle name="Comma 5 8 3" xfId="26265" xr:uid="{00000000-0005-0000-0000-0000F47D0000}"/>
    <cellStyle name="Comma 5 8 3 2" xfId="26266" xr:uid="{00000000-0005-0000-0000-0000F57D0000}"/>
    <cellStyle name="Comma 5 8 3 2 2" xfId="26267" xr:uid="{00000000-0005-0000-0000-0000F67D0000}"/>
    <cellStyle name="Comma 5 8 3 2 3" xfId="55209" xr:uid="{00000000-0005-0000-0000-0000F77D0000}"/>
    <cellStyle name="Comma 5 8 3 3" xfId="26268" xr:uid="{00000000-0005-0000-0000-0000F87D0000}"/>
    <cellStyle name="Comma 5 8 3 4" xfId="26269" xr:uid="{00000000-0005-0000-0000-0000F97D0000}"/>
    <cellStyle name="Comma 5 8 4" xfId="26270" xr:uid="{00000000-0005-0000-0000-0000FA7D0000}"/>
    <cellStyle name="Comma 5 8 4 2" xfId="26271" xr:uid="{00000000-0005-0000-0000-0000FB7D0000}"/>
    <cellStyle name="Comma 5 8 4 2 2" xfId="26272" xr:uid="{00000000-0005-0000-0000-0000FC7D0000}"/>
    <cellStyle name="Comma 5 8 4 2 3" xfId="55210" xr:uid="{00000000-0005-0000-0000-0000FD7D0000}"/>
    <cellStyle name="Comma 5 8 4 3" xfId="26273" xr:uid="{00000000-0005-0000-0000-0000FE7D0000}"/>
    <cellStyle name="Comma 5 8 4 4" xfId="26274" xr:uid="{00000000-0005-0000-0000-0000FF7D0000}"/>
    <cellStyle name="Comma 5 8 5" xfId="26275" xr:uid="{00000000-0005-0000-0000-0000007E0000}"/>
    <cellStyle name="Comma 5 8 5 2" xfId="26276" xr:uid="{00000000-0005-0000-0000-0000017E0000}"/>
    <cellStyle name="Comma 5 8 5 3" xfId="55211" xr:uid="{00000000-0005-0000-0000-0000027E0000}"/>
    <cellStyle name="Comma 5 8 6" xfId="26277" xr:uid="{00000000-0005-0000-0000-0000037E0000}"/>
    <cellStyle name="Comma 5 8 7" xfId="26278" xr:uid="{00000000-0005-0000-0000-0000047E0000}"/>
    <cellStyle name="Comma 5 9" xfId="26279" xr:uid="{00000000-0005-0000-0000-0000057E0000}"/>
    <cellStyle name="Comma 5 9 2" xfId="26280" xr:uid="{00000000-0005-0000-0000-0000067E0000}"/>
    <cellStyle name="Comma 5 9 2 2" xfId="26281" xr:uid="{00000000-0005-0000-0000-0000077E0000}"/>
    <cellStyle name="Comma 5 9 2 2 2" xfId="26282" xr:uid="{00000000-0005-0000-0000-0000087E0000}"/>
    <cellStyle name="Comma 5 9 2 2 3" xfId="55212" xr:uid="{00000000-0005-0000-0000-0000097E0000}"/>
    <cellStyle name="Comma 5 9 2 3" xfId="26283" xr:uid="{00000000-0005-0000-0000-00000A7E0000}"/>
    <cellStyle name="Comma 5 9 2 4" xfId="26284" xr:uid="{00000000-0005-0000-0000-00000B7E0000}"/>
    <cellStyle name="Comma 5 9 3" xfId="26285" xr:uid="{00000000-0005-0000-0000-00000C7E0000}"/>
    <cellStyle name="Comma 5 9 3 2" xfId="26286" xr:uid="{00000000-0005-0000-0000-00000D7E0000}"/>
    <cellStyle name="Comma 5 9 3 2 2" xfId="26287" xr:uid="{00000000-0005-0000-0000-00000E7E0000}"/>
    <cellStyle name="Comma 5 9 3 2 3" xfId="55213" xr:uid="{00000000-0005-0000-0000-00000F7E0000}"/>
    <cellStyle name="Comma 5 9 3 3" xfId="26288" xr:uid="{00000000-0005-0000-0000-0000107E0000}"/>
    <cellStyle name="Comma 5 9 3 4" xfId="26289" xr:uid="{00000000-0005-0000-0000-0000117E0000}"/>
    <cellStyle name="Comma 5 9 4" xfId="26290" xr:uid="{00000000-0005-0000-0000-0000127E0000}"/>
    <cellStyle name="Comma 5 9 4 2" xfId="26291" xr:uid="{00000000-0005-0000-0000-0000137E0000}"/>
    <cellStyle name="Comma 5 9 4 3" xfId="55214" xr:uid="{00000000-0005-0000-0000-0000147E0000}"/>
    <cellStyle name="Comma 5 9 5" xfId="26292" xr:uid="{00000000-0005-0000-0000-0000157E0000}"/>
    <cellStyle name="Comma 5 9 6" xfId="26293" xr:uid="{00000000-0005-0000-0000-0000167E0000}"/>
    <cellStyle name="Comma 6" xfId="26294" xr:uid="{00000000-0005-0000-0000-0000177E0000}"/>
    <cellStyle name="Comma 6 10" xfId="26295" xr:uid="{00000000-0005-0000-0000-0000187E0000}"/>
    <cellStyle name="Comma 6 11" xfId="26296" xr:uid="{00000000-0005-0000-0000-0000197E0000}"/>
    <cellStyle name="Comma 6 2" xfId="26297" xr:uid="{00000000-0005-0000-0000-00001A7E0000}"/>
    <cellStyle name="Comma 6 2 10" xfId="26298" xr:uid="{00000000-0005-0000-0000-00001B7E0000}"/>
    <cellStyle name="Comma 6 2 2" xfId="26299" xr:uid="{00000000-0005-0000-0000-00001C7E0000}"/>
    <cellStyle name="Comma 6 2 2 2" xfId="26300" xr:uid="{00000000-0005-0000-0000-00001D7E0000}"/>
    <cellStyle name="Comma 6 2 2 2 2" xfId="26301" xr:uid="{00000000-0005-0000-0000-00001E7E0000}"/>
    <cellStyle name="Comma 6 2 2 2 2 2" xfId="26302" xr:uid="{00000000-0005-0000-0000-00001F7E0000}"/>
    <cellStyle name="Comma 6 2 2 2 2 2 2" xfId="26303" xr:uid="{00000000-0005-0000-0000-0000207E0000}"/>
    <cellStyle name="Comma 6 2 2 2 2 2 2 2" xfId="26304" xr:uid="{00000000-0005-0000-0000-0000217E0000}"/>
    <cellStyle name="Comma 6 2 2 2 2 2 2 3" xfId="55215" xr:uid="{00000000-0005-0000-0000-0000227E0000}"/>
    <cellStyle name="Comma 6 2 2 2 2 2 3" xfId="26305" xr:uid="{00000000-0005-0000-0000-0000237E0000}"/>
    <cellStyle name="Comma 6 2 2 2 2 2 4" xfId="26306" xr:uid="{00000000-0005-0000-0000-0000247E0000}"/>
    <cellStyle name="Comma 6 2 2 2 2 3" xfId="26307" xr:uid="{00000000-0005-0000-0000-0000257E0000}"/>
    <cellStyle name="Comma 6 2 2 2 2 3 2" xfId="26308" xr:uid="{00000000-0005-0000-0000-0000267E0000}"/>
    <cellStyle name="Comma 6 2 2 2 2 3 2 2" xfId="26309" xr:uid="{00000000-0005-0000-0000-0000277E0000}"/>
    <cellStyle name="Comma 6 2 2 2 2 3 2 3" xfId="55216" xr:uid="{00000000-0005-0000-0000-0000287E0000}"/>
    <cellStyle name="Comma 6 2 2 2 2 3 3" xfId="26310" xr:uid="{00000000-0005-0000-0000-0000297E0000}"/>
    <cellStyle name="Comma 6 2 2 2 2 3 4" xfId="26311" xr:uid="{00000000-0005-0000-0000-00002A7E0000}"/>
    <cellStyle name="Comma 6 2 2 2 2 4" xfId="26312" xr:uid="{00000000-0005-0000-0000-00002B7E0000}"/>
    <cellStyle name="Comma 6 2 2 2 2 4 2" xfId="26313" xr:uid="{00000000-0005-0000-0000-00002C7E0000}"/>
    <cellStyle name="Comma 6 2 2 2 2 4 3" xfId="55217" xr:uid="{00000000-0005-0000-0000-00002D7E0000}"/>
    <cellStyle name="Comma 6 2 2 2 2 5" xfId="26314" xr:uid="{00000000-0005-0000-0000-00002E7E0000}"/>
    <cellStyle name="Comma 6 2 2 2 2 6" xfId="26315" xr:uid="{00000000-0005-0000-0000-00002F7E0000}"/>
    <cellStyle name="Comma 6 2 2 2 3" xfId="26316" xr:uid="{00000000-0005-0000-0000-0000307E0000}"/>
    <cellStyle name="Comma 6 2 2 2 3 2" xfId="26317" xr:uid="{00000000-0005-0000-0000-0000317E0000}"/>
    <cellStyle name="Comma 6 2 2 2 3 2 2" xfId="26318" xr:uid="{00000000-0005-0000-0000-0000327E0000}"/>
    <cellStyle name="Comma 6 2 2 2 3 2 3" xfId="55218" xr:uid="{00000000-0005-0000-0000-0000337E0000}"/>
    <cellStyle name="Comma 6 2 2 2 3 3" xfId="26319" xr:uid="{00000000-0005-0000-0000-0000347E0000}"/>
    <cellStyle name="Comma 6 2 2 2 3 4" xfId="26320" xr:uid="{00000000-0005-0000-0000-0000357E0000}"/>
    <cellStyle name="Comma 6 2 2 2 4" xfId="26321" xr:uid="{00000000-0005-0000-0000-0000367E0000}"/>
    <cellStyle name="Comma 6 2 2 2 4 2" xfId="26322" xr:uid="{00000000-0005-0000-0000-0000377E0000}"/>
    <cellStyle name="Comma 6 2 2 2 4 2 2" xfId="26323" xr:uid="{00000000-0005-0000-0000-0000387E0000}"/>
    <cellStyle name="Comma 6 2 2 2 4 2 3" xfId="55219" xr:uid="{00000000-0005-0000-0000-0000397E0000}"/>
    <cellStyle name="Comma 6 2 2 2 4 3" xfId="26324" xr:uid="{00000000-0005-0000-0000-00003A7E0000}"/>
    <cellStyle name="Comma 6 2 2 2 4 4" xfId="26325" xr:uid="{00000000-0005-0000-0000-00003B7E0000}"/>
    <cellStyle name="Comma 6 2 2 2 5" xfId="26326" xr:uid="{00000000-0005-0000-0000-00003C7E0000}"/>
    <cellStyle name="Comma 6 2 2 2 5 2" xfId="26327" xr:uid="{00000000-0005-0000-0000-00003D7E0000}"/>
    <cellStyle name="Comma 6 2 2 2 5 3" xfId="55220" xr:uid="{00000000-0005-0000-0000-00003E7E0000}"/>
    <cellStyle name="Comma 6 2 2 2 6" xfId="26328" xr:uid="{00000000-0005-0000-0000-00003F7E0000}"/>
    <cellStyle name="Comma 6 2 2 2 7" xfId="26329" xr:uid="{00000000-0005-0000-0000-0000407E0000}"/>
    <cellStyle name="Comma 6 2 2 3" xfId="26330" xr:uid="{00000000-0005-0000-0000-0000417E0000}"/>
    <cellStyle name="Comma 6 2 2 3 2" xfId="26331" xr:uid="{00000000-0005-0000-0000-0000427E0000}"/>
    <cellStyle name="Comma 6 2 2 3 2 2" xfId="26332" xr:uid="{00000000-0005-0000-0000-0000437E0000}"/>
    <cellStyle name="Comma 6 2 2 3 2 2 2" xfId="26333" xr:uid="{00000000-0005-0000-0000-0000447E0000}"/>
    <cellStyle name="Comma 6 2 2 3 2 2 3" xfId="55221" xr:uid="{00000000-0005-0000-0000-0000457E0000}"/>
    <cellStyle name="Comma 6 2 2 3 2 3" xfId="26334" xr:uid="{00000000-0005-0000-0000-0000467E0000}"/>
    <cellStyle name="Comma 6 2 2 3 2 4" xfId="26335" xr:uid="{00000000-0005-0000-0000-0000477E0000}"/>
    <cellStyle name="Comma 6 2 2 3 3" xfId="26336" xr:uid="{00000000-0005-0000-0000-0000487E0000}"/>
    <cellStyle name="Comma 6 2 2 3 3 2" xfId="26337" xr:uid="{00000000-0005-0000-0000-0000497E0000}"/>
    <cellStyle name="Comma 6 2 2 3 3 2 2" xfId="26338" xr:uid="{00000000-0005-0000-0000-00004A7E0000}"/>
    <cellStyle name="Comma 6 2 2 3 3 2 3" xfId="55222" xr:uid="{00000000-0005-0000-0000-00004B7E0000}"/>
    <cellStyle name="Comma 6 2 2 3 3 3" xfId="26339" xr:uid="{00000000-0005-0000-0000-00004C7E0000}"/>
    <cellStyle name="Comma 6 2 2 3 3 4" xfId="26340" xr:uid="{00000000-0005-0000-0000-00004D7E0000}"/>
    <cellStyle name="Comma 6 2 2 3 4" xfId="26341" xr:uid="{00000000-0005-0000-0000-00004E7E0000}"/>
    <cellStyle name="Comma 6 2 2 3 4 2" xfId="26342" xr:uid="{00000000-0005-0000-0000-00004F7E0000}"/>
    <cellStyle name="Comma 6 2 2 3 4 3" xfId="55223" xr:uid="{00000000-0005-0000-0000-0000507E0000}"/>
    <cellStyle name="Comma 6 2 2 3 5" xfId="26343" xr:uid="{00000000-0005-0000-0000-0000517E0000}"/>
    <cellStyle name="Comma 6 2 2 3 6" xfId="26344" xr:uid="{00000000-0005-0000-0000-0000527E0000}"/>
    <cellStyle name="Comma 6 2 2 4" xfId="26345" xr:uid="{00000000-0005-0000-0000-0000537E0000}"/>
    <cellStyle name="Comma 6 2 2 4 2" xfId="26346" xr:uid="{00000000-0005-0000-0000-0000547E0000}"/>
    <cellStyle name="Comma 6 2 2 4 2 2" xfId="26347" xr:uid="{00000000-0005-0000-0000-0000557E0000}"/>
    <cellStyle name="Comma 6 2 2 4 2 3" xfId="55224" xr:uid="{00000000-0005-0000-0000-0000567E0000}"/>
    <cellStyle name="Comma 6 2 2 4 3" xfId="26348" xr:uid="{00000000-0005-0000-0000-0000577E0000}"/>
    <cellStyle name="Comma 6 2 2 4 4" xfId="26349" xr:uid="{00000000-0005-0000-0000-0000587E0000}"/>
    <cellStyle name="Comma 6 2 2 5" xfId="26350" xr:uid="{00000000-0005-0000-0000-0000597E0000}"/>
    <cellStyle name="Comma 6 2 2 5 2" xfId="26351" xr:uid="{00000000-0005-0000-0000-00005A7E0000}"/>
    <cellStyle name="Comma 6 2 2 5 2 2" xfId="26352" xr:uid="{00000000-0005-0000-0000-00005B7E0000}"/>
    <cellStyle name="Comma 6 2 2 5 2 3" xfId="55225" xr:uid="{00000000-0005-0000-0000-00005C7E0000}"/>
    <cellStyle name="Comma 6 2 2 5 3" xfId="26353" xr:uid="{00000000-0005-0000-0000-00005D7E0000}"/>
    <cellStyle name="Comma 6 2 2 5 4" xfId="26354" xr:uid="{00000000-0005-0000-0000-00005E7E0000}"/>
    <cellStyle name="Comma 6 2 2 6" xfId="26355" xr:uid="{00000000-0005-0000-0000-00005F7E0000}"/>
    <cellStyle name="Comma 6 2 2 6 2" xfId="26356" xr:uid="{00000000-0005-0000-0000-0000607E0000}"/>
    <cellStyle name="Comma 6 2 2 6 3" xfId="55226" xr:uid="{00000000-0005-0000-0000-0000617E0000}"/>
    <cellStyle name="Comma 6 2 2 7" xfId="26357" xr:uid="{00000000-0005-0000-0000-0000627E0000}"/>
    <cellStyle name="Comma 6 2 2 8" xfId="26358" xr:uid="{00000000-0005-0000-0000-0000637E0000}"/>
    <cellStyle name="Comma 6 2 3" xfId="26359" xr:uid="{00000000-0005-0000-0000-0000647E0000}"/>
    <cellStyle name="Comma 6 2 3 2" xfId="26360" xr:uid="{00000000-0005-0000-0000-0000657E0000}"/>
    <cellStyle name="Comma 6 2 3 2 2" xfId="26361" xr:uid="{00000000-0005-0000-0000-0000667E0000}"/>
    <cellStyle name="Comma 6 2 3 2 2 2" xfId="26362" xr:uid="{00000000-0005-0000-0000-0000677E0000}"/>
    <cellStyle name="Comma 6 2 3 2 2 2 2" xfId="26363" xr:uid="{00000000-0005-0000-0000-0000687E0000}"/>
    <cellStyle name="Comma 6 2 3 2 2 2 3" xfId="55227" xr:uid="{00000000-0005-0000-0000-0000697E0000}"/>
    <cellStyle name="Comma 6 2 3 2 2 3" xfId="26364" xr:uid="{00000000-0005-0000-0000-00006A7E0000}"/>
    <cellStyle name="Comma 6 2 3 2 2 4" xfId="26365" xr:uid="{00000000-0005-0000-0000-00006B7E0000}"/>
    <cellStyle name="Comma 6 2 3 2 3" xfId="26366" xr:uid="{00000000-0005-0000-0000-00006C7E0000}"/>
    <cellStyle name="Comma 6 2 3 2 3 2" xfId="26367" xr:uid="{00000000-0005-0000-0000-00006D7E0000}"/>
    <cellStyle name="Comma 6 2 3 2 3 2 2" xfId="26368" xr:uid="{00000000-0005-0000-0000-00006E7E0000}"/>
    <cellStyle name="Comma 6 2 3 2 3 2 3" xfId="55228" xr:uid="{00000000-0005-0000-0000-00006F7E0000}"/>
    <cellStyle name="Comma 6 2 3 2 3 3" xfId="26369" xr:uid="{00000000-0005-0000-0000-0000707E0000}"/>
    <cellStyle name="Comma 6 2 3 2 3 4" xfId="26370" xr:uid="{00000000-0005-0000-0000-0000717E0000}"/>
    <cellStyle name="Comma 6 2 3 2 4" xfId="26371" xr:uid="{00000000-0005-0000-0000-0000727E0000}"/>
    <cellStyle name="Comma 6 2 3 2 4 2" xfId="26372" xr:uid="{00000000-0005-0000-0000-0000737E0000}"/>
    <cellStyle name="Comma 6 2 3 2 4 3" xfId="55229" xr:uid="{00000000-0005-0000-0000-0000747E0000}"/>
    <cellStyle name="Comma 6 2 3 2 5" xfId="26373" xr:uid="{00000000-0005-0000-0000-0000757E0000}"/>
    <cellStyle name="Comma 6 2 3 2 6" xfId="26374" xr:uid="{00000000-0005-0000-0000-0000767E0000}"/>
    <cellStyle name="Comma 6 2 3 3" xfId="26375" xr:uid="{00000000-0005-0000-0000-0000777E0000}"/>
    <cellStyle name="Comma 6 2 3 3 2" xfId="26376" xr:uid="{00000000-0005-0000-0000-0000787E0000}"/>
    <cellStyle name="Comma 6 2 3 3 2 2" xfId="26377" xr:uid="{00000000-0005-0000-0000-0000797E0000}"/>
    <cellStyle name="Comma 6 2 3 3 2 3" xfId="55230" xr:uid="{00000000-0005-0000-0000-00007A7E0000}"/>
    <cellStyle name="Comma 6 2 3 3 3" xfId="26378" xr:uid="{00000000-0005-0000-0000-00007B7E0000}"/>
    <cellStyle name="Comma 6 2 3 3 4" xfId="26379" xr:uid="{00000000-0005-0000-0000-00007C7E0000}"/>
    <cellStyle name="Comma 6 2 3 4" xfId="26380" xr:uid="{00000000-0005-0000-0000-00007D7E0000}"/>
    <cellStyle name="Comma 6 2 3 4 2" xfId="26381" xr:uid="{00000000-0005-0000-0000-00007E7E0000}"/>
    <cellStyle name="Comma 6 2 3 4 2 2" xfId="26382" xr:uid="{00000000-0005-0000-0000-00007F7E0000}"/>
    <cellStyle name="Comma 6 2 3 4 2 3" xfId="55231" xr:uid="{00000000-0005-0000-0000-0000807E0000}"/>
    <cellStyle name="Comma 6 2 3 4 3" xfId="26383" xr:uid="{00000000-0005-0000-0000-0000817E0000}"/>
    <cellStyle name="Comma 6 2 3 4 4" xfId="26384" xr:uid="{00000000-0005-0000-0000-0000827E0000}"/>
    <cellStyle name="Comma 6 2 3 5" xfId="26385" xr:uid="{00000000-0005-0000-0000-0000837E0000}"/>
    <cellStyle name="Comma 6 2 3 5 2" xfId="26386" xr:uid="{00000000-0005-0000-0000-0000847E0000}"/>
    <cellStyle name="Comma 6 2 3 5 3" xfId="55232" xr:uid="{00000000-0005-0000-0000-0000857E0000}"/>
    <cellStyle name="Comma 6 2 3 6" xfId="26387" xr:uid="{00000000-0005-0000-0000-0000867E0000}"/>
    <cellStyle name="Comma 6 2 3 7" xfId="26388" xr:uid="{00000000-0005-0000-0000-0000877E0000}"/>
    <cellStyle name="Comma 6 2 4" xfId="26389" xr:uid="{00000000-0005-0000-0000-0000887E0000}"/>
    <cellStyle name="Comma 6 2 4 2" xfId="26390" xr:uid="{00000000-0005-0000-0000-0000897E0000}"/>
    <cellStyle name="Comma 6 2 4 2 2" xfId="26391" xr:uid="{00000000-0005-0000-0000-00008A7E0000}"/>
    <cellStyle name="Comma 6 2 4 2 2 2" xfId="26392" xr:uid="{00000000-0005-0000-0000-00008B7E0000}"/>
    <cellStyle name="Comma 6 2 4 2 2 3" xfId="55233" xr:uid="{00000000-0005-0000-0000-00008C7E0000}"/>
    <cellStyle name="Comma 6 2 4 2 3" xfId="26393" xr:uid="{00000000-0005-0000-0000-00008D7E0000}"/>
    <cellStyle name="Comma 6 2 4 2 4" xfId="26394" xr:uid="{00000000-0005-0000-0000-00008E7E0000}"/>
    <cellStyle name="Comma 6 2 4 3" xfId="26395" xr:uid="{00000000-0005-0000-0000-00008F7E0000}"/>
    <cellStyle name="Comma 6 2 4 3 2" xfId="26396" xr:uid="{00000000-0005-0000-0000-0000907E0000}"/>
    <cellStyle name="Comma 6 2 4 3 2 2" xfId="26397" xr:uid="{00000000-0005-0000-0000-0000917E0000}"/>
    <cellStyle name="Comma 6 2 4 3 2 3" xfId="55234" xr:uid="{00000000-0005-0000-0000-0000927E0000}"/>
    <cellStyle name="Comma 6 2 4 3 3" xfId="26398" xr:uid="{00000000-0005-0000-0000-0000937E0000}"/>
    <cellStyle name="Comma 6 2 4 3 4" xfId="26399" xr:uid="{00000000-0005-0000-0000-0000947E0000}"/>
    <cellStyle name="Comma 6 2 4 4" xfId="26400" xr:uid="{00000000-0005-0000-0000-0000957E0000}"/>
    <cellStyle name="Comma 6 2 4 4 2" xfId="26401" xr:uid="{00000000-0005-0000-0000-0000967E0000}"/>
    <cellStyle name="Comma 6 2 4 4 3" xfId="55235" xr:uid="{00000000-0005-0000-0000-0000977E0000}"/>
    <cellStyle name="Comma 6 2 4 5" xfId="26402" xr:uid="{00000000-0005-0000-0000-0000987E0000}"/>
    <cellStyle name="Comma 6 2 4 6" xfId="26403" xr:uid="{00000000-0005-0000-0000-0000997E0000}"/>
    <cellStyle name="Comma 6 2 5" xfId="26404" xr:uid="{00000000-0005-0000-0000-00009A7E0000}"/>
    <cellStyle name="Comma 6 2 5 2" xfId="26405" xr:uid="{00000000-0005-0000-0000-00009B7E0000}"/>
    <cellStyle name="Comma 6 2 5 2 2" xfId="26406" xr:uid="{00000000-0005-0000-0000-00009C7E0000}"/>
    <cellStyle name="Comma 6 2 5 2 2 2" xfId="26407" xr:uid="{00000000-0005-0000-0000-00009D7E0000}"/>
    <cellStyle name="Comma 6 2 5 2 2 3" xfId="55236" xr:uid="{00000000-0005-0000-0000-00009E7E0000}"/>
    <cellStyle name="Comma 6 2 5 2 3" xfId="26408" xr:uid="{00000000-0005-0000-0000-00009F7E0000}"/>
    <cellStyle name="Comma 6 2 5 2 4" xfId="26409" xr:uid="{00000000-0005-0000-0000-0000A07E0000}"/>
    <cellStyle name="Comma 6 2 5 3" xfId="26410" xr:uid="{00000000-0005-0000-0000-0000A17E0000}"/>
    <cellStyle name="Comma 6 2 5 3 2" xfId="26411" xr:uid="{00000000-0005-0000-0000-0000A27E0000}"/>
    <cellStyle name="Comma 6 2 5 3 3" xfId="55237" xr:uid="{00000000-0005-0000-0000-0000A37E0000}"/>
    <cellStyle name="Comma 6 2 5 4" xfId="26412" xr:uid="{00000000-0005-0000-0000-0000A47E0000}"/>
    <cellStyle name="Comma 6 2 5 5" xfId="26413" xr:uid="{00000000-0005-0000-0000-0000A57E0000}"/>
    <cellStyle name="Comma 6 2 6" xfId="26414" xr:uid="{00000000-0005-0000-0000-0000A67E0000}"/>
    <cellStyle name="Comma 6 2 6 2" xfId="26415" xr:uid="{00000000-0005-0000-0000-0000A77E0000}"/>
    <cellStyle name="Comma 6 2 6 2 2" xfId="26416" xr:uid="{00000000-0005-0000-0000-0000A87E0000}"/>
    <cellStyle name="Comma 6 2 6 2 3" xfId="55238" xr:uid="{00000000-0005-0000-0000-0000A97E0000}"/>
    <cellStyle name="Comma 6 2 6 3" xfId="26417" xr:uid="{00000000-0005-0000-0000-0000AA7E0000}"/>
    <cellStyle name="Comma 6 2 6 4" xfId="26418" xr:uid="{00000000-0005-0000-0000-0000AB7E0000}"/>
    <cellStyle name="Comma 6 2 7" xfId="26419" xr:uid="{00000000-0005-0000-0000-0000AC7E0000}"/>
    <cellStyle name="Comma 6 2 7 2" xfId="26420" xr:uid="{00000000-0005-0000-0000-0000AD7E0000}"/>
    <cellStyle name="Comma 6 2 7 2 2" xfId="26421" xr:uid="{00000000-0005-0000-0000-0000AE7E0000}"/>
    <cellStyle name="Comma 6 2 7 2 3" xfId="55239" xr:uid="{00000000-0005-0000-0000-0000AF7E0000}"/>
    <cellStyle name="Comma 6 2 7 3" xfId="26422" xr:uid="{00000000-0005-0000-0000-0000B07E0000}"/>
    <cellStyle name="Comma 6 2 7 4" xfId="26423" xr:uid="{00000000-0005-0000-0000-0000B17E0000}"/>
    <cellStyle name="Comma 6 2 8" xfId="26424" xr:uid="{00000000-0005-0000-0000-0000B27E0000}"/>
    <cellStyle name="Comma 6 2 8 2" xfId="26425" xr:uid="{00000000-0005-0000-0000-0000B37E0000}"/>
    <cellStyle name="Comma 6 2 8 3" xfId="55240" xr:uid="{00000000-0005-0000-0000-0000B47E0000}"/>
    <cellStyle name="Comma 6 2 9" xfId="26426" xr:uid="{00000000-0005-0000-0000-0000B57E0000}"/>
    <cellStyle name="Comma 6 3" xfId="26427" xr:uid="{00000000-0005-0000-0000-0000B67E0000}"/>
    <cellStyle name="Comma 6 3 2" xfId="26428" xr:uid="{00000000-0005-0000-0000-0000B77E0000}"/>
    <cellStyle name="Comma 6 3 2 2" xfId="26429" xr:uid="{00000000-0005-0000-0000-0000B87E0000}"/>
    <cellStyle name="Comma 6 3 2 2 2" xfId="26430" xr:uid="{00000000-0005-0000-0000-0000B97E0000}"/>
    <cellStyle name="Comma 6 3 2 2 2 2" xfId="26431" xr:uid="{00000000-0005-0000-0000-0000BA7E0000}"/>
    <cellStyle name="Comma 6 3 2 2 2 2 2" xfId="26432" xr:uid="{00000000-0005-0000-0000-0000BB7E0000}"/>
    <cellStyle name="Comma 6 3 2 2 2 2 3" xfId="55241" xr:uid="{00000000-0005-0000-0000-0000BC7E0000}"/>
    <cellStyle name="Comma 6 3 2 2 2 3" xfId="26433" xr:uid="{00000000-0005-0000-0000-0000BD7E0000}"/>
    <cellStyle name="Comma 6 3 2 2 2 4" xfId="26434" xr:uid="{00000000-0005-0000-0000-0000BE7E0000}"/>
    <cellStyle name="Comma 6 3 2 2 3" xfId="26435" xr:uid="{00000000-0005-0000-0000-0000BF7E0000}"/>
    <cellStyle name="Comma 6 3 2 2 3 2" xfId="26436" xr:uid="{00000000-0005-0000-0000-0000C07E0000}"/>
    <cellStyle name="Comma 6 3 2 2 3 2 2" xfId="26437" xr:uid="{00000000-0005-0000-0000-0000C17E0000}"/>
    <cellStyle name="Comma 6 3 2 2 3 2 3" xfId="55242" xr:uid="{00000000-0005-0000-0000-0000C27E0000}"/>
    <cellStyle name="Comma 6 3 2 2 3 3" xfId="26438" xr:uid="{00000000-0005-0000-0000-0000C37E0000}"/>
    <cellStyle name="Comma 6 3 2 2 3 4" xfId="26439" xr:uid="{00000000-0005-0000-0000-0000C47E0000}"/>
    <cellStyle name="Comma 6 3 2 2 4" xfId="26440" xr:uid="{00000000-0005-0000-0000-0000C57E0000}"/>
    <cellStyle name="Comma 6 3 2 2 4 2" xfId="26441" xr:uid="{00000000-0005-0000-0000-0000C67E0000}"/>
    <cellStyle name="Comma 6 3 2 2 4 3" xfId="55243" xr:uid="{00000000-0005-0000-0000-0000C77E0000}"/>
    <cellStyle name="Comma 6 3 2 2 5" xfId="26442" xr:uid="{00000000-0005-0000-0000-0000C87E0000}"/>
    <cellStyle name="Comma 6 3 2 2 6" xfId="26443" xr:uid="{00000000-0005-0000-0000-0000C97E0000}"/>
    <cellStyle name="Comma 6 3 2 3" xfId="26444" xr:uid="{00000000-0005-0000-0000-0000CA7E0000}"/>
    <cellStyle name="Comma 6 3 2 3 2" xfId="26445" xr:uid="{00000000-0005-0000-0000-0000CB7E0000}"/>
    <cellStyle name="Comma 6 3 2 3 2 2" xfId="26446" xr:uid="{00000000-0005-0000-0000-0000CC7E0000}"/>
    <cellStyle name="Comma 6 3 2 3 2 3" xfId="55244" xr:uid="{00000000-0005-0000-0000-0000CD7E0000}"/>
    <cellStyle name="Comma 6 3 2 3 3" xfId="26447" xr:uid="{00000000-0005-0000-0000-0000CE7E0000}"/>
    <cellStyle name="Comma 6 3 2 3 4" xfId="26448" xr:uid="{00000000-0005-0000-0000-0000CF7E0000}"/>
    <cellStyle name="Comma 6 3 2 4" xfId="26449" xr:uid="{00000000-0005-0000-0000-0000D07E0000}"/>
    <cellStyle name="Comma 6 3 2 4 2" xfId="26450" xr:uid="{00000000-0005-0000-0000-0000D17E0000}"/>
    <cellStyle name="Comma 6 3 2 4 2 2" xfId="26451" xr:uid="{00000000-0005-0000-0000-0000D27E0000}"/>
    <cellStyle name="Comma 6 3 2 4 2 3" xfId="55245" xr:uid="{00000000-0005-0000-0000-0000D37E0000}"/>
    <cellStyle name="Comma 6 3 2 4 3" xfId="26452" xr:uid="{00000000-0005-0000-0000-0000D47E0000}"/>
    <cellStyle name="Comma 6 3 2 4 4" xfId="26453" xr:uid="{00000000-0005-0000-0000-0000D57E0000}"/>
    <cellStyle name="Comma 6 3 2 5" xfId="26454" xr:uid="{00000000-0005-0000-0000-0000D67E0000}"/>
    <cellStyle name="Comma 6 3 2 5 2" xfId="26455" xr:uid="{00000000-0005-0000-0000-0000D77E0000}"/>
    <cellStyle name="Comma 6 3 2 5 3" xfId="55246" xr:uid="{00000000-0005-0000-0000-0000D87E0000}"/>
    <cellStyle name="Comma 6 3 2 6" xfId="26456" xr:uid="{00000000-0005-0000-0000-0000D97E0000}"/>
    <cellStyle name="Comma 6 3 2 7" xfId="26457" xr:uid="{00000000-0005-0000-0000-0000DA7E0000}"/>
    <cellStyle name="Comma 6 3 3" xfId="26458" xr:uid="{00000000-0005-0000-0000-0000DB7E0000}"/>
    <cellStyle name="Comma 6 3 3 2" xfId="26459" xr:uid="{00000000-0005-0000-0000-0000DC7E0000}"/>
    <cellStyle name="Comma 6 3 3 2 2" xfId="26460" xr:uid="{00000000-0005-0000-0000-0000DD7E0000}"/>
    <cellStyle name="Comma 6 3 3 2 2 2" xfId="26461" xr:uid="{00000000-0005-0000-0000-0000DE7E0000}"/>
    <cellStyle name="Comma 6 3 3 2 2 3" xfId="55247" xr:uid="{00000000-0005-0000-0000-0000DF7E0000}"/>
    <cellStyle name="Comma 6 3 3 2 3" xfId="26462" xr:uid="{00000000-0005-0000-0000-0000E07E0000}"/>
    <cellStyle name="Comma 6 3 3 2 4" xfId="26463" xr:uid="{00000000-0005-0000-0000-0000E17E0000}"/>
    <cellStyle name="Comma 6 3 3 3" xfId="26464" xr:uid="{00000000-0005-0000-0000-0000E27E0000}"/>
    <cellStyle name="Comma 6 3 3 3 2" xfId="26465" xr:uid="{00000000-0005-0000-0000-0000E37E0000}"/>
    <cellStyle name="Comma 6 3 3 3 2 2" xfId="26466" xr:uid="{00000000-0005-0000-0000-0000E47E0000}"/>
    <cellStyle name="Comma 6 3 3 3 2 3" xfId="55248" xr:uid="{00000000-0005-0000-0000-0000E57E0000}"/>
    <cellStyle name="Comma 6 3 3 3 3" xfId="26467" xr:uid="{00000000-0005-0000-0000-0000E67E0000}"/>
    <cellStyle name="Comma 6 3 3 3 4" xfId="26468" xr:uid="{00000000-0005-0000-0000-0000E77E0000}"/>
    <cellStyle name="Comma 6 3 3 4" xfId="26469" xr:uid="{00000000-0005-0000-0000-0000E87E0000}"/>
    <cellStyle name="Comma 6 3 3 4 2" xfId="26470" xr:uid="{00000000-0005-0000-0000-0000E97E0000}"/>
    <cellStyle name="Comma 6 3 3 4 3" xfId="55249" xr:uid="{00000000-0005-0000-0000-0000EA7E0000}"/>
    <cellStyle name="Comma 6 3 3 5" xfId="26471" xr:uid="{00000000-0005-0000-0000-0000EB7E0000}"/>
    <cellStyle name="Comma 6 3 3 6" xfId="26472" xr:uid="{00000000-0005-0000-0000-0000EC7E0000}"/>
    <cellStyle name="Comma 6 3 4" xfId="26473" xr:uid="{00000000-0005-0000-0000-0000ED7E0000}"/>
    <cellStyle name="Comma 6 3 4 2" xfId="26474" xr:uid="{00000000-0005-0000-0000-0000EE7E0000}"/>
    <cellStyle name="Comma 6 3 4 2 2" xfId="26475" xr:uid="{00000000-0005-0000-0000-0000EF7E0000}"/>
    <cellStyle name="Comma 6 3 4 2 2 2" xfId="26476" xr:uid="{00000000-0005-0000-0000-0000F07E0000}"/>
    <cellStyle name="Comma 6 3 4 2 2 3" xfId="55250" xr:uid="{00000000-0005-0000-0000-0000F17E0000}"/>
    <cellStyle name="Comma 6 3 4 2 3" xfId="26477" xr:uid="{00000000-0005-0000-0000-0000F27E0000}"/>
    <cellStyle name="Comma 6 3 4 2 4" xfId="26478" xr:uid="{00000000-0005-0000-0000-0000F37E0000}"/>
    <cellStyle name="Comma 6 3 4 3" xfId="26479" xr:uid="{00000000-0005-0000-0000-0000F47E0000}"/>
    <cellStyle name="Comma 6 3 4 3 2" xfId="26480" xr:uid="{00000000-0005-0000-0000-0000F57E0000}"/>
    <cellStyle name="Comma 6 3 4 3 3" xfId="55251" xr:uid="{00000000-0005-0000-0000-0000F67E0000}"/>
    <cellStyle name="Comma 6 3 4 4" xfId="26481" xr:uid="{00000000-0005-0000-0000-0000F77E0000}"/>
    <cellStyle name="Comma 6 3 4 5" xfId="26482" xr:uid="{00000000-0005-0000-0000-0000F87E0000}"/>
    <cellStyle name="Comma 6 3 5" xfId="26483" xr:uid="{00000000-0005-0000-0000-0000F97E0000}"/>
    <cellStyle name="Comma 6 3 5 2" xfId="26484" xr:uid="{00000000-0005-0000-0000-0000FA7E0000}"/>
    <cellStyle name="Comma 6 3 5 2 2" xfId="26485" xr:uid="{00000000-0005-0000-0000-0000FB7E0000}"/>
    <cellStyle name="Comma 6 3 5 2 3" xfId="55252" xr:uid="{00000000-0005-0000-0000-0000FC7E0000}"/>
    <cellStyle name="Comma 6 3 5 3" xfId="26486" xr:uid="{00000000-0005-0000-0000-0000FD7E0000}"/>
    <cellStyle name="Comma 6 3 5 4" xfId="26487" xr:uid="{00000000-0005-0000-0000-0000FE7E0000}"/>
    <cellStyle name="Comma 6 3 6" xfId="26488" xr:uid="{00000000-0005-0000-0000-0000FF7E0000}"/>
    <cellStyle name="Comma 6 3 6 2" xfId="26489" xr:uid="{00000000-0005-0000-0000-0000007F0000}"/>
    <cellStyle name="Comma 6 3 6 2 2" xfId="26490" xr:uid="{00000000-0005-0000-0000-0000017F0000}"/>
    <cellStyle name="Comma 6 3 6 2 3" xfId="55253" xr:uid="{00000000-0005-0000-0000-0000027F0000}"/>
    <cellStyle name="Comma 6 3 6 3" xfId="26491" xr:uid="{00000000-0005-0000-0000-0000037F0000}"/>
    <cellStyle name="Comma 6 3 6 4" xfId="26492" xr:uid="{00000000-0005-0000-0000-0000047F0000}"/>
    <cellStyle name="Comma 6 3 7" xfId="26493" xr:uid="{00000000-0005-0000-0000-0000057F0000}"/>
    <cellStyle name="Comma 6 3 7 2" xfId="26494" xr:uid="{00000000-0005-0000-0000-0000067F0000}"/>
    <cellStyle name="Comma 6 3 7 3" xfId="55254" xr:uid="{00000000-0005-0000-0000-0000077F0000}"/>
    <cellStyle name="Comma 6 3 8" xfId="26495" xr:uid="{00000000-0005-0000-0000-0000087F0000}"/>
    <cellStyle name="Comma 6 3 9" xfId="26496" xr:uid="{00000000-0005-0000-0000-0000097F0000}"/>
    <cellStyle name="Comma 6 4" xfId="26497" xr:uid="{00000000-0005-0000-0000-00000A7F0000}"/>
    <cellStyle name="Comma 6 4 2" xfId="26498" xr:uid="{00000000-0005-0000-0000-00000B7F0000}"/>
    <cellStyle name="Comma 6 4 2 2" xfId="26499" xr:uid="{00000000-0005-0000-0000-00000C7F0000}"/>
    <cellStyle name="Comma 6 4 2 2 2" xfId="26500" xr:uid="{00000000-0005-0000-0000-00000D7F0000}"/>
    <cellStyle name="Comma 6 4 2 2 2 2" xfId="26501" xr:uid="{00000000-0005-0000-0000-00000E7F0000}"/>
    <cellStyle name="Comma 6 4 2 2 2 3" xfId="55255" xr:uid="{00000000-0005-0000-0000-00000F7F0000}"/>
    <cellStyle name="Comma 6 4 2 2 3" xfId="26502" xr:uid="{00000000-0005-0000-0000-0000107F0000}"/>
    <cellStyle name="Comma 6 4 2 2 4" xfId="26503" xr:uid="{00000000-0005-0000-0000-0000117F0000}"/>
    <cellStyle name="Comma 6 4 2 3" xfId="26504" xr:uid="{00000000-0005-0000-0000-0000127F0000}"/>
    <cellStyle name="Comma 6 4 2 3 2" xfId="26505" xr:uid="{00000000-0005-0000-0000-0000137F0000}"/>
    <cellStyle name="Comma 6 4 2 3 2 2" xfId="26506" xr:uid="{00000000-0005-0000-0000-0000147F0000}"/>
    <cellStyle name="Comma 6 4 2 3 2 3" xfId="55256" xr:uid="{00000000-0005-0000-0000-0000157F0000}"/>
    <cellStyle name="Comma 6 4 2 3 3" xfId="26507" xr:uid="{00000000-0005-0000-0000-0000167F0000}"/>
    <cellStyle name="Comma 6 4 2 3 4" xfId="26508" xr:uid="{00000000-0005-0000-0000-0000177F0000}"/>
    <cellStyle name="Comma 6 4 2 4" xfId="26509" xr:uid="{00000000-0005-0000-0000-0000187F0000}"/>
    <cellStyle name="Comma 6 4 2 4 2" xfId="26510" xr:uid="{00000000-0005-0000-0000-0000197F0000}"/>
    <cellStyle name="Comma 6 4 2 4 3" xfId="55257" xr:uid="{00000000-0005-0000-0000-00001A7F0000}"/>
    <cellStyle name="Comma 6 4 2 5" xfId="26511" xr:uid="{00000000-0005-0000-0000-00001B7F0000}"/>
    <cellStyle name="Comma 6 4 2 6" xfId="26512" xr:uid="{00000000-0005-0000-0000-00001C7F0000}"/>
    <cellStyle name="Comma 6 4 3" xfId="26513" xr:uid="{00000000-0005-0000-0000-00001D7F0000}"/>
    <cellStyle name="Comma 6 4 3 2" xfId="26514" xr:uid="{00000000-0005-0000-0000-00001E7F0000}"/>
    <cellStyle name="Comma 6 4 3 2 2" xfId="26515" xr:uid="{00000000-0005-0000-0000-00001F7F0000}"/>
    <cellStyle name="Comma 6 4 3 2 3" xfId="55258" xr:uid="{00000000-0005-0000-0000-0000207F0000}"/>
    <cellStyle name="Comma 6 4 3 3" xfId="26516" xr:uid="{00000000-0005-0000-0000-0000217F0000}"/>
    <cellStyle name="Comma 6 4 3 4" xfId="26517" xr:uid="{00000000-0005-0000-0000-0000227F0000}"/>
    <cellStyle name="Comma 6 4 4" xfId="26518" xr:uid="{00000000-0005-0000-0000-0000237F0000}"/>
    <cellStyle name="Comma 6 4 4 2" xfId="26519" xr:uid="{00000000-0005-0000-0000-0000247F0000}"/>
    <cellStyle name="Comma 6 4 4 2 2" xfId="26520" xr:uid="{00000000-0005-0000-0000-0000257F0000}"/>
    <cellStyle name="Comma 6 4 4 2 3" xfId="55259" xr:uid="{00000000-0005-0000-0000-0000267F0000}"/>
    <cellStyle name="Comma 6 4 4 3" xfId="26521" xr:uid="{00000000-0005-0000-0000-0000277F0000}"/>
    <cellStyle name="Comma 6 4 4 4" xfId="26522" xr:uid="{00000000-0005-0000-0000-0000287F0000}"/>
    <cellStyle name="Comma 6 4 5" xfId="26523" xr:uid="{00000000-0005-0000-0000-0000297F0000}"/>
    <cellStyle name="Comma 6 4 5 2" xfId="26524" xr:uid="{00000000-0005-0000-0000-00002A7F0000}"/>
    <cellStyle name="Comma 6 4 5 3" xfId="55260" xr:uid="{00000000-0005-0000-0000-00002B7F0000}"/>
    <cellStyle name="Comma 6 4 6" xfId="26525" xr:uid="{00000000-0005-0000-0000-00002C7F0000}"/>
    <cellStyle name="Comma 6 4 7" xfId="26526" xr:uid="{00000000-0005-0000-0000-00002D7F0000}"/>
    <cellStyle name="Comma 6 5" xfId="26527" xr:uid="{00000000-0005-0000-0000-00002E7F0000}"/>
    <cellStyle name="Comma 6 5 2" xfId="26528" xr:uid="{00000000-0005-0000-0000-00002F7F0000}"/>
    <cellStyle name="Comma 6 5 2 2" xfId="26529" xr:uid="{00000000-0005-0000-0000-0000307F0000}"/>
    <cellStyle name="Comma 6 5 2 2 2" xfId="26530" xr:uid="{00000000-0005-0000-0000-0000317F0000}"/>
    <cellStyle name="Comma 6 5 2 2 3" xfId="55261" xr:uid="{00000000-0005-0000-0000-0000327F0000}"/>
    <cellStyle name="Comma 6 5 2 3" xfId="26531" xr:uid="{00000000-0005-0000-0000-0000337F0000}"/>
    <cellStyle name="Comma 6 5 2 4" xfId="26532" xr:uid="{00000000-0005-0000-0000-0000347F0000}"/>
    <cellStyle name="Comma 6 5 3" xfId="26533" xr:uid="{00000000-0005-0000-0000-0000357F0000}"/>
    <cellStyle name="Comma 6 5 3 2" xfId="26534" xr:uid="{00000000-0005-0000-0000-0000367F0000}"/>
    <cellStyle name="Comma 6 5 3 2 2" xfId="26535" xr:uid="{00000000-0005-0000-0000-0000377F0000}"/>
    <cellStyle name="Comma 6 5 3 2 3" xfId="55262" xr:uid="{00000000-0005-0000-0000-0000387F0000}"/>
    <cellStyle name="Comma 6 5 3 3" xfId="26536" xr:uid="{00000000-0005-0000-0000-0000397F0000}"/>
    <cellStyle name="Comma 6 5 3 4" xfId="26537" xr:uid="{00000000-0005-0000-0000-00003A7F0000}"/>
    <cellStyle name="Comma 6 5 4" xfId="26538" xr:uid="{00000000-0005-0000-0000-00003B7F0000}"/>
    <cellStyle name="Comma 6 5 4 2" xfId="26539" xr:uid="{00000000-0005-0000-0000-00003C7F0000}"/>
    <cellStyle name="Comma 6 5 4 3" xfId="55263" xr:uid="{00000000-0005-0000-0000-00003D7F0000}"/>
    <cellStyle name="Comma 6 5 5" xfId="26540" xr:uid="{00000000-0005-0000-0000-00003E7F0000}"/>
    <cellStyle name="Comma 6 5 6" xfId="26541" xr:uid="{00000000-0005-0000-0000-00003F7F0000}"/>
    <cellStyle name="Comma 6 6" xfId="26542" xr:uid="{00000000-0005-0000-0000-0000407F0000}"/>
    <cellStyle name="Comma 6 6 2" xfId="26543" xr:uid="{00000000-0005-0000-0000-0000417F0000}"/>
    <cellStyle name="Comma 6 6 2 2" xfId="26544" xr:uid="{00000000-0005-0000-0000-0000427F0000}"/>
    <cellStyle name="Comma 6 6 2 2 2" xfId="26545" xr:uid="{00000000-0005-0000-0000-0000437F0000}"/>
    <cellStyle name="Comma 6 6 2 2 3" xfId="55264" xr:uid="{00000000-0005-0000-0000-0000447F0000}"/>
    <cellStyle name="Comma 6 6 2 3" xfId="26546" xr:uid="{00000000-0005-0000-0000-0000457F0000}"/>
    <cellStyle name="Comma 6 6 2 4" xfId="26547" xr:uid="{00000000-0005-0000-0000-0000467F0000}"/>
    <cellStyle name="Comma 6 6 3" xfId="26548" xr:uid="{00000000-0005-0000-0000-0000477F0000}"/>
    <cellStyle name="Comma 6 6 3 2" xfId="26549" xr:uid="{00000000-0005-0000-0000-0000487F0000}"/>
    <cellStyle name="Comma 6 6 3 3" xfId="55265" xr:uid="{00000000-0005-0000-0000-0000497F0000}"/>
    <cellStyle name="Comma 6 6 4" xfId="26550" xr:uid="{00000000-0005-0000-0000-00004A7F0000}"/>
    <cellStyle name="Comma 6 6 5" xfId="26551" xr:uid="{00000000-0005-0000-0000-00004B7F0000}"/>
    <cellStyle name="Comma 6 7" xfId="26552" xr:uid="{00000000-0005-0000-0000-00004C7F0000}"/>
    <cellStyle name="Comma 6 7 2" xfId="26553" xr:uid="{00000000-0005-0000-0000-00004D7F0000}"/>
    <cellStyle name="Comma 6 7 2 2" xfId="26554" xr:uid="{00000000-0005-0000-0000-00004E7F0000}"/>
    <cellStyle name="Comma 6 7 2 3" xfId="55266" xr:uid="{00000000-0005-0000-0000-00004F7F0000}"/>
    <cellStyle name="Comma 6 7 3" xfId="26555" xr:uid="{00000000-0005-0000-0000-0000507F0000}"/>
    <cellStyle name="Comma 6 7 4" xfId="26556" xr:uid="{00000000-0005-0000-0000-0000517F0000}"/>
    <cellStyle name="Comma 6 8" xfId="26557" xr:uid="{00000000-0005-0000-0000-0000527F0000}"/>
    <cellStyle name="Comma 6 8 2" xfId="26558" xr:uid="{00000000-0005-0000-0000-0000537F0000}"/>
    <cellStyle name="Comma 6 8 2 2" xfId="26559" xr:uid="{00000000-0005-0000-0000-0000547F0000}"/>
    <cellStyle name="Comma 6 8 2 3" xfId="55267" xr:uid="{00000000-0005-0000-0000-0000557F0000}"/>
    <cellStyle name="Comma 6 8 3" xfId="26560" xr:uid="{00000000-0005-0000-0000-0000567F0000}"/>
    <cellStyle name="Comma 6 8 4" xfId="26561" xr:uid="{00000000-0005-0000-0000-0000577F0000}"/>
    <cellStyle name="Comma 6 9" xfId="26562" xr:uid="{00000000-0005-0000-0000-0000587F0000}"/>
    <cellStyle name="Comma 6 9 2" xfId="26563" xr:uid="{00000000-0005-0000-0000-0000597F0000}"/>
    <cellStyle name="Comma 6 9 3" xfId="55268" xr:uid="{00000000-0005-0000-0000-00005A7F0000}"/>
    <cellStyle name="Comma 7" xfId="26564" xr:uid="{00000000-0005-0000-0000-00005B7F0000}"/>
    <cellStyle name="Comma 7 2" xfId="26565" xr:uid="{00000000-0005-0000-0000-00005C7F0000}"/>
    <cellStyle name="Comma 8" xfId="26566" xr:uid="{00000000-0005-0000-0000-00005D7F0000}"/>
    <cellStyle name="Comma 8 2" xfId="26567" xr:uid="{00000000-0005-0000-0000-00005E7F0000}"/>
    <cellStyle name="Comma 8 2 2" xfId="26568" xr:uid="{00000000-0005-0000-0000-00005F7F0000}"/>
    <cellStyle name="Comma 8 2 2 2" xfId="26569" xr:uid="{00000000-0005-0000-0000-0000607F0000}"/>
    <cellStyle name="Comma 8 2 2 2 2" xfId="26570" xr:uid="{00000000-0005-0000-0000-0000617F0000}"/>
    <cellStyle name="Comma 8 2 2 2 2 2" xfId="26571" xr:uid="{00000000-0005-0000-0000-0000627F0000}"/>
    <cellStyle name="Comma 8 2 2 2 2 3" xfId="55269" xr:uid="{00000000-0005-0000-0000-0000637F0000}"/>
    <cellStyle name="Comma 8 2 2 2 3" xfId="26572" xr:uid="{00000000-0005-0000-0000-0000647F0000}"/>
    <cellStyle name="Comma 8 2 2 2 4" xfId="26573" xr:uid="{00000000-0005-0000-0000-0000657F0000}"/>
    <cellStyle name="Comma 8 2 2 3" xfId="26574" xr:uid="{00000000-0005-0000-0000-0000667F0000}"/>
    <cellStyle name="Comma 8 2 2 3 2" xfId="26575" xr:uid="{00000000-0005-0000-0000-0000677F0000}"/>
    <cellStyle name="Comma 8 2 2 3 2 2" xfId="26576" xr:uid="{00000000-0005-0000-0000-0000687F0000}"/>
    <cellStyle name="Comma 8 2 2 3 2 3" xfId="55270" xr:uid="{00000000-0005-0000-0000-0000697F0000}"/>
    <cellStyle name="Comma 8 2 2 3 3" xfId="26577" xr:uid="{00000000-0005-0000-0000-00006A7F0000}"/>
    <cellStyle name="Comma 8 2 2 3 4" xfId="26578" xr:uid="{00000000-0005-0000-0000-00006B7F0000}"/>
    <cellStyle name="Comma 8 2 2 4" xfId="26579" xr:uid="{00000000-0005-0000-0000-00006C7F0000}"/>
    <cellStyle name="Comma 8 2 2 4 2" xfId="26580" xr:uid="{00000000-0005-0000-0000-00006D7F0000}"/>
    <cellStyle name="Comma 8 2 2 4 3" xfId="55271" xr:uid="{00000000-0005-0000-0000-00006E7F0000}"/>
    <cellStyle name="Comma 8 2 2 5" xfId="26581" xr:uid="{00000000-0005-0000-0000-00006F7F0000}"/>
    <cellStyle name="Comma 8 2 2 6" xfId="26582" xr:uid="{00000000-0005-0000-0000-0000707F0000}"/>
    <cellStyle name="Comma 8 2 3" xfId="26583" xr:uid="{00000000-0005-0000-0000-0000717F0000}"/>
    <cellStyle name="Comma 8 2 3 2" xfId="26584" xr:uid="{00000000-0005-0000-0000-0000727F0000}"/>
    <cellStyle name="Comma 8 2 3 2 2" xfId="26585" xr:uid="{00000000-0005-0000-0000-0000737F0000}"/>
    <cellStyle name="Comma 8 2 3 2 3" xfId="55272" xr:uid="{00000000-0005-0000-0000-0000747F0000}"/>
    <cellStyle name="Comma 8 2 3 3" xfId="26586" xr:uid="{00000000-0005-0000-0000-0000757F0000}"/>
    <cellStyle name="Comma 8 2 3 4" xfId="26587" xr:uid="{00000000-0005-0000-0000-0000767F0000}"/>
    <cellStyle name="Comma 8 2 4" xfId="26588" xr:uid="{00000000-0005-0000-0000-0000777F0000}"/>
    <cellStyle name="Comma 8 2 4 2" xfId="26589" xr:uid="{00000000-0005-0000-0000-0000787F0000}"/>
    <cellStyle name="Comma 8 2 4 2 2" xfId="26590" xr:uid="{00000000-0005-0000-0000-0000797F0000}"/>
    <cellStyle name="Comma 8 2 4 2 3" xfId="55273" xr:uid="{00000000-0005-0000-0000-00007A7F0000}"/>
    <cellStyle name="Comma 8 2 4 3" xfId="26591" xr:uid="{00000000-0005-0000-0000-00007B7F0000}"/>
    <cellStyle name="Comma 8 2 4 4" xfId="26592" xr:uid="{00000000-0005-0000-0000-00007C7F0000}"/>
    <cellStyle name="Comma 8 2 5" xfId="26593" xr:uid="{00000000-0005-0000-0000-00007D7F0000}"/>
    <cellStyle name="Comma 8 2 5 2" xfId="26594" xr:uid="{00000000-0005-0000-0000-00007E7F0000}"/>
    <cellStyle name="Comma 8 2 5 3" xfId="55274" xr:uid="{00000000-0005-0000-0000-00007F7F0000}"/>
    <cellStyle name="Comma 8 2 6" xfId="26595" xr:uid="{00000000-0005-0000-0000-0000807F0000}"/>
    <cellStyle name="Comma 8 2 7" xfId="26596" xr:uid="{00000000-0005-0000-0000-0000817F0000}"/>
    <cellStyle name="Comma 8 3" xfId="26597" xr:uid="{00000000-0005-0000-0000-0000827F0000}"/>
    <cellStyle name="Comma 8 3 2" xfId="26598" xr:uid="{00000000-0005-0000-0000-0000837F0000}"/>
    <cellStyle name="Comma 8 3 2 2" xfId="26599" xr:uid="{00000000-0005-0000-0000-0000847F0000}"/>
    <cellStyle name="Comma 8 3 2 2 2" xfId="26600" xr:uid="{00000000-0005-0000-0000-0000857F0000}"/>
    <cellStyle name="Comma 8 3 2 2 3" xfId="55275" xr:uid="{00000000-0005-0000-0000-0000867F0000}"/>
    <cellStyle name="Comma 8 3 2 3" xfId="26601" xr:uid="{00000000-0005-0000-0000-0000877F0000}"/>
    <cellStyle name="Comma 8 3 2 4" xfId="26602" xr:uid="{00000000-0005-0000-0000-0000887F0000}"/>
    <cellStyle name="Comma 8 3 3" xfId="26603" xr:uid="{00000000-0005-0000-0000-0000897F0000}"/>
    <cellStyle name="Comma 8 3 3 2" xfId="26604" xr:uid="{00000000-0005-0000-0000-00008A7F0000}"/>
    <cellStyle name="Comma 8 3 3 2 2" xfId="26605" xr:uid="{00000000-0005-0000-0000-00008B7F0000}"/>
    <cellStyle name="Comma 8 3 3 2 3" xfId="55276" xr:uid="{00000000-0005-0000-0000-00008C7F0000}"/>
    <cellStyle name="Comma 8 3 3 3" xfId="26606" xr:uid="{00000000-0005-0000-0000-00008D7F0000}"/>
    <cellStyle name="Comma 8 3 3 4" xfId="26607" xr:uid="{00000000-0005-0000-0000-00008E7F0000}"/>
    <cellStyle name="Comma 8 3 4" xfId="26608" xr:uid="{00000000-0005-0000-0000-00008F7F0000}"/>
    <cellStyle name="Comma 8 3 4 2" xfId="26609" xr:uid="{00000000-0005-0000-0000-0000907F0000}"/>
    <cellStyle name="Comma 8 3 4 3" xfId="55277" xr:uid="{00000000-0005-0000-0000-0000917F0000}"/>
    <cellStyle name="Comma 8 3 5" xfId="26610" xr:uid="{00000000-0005-0000-0000-0000927F0000}"/>
    <cellStyle name="Comma 8 3 6" xfId="26611" xr:uid="{00000000-0005-0000-0000-0000937F0000}"/>
    <cellStyle name="Comma 8 4" xfId="26612" xr:uid="{00000000-0005-0000-0000-0000947F0000}"/>
    <cellStyle name="Comma 8 4 2" xfId="26613" xr:uid="{00000000-0005-0000-0000-0000957F0000}"/>
    <cellStyle name="Comma 8 4 2 2" xfId="26614" xr:uid="{00000000-0005-0000-0000-0000967F0000}"/>
    <cellStyle name="Comma 8 4 2 3" xfId="55278" xr:uid="{00000000-0005-0000-0000-0000977F0000}"/>
    <cellStyle name="Comma 8 4 3" xfId="26615" xr:uid="{00000000-0005-0000-0000-0000987F0000}"/>
    <cellStyle name="Comma 8 4 4" xfId="26616" xr:uid="{00000000-0005-0000-0000-0000997F0000}"/>
    <cellStyle name="Comma 8 5" xfId="26617" xr:uid="{00000000-0005-0000-0000-00009A7F0000}"/>
    <cellStyle name="Comma 8 5 2" xfId="26618" xr:uid="{00000000-0005-0000-0000-00009B7F0000}"/>
    <cellStyle name="Comma 8 5 2 2" xfId="26619" xr:uid="{00000000-0005-0000-0000-00009C7F0000}"/>
    <cellStyle name="Comma 8 5 2 3" xfId="55279" xr:uid="{00000000-0005-0000-0000-00009D7F0000}"/>
    <cellStyle name="Comma 8 5 3" xfId="26620" xr:uid="{00000000-0005-0000-0000-00009E7F0000}"/>
    <cellStyle name="Comma 8 5 4" xfId="26621" xr:uid="{00000000-0005-0000-0000-00009F7F0000}"/>
    <cellStyle name="Comma 8 6" xfId="26622" xr:uid="{00000000-0005-0000-0000-0000A07F0000}"/>
    <cellStyle name="Comma 8 6 2" xfId="26623" xr:uid="{00000000-0005-0000-0000-0000A17F0000}"/>
    <cellStyle name="Comma 8 6 3" xfId="55280" xr:uid="{00000000-0005-0000-0000-0000A27F0000}"/>
    <cellStyle name="Comma 8 7" xfId="26624" xr:uid="{00000000-0005-0000-0000-0000A37F0000}"/>
    <cellStyle name="Comma 8 8" xfId="26625" xr:uid="{00000000-0005-0000-0000-0000A47F0000}"/>
    <cellStyle name="Comma 9" xfId="26626" xr:uid="{00000000-0005-0000-0000-0000A57F0000}"/>
    <cellStyle name="Comma 9 2" xfId="26627" xr:uid="{00000000-0005-0000-0000-0000A67F0000}"/>
    <cellStyle name="Comma 9 2 2" xfId="26628" xr:uid="{00000000-0005-0000-0000-0000A77F0000}"/>
    <cellStyle name="Comma 9 2 2 2" xfId="26629" xr:uid="{00000000-0005-0000-0000-0000A87F0000}"/>
    <cellStyle name="Comma 9 2 2 2 2" xfId="26630" xr:uid="{00000000-0005-0000-0000-0000A97F0000}"/>
    <cellStyle name="Comma 9 2 2 2 3" xfId="55281" xr:uid="{00000000-0005-0000-0000-0000AA7F0000}"/>
    <cellStyle name="Comma 9 2 2 3" xfId="26631" xr:uid="{00000000-0005-0000-0000-0000AB7F0000}"/>
    <cellStyle name="Comma 9 2 2 4" xfId="26632" xr:uid="{00000000-0005-0000-0000-0000AC7F0000}"/>
    <cellStyle name="Comma 9 2 3" xfId="26633" xr:uid="{00000000-0005-0000-0000-0000AD7F0000}"/>
    <cellStyle name="Comma 9 2 3 2" xfId="26634" xr:uid="{00000000-0005-0000-0000-0000AE7F0000}"/>
    <cellStyle name="Comma 9 2 3 2 2" xfId="26635" xr:uid="{00000000-0005-0000-0000-0000AF7F0000}"/>
    <cellStyle name="Comma 9 2 3 2 3" xfId="55282" xr:uid="{00000000-0005-0000-0000-0000B07F0000}"/>
    <cellStyle name="Comma 9 2 3 3" xfId="26636" xr:uid="{00000000-0005-0000-0000-0000B17F0000}"/>
    <cellStyle name="Comma 9 2 3 4" xfId="26637" xr:uid="{00000000-0005-0000-0000-0000B27F0000}"/>
    <cellStyle name="Comma 9 2 4" xfId="26638" xr:uid="{00000000-0005-0000-0000-0000B37F0000}"/>
    <cellStyle name="Comma 9 2 4 2" xfId="26639" xr:uid="{00000000-0005-0000-0000-0000B47F0000}"/>
    <cellStyle name="Comma 9 2 4 3" xfId="55283" xr:uid="{00000000-0005-0000-0000-0000B57F0000}"/>
    <cellStyle name="Comma 9 2 5" xfId="26640" xr:uid="{00000000-0005-0000-0000-0000B67F0000}"/>
    <cellStyle name="Comma 9 2 6" xfId="26641" xr:uid="{00000000-0005-0000-0000-0000B77F0000}"/>
    <cellStyle name="Comma 9 3" xfId="26642" xr:uid="{00000000-0005-0000-0000-0000B87F0000}"/>
    <cellStyle name="Comma 9 3 2" xfId="26643" xr:uid="{00000000-0005-0000-0000-0000B97F0000}"/>
    <cellStyle name="Comma 9 3 2 2" xfId="26644" xr:uid="{00000000-0005-0000-0000-0000BA7F0000}"/>
    <cellStyle name="Comma 9 3 2 3" xfId="55284" xr:uid="{00000000-0005-0000-0000-0000BB7F0000}"/>
    <cellStyle name="Comma 9 3 3" xfId="26645" xr:uid="{00000000-0005-0000-0000-0000BC7F0000}"/>
    <cellStyle name="Comma 9 3 4" xfId="26646" xr:uid="{00000000-0005-0000-0000-0000BD7F0000}"/>
    <cellStyle name="Comma 9 4" xfId="26647" xr:uid="{00000000-0005-0000-0000-0000BE7F0000}"/>
    <cellStyle name="Comma 9 4 2" xfId="26648" xr:uid="{00000000-0005-0000-0000-0000BF7F0000}"/>
    <cellStyle name="Comma 9 4 2 2" xfId="26649" xr:uid="{00000000-0005-0000-0000-0000C07F0000}"/>
    <cellStyle name="Comma 9 4 2 3" xfId="55285" xr:uid="{00000000-0005-0000-0000-0000C17F0000}"/>
    <cellStyle name="Comma 9 4 3" xfId="26650" xr:uid="{00000000-0005-0000-0000-0000C27F0000}"/>
    <cellStyle name="Comma 9 4 4" xfId="26651" xr:uid="{00000000-0005-0000-0000-0000C37F0000}"/>
    <cellStyle name="Comma 9 5" xfId="26652" xr:uid="{00000000-0005-0000-0000-0000C47F0000}"/>
    <cellStyle name="Comma 9 5 2" xfId="26653" xr:uid="{00000000-0005-0000-0000-0000C57F0000}"/>
    <cellStyle name="Comma 9 5 3" xfId="55286" xr:uid="{00000000-0005-0000-0000-0000C67F0000}"/>
    <cellStyle name="Comma 9 6" xfId="26654" xr:uid="{00000000-0005-0000-0000-0000C77F0000}"/>
    <cellStyle name="Comma 9 7" xfId="26655" xr:uid="{00000000-0005-0000-0000-0000C87F0000}"/>
    <cellStyle name="Currency" xfId="60913" builtinId="4"/>
    <cellStyle name="Currency 10" xfId="26656" xr:uid="{00000000-0005-0000-0000-0000CA7F0000}"/>
    <cellStyle name="Currency 10 2" xfId="26657" xr:uid="{00000000-0005-0000-0000-0000CB7F0000}"/>
    <cellStyle name="Currency 10 2 2" xfId="26658" xr:uid="{00000000-0005-0000-0000-0000CC7F0000}"/>
    <cellStyle name="Currency 10 2 2 2" xfId="60915" xr:uid="{00000000-0005-0000-0000-0000CD7F0000}"/>
    <cellStyle name="Currency 10 2 3" xfId="55287" xr:uid="{00000000-0005-0000-0000-0000CE7F0000}"/>
    <cellStyle name="Currency 10 3" xfId="26659" xr:uid="{00000000-0005-0000-0000-0000CF7F0000}"/>
    <cellStyle name="Currency 10 4" xfId="26660" xr:uid="{00000000-0005-0000-0000-0000D07F0000}"/>
    <cellStyle name="Currency 10 5" xfId="60914" xr:uid="{00000000-0005-0000-0000-0000D17F0000}"/>
    <cellStyle name="Currency 11" xfId="26661" xr:uid="{00000000-0005-0000-0000-0000D27F0000}"/>
    <cellStyle name="Currency 11 2" xfId="26662" xr:uid="{00000000-0005-0000-0000-0000D37F0000}"/>
    <cellStyle name="Currency 11 3" xfId="55288" xr:uid="{00000000-0005-0000-0000-0000D47F0000}"/>
    <cellStyle name="Currency 12" xfId="49925" xr:uid="{00000000-0005-0000-0000-0000D57F0000}"/>
    <cellStyle name="Currency 12 2" xfId="60916" xr:uid="{00000000-0005-0000-0000-0000D67F0000}"/>
    <cellStyle name="Currency 13" xfId="49923" xr:uid="{00000000-0005-0000-0000-0000D77F0000}"/>
    <cellStyle name="Currency 14" xfId="55289" xr:uid="{00000000-0005-0000-0000-0000D87F0000}"/>
    <cellStyle name="Currency 15" xfId="55290" xr:uid="{00000000-0005-0000-0000-0000D97F0000}"/>
    <cellStyle name="Currency 16" xfId="59957" xr:uid="{00000000-0005-0000-0000-0000DA7F0000}"/>
    <cellStyle name="Currency 2" xfId="20" xr:uid="{00000000-0005-0000-0000-0000DB7F0000}"/>
    <cellStyle name="Currency 2 10" xfId="26663" xr:uid="{00000000-0005-0000-0000-0000DC7F0000}"/>
    <cellStyle name="Currency 2 10 2" xfId="26664" xr:uid="{00000000-0005-0000-0000-0000DD7F0000}"/>
    <cellStyle name="Currency 2 10 2 2" xfId="26665" xr:uid="{00000000-0005-0000-0000-0000DE7F0000}"/>
    <cellStyle name="Currency 2 10 2 2 2" xfId="21" xr:uid="{00000000-0005-0000-0000-0000DF7F0000}"/>
    <cellStyle name="Currency 2 10 2 2 2 2" xfId="26666" xr:uid="{00000000-0005-0000-0000-0000E07F0000}"/>
    <cellStyle name="Currency 2 10 2 2 2 2 2" xfId="26667" xr:uid="{00000000-0005-0000-0000-0000E17F0000}"/>
    <cellStyle name="Currency 2 10 2 2 2 2 3" xfId="55291" xr:uid="{00000000-0005-0000-0000-0000E27F0000}"/>
    <cellStyle name="Currency 2 10 2 2 2 3" xfId="26668" xr:uid="{00000000-0005-0000-0000-0000E37F0000}"/>
    <cellStyle name="Currency 2 10 2 2 2 4" xfId="26669" xr:uid="{00000000-0005-0000-0000-0000E47F0000}"/>
    <cellStyle name="Currency 2 10 2 2 3" xfId="26670" xr:uid="{00000000-0005-0000-0000-0000E57F0000}"/>
    <cellStyle name="Currency 2 10 2 2 3 2" xfId="26671" xr:uid="{00000000-0005-0000-0000-0000E67F0000}"/>
    <cellStyle name="Currency 2 10 2 2 3 2 2" xfId="26672" xr:uid="{00000000-0005-0000-0000-0000E77F0000}"/>
    <cellStyle name="Currency 2 10 2 2 3 2 3" xfId="55292" xr:uid="{00000000-0005-0000-0000-0000E87F0000}"/>
    <cellStyle name="Currency 2 10 2 2 3 3" xfId="26673" xr:uid="{00000000-0005-0000-0000-0000E97F0000}"/>
    <cellStyle name="Currency 2 10 2 2 3 4" xfId="26674" xr:uid="{00000000-0005-0000-0000-0000EA7F0000}"/>
    <cellStyle name="Currency 2 10 2 2 4" xfId="26675" xr:uid="{00000000-0005-0000-0000-0000EB7F0000}"/>
    <cellStyle name="Currency 2 10 2 2 4 2" xfId="26676" xr:uid="{00000000-0005-0000-0000-0000EC7F0000}"/>
    <cellStyle name="Currency 2 10 2 2 4 3" xfId="55293" xr:uid="{00000000-0005-0000-0000-0000ED7F0000}"/>
    <cellStyle name="Currency 2 10 2 2 5" xfId="26677" xr:uid="{00000000-0005-0000-0000-0000EE7F0000}"/>
    <cellStyle name="Currency 2 10 2 2 6" xfId="26678" xr:uid="{00000000-0005-0000-0000-0000EF7F0000}"/>
    <cellStyle name="Currency 2 10 2 3" xfId="26679" xr:uid="{00000000-0005-0000-0000-0000F07F0000}"/>
    <cellStyle name="Currency 2 10 2 3 2" xfId="26680" xr:uid="{00000000-0005-0000-0000-0000F17F0000}"/>
    <cellStyle name="Currency 2 10 2 3 2 2" xfId="26681" xr:uid="{00000000-0005-0000-0000-0000F27F0000}"/>
    <cellStyle name="Currency 2 10 2 3 2 3" xfId="55294" xr:uid="{00000000-0005-0000-0000-0000F37F0000}"/>
    <cellStyle name="Currency 2 10 2 3 3" xfId="26682" xr:uid="{00000000-0005-0000-0000-0000F47F0000}"/>
    <cellStyle name="Currency 2 10 2 3 4" xfId="26683" xr:uid="{00000000-0005-0000-0000-0000F57F0000}"/>
    <cellStyle name="Currency 2 10 2 4" xfId="26684" xr:uid="{00000000-0005-0000-0000-0000F67F0000}"/>
    <cellStyle name="Currency 2 10 2 4 2" xfId="26685" xr:uid="{00000000-0005-0000-0000-0000F77F0000}"/>
    <cellStyle name="Currency 2 10 2 4 2 2" xfId="26686" xr:uid="{00000000-0005-0000-0000-0000F87F0000}"/>
    <cellStyle name="Currency 2 10 2 4 2 3" xfId="55295" xr:uid="{00000000-0005-0000-0000-0000F97F0000}"/>
    <cellStyle name="Currency 2 10 2 4 3" xfId="26687" xr:uid="{00000000-0005-0000-0000-0000FA7F0000}"/>
    <cellStyle name="Currency 2 10 2 4 4" xfId="26688" xr:uid="{00000000-0005-0000-0000-0000FB7F0000}"/>
    <cellStyle name="Currency 2 10 2 5" xfId="26689" xr:uid="{00000000-0005-0000-0000-0000FC7F0000}"/>
    <cellStyle name="Currency 2 10 2 5 2" xfId="26690" xr:uid="{00000000-0005-0000-0000-0000FD7F0000}"/>
    <cellStyle name="Currency 2 10 2 5 3" xfId="55296" xr:uid="{00000000-0005-0000-0000-0000FE7F0000}"/>
    <cellStyle name="Currency 2 10 2 6" xfId="26691" xr:uid="{00000000-0005-0000-0000-0000FF7F0000}"/>
    <cellStyle name="Currency 2 10 2 7" xfId="26692" xr:uid="{00000000-0005-0000-0000-000000800000}"/>
    <cellStyle name="Currency 2 10 3" xfId="26693" xr:uid="{00000000-0005-0000-0000-000001800000}"/>
    <cellStyle name="Currency 2 10 3 2" xfId="26694" xr:uid="{00000000-0005-0000-0000-000002800000}"/>
    <cellStyle name="Currency 2 10 3 2 2" xfId="26695" xr:uid="{00000000-0005-0000-0000-000003800000}"/>
    <cellStyle name="Currency 2 10 3 2 2 2" xfId="26696" xr:uid="{00000000-0005-0000-0000-000004800000}"/>
    <cellStyle name="Currency 2 10 3 2 2 3" xfId="55297" xr:uid="{00000000-0005-0000-0000-000005800000}"/>
    <cellStyle name="Currency 2 10 3 2 3" xfId="26697" xr:uid="{00000000-0005-0000-0000-000006800000}"/>
    <cellStyle name="Currency 2 10 3 2 4" xfId="26698" xr:uid="{00000000-0005-0000-0000-000007800000}"/>
    <cellStyle name="Currency 2 10 3 3" xfId="26699" xr:uid="{00000000-0005-0000-0000-000008800000}"/>
    <cellStyle name="Currency 2 10 3 3 2" xfId="26700" xr:uid="{00000000-0005-0000-0000-000009800000}"/>
    <cellStyle name="Currency 2 10 3 3 2 2" xfId="26701" xr:uid="{00000000-0005-0000-0000-00000A800000}"/>
    <cellStyle name="Currency 2 10 3 3 2 3" xfId="55298" xr:uid="{00000000-0005-0000-0000-00000B800000}"/>
    <cellStyle name="Currency 2 10 3 3 3" xfId="26702" xr:uid="{00000000-0005-0000-0000-00000C800000}"/>
    <cellStyle name="Currency 2 10 3 3 4" xfId="26703" xr:uid="{00000000-0005-0000-0000-00000D800000}"/>
    <cellStyle name="Currency 2 10 3 4" xfId="26704" xr:uid="{00000000-0005-0000-0000-00000E800000}"/>
    <cellStyle name="Currency 2 10 3 4 2" xfId="26705" xr:uid="{00000000-0005-0000-0000-00000F800000}"/>
    <cellStyle name="Currency 2 10 3 4 3" xfId="55299" xr:uid="{00000000-0005-0000-0000-000010800000}"/>
    <cellStyle name="Currency 2 10 3 5" xfId="26706" xr:uid="{00000000-0005-0000-0000-000011800000}"/>
    <cellStyle name="Currency 2 10 3 6" xfId="26707" xr:uid="{00000000-0005-0000-0000-000012800000}"/>
    <cellStyle name="Currency 2 10 4" xfId="26708" xr:uid="{00000000-0005-0000-0000-000013800000}"/>
    <cellStyle name="Currency 2 10 4 2" xfId="26709" xr:uid="{00000000-0005-0000-0000-000014800000}"/>
    <cellStyle name="Currency 2 10 4 2 2" xfId="26710" xr:uid="{00000000-0005-0000-0000-000015800000}"/>
    <cellStyle name="Currency 2 10 4 2 3" xfId="55300" xr:uid="{00000000-0005-0000-0000-000016800000}"/>
    <cellStyle name="Currency 2 10 4 3" xfId="26711" xr:uid="{00000000-0005-0000-0000-000017800000}"/>
    <cellStyle name="Currency 2 10 4 4" xfId="26712" xr:uid="{00000000-0005-0000-0000-000018800000}"/>
    <cellStyle name="Currency 2 10 5" xfId="26713" xr:uid="{00000000-0005-0000-0000-000019800000}"/>
    <cellStyle name="Currency 2 10 5 2" xfId="26714" xr:uid="{00000000-0005-0000-0000-00001A800000}"/>
    <cellStyle name="Currency 2 10 5 2 2" xfId="26715" xr:uid="{00000000-0005-0000-0000-00001B800000}"/>
    <cellStyle name="Currency 2 10 5 2 3" xfId="55301" xr:uid="{00000000-0005-0000-0000-00001C800000}"/>
    <cellStyle name="Currency 2 10 5 3" xfId="26716" xr:uid="{00000000-0005-0000-0000-00001D800000}"/>
    <cellStyle name="Currency 2 10 5 4" xfId="26717" xr:uid="{00000000-0005-0000-0000-00001E800000}"/>
    <cellStyle name="Currency 2 10 6" xfId="26718" xr:uid="{00000000-0005-0000-0000-00001F800000}"/>
    <cellStyle name="Currency 2 10 6 2" xfId="26719" xr:uid="{00000000-0005-0000-0000-000020800000}"/>
    <cellStyle name="Currency 2 10 6 3" xfId="55302" xr:uid="{00000000-0005-0000-0000-000021800000}"/>
    <cellStyle name="Currency 2 10 7" xfId="26720" xr:uid="{00000000-0005-0000-0000-000022800000}"/>
    <cellStyle name="Currency 2 10 8" xfId="26721" xr:uid="{00000000-0005-0000-0000-000023800000}"/>
    <cellStyle name="Currency 2 11" xfId="26722" xr:uid="{00000000-0005-0000-0000-000024800000}"/>
    <cellStyle name="Currency 2 11 2" xfId="26723" xr:uid="{00000000-0005-0000-0000-000025800000}"/>
    <cellStyle name="Currency 2 11 2 2" xfId="26724" xr:uid="{00000000-0005-0000-0000-000026800000}"/>
    <cellStyle name="Currency 2 11 2 2 2" xfId="26725" xr:uid="{00000000-0005-0000-0000-000027800000}"/>
    <cellStyle name="Currency 2 11 2 2 2 2" xfId="26726" xr:uid="{00000000-0005-0000-0000-000028800000}"/>
    <cellStyle name="Currency 2 11 2 2 2 3" xfId="55303" xr:uid="{00000000-0005-0000-0000-000029800000}"/>
    <cellStyle name="Currency 2 11 2 2 3" xfId="26727" xr:uid="{00000000-0005-0000-0000-00002A800000}"/>
    <cellStyle name="Currency 2 11 2 2 4" xfId="26728" xr:uid="{00000000-0005-0000-0000-00002B800000}"/>
    <cellStyle name="Currency 2 11 2 3" xfId="26729" xr:uid="{00000000-0005-0000-0000-00002C800000}"/>
    <cellStyle name="Currency 2 11 2 3 2" xfId="26730" xr:uid="{00000000-0005-0000-0000-00002D800000}"/>
    <cellStyle name="Currency 2 11 2 3 2 2" xfId="26731" xr:uid="{00000000-0005-0000-0000-00002E800000}"/>
    <cellStyle name="Currency 2 11 2 3 2 3" xfId="55304" xr:uid="{00000000-0005-0000-0000-00002F800000}"/>
    <cellStyle name="Currency 2 11 2 3 3" xfId="26732" xr:uid="{00000000-0005-0000-0000-000030800000}"/>
    <cellStyle name="Currency 2 11 2 3 4" xfId="26733" xr:uid="{00000000-0005-0000-0000-000031800000}"/>
    <cellStyle name="Currency 2 11 2 4" xfId="26734" xr:uid="{00000000-0005-0000-0000-000032800000}"/>
    <cellStyle name="Currency 2 11 2 4 2" xfId="26735" xr:uid="{00000000-0005-0000-0000-000033800000}"/>
    <cellStyle name="Currency 2 11 2 4 3" xfId="55305" xr:uid="{00000000-0005-0000-0000-000034800000}"/>
    <cellStyle name="Currency 2 11 2 5" xfId="26736" xr:uid="{00000000-0005-0000-0000-000035800000}"/>
    <cellStyle name="Currency 2 11 2 6" xfId="26737" xr:uid="{00000000-0005-0000-0000-000036800000}"/>
    <cellStyle name="Currency 2 11 3" xfId="26738" xr:uid="{00000000-0005-0000-0000-000037800000}"/>
    <cellStyle name="Currency 2 11 3 2" xfId="26739" xr:uid="{00000000-0005-0000-0000-000038800000}"/>
    <cellStyle name="Currency 2 11 3 2 2" xfId="26740" xr:uid="{00000000-0005-0000-0000-000039800000}"/>
    <cellStyle name="Currency 2 11 3 2 3" xfId="55306" xr:uid="{00000000-0005-0000-0000-00003A800000}"/>
    <cellStyle name="Currency 2 11 3 3" xfId="26741" xr:uid="{00000000-0005-0000-0000-00003B800000}"/>
    <cellStyle name="Currency 2 11 3 4" xfId="26742" xr:uid="{00000000-0005-0000-0000-00003C800000}"/>
    <cellStyle name="Currency 2 11 4" xfId="26743" xr:uid="{00000000-0005-0000-0000-00003D800000}"/>
    <cellStyle name="Currency 2 11 4 2" xfId="26744" xr:uid="{00000000-0005-0000-0000-00003E800000}"/>
    <cellStyle name="Currency 2 11 4 2 2" xfId="26745" xr:uid="{00000000-0005-0000-0000-00003F800000}"/>
    <cellStyle name="Currency 2 11 4 2 3" xfId="55307" xr:uid="{00000000-0005-0000-0000-000040800000}"/>
    <cellStyle name="Currency 2 11 4 3" xfId="26746" xr:uid="{00000000-0005-0000-0000-000041800000}"/>
    <cellStyle name="Currency 2 11 4 4" xfId="26747" xr:uid="{00000000-0005-0000-0000-000042800000}"/>
    <cellStyle name="Currency 2 11 5" xfId="26748" xr:uid="{00000000-0005-0000-0000-000043800000}"/>
    <cellStyle name="Currency 2 11 5 2" xfId="26749" xr:uid="{00000000-0005-0000-0000-000044800000}"/>
    <cellStyle name="Currency 2 11 5 3" xfId="55308" xr:uid="{00000000-0005-0000-0000-000045800000}"/>
    <cellStyle name="Currency 2 11 6" xfId="26750" xr:uid="{00000000-0005-0000-0000-000046800000}"/>
    <cellStyle name="Currency 2 11 7" xfId="26751" xr:uid="{00000000-0005-0000-0000-000047800000}"/>
    <cellStyle name="Currency 2 12" xfId="26752" xr:uid="{00000000-0005-0000-0000-000048800000}"/>
    <cellStyle name="Currency 2 12 2" xfId="26753" xr:uid="{00000000-0005-0000-0000-000049800000}"/>
    <cellStyle name="Currency 2 12 2 2" xfId="26754" xr:uid="{00000000-0005-0000-0000-00004A800000}"/>
    <cellStyle name="Currency 2 12 2 2 2" xfId="26755" xr:uid="{00000000-0005-0000-0000-00004B800000}"/>
    <cellStyle name="Currency 2 12 2 2 3" xfId="55309" xr:uid="{00000000-0005-0000-0000-00004C800000}"/>
    <cellStyle name="Currency 2 12 2 3" xfId="26756" xr:uid="{00000000-0005-0000-0000-00004D800000}"/>
    <cellStyle name="Currency 2 12 2 4" xfId="26757" xr:uid="{00000000-0005-0000-0000-00004E800000}"/>
    <cellStyle name="Currency 2 12 3" xfId="26758" xr:uid="{00000000-0005-0000-0000-00004F800000}"/>
    <cellStyle name="Currency 2 12 3 2" xfId="26759" xr:uid="{00000000-0005-0000-0000-000050800000}"/>
    <cellStyle name="Currency 2 12 3 2 2" xfId="26760" xr:uid="{00000000-0005-0000-0000-000051800000}"/>
    <cellStyle name="Currency 2 12 3 2 3" xfId="55310" xr:uid="{00000000-0005-0000-0000-000052800000}"/>
    <cellStyle name="Currency 2 12 3 3" xfId="26761" xr:uid="{00000000-0005-0000-0000-000053800000}"/>
    <cellStyle name="Currency 2 12 3 4" xfId="26762" xr:uid="{00000000-0005-0000-0000-000054800000}"/>
    <cellStyle name="Currency 2 12 4" xfId="26763" xr:uid="{00000000-0005-0000-0000-000055800000}"/>
    <cellStyle name="Currency 2 12 4 2" xfId="26764" xr:uid="{00000000-0005-0000-0000-000056800000}"/>
    <cellStyle name="Currency 2 12 4 3" xfId="55311" xr:uid="{00000000-0005-0000-0000-000057800000}"/>
    <cellStyle name="Currency 2 12 5" xfId="26765" xr:uid="{00000000-0005-0000-0000-000058800000}"/>
    <cellStyle name="Currency 2 12 6" xfId="26766" xr:uid="{00000000-0005-0000-0000-000059800000}"/>
    <cellStyle name="Currency 2 13" xfId="26767" xr:uid="{00000000-0005-0000-0000-00005A800000}"/>
    <cellStyle name="Currency 2 13 2" xfId="26768" xr:uid="{00000000-0005-0000-0000-00005B800000}"/>
    <cellStyle name="Currency 2 13 2 2" xfId="26769" xr:uid="{00000000-0005-0000-0000-00005C800000}"/>
    <cellStyle name="Currency 2 13 2 2 2" xfId="26770" xr:uid="{00000000-0005-0000-0000-00005D800000}"/>
    <cellStyle name="Currency 2 13 2 2 3" xfId="55312" xr:uid="{00000000-0005-0000-0000-00005E800000}"/>
    <cellStyle name="Currency 2 13 2 3" xfId="26771" xr:uid="{00000000-0005-0000-0000-00005F800000}"/>
    <cellStyle name="Currency 2 13 2 4" xfId="26772" xr:uid="{00000000-0005-0000-0000-000060800000}"/>
    <cellStyle name="Currency 2 13 3" xfId="26773" xr:uid="{00000000-0005-0000-0000-000061800000}"/>
    <cellStyle name="Currency 2 13 3 2" xfId="26774" xr:uid="{00000000-0005-0000-0000-000062800000}"/>
    <cellStyle name="Currency 2 13 3 3" xfId="55313" xr:uid="{00000000-0005-0000-0000-000063800000}"/>
    <cellStyle name="Currency 2 13 4" xfId="26775" xr:uid="{00000000-0005-0000-0000-000064800000}"/>
    <cellStyle name="Currency 2 13 5" xfId="26776" xr:uid="{00000000-0005-0000-0000-000065800000}"/>
    <cellStyle name="Currency 2 14" xfId="26777" xr:uid="{00000000-0005-0000-0000-000066800000}"/>
    <cellStyle name="Currency 2 14 2" xfId="26778" xr:uid="{00000000-0005-0000-0000-000067800000}"/>
    <cellStyle name="Currency 2 14 2 2" xfId="26779" xr:uid="{00000000-0005-0000-0000-000068800000}"/>
    <cellStyle name="Currency 2 14 2 3" xfId="55314" xr:uid="{00000000-0005-0000-0000-000069800000}"/>
    <cellStyle name="Currency 2 14 3" xfId="26780" xr:uid="{00000000-0005-0000-0000-00006A800000}"/>
    <cellStyle name="Currency 2 14 4" xfId="26781" xr:uid="{00000000-0005-0000-0000-00006B800000}"/>
    <cellStyle name="Currency 2 15" xfId="26782" xr:uid="{00000000-0005-0000-0000-00006C800000}"/>
    <cellStyle name="Currency 2 15 2" xfId="26783" xr:uid="{00000000-0005-0000-0000-00006D800000}"/>
    <cellStyle name="Currency 2 15 2 2" xfId="26784" xr:uid="{00000000-0005-0000-0000-00006E800000}"/>
    <cellStyle name="Currency 2 15 2 3" xfId="55315" xr:uid="{00000000-0005-0000-0000-00006F800000}"/>
    <cellStyle name="Currency 2 15 3" xfId="26785" xr:uid="{00000000-0005-0000-0000-000070800000}"/>
    <cellStyle name="Currency 2 15 4" xfId="26786" xr:uid="{00000000-0005-0000-0000-000071800000}"/>
    <cellStyle name="Currency 2 16" xfId="26787" xr:uid="{00000000-0005-0000-0000-000072800000}"/>
    <cellStyle name="Currency 2 16 2" xfId="26788" xr:uid="{00000000-0005-0000-0000-000073800000}"/>
    <cellStyle name="Currency 2 16 3" xfId="55316" xr:uid="{00000000-0005-0000-0000-000074800000}"/>
    <cellStyle name="Currency 2 17" xfId="26789" xr:uid="{00000000-0005-0000-0000-000075800000}"/>
    <cellStyle name="Currency 2 18" xfId="26790" xr:uid="{00000000-0005-0000-0000-000076800000}"/>
    <cellStyle name="Currency 2 2" xfId="26791" xr:uid="{00000000-0005-0000-0000-000077800000}"/>
    <cellStyle name="Currency 2 2 10" xfId="26792" xr:uid="{00000000-0005-0000-0000-000078800000}"/>
    <cellStyle name="Currency 2 2 10 2" xfId="26793" xr:uid="{00000000-0005-0000-0000-000079800000}"/>
    <cellStyle name="Currency 2 2 10 2 2" xfId="26794" xr:uid="{00000000-0005-0000-0000-00007A800000}"/>
    <cellStyle name="Currency 2 2 10 2 2 2" xfId="26795" xr:uid="{00000000-0005-0000-0000-00007B800000}"/>
    <cellStyle name="Currency 2 2 10 2 2 3" xfId="55317" xr:uid="{00000000-0005-0000-0000-00007C800000}"/>
    <cellStyle name="Currency 2 2 10 2 3" xfId="26796" xr:uid="{00000000-0005-0000-0000-00007D800000}"/>
    <cellStyle name="Currency 2 2 10 2 4" xfId="26797" xr:uid="{00000000-0005-0000-0000-00007E800000}"/>
    <cellStyle name="Currency 2 2 10 3" xfId="26798" xr:uid="{00000000-0005-0000-0000-00007F800000}"/>
    <cellStyle name="Currency 2 2 10 3 2" xfId="26799" xr:uid="{00000000-0005-0000-0000-000080800000}"/>
    <cellStyle name="Currency 2 2 10 3 2 2" xfId="26800" xr:uid="{00000000-0005-0000-0000-000081800000}"/>
    <cellStyle name="Currency 2 2 10 3 2 3" xfId="55318" xr:uid="{00000000-0005-0000-0000-000082800000}"/>
    <cellStyle name="Currency 2 2 10 3 3" xfId="26801" xr:uid="{00000000-0005-0000-0000-000083800000}"/>
    <cellStyle name="Currency 2 2 10 3 4" xfId="26802" xr:uid="{00000000-0005-0000-0000-000084800000}"/>
    <cellStyle name="Currency 2 2 10 4" xfId="26803" xr:uid="{00000000-0005-0000-0000-000085800000}"/>
    <cellStyle name="Currency 2 2 10 4 2" xfId="26804" xr:uid="{00000000-0005-0000-0000-000086800000}"/>
    <cellStyle name="Currency 2 2 10 4 3" xfId="55319" xr:uid="{00000000-0005-0000-0000-000087800000}"/>
    <cellStyle name="Currency 2 2 10 5" xfId="26805" xr:uid="{00000000-0005-0000-0000-000088800000}"/>
    <cellStyle name="Currency 2 2 10 6" xfId="26806" xr:uid="{00000000-0005-0000-0000-000089800000}"/>
    <cellStyle name="Currency 2 2 11" xfId="26807" xr:uid="{00000000-0005-0000-0000-00008A800000}"/>
    <cellStyle name="Currency 2 2 11 2" xfId="26808" xr:uid="{00000000-0005-0000-0000-00008B800000}"/>
    <cellStyle name="Currency 2 2 11 2 2" xfId="26809" xr:uid="{00000000-0005-0000-0000-00008C800000}"/>
    <cellStyle name="Currency 2 2 11 2 2 2" xfId="26810" xr:uid="{00000000-0005-0000-0000-00008D800000}"/>
    <cellStyle name="Currency 2 2 11 2 2 3" xfId="55320" xr:uid="{00000000-0005-0000-0000-00008E800000}"/>
    <cellStyle name="Currency 2 2 11 2 3" xfId="26811" xr:uid="{00000000-0005-0000-0000-00008F800000}"/>
    <cellStyle name="Currency 2 2 11 2 4" xfId="26812" xr:uid="{00000000-0005-0000-0000-000090800000}"/>
    <cellStyle name="Currency 2 2 11 3" xfId="26813" xr:uid="{00000000-0005-0000-0000-000091800000}"/>
    <cellStyle name="Currency 2 2 11 3 2" xfId="26814" xr:uid="{00000000-0005-0000-0000-000092800000}"/>
    <cellStyle name="Currency 2 2 11 3 3" xfId="55321" xr:uid="{00000000-0005-0000-0000-000093800000}"/>
    <cellStyle name="Currency 2 2 11 4" xfId="26815" xr:uid="{00000000-0005-0000-0000-000094800000}"/>
    <cellStyle name="Currency 2 2 11 5" xfId="26816" xr:uid="{00000000-0005-0000-0000-000095800000}"/>
    <cellStyle name="Currency 2 2 12" xfId="26817" xr:uid="{00000000-0005-0000-0000-000096800000}"/>
    <cellStyle name="Currency 2 2 12 2" xfId="26818" xr:uid="{00000000-0005-0000-0000-000097800000}"/>
    <cellStyle name="Currency 2 2 12 2 2" xfId="26819" xr:uid="{00000000-0005-0000-0000-000098800000}"/>
    <cellStyle name="Currency 2 2 12 2 3" xfId="55322" xr:uid="{00000000-0005-0000-0000-000099800000}"/>
    <cellStyle name="Currency 2 2 12 3" xfId="26820" xr:uid="{00000000-0005-0000-0000-00009A800000}"/>
    <cellStyle name="Currency 2 2 12 4" xfId="26821" xr:uid="{00000000-0005-0000-0000-00009B800000}"/>
    <cellStyle name="Currency 2 2 13" xfId="26822" xr:uid="{00000000-0005-0000-0000-00009C800000}"/>
    <cellStyle name="Currency 2 2 13 2" xfId="26823" xr:uid="{00000000-0005-0000-0000-00009D800000}"/>
    <cellStyle name="Currency 2 2 13 2 2" xfId="26824" xr:uid="{00000000-0005-0000-0000-00009E800000}"/>
    <cellStyle name="Currency 2 2 13 2 3" xfId="55323" xr:uid="{00000000-0005-0000-0000-00009F800000}"/>
    <cellStyle name="Currency 2 2 13 3" xfId="26825" xr:uid="{00000000-0005-0000-0000-0000A0800000}"/>
    <cellStyle name="Currency 2 2 13 4" xfId="26826" xr:uid="{00000000-0005-0000-0000-0000A1800000}"/>
    <cellStyle name="Currency 2 2 14" xfId="26827" xr:uid="{00000000-0005-0000-0000-0000A2800000}"/>
    <cellStyle name="Currency 2 2 14 2" xfId="26828" xr:uid="{00000000-0005-0000-0000-0000A3800000}"/>
    <cellStyle name="Currency 2 2 14 3" xfId="55324" xr:uid="{00000000-0005-0000-0000-0000A4800000}"/>
    <cellStyle name="Currency 2 2 15" xfId="26829" xr:uid="{00000000-0005-0000-0000-0000A5800000}"/>
    <cellStyle name="Currency 2 2 16" xfId="26830" xr:uid="{00000000-0005-0000-0000-0000A6800000}"/>
    <cellStyle name="Currency 2 2 2" xfId="26831" xr:uid="{00000000-0005-0000-0000-0000A7800000}"/>
    <cellStyle name="Currency 2 2 2 10" xfId="26832" xr:uid="{00000000-0005-0000-0000-0000A8800000}"/>
    <cellStyle name="Currency 2 2 2 10 2" xfId="26833" xr:uid="{00000000-0005-0000-0000-0000A9800000}"/>
    <cellStyle name="Currency 2 2 2 10 2 2" xfId="26834" xr:uid="{00000000-0005-0000-0000-0000AA800000}"/>
    <cellStyle name="Currency 2 2 2 10 2 2 2" xfId="26835" xr:uid="{00000000-0005-0000-0000-0000AB800000}"/>
    <cellStyle name="Currency 2 2 2 10 2 2 3" xfId="55325" xr:uid="{00000000-0005-0000-0000-0000AC800000}"/>
    <cellStyle name="Currency 2 2 2 10 2 3" xfId="26836" xr:uid="{00000000-0005-0000-0000-0000AD800000}"/>
    <cellStyle name="Currency 2 2 2 10 2 4" xfId="26837" xr:uid="{00000000-0005-0000-0000-0000AE800000}"/>
    <cellStyle name="Currency 2 2 2 10 3" xfId="26838" xr:uid="{00000000-0005-0000-0000-0000AF800000}"/>
    <cellStyle name="Currency 2 2 2 10 3 2" xfId="26839" xr:uid="{00000000-0005-0000-0000-0000B0800000}"/>
    <cellStyle name="Currency 2 2 2 10 3 3" xfId="55326" xr:uid="{00000000-0005-0000-0000-0000B1800000}"/>
    <cellStyle name="Currency 2 2 2 10 4" xfId="26840" xr:uid="{00000000-0005-0000-0000-0000B2800000}"/>
    <cellStyle name="Currency 2 2 2 10 5" xfId="26841" xr:uid="{00000000-0005-0000-0000-0000B3800000}"/>
    <cellStyle name="Currency 2 2 2 11" xfId="26842" xr:uid="{00000000-0005-0000-0000-0000B4800000}"/>
    <cellStyle name="Currency 2 2 2 11 2" xfId="26843" xr:uid="{00000000-0005-0000-0000-0000B5800000}"/>
    <cellStyle name="Currency 2 2 2 11 2 2" xfId="26844" xr:uid="{00000000-0005-0000-0000-0000B6800000}"/>
    <cellStyle name="Currency 2 2 2 11 2 3" xfId="55327" xr:uid="{00000000-0005-0000-0000-0000B7800000}"/>
    <cellStyle name="Currency 2 2 2 11 3" xfId="26845" xr:uid="{00000000-0005-0000-0000-0000B8800000}"/>
    <cellStyle name="Currency 2 2 2 11 4" xfId="26846" xr:uid="{00000000-0005-0000-0000-0000B9800000}"/>
    <cellStyle name="Currency 2 2 2 12" xfId="26847" xr:uid="{00000000-0005-0000-0000-0000BA800000}"/>
    <cellStyle name="Currency 2 2 2 12 2" xfId="26848" xr:uid="{00000000-0005-0000-0000-0000BB800000}"/>
    <cellStyle name="Currency 2 2 2 12 2 2" xfId="26849" xr:uid="{00000000-0005-0000-0000-0000BC800000}"/>
    <cellStyle name="Currency 2 2 2 12 2 3" xfId="55328" xr:uid="{00000000-0005-0000-0000-0000BD800000}"/>
    <cellStyle name="Currency 2 2 2 12 3" xfId="26850" xr:uid="{00000000-0005-0000-0000-0000BE800000}"/>
    <cellStyle name="Currency 2 2 2 12 4" xfId="26851" xr:uid="{00000000-0005-0000-0000-0000BF800000}"/>
    <cellStyle name="Currency 2 2 2 13" xfId="26852" xr:uid="{00000000-0005-0000-0000-0000C0800000}"/>
    <cellStyle name="Currency 2 2 2 13 2" xfId="26853" xr:uid="{00000000-0005-0000-0000-0000C1800000}"/>
    <cellStyle name="Currency 2 2 2 13 3" xfId="55329" xr:uid="{00000000-0005-0000-0000-0000C2800000}"/>
    <cellStyle name="Currency 2 2 2 14" xfId="26854" xr:uid="{00000000-0005-0000-0000-0000C3800000}"/>
    <cellStyle name="Currency 2 2 2 15" xfId="26855" xr:uid="{00000000-0005-0000-0000-0000C4800000}"/>
    <cellStyle name="Currency 2 2 2 2" xfId="26856" xr:uid="{00000000-0005-0000-0000-0000C5800000}"/>
    <cellStyle name="Currency 2 2 2 2 10" xfId="26857" xr:uid="{00000000-0005-0000-0000-0000C6800000}"/>
    <cellStyle name="Currency 2 2 2 2 11" xfId="26858" xr:uid="{00000000-0005-0000-0000-0000C7800000}"/>
    <cellStyle name="Currency 2 2 2 2 2" xfId="26859" xr:uid="{00000000-0005-0000-0000-0000C8800000}"/>
    <cellStyle name="Currency 2 2 2 2 2 10" xfId="26860" xr:uid="{00000000-0005-0000-0000-0000C9800000}"/>
    <cellStyle name="Currency 2 2 2 2 2 2" xfId="26861" xr:uid="{00000000-0005-0000-0000-0000CA800000}"/>
    <cellStyle name="Currency 2 2 2 2 2 2 2" xfId="26862" xr:uid="{00000000-0005-0000-0000-0000CB800000}"/>
    <cellStyle name="Currency 2 2 2 2 2 2 2 2" xfId="26863" xr:uid="{00000000-0005-0000-0000-0000CC800000}"/>
    <cellStyle name="Currency 2 2 2 2 2 2 2 2 2" xfId="26864" xr:uid="{00000000-0005-0000-0000-0000CD800000}"/>
    <cellStyle name="Currency 2 2 2 2 2 2 2 2 2 2" xfId="26865" xr:uid="{00000000-0005-0000-0000-0000CE800000}"/>
    <cellStyle name="Currency 2 2 2 2 2 2 2 2 2 2 2" xfId="26866" xr:uid="{00000000-0005-0000-0000-0000CF800000}"/>
    <cellStyle name="Currency 2 2 2 2 2 2 2 2 2 2 3" xfId="55330" xr:uid="{00000000-0005-0000-0000-0000D0800000}"/>
    <cellStyle name="Currency 2 2 2 2 2 2 2 2 2 3" xfId="26867" xr:uid="{00000000-0005-0000-0000-0000D1800000}"/>
    <cellStyle name="Currency 2 2 2 2 2 2 2 2 2 4" xfId="26868" xr:uid="{00000000-0005-0000-0000-0000D2800000}"/>
    <cellStyle name="Currency 2 2 2 2 2 2 2 2 3" xfId="26869" xr:uid="{00000000-0005-0000-0000-0000D3800000}"/>
    <cellStyle name="Currency 2 2 2 2 2 2 2 2 3 2" xfId="26870" xr:uid="{00000000-0005-0000-0000-0000D4800000}"/>
    <cellStyle name="Currency 2 2 2 2 2 2 2 2 3 2 2" xfId="26871" xr:uid="{00000000-0005-0000-0000-0000D5800000}"/>
    <cellStyle name="Currency 2 2 2 2 2 2 2 2 3 2 3" xfId="55331" xr:uid="{00000000-0005-0000-0000-0000D6800000}"/>
    <cellStyle name="Currency 2 2 2 2 2 2 2 2 3 3" xfId="26872" xr:uid="{00000000-0005-0000-0000-0000D7800000}"/>
    <cellStyle name="Currency 2 2 2 2 2 2 2 2 3 4" xfId="26873" xr:uid="{00000000-0005-0000-0000-0000D8800000}"/>
    <cellStyle name="Currency 2 2 2 2 2 2 2 2 4" xfId="26874" xr:uid="{00000000-0005-0000-0000-0000D9800000}"/>
    <cellStyle name="Currency 2 2 2 2 2 2 2 2 4 2" xfId="26875" xr:uid="{00000000-0005-0000-0000-0000DA800000}"/>
    <cellStyle name="Currency 2 2 2 2 2 2 2 2 4 3" xfId="55332" xr:uid="{00000000-0005-0000-0000-0000DB800000}"/>
    <cellStyle name="Currency 2 2 2 2 2 2 2 2 5" xfId="26876" xr:uid="{00000000-0005-0000-0000-0000DC800000}"/>
    <cellStyle name="Currency 2 2 2 2 2 2 2 2 6" xfId="26877" xr:uid="{00000000-0005-0000-0000-0000DD800000}"/>
    <cellStyle name="Currency 2 2 2 2 2 2 2 3" xfId="26878" xr:uid="{00000000-0005-0000-0000-0000DE800000}"/>
    <cellStyle name="Currency 2 2 2 2 2 2 2 3 2" xfId="26879" xr:uid="{00000000-0005-0000-0000-0000DF800000}"/>
    <cellStyle name="Currency 2 2 2 2 2 2 2 3 2 2" xfId="26880" xr:uid="{00000000-0005-0000-0000-0000E0800000}"/>
    <cellStyle name="Currency 2 2 2 2 2 2 2 3 2 3" xfId="55333" xr:uid="{00000000-0005-0000-0000-0000E1800000}"/>
    <cellStyle name="Currency 2 2 2 2 2 2 2 3 3" xfId="26881" xr:uid="{00000000-0005-0000-0000-0000E2800000}"/>
    <cellStyle name="Currency 2 2 2 2 2 2 2 3 4" xfId="26882" xr:uid="{00000000-0005-0000-0000-0000E3800000}"/>
    <cellStyle name="Currency 2 2 2 2 2 2 2 4" xfId="26883" xr:uid="{00000000-0005-0000-0000-0000E4800000}"/>
    <cellStyle name="Currency 2 2 2 2 2 2 2 4 2" xfId="26884" xr:uid="{00000000-0005-0000-0000-0000E5800000}"/>
    <cellStyle name="Currency 2 2 2 2 2 2 2 4 2 2" xfId="26885" xr:uid="{00000000-0005-0000-0000-0000E6800000}"/>
    <cellStyle name="Currency 2 2 2 2 2 2 2 4 2 3" xfId="55334" xr:uid="{00000000-0005-0000-0000-0000E7800000}"/>
    <cellStyle name="Currency 2 2 2 2 2 2 2 4 3" xfId="26886" xr:uid="{00000000-0005-0000-0000-0000E8800000}"/>
    <cellStyle name="Currency 2 2 2 2 2 2 2 4 4" xfId="26887" xr:uid="{00000000-0005-0000-0000-0000E9800000}"/>
    <cellStyle name="Currency 2 2 2 2 2 2 2 5" xfId="26888" xr:uid="{00000000-0005-0000-0000-0000EA800000}"/>
    <cellStyle name="Currency 2 2 2 2 2 2 2 5 2" xfId="26889" xr:uid="{00000000-0005-0000-0000-0000EB800000}"/>
    <cellStyle name="Currency 2 2 2 2 2 2 2 5 3" xfId="55335" xr:uid="{00000000-0005-0000-0000-0000EC800000}"/>
    <cellStyle name="Currency 2 2 2 2 2 2 2 6" xfId="26890" xr:uid="{00000000-0005-0000-0000-0000ED800000}"/>
    <cellStyle name="Currency 2 2 2 2 2 2 2 7" xfId="26891" xr:uid="{00000000-0005-0000-0000-0000EE800000}"/>
    <cellStyle name="Currency 2 2 2 2 2 2 3" xfId="26892" xr:uid="{00000000-0005-0000-0000-0000EF800000}"/>
    <cellStyle name="Currency 2 2 2 2 2 2 3 2" xfId="26893" xr:uid="{00000000-0005-0000-0000-0000F0800000}"/>
    <cellStyle name="Currency 2 2 2 2 2 2 3 2 2" xfId="26894" xr:uid="{00000000-0005-0000-0000-0000F1800000}"/>
    <cellStyle name="Currency 2 2 2 2 2 2 3 2 2 2" xfId="26895" xr:uid="{00000000-0005-0000-0000-0000F2800000}"/>
    <cellStyle name="Currency 2 2 2 2 2 2 3 2 2 3" xfId="55336" xr:uid="{00000000-0005-0000-0000-0000F3800000}"/>
    <cellStyle name="Currency 2 2 2 2 2 2 3 2 3" xfId="26896" xr:uid="{00000000-0005-0000-0000-0000F4800000}"/>
    <cellStyle name="Currency 2 2 2 2 2 2 3 2 4" xfId="26897" xr:uid="{00000000-0005-0000-0000-0000F5800000}"/>
    <cellStyle name="Currency 2 2 2 2 2 2 3 3" xfId="26898" xr:uid="{00000000-0005-0000-0000-0000F6800000}"/>
    <cellStyle name="Currency 2 2 2 2 2 2 3 3 2" xfId="26899" xr:uid="{00000000-0005-0000-0000-0000F7800000}"/>
    <cellStyle name="Currency 2 2 2 2 2 2 3 3 2 2" xfId="26900" xr:uid="{00000000-0005-0000-0000-0000F8800000}"/>
    <cellStyle name="Currency 2 2 2 2 2 2 3 3 2 3" xfId="55337" xr:uid="{00000000-0005-0000-0000-0000F9800000}"/>
    <cellStyle name="Currency 2 2 2 2 2 2 3 3 3" xfId="26901" xr:uid="{00000000-0005-0000-0000-0000FA800000}"/>
    <cellStyle name="Currency 2 2 2 2 2 2 3 3 4" xfId="26902" xr:uid="{00000000-0005-0000-0000-0000FB800000}"/>
    <cellStyle name="Currency 2 2 2 2 2 2 3 4" xfId="26903" xr:uid="{00000000-0005-0000-0000-0000FC800000}"/>
    <cellStyle name="Currency 2 2 2 2 2 2 3 4 2" xfId="26904" xr:uid="{00000000-0005-0000-0000-0000FD800000}"/>
    <cellStyle name="Currency 2 2 2 2 2 2 3 4 3" xfId="55338" xr:uid="{00000000-0005-0000-0000-0000FE800000}"/>
    <cellStyle name="Currency 2 2 2 2 2 2 3 5" xfId="26905" xr:uid="{00000000-0005-0000-0000-0000FF800000}"/>
    <cellStyle name="Currency 2 2 2 2 2 2 3 6" xfId="26906" xr:uid="{00000000-0005-0000-0000-000000810000}"/>
    <cellStyle name="Currency 2 2 2 2 2 2 4" xfId="26907" xr:uid="{00000000-0005-0000-0000-000001810000}"/>
    <cellStyle name="Currency 2 2 2 2 2 2 4 2" xfId="26908" xr:uid="{00000000-0005-0000-0000-000002810000}"/>
    <cellStyle name="Currency 2 2 2 2 2 2 4 2 2" xfId="26909" xr:uid="{00000000-0005-0000-0000-000003810000}"/>
    <cellStyle name="Currency 2 2 2 2 2 2 4 2 3" xfId="55339" xr:uid="{00000000-0005-0000-0000-000004810000}"/>
    <cellStyle name="Currency 2 2 2 2 2 2 4 3" xfId="26910" xr:uid="{00000000-0005-0000-0000-000005810000}"/>
    <cellStyle name="Currency 2 2 2 2 2 2 4 4" xfId="26911" xr:uid="{00000000-0005-0000-0000-000006810000}"/>
    <cellStyle name="Currency 2 2 2 2 2 2 5" xfId="26912" xr:uid="{00000000-0005-0000-0000-000007810000}"/>
    <cellStyle name="Currency 2 2 2 2 2 2 5 2" xfId="26913" xr:uid="{00000000-0005-0000-0000-000008810000}"/>
    <cellStyle name="Currency 2 2 2 2 2 2 5 2 2" xfId="26914" xr:uid="{00000000-0005-0000-0000-000009810000}"/>
    <cellStyle name="Currency 2 2 2 2 2 2 5 2 3" xfId="55340" xr:uid="{00000000-0005-0000-0000-00000A810000}"/>
    <cellStyle name="Currency 2 2 2 2 2 2 5 3" xfId="26915" xr:uid="{00000000-0005-0000-0000-00000B810000}"/>
    <cellStyle name="Currency 2 2 2 2 2 2 5 4" xfId="26916" xr:uid="{00000000-0005-0000-0000-00000C810000}"/>
    <cellStyle name="Currency 2 2 2 2 2 2 6" xfId="26917" xr:uid="{00000000-0005-0000-0000-00000D810000}"/>
    <cellStyle name="Currency 2 2 2 2 2 2 6 2" xfId="26918" xr:uid="{00000000-0005-0000-0000-00000E810000}"/>
    <cellStyle name="Currency 2 2 2 2 2 2 6 3" xfId="55341" xr:uid="{00000000-0005-0000-0000-00000F810000}"/>
    <cellStyle name="Currency 2 2 2 2 2 2 7" xfId="26919" xr:uid="{00000000-0005-0000-0000-000010810000}"/>
    <cellStyle name="Currency 2 2 2 2 2 2 8" xfId="26920" xr:uid="{00000000-0005-0000-0000-000011810000}"/>
    <cellStyle name="Currency 2 2 2 2 2 3" xfId="26921" xr:uid="{00000000-0005-0000-0000-000012810000}"/>
    <cellStyle name="Currency 2 2 2 2 2 3 2" xfId="26922" xr:uid="{00000000-0005-0000-0000-000013810000}"/>
    <cellStyle name="Currency 2 2 2 2 2 3 2 2" xfId="26923" xr:uid="{00000000-0005-0000-0000-000014810000}"/>
    <cellStyle name="Currency 2 2 2 2 2 3 2 2 2" xfId="26924" xr:uid="{00000000-0005-0000-0000-000015810000}"/>
    <cellStyle name="Currency 2 2 2 2 2 3 2 2 2 2" xfId="26925" xr:uid="{00000000-0005-0000-0000-000016810000}"/>
    <cellStyle name="Currency 2 2 2 2 2 3 2 2 2 3" xfId="55342" xr:uid="{00000000-0005-0000-0000-000017810000}"/>
    <cellStyle name="Currency 2 2 2 2 2 3 2 2 3" xfId="26926" xr:uid="{00000000-0005-0000-0000-000018810000}"/>
    <cellStyle name="Currency 2 2 2 2 2 3 2 2 4" xfId="26927" xr:uid="{00000000-0005-0000-0000-000019810000}"/>
    <cellStyle name="Currency 2 2 2 2 2 3 2 3" xfId="26928" xr:uid="{00000000-0005-0000-0000-00001A810000}"/>
    <cellStyle name="Currency 2 2 2 2 2 3 2 3 2" xfId="26929" xr:uid="{00000000-0005-0000-0000-00001B810000}"/>
    <cellStyle name="Currency 2 2 2 2 2 3 2 3 2 2" xfId="26930" xr:uid="{00000000-0005-0000-0000-00001C810000}"/>
    <cellStyle name="Currency 2 2 2 2 2 3 2 3 2 3" xfId="55343" xr:uid="{00000000-0005-0000-0000-00001D810000}"/>
    <cellStyle name="Currency 2 2 2 2 2 3 2 3 3" xfId="26931" xr:uid="{00000000-0005-0000-0000-00001E810000}"/>
    <cellStyle name="Currency 2 2 2 2 2 3 2 3 4" xfId="26932" xr:uid="{00000000-0005-0000-0000-00001F810000}"/>
    <cellStyle name="Currency 2 2 2 2 2 3 2 4" xfId="26933" xr:uid="{00000000-0005-0000-0000-000020810000}"/>
    <cellStyle name="Currency 2 2 2 2 2 3 2 4 2" xfId="26934" xr:uid="{00000000-0005-0000-0000-000021810000}"/>
    <cellStyle name="Currency 2 2 2 2 2 3 2 4 3" xfId="55344" xr:uid="{00000000-0005-0000-0000-000022810000}"/>
    <cellStyle name="Currency 2 2 2 2 2 3 2 5" xfId="26935" xr:uid="{00000000-0005-0000-0000-000023810000}"/>
    <cellStyle name="Currency 2 2 2 2 2 3 2 6" xfId="26936" xr:uid="{00000000-0005-0000-0000-000024810000}"/>
    <cellStyle name="Currency 2 2 2 2 2 3 3" xfId="26937" xr:uid="{00000000-0005-0000-0000-000025810000}"/>
    <cellStyle name="Currency 2 2 2 2 2 3 3 2" xfId="26938" xr:uid="{00000000-0005-0000-0000-000026810000}"/>
    <cellStyle name="Currency 2 2 2 2 2 3 3 2 2" xfId="26939" xr:uid="{00000000-0005-0000-0000-000027810000}"/>
    <cellStyle name="Currency 2 2 2 2 2 3 3 2 3" xfId="55345" xr:uid="{00000000-0005-0000-0000-000028810000}"/>
    <cellStyle name="Currency 2 2 2 2 2 3 3 3" xfId="26940" xr:uid="{00000000-0005-0000-0000-000029810000}"/>
    <cellStyle name="Currency 2 2 2 2 2 3 3 4" xfId="26941" xr:uid="{00000000-0005-0000-0000-00002A810000}"/>
    <cellStyle name="Currency 2 2 2 2 2 3 4" xfId="26942" xr:uid="{00000000-0005-0000-0000-00002B810000}"/>
    <cellStyle name="Currency 2 2 2 2 2 3 4 2" xfId="26943" xr:uid="{00000000-0005-0000-0000-00002C810000}"/>
    <cellStyle name="Currency 2 2 2 2 2 3 4 2 2" xfId="26944" xr:uid="{00000000-0005-0000-0000-00002D810000}"/>
    <cellStyle name="Currency 2 2 2 2 2 3 4 2 3" xfId="55346" xr:uid="{00000000-0005-0000-0000-00002E810000}"/>
    <cellStyle name="Currency 2 2 2 2 2 3 4 3" xfId="26945" xr:uid="{00000000-0005-0000-0000-00002F810000}"/>
    <cellStyle name="Currency 2 2 2 2 2 3 4 4" xfId="26946" xr:uid="{00000000-0005-0000-0000-000030810000}"/>
    <cellStyle name="Currency 2 2 2 2 2 3 5" xfId="26947" xr:uid="{00000000-0005-0000-0000-000031810000}"/>
    <cellStyle name="Currency 2 2 2 2 2 3 5 2" xfId="26948" xr:uid="{00000000-0005-0000-0000-000032810000}"/>
    <cellStyle name="Currency 2 2 2 2 2 3 5 3" xfId="55347" xr:uid="{00000000-0005-0000-0000-000033810000}"/>
    <cellStyle name="Currency 2 2 2 2 2 3 6" xfId="26949" xr:uid="{00000000-0005-0000-0000-000034810000}"/>
    <cellStyle name="Currency 2 2 2 2 2 3 7" xfId="26950" xr:uid="{00000000-0005-0000-0000-000035810000}"/>
    <cellStyle name="Currency 2 2 2 2 2 4" xfId="26951" xr:uid="{00000000-0005-0000-0000-000036810000}"/>
    <cellStyle name="Currency 2 2 2 2 2 4 2" xfId="26952" xr:uid="{00000000-0005-0000-0000-000037810000}"/>
    <cellStyle name="Currency 2 2 2 2 2 4 2 2" xfId="26953" xr:uid="{00000000-0005-0000-0000-000038810000}"/>
    <cellStyle name="Currency 2 2 2 2 2 4 2 2 2" xfId="26954" xr:uid="{00000000-0005-0000-0000-000039810000}"/>
    <cellStyle name="Currency 2 2 2 2 2 4 2 2 3" xfId="55348" xr:uid="{00000000-0005-0000-0000-00003A810000}"/>
    <cellStyle name="Currency 2 2 2 2 2 4 2 3" xfId="26955" xr:uid="{00000000-0005-0000-0000-00003B810000}"/>
    <cellStyle name="Currency 2 2 2 2 2 4 2 4" xfId="26956" xr:uid="{00000000-0005-0000-0000-00003C810000}"/>
    <cellStyle name="Currency 2 2 2 2 2 4 3" xfId="26957" xr:uid="{00000000-0005-0000-0000-00003D810000}"/>
    <cellStyle name="Currency 2 2 2 2 2 4 3 2" xfId="26958" xr:uid="{00000000-0005-0000-0000-00003E810000}"/>
    <cellStyle name="Currency 2 2 2 2 2 4 3 2 2" xfId="26959" xr:uid="{00000000-0005-0000-0000-00003F810000}"/>
    <cellStyle name="Currency 2 2 2 2 2 4 3 2 3" xfId="55349" xr:uid="{00000000-0005-0000-0000-000040810000}"/>
    <cellStyle name="Currency 2 2 2 2 2 4 3 3" xfId="26960" xr:uid="{00000000-0005-0000-0000-000041810000}"/>
    <cellStyle name="Currency 2 2 2 2 2 4 3 4" xfId="26961" xr:uid="{00000000-0005-0000-0000-000042810000}"/>
    <cellStyle name="Currency 2 2 2 2 2 4 4" xfId="26962" xr:uid="{00000000-0005-0000-0000-000043810000}"/>
    <cellStyle name="Currency 2 2 2 2 2 4 4 2" xfId="26963" xr:uid="{00000000-0005-0000-0000-000044810000}"/>
    <cellStyle name="Currency 2 2 2 2 2 4 4 3" xfId="55350" xr:uid="{00000000-0005-0000-0000-000045810000}"/>
    <cellStyle name="Currency 2 2 2 2 2 4 5" xfId="26964" xr:uid="{00000000-0005-0000-0000-000046810000}"/>
    <cellStyle name="Currency 2 2 2 2 2 4 6" xfId="26965" xr:uid="{00000000-0005-0000-0000-000047810000}"/>
    <cellStyle name="Currency 2 2 2 2 2 5" xfId="26966" xr:uid="{00000000-0005-0000-0000-000048810000}"/>
    <cellStyle name="Currency 2 2 2 2 2 5 2" xfId="26967" xr:uid="{00000000-0005-0000-0000-000049810000}"/>
    <cellStyle name="Currency 2 2 2 2 2 5 2 2" xfId="26968" xr:uid="{00000000-0005-0000-0000-00004A810000}"/>
    <cellStyle name="Currency 2 2 2 2 2 5 2 2 2" xfId="26969" xr:uid="{00000000-0005-0000-0000-00004B810000}"/>
    <cellStyle name="Currency 2 2 2 2 2 5 2 2 3" xfId="55351" xr:uid="{00000000-0005-0000-0000-00004C810000}"/>
    <cellStyle name="Currency 2 2 2 2 2 5 2 3" xfId="26970" xr:uid="{00000000-0005-0000-0000-00004D810000}"/>
    <cellStyle name="Currency 2 2 2 2 2 5 2 4" xfId="26971" xr:uid="{00000000-0005-0000-0000-00004E810000}"/>
    <cellStyle name="Currency 2 2 2 2 2 5 3" xfId="26972" xr:uid="{00000000-0005-0000-0000-00004F810000}"/>
    <cellStyle name="Currency 2 2 2 2 2 5 3 2" xfId="26973" xr:uid="{00000000-0005-0000-0000-000050810000}"/>
    <cellStyle name="Currency 2 2 2 2 2 5 3 3" xfId="55352" xr:uid="{00000000-0005-0000-0000-000051810000}"/>
    <cellStyle name="Currency 2 2 2 2 2 5 4" xfId="26974" xr:uid="{00000000-0005-0000-0000-000052810000}"/>
    <cellStyle name="Currency 2 2 2 2 2 5 5" xfId="26975" xr:uid="{00000000-0005-0000-0000-000053810000}"/>
    <cellStyle name="Currency 2 2 2 2 2 6" xfId="26976" xr:uid="{00000000-0005-0000-0000-000054810000}"/>
    <cellStyle name="Currency 2 2 2 2 2 6 2" xfId="26977" xr:uid="{00000000-0005-0000-0000-000055810000}"/>
    <cellStyle name="Currency 2 2 2 2 2 6 2 2" xfId="26978" xr:uid="{00000000-0005-0000-0000-000056810000}"/>
    <cellStyle name="Currency 2 2 2 2 2 6 2 3" xfId="55353" xr:uid="{00000000-0005-0000-0000-000057810000}"/>
    <cellStyle name="Currency 2 2 2 2 2 6 3" xfId="26979" xr:uid="{00000000-0005-0000-0000-000058810000}"/>
    <cellStyle name="Currency 2 2 2 2 2 6 4" xfId="26980" xr:uid="{00000000-0005-0000-0000-000059810000}"/>
    <cellStyle name="Currency 2 2 2 2 2 7" xfId="26981" xr:uid="{00000000-0005-0000-0000-00005A810000}"/>
    <cellStyle name="Currency 2 2 2 2 2 7 2" xfId="26982" xr:uid="{00000000-0005-0000-0000-00005B810000}"/>
    <cellStyle name="Currency 2 2 2 2 2 7 2 2" xfId="26983" xr:uid="{00000000-0005-0000-0000-00005C810000}"/>
    <cellStyle name="Currency 2 2 2 2 2 7 2 3" xfId="55354" xr:uid="{00000000-0005-0000-0000-00005D810000}"/>
    <cellStyle name="Currency 2 2 2 2 2 7 3" xfId="26984" xr:uid="{00000000-0005-0000-0000-00005E810000}"/>
    <cellStyle name="Currency 2 2 2 2 2 7 4" xfId="26985" xr:uid="{00000000-0005-0000-0000-00005F810000}"/>
    <cellStyle name="Currency 2 2 2 2 2 8" xfId="26986" xr:uid="{00000000-0005-0000-0000-000060810000}"/>
    <cellStyle name="Currency 2 2 2 2 2 8 2" xfId="26987" xr:uid="{00000000-0005-0000-0000-000061810000}"/>
    <cellStyle name="Currency 2 2 2 2 2 8 3" xfId="55355" xr:uid="{00000000-0005-0000-0000-000062810000}"/>
    <cellStyle name="Currency 2 2 2 2 2 9" xfId="26988" xr:uid="{00000000-0005-0000-0000-000063810000}"/>
    <cellStyle name="Currency 2 2 2 2 3" xfId="26989" xr:uid="{00000000-0005-0000-0000-000064810000}"/>
    <cellStyle name="Currency 2 2 2 2 3 2" xfId="26990" xr:uid="{00000000-0005-0000-0000-000065810000}"/>
    <cellStyle name="Currency 2 2 2 2 3 2 2" xfId="26991" xr:uid="{00000000-0005-0000-0000-000066810000}"/>
    <cellStyle name="Currency 2 2 2 2 3 2 2 2" xfId="26992" xr:uid="{00000000-0005-0000-0000-000067810000}"/>
    <cellStyle name="Currency 2 2 2 2 3 2 2 2 2" xfId="26993" xr:uid="{00000000-0005-0000-0000-000068810000}"/>
    <cellStyle name="Currency 2 2 2 2 3 2 2 2 2 2" xfId="26994" xr:uid="{00000000-0005-0000-0000-000069810000}"/>
    <cellStyle name="Currency 2 2 2 2 3 2 2 2 2 3" xfId="55356" xr:uid="{00000000-0005-0000-0000-00006A810000}"/>
    <cellStyle name="Currency 2 2 2 2 3 2 2 2 3" xfId="26995" xr:uid="{00000000-0005-0000-0000-00006B810000}"/>
    <cellStyle name="Currency 2 2 2 2 3 2 2 2 4" xfId="26996" xr:uid="{00000000-0005-0000-0000-00006C810000}"/>
    <cellStyle name="Currency 2 2 2 2 3 2 2 3" xfId="26997" xr:uid="{00000000-0005-0000-0000-00006D810000}"/>
    <cellStyle name="Currency 2 2 2 2 3 2 2 3 2" xfId="26998" xr:uid="{00000000-0005-0000-0000-00006E810000}"/>
    <cellStyle name="Currency 2 2 2 2 3 2 2 3 2 2" xfId="26999" xr:uid="{00000000-0005-0000-0000-00006F810000}"/>
    <cellStyle name="Currency 2 2 2 2 3 2 2 3 2 3" xfId="55357" xr:uid="{00000000-0005-0000-0000-000070810000}"/>
    <cellStyle name="Currency 2 2 2 2 3 2 2 3 3" xfId="27000" xr:uid="{00000000-0005-0000-0000-000071810000}"/>
    <cellStyle name="Currency 2 2 2 2 3 2 2 3 4" xfId="27001" xr:uid="{00000000-0005-0000-0000-000072810000}"/>
    <cellStyle name="Currency 2 2 2 2 3 2 2 4" xfId="27002" xr:uid="{00000000-0005-0000-0000-000073810000}"/>
    <cellStyle name="Currency 2 2 2 2 3 2 2 4 2" xfId="27003" xr:uid="{00000000-0005-0000-0000-000074810000}"/>
    <cellStyle name="Currency 2 2 2 2 3 2 2 4 3" xfId="55358" xr:uid="{00000000-0005-0000-0000-000075810000}"/>
    <cellStyle name="Currency 2 2 2 2 3 2 2 5" xfId="27004" xr:uid="{00000000-0005-0000-0000-000076810000}"/>
    <cellStyle name="Currency 2 2 2 2 3 2 2 6" xfId="27005" xr:uid="{00000000-0005-0000-0000-000077810000}"/>
    <cellStyle name="Currency 2 2 2 2 3 2 3" xfId="27006" xr:uid="{00000000-0005-0000-0000-000078810000}"/>
    <cellStyle name="Currency 2 2 2 2 3 2 3 2" xfId="27007" xr:uid="{00000000-0005-0000-0000-000079810000}"/>
    <cellStyle name="Currency 2 2 2 2 3 2 3 2 2" xfId="27008" xr:uid="{00000000-0005-0000-0000-00007A810000}"/>
    <cellStyle name="Currency 2 2 2 2 3 2 3 2 3" xfId="55359" xr:uid="{00000000-0005-0000-0000-00007B810000}"/>
    <cellStyle name="Currency 2 2 2 2 3 2 3 3" xfId="27009" xr:uid="{00000000-0005-0000-0000-00007C810000}"/>
    <cellStyle name="Currency 2 2 2 2 3 2 3 4" xfId="27010" xr:uid="{00000000-0005-0000-0000-00007D810000}"/>
    <cellStyle name="Currency 2 2 2 2 3 2 4" xfId="27011" xr:uid="{00000000-0005-0000-0000-00007E810000}"/>
    <cellStyle name="Currency 2 2 2 2 3 2 4 2" xfId="27012" xr:uid="{00000000-0005-0000-0000-00007F810000}"/>
    <cellStyle name="Currency 2 2 2 2 3 2 4 2 2" xfId="27013" xr:uid="{00000000-0005-0000-0000-000080810000}"/>
    <cellStyle name="Currency 2 2 2 2 3 2 4 2 3" xfId="55360" xr:uid="{00000000-0005-0000-0000-000081810000}"/>
    <cellStyle name="Currency 2 2 2 2 3 2 4 3" xfId="27014" xr:uid="{00000000-0005-0000-0000-000082810000}"/>
    <cellStyle name="Currency 2 2 2 2 3 2 4 4" xfId="27015" xr:uid="{00000000-0005-0000-0000-000083810000}"/>
    <cellStyle name="Currency 2 2 2 2 3 2 5" xfId="27016" xr:uid="{00000000-0005-0000-0000-000084810000}"/>
    <cellStyle name="Currency 2 2 2 2 3 2 5 2" xfId="27017" xr:uid="{00000000-0005-0000-0000-000085810000}"/>
    <cellStyle name="Currency 2 2 2 2 3 2 5 3" xfId="55361" xr:uid="{00000000-0005-0000-0000-000086810000}"/>
    <cellStyle name="Currency 2 2 2 2 3 2 6" xfId="27018" xr:uid="{00000000-0005-0000-0000-000087810000}"/>
    <cellStyle name="Currency 2 2 2 2 3 2 7" xfId="27019" xr:uid="{00000000-0005-0000-0000-000088810000}"/>
    <cellStyle name="Currency 2 2 2 2 3 3" xfId="27020" xr:uid="{00000000-0005-0000-0000-000089810000}"/>
    <cellStyle name="Currency 2 2 2 2 3 3 2" xfId="27021" xr:uid="{00000000-0005-0000-0000-00008A810000}"/>
    <cellStyle name="Currency 2 2 2 2 3 3 2 2" xfId="27022" xr:uid="{00000000-0005-0000-0000-00008B810000}"/>
    <cellStyle name="Currency 2 2 2 2 3 3 2 2 2" xfId="27023" xr:uid="{00000000-0005-0000-0000-00008C810000}"/>
    <cellStyle name="Currency 2 2 2 2 3 3 2 2 3" xfId="55362" xr:uid="{00000000-0005-0000-0000-00008D810000}"/>
    <cellStyle name="Currency 2 2 2 2 3 3 2 3" xfId="27024" xr:uid="{00000000-0005-0000-0000-00008E810000}"/>
    <cellStyle name="Currency 2 2 2 2 3 3 2 4" xfId="27025" xr:uid="{00000000-0005-0000-0000-00008F810000}"/>
    <cellStyle name="Currency 2 2 2 2 3 3 3" xfId="27026" xr:uid="{00000000-0005-0000-0000-000090810000}"/>
    <cellStyle name="Currency 2 2 2 2 3 3 3 2" xfId="27027" xr:uid="{00000000-0005-0000-0000-000091810000}"/>
    <cellStyle name="Currency 2 2 2 2 3 3 3 2 2" xfId="27028" xr:uid="{00000000-0005-0000-0000-000092810000}"/>
    <cellStyle name="Currency 2 2 2 2 3 3 3 2 3" xfId="55363" xr:uid="{00000000-0005-0000-0000-000093810000}"/>
    <cellStyle name="Currency 2 2 2 2 3 3 3 3" xfId="27029" xr:uid="{00000000-0005-0000-0000-000094810000}"/>
    <cellStyle name="Currency 2 2 2 2 3 3 3 4" xfId="27030" xr:uid="{00000000-0005-0000-0000-000095810000}"/>
    <cellStyle name="Currency 2 2 2 2 3 3 4" xfId="27031" xr:uid="{00000000-0005-0000-0000-000096810000}"/>
    <cellStyle name="Currency 2 2 2 2 3 3 4 2" xfId="27032" xr:uid="{00000000-0005-0000-0000-000097810000}"/>
    <cellStyle name="Currency 2 2 2 2 3 3 4 3" xfId="55364" xr:uid="{00000000-0005-0000-0000-000098810000}"/>
    <cellStyle name="Currency 2 2 2 2 3 3 5" xfId="27033" xr:uid="{00000000-0005-0000-0000-000099810000}"/>
    <cellStyle name="Currency 2 2 2 2 3 3 6" xfId="27034" xr:uid="{00000000-0005-0000-0000-00009A810000}"/>
    <cellStyle name="Currency 2 2 2 2 3 4" xfId="27035" xr:uid="{00000000-0005-0000-0000-00009B810000}"/>
    <cellStyle name="Currency 2 2 2 2 3 4 2" xfId="27036" xr:uid="{00000000-0005-0000-0000-00009C810000}"/>
    <cellStyle name="Currency 2 2 2 2 3 4 2 2" xfId="27037" xr:uid="{00000000-0005-0000-0000-00009D810000}"/>
    <cellStyle name="Currency 2 2 2 2 3 4 2 2 2" xfId="27038" xr:uid="{00000000-0005-0000-0000-00009E810000}"/>
    <cellStyle name="Currency 2 2 2 2 3 4 2 2 3" xfId="55365" xr:uid="{00000000-0005-0000-0000-00009F810000}"/>
    <cellStyle name="Currency 2 2 2 2 3 4 2 3" xfId="27039" xr:uid="{00000000-0005-0000-0000-0000A0810000}"/>
    <cellStyle name="Currency 2 2 2 2 3 4 2 4" xfId="27040" xr:uid="{00000000-0005-0000-0000-0000A1810000}"/>
    <cellStyle name="Currency 2 2 2 2 3 4 3" xfId="27041" xr:uid="{00000000-0005-0000-0000-0000A2810000}"/>
    <cellStyle name="Currency 2 2 2 2 3 4 3 2" xfId="27042" xr:uid="{00000000-0005-0000-0000-0000A3810000}"/>
    <cellStyle name="Currency 2 2 2 2 3 4 3 3" xfId="55366" xr:uid="{00000000-0005-0000-0000-0000A4810000}"/>
    <cellStyle name="Currency 2 2 2 2 3 4 4" xfId="27043" xr:uid="{00000000-0005-0000-0000-0000A5810000}"/>
    <cellStyle name="Currency 2 2 2 2 3 4 5" xfId="27044" xr:uid="{00000000-0005-0000-0000-0000A6810000}"/>
    <cellStyle name="Currency 2 2 2 2 3 5" xfId="27045" xr:uid="{00000000-0005-0000-0000-0000A7810000}"/>
    <cellStyle name="Currency 2 2 2 2 3 5 2" xfId="27046" xr:uid="{00000000-0005-0000-0000-0000A8810000}"/>
    <cellStyle name="Currency 2 2 2 2 3 5 2 2" xfId="27047" xr:uid="{00000000-0005-0000-0000-0000A9810000}"/>
    <cellStyle name="Currency 2 2 2 2 3 5 2 3" xfId="55367" xr:uid="{00000000-0005-0000-0000-0000AA810000}"/>
    <cellStyle name="Currency 2 2 2 2 3 5 3" xfId="27048" xr:uid="{00000000-0005-0000-0000-0000AB810000}"/>
    <cellStyle name="Currency 2 2 2 2 3 5 4" xfId="27049" xr:uid="{00000000-0005-0000-0000-0000AC810000}"/>
    <cellStyle name="Currency 2 2 2 2 3 6" xfId="27050" xr:uid="{00000000-0005-0000-0000-0000AD810000}"/>
    <cellStyle name="Currency 2 2 2 2 3 6 2" xfId="27051" xr:uid="{00000000-0005-0000-0000-0000AE810000}"/>
    <cellStyle name="Currency 2 2 2 2 3 6 2 2" xfId="27052" xr:uid="{00000000-0005-0000-0000-0000AF810000}"/>
    <cellStyle name="Currency 2 2 2 2 3 6 2 3" xfId="55368" xr:uid="{00000000-0005-0000-0000-0000B0810000}"/>
    <cellStyle name="Currency 2 2 2 2 3 6 3" xfId="27053" xr:uid="{00000000-0005-0000-0000-0000B1810000}"/>
    <cellStyle name="Currency 2 2 2 2 3 6 4" xfId="27054" xr:uid="{00000000-0005-0000-0000-0000B2810000}"/>
    <cellStyle name="Currency 2 2 2 2 3 7" xfId="27055" xr:uid="{00000000-0005-0000-0000-0000B3810000}"/>
    <cellStyle name="Currency 2 2 2 2 3 7 2" xfId="27056" xr:uid="{00000000-0005-0000-0000-0000B4810000}"/>
    <cellStyle name="Currency 2 2 2 2 3 7 3" xfId="55369" xr:uid="{00000000-0005-0000-0000-0000B5810000}"/>
    <cellStyle name="Currency 2 2 2 2 3 8" xfId="27057" xr:uid="{00000000-0005-0000-0000-0000B6810000}"/>
    <cellStyle name="Currency 2 2 2 2 3 9" xfId="27058" xr:uid="{00000000-0005-0000-0000-0000B7810000}"/>
    <cellStyle name="Currency 2 2 2 2 4" xfId="27059" xr:uid="{00000000-0005-0000-0000-0000B8810000}"/>
    <cellStyle name="Currency 2 2 2 2 4 2" xfId="27060" xr:uid="{00000000-0005-0000-0000-0000B9810000}"/>
    <cellStyle name="Currency 2 2 2 2 4 2 2" xfId="27061" xr:uid="{00000000-0005-0000-0000-0000BA810000}"/>
    <cellStyle name="Currency 2 2 2 2 4 2 2 2" xfId="27062" xr:uid="{00000000-0005-0000-0000-0000BB810000}"/>
    <cellStyle name="Currency 2 2 2 2 4 2 2 2 2" xfId="27063" xr:uid="{00000000-0005-0000-0000-0000BC810000}"/>
    <cellStyle name="Currency 2 2 2 2 4 2 2 2 3" xfId="55370" xr:uid="{00000000-0005-0000-0000-0000BD810000}"/>
    <cellStyle name="Currency 2 2 2 2 4 2 2 3" xfId="27064" xr:uid="{00000000-0005-0000-0000-0000BE810000}"/>
    <cellStyle name="Currency 2 2 2 2 4 2 2 4" xfId="27065" xr:uid="{00000000-0005-0000-0000-0000BF810000}"/>
    <cellStyle name="Currency 2 2 2 2 4 2 3" xfId="27066" xr:uid="{00000000-0005-0000-0000-0000C0810000}"/>
    <cellStyle name="Currency 2 2 2 2 4 2 3 2" xfId="27067" xr:uid="{00000000-0005-0000-0000-0000C1810000}"/>
    <cellStyle name="Currency 2 2 2 2 4 2 3 2 2" xfId="27068" xr:uid="{00000000-0005-0000-0000-0000C2810000}"/>
    <cellStyle name="Currency 2 2 2 2 4 2 3 2 3" xfId="55371" xr:uid="{00000000-0005-0000-0000-0000C3810000}"/>
    <cellStyle name="Currency 2 2 2 2 4 2 3 3" xfId="27069" xr:uid="{00000000-0005-0000-0000-0000C4810000}"/>
    <cellStyle name="Currency 2 2 2 2 4 2 3 4" xfId="27070" xr:uid="{00000000-0005-0000-0000-0000C5810000}"/>
    <cellStyle name="Currency 2 2 2 2 4 2 4" xfId="27071" xr:uid="{00000000-0005-0000-0000-0000C6810000}"/>
    <cellStyle name="Currency 2 2 2 2 4 2 4 2" xfId="27072" xr:uid="{00000000-0005-0000-0000-0000C7810000}"/>
    <cellStyle name="Currency 2 2 2 2 4 2 4 3" xfId="55372" xr:uid="{00000000-0005-0000-0000-0000C8810000}"/>
    <cellStyle name="Currency 2 2 2 2 4 2 5" xfId="27073" xr:uid="{00000000-0005-0000-0000-0000C9810000}"/>
    <cellStyle name="Currency 2 2 2 2 4 2 6" xfId="27074" xr:uid="{00000000-0005-0000-0000-0000CA810000}"/>
    <cellStyle name="Currency 2 2 2 2 4 3" xfId="27075" xr:uid="{00000000-0005-0000-0000-0000CB810000}"/>
    <cellStyle name="Currency 2 2 2 2 4 3 2" xfId="27076" xr:uid="{00000000-0005-0000-0000-0000CC810000}"/>
    <cellStyle name="Currency 2 2 2 2 4 3 2 2" xfId="27077" xr:uid="{00000000-0005-0000-0000-0000CD810000}"/>
    <cellStyle name="Currency 2 2 2 2 4 3 2 3" xfId="55373" xr:uid="{00000000-0005-0000-0000-0000CE810000}"/>
    <cellStyle name="Currency 2 2 2 2 4 3 3" xfId="27078" xr:uid="{00000000-0005-0000-0000-0000CF810000}"/>
    <cellStyle name="Currency 2 2 2 2 4 3 4" xfId="27079" xr:uid="{00000000-0005-0000-0000-0000D0810000}"/>
    <cellStyle name="Currency 2 2 2 2 4 4" xfId="27080" xr:uid="{00000000-0005-0000-0000-0000D1810000}"/>
    <cellStyle name="Currency 2 2 2 2 4 4 2" xfId="27081" xr:uid="{00000000-0005-0000-0000-0000D2810000}"/>
    <cellStyle name="Currency 2 2 2 2 4 4 2 2" xfId="27082" xr:uid="{00000000-0005-0000-0000-0000D3810000}"/>
    <cellStyle name="Currency 2 2 2 2 4 4 2 3" xfId="55374" xr:uid="{00000000-0005-0000-0000-0000D4810000}"/>
    <cellStyle name="Currency 2 2 2 2 4 4 3" xfId="27083" xr:uid="{00000000-0005-0000-0000-0000D5810000}"/>
    <cellStyle name="Currency 2 2 2 2 4 4 4" xfId="27084" xr:uid="{00000000-0005-0000-0000-0000D6810000}"/>
    <cellStyle name="Currency 2 2 2 2 4 5" xfId="27085" xr:uid="{00000000-0005-0000-0000-0000D7810000}"/>
    <cellStyle name="Currency 2 2 2 2 4 5 2" xfId="27086" xr:uid="{00000000-0005-0000-0000-0000D8810000}"/>
    <cellStyle name="Currency 2 2 2 2 4 5 3" xfId="55375" xr:uid="{00000000-0005-0000-0000-0000D9810000}"/>
    <cellStyle name="Currency 2 2 2 2 4 6" xfId="27087" xr:uid="{00000000-0005-0000-0000-0000DA810000}"/>
    <cellStyle name="Currency 2 2 2 2 4 7" xfId="27088" xr:uid="{00000000-0005-0000-0000-0000DB810000}"/>
    <cellStyle name="Currency 2 2 2 2 5" xfId="27089" xr:uid="{00000000-0005-0000-0000-0000DC810000}"/>
    <cellStyle name="Currency 2 2 2 2 5 2" xfId="27090" xr:uid="{00000000-0005-0000-0000-0000DD810000}"/>
    <cellStyle name="Currency 2 2 2 2 5 2 2" xfId="27091" xr:uid="{00000000-0005-0000-0000-0000DE810000}"/>
    <cellStyle name="Currency 2 2 2 2 5 2 2 2" xfId="27092" xr:uid="{00000000-0005-0000-0000-0000DF810000}"/>
    <cellStyle name="Currency 2 2 2 2 5 2 2 3" xfId="55376" xr:uid="{00000000-0005-0000-0000-0000E0810000}"/>
    <cellStyle name="Currency 2 2 2 2 5 2 3" xfId="27093" xr:uid="{00000000-0005-0000-0000-0000E1810000}"/>
    <cellStyle name="Currency 2 2 2 2 5 2 4" xfId="27094" xr:uid="{00000000-0005-0000-0000-0000E2810000}"/>
    <cellStyle name="Currency 2 2 2 2 5 3" xfId="27095" xr:uid="{00000000-0005-0000-0000-0000E3810000}"/>
    <cellStyle name="Currency 2 2 2 2 5 3 2" xfId="27096" xr:uid="{00000000-0005-0000-0000-0000E4810000}"/>
    <cellStyle name="Currency 2 2 2 2 5 3 2 2" xfId="27097" xr:uid="{00000000-0005-0000-0000-0000E5810000}"/>
    <cellStyle name="Currency 2 2 2 2 5 3 2 3" xfId="55377" xr:uid="{00000000-0005-0000-0000-0000E6810000}"/>
    <cellStyle name="Currency 2 2 2 2 5 3 3" xfId="27098" xr:uid="{00000000-0005-0000-0000-0000E7810000}"/>
    <cellStyle name="Currency 2 2 2 2 5 3 4" xfId="27099" xr:uid="{00000000-0005-0000-0000-0000E8810000}"/>
    <cellStyle name="Currency 2 2 2 2 5 4" xfId="27100" xr:uid="{00000000-0005-0000-0000-0000E9810000}"/>
    <cellStyle name="Currency 2 2 2 2 5 4 2" xfId="27101" xr:uid="{00000000-0005-0000-0000-0000EA810000}"/>
    <cellStyle name="Currency 2 2 2 2 5 4 3" xfId="55378" xr:uid="{00000000-0005-0000-0000-0000EB810000}"/>
    <cellStyle name="Currency 2 2 2 2 5 5" xfId="27102" xr:uid="{00000000-0005-0000-0000-0000EC810000}"/>
    <cellStyle name="Currency 2 2 2 2 5 6" xfId="27103" xr:uid="{00000000-0005-0000-0000-0000ED810000}"/>
    <cellStyle name="Currency 2 2 2 2 6" xfId="27104" xr:uid="{00000000-0005-0000-0000-0000EE810000}"/>
    <cellStyle name="Currency 2 2 2 2 6 2" xfId="27105" xr:uid="{00000000-0005-0000-0000-0000EF810000}"/>
    <cellStyle name="Currency 2 2 2 2 6 2 2" xfId="27106" xr:uid="{00000000-0005-0000-0000-0000F0810000}"/>
    <cellStyle name="Currency 2 2 2 2 6 2 2 2" xfId="27107" xr:uid="{00000000-0005-0000-0000-0000F1810000}"/>
    <cellStyle name="Currency 2 2 2 2 6 2 2 3" xfId="55379" xr:uid="{00000000-0005-0000-0000-0000F2810000}"/>
    <cellStyle name="Currency 2 2 2 2 6 2 3" xfId="27108" xr:uid="{00000000-0005-0000-0000-0000F3810000}"/>
    <cellStyle name="Currency 2 2 2 2 6 2 4" xfId="27109" xr:uid="{00000000-0005-0000-0000-0000F4810000}"/>
    <cellStyle name="Currency 2 2 2 2 6 3" xfId="27110" xr:uid="{00000000-0005-0000-0000-0000F5810000}"/>
    <cellStyle name="Currency 2 2 2 2 6 3 2" xfId="27111" xr:uid="{00000000-0005-0000-0000-0000F6810000}"/>
    <cellStyle name="Currency 2 2 2 2 6 3 3" xfId="55380" xr:uid="{00000000-0005-0000-0000-0000F7810000}"/>
    <cellStyle name="Currency 2 2 2 2 6 4" xfId="27112" xr:uid="{00000000-0005-0000-0000-0000F8810000}"/>
    <cellStyle name="Currency 2 2 2 2 6 5" xfId="27113" xr:uid="{00000000-0005-0000-0000-0000F9810000}"/>
    <cellStyle name="Currency 2 2 2 2 7" xfId="27114" xr:uid="{00000000-0005-0000-0000-0000FA810000}"/>
    <cellStyle name="Currency 2 2 2 2 7 2" xfId="27115" xr:uid="{00000000-0005-0000-0000-0000FB810000}"/>
    <cellStyle name="Currency 2 2 2 2 7 2 2" xfId="27116" xr:uid="{00000000-0005-0000-0000-0000FC810000}"/>
    <cellStyle name="Currency 2 2 2 2 7 2 3" xfId="55381" xr:uid="{00000000-0005-0000-0000-0000FD810000}"/>
    <cellStyle name="Currency 2 2 2 2 7 3" xfId="27117" xr:uid="{00000000-0005-0000-0000-0000FE810000}"/>
    <cellStyle name="Currency 2 2 2 2 7 4" xfId="27118" xr:uid="{00000000-0005-0000-0000-0000FF810000}"/>
    <cellStyle name="Currency 2 2 2 2 8" xfId="27119" xr:uid="{00000000-0005-0000-0000-000000820000}"/>
    <cellStyle name="Currency 2 2 2 2 8 2" xfId="27120" xr:uid="{00000000-0005-0000-0000-000001820000}"/>
    <cellStyle name="Currency 2 2 2 2 8 2 2" xfId="27121" xr:uid="{00000000-0005-0000-0000-000002820000}"/>
    <cellStyle name="Currency 2 2 2 2 8 2 3" xfId="55382" xr:uid="{00000000-0005-0000-0000-000003820000}"/>
    <cellStyle name="Currency 2 2 2 2 8 3" xfId="27122" xr:uid="{00000000-0005-0000-0000-000004820000}"/>
    <cellStyle name="Currency 2 2 2 2 8 4" xfId="27123" xr:uid="{00000000-0005-0000-0000-000005820000}"/>
    <cellStyle name="Currency 2 2 2 2 9" xfId="27124" xr:uid="{00000000-0005-0000-0000-000006820000}"/>
    <cellStyle name="Currency 2 2 2 2 9 2" xfId="27125" xr:uid="{00000000-0005-0000-0000-000007820000}"/>
    <cellStyle name="Currency 2 2 2 2 9 3" xfId="55383" xr:uid="{00000000-0005-0000-0000-000008820000}"/>
    <cellStyle name="Currency 2 2 2 3" xfId="27126" xr:uid="{00000000-0005-0000-0000-000009820000}"/>
    <cellStyle name="Currency 2 2 2 3 10" xfId="27127" xr:uid="{00000000-0005-0000-0000-00000A820000}"/>
    <cellStyle name="Currency 2 2 2 3 11" xfId="27128" xr:uid="{00000000-0005-0000-0000-00000B820000}"/>
    <cellStyle name="Currency 2 2 2 3 2" xfId="27129" xr:uid="{00000000-0005-0000-0000-00000C820000}"/>
    <cellStyle name="Currency 2 2 2 3 2 10" xfId="27130" xr:uid="{00000000-0005-0000-0000-00000D820000}"/>
    <cellStyle name="Currency 2 2 2 3 2 2" xfId="27131" xr:uid="{00000000-0005-0000-0000-00000E820000}"/>
    <cellStyle name="Currency 2 2 2 3 2 2 2" xfId="27132" xr:uid="{00000000-0005-0000-0000-00000F820000}"/>
    <cellStyle name="Currency 2 2 2 3 2 2 2 2" xfId="27133" xr:uid="{00000000-0005-0000-0000-000010820000}"/>
    <cellStyle name="Currency 2 2 2 3 2 2 2 2 2" xfId="27134" xr:uid="{00000000-0005-0000-0000-000011820000}"/>
    <cellStyle name="Currency 2 2 2 3 2 2 2 2 2 2" xfId="27135" xr:uid="{00000000-0005-0000-0000-000012820000}"/>
    <cellStyle name="Currency 2 2 2 3 2 2 2 2 2 2 2" xfId="27136" xr:uid="{00000000-0005-0000-0000-000013820000}"/>
    <cellStyle name="Currency 2 2 2 3 2 2 2 2 2 2 3" xfId="55384" xr:uid="{00000000-0005-0000-0000-000014820000}"/>
    <cellStyle name="Currency 2 2 2 3 2 2 2 2 2 3" xfId="27137" xr:uid="{00000000-0005-0000-0000-000015820000}"/>
    <cellStyle name="Currency 2 2 2 3 2 2 2 2 2 4" xfId="27138" xr:uid="{00000000-0005-0000-0000-000016820000}"/>
    <cellStyle name="Currency 2 2 2 3 2 2 2 2 3" xfId="27139" xr:uid="{00000000-0005-0000-0000-000017820000}"/>
    <cellStyle name="Currency 2 2 2 3 2 2 2 2 3 2" xfId="27140" xr:uid="{00000000-0005-0000-0000-000018820000}"/>
    <cellStyle name="Currency 2 2 2 3 2 2 2 2 3 2 2" xfId="27141" xr:uid="{00000000-0005-0000-0000-000019820000}"/>
    <cellStyle name="Currency 2 2 2 3 2 2 2 2 3 2 3" xfId="55385" xr:uid="{00000000-0005-0000-0000-00001A820000}"/>
    <cellStyle name="Currency 2 2 2 3 2 2 2 2 3 3" xfId="27142" xr:uid="{00000000-0005-0000-0000-00001B820000}"/>
    <cellStyle name="Currency 2 2 2 3 2 2 2 2 3 4" xfId="27143" xr:uid="{00000000-0005-0000-0000-00001C820000}"/>
    <cellStyle name="Currency 2 2 2 3 2 2 2 2 4" xfId="27144" xr:uid="{00000000-0005-0000-0000-00001D820000}"/>
    <cellStyle name="Currency 2 2 2 3 2 2 2 2 4 2" xfId="27145" xr:uid="{00000000-0005-0000-0000-00001E820000}"/>
    <cellStyle name="Currency 2 2 2 3 2 2 2 2 4 3" xfId="55386" xr:uid="{00000000-0005-0000-0000-00001F820000}"/>
    <cellStyle name="Currency 2 2 2 3 2 2 2 2 5" xfId="27146" xr:uid="{00000000-0005-0000-0000-000020820000}"/>
    <cellStyle name="Currency 2 2 2 3 2 2 2 2 6" xfId="27147" xr:uid="{00000000-0005-0000-0000-000021820000}"/>
    <cellStyle name="Currency 2 2 2 3 2 2 2 3" xfId="27148" xr:uid="{00000000-0005-0000-0000-000022820000}"/>
    <cellStyle name="Currency 2 2 2 3 2 2 2 3 2" xfId="27149" xr:uid="{00000000-0005-0000-0000-000023820000}"/>
    <cellStyle name="Currency 2 2 2 3 2 2 2 3 2 2" xfId="27150" xr:uid="{00000000-0005-0000-0000-000024820000}"/>
    <cellStyle name="Currency 2 2 2 3 2 2 2 3 2 3" xfId="55387" xr:uid="{00000000-0005-0000-0000-000025820000}"/>
    <cellStyle name="Currency 2 2 2 3 2 2 2 3 3" xfId="27151" xr:uid="{00000000-0005-0000-0000-000026820000}"/>
    <cellStyle name="Currency 2 2 2 3 2 2 2 3 4" xfId="27152" xr:uid="{00000000-0005-0000-0000-000027820000}"/>
    <cellStyle name="Currency 2 2 2 3 2 2 2 4" xfId="27153" xr:uid="{00000000-0005-0000-0000-000028820000}"/>
    <cellStyle name="Currency 2 2 2 3 2 2 2 4 2" xfId="27154" xr:uid="{00000000-0005-0000-0000-000029820000}"/>
    <cellStyle name="Currency 2 2 2 3 2 2 2 4 2 2" xfId="27155" xr:uid="{00000000-0005-0000-0000-00002A820000}"/>
    <cellStyle name="Currency 2 2 2 3 2 2 2 4 2 3" xfId="55388" xr:uid="{00000000-0005-0000-0000-00002B820000}"/>
    <cellStyle name="Currency 2 2 2 3 2 2 2 4 3" xfId="27156" xr:uid="{00000000-0005-0000-0000-00002C820000}"/>
    <cellStyle name="Currency 2 2 2 3 2 2 2 4 4" xfId="27157" xr:uid="{00000000-0005-0000-0000-00002D820000}"/>
    <cellStyle name="Currency 2 2 2 3 2 2 2 5" xfId="27158" xr:uid="{00000000-0005-0000-0000-00002E820000}"/>
    <cellStyle name="Currency 2 2 2 3 2 2 2 5 2" xfId="27159" xr:uid="{00000000-0005-0000-0000-00002F820000}"/>
    <cellStyle name="Currency 2 2 2 3 2 2 2 5 3" xfId="55389" xr:uid="{00000000-0005-0000-0000-000030820000}"/>
    <cellStyle name="Currency 2 2 2 3 2 2 2 6" xfId="27160" xr:uid="{00000000-0005-0000-0000-000031820000}"/>
    <cellStyle name="Currency 2 2 2 3 2 2 2 7" xfId="27161" xr:uid="{00000000-0005-0000-0000-000032820000}"/>
    <cellStyle name="Currency 2 2 2 3 2 2 3" xfId="27162" xr:uid="{00000000-0005-0000-0000-000033820000}"/>
    <cellStyle name="Currency 2 2 2 3 2 2 3 2" xfId="27163" xr:uid="{00000000-0005-0000-0000-000034820000}"/>
    <cellStyle name="Currency 2 2 2 3 2 2 3 2 2" xfId="27164" xr:uid="{00000000-0005-0000-0000-000035820000}"/>
    <cellStyle name="Currency 2 2 2 3 2 2 3 2 2 2" xfId="27165" xr:uid="{00000000-0005-0000-0000-000036820000}"/>
    <cellStyle name="Currency 2 2 2 3 2 2 3 2 2 3" xfId="55390" xr:uid="{00000000-0005-0000-0000-000037820000}"/>
    <cellStyle name="Currency 2 2 2 3 2 2 3 2 3" xfId="27166" xr:uid="{00000000-0005-0000-0000-000038820000}"/>
    <cellStyle name="Currency 2 2 2 3 2 2 3 2 4" xfId="27167" xr:uid="{00000000-0005-0000-0000-000039820000}"/>
    <cellStyle name="Currency 2 2 2 3 2 2 3 3" xfId="27168" xr:uid="{00000000-0005-0000-0000-00003A820000}"/>
    <cellStyle name="Currency 2 2 2 3 2 2 3 3 2" xfId="27169" xr:uid="{00000000-0005-0000-0000-00003B820000}"/>
    <cellStyle name="Currency 2 2 2 3 2 2 3 3 2 2" xfId="27170" xr:uid="{00000000-0005-0000-0000-00003C820000}"/>
    <cellStyle name="Currency 2 2 2 3 2 2 3 3 2 3" xfId="55391" xr:uid="{00000000-0005-0000-0000-00003D820000}"/>
    <cellStyle name="Currency 2 2 2 3 2 2 3 3 3" xfId="27171" xr:uid="{00000000-0005-0000-0000-00003E820000}"/>
    <cellStyle name="Currency 2 2 2 3 2 2 3 3 4" xfId="27172" xr:uid="{00000000-0005-0000-0000-00003F820000}"/>
    <cellStyle name="Currency 2 2 2 3 2 2 3 4" xfId="27173" xr:uid="{00000000-0005-0000-0000-000040820000}"/>
    <cellStyle name="Currency 2 2 2 3 2 2 3 4 2" xfId="27174" xr:uid="{00000000-0005-0000-0000-000041820000}"/>
    <cellStyle name="Currency 2 2 2 3 2 2 3 4 3" xfId="55392" xr:uid="{00000000-0005-0000-0000-000042820000}"/>
    <cellStyle name="Currency 2 2 2 3 2 2 3 5" xfId="27175" xr:uid="{00000000-0005-0000-0000-000043820000}"/>
    <cellStyle name="Currency 2 2 2 3 2 2 3 6" xfId="27176" xr:uid="{00000000-0005-0000-0000-000044820000}"/>
    <cellStyle name="Currency 2 2 2 3 2 2 4" xfId="27177" xr:uid="{00000000-0005-0000-0000-000045820000}"/>
    <cellStyle name="Currency 2 2 2 3 2 2 4 2" xfId="27178" xr:uid="{00000000-0005-0000-0000-000046820000}"/>
    <cellStyle name="Currency 2 2 2 3 2 2 4 2 2" xfId="27179" xr:uid="{00000000-0005-0000-0000-000047820000}"/>
    <cellStyle name="Currency 2 2 2 3 2 2 4 2 3" xfId="55393" xr:uid="{00000000-0005-0000-0000-000048820000}"/>
    <cellStyle name="Currency 2 2 2 3 2 2 4 3" xfId="27180" xr:uid="{00000000-0005-0000-0000-000049820000}"/>
    <cellStyle name="Currency 2 2 2 3 2 2 4 4" xfId="27181" xr:uid="{00000000-0005-0000-0000-00004A820000}"/>
    <cellStyle name="Currency 2 2 2 3 2 2 5" xfId="27182" xr:uid="{00000000-0005-0000-0000-00004B820000}"/>
    <cellStyle name="Currency 2 2 2 3 2 2 5 2" xfId="27183" xr:uid="{00000000-0005-0000-0000-00004C820000}"/>
    <cellStyle name="Currency 2 2 2 3 2 2 5 2 2" xfId="27184" xr:uid="{00000000-0005-0000-0000-00004D820000}"/>
    <cellStyle name="Currency 2 2 2 3 2 2 5 2 3" xfId="55394" xr:uid="{00000000-0005-0000-0000-00004E820000}"/>
    <cellStyle name="Currency 2 2 2 3 2 2 5 3" xfId="27185" xr:uid="{00000000-0005-0000-0000-00004F820000}"/>
    <cellStyle name="Currency 2 2 2 3 2 2 5 4" xfId="27186" xr:uid="{00000000-0005-0000-0000-000050820000}"/>
    <cellStyle name="Currency 2 2 2 3 2 2 6" xfId="27187" xr:uid="{00000000-0005-0000-0000-000051820000}"/>
    <cellStyle name="Currency 2 2 2 3 2 2 6 2" xfId="27188" xr:uid="{00000000-0005-0000-0000-000052820000}"/>
    <cellStyle name="Currency 2 2 2 3 2 2 6 3" xfId="55395" xr:uid="{00000000-0005-0000-0000-000053820000}"/>
    <cellStyle name="Currency 2 2 2 3 2 2 7" xfId="27189" xr:uid="{00000000-0005-0000-0000-000054820000}"/>
    <cellStyle name="Currency 2 2 2 3 2 2 8" xfId="27190" xr:uid="{00000000-0005-0000-0000-000055820000}"/>
    <cellStyle name="Currency 2 2 2 3 2 3" xfId="27191" xr:uid="{00000000-0005-0000-0000-000056820000}"/>
    <cellStyle name="Currency 2 2 2 3 2 3 2" xfId="27192" xr:uid="{00000000-0005-0000-0000-000057820000}"/>
    <cellStyle name="Currency 2 2 2 3 2 3 2 2" xfId="27193" xr:uid="{00000000-0005-0000-0000-000058820000}"/>
    <cellStyle name="Currency 2 2 2 3 2 3 2 2 2" xfId="27194" xr:uid="{00000000-0005-0000-0000-000059820000}"/>
    <cellStyle name="Currency 2 2 2 3 2 3 2 2 2 2" xfId="27195" xr:uid="{00000000-0005-0000-0000-00005A820000}"/>
    <cellStyle name="Currency 2 2 2 3 2 3 2 2 2 3" xfId="55396" xr:uid="{00000000-0005-0000-0000-00005B820000}"/>
    <cellStyle name="Currency 2 2 2 3 2 3 2 2 3" xfId="27196" xr:uid="{00000000-0005-0000-0000-00005C820000}"/>
    <cellStyle name="Currency 2 2 2 3 2 3 2 2 4" xfId="27197" xr:uid="{00000000-0005-0000-0000-00005D820000}"/>
    <cellStyle name="Currency 2 2 2 3 2 3 2 3" xfId="27198" xr:uid="{00000000-0005-0000-0000-00005E820000}"/>
    <cellStyle name="Currency 2 2 2 3 2 3 2 3 2" xfId="27199" xr:uid="{00000000-0005-0000-0000-00005F820000}"/>
    <cellStyle name="Currency 2 2 2 3 2 3 2 3 2 2" xfId="27200" xr:uid="{00000000-0005-0000-0000-000060820000}"/>
    <cellStyle name="Currency 2 2 2 3 2 3 2 3 2 3" xfId="55397" xr:uid="{00000000-0005-0000-0000-000061820000}"/>
    <cellStyle name="Currency 2 2 2 3 2 3 2 3 3" xfId="27201" xr:uid="{00000000-0005-0000-0000-000062820000}"/>
    <cellStyle name="Currency 2 2 2 3 2 3 2 3 4" xfId="27202" xr:uid="{00000000-0005-0000-0000-000063820000}"/>
    <cellStyle name="Currency 2 2 2 3 2 3 2 4" xfId="27203" xr:uid="{00000000-0005-0000-0000-000064820000}"/>
    <cellStyle name="Currency 2 2 2 3 2 3 2 4 2" xfId="27204" xr:uid="{00000000-0005-0000-0000-000065820000}"/>
    <cellStyle name="Currency 2 2 2 3 2 3 2 4 3" xfId="55398" xr:uid="{00000000-0005-0000-0000-000066820000}"/>
    <cellStyle name="Currency 2 2 2 3 2 3 2 5" xfId="27205" xr:uid="{00000000-0005-0000-0000-000067820000}"/>
    <cellStyle name="Currency 2 2 2 3 2 3 2 6" xfId="27206" xr:uid="{00000000-0005-0000-0000-000068820000}"/>
    <cellStyle name="Currency 2 2 2 3 2 3 3" xfId="27207" xr:uid="{00000000-0005-0000-0000-000069820000}"/>
    <cellStyle name="Currency 2 2 2 3 2 3 3 2" xfId="27208" xr:uid="{00000000-0005-0000-0000-00006A820000}"/>
    <cellStyle name="Currency 2 2 2 3 2 3 3 2 2" xfId="27209" xr:uid="{00000000-0005-0000-0000-00006B820000}"/>
    <cellStyle name="Currency 2 2 2 3 2 3 3 2 3" xfId="55399" xr:uid="{00000000-0005-0000-0000-00006C820000}"/>
    <cellStyle name="Currency 2 2 2 3 2 3 3 3" xfId="27210" xr:uid="{00000000-0005-0000-0000-00006D820000}"/>
    <cellStyle name="Currency 2 2 2 3 2 3 3 4" xfId="27211" xr:uid="{00000000-0005-0000-0000-00006E820000}"/>
    <cellStyle name="Currency 2 2 2 3 2 3 4" xfId="27212" xr:uid="{00000000-0005-0000-0000-00006F820000}"/>
    <cellStyle name="Currency 2 2 2 3 2 3 4 2" xfId="27213" xr:uid="{00000000-0005-0000-0000-000070820000}"/>
    <cellStyle name="Currency 2 2 2 3 2 3 4 2 2" xfId="27214" xr:uid="{00000000-0005-0000-0000-000071820000}"/>
    <cellStyle name="Currency 2 2 2 3 2 3 4 2 3" xfId="55400" xr:uid="{00000000-0005-0000-0000-000072820000}"/>
    <cellStyle name="Currency 2 2 2 3 2 3 4 3" xfId="27215" xr:uid="{00000000-0005-0000-0000-000073820000}"/>
    <cellStyle name="Currency 2 2 2 3 2 3 4 4" xfId="27216" xr:uid="{00000000-0005-0000-0000-000074820000}"/>
    <cellStyle name="Currency 2 2 2 3 2 3 5" xfId="27217" xr:uid="{00000000-0005-0000-0000-000075820000}"/>
    <cellStyle name="Currency 2 2 2 3 2 3 5 2" xfId="27218" xr:uid="{00000000-0005-0000-0000-000076820000}"/>
    <cellStyle name="Currency 2 2 2 3 2 3 5 3" xfId="55401" xr:uid="{00000000-0005-0000-0000-000077820000}"/>
    <cellStyle name="Currency 2 2 2 3 2 3 6" xfId="27219" xr:uid="{00000000-0005-0000-0000-000078820000}"/>
    <cellStyle name="Currency 2 2 2 3 2 3 7" xfId="27220" xr:uid="{00000000-0005-0000-0000-000079820000}"/>
    <cellStyle name="Currency 2 2 2 3 2 4" xfId="27221" xr:uid="{00000000-0005-0000-0000-00007A820000}"/>
    <cellStyle name="Currency 2 2 2 3 2 4 2" xfId="27222" xr:uid="{00000000-0005-0000-0000-00007B820000}"/>
    <cellStyle name="Currency 2 2 2 3 2 4 2 2" xfId="27223" xr:uid="{00000000-0005-0000-0000-00007C820000}"/>
    <cellStyle name="Currency 2 2 2 3 2 4 2 2 2" xfId="27224" xr:uid="{00000000-0005-0000-0000-00007D820000}"/>
    <cellStyle name="Currency 2 2 2 3 2 4 2 2 3" xfId="55402" xr:uid="{00000000-0005-0000-0000-00007E820000}"/>
    <cellStyle name="Currency 2 2 2 3 2 4 2 3" xfId="27225" xr:uid="{00000000-0005-0000-0000-00007F820000}"/>
    <cellStyle name="Currency 2 2 2 3 2 4 2 4" xfId="27226" xr:uid="{00000000-0005-0000-0000-000080820000}"/>
    <cellStyle name="Currency 2 2 2 3 2 4 3" xfId="27227" xr:uid="{00000000-0005-0000-0000-000081820000}"/>
    <cellStyle name="Currency 2 2 2 3 2 4 3 2" xfId="27228" xr:uid="{00000000-0005-0000-0000-000082820000}"/>
    <cellStyle name="Currency 2 2 2 3 2 4 3 2 2" xfId="27229" xr:uid="{00000000-0005-0000-0000-000083820000}"/>
    <cellStyle name="Currency 2 2 2 3 2 4 3 2 3" xfId="55403" xr:uid="{00000000-0005-0000-0000-000084820000}"/>
    <cellStyle name="Currency 2 2 2 3 2 4 3 3" xfId="27230" xr:uid="{00000000-0005-0000-0000-000085820000}"/>
    <cellStyle name="Currency 2 2 2 3 2 4 3 4" xfId="27231" xr:uid="{00000000-0005-0000-0000-000086820000}"/>
    <cellStyle name="Currency 2 2 2 3 2 4 4" xfId="27232" xr:uid="{00000000-0005-0000-0000-000087820000}"/>
    <cellStyle name="Currency 2 2 2 3 2 4 4 2" xfId="27233" xr:uid="{00000000-0005-0000-0000-000088820000}"/>
    <cellStyle name="Currency 2 2 2 3 2 4 4 3" xfId="55404" xr:uid="{00000000-0005-0000-0000-000089820000}"/>
    <cellStyle name="Currency 2 2 2 3 2 4 5" xfId="27234" xr:uid="{00000000-0005-0000-0000-00008A820000}"/>
    <cellStyle name="Currency 2 2 2 3 2 4 6" xfId="27235" xr:uid="{00000000-0005-0000-0000-00008B820000}"/>
    <cellStyle name="Currency 2 2 2 3 2 5" xfId="27236" xr:uid="{00000000-0005-0000-0000-00008C820000}"/>
    <cellStyle name="Currency 2 2 2 3 2 5 2" xfId="27237" xr:uid="{00000000-0005-0000-0000-00008D820000}"/>
    <cellStyle name="Currency 2 2 2 3 2 5 2 2" xfId="27238" xr:uid="{00000000-0005-0000-0000-00008E820000}"/>
    <cellStyle name="Currency 2 2 2 3 2 5 2 2 2" xfId="27239" xr:uid="{00000000-0005-0000-0000-00008F820000}"/>
    <cellStyle name="Currency 2 2 2 3 2 5 2 2 3" xfId="55405" xr:uid="{00000000-0005-0000-0000-000090820000}"/>
    <cellStyle name="Currency 2 2 2 3 2 5 2 3" xfId="27240" xr:uid="{00000000-0005-0000-0000-000091820000}"/>
    <cellStyle name="Currency 2 2 2 3 2 5 2 4" xfId="27241" xr:uid="{00000000-0005-0000-0000-000092820000}"/>
    <cellStyle name="Currency 2 2 2 3 2 5 3" xfId="27242" xr:uid="{00000000-0005-0000-0000-000093820000}"/>
    <cellStyle name="Currency 2 2 2 3 2 5 3 2" xfId="27243" xr:uid="{00000000-0005-0000-0000-000094820000}"/>
    <cellStyle name="Currency 2 2 2 3 2 5 3 3" xfId="55406" xr:uid="{00000000-0005-0000-0000-000095820000}"/>
    <cellStyle name="Currency 2 2 2 3 2 5 4" xfId="27244" xr:uid="{00000000-0005-0000-0000-000096820000}"/>
    <cellStyle name="Currency 2 2 2 3 2 5 5" xfId="27245" xr:uid="{00000000-0005-0000-0000-000097820000}"/>
    <cellStyle name="Currency 2 2 2 3 2 6" xfId="27246" xr:uid="{00000000-0005-0000-0000-000098820000}"/>
    <cellStyle name="Currency 2 2 2 3 2 6 2" xfId="27247" xr:uid="{00000000-0005-0000-0000-000099820000}"/>
    <cellStyle name="Currency 2 2 2 3 2 6 2 2" xfId="27248" xr:uid="{00000000-0005-0000-0000-00009A820000}"/>
    <cellStyle name="Currency 2 2 2 3 2 6 2 3" xfId="55407" xr:uid="{00000000-0005-0000-0000-00009B820000}"/>
    <cellStyle name="Currency 2 2 2 3 2 6 3" xfId="27249" xr:uid="{00000000-0005-0000-0000-00009C820000}"/>
    <cellStyle name="Currency 2 2 2 3 2 6 4" xfId="27250" xr:uid="{00000000-0005-0000-0000-00009D820000}"/>
    <cellStyle name="Currency 2 2 2 3 2 7" xfId="27251" xr:uid="{00000000-0005-0000-0000-00009E820000}"/>
    <cellStyle name="Currency 2 2 2 3 2 7 2" xfId="27252" xr:uid="{00000000-0005-0000-0000-00009F820000}"/>
    <cellStyle name="Currency 2 2 2 3 2 7 2 2" xfId="27253" xr:uid="{00000000-0005-0000-0000-0000A0820000}"/>
    <cellStyle name="Currency 2 2 2 3 2 7 2 3" xfId="55408" xr:uid="{00000000-0005-0000-0000-0000A1820000}"/>
    <cellStyle name="Currency 2 2 2 3 2 7 3" xfId="27254" xr:uid="{00000000-0005-0000-0000-0000A2820000}"/>
    <cellStyle name="Currency 2 2 2 3 2 7 4" xfId="27255" xr:uid="{00000000-0005-0000-0000-0000A3820000}"/>
    <cellStyle name="Currency 2 2 2 3 2 8" xfId="27256" xr:uid="{00000000-0005-0000-0000-0000A4820000}"/>
    <cellStyle name="Currency 2 2 2 3 2 8 2" xfId="27257" xr:uid="{00000000-0005-0000-0000-0000A5820000}"/>
    <cellStyle name="Currency 2 2 2 3 2 8 3" xfId="55409" xr:uid="{00000000-0005-0000-0000-0000A6820000}"/>
    <cellStyle name="Currency 2 2 2 3 2 9" xfId="27258" xr:uid="{00000000-0005-0000-0000-0000A7820000}"/>
    <cellStyle name="Currency 2 2 2 3 3" xfId="27259" xr:uid="{00000000-0005-0000-0000-0000A8820000}"/>
    <cellStyle name="Currency 2 2 2 3 3 2" xfId="27260" xr:uid="{00000000-0005-0000-0000-0000A9820000}"/>
    <cellStyle name="Currency 2 2 2 3 3 2 2" xfId="27261" xr:uid="{00000000-0005-0000-0000-0000AA820000}"/>
    <cellStyle name="Currency 2 2 2 3 3 2 2 2" xfId="27262" xr:uid="{00000000-0005-0000-0000-0000AB820000}"/>
    <cellStyle name="Currency 2 2 2 3 3 2 2 2 2" xfId="27263" xr:uid="{00000000-0005-0000-0000-0000AC820000}"/>
    <cellStyle name="Currency 2 2 2 3 3 2 2 2 2 2" xfId="27264" xr:uid="{00000000-0005-0000-0000-0000AD820000}"/>
    <cellStyle name="Currency 2 2 2 3 3 2 2 2 2 3" xfId="55410" xr:uid="{00000000-0005-0000-0000-0000AE820000}"/>
    <cellStyle name="Currency 2 2 2 3 3 2 2 2 3" xfId="27265" xr:uid="{00000000-0005-0000-0000-0000AF820000}"/>
    <cellStyle name="Currency 2 2 2 3 3 2 2 2 4" xfId="27266" xr:uid="{00000000-0005-0000-0000-0000B0820000}"/>
    <cellStyle name="Currency 2 2 2 3 3 2 2 3" xfId="27267" xr:uid="{00000000-0005-0000-0000-0000B1820000}"/>
    <cellStyle name="Currency 2 2 2 3 3 2 2 3 2" xfId="27268" xr:uid="{00000000-0005-0000-0000-0000B2820000}"/>
    <cellStyle name="Currency 2 2 2 3 3 2 2 3 2 2" xfId="27269" xr:uid="{00000000-0005-0000-0000-0000B3820000}"/>
    <cellStyle name="Currency 2 2 2 3 3 2 2 3 2 3" xfId="55411" xr:uid="{00000000-0005-0000-0000-0000B4820000}"/>
    <cellStyle name="Currency 2 2 2 3 3 2 2 3 3" xfId="27270" xr:uid="{00000000-0005-0000-0000-0000B5820000}"/>
    <cellStyle name="Currency 2 2 2 3 3 2 2 3 4" xfId="27271" xr:uid="{00000000-0005-0000-0000-0000B6820000}"/>
    <cellStyle name="Currency 2 2 2 3 3 2 2 4" xfId="27272" xr:uid="{00000000-0005-0000-0000-0000B7820000}"/>
    <cellStyle name="Currency 2 2 2 3 3 2 2 4 2" xfId="27273" xr:uid="{00000000-0005-0000-0000-0000B8820000}"/>
    <cellStyle name="Currency 2 2 2 3 3 2 2 4 3" xfId="55412" xr:uid="{00000000-0005-0000-0000-0000B9820000}"/>
    <cellStyle name="Currency 2 2 2 3 3 2 2 5" xfId="27274" xr:uid="{00000000-0005-0000-0000-0000BA820000}"/>
    <cellStyle name="Currency 2 2 2 3 3 2 2 6" xfId="27275" xr:uid="{00000000-0005-0000-0000-0000BB820000}"/>
    <cellStyle name="Currency 2 2 2 3 3 2 3" xfId="27276" xr:uid="{00000000-0005-0000-0000-0000BC820000}"/>
    <cellStyle name="Currency 2 2 2 3 3 2 3 2" xfId="27277" xr:uid="{00000000-0005-0000-0000-0000BD820000}"/>
    <cellStyle name="Currency 2 2 2 3 3 2 3 2 2" xfId="27278" xr:uid="{00000000-0005-0000-0000-0000BE820000}"/>
    <cellStyle name="Currency 2 2 2 3 3 2 3 2 3" xfId="55413" xr:uid="{00000000-0005-0000-0000-0000BF820000}"/>
    <cellStyle name="Currency 2 2 2 3 3 2 3 3" xfId="27279" xr:uid="{00000000-0005-0000-0000-0000C0820000}"/>
    <cellStyle name="Currency 2 2 2 3 3 2 3 4" xfId="27280" xr:uid="{00000000-0005-0000-0000-0000C1820000}"/>
    <cellStyle name="Currency 2 2 2 3 3 2 4" xfId="27281" xr:uid="{00000000-0005-0000-0000-0000C2820000}"/>
    <cellStyle name="Currency 2 2 2 3 3 2 4 2" xfId="27282" xr:uid="{00000000-0005-0000-0000-0000C3820000}"/>
    <cellStyle name="Currency 2 2 2 3 3 2 4 2 2" xfId="27283" xr:uid="{00000000-0005-0000-0000-0000C4820000}"/>
    <cellStyle name="Currency 2 2 2 3 3 2 4 2 3" xfId="55414" xr:uid="{00000000-0005-0000-0000-0000C5820000}"/>
    <cellStyle name="Currency 2 2 2 3 3 2 4 3" xfId="27284" xr:uid="{00000000-0005-0000-0000-0000C6820000}"/>
    <cellStyle name="Currency 2 2 2 3 3 2 4 4" xfId="27285" xr:uid="{00000000-0005-0000-0000-0000C7820000}"/>
    <cellStyle name="Currency 2 2 2 3 3 2 5" xfId="27286" xr:uid="{00000000-0005-0000-0000-0000C8820000}"/>
    <cellStyle name="Currency 2 2 2 3 3 2 5 2" xfId="27287" xr:uid="{00000000-0005-0000-0000-0000C9820000}"/>
    <cellStyle name="Currency 2 2 2 3 3 2 5 3" xfId="55415" xr:uid="{00000000-0005-0000-0000-0000CA820000}"/>
    <cellStyle name="Currency 2 2 2 3 3 2 6" xfId="27288" xr:uid="{00000000-0005-0000-0000-0000CB820000}"/>
    <cellStyle name="Currency 2 2 2 3 3 2 7" xfId="27289" xr:uid="{00000000-0005-0000-0000-0000CC820000}"/>
    <cellStyle name="Currency 2 2 2 3 3 3" xfId="27290" xr:uid="{00000000-0005-0000-0000-0000CD820000}"/>
    <cellStyle name="Currency 2 2 2 3 3 3 2" xfId="27291" xr:uid="{00000000-0005-0000-0000-0000CE820000}"/>
    <cellStyle name="Currency 2 2 2 3 3 3 2 2" xfId="27292" xr:uid="{00000000-0005-0000-0000-0000CF820000}"/>
    <cellStyle name="Currency 2 2 2 3 3 3 2 2 2" xfId="27293" xr:uid="{00000000-0005-0000-0000-0000D0820000}"/>
    <cellStyle name="Currency 2 2 2 3 3 3 2 2 3" xfId="55416" xr:uid="{00000000-0005-0000-0000-0000D1820000}"/>
    <cellStyle name="Currency 2 2 2 3 3 3 2 3" xfId="27294" xr:uid="{00000000-0005-0000-0000-0000D2820000}"/>
    <cellStyle name="Currency 2 2 2 3 3 3 2 4" xfId="27295" xr:uid="{00000000-0005-0000-0000-0000D3820000}"/>
    <cellStyle name="Currency 2 2 2 3 3 3 3" xfId="27296" xr:uid="{00000000-0005-0000-0000-0000D4820000}"/>
    <cellStyle name="Currency 2 2 2 3 3 3 3 2" xfId="27297" xr:uid="{00000000-0005-0000-0000-0000D5820000}"/>
    <cellStyle name="Currency 2 2 2 3 3 3 3 2 2" xfId="27298" xr:uid="{00000000-0005-0000-0000-0000D6820000}"/>
    <cellStyle name="Currency 2 2 2 3 3 3 3 2 3" xfId="55417" xr:uid="{00000000-0005-0000-0000-0000D7820000}"/>
    <cellStyle name="Currency 2 2 2 3 3 3 3 3" xfId="27299" xr:uid="{00000000-0005-0000-0000-0000D8820000}"/>
    <cellStyle name="Currency 2 2 2 3 3 3 3 4" xfId="27300" xr:uid="{00000000-0005-0000-0000-0000D9820000}"/>
    <cellStyle name="Currency 2 2 2 3 3 3 4" xfId="27301" xr:uid="{00000000-0005-0000-0000-0000DA820000}"/>
    <cellStyle name="Currency 2 2 2 3 3 3 4 2" xfId="27302" xr:uid="{00000000-0005-0000-0000-0000DB820000}"/>
    <cellStyle name="Currency 2 2 2 3 3 3 4 3" xfId="55418" xr:uid="{00000000-0005-0000-0000-0000DC820000}"/>
    <cellStyle name="Currency 2 2 2 3 3 3 5" xfId="27303" xr:uid="{00000000-0005-0000-0000-0000DD820000}"/>
    <cellStyle name="Currency 2 2 2 3 3 3 6" xfId="27304" xr:uid="{00000000-0005-0000-0000-0000DE820000}"/>
    <cellStyle name="Currency 2 2 2 3 3 4" xfId="27305" xr:uid="{00000000-0005-0000-0000-0000DF820000}"/>
    <cellStyle name="Currency 2 2 2 3 3 4 2" xfId="27306" xr:uid="{00000000-0005-0000-0000-0000E0820000}"/>
    <cellStyle name="Currency 2 2 2 3 3 4 2 2" xfId="27307" xr:uid="{00000000-0005-0000-0000-0000E1820000}"/>
    <cellStyle name="Currency 2 2 2 3 3 4 2 3" xfId="55419" xr:uid="{00000000-0005-0000-0000-0000E2820000}"/>
    <cellStyle name="Currency 2 2 2 3 3 4 3" xfId="27308" xr:uid="{00000000-0005-0000-0000-0000E3820000}"/>
    <cellStyle name="Currency 2 2 2 3 3 4 4" xfId="27309" xr:uid="{00000000-0005-0000-0000-0000E4820000}"/>
    <cellStyle name="Currency 2 2 2 3 3 5" xfId="27310" xr:uid="{00000000-0005-0000-0000-0000E5820000}"/>
    <cellStyle name="Currency 2 2 2 3 3 5 2" xfId="27311" xr:uid="{00000000-0005-0000-0000-0000E6820000}"/>
    <cellStyle name="Currency 2 2 2 3 3 5 2 2" xfId="27312" xr:uid="{00000000-0005-0000-0000-0000E7820000}"/>
    <cellStyle name="Currency 2 2 2 3 3 5 2 3" xfId="55420" xr:uid="{00000000-0005-0000-0000-0000E8820000}"/>
    <cellStyle name="Currency 2 2 2 3 3 5 3" xfId="27313" xr:uid="{00000000-0005-0000-0000-0000E9820000}"/>
    <cellStyle name="Currency 2 2 2 3 3 5 4" xfId="27314" xr:uid="{00000000-0005-0000-0000-0000EA820000}"/>
    <cellStyle name="Currency 2 2 2 3 3 6" xfId="27315" xr:uid="{00000000-0005-0000-0000-0000EB820000}"/>
    <cellStyle name="Currency 2 2 2 3 3 6 2" xfId="27316" xr:uid="{00000000-0005-0000-0000-0000EC820000}"/>
    <cellStyle name="Currency 2 2 2 3 3 6 3" xfId="55421" xr:uid="{00000000-0005-0000-0000-0000ED820000}"/>
    <cellStyle name="Currency 2 2 2 3 3 7" xfId="27317" xr:uid="{00000000-0005-0000-0000-0000EE820000}"/>
    <cellStyle name="Currency 2 2 2 3 3 8" xfId="27318" xr:uid="{00000000-0005-0000-0000-0000EF820000}"/>
    <cellStyle name="Currency 2 2 2 3 4" xfId="27319" xr:uid="{00000000-0005-0000-0000-0000F0820000}"/>
    <cellStyle name="Currency 2 2 2 3 4 2" xfId="27320" xr:uid="{00000000-0005-0000-0000-0000F1820000}"/>
    <cellStyle name="Currency 2 2 2 3 4 2 2" xfId="27321" xr:uid="{00000000-0005-0000-0000-0000F2820000}"/>
    <cellStyle name="Currency 2 2 2 3 4 2 2 2" xfId="27322" xr:uid="{00000000-0005-0000-0000-0000F3820000}"/>
    <cellStyle name="Currency 2 2 2 3 4 2 2 2 2" xfId="27323" xr:uid="{00000000-0005-0000-0000-0000F4820000}"/>
    <cellStyle name="Currency 2 2 2 3 4 2 2 2 3" xfId="55422" xr:uid="{00000000-0005-0000-0000-0000F5820000}"/>
    <cellStyle name="Currency 2 2 2 3 4 2 2 3" xfId="27324" xr:uid="{00000000-0005-0000-0000-0000F6820000}"/>
    <cellStyle name="Currency 2 2 2 3 4 2 2 4" xfId="27325" xr:uid="{00000000-0005-0000-0000-0000F7820000}"/>
    <cellStyle name="Currency 2 2 2 3 4 2 3" xfId="27326" xr:uid="{00000000-0005-0000-0000-0000F8820000}"/>
    <cellStyle name="Currency 2 2 2 3 4 2 3 2" xfId="27327" xr:uid="{00000000-0005-0000-0000-0000F9820000}"/>
    <cellStyle name="Currency 2 2 2 3 4 2 3 2 2" xfId="27328" xr:uid="{00000000-0005-0000-0000-0000FA820000}"/>
    <cellStyle name="Currency 2 2 2 3 4 2 3 2 3" xfId="55423" xr:uid="{00000000-0005-0000-0000-0000FB820000}"/>
    <cellStyle name="Currency 2 2 2 3 4 2 3 3" xfId="27329" xr:uid="{00000000-0005-0000-0000-0000FC820000}"/>
    <cellStyle name="Currency 2 2 2 3 4 2 3 4" xfId="27330" xr:uid="{00000000-0005-0000-0000-0000FD820000}"/>
    <cellStyle name="Currency 2 2 2 3 4 2 4" xfId="27331" xr:uid="{00000000-0005-0000-0000-0000FE820000}"/>
    <cellStyle name="Currency 2 2 2 3 4 2 4 2" xfId="27332" xr:uid="{00000000-0005-0000-0000-0000FF820000}"/>
    <cellStyle name="Currency 2 2 2 3 4 2 4 3" xfId="55424" xr:uid="{00000000-0005-0000-0000-000000830000}"/>
    <cellStyle name="Currency 2 2 2 3 4 2 5" xfId="27333" xr:uid="{00000000-0005-0000-0000-000001830000}"/>
    <cellStyle name="Currency 2 2 2 3 4 2 6" xfId="27334" xr:uid="{00000000-0005-0000-0000-000002830000}"/>
    <cellStyle name="Currency 2 2 2 3 4 3" xfId="27335" xr:uid="{00000000-0005-0000-0000-000003830000}"/>
    <cellStyle name="Currency 2 2 2 3 4 3 2" xfId="27336" xr:uid="{00000000-0005-0000-0000-000004830000}"/>
    <cellStyle name="Currency 2 2 2 3 4 3 2 2" xfId="27337" xr:uid="{00000000-0005-0000-0000-000005830000}"/>
    <cellStyle name="Currency 2 2 2 3 4 3 2 3" xfId="55425" xr:uid="{00000000-0005-0000-0000-000006830000}"/>
    <cellStyle name="Currency 2 2 2 3 4 3 3" xfId="27338" xr:uid="{00000000-0005-0000-0000-000007830000}"/>
    <cellStyle name="Currency 2 2 2 3 4 3 4" xfId="27339" xr:uid="{00000000-0005-0000-0000-000008830000}"/>
    <cellStyle name="Currency 2 2 2 3 4 4" xfId="27340" xr:uid="{00000000-0005-0000-0000-000009830000}"/>
    <cellStyle name="Currency 2 2 2 3 4 4 2" xfId="27341" xr:uid="{00000000-0005-0000-0000-00000A830000}"/>
    <cellStyle name="Currency 2 2 2 3 4 4 2 2" xfId="27342" xr:uid="{00000000-0005-0000-0000-00000B830000}"/>
    <cellStyle name="Currency 2 2 2 3 4 4 2 3" xfId="55426" xr:uid="{00000000-0005-0000-0000-00000C830000}"/>
    <cellStyle name="Currency 2 2 2 3 4 4 3" xfId="27343" xr:uid="{00000000-0005-0000-0000-00000D830000}"/>
    <cellStyle name="Currency 2 2 2 3 4 4 4" xfId="27344" xr:uid="{00000000-0005-0000-0000-00000E830000}"/>
    <cellStyle name="Currency 2 2 2 3 4 5" xfId="27345" xr:uid="{00000000-0005-0000-0000-00000F830000}"/>
    <cellStyle name="Currency 2 2 2 3 4 5 2" xfId="27346" xr:uid="{00000000-0005-0000-0000-000010830000}"/>
    <cellStyle name="Currency 2 2 2 3 4 5 3" xfId="55427" xr:uid="{00000000-0005-0000-0000-000011830000}"/>
    <cellStyle name="Currency 2 2 2 3 4 6" xfId="27347" xr:uid="{00000000-0005-0000-0000-000012830000}"/>
    <cellStyle name="Currency 2 2 2 3 4 7" xfId="27348" xr:uid="{00000000-0005-0000-0000-000013830000}"/>
    <cellStyle name="Currency 2 2 2 3 5" xfId="27349" xr:uid="{00000000-0005-0000-0000-000014830000}"/>
    <cellStyle name="Currency 2 2 2 3 5 2" xfId="27350" xr:uid="{00000000-0005-0000-0000-000015830000}"/>
    <cellStyle name="Currency 2 2 2 3 5 2 2" xfId="27351" xr:uid="{00000000-0005-0000-0000-000016830000}"/>
    <cellStyle name="Currency 2 2 2 3 5 2 2 2" xfId="27352" xr:uid="{00000000-0005-0000-0000-000017830000}"/>
    <cellStyle name="Currency 2 2 2 3 5 2 2 3" xfId="55428" xr:uid="{00000000-0005-0000-0000-000018830000}"/>
    <cellStyle name="Currency 2 2 2 3 5 2 3" xfId="27353" xr:uid="{00000000-0005-0000-0000-000019830000}"/>
    <cellStyle name="Currency 2 2 2 3 5 2 4" xfId="27354" xr:uid="{00000000-0005-0000-0000-00001A830000}"/>
    <cellStyle name="Currency 2 2 2 3 5 3" xfId="27355" xr:uid="{00000000-0005-0000-0000-00001B830000}"/>
    <cellStyle name="Currency 2 2 2 3 5 3 2" xfId="27356" xr:uid="{00000000-0005-0000-0000-00001C830000}"/>
    <cellStyle name="Currency 2 2 2 3 5 3 2 2" xfId="27357" xr:uid="{00000000-0005-0000-0000-00001D830000}"/>
    <cellStyle name="Currency 2 2 2 3 5 3 2 3" xfId="55429" xr:uid="{00000000-0005-0000-0000-00001E830000}"/>
    <cellStyle name="Currency 2 2 2 3 5 3 3" xfId="27358" xr:uid="{00000000-0005-0000-0000-00001F830000}"/>
    <cellStyle name="Currency 2 2 2 3 5 3 4" xfId="27359" xr:uid="{00000000-0005-0000-0000-000020830000}"/>
    <cellStyle name="Currency 2 2 2 3 5 4" xfId="27360" xr:uid="{00000000-0005-0000-0000-000021830000}"/>
    <cellStyle name="Currency 2 2 2 3 5 4 2" xfId="27361" xr:uid="{00000000-0005-0000-0000-000022830000}"/>
    <cellStyle name="Currency 2 2 2 3 5 4 3" xfId="55430" xr:uid="{00000000-0005-0000-0000-000023830000}"/>
    <cellStyle name="Currency 2 2 2 3 5 5" xfId="27362" xr:uid="{00000000-0005-0000-0000-000024830000}"/>
    <cellStyle name="Currency 2 2 2 3 5 6" xfId="27363" xr:uid="{00000000-0005-0000-0000-000025830000}"/>
    <cellStyle name="Currency 2 2 2 3 6" xfId="27364" xr:uid="{00000000-0005-0000-0000-000026830000}"/>
    <cellStyle name="Currency 2 2 2 3 6 2" xfId="27365" xr:uid="{00000000-0005-0000-0000-000027830000}"/>
    <cellStyle name="Currency 2 2 2 3 6 2 2" xfId="27366" xr:uid="{00000000-0005-0000-0000-000028830000}"/>
    <cellStyle name="Currency 2 2 2 3 6 2 2 2" xfId="27367" xr:uid="{00000000-0005-0000-0000-000029830000}"/>
    <cellStyle name="Currency 2 2 2 3 6 2 2 3" xfId="55431" xr:uid="{00000000-0005-0000-0000-00002A830000}"/>
    <cellStyle name="Currency 2 2 2 3 6 2 3" xfId="27368" xr:uid="{00000000-0005-0000-0000-00002B830000}"/>
    <cellStyle name="Currency 2 2 2 3 6 2 4" xfId="27369" xr:uid="{00000000-0005-0000-0000-00002C830000}"/>
    <cellStyle name="Currency 2 2 2 3 6 3" xfId="27370" xr:uid="{00000000-0005-0000-0000-00002D830000}"/>
    <cellStyle name="Currency 2 2 2 3 6 3 2" xfId="27371" xr:uid="{00000000-0005-0000-0000-00002E830000}"/>
    <cellStyle name="Currency 2 2 2 3 6 3 3" xfId="55432" xr:uid="{00000000-0005-0000-0000-00002F830000}"/>
    <cellStyle name="Currency 2 2 2 3 6 4" xfId="27372" xr:uid="{00000000-0005-0000-0000-000030830000}"/>
    <cellStyle name="Currency 2 2 2 3 6 5" xfId="27373" xr:uid="{00000000-0005-0000-0000-000031830000}"/>
    <cellStyle name="Currency 2 2 2 3 7" xfId="27374" xr:uid="{00000000-0005-0000-0000-000032830000}"/>
    <cellStyle name="Currency 2 2 2 3 7 2" xfId="27375" xr:uid="{00000000-0005-0000-0000-000033830000}"/>
    <cellStyle name="Currency 2 2 2 3 7 2 2" xfId="27376" xr:uid="{00000000-0005-0000-0000-000034830000}"/>
    <cellStyle name="Currency 2 2 2 3 7 2 3" xfId="55433" xr:uid="{00000000-0005-0000-0000-000035830000}"/>
    <cellStyle name="Currency 2 2 2 3 7 3" xfId="27377" xr:uid="{00000000-0005-0000-0000-000036830000}"/>
    <cellStyle name="Currency 2 2 2 3 7 4" xfId="27378" xr:uid="{00000000-0005-0000-0000-000037830000}"/>
    <cellStyle name="Currency 2 2 2 3 8" xfId="27379" xr:uid="{00000000-0005-0000-0000-000038830000}"/>
    <cellStyle name="Currency 2 2 2 3 8 2" xfId="27380" xr:uid="{00000000-0005-0000-0000-000039830000}"/>
    <cellStyle name="Currency 2 2 2 3 8 2 2" xfId="27381" xr:uid="{00000000-0005-0000-0000-00003A830000}"/>
    <cellStyle name="Currency 2 2 2 3 8 2 3" xfId="55434" xr:uid="{00000000-0005-0000-0000-00003B830000}"/>
    <cellStyle name="Currency 2 2 2 3 8 3" xfId="27382" xr:uid="{00000000-0005-0000-0000-00003C830000}"/>
    <cellStyle name="Currency 2 2 2 3 8 4" xfId="27383" xr:uid="{00000000-0005-0000-0000-00003D830000}"/>
    <cellStyle name="Currency 2 2 2 3 9" xfId="27384" xr:uid="{00000000-0005-0000-0000-00003E830000}"/>
    <cellStyle name="Currency 2 2 2 3 9 2" xfId="27385" xr:uid="{00000000-0005-0000-0000-00003F830000}"/>
    <cellStyle name="Currency 2 2 2 3 9 3" xfId="55435" xr:uid="{00000000-0005-0000-0000-000040830000}"/>
    <cellStyle name="Currency 2 2 2 4" xfId="27386" xr:uid="{00000000-0005-0000-0000-000041830000}"/>
    <cellStyle name="Currency 2 2 2 4 10" xfId="27387" xr:uid="{00000000-0005-0000-0000-000042830000}"/>
    <cellStyle name="Currency 2 2 2 4 2" xfId="27388" xr:uid="{00000000-0005-0000-0000-000043830000}"/>
    <cellStyle name="Currency 2 2 2 4 2 2" xfId="27389" xr:uid="{00000000-0005-0000-0000-000044830000}"/>
    <cellStyle name="Currency 2 2 2 4 2 2 2" xfId="27390" xr:uid="{00000000-0005-0000-0000-000045830000}"/>
    <cellStyle name="Currency 2 2 2 4 2 2 2 2" xfId="27391" xr:uid="{00000000-0005-0000-0000-000046830000}"/>
    <cellStyle name="Currency 2 2 2 4 2 2 2 2 2" xfId="27392" xr:uid="{00000000-0005-0000-0000-000047830000}"/>
    <cellStyle name="Currency 2 2 2 4 2 2 2 2 2 2" xfId="27393" xr:uid="{00000000-0005-0000-0000-000048830000}"/>
    <cellStyle name="Currency 2 2 2 4 2 2 2 2 2 3" xfId="55436" xr:uid="{00000000-0005-0000-0000-000049830000}"/>
    <cellStyle name="Currency 2 2 2 4 2 2 2 2 3" xfId="27394" xr:uid="{00000000-0005-0000-0000-00004A830000}"/>
    <cellStyle name="Currency 2 2 2 4 2 2 2 2 4" xfId="27395" xr:uid="{00000000-0005-0000-0000-00004B830000}"/>
    <cellStyle name="Currency 2 2 2 4 2 2 2 3" xfId="27396" xr:uid="{00000000-0005-0000-0000-00004C830000}"/>
    <cellStyle name="Currency 2 2 2 4 2 2 2 3 2" xfId="27397" xr:uid="{00000000-0005-0000-0000-00004D830000}"/>
    <cellStyle name="Currency 2 2 2 4 2 2 2 3 2 2" xfId="27398" xr:uid="{00000000-0005-0000-0000-00004E830000}"/>
    <cellStyle name="Currency 2 2 2 4 2 2 2 3 2 3" xfId="55437" xr:uid="{00000000-0005-0000-0000-00004F830000}"/>
    <cellStyle name="Currency 2 2 2 4 2 2 2 3 3" xfId="27399" xr:uid="{00000000-0005-0000-0000-000050830000}"/>
    <cellStyle name="Currency 2 2 2 4 2 2 2 3 4" xfId="27400" xr:uid="{00000000-0005-0000-0000-000051830000}"/>
    <cellStyle name="Currency 2 2 2 4 2 2 2 4" xfId="27401" xr:uid="{00000000-0005-0000-0000-000052830000}"/>
    <cellStyle name="Currency 2 2 2 4 2 2 2 4 2" xfId="27402" xr:uid="{00000000-0005-0000-0000-000053830000}"/>
    <cellStyle name="Currency 2 2 2 4 2 2 2 4 3" xfId="55438" xr:uid="{00000000-0005-0000-0000-000054830000}"/>
    <cellStyle name="Currency 2 2 2 4 2 2 2 5" xfId="27403" xr:uid="{00000000-0005-0000-0000-000055830000}"/>
    <cellStyle name="Currency 2 2 2 4 2 2 2 6" xfId="27404" xr:uid="{00000000-0005-0000-0000-000056830000}"/>
    <cellStyle name="Currency 2 2 2 4 2 2 3" xfId="27405" xr:uid="{00000000-0005-0000-0000-000057830000}"/>
    <cellStyle name="Currency 2 2 2 4 2 2 3 2" xfId="27406" xr:uid="{00000000-0005-0000-0000-000058830000}"/>
    <cellStyle name="Currency 2 2 2 4 2 2 3 2 2" xfId="27407" xr:uid="{00000000-0005-0000-0000-000059830000}"/>
    <cellStyle name="Currency 2 2 2 4 2 2 3 2 3" xfId="55439" xr:uid="{00000000-0005-0000-0000-00005A830000}"/>
    <cellStyle name="Currency 2 2 2 4 2 2 3 3" xfId="27408" xr:uid="{00000000-0005-0000-0000-00005B830000}"/>
    <cellStyle name="Currency 2 2 2 4 2 2 3 4" xfId="27409" xr:uid="{00000000-0005-0000-0000-00005C830000}"/>
    <cellStyle name="Currency 2 2 2 4 2 2 4" xfId="27410" xr:uid="{00000000-0005-0000-0000-00005D830000}"/>
    <cellStyle name="Currency 2 2 2 4 2 2 4 2" xfId="27411" xr:uid="{00000000-0005-0000-0000-00005E830000}"/>
    <cellStyle name="Currency 2 2 2 4 2 2 4 2 2" xfId="27412" xr:uid="{00000000-0005-0000-0000-00005F830000}"/>
    <cellStyle name="Currency 2 2 2 4 2 2 4 2 3" xfId="55440" xr:uid="{00000000-0005-0000-0000-000060830000}"/>
    <cellStyle name="Currency 2 2 2 4 2 2 4 3" xfId="27413" xr:uid="{00000000-0005-0000-0000-000061830000}"/>
    <cellStyle name="Currency 2 2 2 4 2 2 4 4" xfId="27414" xr:uid="{00000000-0005-0000-0000-000062830000}"/>
    <cellStyle name="Currency 2 2 2 4 2 2 5" xfId="27415" xr:uid="{00000000-0005-0000-0000-000063830000}"/>
    <cellStyle name="Currency 2 2 2 4 2 2 5 2" xfId="27416" xr:uid="{00000000-0005-0000-0000-000064830000}"/>
    <cellStyle name="Currency 2 2 2 4 2 2 5 3" xfId="55441" xr:uid="{00000000-0005-0000-0000-000065830000}"/>
    <cellStyle name="Currency 2 2 2 4 2 2 6" xfId="27417" xr:uid="{00000000-0005-0000-0000-000066830000}"/>
    <cellStyle name="Currency 2 2 2 4 2 2 7" xfId="27418" xr:uid="{00000000-0005-0000-0000-000067830000}"/>
    <cellStyle name="Currency 2 2 2 4 2 3" xfId="27419" xr:uid="{00000000-0005-0000-0000-000068830000}"/>
    <cellStyle name="Currency 2 2 2 4 2 3 2" xfId="27420" xr:uid="{00000000-0005-0000-0000-000069830000}"/>
    <cellStyle name="Currency 2 2 2 4 2 3 2 2" xfId="27421" xr:uid="{00000000-0005-0000-0000-00006A830000}"/>
    <cellStyle name="Currency 2 2 2 4 2 3 2 2 2" xfId="27422" xr:uid="{00000000-0005-0000-0000-00006B830000}"/>
    <cellStyle name="Currency 2 2 2 4 2 3 2 2 3" xfId="55442" xr:uid="{00000000-0005-0000-0000-00006C830000}"/>
    <cellStyle name="Currency 2 2 2 4 2 3 2 3" xfId="27423" xr:uid="{00000000-0005-0000-0000-00006D830000}"/>
    <cellStyle name="Currency 2 2 2 4 2 3 2 4" xfId="27424" xr:uid="{00000000-0005-0000-0000-00006E830000}"/>
    <cellStyle name="Currency 2 2 2 4 2 3 3" xfId="27425" xr:uid="{00000000-0005-0000-0000-00006F830000}"/>
    <cellStyle name="Currency 2 2 2 4 2 3 3 2" xfId="27426" xr:uid="{00000000-0005-0000-0000-000070830000}"/>
    <cellStyle name="Currency 2 2 2 4 2 3 3 2 2" xfId="27427" xr:uid="{00000000-0005-0000-0000-000071830000}"/>
    <cellStyle name="Currency 2 2 2 4 2 3 3 2 3" xfId="55443" xr:uid="{00000000-0005-0000-0000-000072830000}"/>
    <cellStyle name="Currency 2 2 2 4 2 3 3 3" xfId="27428" xr:uid="{00000000-0005-0000-0000-000073830000}"/>
    <cellStyle name="Currency 2 2 2 4 2 3 3 4" xfId="27429" xr:uid="{00000000-0005-0000-0000-000074830000}"/>
    <cellStyle name="Currency 2 2 2 4 2 3 4" xfId="27430" xr:uid="{00000000-0005-0000-0000-000075830000}"/>
    <cellStyle name="Currency 2 2 2 4 2 3 4 2" xfId="27431" xr:uid="{00000000-0005-0000-0000-000076830000}"/>
    <cellStyle name="Currency 2 2 2 4 2 3 4 3" xfId="55444" xr:uid="{00000000-0005-0000-0000-000077830000}"/>
    <cellStyle name="Currency 2 2 2 4 2 3 5" xfId="27432" xr:uid="{00000000-0005-0000-0000-000078830000}"/>
    <cellStyle name="Currency 2 2 2 4 2 3 6" xfId="27433" xr:uid="{00000000-0005-0000-0000-000079830000}"/>
    <cellStyle name="Currency 2 2 2 4 2 4" xfId="27434" xr:uid="{00000000-0005-0000-0000-00007A830000}"/>
    <cellStyle name="Currency 2 2 2 4 2 4 2" xfId="27435" xr:uid="{00000000-0005-0000-0000-00007B830000}"/>
    <cellStyle name="Currency 2 2 2 4 2 4 2 2" xfId="27436" xr:uid="{00000000-0005-0000-0000-00007C830000}"/>
    <cellStyle name="Currency 2 2 2 4 2 4 2 3" xfId="55445" xr:uid="{00000000-0005-0000-0000-00007D830000}"/>
    <cellStyle name="Currency 2 2 2 4 2 4 3" xfId="27437" xr:uid="{00000000-0005-0000-0000-00007E830000}"/>
    <cellStyle name="Currency 2 2 2 4 2 4 4" xfId="27438" xr:uid="{00000000-0005-0000-0000-00007F830000}"/>
    <cellStyle name="Currency 2 2 2 4 2 5" xfId="27439" xr:uid="{00000000-0005-0000-0000-000080830000}"/>
    <cellStyle name="Currency 2 2 2 4 2 5 2" xfId="27440" xr:uid="{00000000-0005-0000-0000-000081830000}"/>
    <cellStyle name="Currency 2 2 2 4 2 5 2 2" xfId="27441" xr:uid="{00000000-0005-0000-0000-000082830000}"/>
    <cellStyle name="Currency 2 2 2 4 2 5 2 3" xfId="55446" xr:uid="{00000000-0005-0000-0000-000083830000}"/>
    <cellStyle name="Currency 2 2 2 4 2 5 3" xfId="27442" xr:uid="{00000000-0005-0000-0000-000084830000}"/>
    <cellStyle name="Currency 2 2 2 4 2 5 4" xfId="27443" xr:uid="{00000000-0005-0000-0000-000085830000}"/>
    <cellStyle name="Currency 2 2 2 4 2 6" xfId="27444" xr:uid="{00000000-0005-0000-0000-000086830000}"/>
    <cellStyle name="Currency 2 2 2 4 2 6 2" xfId="27445" xr:uid="{00000000-0005-0000-0000-000087830000}"/>
    <cellStyle name="Currency 2 2 2 4 2 6 3" xfId="55447" xr:uid="{00000000-0005-0000-0000-000088830000}"/>
    <cellStyle name="Currency 2 2 2 4 2 7" xfId="27446" xr:uid="{00000000-0005-0000-0000-000089830000}"/>
    <cellStyle name="Currency 2 2 2 4 2 8" xfId="27447" xr:uid="{00000000-0005-0000-0000-00008A830000}"/>
    <cellStyle name="Currency 2 2 2 4 3" xfId="27448" xr:uid="{00000000-0005-0000-0000-00008B830000}"/>
    <cellStyle name="Currency 2 2 2 4 3 2" xfId="27449" xr:uid="{00000000-0005-0000-0000-00008C830000}"/>
    <cellStyle name="Currency 2 2 2 4 3 2 2" xfId="27450" xr:uid="{00000000-0005-0000-0000-00008D830000}"/>
    <cellStyle name="Currency 2 2 2 4 3 2 2 2" xfId="27451" xr:uid="{00000000-0005-0000-0000-00008E830000}"/>
    <cellStyle name="Currency 2 2 2 4 3 2 2 2 2" xfId="27452" xr:uid="{00000000-0005-0000-0000-00008F830000}"/>
    <cellStyle name="Currency 2 2 2 4 3 2 2 2 3" xfId="55448" xr:uid="{00000000-0005-0000-0000-000090830000}"/>
    <cellStyle name="Currency 2 2 2 4 3 2 2 3" xfId="27453" xr:uid="{00000000-0005-0000-0000-000091830000}"/>
    <cellStyle name="Currency 2 2 2 4 3 2 2 4" xfId="27454" xr:uid="{00000000-0005-0000-0000-000092830000}"/>
    <cellStyle name="Currency 2 2 2 4 3 2 3" xfId="27455" xr:uid="{00000000-0005-0000-0000-000093830000}"/>
    <cellStyle name="Currency 2 2 2 4 3 2 3 2" xfId="27456" xr:uid="{00000000-0005-0000-0000-000094830000}"/>
    <cellStyle name="Currency 2 2 2 4 3 2 3 2 2" xfId="27457" xr:uid="{00000000-0005-0000-0000-000095830000}"/>
    <cellStyle name="Currency 2 2 2 4 3 2 3 2 3" xfId="55449" xr:uid="{00000000-0005-0000-0000-000096830000}"/>
    <cellStyle name="Currency 2 2 2 4 3 2 3 3" xfId="27458" xr:uid="{00000000-0005-0000-0000-000097830000}"/>
    <cellStyle name="Currency 2 2 2 4 3 2 3 4" xfId="27459" xr:uid="{00000000-0005-0000-0000-000098830000}"/>
    <cellStyle name="Currency 2 2 2 4 3 2 4" xfId="27460" xr:uid="{00000000-0005-0000-0000-000099830000}"/>
    <cellStyle name="Currency 2 2 2 4 3 2 4 2" xfId="27461" xr:uid="{00000000-0005-0000-0000-00009A830000}"/>
    <cellStyle name="Currency 2 2 2 4 3 2 4 3" xfId="55450" xr:uid="{00000000-0005-0000-0000-00009B830000}"/>
    <cellStyle name="Currency 2 2 2 4 3 2 5" xfId="27462" xr:uid="{00000000-0005-0000-0000-00009C830000}"/>
    <cellStyle name="Currency 2 2 2 4 3 2 6" xfId="27463" xr:uid="{00000000-0005-0000-0000-00009D830000}"/>
    <cellStyle name="Currency 2 2 2 4 3 3" xfId="27464" xr:uid="{00000000-0005-0000-0000-00009E830000}"/>
    <cellStyle name="Currency 2 2 2 4 3 3 2" xfId="27465" xr:uid="{00000000-0005-0000-0000-00009F830000}"/>
    <cellStyle name="Currency 2 2 2 4 3 3 2 2" xfId="27466" xr:uid="{00000000-0005-0000-0000-0000A0830000}"/>
    <cellStyle name="Currency 2 2 2 4 3 3 2 3" xfId="55451" xr:uid="{00000000-0005-0000-0000-0000A1830000}"/>
    <cellStyle name="Currency 2 2 2 4 3 3 3" xfId="27467" xr:uid="{00000000-0005-0000-0000-0000A2830000}"/>
    <cellStyle name="Currency 2 2 2 4 3 3 4" xfId="27468" xr:uid="{00000000-0005-0000-0000-0000A3830000}"/>
    <cellStyle name="Currency 2 2 2 4 3 4" xfId="27469" xr:uid="{00000000-0005-0000-0000-0000A4830000}"/>
    <cellStyle name="Currency 2 2 2 4 3 4 2" xfId="27470" xr:uid="{00000000-0005-0000-0000-0000A5830000}"/>
    <cellStyle name="Currency 2 2 2 4 3 4 2 2" xfId="27471" xr:uid="{00000000-0005-0000-0000-0000A6830000}"/>
    <cellStyle name="Currency 2 2 2 4 3 4 2 3" xfId="55452" xr:uid="{00000000-0005-0000-0000-0000A7830000}"/>
    <cellStyle name="Currency 2 2 2 4 3 4 3" xfId="27472" xr:uid="{00000000-0005-0000-0000-0000A8830000}"/>
    <cellStyle name="Currency 2 2 2 4 3 4 4" xfId="27473" xr:uid="{00000000-0005-0000-0000-0000A9830000}"/>
    <cellStyle name="Currency 2 2 2 4 3 5" xfId="27474" xr:uid="{00000000-0005-0000-0000-0000AA830000}"/>
    <cellStyle name="Currency 2 2 2 4 3 5 2" xfId="27475" xr:uid="{00000000-0005-0000-0000-0000AB830000}"/>
    <cellStyle name="Currency 2 2 2 4 3 5 3" xfId="55453" xr:uid="{00000000-0005-0000-0000-0000AC830000}"/>
    <cellStyle name="Currency 2 2 2 4 3 6" xfId="27476" xr:uid="{00000000-0005-0000-0000-0000AD830000}"/>
    <cellStyle name="Currency 2 2 2 4 3 7" xfId="27477" xr:uid="{00000000-0005-0000-0000-0000AE830000}"/>
    <cellStyle name="Currency 2 2 2 4 4" xfId="27478" xr:uid="{00000000-0005-0000-0000-0000AF830000}"/>
    <cellStyle name="Currency 2 2 2 4 4 2" xfId="27479" xr:uid="{00000000-0005-0000-0000-0000B0830000}"/>
    <cellStyle name="Currency 2 2 2 4 4 2 2" xfId="27480" xr:uid="{00000000-0005-0000-0000-0000B1830000}"/>
    <cellStyle name="Currency 2 2 2 4 4 2 2 2" xfId="27481" xr:uid="{00000000-0005-0000-0000-0000B2830000}"/>
    <cellStyle name="Currency 2 2 2 4 4 2 2 3" xfId="55454" xr:uid="{00000000-0005-0000-0000-0000B3830000}"/>
    <cellStyle name="Currency 2 2 2 4 4 2 3" xfId="27482" xr:uid="{00000000-0005-0000-0000-0000B4830000}"/>
    <cellStyle name="Currency 2 2 2 4 4 2 4" xfId="27483" xr:uid="{00000000-0005-0000-0000-0000B5830000}"/>
    <cellStyle name="Currency 2 2 2 4 4 3" xfId="27484" xr:uid="{00000000-0005-0000-0000-0000B6830000}"/>
    <cellStyle name="Currency 2 2 2 4 4 3 2" xfId="27485" xr:uid="{00000000-0005-0000-0000-0000B7830000}"/>
    <cellStyle name="Currency 2 2 2 4 4 3 2 2" xfId="27486" xr:uid="{00000000-0005-0000-0000-0000B8830000}"/>
    <cellStyle name="Currency 2 2 2 4 4 3 2 3" xfId="55455" xr:uid="{00000000-0005-0000-0000-0000B9830000}"/>
    <cellStyle name="Currency 2 2 2 4 4 3 3" xfId="27487" xr:uid="{00000000-0005-0000-0000-0000BA830000}"/>
    <cellStyle name="Currency 2 2 2 4 4 3 4" xfId="27488" xr:uid="{00000000-0005-0000-0000-0000BB830000}"/>
    <cellStyle name="Currency 2 2 2 4 4 4" xfId="27489" xr:uid="{00000000-0005-0000-0000-0000BC830000}"/>
    <cellStyle name="Currency 2 2 2 4 4 4 2" xfId="27490" xr:uid="{00000000-0005-0000-0000-0000BD830000}"/>
    <cellStyle name="Currency 2 2 2 4 4 4 3" xfId="55456" xr:uid="{00000000-0005-0000-0000-0000BE830000}"/>
    <cellStyle name="Currency 2 2 2 4 4 5" xfId="27491" xr:uid="{00000000-0005-0000-0000-0000BF830000}"/>
    <cellStyle name="Currency 2 2 2 4 4 6" xfId="27492" xr:uid="{00000000-0005-0000-0000-0000C0830000}"/>
    <cellStyle name="Currency 2 2 2 4 5" xfId="27493" xr:uid="{00000000-0005-0000-0000-0000C1830000}"/>
    <cellStyle name="Currency 2 2 2 4 5 2" xfId="27494" xr:uid="{00000000-0005-0000-0000-0000C2830000}"/>
    <cellStyle name="Currency 2 2 2 4 5 2 2" xfId="27495" xr:uid="{00000000-0005-0000-0000-0000C3830000}"/>
    <cellStyle name="Currency 2 2 2 4 5 2 2 2" xfId="27496" xr:uid="{00000000-0005-0000-0000-0000C4830000}"/>
    <cellStyle name="Currency 2 2 2 4 5 2 2 3" xfId="55457" xr:uid="{00000000-0005-0000-0000-0000C5830000}"/>
    <cellStyle name="Currency 2 2 2 4 5 2 3" xfId="27497" xr:uid="{00000000-0005-0000-0000-0000C6830000}"/>
    <cellStyle name="Currency 2 2 2 4 5 2 4" xfId="27498" xr:uid="{00000000-0005-0000-0000-0000C7830000}"/>
    <cellStyle name="Currency 2 2 2 4 5 3" xfId="27499" xr:uid="{00000000-0005-0000-0000-0000C8830000}"/>
    <cellStyle name="Currency 2 2 2 4 5 3 2" xfId="27500" xr:uid="{00000000-0005-0000-0000-0000C9830000}"/>
    <cellStyle name="Currency 2 2 2 4 5 3 3" xfId="55458" xr:uid="{00000000-0005-0000-0000-0000CA830000}"/>
    <cellStyle name="Currency 2 2 2 4 5 4" xfId="27501" xr:uid="{00000000-0005-0000-0000-0000CB830000}"/>
    <cellStyle name="Currency 2 2 2 4 5 5" xfId="27502" xr:uid="{00000000-0005-0000-0000-0000CC830000}"/>
    <cellStyle name="Currency 2 2 2 4 6" xfId="27503" xr:uid="{00000000-0005-0000-0000-0000CD830000}"/>
    <cellStyle name="Currency 2 2 2 4 6 2" xfId="27504" xr:uid="{00000000-0005-0000-0000-0000CE830000}"/>
    <cellStyle name="Currency 2 2 2 4 6 2 2" xfId="27505" xr:uid="{00000000-0005-0000-0000-0000CF830000}"/>
    <cellStyle name="Currency 2 2 2 4 6 2 3" xfId="55459" xr:uid="{00000000-0005-0000-0000-0000D0830000}"/>
    <cellStyle name="Currency 2 2 2 4 6 3" xfId="27506" xr:uid="{00000000-0005-0000-0000-0000D1830000}"/>
    <cellStyle name="Currency 2 2 2 4 6 4" xfId="27507" xr:uid="{00000000-0005-0000-0000-0000D2830000}"/>
    <cellStyle name="Currency 2 2 2 4 7" xfId="27508" xr:uid="{00000000-0005-0000-0000-0000D3830000}"/>
    <cellStyle name="Currency 2 2 2 4 7 2" xfId="27509" xr:uid="{00000000-0005-0000-0000-0000D4830000}"/>
    <cellStyle name="Currency 2 2 2 4 7 2 2" xfId="27510" xr:uid="{00000000-0005-0000-0000-0000D5830000}"/>
    <cellStyle name="Currency 2 2 2 4 7 2 3" xfId="55460" xr:uid="{00000000-0005-0000-0000-0000D6830000}"/>
    <cellStyle name="Currency 2 2 2 4 7 3" xfId="27511" xr:uid="{00000000-0005-0000-0000-0000D7830000}"/>
    <cellStyle name="Currency 2 2 2 4 7 4" xfId="27512" xr:uid="{00000000-0005-0000-0000-0000D8830000}"/>
    <cellStyle name="Currency 2 2 2 4 8" xfId="27513" xr:uid="{00000000-0005-0000-0000-0000D9830000}"/>
    <cellStyle name="Currency 2 2 2 4 8 2" xfId="27514" xr:uid="{00000000-0005-0000-0000-0000DA830000}"/>
    <cellStyle name="Currency 2 2 2 4 8 3" xfId="55461" xr:uid="{00000000-0005-0000-0000-0000DB830000}"/>
    <cellStyle name="Currency 2 2 2 4 9" xfId="27515" xr:uid="{00000000-0005-0000-0000-0000DC830000}"/>
    <cellStyle name="Currency 2 2 2 5" xfId="27516" xr:uid="{00000000-0005-0000-0000-0000DD830000}"/>
    <cellStyle name="Currency 2 2 2 5 10" xfId="27517" xr:uid="{00000000-0005-0000-0000-0000DE830000}"/>
    <cellStyle name="Currency 2 2 2 5 2" xfId="27518" xr:uid="{00000000-0005-0000-0000-0000DF830000}"/>
    <cellStyle name="Currency 2 2 2 5 2 2" xfId="27519" xr:uid="{00000000-0005-0000-0000-0000E0830000}"/>
    <cellStyle name="Currency 2 2 2 5 2 2 2" xfId="27520" xr:uid="{00000000-0005-0000-0000-0000E1830000}"/>
    <cellStyle name="Currency 2 2 2 5 2 2 2 2" xfId="27521" xr:uid="{00000000-0005-0000-0000-0000E2830000}"/>
    <cellStyle name="Currency 2 2 2 5 2 2 2 2 2" xfId="27522" xr:uid="{00000000-0005-0000-0000-0000E3830000}"/>
    <cellStyle name="Currency 2 2 2 5 2 2 2 2 2 2" xfId="27523" xr:uid="{00000000-0005-0000-0000-0000E4830000}"/>
    <cellStyle name="Currency 2 2 2 5 2 2 2 2 2 3" xfId="55462" xr:uid="{00000000-0005-0000-0000-0000E5830000}"/>
    <cellStyle name="Currency 2 2 2 5 2 2 2 2 3" xfId="27524" xr:uid="{00000000-0005-0000-0000-0000E6830000}"/>
    <cellStyle name="Currency 2 2 2 5 2 2 2 2 4" xfId="27525" xr:uid="{00000000-0005-0000-0000-0000E7830000}"/>
    <cellStyle name="Currency 2 2 2 5 2 2 2 3" xfId="27526" xr:uid="{00000000-0005-0000-0000-0000E8830000}"/>
    <cellStyle name="Currency 2 2 2 5 2 2 2 3 2" xfId="27527" xr:uid="{00000000-0005-0000-0000-0000E9830000}"/>
    <cellStyle name="Currency 2 2 2 5 2 2 2 3 2 2" xfId="27528" xr:uid="{00000000-0005-0000-0000-0000EA830000}"/>
    <cellStyle name="Currency 2 2 2 5 2 2 2 3 2 3" xfId="55463" xr:uid="{00000000-0005-0000-0000-0000EB830000}"/>
    <cellStyle name="Currency 2 2 2 5 2 2 2 3 3" xfId="27529" xr:uid="{00000000-0005-0000-0000-0000EC830000}"/>
    <cellStyle name="Currency 2 2 2 5 2 2 2 3 4" xfId="27530" xr:uid="{00000000-0005-0000-0000-0000ED830000}"/>
    <cellStyle name="Currency 2 2 2 5 2 2 2 4" xfId="27531" xr:uid="{00000000-0005-0000-0000-0000EE830000}"/>
    <cellStyle name="Currency 2 2 2 5 2 2 2 4 2" xfId="27532" xr:uid="{00000000-0005-0000-0000-0000EF830000}"/>
    <cellStyle name="Currency 2 2 2 5 2 2 2 4 3" xfId="55464" xr:uid="{00000000-0005-0000-0000-0000F0830000}"/>
    <cellStyle name="Currency 2 2 2 5 2 2 2 5" xfId="27533" xr:uid="{00000000-0005-0000-0000-0000F1830000}"/>
    <cellStyle name="Currency 2 2 2 5 2 2 2 6" xfId="27534" xr:uid="{00000000-0005-0000-0000-0000F2830000}"/>
    <cellStyle name="Currency 2 2 2 5 2 2 3" xfId="27535" xr:uid="{00000000-0005-0000-0000-0000F3830000}"/>
    <cellStyle name="Currency 2 2 2 5 2 2 3 2" xfId="27536" xr:uid="{00000000-0005-0000-0000-0000F4830000}"/>
    <cellStyle name="Currency 2 2 2 5 2 2 3 2 2" xfId="27537" xr:uid="{00000000-0005-0000-0000-0000F5830000}"/>
    <cellStyle name="Currency 2 2 2 5 2 2 3 2 3" xfId="55465" xr:uid="{00000000-0005-0000-0000-0000F6830000}"/>
    <cellStyle name="Currency 2 2 2 5 2 2 3 3" xfId="27538" xr:uid="{00000000-0005-0000-0000-0000F7830000}"/>
    <cellStyle name="Currency 2 2 2 5 2 2 3 4" xfId="27539" xr:uid="{00000000-0005-0000-0000-0000F8830000}"/>
    <cellStyle name="Currency 2 2 2 5 2 2 4" xfId="27540" xr:uid="{00000000-0005-0000-0000-0000F9830000}"/>
    <cellStyle name="Currency 2 2 2 5 2 2 4 2" xfId="27541" xr:uid="{00000000-0005-0000-0000-0000FA830000}"/>
    <cellStyle name="Currency 2 2 2 5 2 2 4 2 2" xfId="27542" xr:uid="{00000000-0005-0000-0000-0000FB830000}"/>
    <cellStyle name="Currency 2 2 2 5 2 2 4 2 3" xfId="55466" xr:uid="{00000000-0005-0000-0000-0000FC830000}"/>
    <cellStyle name="Currency 2 2 2 5 2 2 4 3" xfId="27543" xr:uid="{00000000-0005-0000-0000-0000FD830000}"/>
    <cellStyle name="Currency 2 2 2 5 2 2 4 4" xfId="27544" xr:uid="{00000000-0005-0000-0000-0000FE830000}"/>
    <cellStyle name="Currency 2 2 2 5 2 2 5" xfId="27545" xr:uid="{00000000-0005-0000-0000-0000FF830000}"/>
    <cellStyle name="Currency 2 2 2 5 2 2 5 2" xfId="27546" xr:uid="{00000000-0005-0000-0000-000000840000}"/>
    <cellStyle name="Currency 2 2 2 5 2 2 5 3" xfId="55467" xr:uid="{00000000-0005-0000-0000-000001840000}"/>
    <cellStyle name="Currency 2 2 2 5 2 2 6" xfId="27547" xr:uid="{00000000-0005-0000-0000-000002840000}"/>
    <cellStyle name="Currency 2 2 2 5 2 2 7" xfId="27548" xr:uid="{00000000-0005-0000-0000-000003840000}"/>
    <cellStyle name="Currency 2 2 2 5 2 3" xfId="27549" xr:uid="{00000000-0005-0000-0000-000004840000}"/>
    <cellStyle name="Currency 2 2 2 5 2 3 2" xfId="27550" xr:uid="{00000000-0005-0000-0000-000005840000}"/>
    <cellStyle name="Currency 2 2 2 5 2 3 2 2" xfId="27551" xr:uid="{00000000-0005-0000-0000-000006840000}"/>
    <cellStyle name="Currency 2 2 2 5 2 3 2 2 2" xfId="27552" xr:uid="{00000000-0005-0000-0000-000007840000}"/>
    <cellStyle name="Currency 2 2 2 5 2 3 2 2 3" xfId="55468" xr:uid="{00000000-0005-0000-0000-000008840000}"/>
    <cellStyle name="Currency 2 2 2 5 2 3 2 3" xfId="27553" xr:uid="{00000000-0005-0000-0000-000009840000}"/>
    <cellStyle name="Currency 2 2 2 5 2 3 2 4" xfId="27554" xr:uid="{00000000-0005-0000-0000-00000A840000}"/>
    <cellStyle name="Currency 2 2 2 5 2 3 3" xfId="27555" xr:uid="{00000000-0005-0000-0000-00000B840000}"/>
    <cellStyle name="Currency 2 2 2 5 2 3 3 2" xfId="27556" xr:uid="{00000000-0005-0000-0000-00000C840000}"/>
    <cellStyle name="Currency 2 2 2 5 2 3 3 2 2" xfId="27557" xr:uid="{00000000-0005-0000-0000-00000D840000}"/>
    <cellStyle name="Currency 2 2 2 5 2 3 3 2 3" xfId="55469" xr:uid="{00000000-0005-0000-0000-00000E840000}"/>
    <cellStyle name="Currency 2 2 2 5 2 3 3 3" xfId="27558" xr:uid="{00000000-0005-0000-0000-00000F840000}"/>
    <cellStyle name="Currency 2 2 2 5 2 3 3 4" xfId="27559" xr:uid="{00000000-0005-0000-0000-000010840000}"/>
    <cellStyle name="Currency 2 2 2 5 2 3 4" xfId="27560" xr:uid="{00000000-0005-0000-0000-000011840000}"/>
    <cellStyle name="Currency 2 2 2 5 2 3 4 2" xfId="27561" xr:uid="{00000000-0005-0000-0000-000012840000}"/>
    <cellStyle name="Currency 2 2 2 5 2 3 4 3" xfId="55470" xr:uid="{00000000-0005-0000-0000-000013840000}"/>
    <cellStyle name="Currency 2 2 2 5 2 3 5" xfId="27562" xr:uid="{00000000-0005-0000-0000-000014840000}"/>
    <cellStyle name="Currency 2 2 2 5 2 3 6" xfId="27563" xr:uid="{00000000-0005-0000-0000-000015840000}"/>
    <cellStyle name="Currency 2 2 2 5 2 4" xfId="27564" xr:uid="{00000000-0005-0000-0000-000016840000}"/>
    <cellStyle name="Currency 2 2 2 5 2 4 2" xfId="27565" xr:uid="{00000000-0005-0000-0000-000017840000}"/>
    <cellStyle name="Currency 2 2 2 5 2 4 2 2" xfId="27566" xr:uid="{00000000-0005-0000-0000-000018840000}"/>
    <cellStyle name="Currency 2 2 2 5 2 4 2 3" xfId="55471" xr:uid="{00000000-0005-0000-0000-000019840000}"/>
    <cellStyle name="Currency 2 2 2 5 2 4 3" xfId="27567" xr:uid="{00000000-0005-0000-0000-00001A840000}"/>
    <cellStyle name="Currency 2 2 2 5 2 4 4" xfId="27568" xr:uid="{00000000-0005-0000-0000-00001B840000}"/>
    <cellStyle name="Currency 2 2 2 5 2 5" xfId="27569" xr:uid="{00000000-0005-0000-0000-00001C840000}"/>
    <cellStyle name="Currency 2 2 2 5 2 5 2" xfId="27570" xr:uid="{00000000-0005-0000-0000-00001D840000}"/>
    <cellStyle name="Currency 2 2 2 5 2 5 2 2" xfId="27571" xr:uid="{00000000-0005-0000-0000-00001E840000}"/>
    <cellStyle name="Currency 2 2 2 5 2 5 2 3" xfId="55472" xr:uid="{00000000-0005-0000-0000-00001F840000}"/>
    <cellStyle name="Currency 2 2 2 5 2 5 3" xfId="27572" xr:uid="{00000000-0005-0000-0000-000020840000}"/>
    <cellStyle name="Currency 2 2 2 5 2 5 4" xfId="27573" xr:uid="{00000000-0005-0000-0000-000021840000}"/>
    <cellStyle name="Currency 2 2 2 5 2 6" xfId="27574" xr:uid="{00000000-0005-0000-0000-000022840000}"/>
    <cellStyle name="Currency 2 2 2 5 2 6 2" xfId="27575" xr:uid="{00000000-0005-0000-0000-000023840000}"/>
    <cellStyle name="Currency 2 2 2 5 2 6 3" xfId="55473" xr:uid="{00000000-0005-0000-0000-000024840000}"/>
    <cellStyle name="Currency 2 2 2 5 2 7" xfId="27576" xr:uid="{00000000-0005-0000-0000-000025840000}"/>
    <cellStyle name="Currency 2 2 2 5 2 8" xfId="27577" xr:uid="{00000000-0005-0000-0000-000026840000}"/>
    <cellStyle name="Currency 2 2 2 5 3" xfId="27578" xr:uid="{00000000-0005-0000-0000-000027840000}"/>
    <cellStyle name="Currency 2 2 2 5 3 2" xfId="27579" xr:uid="{00000000-0005-0000-0000-000028840000}"/>
    <cellStyle name="Currency 2 2 2 5 3 2 2" xfId="27580" xr:uid="{00000000-0005-0000-0000-000029840000}"/>
    <cellStyle name="Currency 2 2 2 5 3 2 2 2" xfId="27581" xr:uid="{00000000-0005-0000-0000-00002A840000}"/>
    <cellStyle name="Currency 2 2 2 5 3 2 2 2 2" xfId="27582" xr:uid="{00000000-0005-0000-0000-00002B840000}"/>
    <cellStyle name="Currency 2 2 2 5 3 2 2 2 3" xfId="55474" xr:uid="{00000000-0005-0000-0000-00002C840000}"/>
    <cellStyle name="Currency 2 2 2 5 3 2 2 3" xfId="27583" xr:uid="{00000000-0005-0000-0000-00002D840000}"/>
    <cellStyle name="Currency 2 2 2 5 3 2 2 4" xfId="27584" xr:uid="{00000000-0005-0000-0000-00002E840000}"/>
    <cellStyle name="Currency 2 2 2 5 3 2 3" xfId="27585" xr:uid="{00000000-0005-0000-0000-00002F840000}"/>
    <cellStyle name="Currency 2 2 2 5 3 2 3 2" xfId="27586" xr:uid="{00000000-0005-0000-0000-000030840000}"/>
    <cellStyle name="Currency 2 2 2 5 3 2 3 2 2" xfId="27587" xr:uid="{00000000-0005-0000-0000-000031840000}"/>
    <cellStyle name="Currency 2 2 2 5 3 2 3 2 3" xfId="55475" xr:uid="{00000000-0005-0000-0000-000032840000}"/>
    <cellStyle name="Currency 2 2 2 5 3 2 3 3" xfId="27588" xr:uid="{00000000-0005-0000-0000-000033840000}"/>
    <cellStyle name="Currency 2 2 2 5 3 2 3 4" xfId="27589" xr:uid="{00000000-0005-0000-0000-000034840000}"/>
    <cellStyle name="Currency 2 2 2 5 3 2 4" xfId="27590" xr:uid="{00000000-0005-0000-0000-000035840000}"/>
    <cellStyle name="Currency 2 2 2 5 3 2 4 2" xfId="27591" xr:uid="{00000000-0005-0000-0000-000036840000}"/>
    <cellStyle name="Currency 2 2 2 5 3 2 4 3" xfId="55476" xr:uid="{00000000-0005-0000-0000-000037840000}"/>
    <cellStyle name="Currency 2 2 2 5 3 2 5" xfId="27592" xr:uid="{00000000-0005-0000-0000-000038840000}"/>
    <cellStyle name="Currency 2 2 2 5 3 2 6" xfId="27593" xr:uid="{00000000-0005-0000-0000-000039840000}"/>
    <cellStyle name="Currency 2 2 2 5 3 3" xfId="27594" xr:uid="{00000000-0005-0000-0000-00003A840000}"/>
    <cellStyle name="Currency 2 2 2 5 3 3 2" xfId="27595" xr:uid="{00000000-0005-0000-0000-00003B840000}"/>
    <cellStyle name="Currency 2 2 2 5 3 3 2 2" xfId="27596" xr:uid="{00000000-0005-0000-0000-00003C840000}"/>
    <cellStyle name="Currency 2 2 2 5 3 3 2 3" xfId="55477" xr:uid="{00000000-0005-0000-0000-00003D840000}"/>
    <cellStyle name="Currency 2 2 2 5 3 3 3" xfId="27597" xr:uid="{00000000-0005-0000-0000-00003E840000}"/>
    <cellStyle name="Currency 2 2 2 5 3 3 4" xfId="27598" xr:uid="{00000000-0005-0000-0000-00003F840000}"/>
    <cellStyle name="Currency 2 2 2 5 3 4" xfId="27599" xr:uid="{00000000-0005-0000-0000-000040840000}"/>
    <cellStyle name="Currency 2 2 2 5 3 4 2" xfId="27600" xr:uid="{00000000-0005-0000-0000-000041840000}"/>
    <cellStyle name="Currency 2 2 2 5 3 4 2 2" xfId="27601" xr:uid="{00000000-0005-0000-0000-000042840000}"/>
    <cellStyle name="Currency 2 2 2 5 3 4 2 3" xfId="55478" xr:uid="{00000000-0005-0000-0000-000043840000}"/>
    <cellStyle name="Currency 2 2 2 5 3 4 3" xfId="27602" xr:uid="{00000000-0005-0000-0000-000044840000}"/>
    <cellStyle name="Currency 2 2 2 5 3 4 4" xfId="27603" xr:uid="{00000000-0005-0000-0000-000045840000}"/>
    <cellStyle name="Currency 2 2 2 5 3 5" xfId="27604" xr:uid="{00000000-0005-0000-0000-000046840000}"/>
    <cellStyle name="Currency 2 2 2 5 3 5 2" xfId="27605" xr:uid="{00000000-0005-0000-0000-000047840000}"/>
    <cellStyle name="Currency 2 2 2 5 3 5 3" xfId="55479" xr:uid="{00000000-0005-0000-0000-000048840000}"/>
    <cellStyle name="Currency 2 2 2 5 3 6" xfId="27606" xr:uid="{00000000-0005-0000-0000-000049840000}"/>
    <cellStyle name="Currency 2 2 2 5 3 7" xfId="27607" xr:uid="{00000000-0005-0000-0000-00004A840000}"/>
    <cellStyle name="Currency 2 2 2 5 4" xfId="27608" xr:uid="{00000000-0005-0000-0000-00004B840000}"/>
    <cellStyle name="Currency 2 2 2 5 4 2" xfId="27609" xr:uid="{00000000-0005-0000-0000-00004C840000}"/>
    <cellStyle name="Currency 2 2 2 5 4 2 2" xfId="27610" xr:uid="{00000000-0005-0000-0000-00004D840000}"/>
    <cellStyle name="Currency 2 2 2 5 4 2 2 2" xfId="27611" xr:uid="{00000000-0005-0000-0000-00004E840000}"/>
    <cellStyle name="Currency 2 2 2 5 4 2 2 3" xfId="55480" xr:uid="{00000000-0005-0000-0000-00004F840000}"/>
    <cellStyle name="Currency 2 2 2 5 4 2 3" xfId="27612" xr:uid="{00000000-0005-0000-0000-000050840000}"/>
    <cellStyle name="Currency 2 2 2 5 4 2 4" xfId="27613" xr:uid="{00000000-0005-0000-0000-000051840000}"/>
    <cellStyle name="Currency 2 2 2 5 4 3" xfId="27614" xr:uid="{00000000-0005-0000-0000-000052840000}"/>
    <cellStyle name="Currency 2 2 2 5 4 3 2" xfId="27615" xr:uid="{00000000-0005-0000-0000-000053840000}"/>
    <cellStyle name="Currency 2 2 2 5 4 3 2 2" xfId="27616" xr:uid="{00000000-0005-0000-0000-000054840000}"/>
    <cellStyle name="Currency 2 2 2 5 4 3 2 3" xfId="55481" xr:uid="{00000000-0005-0000-0000-000055840000}"/>
    <cellStyle name="Currency 2 2 2 5 4 3 3" xfId="27617" xr:uid="{00000000-0005-0000-0000-000056840000}"/>
    <cellStyle name="Currency 2 2 2 5 4 3 4" xfId="27618" xr:uid="{00000000-0005-0000-0000-000057840000}"/>
    <cellStyle name="Currency 2 2 2 5 4 4" xfId="27619" xr:uid="{00000000-0005-0000-0000-000058840000}"/>
    <cellStyle name="Currency 2 2 2 5 4 4 2" xfId="27620" xr:uid="{00000000-0005-0000-0000-000059840000}"/>
    <cellStyle name="Currency 2 2 2 5 4 4 3" xfId="55482" xr:uid="{00000000-0005-0000-0000-00005A840000}"/>
    <cellStyle name="Currency 2 2 2 5 4 5" xfId="27621" xr:uid="{00000000-0005-0000-0000-00005B840000}"/>
    <cellStyle name="Currency 2 2 2 5 4 6" xfId="27622" xr:uid="{00000000-0005-0000-0000-00005C840000}"/>
    <cellStyle name="Currency 2 2 2 5 5" xfId="27623" xr:uid="{00000000-0005-0000-0000-00005D840000}"/>
    <cellStyle name="Currency 2 2 2 5 5 2" xfId="27624" xr:uid="{00000000-0005-0000-0000-00005E840000}"/>
    <cellStyle name="Currency 2 2 2 5 5 2 2" xfId="27625" xr:uid="{00000000-0005-0000-0000-00005F840000}"/>
    <cellStyle name="Currency 2 2 2 5 5 2 2 2" xfId="27626" xr:uid="{00000000-0005-0000-0000-000060840000}"/>
    <cellStyle name="Currency 2 2 2 5 5 2 2 3" xfId="55483" xr:uid="{00000000-0005-0000-0000-000061840000}"/>
    <cellStyle name="Currency 2 2 2 5 5 2 3" xfId="27627" xr:uid="{00000000-0005-0000-0000-000062840000}"/>
    <cellStyle name="Currency 2 2 2 5 5 2 4" xfId="27628" xr:uid="{00000000-0005-0000-0000-000063840000}"/>
    <cellStyle name="Currency 2 2 2 5 5 3" xfId="27629" xr:uid="{00000000-0005-0000-0000-000064840000}"/>
    <cellStyle name="Currency 2 2 2 5 5 3 2" xfId="27630" xr:uid="{00000000-0005-0000-0000-000065840000}"/>
    <cellStyle name="Currency 2 2 2 5 5 3 3" xfId="55484" xr:uid="{00000000-0005-0000-0000-000066840000}"/>
    <cellStyle name="Currency 2 2 2 5 5 4" xfId="27631" xr:uid="{00000000-0005-0000-0000-000067840000}"/>
    <cellStyle name="Currency 2 2 2 5 5 5" xfId="27632" xr:uid="{00000000-0005-0000-0000-000068840000}"/>
    <cellStyle name="Currency 2 2 2 5 6" xfId="27633" xr:uid="{00000000-0005-0000-0000-000069840000}"/>
    <cellStyle name="Currency 2 2 2 5 6 2" xfId="27634" xr:uid="{00000000-0005-0000-0000-00006A840000}"/>
    <cellStyle name="Currency 2 2 2 5 6 2 2" xfId="27635" xr:uid="{00000000-0005-0000-0000-00006B840000}"/>
    <cellStyle name="Currency 2 2 2 5 6 2 3" xfId="55485" xr:uid="{00000000-0005-0000-0000-00006C840000}"/>
    <cellStyle name="Currency 2 2 2 5 6 3" xfId="27636" xr:uid="{00000000-0005-0000-0000-00006D840000}"/>
    <cellStyle name="Currency 2 2 2 5 6 4" xfId="27637" xr:uid="{00000000-0005-0000-0000-00006E840000}"/>
    <cellStyle name="Currency 2 2 2 5 7" xfId="27638" xr:uid="{00000000-0005-0000-0000-00006F840000}"/>
    <cellStyle name="Currency 2 2 2 5 7 2" xfId="27639" xr:uid="{00000000-0005-0000-0000-000070840000}"/>
    <cellStyle name="Currency 2 2 2 5 7 2 2" xfId="27640" xr:uid="{00000000-0005-0000-0000-000071840000}"/>
    <cellStyle name="Currency 2 2 2 5 7 2 3" xfId="55486" xr:uid="{00000000-0005-0000-0000-000072840000}"/>
    <cellStyle name="Currency 2 2 2 5 7 3" xfId="27641" xr:uid="{00000000-0005-0000-0000-000073840000}"/>
    <cellStyle name="Currency 2 2 2 5 7 4" xfId="27642" xr:uid="{00000000-0005-0000-0000-000074840000}"/>
    <cellStyle name="Currency 2 2 2 5 8" xfId="27643" xr:uid="{00000000-0005-0000-0000-000075840000}"/>
    <cellStyle name="Currency 2 2 2 5 8 2" xfId="27644" xr:uid="{00000000-0005-0000-0000-000076840000}"/>
    <cellStyle name="Currency 2 2 2 5 8 3" xfId="55487" xr:uid="{00000000-0005-0000-0000-000077840000}"/>
    <cellStyle name="Currency 2 2 2 5 9" xfId="27645" xr:uid="{00000000-0005-0000-0000-000078840000}"/>
    <cellStyle name="Currency 2 2 2 6" xfId="27646" xr:uid="{00000000-0005-0000-0000-000079840000}"/>
    <cellStyle name="Currency 2 2 2 6 10" xfId="27647" xr:uid="{00000000-0005-0000-0000-00007A840000}"/>
    <cellStyle name="Currency 2 2 2 6 2" xfId="27648" xr:uid="{00000000-0005-0000-0000-00007B840000}"/>
    <cellStyle name="Currency 2 2 2 6 2 2" xfId="27649" xr:uid="{00000000-0005-0000-0000-00007C840000}"/>
    <cellStyle name="Currency 2 2 2 6 2 2 2" xfId="27650" xr:uid="{00000000-0005-0000-0000-00007D840000}"/>
    <cellStyle name="Currency 2 2 2 6 2 2 2 2" xfId="27651" xr:uid="{00000000-0005-0000-0000-00007E840000}"/>
    <cellStyle name="Currency 2 2 2 6 2 2 2 2 2" xfId="27652" xr:uid="{00000000-0005-0000-0000-00007F840000}"/>
    <cellStyle name="Currency 2 2 2 6 2 2 2 2 2 2" xfId="27653" xr:uid="{00000000-0005-0000-0000-000080840000}"/>
    <cellStyle name="Currency 2 2 2 6 2 2 2 2 2 3" xfId="55488" xr:uid="{00000000-0005-0000-0000-000081840000}"/>
    <cellStyle name="Currency 2 2 2 6 2 2 2 2 3" xfId="27654" xr:uid="{00000000-0005-0000-0000-000082840000}"/>
    <cellStyle name="Currency 2 2 2 6 2 2 2 2 4" xfId="27655" xr:uid="{00000000-0005-0000-0000-000083840000}"/>
    <cellStyle name="Currency 2 2 2 6 2 2 2 3" xfId="27656" xr:uid="{00000000-0005-0000-0000-000084840000}"/>
    <cellStyle name="Currency 2 2 2 6 2 2 2 3 2" xfId="27657" xr:uid="{00000000-0005-0000-0000-000085840000}"/>
    <cellStyle name="Currency 2 2 2 6 2 2 2 3 2 2" xfId="27658" xr:uid="{00000000-0005-0000-0000-000086840000}"/>
    <cellStyle name="Currency 2 2 2 6 2 2 2 3 2 3" xfId="55489" xr:uid="{00000000-0005-0000-0000-000087840000}"/>
    <cellStyle name="Currency 2 2 2 6 2 2 2 3 3" xfId="27659" xr:uid="{00000000-0005-0000-0000-000088840000}"/>
    <cellStyle name="Currency 2 2 2 6 2 2 2 3 4" xfId="27660" xr:uid="{00000000-0005-0000-0000-000089840000}"/>
    <cellStyle name="Currency 2 2 2 6 2 2 2 4" xfId="27661" xr:uid="{00000000-0005-0000-0000-00008A840000}"/>
    <cellStyle name="Currency 2 2 2 6 2 2 2 4 2" xfId="27662" xr:uid="{00000000-0005-0000-0000-00008B840000}"/>
    <cellStyle name="Currency 2 2 2 6 2 2 2 4 3" xfId="55490" xr:uid="{00000000-0005-0000-0000-00008C840000}"/>
    <cellStyle name="Currency 2 2 2 6 2 2 2 5" xfId="27663" xr:uid="{00000000-0005-0000-0000-00008D840000}"/>
    <cellStyle name="Currency 2 2 2 6 2 2 2 6" xfId="27664" xr:uid="{00000000-0005-0000-0000-00008E840000}"/>
    <cellStyle name="Currency 2 2 2 6 2 2 3" xfId="27665" xr:uid="{00000000-0005-0000-0000-00008F840000}"/>
    <cellStyle name="Currency 2 2 2 6 2 2 3 2" xfId="27666" xr:uid="{00000000-0005-0000-0000-000090840000}"/>
    <cellStyle name="Currency 2 2 2 6 2 2 3 2 2" xfId="27667" xr:uid="{00000000-0005-0000-0000-000091840000}"/>
    <cellStyle name="Currency 2 2 2 6 2 2 3 2 3" xfId="55491" xr:uid="{00000000-0005-0000-0000-000092840000}"/>
    <cellStyle name="Currency 2 2 2 6 2 2 3 3" xfId="27668" xr:uid="{00000000-0005-0000-0000-000093840000}"/>
    <cellStyle name="Currency 2 2 2 6 2 2 3 4" xfId="27669" xr:uid="{00000000-0005-0000-0000-000094840000}"/>
    <cellStyle name="Currency 2 2 2 6 2 2 4" xfId="27670" xr:uid="{00000000-0005-0000-0000-000095840000}"/>
    <cellStyle name="Currency 2 2 2 6 2 2 4 2" xfId="27671" xr:uid="{00000000-0005-0000-0000-000096840000}"/>
    <cellStyle name="Currency 2 2 2 6 2 2 4 2 2" xfId="27672" xr:uid="{00000000-0005-0000-0000-000097840000}"/>
    <cellStyle name="Currency 2 2 2 6 2 2 4 2 3" xfId="55492" xr:uid="{00000000-0005-0000-0000-000098840000}"/>
    <cellStyle name="Currency 2 2 2 6 2 2 4 3" xfId="27673" xr:uid="{00000000-0005-0000-0000-000099840000}"/>
    <cellStyle name="Currency 2 2 2 6 2 2 4 4" xfId="27674" xr:uid="{00000000-0005-0000-0000-00009A840000}"/>
    <cellStyle name="Currency 2 2 2 6 2 2 5" xfId="27675" xr:uid="{00000000-0005-0000-0000-00009B840000}"/>
    <cellStyle name="Currency 2 2 2 6 2 2 5 2" xfId="27676" xr:uid="{00000000-0005-0000-0000-00009C840000}"/>
    <cellStyle name="Currency 2 2 2 6 2 2 5 3" xfId="55493" xr:uid="{00000000-0005-0000-0000-00009D840000}"/>
    <cellStyle name="Currency 2 2 2 6 2 2 6" xfId="27677" xr:uid="{00000000-0005-0000-0000-00009E840000}"/>
    <cellStyle name="Currency 2 2 2 6 2 2 7" xfId="27678" xr:uid="{00000000-0005-0000-0000-00009F840000}"/>
    <cellStyle name="Currency 2 2 2 6 2 3" xfId="27679" xr:uid="{00000000-0005-0000-0000-0000A0840000}"/>
    <cellStyle name="Currency 2 2 2 6 2 3 2" xfId="27680" xr:uid="{00000000-0005-0000-0000-0000A1840000}"/>
    <cellStyle name="Currency 2 2 2 6 2 3 2 2" xfId="27681" xr:uid="{00000000-0005-0000-0000-0000A2840000}"/>
    <cellStyle name="Currency 2 2 2 6 2 3 2 2 2" xfId="27682" xr:uid="{00000000-0005-0000-0000-0000A3840000}"/>
    <cellStyle name="Currency 2 2 2 6 2 3 2 2 3" xfId="55494" xr:uid="{00000000-0005-0000-0000-0000A4840000}"/>
    <cellStyle name="Currency 2 2 2 6 2 3 2 3" xfId="27683" xr:uid="{00000000-0005-0000-0000-0000A5840000}"/>
    <cellStyle name="Currency 2 2 2 6 2 3 2 4" xfId="27684" xr:uid="{00000000-0005-0000-0000-0000A6840000}"/>
    <cellStyle name="Currency 2 2 2 6 2 3 3" xfId="27685" xr:uid="{00000000-0005-0000-0000-0000A7840000}"/>
    <cellStyle name="Currency 2 2 2 6 2 3 3 2" xfId="27686" xr:uid="{00000000-0005-0000-0000-0000A8840000}"/>
    <cellStyle name="Currency 2 2 2 6 2 3 3 2 2" xfId="27687" xr:uid="{00000000-0005-0000-0000-0000A9840000}"/>
    <cellStyle name="Currency 2 2 2 6 2 3 3 2 3" xfId="55495" xr:uid="{00000000-0005-0000-0000-0000AA840000}"/>
    <cellStyle name="Currency 2 2 2 6 2 3 3 3" xfId="27688" xr:uid="{00000000-0005-0000-0000-0000AB840000}"/>
    <cellStyle name="Currency 2 2 2 6 2 3 3 4" xfId="27689" xr:uid="{00000000-0005-0000-0000-0000AC840000}"/>
    <cellStyle name="Currency 2 2 2 6 2 3 4" xfId="27690" xr:uid="{00000000-0005-0000-0000-0000AD840000}"/>
    <cellStyle name="Currency 2 2 2 6 2 3 4 2" xfId="27691" xr:uid="{00000000-0005-0000-0000-0000AE840000}"/>
    <cellStyle name="Currency 2 2 2 6 2 3 4 3" xfId="55496" xr:uid="{00000000-0005-0000-0000-0000AF840000}"/>
    <cellStyle name="Currency 2 2 2 6 2 3 5" xfId="27692" xr:uid="{00000000-0005-0000-0000-0000B0840000}"/>
    <cellStyle name="Currency 2 2 2 6 2 3 6" xfId="27693" xr:uid="{00000000-0005-0000-0000-0000B1840000}"/>
    <cellStyle name="Currency 2 2 2 6 2 4" xfId="27694" xr:uid="{00000000-0005-0000-0000-0000B2840000}"/>
    <cellStyle name="Currency 2 2 2 6 2 4 2" xfId="27695" xr:uid="{00000000-0005-0000-0000-0000B3840000}"/>
    <cellStyle name="Currency 2 2 2 6 2 4 2 2" xfId="27696" xr:uid="{00000000-0005-0000-0000-0000B4840000}"/>
    <cellStyle name="Currency 2 2 2 6 2 4 2 3" xfId="55497" xr:uid="{00000000-0005-0000-0000-0000B5840000}"/>
    <cellStyle name="Currency 2 2 2 6 2 4 3" xfId="27697" xr:uid="{00000000-0005-0000-0000-0000B6840000}"/>
    <cellStyle name="Currency 2 2 2 6 2 4 4" xfId="27698" xr:uid="{00000000-0005-0000-0000-0000B7840000}"/>
    <cellStyle name="Currency 2 2 2 6 2 5" xfId="27699" xr:uid="{00000000-0005-0000-0000-0000B8840000}"/>
    <cellStyle name="Currency 2 2 2 6 2 5 2" xfId="27700" xr:uid="{00000000-0005-0000-0000-0000B9840000}"/>
    <cellStyle name="Currency 2 2 2 6 2 5 2 2" xfId="27701" xr:uid="{00000000-0005-0000-0000-0000BA840000}"/>
    <cellStyle name="Currency 2 2 2 6 2 5 2 3" xfId="55498" xr:uid="{00000000-0005-0000-0000-0000BB840000}"/>
    <cellStyle name="Currency 2 2 2 6 2 5 3" xfId="27702" xr:uid="{00000000-0005-0000-0000-0000BC840000}"/>
    <cellStyle name="Currency 2 2 2 6 2 5 4" xfId="27703" xr:uid="{00000000-0005-0000-0000-0000BD840000}"/>
    <cellStyle name="Currency 2 2 2 6 2 6" xfId="27704" xr:uid="{00000000-0005-0000-0000-0000BE840000}"/>
    <cellStyle name="Currency 2 2 2 6 2 6 2" xfId="27705" xr:uid="{00000000-0005-0000-0000-0000BF840000}"/>
    <cellStyle name="Currency 2 2 2 6 2 6 3" xfId="55499" xr:uid="{00000000-0005-0000-0000-0000C0840000}"/>
    <cellStyle name="Currency 2 2 2 6 2 7" xfId="27706" xr:uid="{00000000-0005-0000-0000-0000C1840000}"/>
    <cellStyle name="Currency 2 2 2 6 2 8" xfId="27707" xr:uid="{00000000-0005-0000-0000-0000C2840000}"/>
    <cellStyle name="Currency 2 2 2 6 3" xfId="27708" xr:uid="{00000000-0005-0000-0000-0000C3840000}"/>
    <cellStyle name="Currency 2 2 2 6 3 2" xfId="27709" xr:uid="{00000000-0005-0000-0000-0000C4840000}"/>
    <cellStyle name="Currency 2 2 2 6 3 2 2" xfId="27710" xr:uid="{00000000-0005-0000-0000-0000C5840000}"/>
    <cellStyle name="Currency 2 2 2 6 3 2 2 2" xfId="27711" xr:uid="{00000000-0005-0000-0000-0000C6840000}"/>
    <cellStyle name="Currency 2 2 2 6 3 2 2 2 2" xfId="27712" xr:uid="{00000000-0005-0000-0000-0000C7840000}"/>
    <cellStyle name="Currency 2 2 2 6 3 2 2 2 3" xfId="55500" xr:uid="{00000000-0005-0000-0000-0000C8840000}"/>
    <cellStyle name="Currency 2 2 2 6 3 2 2 3" xfId="27713" xr:uid="{00000000-0005-0000-0000-0000C9840000}"/>
    <cellStyle name="Currency 2 2 2 6 3 2 2 4" xfId="27714" xr:uid="{00000000-0005-0000-0000-0000CA840000}"/>
    <cellStyle name="Currency 2 2 2 6 3 2 3" xfId="27715" xr:uid="{00000000-0005-0000-0000-0000CB840000}"/>
    <cellStyle name="Currency 2 2 2 6 3 2 3 2" xfId="27716" xr:uid="{00000000-0005-0000-0000-0000CC840000}"/>
    <cellStyle name="Currency 2 2 2 6 3 2 3 2 2" xfId="27717" xr:uid="{00000000-0005-0000-0000-0000CD840000}"/>
    <cellStyle name="Currency 2 2 2 6 3 2 3 2 3" xfId="55501" xr:uid="{00000000-0005-0000-0000-0000CE840000}"/>
    <cellStyle name="Currency 2 2 2 6 3 2 3 3" xfId="27718" xr:uid="{00000000-0005-0000-0000-0000CF840000}"/>
    <cellStyle name="Currency 2 2 2 6 3 2 3 4" xfId="27719" xr:uid="{00000000-0005-0000-0000-0000D0840000}"/>
    <cellStyle name="Currency 2 2 2 6 3 2 4" xfId="27720" xr:uid="{00000000-0005-0000-0000-0000D1840000}"/>
    <cellStyle name="Currency 2 2 2 6 3 2 4 2" xfId="27721" xr:uid="{00000000-0005-0000-0000-0000D2840000}"/>
    <cellStyle name="Currency 2 2 2 6 3 2 4 3" xfId="55502" xr:uid="{00000000-0005-0000-0000-0000D3840000}"/>
    <cellStyle name="Currency 2 2 2 6 3 2 5" xfId="27722" xr:uid="{00000000-0005-0000-0000-0000D4840000}"/>
    <cellStyle name="Currency 2 2 2 6 3 2 6" xfId="27723" xr:uid="{00000000-0005-0000-0000-0000D5840000}"/>
    <cellStyle name="Currency 2 2 2 6 3 3" xfId="27724" xr:uid="{00000000-0005-0000-0000-0000D6840000}"/>
    <cellStyle name="Currency 2 2 2 6 3 3 2" xfId="27725" xr:uid="{00000000-0005-0000-0000-0000D7840000}"/>
    <cellStyle name="Currency 2 2 2 6 3 3 2 2" xfId="27726" xr:uid="{00000000-0005-0000-0000-0000D8840000}"/>
    <cellStyle name="Currency 2 2 2 6 3 3 2 3" xfId="55503" xr:uid="{00000000-0005-0000-0000-0000D9840000}"/>
    <cellStyle name="Currency 2 2 2 6 3 3 3" xfId="27727" xr:uid="{00000000-0005-0000-0000-0000DA840000}"/>
    <cellStyle name="Currency 2 2 2 6 3 3 4" xfId="27728" xr:uid="{00000000-0005-0000-0000-0000DB840000}"/>
    <cellStyle name="Currency 2 2 2 6 3 4" xfId="27729" xr:uid="{00000000-0005-0000-0000-0000DC840000}"/>
    <cellStyle name="Currency 2 2 2 6 3 4 2" xfId="27730" xr:uid="{00000000-0005-0000-0000-0000DD840000}"/>
    <cellStyle name="Currency 2 2 2 6 3 4 2 2" xfId="27731" xr:uid="{00000000-0005-0000-0000-0000DE840000}"/>
    <cellStyle name="Currency 2 2 2 6 3 4 2 3" xfId="55504" xr:uid="{00000000-0005-0000-0000-0000DF840000}"/>
    <cellStyle name="Currency 2 2 2 6 3 4 3" xfId="27732" xr:uid="{00000000-0005-0000-0000-0000E0840000}"/>
    <cellStyle name="Currency 2 2 2 6 3 4 4" xfId="27733" xr:uid="{00000000-0005-0000-0000-0000E1840000}"/>
    <cellStyle name="Currency 2 2 2 6 3 5" xfId="27734" xr:uid="{00000000-0005-0000-0000-0000E2840000}"/>
    <cellStyle name="Currency 2 2 2 6 3 5 2" xfId="27735" xr:uid="{00000000-0005-0000-0000-0000E3840000}"/>
    <cellStyle name="Currency 2 2 2 6 3 5 3" xfId="55505" xr:uid="{00000000-0005-0000-0000-0000E4840000}"/>
    <cellStyle name="Currency 2 2 2 6 3 6" xfId="27736" xr:uid="{00000000-0005-0000-0000-0000E5840000}"/>
    <cellStyle name="Currency 2 2 2 6 3 7" xfId="27737" xr:uid="{00000000-0005-0000-0000-0000E6840000}"/>
    <cellStyle name="Currency 2 2 2 6 4" xfId="27738" xr:uid="{00000000-0005-0000-0000-0000E7840000}"/>
    <cellStyle name="Currency 2 2 2 6 4 2" xfId="27739" xr:uid="{00000000-0005-0000-0000-0000E8840000}"/>
    <cellStyle name="Currency 2 2 2 6 4 2 2" xfId="27740" xr:uid="{00000000-0005-0000-0000-0000E9840000}"/>
    <cellStyle name="Currency 2 2 2 6 4 2 2 2" xfId="27741" xr:uid="{00000000-0005-0000-0000-0000EA840000}"/>
    <cellStyle name="Currency 2 2 2 6 4 2 2 3" xfId="55506" xr:uid="{00000000-0005-0000-0000-0000EB840000}"/>
    <cellStyle name="Currency 2 2 2 6 4 2 3" xfId="27742" xr:uid="{00000000-0005-0000-0000-0000EC840000}"/>
    <cellStyle name="Currency 2 2 2 6 4 2 4" xfId="27743" xr:uid="{00000000-0005-0000-0000-0000ED840000}"/>
    <cellStyle name="Currency 2 2 2 6 4 3" xfId="27744" xr:uid="{00000000-0005-0000-0000-0000EE840000}"/>
    <cellStyle name="Currency 2 2 2 6 4 3 2" xfId="27745" xr:uid="{00000000-0005-0000-0000-0000EF840000}"/>
    <cellStyle name="Currency 2 2 2 6 4 3 2 2" xfId="27746" xr:uid="{00000000-0005-0000-0000-0000F0840000}"/>
    <cellStyle name="Currency 2 2 2 6 4 3 2 3" xfId="55507" xr:uid="{00000000-0005-0000-0000-0000F1840000}"/>
    <cellStyle name="Currency 2 2 2 6 4 3 3" xfId="27747" xr:uid="{00000000-0005-0000-0000-0000F2840000}"/>
    <cellStyle name="Currency 2 2 2 6 4 3 4" xfId="27748" xr:uid="{00000000-0005-0000-0000-0000F3840000}"/>
    <cellStyle name="Currency 2 2 2 6 4 4" xfId="27749" xr:uid="{00000000-0005-0000-0000-0000F4840000}"/>
    <cellStyle name="Currency 2 2 2 6 4 4 2" xfId="27750" xr:uid="{00000000-0005-0000-0000-0000F5840000}"/>
    <cellStyle name="Currency 2 2 2 6 4 4 3" xfId="55508" xr:uid="{00000000-0005-0000-0000-0000F6840000}"/>
    <cellStyle name="Currency 2 2 2 6 4 5" xfId="27751" xr:uid="{00000000-0005-0000-0000-0000F7840000}"/>
    <cellStyle name="Currency 2 2 2 6 4 6" xfId="27752" xr:uid="{00000000-0005-0000-0000-0000F8840000}"/>
    <cellStyle name="Currency 2 2 2 6 5" xfId="27753" xr:uid="{00000000-0005-0000-0000-0000F9840000}"/>
    <cellStyle name="Currency 2 2 2 6 5 2" xfId="27754" xr:uid="{00000000-0005-0000-0000-0000FA840000}"/>
    <cellStyle name="Currency 2 2 2 6 5 2 2" xfId="27755" xr:uid="{00000000-0005-0000-0000-0000FB840000}"/>
    <cellStyle name="Currency 2 2 2 6 5 2 2 2" xfId="27756" xr:uid="{00000000-0005-0000-0000-0000FC840000}"/>
    <cellStyle name="Currency 2 2 2 6 5 2 2 3" xfId="55509" xr:uid="{00000000-0005-0000-0000-0000FD840000}"/>
    <cellStyle name="Currency 2 2 2 6 5 2 3" xfId="27757" xr:uid="{00000000-0005-0000-0000-0000FE840000}"/>
    <cellStyle name="Currency 2 2 2 6 5 2 4" xfId="27758" xr:uid="{00000000-0005-0000-0000-0000FF840000}"/>
    <cellStyle name="Currency 2 2 2 6 5 3" xfId="27759" xr:uid="{00000000-0005-0000-0000-000000850000}"/>
    <cellStyle name="Currency 2 2 2 6 5 3 2" xfId="27760" xr:uid="{00000000-0005-0000-0000-000001850000}"/>
    <cellStyle name="Currency 2 2 2 6 5 3 3" xfId="55510" xr:uid="{00000000-0005-0000-0000-000002850000}"/>
    <cellStyle name="Currency 2 2 2 6 5 4" xfId="27761" xr:uid="{00000000-0005-0000-0000-000003850000}"/>
    <cellStyle name="Currency 2 2 2 6 5 5" xfId="27762" xr:uid="{00000000-0005-0000-0000-000004850000}"/>
    <cellStyle name="Currency 2 2 2 6 6" xfId="27763" xr:uid="{00000000-0005-0000-0000-000005850000}"/>
    <cellStyle name="Currency 2 2 2 6 6 2" xfId="27764" xr:uid="{00000000-0005-0000-0000-000006850000}"/>
    <cellStyle name="Currency 2 2 2 6 6 2 2" xfId="27765" xr:uid="{00000000-0005-0000-0000-000007850000}"/>
    <cellStyle name="Currency 2 2 2 6 6 2 3" xfId="55511" xr:uid="{00000000-0005-0000-0000-000008850000}"/>
    <cellStyle name="Currency 2 2 2 6 6 3" xfId="27766" xr:uid="{00000000-0005-0000-0000-000009850000}"/>
    <cellStyle name="Currency 2 2 2 6 6 4" xfId="27767" xr:uid="{00000000-0005-0000-0000-00000A850000}"/>
    <cellStyle name="Currency 2 2 2 6 7" xfId="27768" xr:uid="{00000000-0005-0000-0000-00000B850000}"/>
    <cellStyle name="Currency 2 2 2 6 7 2" xfId="27769" xr:uid="{00000000-0005-0000-0000-00000C850000}"/>
    <cellStyle name="Currency 2 2 2 6 7 2 2" xfId="27770" xr:uid="{00000000-0005-0000-0000-00000D850000}"/>
    <cellStyle name="Currency 2 2 2 6 7 2 3" xfId="55512" xr:uid="{00000000-0005-0000-0000-00000E850000}"/>
    <cellStyle name="Currency 2 2 2 6 7 3" xfId="27771" xr:uid="{00000000-0005-0000-0000-00000F850000}"/>
    <cellStyle name="Currency 2 2 2 6 7 4" xfId="27772" xr:uid="{00000000-0005-0000-0000-000010850000}"/>
    <cellStyle name="Currency 2 2 2 6 8" xfId="27773" xr:uid="{00000000-0005-0000-0000-000011850000}"/>
    <cellStyle name="Currency 2 2 2 6 8 2" xfId="27774" xr:uid="{00000000-0005-0000-0000-000012850000}"/>
    <cellStyle name="Currency 2 2 2 6 8 3" xfId="55513" xr:uid="{00000000-0005-0000-0000-000013850000}"/>
    <cellStyle name="Currency 2 2 2 6 9" xfId="27775" xr:uid="{00000000-0005-0000-0000-000014850000}"/>
    <cellStyle name="Currency 2 2 2 7" xfId="27776" xr:uid="{00000000-0005-0000-0000-000015850000}"/>
    <cellStyle name="Currency 2 2 2 7 2" xfId="27777" xr:uid="{00000000-0005-0000-0000-000016850000}"/>
    <cellStyle name="Currency 2 2 2 7 2 2" xfId="27778" xr:uid="{00000000-0005-0000-0000-000017850000}"/>
    <cellStyle name="Currency 2 2 2 7 2 2 2" xfId="27779" xr:uid="{00000000-0005-0000-0000-000018850000}"/>
    <cellStyle name="Currency 2 2 2 7 2 2 2 2" xfId="27780" xr:uid="{00000000-0005-0000-0000-000019850000}"/>
    <cellStyle name="Currency 2 2 2 7 2 2 2 2 2" xfId="27781" xr:uid="{00000000-0005-0000-0000-00001A850000}"/>
    <cellStyle name="Currency 2 2 2 7 2 2 2 2 3" xfId="55514" xr:uid="{00000000-0005-0000-0000-00001B850000}"/>
    <cellStyle name="Currency 2 2 2 7 2 2 2 3" xfId="27782" xr:uid="{00000000-0005-0000-0000-00001C850000}"/>
    <cellStyle name="Currency 2 2 2 7 2 2 2 4" xfId="27783" xr:uid="{00000000-0005-0000-0000-00001D850000}"/>
    <cellStyle name="Currency 2 2 2 7 2 2 3" xfId="27784" xr:uid="{00000000-0005-0000-0000-00001E850000}"/>
    <cellStyle name="Currency 2 2 2 7 2 2 3 2" xfId="27785" xr:uid="{00000000-0005-0000-0000-00001F850000}"/>
    <cellStyle name="Currency 2 2 2 7 2 2 3 2 2" xfId="27786" xr:uid="{00000000-0005-0000-0000-000020850000}"/>
    <cellStyle name="Currency 2 2 2 7 2 2 3 2 3" xfId="55515" xr:uid="{00000000-0005-0000-0000-000021850000}"/>
    <cellStyle name="Currency 2 2 2 7 2 2 3 3" xfId="27787" xr:uid="{00000000-0005-0000-0000-000022850000}"/>
    <cellStyle name="Currency 2 2 2 7 2 2 3 4" xfId="27788" xr:uid="{00000000-0005-0000-0000-000023850000}"/>
    <cellStyle name="Currency 2 2 2 7 2 2 4" xfId="27789" xr:uid="{00000000-0005-0000-0000-000024850000}"/>
    <cellStyle name="Currency 2 2 2 7 2 2 4 2" xfId="27790" xr:uid="{00000000-0005-0000-0000-000025850000}"/>
    <cellStyle name="Currency 2 2 2 7 2 2 4 3" xfId="55516" xr:uid="{00000000-0005-0000-0000-000026850000}"/>
    <cellStyle name="Currency 2 2 2 7 2 2 5" xfId="27791" xr:uid="{00000000-0005-0000-0000-000027850000}"/>
    <cellStyle name="Currency 2 2 2 7 2 2 6" xfId="27792" xr:uid="{00000000-0005-0000-0000-000028850000}"/>
    <cellStyle name="Currency 2 2 2 7 2 3" xfId="27793" xr:uid="{00000000-0005-0000-0000-000029850000}"/>
    <cellStyle name="Currency 2 2 2 7 2 3 2" xfId="27794" xr:uid="{00000000-0005-0000-0000-00002A850000}"/>
    <cellStyle name="Currency 2 2 2 7 2 3 2 2" xfId="27795" xr:uid="{00000000-0005-0000-0000-00002B850000}"/>
    <cellStyle name="Currency 2 2 2 7 2 3 2 3" xfId="55517" xr:uid="{00000000-0005-0000-0000-00002C850000}"/>
    <cellStyle name="Currency 2 2 2 7 2 3 3" xfId="27796" xr:uid="{00000000-0005-0000-0000-00002D850000}"/>
    <cellStyle name="Currency 2 2 2 7 2 3 4" xfId="27797" xr:uid="{00000000-0005-0000-0000-00002E850000}"/>
    <cellStyle name="Currency 2 2 2 7 2 4" xfId="27798" xr:uid="{00000000-0005-0000-0000-00002F850000}"/>
    <cellStyle name="Currency 2 2 2 7 2 4 2" xfId="27799" xr:uid="{00000000-0005-0000-0000-000030850000}"/>
    <cellStyle name="Currency 2 2 2 7 2 4 2 2" xfId="27800" xr:uid="{00000000-0005-0000-0000-000031850000}"/>
    <cellStyle name="Currency 2 2 2 7 2 4 2 3" xfId="55518" xr:uid="{00000000-0005-0000-0000-000032850000}"/>
    <cellStyle name="Currency 2 2 2 7 2 4 3" xfId="27801" xr:uid="{00000000-0005-0000-0000-000033850000}"/>
    <cellStyle name="Currency 2 2 2 7 2 4 4" xfId="27802" xr:uid="{00000000-0005-0000-0000-000034850000}"/>
    <cellStyle name="Currency 2 2 2 7 2 5" xfId="27803" xr:uid="{00000000-0005-0000-0000-000035850000}"/>
    <cellStyle name="Currency 2 2 2 7 2 5 2" xfId="27804" xr:uid="{00000000-0005-0000-0000-000036850000}"/>
    <cellStyle name="Currency 2 2 2 7 2 5 3" xfId="55519" xr:uid="{00000000-0005-0000-0000-000037850000}"/>
    <cellStyle name="Currency 2 2 2 7 2 6" xfId="27805" xr:uid="{00000000-0005-0000-0000-000038850000}"/>
    <cellStyle name="Currency 2 2 2 7 2 7" xfId="27806" xr:uid="{00000000-0005-0000-0000-000039850000}"/>
    <cellStyle name="Currency 2 2 2 7 3" xfId="27807" xr:uid="{00000000-0005-0000-0000-00003A850000}"/>
    <cellStyle name="Currency 2 2 2 7 3 2" xfId="27808" xr:uid="{00000000-0005-0000-0000-00003B850000}"/>
    <cellStyle name="Currency 2 2 2 7 3 2 2" xfId="27809" xr:uid="{00000000-0005-0000-0000-00003C850000}"/>
    <cellStyle name="Currency 2 2 2 7 3 2 2 2" xfId="27810" xr:uid="{00000000-0005-0000-0000-00003D850000}"/>
    <cellStyle name="Currency 2 2 2 7 3 2 2 3" xfId="55520" xr:uid="{00000000-0005-0000-0000-00003E850000}"/>
    <cellStyle name="Currency 2 2 2 7 3 2 3" xfId="27811" xr:uid="{00000000-0005-0000-0000-00003F850000}"/>
    <cellStyle name="Currency 2 2 2 7 3 2 4" xfId="27812" xr:uid="{00000000-0005-0000-0000-000040850000}"/>
    <cellStyle name="Currency 2 2 2 7 3 3" xfId="27813" xr:uid="{00000000-0005-0000-0000-000041850000}"/>
    <cellStyle name="Currency 2 2 2 7 3 3 2" xfId="27814" xr:uid="{00000000-0005-0000-0000-000042850000}"/>
    <cellStyle name="Currency 2 2 2 7 3 3 2 2" xfId="27815" xr:uid="{00000000-0005-0000-0000-000043850000}"/>
    <cellStyle name="Currency 2 2 2 7 3 3 2 3" xfId="55521" xr:uid="{00000000-0005-0000-0000-000044850000}"/>
    <cellStyle name="Currency 2 2 2 7 3 3 3" xfId="27816" xr:uid="{00000000-0005-0000-0000-000045850000}"/>
    <cellStyle name="Currency 2 2 2 7 3 3 4" xfId="27817" xr:uid="{00000000-0005-0000-0000-000046850000}"/>
    <cellStyle name="Currency 2 2 2 7 3 4" xfId="27818" xr:uid="{00000000-0005-0000-0000-000047850000}"/>
    <cellStyle name="Currency 2 2 2 7 3 4 2" xfId="27819" xr:uid="{00000000-0005-0000-0000-000048850000}"/>
    <cellStyle name="Currency 2 2 2 7 3 4 3" xfId="55522" xr:uid="{00000000-0005-0000-0000-000049850000}"/>
    <cellStyle name="Currency 2 2 2 7 3 5" xfId="27820" xr:uid="{00000000-0005-0000-0000-00004A850000}"/>
    <cellStyle name="Currency 2 2 2 7 3 6" xfId="27821" xr:uid="{00000000-0005-0000-0000-00004B850000}"/>
    <cellStyle name="Currency 2 2 2 7 4" xfId="27822" xr:uid="{00000000-0005-0000-0000-00004C850000}"/>
    <cellStyle name="Currency 2 2 2 7 4 2" xfId="27823" xr:uid="{00000000-0005-0000-0000-00004D850000}"/>
    <cellStyle name="Currency 2 2 2 7 4 2 2" xfId="27824" xr:uid="{00000000-0005-0000-0000-00004E850000}"/>
    <cellStyle name="Currency 2 2 2 7 4 2 3" xfId="55523" xr:uid="{00000000-0005-0000-0000-00004F850000}"/>
    <cellStyle name="Currency 2 2 2 7 4 3" xfId="27825" xr:uid="{00000000-0005-0000-0000-000050850000}"/>
    <cellStyle name="Currency 2 2 2 7 4 4" xfId="27826" xr:uid="{00000000-0005-0000-0000-000051850000}"/>
    <cellStyle name="Currency 2 2 2 7 5" xfId="27827" xr:uid="{00000000-0005-0000-0000-000052850000}"/>
    <cellStyle name="Currency 2 2 2 7 5 2" xfId="27828" xr:uid="{00000000-0005-0000-0000-000053850000}"/>
    <cellStyle name="Currency 2 2 2 7 5 2 2" xfId="27829" xr:uid="{00000000-0005-0000-0000-000054850000}"/>
    <cellStyle name="Currency 2 2 2 7 5 2 3" xfId="55524" xr:uid="{00000000-0005-0000-0000-000055850000}"/>
    <cellStyle name="Currency 2 2 2 7 5 3" xfId="27830" xr:uid="{00000000-0005-0000-0000-000056850000}"/>
    <cellStyle name="Currency 2 2 2 7 5 4" xfId="27831" xr:uid="{00000000-0005-0000-0000-000057850000}"/>
    <cellStyle name="Currency 2 2 2 7 6" xfId="27832" xr:uid="{00000000-0005-0000-0000-000058850000}"/>
    <cellStyle name="Currency 2 2 2 7 6 2" xfId="27833" xr:uid="{00000000-0005-0000-0000-000059850000}"/>
    <cellStyle name="Currency 2 2 2 7 6 3" xfId="55525" xr:uid="{00000000-0005-0000-0000-00005A850000}"/>
    <cellStyle name="Currency 2 2 2 7 7" xfId="27834" xr:uid="{00000000-0005-0000-0000-00005B850000}"/>
    <cellStyle name="Currency 2 2 2 7 8" xfId="27835" xr:uid="{00000000-0005-0000-0000-00005C850000}"/>
    <cellStyle name="Currency 2 2 2 8" xfId="27836" xr:uid="{00000000-0005-0000-0000-00005D850000}"/>
    <cellStyle name="Currency 2 2 2 8 2" xfId="27837" xr:uid="{00000000-0005-0000-0000-00005E850000}"/>
    <cellStyle name="Currency 2 2 2 8 2 2" xfId="27838" xr:uid="{00000000-0005-0000-0000-00005F850000}"/>
    <cellStyle name="Currency 2 2 2 8 2 2 2" xfId="27839" xr:uid="{00000000-0005-0000-0000-000060850000}"/>
    <cellStyle name="Currency 2 2 2 8 2 2 2 2" xfId="27840" xr:uid="{00000000-0005-0000-0000-000061850000}"/>
    <cellStyle name="Currency 2 2 2 8 2 2 2 3" xfId="55526" xr:uid="{00000000-0005-0000-0000-000062850000}"/>
    <cellStyle name="Currency 2 2 2 8 2 2 3" xfId="27841" xr:uid="{00000000-0005-0000-0000-000063850000}"/>
    <cellStyle name="Currency 2 2 2 8 2 2 4" xfId="27842" xr:uid="{00000000-0005-0000-0000-000064850000}"/>
    <cellStyle name="Currency 2 2 2 8 2 3" xfId="27843" xr:uid="{00000000-0005-0000-0000-000065850000}"/>
    <cellStyle name="Currency 2 2 2 8 2 3 2" xfId="27844" xr:uid="{00000000-0005-0000-0000-000066850000}"/>
    <cellStyle name="Currency 2 2 2 8 2 3 2 2" xfId="27845" xr:uid="{00000000-0005-0000-0000-000067850000}"/>
    <cellStyle name="Currency 2 2 2 8 2 3 2 3" xfId="55527" xr:uid="{00000000-0005-0000-0000-000068850000}"/>
    <cellStyle name="Currency 2 2 2 8 2 3 3" xfId="27846" xr:uid="{00000000-0005-0000-0000-000069850000}"/>
    <cellStyle name="Currency 2 2 2 8 2 3 4" xfId="27847" xr:uid="{00000000-0005-0000-0000-00006A850000}"/>
    <cellStyle name="Currency 2 2 2 8 2 4" xfId="27848" xr:uid="{00000000-0005-0000-0000-00006B850000}"/>
    <cellStyle name="Currency 2 2 2 8 2 4 2" xfId="27849" xr:uid="{00000000-0005-0000-0000-00006C850000}"/>
    <cellStyle name="Currency 2 2 2 8 2 4 3" xfId="55528" xr:uid="{00000000-0005-0000-0000-00006D850000}"/>
    <cellStyle name="Currency 2 2 2 8 2 5" xfId="27850" xr:uid="{00000000-0005-0000-0000-00006E850000}"/>
    <cellStyle name="Currency 2 2 2 8 2 6" xfId="27851" xr:uid="{00000000-0005-0000-0000-00006F850000}"/>
    <cellStyle name="Currency 2 2 2 8 3" xfId="27852" xr:uid="{00000000-0005-0000-0000-000070850000}"/>
    <cellStyle name="Currency 2 2 2 8 3 2" xfId="27853" xr:uid="{00000000-0005-0000-0000-000071850000}"/>
    <cellStyle name="Currency 2 2 2 8 3 2 2" xfId="27854" xr:uid="{00000000-0005-0000-0000-000072850000}"/>
    <cellStyle name="Currency 2 2 2 8 3 2 3" xfId="55529" xr:uid="{00000000-0005-0000-0000-000073850000}"/>
    <cellStyle name="Currency 2 2 2 8 3 3" xfId="27855" xr:uid="{00000000-0005-0000-0000-000074850000}"/>
    <cellStyle name="Currency 2 2 2 8 3 4" xfId="27856" xr:uid="{00000000-0005-0000-0000-000075850000}"/>
    <cellStyle name="Currency 2 2 2 8 4" xfId="27857" xr:uid="{00000000-0005-0000-0000-000076850000}"/>
    <cellStyle name="Currency 2 2 2 8 4 2" xfId="27858" xr:uid="{00000000-0005-0000-0000-000077850000}"/>
    <cellStyle name="Currency 2 2 2 8 4 2 2" xfId="27859" xr:uid="{00000000-0005-0000-0000-000078850000}"/>
    <cellStyle name="Currency 2 2 2 8 4 2 3" xfId="55530" xr:uid="{00000000-0005-0000-0000-000079850000}"/>
    <cellStyle name="Currency 2 2 2 8 4 3" xfId="27860" xr:uid="{00000000-0005-0000-0000-00007A850000}"/>
    <cellStyle name="Currency 2 2 2 8 4 4" xfId="27861" xr:uid="{00000000-0005-0000-0000-00007B850000}"/>
    <cellStyle name="Currency 2 2 2 8 5" xfId="27862" xr:uid="{00000000-0005-0000-0000-00007C850000}"/>
    <cellStyle name="Currency 2 2 2 8 5 2" xfId="27863" xr:uid="{00000000-0005-0000-0000-00007D850000}"/>
    <cellStyle name="Currency 2 2 2 8 5 3" xfId="55531" xr:uid="{00000000-0005-0000-0000-00007E850000}"/>
    <cellStyle name="Currency 2 2 2 8 6" xfId="27864" xr:uid="{00000000-0005-0000-0000-00007F850000}"/>
    <cellStyle name="Currency 2 2 2 8 7" xfId="27865" xr:uid="{00000000-0005-0000-0000-000080850000}"/>
    <cellStyle name="Currency 2 2 2 9" xfId="27866" xr:uid="{00000000-0005-0000-0000-000081850000}"/>
    <cellStyle name="Currency 2 2 2 9 2" xfId="27867" xr:uid="{00000000-0005-0000-0000-000082850000}"/>
    <cellStyle name="Currency 2 2 2 9 2 2" xfId="27868" xr:uid="{00000000-0005-0000-0000-000083850000}"/>
    <cellStyle name="Currency 2 2 2 9 2 2 2" xfId="27869" xr:uid="{00000000-0005-0000-0000-000084850000}"/>
    <cellStyle name="Currency 2 2 2 9 2 2 3" xfId="55532" xr:uid="{00000000-0005-0000-0000-000085850000}"/>
    <cellStyle name="Currency 2 2 2 9 2 3" xfId="27870" xr:uid="{00000000-0005-0000-0000-000086850000}"/>
    <cellStyle name="Currency 2 2 2 9 2 4" xfId="27871" xr:uid="{00000000-0005-0000-0000-000087850000}"/>
    <cellStyle name="Currency 2 2 2 9 3" xfId="27872" xr:uid="{00000000-0005-0000-0000-000088850000}"/>
    <cellStyle name="Currency 2 2 2 9 3 2" xfId="27873" xr:uid="{00000000-0005-0000-0000-000089850000}"/>
    <cellStyle name="Currency 2 2 2 9 3 2 2" xfId="27874" xr:uid="{00000000-0005-0000-0000-00008A850000}"/>
    <cellStyle name="Currency 2 2 2 9 3 2 3" xfId="55533" xr:uid="{00000000-0005-0000-0000-00008B850000}"/>
    <cellStyle name="Currency 2 2 2 9 3 3" xfId="27875" xr:uid="{00000000-0005-0000-0000-00008C850000}"/>
    <cellStyle name="Currency 2 2 2 9 3 4" xfId="27876" xr:uid="{00000000-0005-0000-0000-00008D850000}"/>
    <cellStyle name="Currency 2 2 2 9 4" xfId="27877" xr:uid="{00000000-0005-0000-0000-00008E850000}"/>
    <cellStyle name="Currency 2 2 2 9 4 2" xfId="27878" xr:uid="{00000000-0005-0000-0000-00008F850000}"/>
    <cellStyle name="Currency 2 2 2 9 4 3" xfId="55534" xr:uid="{00000000-0005-0000-0000-000090850000}"/>
    <cellStyle name="Currency 2 2 2 9 5" xfId="27879" xr:uid="{00000000-0005-0000-0000-000091850000}"/>
    <cellStyle name="Currency 2 2 2 9 6" xfId="27880" xr:uid="{00000000-0005-0000-0000-000092850000}"/>
    <cellStyle name="Currency 2 2 3" xfId="27881" xr:uid="{00000000-0005-0000-0000-000093850000}"/>
    <cellStyle name="Currency 2 2 3 10" xfId="27882" xr:uid="{00000000-0005-0000-0000-000094850000}"/>
    <cellStyle name="Currency 2 2 3 11" xfId="27883" xr:uid="{00000000-0005-0000-0000-000095850000}"/>
    <cellStyle name="Currency 2 2 3 2" xfId="27884" xr:uid="{00000000-0005-0000-0000-000096850000}"/>
    <cellStyle name="Currency 2 2 3 2 10" xfId="27885" xr:uid="{00000000-0005-0000-0000-000097850000}"/>
    <cellStyle name="Currency 2 2 3 2 2" xfId="27886" xr:uid="{00000000-0005-0000-0000-000098850000}"/>
    <cellStyle name="Currency 2 2 3 2 2 2" xfId="27887" xr:uid="{00000000-0005-0000-0000-000099850000}"/>
    <cellStyle name="Currency 2 2 3 2 2 2 2" xfId="27888" xr:uid="{00000000-0005-0000-0000-00009A850000}"/>
    <cellStyle name="Currency 2 2 3 2 2 2 2 2" xfId="27889" xr:uid="{00000000-0005-0000-0000-00009B850000}"/>
    <cellStyle name="Currency 2 2 3 2 2 2 2 2 2" xfId="27890" xr:uid="{00000000-0005-0000-0000-00009C850000}"/>
    <cellStyle name="Currency 2 2 3 2 2 2 2 2 2 2" xfId="27891" xr:uid="{00000000-0005-0000-0000-00009D850000}"/>
    <cellStyle name="Currency 2 2 3 2 2 2 2 2 2 3" xfId="55535" xr:uid="{00000000-0005-0000-0000-00009E850000}"/>
    <cellStyle name="Currency 2 2 3 2 2 2 2 2 3" xfId="27892" xr:uid="{00000000-0005-0000-0000-00009F850000}"/>
    <cellStyle name="Currency 2 2 3 2 2 2 2 2 4" xfId="27893" xr:uid="{00000000-0005-0000-0000-0000A0850000}"/>
    <cellStyle name="Currency 2 2 3 2 2 2 2 3" xfId="27894" xr:uid="{00000000-0005-0000-0000-0000A1850000}"/>
    <cellStyle name="Currency 2 2 3 2 2 2 2 3 2" xfId="27895" xr:uid="{00000000-0005-0000-0000-0000A2850000}"/>
    <cellStyle name="Currency 2 2 3 2 2 2 2 3 2 2" xfId="27896" xr:uid="{00000000-0005-0000-0000-0000A3850000}"/>
    <cellStyle name="Currency 2 2 3 2 2 2 2 3 2 3" xfId="55536" xr:uid="{00000000-0005-0000-0000-0000A4850000}"/>
    <cellStyle name="Currency 2 2 3 2 2 2 2 3 3" xfId="27897" xr:uid="{00000000-0005-0000-0000-0000A5850000}"/>
    <cellStyle name="Currency 2 2 3 2 2 2 2 3 4" xfId="27898" xr:uid="{00000000-0005-0000-0000-0000A6850000}"/>
    <cellStyle name="Currency 2 2 3 2 2 2 2 4" xfId="27899" xr:uid="{00000000-0005-0000-0000-0000A7850000}"/>
    <cellStyle name="Currency 2 2 3 2 2 2 2 4 2" xfId="27900" xr:uid="{00000000-0005-0000-0000-0000A8850000}"/>
    <cellStyle name="Currency 2 2 3 2 2 2 2 4 3" xfId="55537" xr:uid="{00000000-0005-0000-0000-0000A9850000}"/>
    <cellStyle name="Currency 2 2 3 2 2 2 2 5" xfId="27901" xr:uid="{00000000-0005-0000-0000-0000AA850000}"/>
    <cellStyle name="Currency 2 2 3 2 2 2 2 6" xfId="27902" xr:uid="{00000000-0005-0000-0000-0000AB850000}"/>
    <cellStyle name="Currency 2 2 3 2 2 2 3" xfId="27903" xr:uid="{00000000-0005-0000-0000-0000AC850000}"/>
    <cellStyle name="Currency 2 2 3 2 2 2 3 2" xfId="27904" xr:uid="{00000000-0005-0000-0000-0000AD850000}"/>
    <cellStyle name="Currency 2 2 3 2 2 2 3 2 2" xfId="27905" xr:uid="{00000000-0005-0000-0000-0000AE850000}"/>
    <cellStyle name="Currency 2 2 3 2 2 2 3 2 3" xfId="55538" xr:uid="{00000000-0005-0000-0000-0000AF850000}"/>
    <cellStyle name="Currency 2 2 3 2 2 2 3 3" xfId="27906" xr:uid="{00000000-0005-0000-0000-0000B0850000}"/>
    <cellStyle name="Currency 2 2 3 2 2 2 3 4" xfId="27907" xr:uid="{00000000-0005-0000-0000-0000B1850000}"/>
    <cellStyle name="Currency 2 2 3 2 2 2 4" xfId="27908" xr:uid="{00000000-0005-0000-0000-0000B2850000}"/>
    <cellStyle name="Currency 2 2 3 2 2 2 4 2" xfId="27909" xr:uid="{00000000-0005-0000-0000-0000B3850000}"/>
    <cellStyle name="Currency 2 2 3 2 2 2 4 2 2" xfId="27910" xr:uid="{00000000-0005-0000-0000-0000B4850000}"/>
    <cellStyle name="Currency 2 2 3 2 2 2 4 2 3" xfId="55539" xr:uid="{00000000-0005-0000-0000-0000B5850000}"/>
    <cellStyle name="Currency 2 2 3 2 2 2 4 3" xfId="27911" xr:uid="{00000000-0005-0000-0000-0000B6850000}"/>
    <cellStyle name="Currency 2 2 3 2 2 2 4 4" xfId="27912" xr:uid="{00000000-0005-0000-0000-0000B7850000}"/>
    <cellStyle name="Currency 2 2 3 2 2 2 5" xfId="27913" xr:uid="{00000000-0005-0000-0000-0000B8850000}"/>
    <cellStyle name="Currency 2 2 3 2 2 2 5 2" xfId="27914" xr:uid="{00000000-0005-0000-0000-0000B9850000}"/>
    <cellStyle name="Currency 2 2 3 2 2 2 5 3" xfId="55540" xr:uid="{00000000-0005-0000-0000-0000BA850000}"/>
    <cellStyle name="Currency 2 2 3 2 2 2 6" xfId="27915" xr:uid="{00000000-0005-0000-0000-0000BB850000}"/>
    <cellStyle name="Currency 2 2 3 2 2 2 7" xfId="27916" xr:uid="{00000000-0005-0000-0000-0000BC850000}"/>
    <cellStyle name="Currency 2 2 3 2 2 3" xfId="27917" xr:uid="{00000000-0005-0000-0000-0000BD850000}"/>
    <cellStyle name="Currency 2 2 3 2 2 3 2" xfId="27918" xr:uid="{00000000-0005-0000-0000-0000BE850000}"/>
    <cellStyle name="Currency 2 2 3 2 2 3 2 2" xfId="27919" xr:uid="{00000000-0005-0000-0000-0000BF850000}"/>
    <cellStyle name="Currency 2 2 3 2 2 3 2 2 2" xfId="27920" xr:uid="{00000000-0005-0000-0000-0000C0850000}"/>
    <cellStyle name="Currency 2 2 3 2 2 3 2 2 3" xfId="55541" xr:uid="{00000000-0005-0000-0000-0000C1850000}"/>
    <cellStyle name="Currency 2 2 3 2 2 3 2 3" xfId="27921" xr:uid="{00000000-0005-0000-0000-0000C2850000}"/>
    <cellStyle name="Currency 2 2 3 2 2 3 2 4" xfId="27922" xr:uid="{00000000-0005-0000-0000-0000C3850000}"/>
    <cellStyle name="Currency 2 2 3 2 2 3 3" xfId="27923" xr:uid="{00000000-0005-0000-0000-0000C4850000}"/>
    <cellStyle name="Currency 2 2 3 2 2 3 3 2" xfId="27924" xr:uid="{00000000-0005-0000-0000-0000C5850000}"/>
    <cellStyle name="Currency 2 2 3 2 2 3 3 2 2" xfId="27925" xr:uid="{00000000-0005-0000-0000-0000C6850000}"/>
    <cellStyle name="Currency 2 2 3 2 2 3 3 2 3" xfId="55542" xr:uid="{00000000-0005-0000-0000-0000C7850000}"/>
    <cellStyle name="Currency 2 2 3 2 2 3 3 3" xfId="27926" xr:uid="{00000000-0005-0000-0000-0000C8850000}"/>
    <cellStyle name="Currency 2 2 3 2 2 3 3 4" xfId="27927" xr:uid="{00000000-0005-0000-0000-0000C9850000}"/>
    <cellStyle name="Currency 2 2 3 2 2 3 4" xfId="27928" xr:uid="{00000000-0005-0000-0000-0000CA850000}"/>
    <cellStyle name="Currency 2 2 3 2 2 3 4 2" xfId="27929" xr:uid="{00000000-0005-0000-0000-0000CB850000}"/>
    <cellStyle name="Currency 2 2 3 2 2 3 4 3" xfId="55543" xr:uid="{00000000-0005-0000-0000-0000CC850000}"/>
    <cellStyle name="Currency 2 2 3 2 2 3 5" xfId="27930" xr:uid="{00000000-0005-0000-0000-0000CD850000}"/>
    <cellStyle name="Currency 2 2 3 2 2 3 6" xfId="27931" xr:uid="{00000000-0005-0000-0000-0000CE850000}"/>
    <cellStyle name="Currency 2 2 3 2 2 4" xfId="27932" xr:uid="{00000000-0005-0000-0000-0000CF850000}"/>
    <cellStyle name="Currency 2 2 3 2 2 4 2" xfId="27933" xr:uid="{00000000-0005-0000-0000-0000D0850000}"/>
    <cellStyle name="Currency 2 2 3 2 2 4 2 2" xfId="27934" xr:uid="{00000000-0005-0000-0000-0000D1850000}"/>
    <cellStyle name="Currency 2 2 3 2 2 4 2 3" xfId="55544" xr:uid="{00000000-0005-0000-0000-0000D2850000}"/>
    <cellStyle name="Currency 2 2 3 2 2 4 3" xfId="27935" xr:uid="{00000000-0005-0000-0000-0000D3850000}"/>
    <cellStyle name="Currency 2 2 3 2 2 4 4" xfId="27936" xr:uid="{00000000-0005-0000-0000-0000D4850000}"/>
    <cellStyle name="Currency 2 2 3 2 2 5" xfId="27937" xr:uid="{00000000-0005-0000-0000-0000D5850000}"/>
    <cellStyle name="Currency 2 2 3 2 2 5 2" xfId="27938" xr:uid="{00000000-0005-0000-0000-0000D6850000}"/>
    <cellStyle name="Currency 2 2 3 2 2 5 2 2" xfId="27939" xr:uid="{00000000-0005-0000-0000-0000D7850000}"/>
    <cellStyle name="Currency 2 2 3 2 2 5 2 3" xfId="55545" xr:uid="{00000000-0005-0000-0000-0000D8850000}"/>
    <cellStyle name="Currency 2 2 3 2 2 5 3" xfId="27940" xr:uid="{00000000-0005-0000-0000-0000D9850000}"/>
    <cellStyle name="Currency 2 2 3 2 2 5 4" xfId="27941" xr:uid="{00000000-0005-0000-0000-0000DA850000}"/>
    <cellStyle name="Currency 2 2 3 2 2 6" xfId="27942" xr:uid="{00000000-0005-0000-0000-0000DB850000}"/>
    <cellStyle name="Currency 2 2 3 2 2 6 2" xfId="27943" xr:uid="{00000000-0005-0000-0000-0000DC850000}"/>
    <cellStyle name="Currency 2 2 3 2 2 6 3" xfId="55546" xr:uid="{00000000-0005-0000-0000-0000DD850000}"/>
    <cellStyle name="Currency 2 2 3 2 2 7" xfId="27944" xr:uid="{00000000-0005-0000-0000-0000DE850000}"/>
    <cellStyle name="Currency 2 2 3 2 2 8" xfId="27945" xr:uid="{00000000-0005-0000-0000-0000DF850000}"/>
    <cellStyle name="Currency 2 2 3 2 3" xfId="27946" xr:uid="{00000000-0005-0000-0000-0000E0850000}"/>
    <cellStyle name="Currency 2 2 3 2 3 2" xfId="27947" xr:uid="{00000000-0005-0000-0000-0000E1850000}"/>
    <cellStyle name="Currency 2 2 3 2 3 2 2" xfId="27948" xr:uid="{00000000-0005-0000-0000-0000E2850000}"/>
    <cellStyle name="Currency 2 2 3 2 3 2 2 2" xfId="27949" xr:uid="{00000000-0005-0000-0000-0000E3850000}"/>
    <cellStyle name="Currency 2 2 3 2 3 2 2 2 2" xfId="27950" xr:uid="{00000000-0005-0000-0000-0000E4850000}"/>
    <cellStyle name="Currency 2 2 3 2 3 2 2 2 3" xfId="55547" xr:uid="{00000000-0005-0000-0000-0000E5850000}"/>
    <cellStyle name="Currency 2 2 3 2 3 2 2 3" xfId="27951" xr:uid="{00000000-0005-0000-0000-0000E6850000}"/>
    <cellStyle name="Currency 2 2 3 2 3 2 2 4" xfId="27952" xr:uid="{00000000-0005-0000-0000-0000E7850000}"/>
    <cellStyle name="Currency 2 2 3 2 3 2 3" xfId="27953" xr:uid="{00000000-0005-0000-0000-0000E8850000}"/>
    <cellStyle name="Currency 2 2 3 2 3 2 3 2" xfId="27954" xr:uid="{00000000-0005-0000-0000-0000E9850000}"/>
    <cellStyle name="Currency 2 2 3 2 3 2 3 2 2" xfId="27955" xr:uid="{00000000-0005-0000-0000-0000EA850000}"/>
    <cellStyle name="Currency 2 2 3 2 3 2 3 2 3" xfId="55548" xr:uid="{00000000-0005-0000-0000-0000EB850000}"/>
    <cellStyle name="Currency 2 2 3 2 3 2 3 3" xfId="27956" xr:uid="{00000000-0005-0000-0000-0000EC850000}"/>
    <cellStyle name="Currency 2 2 3 2 3 2 3 4" xfId="27957" xr:uid="{00000000-0005-0000-0000-0000ED850000}"/>
    <cellStyle name="Currency 2 2 3 2 3 2 4" xfId="27958" xr:uid="{00000000-0005-0000-0000-0000EE850000}"/>
    <cellStyle name="Currency 2 2 3 2 3 2 4 2" xfId="27959" xr:uid="{00000000-0005-0000-0000-0000EF850000}"/>
    <cellStyle name="Currency 2 2 3 2 3 2 4 3" xfId="55549" xr:uid="{00000000-0005-0000-0000-0000F0850000}"/>
    <cellStyle name="Currency 2 2 3 2 3 2 5" xfId="27960" xr:uid="{00000000-0005-0000-0000-0000F1850000}"/>
    <cellStyle name="Currency 2 2 3 2 3 2 6" xfId="27961" xr:uid="{00000000-0005-0000-0000-0000F2850000}"/>
    <cellStyle name="Currency 2 2 3 2 3 3" xfId="27962" xr:uid="{00000000-0005-0000-0000-0000F3850000}"/>
    <cellStyle name="Currency 2 2 3 2 3 3 2" xfId="27963" xr:uid="{00000000-0005-0000-0000-0000F4850000}"/>
    <cellStyle name="Currency 2 2 3 2 3 3 2 2" xfId="27964" xr:uid="{00000000-0005-0000-0000-0000F5850000}"/>
    <cellStyle name="Currency 2 2 3 2 3 3 2 3" xfId="55550" xr:uid="{00000000-0005-0000-0000-0000F6850000}"/>
    <cellStyle name="Currency 2 2 3 2 3 3 3" xfId="27965" xr:uid="{00000000-0005-0000-0000-0000F7850000}"/>
    <cellStyle name="Currency 2 2 3 2 3 3 4" xfId="27966" xr:uid="{00000000-0005-0000-0000-0000F8850000}"/>
    <cellStyle name="Currency 2 2 3 2 3 4" xfId="27967" xr:uid="{00000000-0005-0000-0000-0000F9850000}"/>
    <cellStyle name="Currency 2 2 3 2 3 4 2" xfId="27968" xr:uid="{00000000-0005-0000-0000-0000FA850000}"/>
    <cellStyle name="Currency 2 2 3 2 3 4 2 2" xfId="27969" xr:uid="{00000000-0005-0000-0000-0000FB850000}"/>
    <cellStyle name="Currency 2 2 3 2 3 4 2 3" xfId="55551" xr:uid="{00000000-0005-0000-0000-0000FC850000}"/>
    <cellStyle name="Currency 2 2 3 2 3 4 3" xfId="27970" xr:uid="{00000000-0005-0000-0000-0000FD850000}"/>
    <cellStyle name="Currency 2 2 3 2 3 4 4" xfId="27971" xr:uid="{00000000-0005-0000-0000-0000FE850000}"/>
    <cellStyle name="Currency 2 2 3 2 3 5" xfId="27972" xr:uid="{00000000-0005-0000-0000-0000FF850000}"/>
    <cellStyle name="Currency 2 2 3 2 3 5 2" xfId="27973" xr:uid="{00000000-0005-0000-0000-000000860000}"/>
    <cellStyle name="Currency 2 2 3 2 3 5 3" xfId="55552" xr:uid="{00000000-0005-0000-0000-000001860000}"/>
    <cellStyle name="Currency 2 2 3 2 3 6" xfId="27974" xr:uid="{00000000-0005-0000-0000-000002860000}"/>
    <cellStyle name="Currency 2 2 3 2 3 7" xfId="27975" xr:uid="{00000000-0005-0000-0000-000003860000}"/>
    <cellStyle name="Currency 2 2 3 2 4" xfId="27976" xr:uid="{00000000-0005-0000-0000-000004860000}"/>
    <cellStyle name="Currency 2 2 3 2 4 2" xfId="27977" xr:uid="{00000000-0005-0000-0000-000005860000}"/>
    <cellStyle name="Currency 2 2 3 2 4 2 2" xfId="27978" xr:uid="{00000000-0005-0000-0000-000006860000}"/>
    <cellStyle name="Currency 2 2 3 2 4 2 2 2" xfId="27979" xr:uid="{00000000-0005-0000-0000-000007860000}"/>
    <cellStyle name="Currency 2 2 3 2 4 2 2 3" xfId="55553" xr:uid="{00000000-0005-0000-0000-000008860000}"/>
    <cellStyle name="Currency 2 2 3 2 4 2 3" xfId="27980" xr:uid="{00000000-0005-0000-0000-000009860000}"/>
    <cellStyle name="Currency 2 2 3 2 4 2 4" xfId="27981" xr:uid="{00000000-0005-0000-0000-00000A860000}"/>
    <cellStyle name="Currency 2 2 3 2 4 3" xfId="27982" xr:uid="{00000000-0005-0000-0000-00000B860000}"/>
    <cellStyle name="Currency 2 2 3 2 4 3 2" xfId="27983" xr:uid="{00000000-0005-0000-0000-00000C860000}"/>
    <cellStyle name="Currency 2 2 3 2 4 3 2 2" xfId="27984" xr:uid="{00000000-0005-0000-0000-00000D860000}"/>
    <cellStyle name="Currency 2 2 3 2 4 3 2 3" xfId="55554" xr:uid="{00000000-0005-0000-0000-00000E860000}"/>
    <cellStyle name="Currency 2 2 3 2 4 3 3" xfId="27985" xr:uid="{00000000-0005-0000-0000-00000F860000}"/>
    <cellStyle name="Currency 2 2 3 2 4 3 4" xfId="27986" xr:uid="{00000000-0005-0000-0000-000010860000}"/>
    <cellStyle name="Currency 2 2 3 2 4 4" xfId="27987" xr:uid="{00000000-0005-0000-0000-000011860000}"/>
    <cellStyle name="Currency 2 2 3 2 4 4 2" xfId="27988" xr:uid="{00000000-0005-0000-0000-000012860000}"/>
    <cellStyle name="Currency 2 2 3 2 4 4 3" xfId="55555" xr:uid="{00000000-0005-0000-0000-000013860000}"/>
    <cellStyle name="Currency 2 2 3 2 4 5" xfId="27989" xr:uid="{00000000-0005-0000-0000-000014860000}"/>
    <cellStyle name="Currency 2 2 3 2 4 6" xfId="27990" xr:uid="{00000000-0005-0000-0000-000015860000}"/>
    <cellStyle name="Currency 2 2 3 2 5" xfId="27991" xr:uid="{00000000-0005-0000-0000-000016860000}"/>
    <cellStyle name="Currency 2 2 3 2 5 2" xfId="27992" xr:uid="{00000000-0005-0000-0000-000017860000}"/>
    <cellStyle name="Currency 2 2 3 2 5 2 2" xfId="27993" xr:uid="{00000000-0005-0000-0000-000018860000}"/>
    <cellStyle name="Currency 2 2 3 2 5 2 2 2" xfId="27994" xr:uid="{00000000-0005-0000-0000-000019860000}"/>
    <cellStyle name="Currency 2 2 3 2 5 2 2 3" xfId="55556" xr:uid="{00000000-0005-0000-0000-00001A860000}"/>
    <cellStyle name="Currency 2 2 3 2 5 2 3" xfId="27995" xr:uid="{00000000-0005-0000-0000-00001B860000}"/>
    <cellStyle name="Currency 2 2 3 2 5 2 4" xfId="27996" xr:uid="{00000000-0005-0000-0000-00001C860000}"/>
    <cellStyle name="Currency 2 2 3 2 5 3" xfId="27997" xr:uid="{00000000-0005-0000-0000-00001D860000}"/>
    <cellStyle name="Currency 2 2 3 2 5 3 2" xfId="27998" xr:uid="{00000000-0005-0000-0000-00001E860000}"/>
    <cellStyle name="Currency 2 2 3 2 5 3 3" xfId="55557" xr:uid="{00000000-0005-0000-0000-00001F860000}"/>
    <cellStyle name="Currency 2 2 3 2 5 4" xfId="27999" xr:uid="{00000000-0005-0000-0000-000020860000}"/>
    <cellStyle name="Currency 2 2 3 2 5 5" xfId="28000" xr:uid="{00000000-0005-0000-0000-000021860000}"/>
    <cellStyle name="Currency 2 2 3 2 6" xfId="28001" xr:uid="{00000000-0005-0000-0000-000022860000}"/>
    <cellStyle name="Currency 2 2 3 2 6 2" xfId="28002" xr:uid="{00000000-0005-0000-0000-000023860000}"/>
    <cellStyle name="Currency 2 2 3 2 6 2 2" xfId="28003" xr:uid="{00000000-0005-0000-0000-000024860000}"/>
    <cellStyle name="Currency 2 2 3 2 6 2 3" xfId="55558" xr:uid="{00000000-0005-0000-0000-000025860000}"/>
    <cellStyle name="Currency 2 2 3 2 6 3" xfId="28004" xr:uid="{00000000-0005-0000-0000-000026860000}"/>
    <cellStyle name="Currency 2 2 3 2 6 4" xfId="28005" xr:uid="{00000000-0005-0000-0000-000027860000}"/>
    <cellStyle name="Currency 2 2 3 2 7" xfId="28006" xr:uid="{00000000-0005-0000-0000-000028860000}"/>
    <cellStyle name="Currency 2 2 3 2 7 2" xfId="28007" xr:uid="{00000000-0005-0000-0000-000029860000}"/>
    <cellStyle name="Currency 2 2 3 2 7 2 2" xfId="28008" xr:uid="{00000000-0005-0000-0000-00002A860000}"/>
    <cellStyle name="Currency 2 2 3 2 7 2 3" xfId="55559" xr:uid="{00000000-0005-0000-0000-00002B860000}"/>
    <cellStyle name="Currency 2 2 3 2 7 3" xfId="28009" xr:uid="{00000000-0005-0000-0000-00002C860000}"/>
    <cellStyle name="Currency 2 2 3 2 7 4" xfId="28010" xr:uid="{00000000-0005-0000-0000-00002D860000}"/>
    <cellStyle name="Currency 2 2 3 2 8" xfId="28011" xr:uid="{00000000-0005-0000-0000-00002E860000}"/>
    <cellStyle name="Currency 2 2 3 2 8 2" xfId="28012" xr:uid="{00000000-0005-0000-0000-00002F860000}"/>
    <cellStyle name="Currency 2 2 3 2 8 3" xfId="55560" xr:uid="{00000000-0005-0000-0000-000030860000}"/>
    <cellStyle name="Currency 2 2 3 2 9" xfId="28013" xr:uid="{00000000-0005-0000-0000-000031860000}"/>
    <cellStyle name="Currency 2 2 3 3" xfId="28014" xr:uid="{00000000-0005-0000-0000-000032860000}"/>
    <cellStyle name="Currency 2 2 3 3 2" xfId="28015" xr:uid="{00000000-0005-0000-0000-000033860000}"/>
    <cellStyle name="Currency 2 2 3 3 2 2" xfId="28016" xr:uid="{00000000-0005-0000-0000-000034860000}"/>
    <cellStyle name="Currency 2 2 3 3 2 2 2" xfId="28017" xr:uid="{00000000-0005-0000-0000-000035860000}"/>
    <cellStyle name="Currency 2 2 3 3 2 2 2 2" xfId="28018" xr:uid="{00000000-0005-0000-0000-000036860000}"/>
    <cellStyle name="Currency 2 2 3 3 2 2 2 2 2" xfId="28019" xr:uid="{00000000-0005-0000-0000-000037860000}"/>
    <cellStyle name="Currency 2 2 3 3 2 2 2 2 3" xfId="55561" xr:uid="{00000000-0005-0000-0000-000038860000}"/>
    <cellStyle name="Currency 2 2 3 3 2 2 2 3" xfId="28020" xr:uid="{00000000-0005-0000-0000-000039860000}"/>
    <cellStyle name="Currency 2 2 3 3 2 2 2 4" xfId="28021" xr:uid="{00000000-0005-0000-0000-00003A860000}"/>
    <cellStyle name="Currency 2 2 3 3 2 2 3" xfId="28022" xr:uid="{00000000-0005-0000-0000-00003B860000}"/>
    <cellStyle name="Currency 2 2 3 3 2 2 3 2" xfId="28023" xr:uid="{00000000-0005-0000-0000-00003C860000}"/>
    <cellStyle name="Currency 2 2 3 3 2 2 3 2 2" xfId="28024" xr:uid="{00000000-0005-0000-0000-00003D860000}"/>
    <cellStyle name="Currency 2 2 3 3 2 2 3 2 3" xfId="55562" xr:uid="{00000000-0005-0000-0000-00003E860000}"/>
    <cellStyle name="Currency 2 2 3 3 2 2 3 3" xfId="28025" xr:uid="{00000000-0005-0000-0000-00003F860000}"/>
    <cellStyle name="Currency 2 2 3 3 2 2 3 4" xfId="28026" xr:uid="{00000000-0005-0000-0000-000040860000}"/>
    <cellStyle name="Currency 2 2 3 3 2 2 4" xfId="28027" xr:uid="{00000000-0005-0000-0000-000041860000}"/>
    <cellStyle name="Currency 2 2 3 3 2 2 4 2" xfId="28028" xr:uid="{00000000-0005-0000-0000-000042860000}"/>
    <cellStyle name="Currency 2 2 3 3 2 2 4 3" xfId="55563" xr:uid="{00000000-0005-0000-0000-000043860000}"/>
    <cellStyle name="Currency 2 2 3 3 2 2 5" xfId="28029" xr:uid="{00000000-0005-0000-0000-000044860000}"/>
    <cellStyle name="Currency 2 2 3 3 2 2 6" xfId="28030" xr:uid="{00000000-0005-0000-0000-000045860000}"/>
    <cellStyle name="Currency 2 2 3 3 2 3" xfId="28031" xr:uid="{00000000-0005-0000-0000-000046860000}"/>
    <cellStyle name="Currency 2 2 3 3 2 3 2" xfId="28032" xr:uid="{00000000-0005-0000-0000-000047860000}"/>
    <cellStyle name="Currency 2 2 3 3 2 3 2 2" xfId="28033" xr:uid="{00000000-0005-0000-0000-000048860000}"/>
    <cellStyle name="Currency 2 2 3 3 2 3 2 3" xfId="55564" xr:uid="{00000000-0005-0000-0000-000049860000}"/>
    <cellStyle name="Currency 2 2 3 3 2 3 3" xfId="28034" xr:uid="{00000000-0005-0000-0000-00004A860000}"/>
    <cellStyle name="Currency 2 2 3 3 2 3 4" xfId="28035" xr:uid="{00000000-0005-0000-0000-00004B860000}"/>
    <cellStyle name="Currency 2 2 3 3 2 4" xfId="28036" xr:uid="{00000000-0005-0000-0000-00004C860000}"/>
    <cellStyle name="Currency 2 2 3 3 2 4 2" xfId="28037" xr:uid="{00000000-0005-0000-0000-00004D860000}"/>
    <cellStyle name="Currency 2 2 3 3 2 4 2 2" xfId="28038" xr:uid="{00000000-0005-0000-0000-00004E860000}"/>
    <cellStyle name="Currency 2 2 3 3 2 4 2 3" xfId="55565" xr:uid="{00000000-0005-0000-0000-00004F860000}"/>
    <cellStyle name="Currency 2 2 3 3 2 4 3" xfId="28039" xr:uid="{00000000-0005-0000-0000-000050860000}"/>
    <cellStyle name="Currency 2 2 3 3 2 4 4" xfId="28040" xr:uid="{00000000-0005-0000-0000-000051860000}"/>
    <cellStyle name="Currency 2 2 3 3 2 5" xfId="28041" xr:uid="{00000000-0005-0000-0000-000052860000}"/>
    <cellStyle name="Currency 2 2 3 3 2 5 2" xfId="28042" xr:uid="{00000000-0005-0000-0000-000053860000}"/>
    <cellStyle name="Currency 2 2 3 3 2 5 3" xfId="55566" xr:uid="{00000000-0005-0000-0000-000054860000}"/>
    <cellStyle name="Currency 2 2 3 3 2 6" xfId="28043" xr:uid="{00000000-0005-0000-0000-000055860000}"/>
    <cellStyle name="Currency 2 2 3 3 2 7" xfId="28044" xr:uid="{00000000-0005-0000-0000-000056860000}"/>
    <cellStyle name="Currency 2 2 3 3 3" xfId="28045" xr:uid="{00000000-0005-0000-0000-000057860000}"/>
    <cellStyle name="Currency 2 2 3 3 3 2" xfId="28046" xr:uid="{00000000-0005-0000-0000-000058860000}"/>
    <cellStyle name="Currency 2 2 3 3 3 2 2" xfId="28047" xr:uid="{00000000-0005-0000-0000-000059860000}"/>
    <cellStyle name="Currency 2 2 3 3 3 2 2 2" xfId="28048" xr:uid="{00000000-0005-0000-0000-00005A860000}"/>
    <cellStyle name="Currency 2 2 3 3 3 2 2 3" xfId="55567" xr:uid="{00000000-0005-0000-0000-00005B860000}"/>
    <cellStyle name="Currency 2 2 3 3 3 2 3" xfId="28049" xr:uid="{00000000-0005-0000-0000-00005C860000}"/>
    <cellStyle name="Currency 2 2 3 3 3 2 4" xfId="28050" xr:uid="{00000000-0005-0000-0000-00005D860000}"/>
    <cellStyle name="Currency 2 2 3 3 3 3" xfId="28051" xr:uid="{00000000-0005-0000-0000-00005E860000}"/>
    <cellStyle name="Currency 2 2 3 3 3 3 2" xfId="28052" xr:uid="{00000000-0005-0000-0000-00005F860000}"/>
    <cellStyle name="Currency 2 2 3 3 3 3 2 2" xfId="28053" xr:uid="{00000000-0005-0000-0000-000060860000}"/>
    <cellStyle name="Currency 2 2 3 3 3 3 2 3" xfId="55568" xr:uid="{00000000-0005-0000-0000-000061860000}"/>
    <cellStyle name="Currency 2 2 3 3 3 3 3" xfId="28054" xr:uid="{00000000-0005-0000-0000-000062860000}"/>
    <cellStyle name="Currency 2 2 3 3 3 3 4" xfId="28055" xr:uid="{00000000-0005-0000-0000-000063860000}"/>
    <cellStyle name="Currency 2 2 3 3 3 4" xfId="28056" xr:uid="{00000000-0005-0000-0000-000064860000}"/>
    <cellStyle name="Currency 2 2 3 3 3 4 2" xfId="28057" xr:uid="{00000000-0005-0000-0000-000065860000}"/>
    <cellStyle name="Currency 2 2 3 3 3 4 3" xfId="55569" xr:uid="{00000000-0005-0000-0000-000066860000}"/>
    <cellStyle name="Currency 2 2 3 3 3 5" xfId="28058" xr:uid="{00000000-0005-0000-0000-000067860000}"/>
    <cellStyle name="Currency 2 2 3 3 3 6" xfId="28059" xr:uid="{00000000-0005-0000-0000-000068860000}"/>
    <cellStyle name="Currency 2 2 3 3 4" xfId="28060" xr:uid="{00000000-0005-0000-0000-000069860000}"/>
    <cellStyle name="Currency 2 2 3 3 4 2" xfId="28061" xr:uid="{00000000-0005-0000-0000-00006A860000}"/>
    <cellStyle name="Currency 2 2 3 3 4 2 2" xfId="28062" xr:uid="{00000000-0005-0000-0000-00006B860000}"/>
    <cellStyle name="Currency 2 2 3 3 4 2 2 2" xfId="28063" xr:uid="{00000000-0005-0000-0000-00006C860000}"/>
    <cellStyle name="Currency 2 2 3 3 4 2 2 3" xfId="55570" xr:uid="{00000000-0005-0000-0000-00006D860000}"/>
    <cellStyle name="Currency 2 2 3 3 4 2 3" xfId="28064" xr:uid="{00000000-0005-0000-0000-00006E860000}"/>
    <cellStyle name="Currency 2 2 3 3 4 2 4" xfId="28065" xr:uid="{00000000-0005-0000-0000-00006F860000}"/>
    <cellStyle name="Currency 2 2 3 3 4 3" xfId="28066" xr:uid="{00000000-0005-0000-0000-000070860000}"/>
    <cellStyle name="Currency 2 2 3 3 4 3 2" xfId="28067" xr:uid="{00000000-0005-0000-0000-000071860000}"/>
    <cellStyle name="Currency 2 2 3 3 4 3 3" xfId="55571" xr:uid="{00000000-0005-0000-0000-000072860000}"/>
    <cellStyle name="Currency 2 2 3 3 4 4" xfId="28068" xr:uid="{00000000-0005-0000-0000-000073860000}"/>
    <cellStyle name="Currency 2 2 3 3 4 5" xfId="28069" xr:uid="{00000000-0005-0000-0000-000074860000}"/>
    <cellStyle name="Currency 2 2 3 3 5" xfId="28070" xr:uid="{00000000-0005-0000-0000-000075860000}"/>
    <cellStyle name="Currency 2 2 3 3 5 2" xfId="28071" xr:uid="{00000000-0005-0000-0000-000076860000}"/>
    <cellStyle name="Currency 2 2 3 3 5 2 2" xfId="28072" xr:uid="{00000000-0005-0000-0000-000077860000}"/>
    <cellStyle name="Currency 2 2 3 3 5 2 3" xfId="55572" xr:uid="{00000000-0005-0000-0000-000078860000}"/>
    <cellStyle name="Currency 2 2 3 3 5 3" xfId="28073" xr:uid="{00000000-0005-0000-0000-000079860000}"/>
    <cellStyle name="Currency 2 2 3 3 5 4" xfId="28074" xr:uid="{00000000-0005-0000-0000-00007A860000}"/>
    <cellStyle name="Currency 2 2 3 3 6" xfId="28075" xr:uid="{00000000-0005-0000-0000-00007B860000}"/>
    <cellStyle name="Currency 2 2 3 3 6 2" xfId="28076" xr:uid="{00000000-0005-0000-0000-00007C860000}"/>
    <cellStyle name="Currency 2 2 3 3 6 2 2" xfId="28077" xr:uid="{00000000-0005-0000-0000-00007D860000}"/>
    <cellStyle name="Currency 2 2 3 3 6 2 3" xfId="55573" xr:uid="{00000000-0005-0000-0000-00007E860000}"/>
    <cellStyle name="Currency 2 2 3 3 6 3" xfId="28078" xr:uid="{00000000-0005-0000-0000-00007F860000}"/>
    <cellStyle name="Currency 2 2 3 3 6 4" xfId="28079" xr:uid="{00000000-0005-0000-0000-000080860000}"/>
    <cellStyle name="Currency 2 2 3 3 7" xfId="28080" xr:uid="{00000000-0005-0000-0000-000081860000}"/>
    <cellStyle name="Currency 2 2 3 3 7 2" xfId="28081" xr:uid="{00000000-0005-0000-0000-000082860000}"/>
    <cellStyle name="Currency 2 2 3 3 7 3" xfId="55574" xr:uid="{00000000-0005-0000-0000-000083860000}"/>
    <cellStyle name="Currency 2 2 3 3 8" xfId="28082" xr:uid="{00000000-0005-0000-0000-000084860000}"/>
    <cellStyle name="Currency 2 2 3 3 9" xfId="28083" xr:uid="{00000000-0005-0000-0000-000085860000}"/>
    <cellStyle name="Currency 2 2 3 4" xfId="28084" xr:uid="{00000000-0005-0000-0000-000086860000}"/>
    <cellStyle name="Currency 2 2 3 4 2" xfId="28085" xr:uid="{00000000-0005-0000-0000-000087860000}"/>
    <cellStyle name="Currency 2 2 3 4 2 2" xfId="28086" xr:uid="{00000000-0005-0000-0000-000088860000}"/>
    <cellStyle name="Currency 2 2 3 4 2 2 2" xfId="28087" xr:uid="{00000000-0005-0000-0000-000089860000}"/>
    <cellStyle name="Currency 2 2 3 4 2 2 2 2" xfId="28088" xr:uid="{00000000-0005-0000-0000-00008A860000}"/>
    <cellStyle name="Currency 2 2 3 4 2 2 2 3" xfId="55575" xr:uid="{00000000-0005-0000-0000-00008B860000}"/>
    <cellStyle name="Currency 2 2 3 4 2 2 3" xfId="28089" xr:uid="{00000000-0005-0000-0000-00008C860000}"/>
    <cellStyle name="Currency 2 2 3 4 2 2 4" xfId="28090" xr:uid="{00000000-0005-0000-0000-00008D860000}"/>
    <cellStyle name="Currency 2 2 3 4 2 3" xfId="28091" xr:uid="{00000000-0005-0000-0000-00008E860000}"/>
    <cellStyle name="Currency 2 2 3 4 2 3 2" xfId="28092" xr:uid="{00000000-0005-0000-0000-00008F860000}"/>
    <cellStyle name="Currency 2 2 3 4 2 3 2 2" xfId="28093" xr:uid="{00000000-0005-0000-0000-000090860000}"/>
    <cellStyle name="Currency 2 2 3 4 2 3 2 3" xfId="55576" xr:uid="{00000000-0005-0000-0000-000091860000}"/>
    <cellStyle name="Currency 2 2 3 4 2 3 3" xfId="28094" xr:uid="{00000000-0005-0000-0000-000092860000}"/>
    <cellStyle name="Currency 2 2 3 4 2 3 4" xfId="28095" xr:uid="{00000000-0005-0000-0000-000093860000}"/>
    <cellStyle name="Currency 2 2 3 4 2 4" xfId="28096" xr:uid="{00000000-0005-0000-0000-000094860000}"/>
    <cellStyle name="Currency 2 2 3 4 2 4 2" xfId="28097" xr:uid="{00000000-0005-0000-0000-000095860000}"/>
    <cellStyle name="Currency 2 2 3 4 2 4 3" xfId="55577" xr:uid="{00000000-0005-0000-0000-000096860000}"/>
    <cellStyle name="Currency 2 2 3 4 2 5" xfId="28098" xr:uid="{00000000-0005-0000-0000-000097860000}"/>
    <cellStyle name="Currency 2 2 3 4 2 6" xfId="28099" xr:uid="{00000000-0005-0000-0000-000098860000}"/>
    <cellStyle name="Currency 2 2 3 4 3" xfId="28100" xr:uid="{00000000-0005-0000-0000-000099860000}"/>
    <cellStyle name="Currency 2 2 3 4 3 2" xfId="28101" xr:uid="{00000000-0005-0000-0000-00009A860000}"/>
    <cellStyle name="Currency 2 2 3 4 3 2 2" xfId="28102" xr:uid="{00000000-0005-0000-0000-00009B860000}"/>
    <cellStyle name="Currency 2 2 3 4 3 2 3" xfId="55578" xr:uid="{00000000-0005-0000-0000-00009C860000}"/>
    <cellStyle name="Currency 2 2 3 4 3 3" xfId="28103" xr:uid="{00000000-0005-0000-0000-00009D860000}"/>
    <cellStyle name="Currency 2 2 3 4 3 4" xfId="28104" xr:uid="{00000000-0005-0000-0000-00009E860000}"/>
    <cellStyle name="Currency 2 2 3 4 4" xfId="28105" xr:uid="{00000000-0005-0000-0000-00009F860000}"/>
    <cellStyle name="Currency 2 2 3 4 4 2" xfId="28106" xr:uid="{00000000-0005-0000-0000-0000A0860000}"/>
    <cellStyle name="Currency 2 2 3 4 4 2 2" xfId="28107" xr:uid="{00000000-0005-0000-0000-0000A1860000}"/>
    <cellStyle name="Currency 2 2 3 4 4 2 3" xfId="55579" xr:uid="{00000000-0005-0000-0000-0000A2860000}"/>
    <cellStyle name="Currency 2 2 3 4 4 3" xfId="28108" xr:uid="{00000000-0005-0000-0000-0000A3860000}"/>
    <cellStyle name="Currency 2 2 3 4 4 4" xfId="28109" xr:uid="{00000000-0005-0000-0000-0000A4860000}"/>
    <cellStyle name="Currency 2 2 3 4 5" xfId="28110" xr:uid="{00000000-0005-0000-0000-0000A5860000}"/>
    <cellStyle name="Currency 2 2 3 4 5 2" xfId="28111" xr:uid="{00000000-0005-0000-0000-0000A6860000}"/>
    <cellStyle name="Currency 2 2 3 4 5 3" xfId="55580" xr:uid="{00000000-0005-0000-0000-0000A7860000}"/>
    <cellStyle name="Currency 2 2 3 4 6" xfId="28112" xr:uid="{00000000-0005-0000-0000-0000A8860000}"/>
    <cellStyle name="Currency 2 2 3 4 7" xfId="28113" xr:uid="{00000000-0005-0000-0000-0000A9860000}"/>
    <cellStyle name="Currency 2 2 3 5" xfId="28114" xr:uid="{00000000-0005-0000-0000-0000AA860000}"/>
    <cellStyle name="Currency 2 2 3 5 2" xfId="28115" xr:uid="{00000000-0005-0000-0000-0000AB860000}"/>
    <cellStyle name="Currency 2 2 3 5 2 2" xfId="28116" xr:uid="{00000000-0005-0000-0000-0000AC860000}"/>
    <cellStyle name="Currency 2 2 3 5 2 2 2" xfId="28117" xr:uid="{00000000-0005-0000-0000-0000AD860000}"/>
    <cellStyle name="Currency 2 2 3 5 2 2 3" xfId="55581" xr:uid="{00000000-0005-0000-0000-0000AE860000}"/>
    <cellStyle name="Currency 2 2 3 5 2 3" xfId="28118" xr:uid="{00000000-0005-0000-0000-0000AF860000}"/>
    <cellStyle name="Currency 2 2 3 5 2 4" xfId="28119" xr:uid="{00000000-0005-0000-0000-0000B0860000}"/>
    <cellStyle name="Currency 2 2 3 5 3" xfId="28120" xr:uid="{00000000-0005-0000-0000-0000B1860000}"/>
    <cellStyle name="Currency 2 2 3 5 3 2" xfId="28121" xr:uid="{00000000-0005-0000-0000-0000B2860000}"/>
    <cellStyle name="Currency 2 2 3 5 3 2 2" xfId="28122" xr:uid="{00000000-0005-0000-0000-0000B3860000}"/>
    <cellStyle name="Currency 2 2 3 5 3 2 3" xfId="55582" xr:uid="{00000000-0005-0000-0000-0000B4860000}"/>
    <cellStyle name="Currency 2 2 3 5 3 3" xfId="28123" xr:uid="{00000000-0005-0000-0000-0000B5860000}"/>
    <cellStyle name="Currency 2 2 3 5 3 4" xfId="28124" xr:uid="{00000000-0005-0000-0000-0000B6860000}"/>
    <cellStyle name="Currency 2 2 3 5 4" xfId="28125" xr:uid="{00000000-0005-0000-0000-0000B7860000}"/>
    <cellStyle name="Currency 2 2 3 5 4 2" xfId="28126" xr:uid="{00000000-0005-0000-0000-0000B8860000}"/>
    <cellStyle name="Currency 2 2 3 5 4 3" xfId="55583" xr:uid="{00000000-0005-0000-0000-0000B9860000}"/>
    <cellStyle name="Currency 2 2 3 5 5" xfId="28127" xr:uid="{00000000-0005-0000-0000-0000BA860000}"/>
    <cellStyle name="Currency 2 2 3 5 6" xfId="28128" xr:uid="{00000000-0005-0000-0000-0000BB860000}"/>
    <cellStyle name="Currency 2 2 3 6" xfId="28129" xr:uid="{00000000-0005-0000-0000-0000BC860000}"/>
    <cellStyle name="Currency 2 2 3 6 2" xfId="28130" xr:uid="{00000000-0005-0000-0000-0000BD860000}"/>
    <cellStyle name="Currency 2 2 3 6 2 2" xfId="28131" xr:uid="{00000000-0005-0000-0000-0000BE860000}"/>
    <cellStyle name="Currency 2 2 3 6 2 2 2" xfId="28132" xr:uid="{00000000-0005-0000-0000-0000BF860000}"/>
    <cellStyle name="Currency 2 2 3 6 2 2 3" xfId="55584" xr:uid="{00000000-0005-0000-0000-0000C0860000}"/>
    <cellStyle name="Currency 2 2 3 6 2 3" xfId="28133" xr:uid="{00000000-0005-0000-0000-0000C1860000}"/>
    <cellStyle name="Currency 2 2 3 6 2 4" xfId="28134" xr:uid="{00000000-0005-0000-0000-0000C2860000}"/>
    <cellStyle name="Currency 2 2 3 6 3" xfId="28135" xr:uid="{00000000-0005-0000-0000-0000C3860000}"/>
    <cellStyle name="Currency 2 2 3 6 3 2" xfId="28136" xr:uid="{00000000-0005-0000-0000-0000C4860000}"/>
    <cellStyle name="Currency 2 2 3 6 3 3" xfId="55585" xr:uid="{00000000-0005-0000-0000-0000C5860000}"/>
    <cellStyle name="Currency 2 2 3 6 4" xfId="28137" xr:uid="{00000000-0005-0000-0000-0000C6860000}"/>
    <cellStyle name="Currency 2 2 3 6 5" xfId="28138" xr:uid="{00000000-0005-0000-0000-0000C7860000}"/>
    <cellStyle name="Currency 2 2 3 7" xfId="28139" xr:uid="{00000000-0005-0000-0000-0000C8860000}"/>
    <cellStyle name="Currency 2 2 3 7 2" xfId="28140" xr:uid="{00000000-0005-0000-0000-0000C9860000}"/>
    <cellStyle name="Currency 2 2 3 7 2 2" xfId="28141" xr:uid="{00000000-0005-0000-0000-0000CA860000}"/>
    <cellStyle name="Currency 2 2 3 7 2 3" xfId="55586" xr:uid="{00000000-0005-0000-0000-0000CB860000}"/>
    <cellStyle name="Currency 2 2 3 7 3" xfId="28142" xr:uid="{00000000-0005-0000-0000-0000CC860000}"/>
    <cellStyle name="Currency 2 2 3 7 4" xfId="28143" xr:uid="{00000000-0005-0000-0000-0000CD860000}"/>
    <cellStyle name="Currency 2 2 3 8" xfId="28144" xr:uid="{00000000-0005-0000-0000-0000CE860000}"/>
    <cellStyle name="Currency 2 2 3 8 2" xfId="28145" xr:uid="{00000000-0005-0000-0000-0000CF860000}"/>
    <cellStyle name="Currency 2 2 3 8 2 2" xfId="28146" xr:uid="{00000000-0005-0000-0000-0000D0860000}"/>
    <cellStyle name="Currency 2 2 3 8 2 3" xfId="55587" xr:uid="{00000000-0005-0000-0000-0000D1860000}"/>
    <cellStyle name="Currency 2 2 3 8 3" xfId="28147" xr:uid="{00000000-0005-0000-0000-0000D2860000}"/>
    <cellStyle name="Currency 2 2 3 8 4" xfId="28148" xr:uid="{00000000-0005-0000-0000-0000D3860000}"/>
    <cellStyle name="Currency 2 2 3 9" xfId="28149" xr:uid="{00000000-0005-0000-0000-0000D4860000}"/>
    <cellStyle name="Currency 2 2 3 9 2" xfId="28150" xr:uid="{00000000-0005-0000-0000-0000D5860000}"/>
    <cellStyle name="Currency 2 2 3 9 3" xfId="55588" xr:uid="{00000000-0005-0000-0000-0000D6860000}"/>
    <cellStyle name="Currency 2 2 4" xfId="28151" xr:uid="{00000000-0005-0000-0000-0000D7860000}"/>
    <cellStyle name="Currency 2 2 4 10" xfId="28152" xr:uid="{00000000-0005-0000-0000-0000D8860000}"/>
    <cellStyle name="Currency 2 2 4 11" xfId="28153" xr:uid="{00000000-0005-0000-0000-0000D9860000}"/>
    <cellStyle name="Currency 2 2 4 2" xfId="28154" xr:uid="{00000000-0005-0000-0000-0000DA860000}"/>
    <cellStyle name="Currency 2 2 4 2 10" xfId="28155" xr:uid="{00000000-0005-0000-0000-0000DB860000}"/>
    <cellStyle name="Currency 2 2 4 2 2" xfId="28156" xr:uid="{00000000-0005-0000-0000-0000DC860000}"/>
    <cellStyle name="Currency 2 2 4 2 2 2" xfId="28157" xr:uid="{00000000-0005-0000-0000-0000DD860000}"/>
    <cellStyle name="Currency 2 2 4 2 2 2 2" xfId="28158" xr:uid="{00000000-0005-0000-0000-0000DE860000}"/>
    <cellStyle name="Currency 2 2 4 2 2 2 2 2" xfId="28159" xr:uid="{00000000-0005-0000-0000-0000DF860000}"/>
    <cellStyle name="Currency 2 2 4 2 2 2 2 2 2" xfId="28160" xr:uid="{00000000-0005-0000-0000-0000E0860000}"/>
    <cellStyle name="Currency 2 2 4 2 2 2 2 2 2 2" xfId="28161" xr:uid="{00000000-0005-0000-0000-0000E1860000}"/>
    <cellStyle name="Currency 2 2 4 2 2 2 2 2 2 3" xfId="55589" xr:uid="{00000000-0005-0000-0000-0000E2860000}"/>
    <cellStyle name="Currency 2 2 4 2 2 2 2 2 3" xfId="28162" xr:uid="{00000000-0005-0000-0000-0000E3860000}"/>
    <cellStyle name="Currency 2 2 4 2 2 2 2 2 4" xfId="28163" xr:uid="{00000000-0005-0000-0000-0000E4860000}"/>
    <cellStyle name="Currency 2 2 4 2 2 2 2 3" xfId="28164" xr:uid="{00000000-0005-0000-0000-0000E5860000}"/>
    <cellStyle name="Currency 2 2 4 2 2 2 2 3 2" xfId="28165" xr:uid="{00000000-0005-0000-0000-0000E6860000}"/>
    <cellStyle name="Currency 2 2 4 2 2 2 2 3 2 2" xfId="28166" xr:uid="{00000000-0005-0000-0000-0000E7860000}"/>
    <cellStyle name="Currency 2 2 4 2 2 2 2 3 2 3" xfId="55590" xr:uid="{00000000-0005-0000-0000-0000E8860000}"/>
    <cellStyle name="Currency 2 2 4 2 2 2 2 3 3" xfId="28167" xr:uid="{00000000-0005-0000-0000-0000E9860000}"/>
    <cellStyle name="Currency 2 2 4 2 2 2 2 3 4" xfId="28168" xr:uid="{00000000-0005-0000-0000-0000EA860000}"/>
    <cellStyle name="Currency 2 2 4 2 2 2 2 4" xfId="28169" xr:uid="{00000000-0005-0000-0000-0000EB860000}"/>
    <cellStyle name="Currency 2 2 4 2 2 2 2 4 2" xfId="28170" xr:uid="{00000000-0005-0000-0000-0000EC860000}"/>
    <cellStyle name="Currency 2 2 4 2 2 2 2 4 3" xfId="55591" xr:uid="{00000000-0005-0000-0000-0000ED860000}"/>
    <cellStyle name="Currency 2 2 4 2 2 2 2 5" xfId="28171" xr:uid="{00000000-0005-0000-0000-0000EE860000}"/>
    <cellStyle name="Currency 2 2 4 2 2 2 2 6" xfId="28172" xr:uid="{00000000-0005-0000-0000-0000EF860000}"/>
    <cellStyle name="Currency 2 2 4 2 2 2 3" xfId="28173" xr:uid="{00000000-0005-0000-0000-0000F0860000}"/>
    <cellStyle name="Currency 2 2 4 2 2 2 3 2" xfId="28174" xr:uid="{00000000-0005-0000-0000-0000F1860000}"/>
    <cellStyle name="Currency 2 2 4 2 2 2 3 2 2" xfId="28175" xr:uid="{00000000-0005-0000-0000-0000F2860000}"/>
    <cellStyle name="Currency 2 2 4 2 2 2 3 2 3" xfId="55592" xr:uid="{00000000-0005-0000-0000-0000F3860000}"/>
    <cellStyle name="Currency 2 2 4 2 2 2 3 3" xfId="28176" xr:uid="{00000000-0005-0000-0000-0000F4860000}"/>
    <cellStyle name="Currency 2 2 4 2 2 2 3 4" xfId="28177" xr:uid="{00000000-0005-0000-0000-0000F5860000}"/>
    <cellStyle name="Currency 2 2 4 2 2 2 4" xfId="28178" xr:uid="{00000000-0005-0000-0000-0000F6860000}"/>
    <cellStyle name="Currency 2 2 4 2 2 2 4 2" xfId="28179" xr:uid="{00000000-0005-0000-0000-0000F7860000}"/>
    <cellStyle name="Currency 2 2 4 2 2 2 4 2 2" xfId="28180" xr:uid="{00000000-0005-0000-0000-0000F8860000}"/>
    <cellStyle name="Currency 2 2 4 2 2 2 4 2 3" xfId="55593" xr:uid="{00000000-0005-0000-0000-0000F9860000}"/>
    <cellStyle name="Currency 2 2 4 2 2 2 4 3" xfId="28181" xr:uid="{00000000-0005-0000-0000-0000FA860000}"/>
    <cellStyle name="Currency 2 2 4 2 2 2 4 4" xfId="28182" xr:uid="{00000000-0005-0000-0000-0000FB860000}"/>
    <cellStyle name="Currency 2 2 4 2 2 2 5" xfId="28183" xr:uid="{00000000-0005-0000-0000-0000FC860000}"/>
    <cellStyle name="Currency 2 2 4 2 2 2 5 2" xfId="28184" xr:uid="{00000000-0005-0000-0000-0000FD860000}"/>
    <cellStyle name="Currency 2 2 4 2 2 2 5 3" xfId="55594" xr:uid="{00000000-0005-0000-0000-0000FE860000}"/>
    <cellStyle name="Currency 2 2 4 2 2 2 6" xfId="28185" xr:uid="{00000000-0005-0000-0000-0000FF860000}"/>
    <cellStyle name="Currency 2 2 4 2 2 2 7" xfId="28186" xr:uid="{00000000-0005-0000-0000-000000870000}"/>
    <cellStyle name="Currency 2 2 4 2 2 3" xfId="28187" xr:uid="{00000000-0005-0000-0000-000001870000}"/>
    <cellStyle name="Currency 2 2 4 2 2 3 2" xfId="28188" xr:uid="{00000000-0005-0000-0000-000002870000}"/>
    <cellStyle name="Currency 2 2 4 2 2 3 2 2" xfId="28189" xr:uid="{00000000-0005-0000-0000-000003870000}"/>
    <cellStyle name="Currency 2 2 4 2 2 3 2 2 2" xfId="28190" xr:uid="{00000000-0005-0000-0000-000004870000}"/>
    <cellStyle name="Currency 2 2 4 2 2 3 2 2 3" xfId="55595" xr:uid="{00000000-0005-0000-0000-000005870000}"/>
    <cellStyle name="Currency 2 2 4 2 2 3 2 3" xfId="28191" xr:uid="{00000000-0005-0000-0000-000006870000}"/>
    <cellStyle name="Currency 2 2 4 2 2 3 2 4" xfId="28192" xr:uid="{00000000-0005-0000-0000-000007870000}"/>
    <cellStyle name="Currency 2 2 4 2 2 3 3" xfId="28193" xr:uid="{00000000-0005-0000-0000-000008870000}"/>
    <cellStyle name="Currency 2 2 4 2 2 3 3 2" xfId="28194" xr:uid="{00000000-0005-0000-0000-000009870000}"/>
    <cellStyle name="Currency 2 2 4 2 2 3 3 2 2" xfId="28195" xr:uid="{00000000-0005-0000-0000-00000A870000}"/>
    <cellStyle name="Currency 2 2 4 2 2 3 3 2 3" xfId="55596" xr:uid="{00000000-0005-0000-0000-00000B870000}"/>
    <cellStyle name="Currency 2 2 4 2 2 3 3 3" xfId="28196" xr:uid="{00000000-0005-0000-0000-00000C870000}"/>
    <cellStyle name="Currency 2 2 4 2 2 3 3 4" xfId="28197" xr:uid="{00000000-0005-0000-0000-00000D870000}"/>
    <cellStyle name="Currency 2 2 4 2 2 3 4" xfId="28198" xr:uid="{00000000-0005-0000-0000-00000E870000}"/>
    <cellStyle name="Currency 2 2 4 2 2 3 4 2" xfId="28199" xr:uid="{00000000-0005-0000-0000-00000F870000}"/>
    <cellStyle name="Currency 2 2 4 2 2 3 4 3" xfId="55597" xr:uid="{00000000-0005-0000-0000-000010870000}"/>
    <cellStyle name="Currency 2 2 4 2 2 3 5" xfId="28200" xr:uid="{00000000-0005-0000-0000-000011870000}"/>
    <cellStyle name="Currency 2 2 4 2 2 3 6" xfId="28201" xr:uid="{00000000-0005-0000-0000-000012870000}"/>
    <cellStyle name="Currency 2 2 4 2 2 4" xfId="28202" xr:uid="{00000000-0005-0000-0000-000013870000}"/>
    <cellStyle name="Currency 2 2 4 2 2 4 2" xfId="28203" xr:uid="{00000000-0005-0000-0000-000014870000}"/>
    <cellStyle name="Currency 2 2 4 2 2 4 2 2" xfId="28204" xr:uid="{00000000-0005-0000-0000-000015870000}"/>
    <cellStyle name="Currency 2 2 4 2 2 4 2 3" xfId="55598" xr:uid="{00000000-0005-0000-0000-000016870000}"/>
    <cellStyle name="Currency 2 2 4 2 2 4 3" xfId="28205" xr:uid="{00000000-0005-0000-0000-000017870000}"/>
    <cellStyle name="Currency 2 2 4 2 2 4 4" xfId="28206" xr:uid="{00000000-0005-0000-0000-000018870000}"/>
    <cellStyle name="Currency 2 2 4 2 2 5" xfId="28207" xr:uid="{00000000-0005-0000-0000-000019870000}"/>
    <cellStyle name="Currency 2 2 4 2 2 5 2" xfId="28208" xr:uid="{00000000-0005-0000-0000-00001A870000}"/>
    <cellStyle name="Currency 2 2 4 2 2 5 2 2" xfId="28209" xr:uid="{00000000-0005-0000-0000-00001B870000}"/>
    <cellStyle name="Currency 2 2 4 2 2 5 2 3" xfId="55599" xr:uid="{00000000-0005-0000-0000-00001C870000}"/>
    <cellStyle name="Currency 2 2 4 2 2 5 3" xfId="28210" xr:uid="{00000000-0005-0000-0000-00001D870000}"/>
    <cellStyle name="Currency 2 2 4 2 2 5 4" xfId="28211" xr:uid="{00000000-0005-0000-0000-00001E870000}"/>
    <cellStyle name="Currency 2 2 4 2 2 6" xfId="28212" xr:uid="{00000000-0005-0000-0000-00001F870000}"/>
    <cellStyle name="Currency 2 2 4 2 2 6 2" xfId="28213" xr:uid="{00000000-0005-0000-0000-000020870000}"/>
    <cellStyle name="Currency 2 2 4 2 2 6 3" xfId="55600" xr:uid="{00000000-0005-0000-0000-000021870000}"/>
    <cellStyle name="Currency 2 2 4 2 2 7" xfId="28214" xr:uid="{00000000-0005-0000-0000-000022870000}"/>
    <cellStyle name="Currency 2 2 4 2 2 8" xfId="28215" xr:uid="{00000000-0005-0000-0000-000023870000}"/>
    <cellStyle name="Currency 2 2 4 2 3" xfId="28216" xr:uid="{00000000-0005-0000-0000-000024870000}"/>
    <cellStyle name="Currency 2 2 4 2 3 2" xfId="28217" xr:uid="{00000000-0005-0000-0000-000025870000}"/>
    <cellStyle name="Currency 2 2 4 2 3 2 2" xfId="28218" xr:uid="{00000000-0005-0000-0000-000026870000}"/>
    <cellStyle name="Currency 2 2 4 2 3 2 2 2" xfId="28219" xr:uid="{00000000-0005-0000-0000-000027870000}"/>
    <cellStyle name="Currency 2 2 4 2 3 2 2 2 2" xfId="28220" xr:uid="{00000000-0005-0000-0000-000028870000}"/>
    <cellStyle name="Currency 2 2 4 2 3 2 2 2 3" xfId="55601" xr:uid="{00000000-0005-0000-0000-000029870000}"/>
    <cellStyle name="Currency 2 2 4 2 3 2 2 3" xfId="28221" xr:uid="{00000000-0005-0000-0000-00002A870000}"/>
    <cellStyle name="Currency 2 2 4 2 3 2 2 4" xfId="28222" xr:uid="{00000000-0005-0000-0000-00002B870000}"/>
    <cellStyle name="Currency 2 2 4 2 3 2 3" xfId="28223" xr:uid="{00000000-0005-0000-0000-00002C870000}"/>
    <cellStyle name="Currency 2 2 4 2 3 2 3 2" xfId="28224" xr:uid="{00000000-0005-0000-0000-00002D870000}"/>
    <cellStyle name="Currency 2 2 4 2 3 2 3 2 2" xfId="28225" xr:uid="{00000000-0005-0000-0000-00002E870000}"/>
    <cellStyle name="Currency 2 2 4 2 3 2 3 2 3" xfId="55602" xr:uid="{00000000-0005-0000-0000-00002F870000}"/>
    <cellStyle name="Currency 2 2 4 2 3 2 3 3" xfId="28226" xr:uid="{00000000-0005-0000-0000-000030870000}"/>
    <cellStyle name="Currency 2 2 4 2 3 2 3 4" xfId="28227" xr:uid="{00000000-0005-0000-0000-000031870000}"/>
    <cellStyle name="Currency 2 2 4 2 3 2 4" xfId="28228" xr:uid="{00000000-0005-0000-0000-000032870000}"/>
    <cellStyle name="Currency 2 2 4 2 3 2 4 2" xfId="28229" xr:uid="{00000000-0005-0000-0000-000033870000}"/>
    <cellStyle name="Currency 2 2 4 2 3 2 4 3" xfId="55603" xr:uid="{00000000-0005-0000-0000-000034870000}"/>
    <cellStyle name="Currency 2 2 4 2 3 2 5" xfId="28230" xr:uid="{00000000-0005-0000-0000-000035870000}"/>
    <cellStyle name="Currency 2 2 4 2 3 2 6" xfId="28231" xr:uid="{00000000-0005-0000-0000-000036870000}"/>
    <cellStyle name="Currency 2 2 4 2 3 3" xfId="28232" xr:uid="{00000000-0005-0000-0000-000037870000}"/>
    <cellStyle name="Currency 2 2 4 2 3 3 2" xfId="28233" xr:uid="{00000000-0005-0000-0000-000038870000}"/>
    <cellStyle name="Currency 2 2 4 2 3 3 2 2" xfId="28234" xr:uid="{00000000-0005-0000-0000-000039870000}"/>
    <cellStyle name="Currency 2 2 4 2 3 3 2 3" xfId="55604" xr:uid="{00000000-0005-0000-0000-00003A870000}"/>
    <cellStyle name="Currency 2 2 4 2 3 3 3" xfId="28235" xr:uid="{00000000-0005-0000-0000-00003B870000}"/>
    <cellStyle name="Currency 2 2 4 2 3 3 4" xfId="28236" xr:uid="{00000000-0005-0000-0000-00003C870000}"/>
    <cellStyle name="Currency 2 2 4 2 3 4" xfId="28237" xr:uid="{00000000-0005-0000-0000-00003D870000}"/>
    <cellStyle name="Currency 2 2 4 2 3 4 2" xfId="28238" xr:uid="{00000000-0005-0000-0000-00003E870000}"/>
    <cellStyle name="Currency 2 2 4 2 3 4 2 2" xfId="28239" xr:uid="{00000000-0005-0000-0000-00003F870000}"/>
    <cellStyle name="Currency 2 2 4 2 3 4 2 3" xfId="55605" xr:uid="{00000000-0005-0000-0000-000040870000}"/>
    <cellStyle name="Currency 2 2 4 2 3 4 3" xfId="28240" xr:uid="{00000000-0005-0000-0000-000041870000}"/>
    <cellStyle name="Currency 2 2 4 2 3 4 4" xfId="28241" xr:uid="{00000000-0005-0000-0000-000042870000}"/>
    <cellStyle name="Currency 2 2 4 2 3 5" xfId="28242" xr:uid="{00000000-0005-0000-0000-000043870000}"/>
    <cellStyle name="Currency 2 2 4 2 3 5 2" xfId="28243" xr:uid="{00000000-0005-0000-0000-000044870000}"/>
    <cellStyle name="Currency 2 2 4 2 3 5 3" xfId="55606" xr:uid="{00000000-0005-0000-0000-000045870000}"/>
    <cellStyle name="Currency 2 2 4 2 3 6" xfId="28244" xr:uid="{00000000-0005-0000-0000-000046870000}"/>
    <cellStyle name="Currency 2 2 4 2 3 7" xfId="28245" xr:uid="{00000000-0005-0000-0000-000047870000}"/>
    <cellStyle name="Currency 2 2 4 2 4" xfId="28246" xr:uid="{00000000-0005-0000-0000-000048870000}"/>
    <cellStyle name="Currency 2 2 4 2 4 2" xfId="28247" xr:uid="{00000000-0005-0000-0000-000049870000}"/>
    <cellStyle name="Currency 2 2 4 2 4 2 2" xfId="28248" xr:uid="{00000000-0005-0000-0000-00004A870000}"/>
    <cellStyle name="Currency 2 2 4 2 4 2 2 2" xfId="28249" xr:uid="{00000000-0005-0000-0000-00004B870000}"/>
    <cellStyle name="Currency 2 2 4 2 4 2 2 3" xfId="55607" xr:uid="{00000000-0005-0000-0000-00004C870000}"/>
    <cellStyle name="Currency 2 2 4 2 4 2 3" xfId="28250" xr:uid="{00000000-0005-0000-0000-00004D870000}"/>
    <cellStyle name="Currency 2 2 4 2 4 2 4" xfId="28251" xr:uid="{00000000-0005-0000-0000-00004E870000}"/>
    <cellStyle name="Currency 2 2 4 2 4 3" xfId="28252" xr:uid="{00000000-0005-0000-0000-00004F870000}"/>
    <cellStyle name="Currency 2 2 4 2 4 3 2" xfId="28253" xr:uid="{00000000-0005-0000-0000-000050870000}"/>
    <cellStyle name="Currency 2 2 4 2 4 3 2 2" xfId="28254" xr:uid="{00000000-0005-0000-0000-000051870000}"/>
    <cellStyle name="Currency 2 2 4 2 4 3 2 3" xfId="55608" xr:uid="{00000000-0005-0000-0000-000052870000}"/>
    <cellStyle name="Currency 2 2 4 2 4 3 3" xfId="28255" xr:uid="{00000000-0005-0000-0000-000053870000}"/>
    <cellStyle name="Currency 2 2 4 2 4 3 4" xfId="28256" xr:uid="{00000000-0005-0000-0000-000054870000}"/>
    <cellStyle name="Currency 2 2 4 2 4 4" xfId="28257" xr:uid="{00000000-0005-0000-0000-000055870000}"/>
    <cellStyle name="Currency 2 2 4 2 4 4 2" xfId="28258" xr:uid="{00000000-0005-0000-0000-000056870000}"/>
    <cellStyle name="Currency 2 2 4 2 4 4 3" xfId="55609" xr:uid="{00000000-0005-0000-0000-000057870000}"/>
    <cellStyle name="Currency 2 2 4 2 4 5" xfId="28259" xr:uid="{00000000-0005-0000-0000-000058870000}"/>
    <cellStyle name="Currency 2 2 4 2 4 6" xfId="28260" xr:uid="{00000000-0005-0000-0000-000059870000}"/>
    <cellStyle name="Currency 2 2 4 2 5" xfId="28261" xr:uid="{00000000-0005-0000-0000-00005A870000}"/>
    <cellStyle name="Currency 2 2 4 2 5 2" xfId="28262" xr:uid="{00000000-0005-0000-0000-00005B870000}"/>
    <cellStyle name="Currency 2 2 4 2 5 2 2" xfId="28263" xr:uid="{00000000-0005-0000-0000-00005C870000}"/>
    <cellStyle name="Currency 2 2 4 2 5 2 2 2" xfId="28264" xr:uid="{00000000-0005-0000-0000-00005D870000}"/>
    <cellStyle name="Currency 2 2 4 2 5 2 2 3" xfId="55610" xr:uid="{00000000-0005-0000-0000-00005E870000}"/>
    <cellStyle name="Currency 2 2 4 2 5 2 3" xfId="28265" xr:uid="{00000000-0005-0000-0000-00005F870000}"/>
    <cellStyle name="Currency 2 2 4 2 5 2 4" xfId="28266" xr:uid="{00000000-0005-0000-0000-000060870000}"/>
    <cellStyle name="Currency 2 2 4 2 5 3" xfId="28267" xr:uid="{00000000-0005-0000-0000-000061870000}"/>
    <cellStyle name="Currency 2 2 4 2 5 3 2" xfId="28268" xr:uid="{00000000-0005-0000-0000-000062870000}"/>
    <cellStyle name="Currency 2 2 4 2 5 3 3" xfId="55611" xr:uid="{00000000-0005-0000-0000-000063870000}"/>
    <cellStyle name="Currency 2 2 4 2 5 4" xfId="28269" xr:uid="{00000000-0005-0000-0000-000064870000}"/>
    <cellStyle name="Currency 2 2 4 2 5 5" xfId="28270" xr:uid="{00000000-0005-0000-0000-000065870000}"/>
    <cellStyle name="Currency 2 2 4 2 6" xfId="28271" xr:uid="{00000000-0005-0000-0000-000066870000}"/>
    <cellStyle name="Currency 2 2 4 2 6 2" xfId="28272" xr:uid="{00000000-0005-0000-0000-000067870000}"/>
    <cellStyle name="Currency 2 2 4 2 6 2 2" xfId="28273" xr:uid="{00000000-0005-0000-0000-000068870000}"/>
    <cellStyle name="Currency 2 2 4 2 6 2 3" xfId="55612" xr:uid="{00000000-0005-0000-0000-000069870000}"/>
    <cellStyle name="Currency 2 2 4 2 6 3" xfId="28274" xr:uid="{00000000-0005-0000-0000-00006A870000}"/>
    <cellStyle name="Currency 2 2 4 2 6 4" xfId="28275" xr:uid="{00000000-0005-0000-0000-00006B870000}"/>
    <cellStyle name="Currency 2 2 4 2 7" xfId="28276" xr:uid="{00000000-0005-0000-0000-00006C870000}"/>
    <cellStyle name="Currency 2 2 4 2 7 2" xfId="28277" xr:uid="{00000000-0005-0000-0000-00006D870000}"/>
    <cellStyle name="Currency 2 2 4 2 7 2 2" xfId="28278" xr:uid="{00000000-0005-0000-0000-00006E870000}"/>
    <cellStyle name="Currency 2 2 4 2 7 2 3" xfId="55613" xr:uid="{00000000-0005-0000-0000-00006F870000}"/>
    <cellStyle name="Currency 2 2 4 2 7 3" xfId="28279" xr:uid="{00000000-0005-0000-0000-000070870000}"/>
    <cellStyle name="Currency 2 2 4 2 7 4" xfId="28280" xr:uid="{00000000-0005-0000-0000-000071870000}"/>
    <cellStyle name="Currency 2 2 4 2 8" xfId="28281" xr:uid="{00000000-0005-0000-0000-000072870000}"/>
    <cellStyle name="Currency 2 2 4 2 8 2" xfId="28282" xr:uid="{00000000-0005-0000-0000-000073870000}"/>
    <cellStyle name="Currency 2 2 4 2 8 3" xfId="55614" xr:uid="{00000000-0005-0000-0000-000074870000}"/>
    <cellStyle name="Currency 2 2 4 2 9" xfId="28283" xr:uid="{00000000-0005-0000-0000-000075870000}"/>
    <cellStyle name="Currency 2 2 4 3" xfId="28284" xr:uid="{00000000-0005-0000-0000-000076870000}"/>
    <cellStyle name="Currency 2 2 4 3 2" xfId="28285" xr:uid="{00000000-0005-0000-0000-000077870000}"/>
    <cellStyle name="Currency 2 2 4 3 2 2" xfId="28286" xr:uid="{00000000-0005-0000-0000-000078870000}"/>
    <cellStyle name="Currency 2 2 4 3 2 2 2" xfId="28287" xr:uid="{00000000-0005-0000-0000-000079870000}"/>
    <cellStyle name="Currency 2 2 4 3 2 2 2 2" xfId="28288" xr:uid="{00000000-0005-0000-0000-00007A870000}"/>
    <cellStyle name="Currency 2 2 4 3 2 2 2 2 2" xfId="28289" xr:uid="{00000000-0005-0000-0000-00007B870000}"/>
    <cellStyle name="Currency 2 2 4 3 2 2 2 2 3" xfId="55615" xr:uid="{00000000-0005-0000-0000-00007C870000}"/>
    <cellStyle name="Currency 2 2 4 3 2 2 2 3" xfId="28290" xr:uid="{00000000-0005-0000-0000-00007D870000}"/>
    <cellStyle name="Currency 2 2 4 3 2 2 2 4" xfId="28291" xr:uid="{00000000-0005-0000-0000-00007E870000}"/>
    <cellStyle name="Currency 2 2 4 3 2 2 3" xfId="28292" xr:uid="{00000000-0005-0000-0000-00007F870000}"/>
    <cellStyle name="Currency 2 2 4 3 2 2 3 2" xfId="28293" xr:uid="{00000000-0005-0000-0000-000080870000}"/>
    <cellStyle name="Currency 2 2 4 3 2 2 3 2 2" xfId="28294" xr:uid="{00000000-0005-0000-0000-000081870000}"/>
    <cellStyle name="Currency 2 2 4 3 2 2 3 2 3" xfId="55616" xr:uid="{00000000-0005-0000-0000-000082870000}"/>
    <cellStyle name="Currency 2 2 4 3 2 2 3 3" xfId="28295" xr:uid="{00000000-0005-0000-0000-000083870000}"/>
    <cellStyle name="Currency 2 2 4 3 2 2 3 4" xfId="28296" xr:uid="{00000000-0005-0000-0000-000084870000}"/>
    <cellStyle name="Currency 2 2 4 3 2 2 4" xfId="28297" xr:uid="{00000000-0005-0000-0000-000085870000}"/>
    <cellStyle name="Currency 2 2 4 3 2 2 4 2" xfId="28298" xr:uid="{00000000-0005-0000-0000-000086870000}"/>
    <cellStyle name="Currency 2 2 4 3 2 2 4 3" xfId="55617" xr:uid="{00000000-0005-0000-0000-000087870000}"/>
    <cellStyle name="Currency 2 2 4 3 2 2 5" xfId="28299" xr:uid="{00000000-0005-0000-0000-000088870000}"/>
    <cellStyle name="Currency 2 2 4 3 2 2 6" xfId="28300" xr:uid="{00000000-0005-0000-0000-000089870000}"/>
    <cellStyle name="Currency 2 2 4 3 2 3" xfId="28301" xr:uid="{00000000-0005-0000-0000-00008A870000}"/>
    <cellStyle name="Currency 2 2 4 3 2 3 2" xfId="28302" xr:uid="{00000000-0005-0000-0000-00008B870000}"/>
    <cellStyle name="Currency 2 2 4 3 2 3 2 2" xfId="28303" xr:uid="{00000000-0005-0000-0000-00008C870000}"/>
    <cellStyle name="Currency 2 2 4 3 2 3 2 3" xfId="55618" xr:uid="{00000000-0005-0000-0000-00008D870000}"/>
    <cellStyle name="Currency 2 2 4 3 2 3 3" xfId="28304" xr:uid="{00000000-0005-0000-0000-00008E870000}"/>
    <cellStyle name="Currency 2 2 4 3 2 3 4" xfId="28305" xr:uid="{00000000-0005-0000-0000-00008F870000}"/>
    <cellStyle name="Currency 2 2 4 3 2 4" xfId="28306" xr:uid="{00000000-0005-0000-0000-000090870000}"/>
    <cellStyle name="Currency 2 2 4 3 2 4 2" xfId="28307" xr:uid="{00000000-0005-0000-0000-000091870000}"/>
    <cellStyle name="Currency 2 2 4 3 2 4 2 2" xfId="28308" xr:uid="{00000000-0005-0000-0000-000092870000}"/>
    <cellStyle name="Currency 2 2 4 3 2 4 2 3" xfId="55619" xr:uid="{00000000-0005-0000-0000-000093870000}"/>
    <cellStyle name="Currency 2 2 4 3 2 4 3" xfId="28309" xr:uid="{00000000-0005-0000-0000-000094870000}"/>
    <cellStyle name="Currency 2 2 4 3 2 4 4" xfId="28310" xr:uid="{00000000-0005-0000-0000-000095870000}"/>
    <cellStyle name="Currency 2 2 4 3 2 5" xfId="28311" xr:uid="{00000000-0005-0000-0000-000096870000}"/>
    <cellStyle name="Currency 2 2 4 3 2 5 2" xfId="28312" xr:uid="{00000000-0005-0000-0000-000097870000}"/>
    <cellStyle name="Currency 2 2 4 3 2 5 3" xfId="55620" xr:uid="{00000000-0005-0000-0000-000098870000}"/>
    <cellStyle name="Currency 2 2 4 3 2 6" xfId="28313" xr:uid="{00000000-0005-0000-0000-000099870000}"/>
    <cellStyle name="Currency 2 2 4 3 2 7" xfId="28314" xr:uid="{00000000-0005-0000-0000-00009A870000}"/>
    <cellStyle name="Currency 2 2 4 3 3" xfId="28315" xr:uid="{00000000-0005-0000-0000-00009B870000}"/>
    <cellStyle name="Currency 2 2 4 3 3 2" xfId="28316" xr:uid="{00000000-0005-0000-0000-00009C870000}"/>
    <cellStyle name="Currency 2 2 4 3 3 2 2" xfId="28317" xr:uid="{00000000-0005-0000-0000-00009D870000}"/>
    <cellStyle name="Currency 2 2 4 3 3 2 2 2" xfId="28318" xr:uid="{00000000-0005-0000-0000-00009E870000}"/>
    <cellStyle name="Currency 2 2 4 3 3 2 2 3" xfId="55621" xr:uid="{00000000-0005-0000-0000-00009F870000}"/>
    <cellStyle name="Currency 2 2 4 3 3 2 3" xfId="28319" xr:uid="{00000000-0005-0000-0000-0000A0870000}"/>
    <cellStyle name="Currency 2 2 4 3 3 2 4" xfId="28320" xr:uid="{00000000-0005-0000-0000-0000A1870000}"/>
    <cellStyle name="Currency 2 2 4 3 3 3" xfId="28321" xr:uid="{00000000-0005-0000-0000-0000A2870000}"/>
    <cellStyle name="Currency 2 2 4 3 3 3 2" xfId="28322" xr:uid="{00000000-0005-0000-0000-0000A3870000}"/>
    <cellStyle name="Currency 2 2 4 3 3 3 2 2" xfId="28323" xr:uid="{00000000-0005-0000-0000-0000A4870000}"/>
    <cellStyle name="Currency 2 2 4 3 3 3 2 3" xfId="55622" xr:uid="{00000000-0005-0000-0000-0000A5870000}"/>
    <cellStyle name="Currency 2 2 4 3 3 3 3" xfId="28324" xr:uid="{00000000-0005-0000-0000-0000A6870000}"/>
    <cellStyle name="Currency 2 2 4 3 3 3 4" xfId="28325" xr:uid="{00000000-0005-0000-0000-0000A7870000}"/>
    <cellStyle name="Currency 2 2 4 3 3 4" xfId="28326" xr:uid="{00000000-0005-0000-0000-0000A8870000}"/>
    <cellStyle name="Currency 2 2 4 3 3 4 2" xfId="28327" xr:uid="{00000000-0005-0000-0000-0000A9870000}"/>
    <cellStyle name="Currency 2 2 4 3 3 4 3" xfId="55623" xr:uid="{00000000-0005-0000-0000-0000AA870000}"/>
    <cellStyle name="Currency 2 2 4 3 3 5" xfId="28328" xr:uid="{00000000-0005-0000-0000-0000AB870000}"/>
    <cellStyle name="Currency 2 2 4 3 3 6" xfId="28329" xr:uid="{00000000-0005-0000-0000-0000AC870000}"/>
    <cellStyle name="Currency 2 2 4 3 4" xfId="28330" xr:uid="{00000000-0005-0000-0000-0000AD870000}"/>
    <cellStyle name="Currency 2 2 4 3 4 2" xfId="28331" xr:uid="{00000000-0005-0000-0000-0000AE870000}"/>
    <cellStyle name="Currency 2 2 4 3 4 2 2" xfId="28332" xr:uid="{00000000-0005-0000-0000-0000AF870000}"/>
    <cellStyle name="Currency 2 2 4 3 4 2 2 2" xfId="28333" xr:uid="{00000000-0005-0000-0000-0000B0870000}"/>
    <cellStyle name="Currency 2 2 4 3 4 2 2 3" xfId="55624" xr:uid="{00000000-0005-0000-0000-0000B1870000}"/>
    <cellStyle name="Currency 2 2 4 3 4 2 3" xfId="28334" xr:uid="{00000000-0005-0000-0000-0000B2870000}"/>
    <cellStyle name="Currency 2 2 4 3 4 2 4" xfId="28335" xr:uid="{00000000-0005-0000-0000-0000B3870000}"/>
    <cellStyle name="Currency 2 2 4 3 4 3" xfId="28336" xr:uid="{00000000-0005-0000-0000-0000B4870000}"/>
    <cellStyle name="Currency 2 2 4 3 4 3 2" xfId="28337" xr:uid="{00000000-0005-0000-0000-0000B5870000}"/>
    <cellStyle name="Currency 2 2 4 3 4 3 3" xfId="55625" xr:uid="{00000000-0005-0000-0000-0000B6870000}"/>
    <cellStyle name="Currency 2 2 4 3 4 4" xfId="28338" xr:uid="{00000000-0005-0000-0000-0000B7870000}"/>
    <cellStyle name="Currency 2 2 4 3 4 5" xfId="28339" xr:uid="{00000000-0005-0000-0000-0000B8870000}"/>
    <cellStyle name="Currency 2 2 4 3 5" xfId="28340" xr:uid="{00000000-0005-0000-0000-0000B9870000}"/>
    <cellStyle name="Currency 2 2 4 3 5 2" xfId="28341" xr:uid="{00000000-0005-0000-0000-0000BA870000}"/>
    <cellStyle name="Currency 2 2 4 3 5 2 2" xfId="28342" xr:uid="{00000000-0005-0000-0000-0000BB870000}"/>
    <cellStyle name="Currency 2 2 4 3 5 2 3" xfId="55626" xr:uid="{00000000-0005-0000-0000-0000BC870000}"/>
    <cellStyle name="Currency 2 2 4 3 5 3" xfId="28343" xr:uid="{00000000-0005-0000-0000-0000BD870000}"/>
    <cellStyle name="Currency 2 2 4 3 5 4" xfId="28344" xr:uid="{00000000-0005-0000-0000-0000BE870000}"/>
    <cellStyle name="Currency 2 2 4 3 6" xfId="28345" xr:uid="{00000000-0005-0000-0000-0000BF870000}"/>
    <cellStyle name="Currency 2 2 4 3 6 2" xfId="28346" xr:uid="{00000000-0005-0000-0000-0000C0870000}"/>
    <cellStyle name="Currency 2 2 4 3 6 2 2" xfId="28347" xr:uid="{00000000-0005-0000-0000-0000C1870000}"/>
    <cellStyle name="Currency 2 2 4 3 6 2 3" xfId="55627" xr:uid="{00000000-0005-0000-0000-0000C2870000}"/>
    <cellStyle name="Currency 2 2 4 3 6 3" xfId="28348" xr:uid="{00000000-0005-0000-0000-0000C3870000}"/>
    <cellStyle name="Currency 2 2 4 3 6 4" xfId="28349" xr:uid="{00000000-0005-0000-0000-0000C4870000}"/>
    <cellStyle name="Currency 2 2 4 3 7" xfId="28350" xr:uid="{00000000-0005-0000-0000-0000C5870000}"/>
    <cellStyle name="Currency 2 2 4 3 7 2" xfId="28351" xr:uid="{00000000-0005-0000-0000-0000C6870000}"/>
    <cellStyle name="Currency 2 2 4 3 7 3" xfId="55628" xr:uid="{00000000-0005-0000-0000-0000C7870000}"/>
    <cellStyle name="Currency 2 2 4 3 8" xfId="28352" xr:uid="{00000000-0005-0000-0000-0000C8870000}"/>
    <cellStyle name="Currency 2 2 4 3 9" xfId="28353" xr:uid="{00000000-0005-0000-0000-0000C9870000}"/>
    <cellStyle name="Currency 2 2 4 4" xfId="28354" xr:uid="{00000000-0005-0000-0000-0000CA870000}"/>
    <cellStyle name="Currency 2 2 4 4 2" xfId="28355" xr:uid="{00000000-0005-0000-0000-0000CB870000}"/>
    <cellStyle name="Currency 2 2 4 4 2 2" xfId="28356" xr:uid="{00000000-0005-0000-0000-0000CC870000}"/>
    <cellStyle name="Currency 2 2 4 4 2 2 2" xfId="28357" xr:uid="{00000000-0005-0000-0000-0000CD870000}"/>
    <cellStyle name="Currency 2 2 4 4 2 2 2 2" xfId="28358" xr:uid="{00000000-0005-0000-0000-0000CE870000}"/>
    <cellStyle name="Currency 2 2 4 4 2 2 2 3" xfId="55629" xr:uid="{00000000-0005-0000-0000-0000CF870000}"/>
    <cellStyle name="Currency 2 2 4 4 2 2 3" xfId="28359" xr:uid="{00000000-0005-0000-0000-0000D0870000}"/>
    <cellStyle name="Currency 2 2 4 4 2 2 4" xfId="28360" xr:uid="{00000000-0005-0000-0000-0000D1870000}"/>
    <cellStyle name="Currency 2 2 4 4 2 3" xfId="28361" xr:uid="{00000000-0005-0000-0000-0000D2870000}"/>
    <cellStyle name="Currency 2 2 4 4 2 3 2" xfId="28362" xr:uid="{00000000-0005-0000-0000-0000D3870000}"/>
    <cellStyle name="Currency 2 2 4 4 2 3 2 2" xfId="28363" xr:uid="{00000000-0005-0000-0000-0000D4870000}"/>
    <cellStyle name="Currency 2 2 4 4 2 3 2 3" xfId="55630" xr:uid="{00000000-0005-0000-0000-0000D5870000}"/>
    <cellStyle name="Currency 2 2 4 4 2 3 3" xfId="28364" xr:uid="{00000000-0005-0000-0000-0000D6870000}"/>
    <cellStyle name="Currency 2 2 4 4 2 3 4" xfId="28365" xr:uid="{00000000-0005-0000-0000-0000D7870000}"/>
    <cellStyle name="Currency 2 2 4 4 2 4" xfId="28366" xr:uid="{00000000-0005-0000-0000-0000D8870000}"/>
    <cellStyle name="Currency 2 2 4 4 2 4 2" xfId="28367" xr:uid="{00000000-0005-0000-0000-0000D9870000}"/>
    <cellStyle name="Currency 2 2 4 4 2 4 3" xfId="55631" xr:uid="{00000000-0005-0000-0000-0000DA870000}"/>
    <cellStyle name="Currency 2 2 4 4 2 5" xfId="28368" xr:uid="{00000000-0005-0000-0000-0000DB870000}"/>
    <cellStyle name="Currency 2 2 4 4 2 6" xfId="28369" xr:uid="{00000000-0005-0000-0000-0000DC870000}"/>
    <cellStyle name="Currency 2 2 4 4 3" xfId="28370" xr:uid="{00000000-0005-0000-0000-0000DD870000}"/>
    <cellStyle name="Currency 2 2 4 4 3 2" xfId="28371" xr:uid="{00000000-0005-0000-0000-0000DE870000}"/>
    <cellStyle name="Currency 2 2 4 4 3 2 2" xfId="28372" xr:uid="{00000000-0005-0000-0000-0000DF870000}"/>
    <cellStyle name="Currency 2 2 4 4 3 2 3" xfId="55632" xr:uid="{00000000-0005-0000-0000-0000E0870000}"/>
    <cellStyle name="Currency 2 2 4 4 3 3" xfId="28373" xr:uid="{00000000-0005-0000-0000-0000E1870000}"/>
    <cellStyle name="Currency 2 2 4 4 3 4" xfId="28374" xr:uid="{00000000-0005-0000-0000-0000E2870000}"/>
    <cellStyle name="Currency 2 2 4 4 4" xfId="28375" xr:uid="{00000000-0005-0000-0000-0000E3870000}"/>
    <cellStyle name="Currency 2 2 4 4 4 2" xfId="28376" xr:uid="{00000000-0005-0000-0000-0000E4870000}"/>
    <cellStyle name="Currency 2 2 4 4 4 2 2" xfId="28377" xr:uid="{00000000-0005-0000-0000-0000E5870000}"/>
    <cellStyle name="Currency 2 2 4 4 4 2 3" xfId="55633" xr:uid="{00000000-0005-0000-0000-0000E6870000}"/>
    <cellStyle name="Currency 2 2 4 4 4 3" xfId="28378" xr:uid="{00000000-0005-0000-0000-0000E7870000}"/>
    <cellStyle name="Currency 2 2 4 4 4 4" xfId="28379" xr:uid="{00000000-0005-0000-0000-0000E8870000}"/>
    <cellStyle name="Currency 2 2 4 4 5" xfId="28380" xr:uid="{00000000-0005-0000-0000-0000E9870000}"/>
    <cellStyle name="Currency 2 2 4 4 5 2" xfId="28381" xr:uid="{00000000-0005-0000-0000-0000EA870000}"/>
    <cellStyle name="Currency 2 2 4 4 5 3" xfId="55634" xr:uid="{00000000-0005-0000-0000-0000EB870000}"/>
    <cellStyle name="Currency 2 2 4 4 6" xfId="28382" xr:uid="{00000000-0005-0000-0000-0000EC870000}"/>
    <cellStyle name="Currency 2 2 4 4 7" xfId="28383" xr:uid="{00000000-0005-0000-0000-0000ED870000}"/>
    <cellStyle name="Currency 2 2 4 5" xfId="28384" xr:uid="{00000000-0005-0000-0000-0000EE870000}"/>
    <cellStyle name="Currency 2 2 4 5 2" xfId="28385" xr:uid="{00000000-0005-0000-0000-0000EF870000}"/>
    <cellStyle name="Currency 2 2 4 5 2 2" xfId="28386" xr:uid="{00000000-0005-0000-0000-0000F0870000}"/>
    <cellStyle name="Currency 2 2 4 5 2 2 2" xfId="28387" xr:uid="{00000000-0005-0000-0000-0000F1870000}"/>
    <cellStyle name="Currency 2 2 4 5 2 2 3" xfId="55635" xr:uid="{00000000-0005-0000-0000-0000F2870000}"/>
    <cellStyle name="Currency 2 2 4 5 2 3" xfId="28388" xr:uid="{00000000-0005-0000-0000-0000F3870000}"/>
    <cellStyle name="Currency 2 2 4 5 2 4" xfId="28389" xr:uid="{00000000-0005-0000-0000-0000F4870000}"/>
    <cellStyle name="Currency 2 2 4 5 3" xfId="28390" xr:uid="{00000000-0005-0000-0000-0000F5870000}"/>
    <cellStyle name="Currency 2 2 4 5 3 2" xfId="28391" xr:uid="{00000000-0005-0000-0000-0000F6870000}"/>
    <cellStyle name="Currency 2 2 4 5 3 2 2" xfId="28392" xr:uid="{00000000-0005-0000-0000-0000F7870000}"/>
    <cellStyle name="Currency 2 2 4 5 3 2 3" xfId="55636" xr:uid="{00000000-0005-0000-0000-0000F8870000}"/>
    <cellStyle name="Currency 2 2 4 5 3 3" xfId="28393" xr:uid="{00000000-0005-0000-0000-0000F9870000}"/>
    <cellStyle name="Currency 2 2 4 5 3 4" xfId="28394" xr:uid="{00000000-0005-0000-0000-0000FA870000}"/>
    <cellStyle name="Currency 2 2 4 5 4" xfId="28395" xr:uid="{00000000-0005-0000-0000-0000FB870000}"/>
    <cellStyle name="Currency 2 2 4 5 4 2" xfId="28396" xr:uid="{00000000-0005-0000-0000-0000FC870000}"/>
    <cellStyle name="Currency 2 2 4 5 4 3" xfId="55637" xr:uid="{00000000-0005-0000-0000-0000FD870000}"/>
    <cellStyle name="Currency 2 2 4 5 5" xfId="28397" xr:uid="{00000000-0005-0000-0000-0000FE870000}"/>
    <cellStyle name="Currency 2 2 4 5 6" xfId="28398" xr:uid="{00000000-0005-0000-0000-0000FF870000}"/>
    <cellStyle name="Currency 2 2 4 6" xfId="28399" xr:uid="{00000000-0005-0000-0000-000000880000}"/>
    <cellStyle name="Currency 2 2 4 6 2" xfId="28400" xr:uid="{00000000-0005-0000-0000-000001880000}"/>
    <cellStyle name="Currency 2 2 4 6 2 2" xfId="28401" xr:uid="{00000000-0005-0000-0000-000002880000}"/>
    <cellStyle name="Currency 2 2 4 6 2 2 2" xfId="28402" xr:uid="{00000000-0005-0000-0000-000003880000}"/>
    <cellStyle name="Currency 2 2 4 6 2 2 3" xfId="55638" xr:uid="{00000000-0005-0000-0000-000004880000}"/>
    <cellStyle name="Currency 2 2 4 6 2 3" xfId="28403" xr:uid="{00000000-0005-0000-0000-000005880000}"/>
    <cellStyle name="Currency 2 2 4 6 2 4" xfId="28404" xr:uid="{00000000-0005-0000-0000-000006880000}"/>
    <cellStyle name="Currency 2 2 4 6 3" xfId="28405" xr:uid="{00000000-0005-0000-0000-000007880000}"/>
    <cellStyle name="Currency 2 2 4 6 3 2" xfId="28406" xr:uid="{00000000-0005-0000-0000-000008880000}"/>
    <cellStyle name="Currency 2 2 4 6 3 3" xfId="55639" xr:uid="{00000000-0005-0000-0000-000009880000}"/>
    <cellStyle name="Currency 2 2 4 6 4" xfId="28407" xr:uid="{00000000-0005-0000-0000-00000A880000}"/>
    <cellStyle name="Currency 2 2 4 6 5" xfId="28408" xr:uid="{00000000-0005-0000-0000-00000B880000}"/>
    <cellStyle name="Currency 2 2 4 7" xfId="28409" xr:uid="{00000000-0005-0000-0000-00000C880000}"/>
    <cellStyle name="Currency 2 2 4 7 2" xfId="28410" xr:uid="{00000000-0005-0000-0000-00000D880000}"/>
    <cellStyle name="Currency 2 2 4 7 2 2" xfId="28411" xr:uid="{00000000-0005-0000-0000-00000E880000}"/>
    <cellStyle name="Currency 2 2 4 7 2 3" xfId="55640" xr:uid="{00000000-0005-0000-0000-00000F880000}"/>
    <cellStyle name="Currency 2 2 4 7 3" xfId="28412" xr:uid="{00000000-0005-0000-0000-000010880000}"/>
    <cellStyle name="Currency 2 2 4 7 4" xfId="28413" xr:uid="{00000000-0005-0000-0000-000011880000}"/>
    <cellStyle name="Currency 2 2 4 8" xfId="28414" xr:uid="{00000000-0005-0000-0000-000012880000}"/>
    <cellStyle name="Currency 2 2 4 8 2" xfId="28415" xr:uid="{00000000-0005-0000-0000-000013880000}"/>
    <cellStyle name="Currency 2 2 4 8 2 2" xfId="28416" xr:uid="{00000000-0005-0000-0000-000014880000}"/>
    <cellStyle name="Currency 2 2 4 8 2 3" xfId="55641" xr:uid="{00000000-0005-0000-0000-000015880000}"/>
    <cellStyle name="Currency 2 2 4 8 3" xfId="28417" xr:uid="{00000000-0005-0000-0000-000016880000}"/>
    <cellStyle name="Currency 2 2 4 8 4" xfId="28418" xr:uid="{00000000-0005-0000-0000-000017880000}"/>
    <cellStyle name="Currency 2 2 4 9" xfId="28419" xr:uid="{00000000-0005-0000-0000-000018880000}"/>
    <cellStyle name="Currency 2 2 4 9 2" xfId="28420" xr:uid="{00000000-0005-0000-0000-000019880000}"/>
    <cellStyle name="Currency 2 2 4 9 3" xfId="55642" xr:uid="{00000000-0005-0000-0000-00001A880000}"/>
    <cellStyle name="Currency 2 2 5" xfId="28421" xr:uid="{00000000-0005-0000-0000-00001B880000}"/>
    <cellStyle name="Currency 2 2 5 10" xfId="28422" xr:uid="{00000000-0005-0000-0000-00001C880000}"/>
    <cellStyle name="Currency 2 2 5 2" xfId="28423" xr:uid="{00000000-0005-0000-0000-00001D880000}"/>
    <cellStyle name="Currency 2 2 5 2 2" xfId="28424" xr:uid="{00000000-0005-0000-0000-00001E880000}"/>
    <cellStyle name="Currency 2 2 5 2 2 2" xfId="28425" xr:uid="{00000000-0005-0000-0000-00001F880000}"/>
    <cellStyle name="Currency 2 2 5 2 2 2 2" xfId="28426" xr:uid="{00000000-0005-0000-0000-000020880000}"/>
    <cellStyle name="Currency 2 2 5 2 2 2 2 2" xfId="28427" xr:uid="{00000000-0005-0000-0000-000021880000}"/>
    <cellStyle name="Currency 2 2 5 2 2 2 2 2 2" xfId="28428" xr:uid="{00000000-0005-0000-0000-000022880000}"/>
    <cellStyle name="Currency 2 2 5 2 2 2 2 2 3" xfId="55643" xr:uid="{00000000-0005-0000-0000-000023880000}"/>
    <cellStyle name="Currency 2 2 5 2 2 2 2 3" xfId="28429" xr:uid="{00000000-0005-0000-0000-000024880000}"/>
    <cellStyle name="Currency 2 2 5 2 2 2 2 4" xfId="28430" xr:uid="{00000000-0005-0000-0000-000025880000}"/>
    <cellStyle name="Currency 2 2 5 2 2 2 3" xfId="28431" xr:uid="{00000000-0005-0000-0000-000026880000}"/>
    <cellStyle name="Currency 2 2 5 2 2 2 3 2" xfId="28432" xr:uid="{00000000-0005-0000-0000-000027880000}"/>
    <cellStyle name="Currency 2 2 5 2 2 2 3 2 2" xfId="28433" xr:uid="{00000000-0005-0000-0000-000028880000}"/>
    <cellStyle name="Currency 2 2 5 2 2 2 3 2 3" xfId="55644" xr:uid="{00000000-0005-0000-0000-000029880000}"/>
    <cellStyle name="Currency 2 2 5 2 2 2 3 3" xfId="28434" xr:uid="{00000000-0005-0000-0000-00002A880000}"/>
    <cellStyle name="Currency 2 2 5 2 2 2 3 4" xfId="28435" xr:uid="{00000000-0005-0000-0000-00002B880000}"/>
    <cellStyle name="Currency 2 2 5 2 2 2 4" xfId="28436" xr:uid="{00000000-0005-0000-0000-00002C880000}"/>
    <cellStyle name="Currency 2 2 5 2 2 2 4 2" xfId="28437" xr:uid="{00000000-0005-0000-0000-00002D880000}"/>
    <cellStyle name="Currency 2 2 5 2 2 2 4 3" xfId="55645" xr:uid="{00000000-0005-0000-0000-00002E880000}"/>
    <cellStyle name="Currency 2 2 5 2 2 2 5" xfId="28438" xr:uid="{00000000-0005-0000-0000-00002F880000}"/>
    <cellStyle name="Currency 2 2 5 2 2 2 6" xfId="28439" xr:uid="{00000000-0005-0000-0000-000030880000}"/>
    <cellStyle name="Currency 2 2 5 2 2 3" xfId="28440" xr:uid="{00000000-0005-0000-0000-000031880000}"/>
    <cellStyle name="Currency 2 2 5 2 2 3 2" xfId="28441" xr:uid="{00000000-0005-0000-0000-000032880000}"/>
    <cellStyle name="Currency 2 2 5 2 2 3 2 2" xfId="28442" xr:uid="{00000000-0005-0000-0000-000033880000}"/>
    <cellStyle name="Currency 2 2 5 2 2 3 2 3" xfId="55646" xr:uid="{00000000-0005-0000-0000-000034880000}"/>
    <cellStyle name="Currency 2 2 5 2 2 3 3" xfId="28443" xr:uid="{00000000-0005-0000-0000-000035880000}"/>
    <cellStyle name="Currency 2 2 5 2 2 3 4" xfId="28444" xr:uid="{00000000-0005-0000-0000-000036880000}"/>
    <cellStyle name="Currency 2 2 5 2 2 4" xfId="28445" xr:uid="{00000000-0005-0000-0000-000037880000}"/>
    <cellStyle name="Currency 2 2 5 2 2 4 2" xfId="28446" xr:uid="{00000000-0005-0000-0000-000038880000}"/>
    <cellStyle name="Currency 2 2 5 2 2 4 2 2" xfId="28447" xr:uid="{00000000-0005-0000-0000-000039880000}"/>
    <cellStyle name="Currency 2 2 5 2 2 4 2 3" xfId="55647" xr:uid="{00000000-0005-0000-0000-00003A880000}"/>
    <cellStyle name="Currency 2 2 5 2 2 4 3" xfId="28448" xr:uid="{00000000-0005-0000-0000-00003B880000}"/>
    <cellStyle name="Currency 2 2 5 2 2 4 4" xfId="28449" xr:uid="{00000000-0005-0000-0000-00003C880000}"/>
    <cellStyle name="Currency 2 2 5 2 2 5" xfId="28450" xr:uid="{00000000-0005-0000-0000-00003D880000}"/>
    <cellStyle name="Currency 2 2 5 2 2 5 2" xfId="28451" xr:uid="{00000000-0005-0000-0000-00003E880000}"/>
    <cellStyle name="Currency 2 2 5 2 2 5 3" xfId="55648" xr:uid="{00000000-0005-0000-0000-00003F880000}"/>
    <cellStyle name="Currency 2 2 5 2 2 6" xfId="28452" xr:uid="{00000000-0005-0000-0000-000040880000}"/>
    <cellStyle name="Currency 2 2 5 2 2 7" xfId="28453" xr:uid="{00000000-0005-0000-0000-000041880000}"/>
    <cellStyle name="Currency 2 2 5 2 3" xfId="28454" xr:uid="{00000000-0005-0000-0000-000042880000}"/>
    <cellStyle name="Currency 2 2 5 2 3 2" xfId="28455" xr:uid="{00000000-0005-0000-0000-000043880000}"/>
    <cellStyle name="Currency 2 2 5 2 3 2 2" xfId="28456" xr:uid="{00000000-0005-0000-0000-000044880000}"/>
    <cellStyle name="Currency 2 2 5 2 3 2 2 2" xfId="28457" xr:uid="{00000000-0005-0000-0000-000045880000}"/>
    <cellStyle name="Currency 2 2 5 2 3 2 2 3" xfId="55649" xr:uid="{00000000-0005-0000-0000-000046880000}"/>
    <cellStyle name="Currency 2 2 5 2 3 2 3" xfId="28458" xr:uid="{00000000-0005-0000-0000-000047880000}"/>
    <cellStyle name="Currency 2 2 5 2 3 2 4" xfId="28459" xr:uid="{00000000-0005-0000-0000-000048880000}"/>
    <cellStyle name="Currency 2 2 5 2 3 3" xfId="28460" xr:uid="{00000000-0005-0000-0000-000049880000}"/>
    <cellStyle name="Currency 2 2 5 2 3 3 2" xfId="28461" xr:uid="{00000000-0005-0000-0000-00004A880000}"/>
    <cellStyle name="Currency 2 2 5 2 3 3 2 2" xfId="28462" xr:uid="{00000000-0005-0000-0000-00004B880000}"/>
    <cellStyle name="Currency 2 2 5 2 3 3 2 3" xfId="55650" xr:uid="{00000000-0005-0000-0000-00004C880000}"/>
    <cellStyle name="Currency 2 2 5 2 3 3 3" xfId="28463" xr:uid="{00000000-0005-0000-0000-00004D880000}"/>
    <cellStyle name="Currency 2 2 5 2 3 3 4" xfId="28464" xr:uid="{00000000-0005-0000-0000-00004E880000}"/>
    <cellStyle name="Currency 2 2 5 2 3 4" xfId="28465" xr:uid="{00000000-0005-0000-0000-00004F880000}"/>
    <cellStyle name="Currency 2 2 5 2 3 4 2" xfId="28466" xr:uid="{00000000-0005-0000-0000-000050880000}"/>
    <cellStyle name="Currency 2 2 5 2 3 4 3" xfId="55651" xr:uid="{00000000-0005-0000-0000-000051880000}"/>
    <cellStyle name="Currency 2 2 5 2 3 5" xfId="28467" xr:uid="{00000000-0005-0000-0000-000052880000}"/>
    <cellStyle name="Currency 2 2 5 2 3 6" xfId="28468" xr:uid="{00000000-0005-0000-0000-000053880000}"/>
    <cellStyle name="Currency 2 2 5 2 4" xfId="28469" xr:uid="{00000000-0005-0000-0000-000054880000}"/>
    <cellStyle name="Currency 2 2 5 2 4 2" xfId="28470" xr:uid="{00000000-0005-0000-0000-000055880000}"/>
    <cellStyle name="Currency 2 2 5 2 4 2 2" xfId="28471" xr:uid="{00000000-0005-0000-0000-000056880000}"/>
    <cellStyle name="Currency 2 2 5 2 4 2 3" xfId="55652" xr:uid="{00000000-0005-0000-0000-000057880000}"/>
    <cellStyle name="Currency 2 2 5 2 4 3" xfId="28472" xr:uid="{00000000-0005-0000-0000-000058880000}"/>
    <cellStyle name="Currency 2 2 5 2 4 4" xfId="28473" xr:uid="{00000000-0005-0000-0000-000059880000}"/>
    <cellStyle name="Currency 2 2 5 2 5" xfId="28474" xr:uid="{00000000-0005-0000-0000-00005A880000}"/>
    <cellStyle name="Currency 2 2 5 2 5 2" xfId="28475" xr:uid="{00000000-0005-0000-0000-00005B880000}"/>
    <cellStyle name="Currency 2 2 5 2 5 2 2" xfId="28476" xr:uid="{00000000-0005-0000-0000-00005C880000}"/>
    <cellStyle name="Currency 2 2 5 2 5 2 3" xfId="55653" xr:uid="{00000000-0005-0000-0000-00005D880000}"/>
    <cellStyle name="Currency 2 2 5 2 5 3" xfId="28477" xr:uid="{00000000-0005-0000-0000-00005E880000}"/>
    <cellStyle name="Currency 2 2 5 2 5 4" xfId="28478" xr:uid="{00000000-0005-0000-0000-00005F880000}"/>
    <cellStyle name="Currency 2 2 5 2 6" xfId="28479" xr:uid="{00000000-0005-0000-0000-000060880000}"/>
    <cellStyle name="Currency 2 2 5 2 6 2" xfId="28480" xr:uid="{00000000-0005-0000-0000-000061880000}"/>
    <cellStyle name="Currency 2 2 5 2 6 3" xfId="55654" xr:uid="{00000000-0005-0000-0000-000062880000}"/>
    <cellStyle name="Currency 2 2 5 2 7" xfId="28481" xr:uid="{00000000-0005-0000-0000-000063880000}"/>
    <cellStyle name="Currency 2 2 5 2 8" xfId="28482" xr:uid="{00000000-0005-0000-0000-000064880000}"/>
    <cellStyle name="Currency 2 2 5 3" xfId="28483" xr:uid="{00000000-0005-0000-0000-000065880000}"/>
    <cellStyle name="Currency 2 2 5 3 2" xfId="28484" xr:uid="{00000000-0005-0000-0000-000066880000}"/>
    <cellStyle name="Currency 2 2 5 3 2 2" xfId="28485" xr:uid="{00000000-0005-0000-0000-000067880000}"/>
    <cellStyle name="Currency 2 2 5 3 2 2 2" xfId="28486" xr:uid="{00000000-0005-0000-0000-000068880000}"/>
    <cellStyle name="Currency 2 2 5 3 2 2 2 2" xfId="28487" xr:uid="{00000000-0005-0000-0000-000069880000}"/>
    <cellStyle name="Currency 2 2 5 3 2 2 2 3" xfId="55655" xr:uid="{00000000-0005-0000-0000-00006A880000}"/>
    <cellStyle name="Currency 2 2 5 3 2 2 3" xfId="28488" xr:uid="{00000000-0005-0000-0000-00006B880000}"/>
    <cellStyle name="Currency 2 2 5 3 2 2 4" xfId="28489" xr:uid="{00000000-0005-0000-0000-00006C880000}"/>
    <cellStyle name="Currency 2 2 5 3 2 3" xfId="28490" xr:uid="{00000000-0005-0000-0000-00006D880000}"/>
    <cellStyle name="Currency 2 2 5 3 2 3 2" xfId="28491" xr:uid="{00000000-0005-0000-0000-00006E880000}"/>
    <cellStyle name="Currency 2 2 5 3 2 3 2 2" xfId="28492" xr:uid="{00000000-0005-0000-0000-00006F880000}"/>
    <cellStyle name="Currency 2 2 5 3 2 3 2 3" xfId="55656" xr:uid="{00000000-0005-0000-0000-000070880000}"/>
    <cellStyle name="Currency 2 2 5 3 2 3 3" xfId="28493" xr:uid="{00000000-0005-0000-0000-000071880000}"/>
    <cellStyle name="Currency 2 2 5 3 2 3 4" xfId="28494" xr:uid="{00000000-0005-0000-0000-000072880000}"/>
    <cellStyle name="Currency 2 2 5 3 2 4" xfId="28495" xr:uid="{00000000-0005-0000-0000-000073880000}"/>
    <cellStyle name="Currency 2 2 5 3 2 4 2" xfId="28496" xr:uid="{00000000-0005-0000-0000-000074880000}"/>
    <cellStyle name="Currency 2 2 5 3 2 4 3" xfId="55657" xr:uid="{00000000-0005-0000-0000-000075880000}"/>
    <cellStyle name="Currency 2 2 5 3 2 5" xfId="28497" xr:uid="{00000000-0005-0000-0000-000076880000}"/>
    <cellStyle name="Currency 2 2 5 3 2 6" xfId="28498" xr:uid="{00000000-0005-0000-0000-000077880000}"/>
    <cellStyle name="Currency 2 2 5 3 3" xfId="28499" xr:uid="{00000000-0005-0000-0000-000078880000}"/>
    <cellStyle name="Currency 2 2 5 3 3 2" xfId="28500" xr:uid="{00000000-0005-0000-0000-000079880000}"/>
    <cellStyle name="Currency 2 2 5 3 3 2 2" xfId="28501" xr:uid="{00000000-0005-0000-0000-00007A880000}"/>
    <cellStyle name="Currency 2 2 5 3 3 2 3" xfId="55658" xr:uid="{00000000-0005-0000-0000-00007B880000}"/>
    <cellStyle name="Currency 2 2 5 3 3 3" xfId="28502" xr:uid="{00000000-0005-0000-0000-00007C880000}"/>
    <cellStyle name="Currency 2 2 5 3 3 4" xfId="28503" xr:uid="{00000000-0005-0000-0000-00007D880000}"/>
    <cellStyle name="Currency 2 2 5 3 4" xfId="28504" xr:uid="{00000000-0005-0000-0000-00007E880000}"/>
    <cellStyle name="Currency 2 2 5 3 4 2" xfId="28505" xr:uid="{00000000-0005-0000-0000-00007F880000}"/>
    <cellStyle name="Currency 2 2 5 3 4 2 2" xfId="28506" xr:uid="{00000000-0005-0000-0000-000080880000}"/>
    <cellStyle name="Currency 2 2 5 3 4 2 3" xfId="55659" xr:uid="{00000000-0005-0000-0000-000081880000}"/>
    <cellStyle name="Currency 2 2 5 3 4 3" xfId="28507" xr:uid="{00000000-0005-0000-0000-000082880000}"/>
    <cellStyle name="Currency 2 2 5 3 4 4" xfId="28508" xr:uid="{00000000-0005-0000-0000-000083880000}"/>
    <cellStyle name="Currency 2 2 5 3 5" xfId="28509" xr:uid="{00000000-0005-0000-0000-000084880000}"/>
    <cellStyle name="Currency 2 2 5 3 5 2" xfId="28510" xr:uid="{00000000-0005-0000-0000-000085880000}"/>
    <cellStyle name="Currency 2 2 5 3 5 3" xfId="55660" xr:uid="{00000000-0005-0000-0000-000086880000}"/>
    <cellStyle name="Currency 2 2 5 3 6" xfId="28511" xr:uid="{00000000-0005-0000-0000-000087880000}"/>
    <cellStyle name="Currency 2 2 5 3 7" xfId="28512" xr:uid="{00000000-0005-0000-0000-000088880000}"/>
    <cellStyle name="Currency 2 2 5 4" xfId="28513" xr:uid="{00000000-0005-0000-0000-000089880000}"/>
    <cellStyle name="Currency 2 2 5 4 2" xfId="28514" xr:uid="{00000000-0005-0000-0000-00008A880000}"/>
    <cellStyle name="Currency 2 2 5 4 2 2" xfId="28515" xr:uid="{00000000-0005-0000-0000-00008B880000}"/>
    <cellStyle name="Currency 2 2 5 4 2 2 2" xfId="28516" xr:uid="{00000000-0005-0000-0000-00008C880000}"/>
    <cellStyle name="Currency 2 2 5 4 2 2 3" xfId="55661" xr:uid="{00000000-0005-0000-0000-00008D880000}"/>
    <cellStyle name="Currency 2 2 5 4 2 3" xfId="28517" xr:uid="{00000000-0005-0000-0000-00008E880000}"/>
    <cellStyle name="Currency 2 2 5 4 2 4" xfId="28518" xr:uid="{00000000-0005-0000-0000-00008F880000}"/>
    <cellStyle name="Currency 2 2 5 4 3" xfId="28519" xr:uid="{00000000-0005-0000-0000-000090880000}"/>
    <cellStyle name="Currency 2 2 5 4 3 2" xfId="28520" xr:uid="{00000000-0005-0000-0000-000091880000}"/>
    <cellStyle name="Currency 2 2 5 4 3 2 2" xfId="28521" xr:uid="{00000000-0005-0000-0000-000092880000}"/>
    <cellStyle name="Currency 2 2 5 4 3 2 3" xfId="55662" xr:uid="{00000000-0005-0000-0000-000093880000}"/>
    <cellStyle name="Currency 2 2 5 4 3 3" xfId="28522" xr:uid="{00000000-0005-0000-0000-000094880000}"/>
    <cellStyle name="Currency 2 2 5 4 3 4" xfId="28523" xr:uid="{00000000-0005-0000-0000-000095880000}"/>
    <cellStyle name="Currency 2 2 5 4 4" xfId="28524" xr:uid="{00000000-0005-0000-0000-000096880000}"/>
    <cellStyle name="Currency 2 2 5 4 4 2" xfId="28525" xr:uid="{00000000-0005-0000-0000-000097880000}"/>
    <cellStyle name="Currency 2 2 5 4 4 3" xfId="55663" xr:uid="{00000000-0005-0000-0000-000098880000}"/>
    <cellStyle name="Currency 2 2 5 4 5" xfId="28526" xr:uid="{00000000-0005-0000-0000-000099880000}"/>
    <cellStyle name="Currency 2 2 5 4 6" xfId="28527" xr:uid="{00000000-0005-0000-0000-00009A880000}"/>
    <cellStyle name="Currency 2 2 5 5" xfId="28528" xr:uid="{00000000-0005-0000-0000-00009B880000}"/>
    <cellStyle name="Currency 2 2 5 5 2" xfId="28529" xr:uid="{00000000-0005-0000-0000-00009C880000}"/>
    <cellStyle name="Currency 2 2 5 5 2 2" xfId="28530" xr:uid="{00000000-0005-0000-0000-00009D880000}"/>
    <cellStyle name="Currency 2 2 5 5 2 2 2" xfId="28531" xr:uid="{00000000-0005-0000-0000-00009E880000}"/>
    <cellStyle name="Currency 2 2 5 5 2 2 3" xfId="55664" xr:uid="{00000000-0005-0000-0000-00009F880000}"/>
    <cellStyle name="Currency 2 2 5 5 2 3" xfId="28532" xr:uid="{00000000-0005-0000-0000-0000A0880000}"/>
    <cellStyle name="Currency 2 2 5 5 2 4" xfId="28533" xr:uid="{00000000-0005-0000-0000-0000A1880000}"/>
    <cellStyle name="Currency 2 2 5 5 3" xfId="28534" xr:uid="{00000000-0005-0000-0000-0000A2880000}"/>
    <cellStyle name="Currency 2 2 5 5 3 2" xfId="28535" xr:uid="{00000000-0005-0000-0000-0000A3880000}"/>
    <cellStyle name="Currency 2 2 5 5 3 3" xfId="55665" xr:uid="{00000000-0005-0000-0000-0000A4880000}"/>
    <cellStyle name="Currency 2 2 5 5 4" xfId="28536" xr:uid="{00000000-0005-0000-0000-0000A5880000}"/>
    <cellStyle name="Currency 2 2 5 5 5" xfId="28537" xr:uid="{00000000-0005-0000-0000-0000A6880000}"/>
    <cellStyle name="Currency 2 2 5 6" xfId="28538" xr:uid="{00000000-0005-0000-0000-0000A7880000}"/>
    <cellStyle name="Currency 2 2 5 6 2" xfId="28539" xr:uid="{00000000-0005-0000-0000-0000A8880000}"/>
    <cellStyle name="Currency 2 2 5 6 2 2" xfId="28540" xr:uid="{00000000-0005-0000-0000-0000A9880000}"/>
    <cellStyle name="Currency 2 2 5 6 2 3" xfId="55666" xr:uid="{00000000-0005-0000-0000-0000AA880000}"/>
    <cellStyle name="Currency 2 2 5 6 3" xfId="28541" xr:uid="{00000000-0005-0000-0000-0000AB880000}"/>
    <cellStyle name="Currency 2 2 5 6 4" xfId="28542" xr:uid="{00000000-0005-0000-0000-0000AC880000}"/>
    <cellStyle name="Currency 2 2 5 7" xfId="28543" xr:uid="{00000000-0005-0000-0000-0000AD880000}"/>
    <cellStyle name="Currency 2 2 5 7 2" xfId="28544" xr:uid="{00000000-0005-0000-0000-0000AE880000}"/>
    <cellStyle name="Currency 2 2 5 7 2 2" xfId="28545" xr:uid="{00000000-0005-0000-0000-0000AF880000}"/>
    <cellStyle name="Currency 2 2 5 7 2 3" xfId="55667" xr:uid="{00000000-0005-0000-0000-0000B0880000}"/>
    <cellStyle name="Currency 2 2 5 7 3" xfId="28546" xr:uid="{00000000-0005-0000-0000-0000B1880000}"/>
    <cellStyle name="Currency 2 2 5 7 4" xfId="28547" xr:uid="{00000000-0005-0000-0000-0000B2880000}"/>
    <cellStyle name="Currency 2 2 5 8" xfId="28548" xr:uid="{00000000-0005-0000-0000-0000B3880000}"/>
    <cellStyle name="Currency 2 2 5 8 2" xfId="28549" xr:uid="{00000000-0005-0000-0000-0000B4880000}"/>
    <cellStyle name="Currency 2 2 5 8 3" xfId="55668" xr:uid="{00000000-0005-0000-0000-0000B5880000}"/>
    <cellStyle name="Currency 2 2 5 9" xfId="28550" xr:uid="{00000000-0005-0000-0000-0000B6880000}"/>
    <cellStyle name="Currency 2 2 6" xfId="28551" xr:uid="{00000000-0005-0000-0000-0000B7880000}"/>
    <cellStyle name="Currency 2 2 6 10" xfId="28552" xr:uid="{00000000-0005-0000-0000-0000B8880000}"/>
    <cellStyle name="Currency 2 2 6 2" xfId="28553" xr:uid="{00000000-0005-0000-0000-0000B9880000}"/>
    <cellStyle name="Currency 2 2 6 2 2" xfId="28554" xr:uid="{00000000-0005-0000-0000-0000BA880000}"/>
    <cellStyle name="Currency 2 2 6 2 2 2" xfId="28555" xr:uid="{00000000-0005-0000-0000-0000BB880000}"/>
    <cellStyle name="Currency 2 2 6 2 2 2 2" xfId="28556" xr:uid="{00000000-0005-0000-0000-0000BC880000}"/>
    <cellStyle name="Currency 2 2 6 2 2 2 2 2" xfId="28557" xr:uid="{00000000-0005-0000-0000-0000BD880000}"/>
    <cellStyle name="Currency 2 2 6 2 2 2 2 2 2" xfId="28558" xr:uid="{00000000-0005-0000-0000-0000BE880000}"/>
    <cellStyle name="Currency 2 2 6 2 2 2 2 2 3" xfId="55669" xr:uid="{00000000-0005-0000-0000-0000BF880000}"/>
    <cellStyle name="Currency 2 2 6 2 2 2 2 3" xfId="28559" xr:uid="{00000000-0005-0000-0000-0000C0880000}"/>
    <cellStyle name="Currency 2 2 6 2 2 2 2 4" xfId="28560" xr:uid="{00000000-0005-0000-0000-0000C1880000}"/>
    <cellStyle name="Currency 2 2 6 2 2 2 3" xfId="28561" xr:uid="{00000000-0005-0000-0000-0000C2880000}"/>
    <cellStyle name="Currency 2 2 6 2 2 2 3 2" xfId="28562" xr:uid="{00000000-0005-0000-0000-0000C3880000}"/>
    <cellStyle name="Currency 2 2 6 2 2 2 3 2 2" xfId="28563" xr:uid="{00000000-0005-0000-0000-0000C4880000}"/>
    <cellStyle name="Currency 2 2 6 2 2 2 3 2 3" xfId="55670" xr:uid="{00000000-0005-0000-0000-0000C5880000}"/>
    <cellStyle name="Currency 2 2 6 2 2 2 3 3" xfId="28564" xr:uid="{00000000-0005-0000-0000-0000C6880000}"/>
    <cellStyle name="Currency 2 2 6 2 2 2 3 4" xfId="28565" xr:uid="{00000000-0005-0000-0000-0000C7880000}"/>
    <cellStyle name="Currency 2 2 6 2 2 2 4" xfId="28566" xr:uid="{00000000-0005-0000-0000-0000C8880000}"/>
    <cellStyle name="Currency 2 2 6 2 2 2 4 2" xfId="28567" xr:uid="{00000000-0005-0000-0000-0000C9880000}"/>
    <cellStyle name="Currency 2 2 6 2 2 2 4 3" xfId="55671" xr:uid="{00000000-0005-0000-0000-0000CA880000}"/>
    <cellStyle name="Currency 2 2 6 2 2 2 5" xfId="28568" xr:uid="{00000000-0005-0000-0000-0000CB880000}"/>
    <cellStyle name="Currency 2 2 6 2 2 2 6" xfId="28569" xr:uid="{00000000-0005-0000-0000-0000CC880000}"/>
    <cellStyle name="Currency 2 2 6 2 2 3" xfId="28570" xr:uid="{00000000-0005-0000-0000-0000CD880000}"/>
    <cellStyle name="Currency 2 2 6 2 2 3 2" xfId="28571" xr:uid="{00000000-0005-0000-0000-0000CE880000}"/>
    <cellStyle name="Currency 2 2 6 2 2 3 2 2" xfId="28572" xr:uid="{00000000-0005-0000-0000-0000CF880000}"/>
    <cellStyle name="Currency 2 2 6 2 2 3 2 3" xfId="55672" xr:uid="{00000000-0005-0000-0000-0000D0880000}"/>
    <cellStyle name="Currency 2 2 6 2 2 3 3" xfId="28573" xr:uid="{00000000-0005-0000-0000-0000D1880000}"/>
    <cellStyle name="Currency 2 2 6 2 2 3 4" xfId="28574" xr:uid="{00000000-0005-0000-0000-0000D2880000}"/>
    <cellStyle name="Currency 2 2 6 2 2 4" xfId="28575" xr:uid="{00000000-0005-0000-0000-0000D3880000}"/>
    <cellStyle name="Currency 2 2 6 2 2 4 2" xfId="28576" xr:uid="{00000000-0005-0000-0000-0000D4880000}"/>
    <cellStyle name="Currency 2 2 6 2 2 4 2 2" xfId="28577" xr:uid="{00000000-0005-0000-0000-0000D5880000}"/>
    <cellStyle name="Currency 2 2 6 2 2 4 2 3" xfId="55673" xr:uid="{00000000-0005-0000-0000-0000D6880000}"/>
    <cellStyle name="Currency 2 2 6 2 2 4 3" xfId="28578" xr:uid="{00000000-0005-0000-0000-0000D7880000}"/>
    <cellStyle name="Currency 2 2 6 2 2 4 4" xfId="28579" xr:uid="{00000000-0005-0000-0000-0000D8880000}"/>
    <cellStyle name="Currency 2 2 6 2 2 5" xfId="28580" xr:uid="{00000000-0005-0000-0000-0000D9880000}"/>
    <cellStyle name="Currency 2 2 6 2 2 5 2" xfId="28581" xr:uid="{00000000-0005-0000-0000-0000DA880000}"/>
    <cellStyle name="Currency 2 2 6 2 2 5 3" xfId="55674" xr:uid="{00000000-0005-0000-0000-0000DB880000}"/>
    <cellStyle name="Currency 2 2 6 2 2 6" xfId="28582" xr:uid="{00000000-0005-0000-0000-0000DC880000}"/>
    <cellStyle name="Currency 2 2 6 2 2 7" xfId="28583" xr:uid="{00000000-0005-0000-0000-0000DD880000}"/>
    <cellStyle name="Currency 2 2 6 2 3" xfId="28584" xr:uid="{00000000-0005-0000-0000-0000DE880000}"/>
    <cellStyle name="Currency 2 2 6 2 3 2" xfId="28585" xr:uid="{00000000-0005-0000-0000-0000DF880000}"/>
    <cellStyle name="Currency 2 2 6 2 3 2 2" xfId="28586" xr:uid="{00000000-0005-0000-0000-0000E0880000}"/>
    <cellStyle name="Currency 2 2 6 2 3 2 2 2" xfId="28587" xr:uid="{00000000-0005-0000-0000-0000E1880000}"/>
    <cellStyle name="Currency 2 2 6 2 3 2 2 3" xfId="55675" xr:uid="{00000000-0005-0000-0000-0000E2880000}"/>
    <cellStyle name="Currency 2 2 6 2 3 2 3" xfId="28588" xr:uid="{00000000-0005-0000-0000-0000E3880000}"/>
    <cellStyle name="Currency 2 2 6 2 3 2 4" xfId="28589" xr:uid="{00000000-0005-0000-0000-0000E4880000}"/>
    <cellStyle name="Currency 2 2 6 2 3 3" xfId="28590" xr:uid="{00000000-0005-0000-0000-0000E5880000}"/>
    <cellStyle name="Currency 2 2 6 2 3 3 2" xfId="28591" xr:uid="{00000000-0005-0000-0000-0000E6880000}"/>
    <cellStyle name="Currency 2 2 6 2 3 3 2 2" xfId="28592" xr:uid="{00000000-0005-0000-0000-0000E7880000}"/>
    <cellStyle name="Currency 2 2 6 2 3 3 2 3" xfId="55676" xr:uid="{00000000-0005-0000-0000-0000E8880000}"/>
    <cellStyle name="Currency 2 2 6 2 3 3 3" xfId="28593" xr:uid="{00000000-0005-0000-0000-0000E9880000}"/>
    <cellStyle name="Currency 2 2 6 2 3 3 4" xfId="28594" xr:uid="{00000000-0005-0000-0000-0000EA880000}"/>
    <cellStyle name="Currency 2 2 6 2 3 4" xfId="28595" xr:uid="{00000000-0005-0000-0000-0000EB880000}"/>
    <cellStyle name="Currency 2 2 6 2 3 4 2" xfId="28596" xr:uid="{00000000-0005-0000-0000-0000EC880000}"/>
    <cellStyle name="Currency 2 2 6 2 3 4 3" xfId="55677" xr:uid="{00000000-0005-0000-0000-0000ED880000}"/>
    <cellStyle name="Currency 2 2 6 2 3 5" xfId="28597" xr:uid="{00000000-0005-0000-0000-0000EE880000}"/>
    <cellStyle name="Currency 2 2 6 2 3 6" xfId="28598" xr:uid="{00000000-0005-0000-0000-0000EF880000}"/>
    <cellStyle name="Currency 2 2 6 2 4" xfId="28599" xr:uid="{00000000-0005-0000-0000-0000F0880000}"/>
    <cellStyle name="Currency 2 2 6 2 4 2" xfId="28600" xr:uid="{00000000-0005-0000-0000-0000F1880000}"/>
    <cellStyle name="Currency 2 2 6 2 4 2 2" xfId="28601" xr:uid="{00000000-0005-0000-0000-0000F2880000}"/>
    <cellStyle name="Currency 2 2 6 2 4 2 3" xfId="55678" xr:uid="{00000000-0005-0000-0000-0000F3880000}"/>
    <cellStyle name="Currency 2 2 6 2 4 3" xfId="28602" xr:uid="{00000000-0005-0000-0000-0000F4880000}"/>
    <cellStyle name="Currency 2 2 6 2 4 4" xfId="28603" xr:uid="{00000000-0005-0000-0000-0000F5880000}"/>
    <cellStyle name="Currency 2 2 6 2 5" xfId="28604" xr:uid="{00000000-0005-0000-0000-0000F6880000}"/>
    <cellStyle name="Currency 2 2 6 2 5 2" xfId="28605" xr:uid="{00000000-0005-0000-0000-0000F7880000}"/>
    <cellStyle name="Currency 2 2 6 2 5 2 2" xfId="28606" xr:uid="{00000000-0005-0000-0000-0000F8880000}"/>
    <cellStyle name="Currency 2 2 6 2 5 2 3" xfId="55679" xr:uid="{00000000-0005-0000-0000-0000F9880000}"/>
    <cellStyle name="Currency 2 2 6 2 5 3" xfId="28607" xr:uid="{00000000-0005-0000-0000-0000FA880000}"/>
    <cellStyle name="Currency 2 2 6 2 5 4" xfId="28608" xr:uid="{00000000-0005-0000-0000-0000FB880000}"/>
    <cellStyle name="Currency 2 2 6 2 6" xfId="28609" xr:uid="{00000000-0005-0000-0000-0000FC880000}"/>
    <cellStyle name="Currency 2 2 6 2 6 2" xfId="28610" xr:uid="{00000000-0005-0000-0000-0000FD880000}"/>
    <cellStyle name="Currency 2 2 6 2 6 3" xfId="55680" xr:uid="{00000000-0005-0000-0000-0000FE880000}"/>
    <cellStyle name="Currency 2 2 6 2 7" xfId="28611" xr:uid="{00000000-0005-0000-0000-0000FF880000}"/>
    <cellStyle name="Currency 2 2 6 2 8" xfId="28612" xr:uid="{00000000-0005-0000-0000-000000890000}"/>
    <cellStyle name="Currency 2 2 6 3" xfId="28613" xr:uid="{00000000-0005-0000-0000-000001890000}"/>
    <cellStyle name="Currency 2 2 6 3 2" xfId="28614" xr:uid="{00000000-0005-0000-0000-000002890000}"/>
    <cellStyle name="Currency 2 2 6 3 2 2" xfId="28615" xr:uid="{00000000-0005-0000-0000-000003890000}"/>
    <cellStyle name="Currency 2 2 6 3 2 2 2" xfId="28616" xr:uid="{00000000-0005-0000-0000-000004890000}"/>
    <cellStyle name="Currency 2 2 6 3 2 2 2 2" xfId="28617" xr:uid="{00000000-0005-0000-0000-000005890000}"/>
    <cellStyle name="Currency 2 2 6 3 2 2 2 3" xfId="55681" xr:uid="{00000000-0005-0000-0000-000006890000}"/>
    <cellStyle name="Currency 2 2 6 3 2 2 3" xfId="28618" xr:uid="{00000000-0005-0000-0000-000007890000}"/>
    <cellStyle name="Currency 2 2 6 3 2 2 4" xfId="28619" xr:uid="{00000000-0005-0000-0000-000008890000}"/>
    <cellStyle name="Currency 2 2 6 3 2 3" xfId="28620" xr:uid="{00000000-0005-0000-0000-000009890000}"/>
    <cellStyle name="Currency 2 2 6 3 2 3 2" xfId="28621" xr:uid="{00000000-0005-0000-0000-00000A890000}"/>
    <cellStyle name="Currency 2 2 6 3 2 3 2 2" xfId="28622" xr:uid="{00000000-0005-0000-0000-00000B890000}"/>
    <cellStyle name="Currency 2 2 6 3 2 3 2 3" xfId="55682" xr:uid="{00000000-0005-0000-0000-00000C890000}"/>
    <cellStyle name="Currency 2 2 6 3 2 3 3" xfId="28623" xr:uid="{00000000-0005-0000-0000-00000D890000}"/>
    <cellStyle name="Currency 2 2 6 3 2 3 4" xfId="28624" xr:uid="{00000000-0005-0000-0000-00000E890000}"/>
    <cellStyle name="Currency 2 2 6 3 2 4" xfId="28625" xr:uid="{00000000-0005-0000-0000-00000F890000}"/>
    <cellStyle name="Currency 2 2 6 3 2 4 2" xfId="28626" xr:uid="{00000000-0005-0000-0000-000010890000}"/>
    <cellStyle name="Currency 2 2 6 3 2 4 3" xfId="55683" xr:uid="{00000000-0005-0000-0000-000011890000}"/>
    <cellStyle name="Currency 2 2 6 3 2 5" xfId="28627" xr:uid="{00000000-0005-0000-0000-000012890000}"/>
    <cellStyle name="Currency 2 2 6 3 2 6" xfId="28628" xr:uid="{00000000-0005-0000-0000-000013890000}"/>
    <cellStyle name="Currency 2 2 6 3 3" xfId="28629" xr:uid="{00000000-0005-0000-0000-000014890000}"/>
    <cellStyle name="Currency 2 2 6 3 3 2" xfId="28630" xr:uid="{00000000-0005-0000-0000-000015890000}"/>
    <cellStyle name="Currency 2 2 6 3 3 2 2" xfId="28631" xr:uid="{00000000-0005-0000-0000-000016890000}"/>
    <cellStyle name="Currency 2 2 6 3 3 2 3" xfId="55684" xr:uid="{00000000-0005-0000-0000-000017890000}"/>
    <cellStyle name="Currency 2 2 6 3 3 3" xfId="28632" xr:uid="{00000000-0005-0000-0000-000018890000}"/>
    <cellStyle name="Currency 2 2 6 3 3 4" xfId="28633" xr:uid="{00000000-0005-0000-0000-000019890000}"/>
    <cellStyle name="Currency 2 2 6 3 4" xfId="28634" xr:uid="{00000000-0005-0000-0000-00001A890000}"/>
    <cellStyle name="Currency 2 2 6 3 4 2" xfId="28635" xr:uid="{00000000-0005-0000-0000-00001B890000}"/>
    <cellStyle name="Currency 2 2 6 3 4 2 2" xfId="28636" xr:uid="{00000000-0005-0000-0000-00001C890000}"/>
    <cellStyle name="Currency 2 2 6 3 4 2 3" xfId="55685" xr:uid="{00000000-0005-0000-0000-00001D890000}"/>
    <cellStyle name="Currency 2 2 6 3 4 3" xfId="28637" xr:uid="{00000000-0005-0000-0000-00001E890000}"/>
    <cellStyle name="Currency 2 2 6 3 4 4" xfId="28638" xr:uid="{00000000-0005-0000-0000-00001F890000}"/>
    <cellStyle name="Currency 2 2 6 3 5" xfId="28639" xr:uid="{00000000-0005-0000-0000-000020890000}"/>
    <cellStyle name="Currency 2 2 6 3 5 2" xfId="28640" xr:uid="{00000000-0005-0000-0000-000021890000}"/>
    <cellStyle name="Currency 2 2 6 3 5 3" xfId="55686" xr:uid="{00000000-0005-0000-0000-000022890000}"/>
    <cellStyle name="Currency 2 2 6 3 6" xfId="28641" xr:uid="{00000000-0005-0000-0000-000023890000}"/>
    <cellStyle name="Currency 2 2 6 3 7" xfId="28642" xr:uid="{00000000-0005-0000-0000-000024890000}"/>
    <cellStyle name="Currency 2 2 6 4" xfId="28643" xr:uid="{00000000-0005-0000-0000-000025890000}"/>
    <cellStyle name="Currency 2 2 6 4 2" xfId="28644" xr:uid="{00000000-0005-0000-0000-000026890000}"/>
    <cellStyle name="Currency 2 2 6 4 2 2" xfId="28645" xr:uid="{00000000-0005-0000-0000-000027890000}"/>
    <cellStyle name="Currency 2 2 6 4 2 2 2" xfId="28646" xr:uid="{00000000-0005-0000-0000-000028890000}"/>
    <cellStyle name="Currency 2 2 6 4 2 2 3" xfId="55687" xr:uid="{00000000-0005-0000-0000-000029890000}"/>
    <cellStyle name="Currency 2 2 6 4 2 3" xfId="28647" xr:uid="{00000000-0005-0000-0000-00002A890000}"/>
    <cellStyle name="Currency 2 2 6 4 2 4" xfId="28648" xr:uid="{00000000-0005-0000-0000-00002B890000}"/>
    <cellStyle name="Currency 2 2 6 4 3" xfId="28649" xr:uid="{00000000-0005-0000-0000-00002C890000}"/>
    <cellStyle name="Currency 2 2 6 4 3 2" xfId="28650" xr:uid="{00000000-0005-0000-0000-00002D890000}"/>
    <cellStyle name="Currency 2 2 6 4 3 2 2" xfId="28651" xr:uid="{00000000-0005-0000-0000-00002E890000}"/>
    <cellStyle name="Currency 2 2 6 4 3 2 3" xfId="55688" xr:uid="{00000000-0005-0000-0000-00002F890000}"/>
    <cellStyle name="Currency 2 2 6 4 3 3" xfId="28652" xr:uid="{00000000-0005-0000-0000-000030890000}"/>
    <cellStyle name="Currency 2 2 6 4 3 4" xfId="28653" xr:uid="{00000000-0005-0000-0000-000031890000}"/>
    <cellStyle name="Currency 2 2 6 4 4" xfId="28654" xr:uid="{00000000-0005-0000-0000-000032890000}"/>
    <cellStyle name="Currency 2 2 6 4 4 2" xfId="28655" xr:uid="{00000000-0005-0000-0000-000033890000}"/>
    <cellStyle name="Currency 2 2 6 4 4 3" xfId="55689" xr:uid="{00000000-0005-0000-0000-000034890000}"/>
    <cellStyle name="Currency 2 2 6 4 5" xfId="28656" xr:uid="{00000000-0005-0000-0000-000035890000}"/>
    <cellStyle name="Currency 2 2 6 4 6" xfId="28657" xr:uid="{00000000-0005-0000-0000-000036890000}"/>
    <cellStyle name="Currency 2 2 6 5" xfId="28658" xr:uid="{00000000-0005-0000-0000-000037890000}"/>
    <cellStyle name="Currency 2 2 6 5 2" xfId="28659" xr:uid="{00000000-0005-0000-0000-000038890000}"/>
    <cellStyle name="Currency 2 2 6 5 2 2" xfId="28660" xr:uid="{00000000-0005-0000-0000-000039890000}"/>
    <cellStyle name="Currency 2 2 6 5 2 2 2" xfId="28661" xr:uid="{00000000-0005-0000-0000-00003A890000}"/>
    <cellStyle name="Currency 2 2 6 5 2 2 3" xfId="55690" xr:uid="{00000000-0005-0000-0000-00003B890000}"/>
    <cellStyle name="Currency 2 2 6 5 2 3" xfId="28662" xr:uid="{00000000-0005-0000-0000-00003C890000}"/>
    <cellStyle name="Currency 2 2 6 5 2 4" xfId="28663" xr:uid="{00000000-0005-0000-0000-00003D890000}"/>
    <cellStyle name="Currency 2 2 6 5 3" xfId="28664" xr:uid="{00000000-0005-0000-0000-00003E890000}"/>
    <cellStyle name="Currency 2 2 6 5 3 2" xfId="28665" xr:uid="{00000000-0005-0000-0000-00003F890000}"/>
    <cellStyle name="Currency 2 2 6 5 3 3" xfId="55691" xr:uid="{00000000-0005-0000-0000-000040890000}"/>
    <cellStyle name="Currency 2 2 6 5 4" xfId="28666" xr:uid="{00000000-0005-0000-0000-000041890000}"/>
    <cellStyle name="Currency 2 2 6 5 5" xfId="28667" xr:uid="{00000000-0005-0000-0000-000042890000}"/>
    <cellStyle name="Currency 2 2 6 6" xfId="28668" xr:uid="{00000000-0005-0000-0000-000043890000}"/>
    <cellStyle name="Currency 2 2 6 6 2" xfId="28669" xr:uid="{00000000-0005-0000-0000-000044890000}"/>
    <cellStyle name="Currency 2 2 6 6 2 2" xfId="28670" xr:uid="{00000000-0005-0000-0000-000045890000}"/>
    <cellStyle name="Currency 2 2 6 6 2 3" xfId="55692" xr:uid="{00000000-0005-0000-0000-000046890000}"/>
    <cellStyle name="Currency 2 2 6 6 3" xfId="28671" xr:uid="{00000000-0005-0000-0000-000047890000}"/>
    <cellStyle name="Currency 2 2 6 6 4" xfId="28672" xr:uid="{00000000-0005-0000-0000-000048890000}"/>
    <cellStyle name="Currency 2 2 6 7" xfId="28673" xr:uid="{00000000-0005-0000-0000-000049890000}"/>
    <cellStyle name="Currency 2 2 6 7 2" xfId="28674" xr:uid="{00000000-0005-0000-0000-00004A890000}"/>
    <cellStyle name="Currency 2 2 6 7 2 2" xfId="28675" xr:uid="{00000000-0005-0000-0000-00004B890000}"/>
    <cellStyle name="Currency 2 2 6 7 2 3" xfId="55693" xr:uid="{00000000-0005-0000-0000-00004C890000}"/>
    <cellStyle name="Currency 2 2 6 7 3" xfId="28676" xr:uid="{00000000-0005-0000-0000-00004D890000}"/>
    <cellStyle name="Currency 2 2 6 7 4" xfId="28677" xr:uid="{00000000-0005-0000-0000-00004E890000}"/>
    <cellStyle name="Currency 2 2 6 8" xfId="28678" xr:uid="{00000000-0005-0000-0000-00004F890000}"/>
    <cellStyle name="Currency 2 2 6 8 2" xfId="28679" xr:uid="{00000000-0005-0000-0000-000050890000}"/>
    <cellStyle name="Currency 2 2 6 8 3" xfId="55694" xr:uid="{00000000-0005-0000-0000-000051890000}"/>
    <cellStyle name="Currency 2 2 6 9" xfId="28680" xr:uid="{00000000-0005-0000-0000-000052890000}"/>
    <cellStyle name="Currency 2 2 7" xfId="28681" xr:uid="{00000000-0005-0000-0000-000053890000}"/>
    <cellStyle name="Currency 2 2 7 10" xfId="28682" xr:uid="{00000000-0005-0000-0000-000054890000}"/>
    <cellStyle name="Currency 2 2 7 2" xfId="28683" xr:uid="{00000000-0005-0000-0000-000055890000}"/>
    <cellStyle name="Currency 2 2 7 2 2" xfId="28684" xr:uid="{00000000-0005-0000-0000-000056890000}"/>
    <cellStyle name="Currency 2 2 7 2 2 2" xfId="28685" xr:uid="{00000000-0005-0000-0000-000057890000}"/>
    <cellStyle name="Currency 2 2 7 2 2 2 2" xfId="28686" xr:uid="{00000000-0005-0000-0000-000058890000}"/>
    <cellStyle name="Currency 2 2 7 2 2 2 2 2" xfId="28687" xr:uid="{00000000-0005-0000-0000-000059890000}"/>
    <cellStyle name="Currency 2 2 7 2 2 2 2 2 2" xfId="28688" xr:uid="{00000000-0005-0000-0000-00005A890000}"/>
    <cellStyle name="Currency 2 2 7 2 2 2 2 2 3" xfId="55695" xr:uid="{00000000-0005-0000-0000-00005B890000}"/>
    <cellStyle name="Currency 2 2 7 2 2 2 2 3" xfId="28689" xr:uid="{00000000-0005-0000-0000-00005C890000}"/>
    <cellStyle name="Currency 2 2 7 2 2 2 2 4" xfId="28690" xr:uid="{00000000-0005-0000-0000-00005D890000}"/>
    <cellStyle name="Currency 2 2 7 2 2 2 3" xfId="28691" xr:uid="{00000000-0005-0000-0000-00005E890000}"/>
    <cellStyle name="Currency 2 2 7 2 2 2 3 2" xfId="28692" xr:uid="{00000000-0005-0000-0000-00005F890000}"/>
    <cellStyle name="Currency 2 2 7 2 2 2 3 2 2" xfId="28693" xr:uid="{00000000-0005-0000-0000-000060890000}"/>
    <cellStyle name="Currency 2 2 7 2 2 2 3 2 3" xfId="55696" xr:uid="{00000000-0005-0000-0000-000061890000}"/>
    <cellStyle name="Currency 2 2 7 2 2 2 3 3" xfId="28694" xr:uid="{00000000-0005-0000-0000-000062890000}"/>
    <cellStyle name="Currency 2 2 7 2 2 2 3 4" xfId="28695" xr:uid="{00000000-0005-0000-0000-000063890000}"/>
    <cellStyle name="Currency 2 2 7 2 2 2 4" xfId="28696" xr:uid="{00000000-0005-0000-0000-000064890000}"/>
    <cellStyle name="Currency 2 2 7 2 2 2 4 2" xfId="28697" xr:uid="{00000000-0005-0000-0000-000065890000}"/>
    <cellStyle name="Currency 2 2 7 2 2 2 4 3" xfId="55697" xr:uid="{00000000-0005-0000-0000-000066890000}"/>
    <cellStyle name="Currency 2 2 7 2 2 2 5" xfId="28698" xr:uid="{00000000-0005-0000-0000-000067890000}"/>
    <cellStyle name="Currency 2 2 7 2 2 2 6" xfId="28699" xr:uid="{00000000-0005-0000-0000-000068890000}"/>
    <cellStyle name="Currency 2 2 7 2 2 3" xfId="28700" xr:uid="{00000000-0005-0000-0000-000069890000}"/>
    <cellStyle name="Currency 2 2 7 2 2 3 2" xfId="28701" xr:uid="{00000000-0005-0000-0000-00006A890000}"/>
    <cellStyle name="Currency 2 2 7 2 2 3 2 2" xfId="28702" xr:uid="{00000000-0005-0000-0000-00006B890000}"/>
    <cellStyle name="Currency 2 2 7 2 2 3 2 3" xfId="55698" xr:uid="{00000000-0005-0000-0000-00006C890000}"/>
    <cellStyle name="Currency 2 2 7 2 2 3 3" xfId="28703" xr:uid="{00000000-0005-0000-0000-00006D890000}"/>
    <cellStyle name="Currency 2 2 7 2 2 3 4" xfId="28704" xr:uid="{00000000-0005-0000-0000-00006E890000}"/>
    <cellStyle name="Currency 2 2 7 2 2 4" xfId="28705" xr:uid="{00000000-0005-0000-0000-00006F890000}"/>
    <cellStyle name="Currency 2 2 7 2 2 4 2" xfId="28706" xr:uid="{00000000-0005-0000-0000-000070890000}"/>
    <cellStyle name="Currency 2 2 7 2 2 4 2 2" xfId="28707" xr:uid="{00000000-0005-0000-0000-000071890000}"/>
    <cellStyle name="Currency 2 2 7 2 2 4 2 3" xfId="55699" xr:uid="{00000000-0005-0000-0000-000072890000}"/>
    <cellStyle name="Currency 2 2 7 2 2 4 3" xfId="28708" xr:uid="{00000000-0005-0000-0000-000073890000}"/>
    <cellStyle name="Currency 2 2 7 2 2 4 4" xfId="28709" xr:uid="{00000000-0005-0000-0000-000074890000}"/>
    <cellStyle name="Currency 2 2 7 2 2 5" xfId="28710" xr:uid="{00000000-0005-0000-0000-000075890000}"/>
    <cellStyle name="Currency 2 2 7 2 2 5 2" xfId="28711" xr:uid="{00000000-0005-0000-0000-000076890000}"/>
    <cellStyle name="Currency 2 2 7 2 2 5 3" xfId="55700" xr:uid="{00000000-0005-0000-0000-000077890000}"/>
    <cellStyle name="Currency 2 2 7 2 2 6" xfId="28712" xr:uid="{00000000-0005-0000-0000-000078890000}"/>
    <cellStyle name="Currency 2 2 7 2 2 7" xfId="28713" xr:uid="{00000000-0005-0000-0000-000079890000}"/>
    <cellStyle name="Currency 2 2 7 2 3" xfId="28714" xr:uid="{00000000-0005-0000-0000-00007A890000}"/>
    <cellStyle name="Currency 2 2 7 2 3 2" xfId="28715" xr:uid="{00000000-0005-0000-0000-00007B890000}"/>
    <cellStyle name="Currency 2 2 7 2 3 2 2" xfId="28716" xr:uid="{00000000-0005-0000-0000-00007C890000}"/>
    <cellStyle name="Currency 2 2 7 2 3 2 2 2" xfId="28717" xr:uid="{00000000-0005-0000-0000-00007D890000}"/>
    <cellStyle name="Currency 2 2 7 2 3 2 2 3" xfId="55701" xr:uid="{00000000-0005-0000-0000-00007E890000}"/>
    <cellStyle name="Currency 2 2 7 2 3 2 3" xfId="28718" xr:uid="{00000000-0005-0000-0000-00007F890000}"/>
    <cellStyle name="Currency 2 2 7 2 3 2 4" xfId="28719" xr:uid="{00000000-0005-0000-0000-000080890000}"/>
    <cellStyle name="Currency 2 2 7 2 3 3" xfId="28720" xr:uid="{00000000-0005-0000-0000-000081890000}"/>
    <cellStyle name="Currency 2 2 7 2 3 3 2" xfId="28721" xr:uid="{00000000-0005-0000-0000-000082890000}"/>
    <cellStyle name="Currency 2 2 7 2 3 3 2 2" xfId="28722" xr:uid="{00000000-0005-0000-0000-000083890000}"/>
    <cellStyle name="Currency 2 2 7 2 3 3 2 3" xfId="55702" xr:uid="{00000000-0005-0000-0000-000084890000}"/>
    <cellStyle name="Currency 2 2 7 2 3 3 3" xfId="28723" xr:uid="{00000000-0005-0000-0000-000085890000}"/>
    <cellStyle name="Currency 2 2 7 2 3 3 4" xfId="28724" xr:uid="{00000000-0005-0000-0000-000086890000}"/>
    <cellStyle name="Currency 2 2 7 2 3 4" xfId="28725" xr:uid="{00000000-0005-0000-0000-000087890000}"/>
    <cellStyle name="Currency 2 2 7 2 3 4 2" xfId="28726" xr:uid="{00000000-0005-0000-0000-000088890000}"/>
    <cellStyle name="Currency 2 2 7 2 3 4 3" xfId="55703" xr:uid="{00000000-0005-0000-0000-000089890000}"/>
    <cellStyle name="Currency 2 2 7 2 3 5" xfId="28727" xr:uid="{00000000-0005-0000-0000-00008A890000}"/>
    <cellStyle name="Currency 2 2 7 2 3 6" xfId="28728" xr:uid="{00000000-0005-0000-0000-00008B890000}"/>
    <cellStyle name="Currency 2 2 7 2 4" xfId="28729" xr:uid="{00000000-0005-0000-0000-00008C890000}"/>
    <cellStyle name="Currency 2 2 7 2 4 2" xfId="28730" xr:uid="{00000000-0005-0000-0000-00008D890000}"/>
    <cellStyle name="Currency 2 2 7 2 4 2 2" xfId="28731" xr:uid="{00000000-0005-0000-0000-00008E890000}"/>
    <cellStyle name="Currency 2 2 7 2 4 2 3" xfId="55704" xr:uid="{00000000-0005-0000-0000-00008F890000}"/>
    <cellStyle name="Currency 2 2 7 2 4 3" xfId="28732" xr:uid="{00000000-0005-0000-0000-000090890000}"/>
    <cellStyle name="Currency 2 2 7 2 4 4" xfId="28733" xr:uid="{00000000-0005-0000-0000-000091890000}"/>
    <cellStyle name="Currency 2 2 7 2 5" xfId="28734" xr:uid="{00000000-0005-0000-0000-000092890000}"/>
    <cellStyle name="Currency 2 2 7 2 5 2" xfId="28735" xr:uid="{00000000-0005-0000-0000-000093890000}"/>
    <cellStyle name="Currency 2 2 7 2 5 2 2" xfId="28736" xr:uid="{00000000-0005-0000-0000-000094890000}"/>
    <cellStyle name="Currency 2 2 7 2 5 2 3" xfId="55705" xr:uid="{00000000-0005-0000-0000-000095890000}"/>
    <cellStyle name="Currency 2 2 7 2 5 3" xfId="28737" xr:uid="{00000000-0005-0000-0000-000096890000}"/>
    <cellStyle name="Currency 2 2 7 2 5 4" xfId="28738" xr:uid="{00000000-0005-0000-0000-000097890000}"/>
    <cellStyle name="Currency 2 2 7 2 6" xfId="28739" xr:uid="{00000000-0005-0000-0000-000098890000}"/>
    <cellStyle name="Currency 2 2 7 2 6 2" xfId="28740" xr:uid="{00000000-0005-0000-0000-000099890000}"/>
    <cellStyle name="Currency 2 2 7 2 6 3" xfId="55706" xr:uid="{00000000-0005-0000-0000-00009A890000}"/>
    <cellStyle name="Currency 2 2 7 2 7" xfId="28741" xr:uid="{00000000-0005-0000-0000-00009B890000}"/>
    <cellStyle name="Currency 2 2 7 2 8" xfId="28742" xr:uid="{00000000-0005-0000-0000-00009C890000}"/>
    <cellStyle name="Currency 2 2 7 3" xfId="28743" xr:uid="{00000000-0005-0000-0000-00009D890000}"/>
    <cellStyle name="Currency 2 2 7 3 2" xfId="28744" xr:uid="{00000000-0005-0000-0000-00009E890000}"/>
    <cellStyle name="Currency 2 2 7 3 2 2" xfId="28745" xr:uid="{00000000-0005-0000-0000-00009F890000}"/>
    <cellStyle name="Currency 2 2 7 3 2 2 2" xfId="28746" xr:uid="{00000000-0005-0000-0000-0000A0890000}"/>
    <cellStyle name="Currency 2 2 7 3 2 2 2 2" xfId="28747" xr:uid="{00000000-0005-0000-0000-0000A1890000}"/>
    <cellStyle name="Currency 2 2 7 3 2 2 2 3" xfId="55707" xr:uid="{00000000-0005-0000-0000-0000A2890000}"/>
    <cellStyle name="Currency 2 2 7 3 2 2 3" xfId="28748" xr:uid="{00000000-0005-0000-0000-0000A3890000}"/>
    <cellStyle name="Currency 2 2 7 3 2 2 4" xfId="28749" xr:uid="{00000000-0005-0000-0000-0000A4890000}"/>
    <cellStyle name="Currency 2 2 7 3 2 3" xfId="28750" xr:uid="{00000000-0005-0000-0000-0000A5890000}"/>
    <cellStyle name="Currency 2 2 7 3 2 3 2" xfId="28751" xr:uid="{00000000-0005-0000-0000-0000A6890000}"/>
    <cellStyle name="Currency 2 2 7 3 2 3 2 2" xfId="28752" xr:uid="{00000000-0005-0000-0000-0000A7890000}"/>
    <cellStyle name="Currency 2 2 7 3 2 3 2 3" xfId="55708" xr:uid="{00000000-0005-0000-0000-0000A8890000}"/>
    <cellStyle name="Currency 2 2 7 3 2 3 3" xfId="28753" xr:uid="{00000000-0005-0000-0000-0000A9890000}"/>
    <cellStyle name="Currency 2 2 7 3 2 3 4" xfId="28754" xr:uid="{00000000-0005-0000-0000-0000AA890000}"/>
    <cellStyle name="Currency 2 2 7 3 2 4" xfId="28755" xr:uid="{00000000-0005-0000-0000-0000AB890000}"/>
    <cellStyle name="Currency 2 2 7 3 2 4 2" xfId="28756" xr:uid="{00000000-0005-0000-0000-0000AC890000}"/>
    <cellStyle name="Currency 2 2 7 3 2 4 3" xfId="55709" xr:uid="{00000000-0005-0000-0000-0000AD890000}"/>
    <cellStyle name="Currency 2 2 7 3 2 5" xfId="28757" xr:uid="{00000000-0005-0000-0000-0000AE890000}"/>
    <cellStyle name="Currency 2 2 7 3 2 6" xfId="28758" xr:uid="{00000000-0005-0000-0000-0000AF890000}"/>
    <cellStyle name="Currency 2 2 7 3 3" xfId="28759" xr:uid="{00000000-0005-0000-0000-0000B0890000}"/>
    <cellStyle name="Currency 2 2 7 3 3 2" xfId="28760" xr:uid="{00000000-0005-0000-0000-0000B1890000}"/>
    <cellStyle name="Currency 2 2 7 3 3 2 2" xfId="28761" xr:uid="{00000000-0005-0000-0000-0000B2890000}"/>
    <cellStyle name="Currency 2 2 7 3 3 2 3" xfId="55710" xr:uid="{00000000-0005-0000-0000-0000B3890000}"/>
    <cellStyle name="Currency 2 2 7 3 3 3" xfId="28762" xr:uid="{00000000-0005-0000-0000-0000B4890000}"/>
    <cellStyle name="Currency 2 2 7 3 3 4" xfId="28763" xr:uid="{00000000-0005-0000-0000-0000B5890000}"/>
    <cellStyle name="Currency 2 2 7 3 4" xfId="28764" xr:uid="{00000000-0005-0000-0000-0000B6890000}"/>
    <cellStyle name="Currency 2 2 7 3 4 2" xfId="28765" xr:uid="{00000000-0005-0000-0000-0000B7890000}"/>
    <cellStyle name="Currency 2 2 7 3 4 2 2" xfId="28766" xr:uid="{00000000-0005-0000-0000-0000B8890000}"/>
    <cellStyle name="Currency 2 2 7 3 4 2 3" xfId="55711" xr:uid="{00000000-0005-0000-0000-0000B9890000}"/>
    <cellStyle name="Currency 2 2 7 3 4 3" xfId="28767" xr:uid="{00000000-0005-0000-0000-0000BA890000}"/>
    <cellStyle name="Currency 2 2 7 3 4 4" xfId="28768" xr:uid="{00000000-0005-0000-0000-0000BB890000}"/>
    <cellStyle name="Currency 2 2 7 3 5" xfId="28769" xr:uid="{00000000-0005-0000-0000-0000BC890000}"/>
    <cellStyle name="Currency 2 2 7 3 5 2" xfId="28770" xr:uid="{00000000-0005-0000-0000-0000BD890000}"/>
    <cellStyle name="Currency 2 2 7 3 5 3" xfId="55712" xr:uid="{00000000-0005-0000-0000-0000BE890000}"/>
    <cellStyle name="Currency 2 2 7 3 6" xfId="28771" xr:uid="{00000000-0005-0000-0000-0000BF890000}"/>
    <cellStyle name="Currency 2 2 7 3 7" xfId="28772" xr:uid="{00000000-0005-0000-0000-0000C0890000}"/>
    <cellStyle name="Currency 2 2 7 4" xfId="28773" xr:uid="{00000000-0005-0000-0000-0000C1890000}"/>
    <cellStyle name="Currency 2 2 7 4 2" xfId="28774" xr:uid="{00000000-0005-0000-0000-0000C2890000}"/>
    <cellStyle name="Currency 2 2 7 4 2 2" xfId="28775" xr:uid="{00000000-0005-0000-0000-0000C3890000}"/>
    <cellStyle name="Currency 2 2 7 4 2 2 2" xfId="28776" xr:uid="{00000000-0005-0000-0000-0000C4890000}"/>
    <cellStyle name="Currency 2 2 7 4 2 2 3" xfId="55713" xr:uid="{00000000-0005-0000-0000-0000C5890000}"/>
    <cellStyle name="Currency 2 2 7 4 2 3" xfId="28777" xr:uid="{00000000-0005-0000-0000-0000C6890000}"/>
    <cellStyle name="Currency 2 2 7 4 2 4" xfId="28778" xr:uid="{00000000-0005-0000-0000-0000C7890000}"/>
    <cellStyle name="Currency 2 2 7 4 3" xfId="28779" xr:uid="{00000000-0005-0000-0000-0000C8890000}"/>
    <cellStyle name="Currency 2 2 7 4 3 2" xfId="28780" xr:uid="{00000000-0005-0000-0000-0000C9890000}"/>
    <cellStyle name="Currency 2 2 7 4 3 2 2" xfId="28781" xr:uid="{00000000-0005-0000-0000-0000CA890000}"/>
    <cellStyle name="Currency 2 2 7 4 3 2 3" xfId="55714" xr:uid="{00000000-0005-0000-0000-0000CB890000}"/>
    <cellStyle name="Currency 2 2 7 4 3 3" xfId="28782" xr:uid="{00000000-0005-0000-0000-0000CC890000}"/>
    <cellStyle name="Currency 2 2 7 4 3 4" xfId="28783" xr:uid="{00000000-0005-0000-0000-0000CD890000}"/>
    <cellStyle name="Currency 2 2 7 4 4" xfId="28784" xr:uid="{00000000-0005-0000-0000-0000CE890000}"/>
    <cellStyle name="Currency 2 2 7 4 4 2" xfId="28785" xr:uid="{00000000-0005-0000-0000-0000CF890000}"/>
    <cellStyle name="Currency 2 2 7 4 4 3" xfId="55715" xr:uid="{00000000-0005-0000-0000-0000D0890000}"/>
    <cellStyle name="Currency 2 2 7 4 5" xfId="28786" xr:uid="{00000000-0005-0000-0000-0000D1890000}"/>
    <cellStyle name="Currency 2 2 7 4 6" xfId="28787" xr:uid="{00000000-0005-0000-0000-0000D2890000}"/>
    <cellStyle name="Currency 2 2 7 5" xfId="28788" xr:uid="{00000000-0005-0000-0000-0000D3890000}"/>
    <cellStyle name="Currency 2 2 7 5 2" xfId="28789" xr:uid="{00000000-0005-0000-0000-0000D4890000}"/>
    <cellStyle name="Currency 2 2 7 5 2 2" xfId="28790" xr:uid="{00000000-0005-0000-0000-0000D5890000}"/>
    <cellStyle name="Currency 2 2 7 5 2 2 2" xfId="28791" xr:uid="{00000000-0005-0000-0000-0000D6890000}"/>
    <cellStyle name="Currency 2 2 7 5 2 2 3" xfId="55716" xr:uid="{00000000-0005-0000-0000-0000D7890000}"/>
    <cellStyle name="Currency 2 2 7 5 2 3" xfId="28792" xr:uid="{00000000-0005-0000-0000-0000D8890000}"/>
    <cellStyle name="Currency 2 2 7 5 2 4" xfId="28793" xr:uid="{00000000-0005-0000-0000-0000D9890000}"/>
    <cellStyle name="Currency 2 2 7 5 3" xfId="28794" xr:uid="{00000000-0005-0000-0000-0000DA890000}"/>
    <cellStyle name="Currency 2 2 7 5 3 2" xfId="28795" xr:uid="{00000000-0005-0000-0000-0000DB890000}"/>
    <cellStyle name="Currency 2 2 7 5 3 3" xfId="55717" xr:uid="{00000000-0005-0000-0000-0000DC890000}"/>
    <cellStyle name="Currency 2 2 7 5 4" xfId="28796" xr:uid="{00000000-0005-0000-0000-0000DD890000}"/>
    <cellStyle name="Currency 2 2 7 5 5" xfId="28797" xr:uid="{00000000-0005-0000-0000-0000DE890000}"/>
    <cellStyle name="Currency 2 2 7 6" xfId="28798" xr:uid="{00000000-0005-0000-0000-0000DF890000}"/>
    <cellStyle name="Currency 2 2 7 6 2" xfId="28799" xr:uid="{00000000-0005-0000-0000-0000E0890000}"/>
    <cellStyle name="Currency 2 2 7 6 2 2" xfId="28800" xr:uid="{00000000-0005-0000-0000-0000E1890000}"/>
    <cellStyle name="Currency 2 2 7 6 2 3" xfId="55718" xr:uid="{00000000-0005-0000-0000-0000E2890000}"/>
    <cellStyle name="Currency 2 2 7 6 3" xfId="28801" xr:uid="{00000000-0005-0000-0000-0000E3890000}"/>
    <cellStyle name="Currency 2 2 7 6 4" xfId="28802" xr:uid="{00000000-0005-0000-0000-0000E4890000}"/>
    <cellStyle name="Currency 2 2 7 7" xfId="28803" xr:uid="{00000000-0005-0000-0000-0000E5890000}"/>
    <cellStyle name="Currency 2 2 7 7 2" xfId="28804" xr:uid="{00000000-0005-0000-0000-0000E6890000}"/>
    <cellStyle name="Currency 2 2 7 7 2 2" xfId="28805" xr:uid="{00000000-0005-0000-0000-0000E7890000}"/>
    <cellStyle name="Currency 2 2 7 7 2 3" xfId="55719" xr:uid="{00000000-0005-0000-0000-0000E8890000}"/>
    <cellStyle name="Currency 2 2 7 7 3" xfId="28806" xr:uid="{00000000-0005-0000-0000-0000E9890000}"/>
    <cellStyle name="Currency 2 2 7 7 4" xfId="28807" xr:uid="{00000000-0005-0000-0000-0000EA890000}"/>
    <cellStyle name="Currency 2 2 7 8" xfId="28808" xr:uid="{00000000-0005-0000-0000-0000EB890000}"/>
    <cellStyle name="Currency 2 2 7 8 2" xfId="28809" xr:uid="{00000000-0005-0000-0000-0000EC890000}"/>
    <cellStyle name="Currency 2 2 7 8 3" xfId="55720" xr:uid="{00000000-0005-0000-0000-0000ED890000}"/>
    <cellStyle name="Currency 2 2 7 9" xfId="28810" xr:uid="{00000000-0005-0000-0000-0000EE890000}"/>
    <cellStyle name="Currency 2 2 8" xfId="28811" xr:uid="{00000000-0005-0000-0000-0000EF890000}"/>
    <cellStyle name="Currency 2 2 8 2" xfId="28812" xr:uid="{00000000-0005-0000-0000-0000F0890000}"/>
    <cellStyle name="Currency 2 2 8 2 2" xfId="28813" xr:uid="{00000000-0005-0000-0000-0000F1890000}"/>
    <cellStyle name="Currency 2 2 8 2 2 2" xfId="28814" xr:uid="{00000000-0005-0000-0000-0000F2890000}"/>
    <cellStyle name="Currency 2 2 8 2 2 2 2" xfId="28815" xr:uid="{00000000-0005-0000-0000-0000F3890000}"/>
    <cellStyle name="Currency 2 2 8 2 2 2 2 2" xfId="28816" xr:uid="{00000000-0005-0000-0000-0000F4890000}"/>
    <cellStyle name="Currency 2 2 8 2 2 2 2 3" xfId="55721" xr:uid="{00000000-0005-0000-0000-0000F5890000}"/>
    <cellStyle name="Currency 2 2 8 2 2 2 3" xfId="28817" xr:uid="{00000000-0005-0000-0000-0000F6890000}"/>
    <cellStyle name="Currency 2 2 8 2 2 2 4" xfId="28818" xr:uid="{00000000-0005-0000-0000-0000F7890000}"/>
    <cellStyle name="Currency 2 2 8 2 2 3" xfId="28819" xr:uid="{00000000-0005-0000-0000-0000F8890000}"/>
    <cellStyle name="Currency 2 2 8 2 2 3 2" xfId="28820" xr:uid="{00000000-0005-0000-0000-0000F9890000}"/>
    <cellStyle name="Currency 2 2 8 2 2 3 2 2" xfId="28821" xr:uid="{00000000-0005-0000-0000-0000FA890000}"/>
    <cellStyle name="Currency 2 2 8 2 2 3 2 3" xfId="55722" xr:uid="{00000000-0005-0000-0000-0000FB890000}"/>
    <cellStyle name="Currency 2 2 8 2 2 3 3" xfId="28822" xr:uid="{00000000-0005-0000-0000-0000FC890000}"/>
    <cellStyle name="Currency 2 2 8 2 2 3 4" xfId="28823" xr:uid="{00000000-0005-0000-0000-0000FD890000}"/>
    <cellStyle name="Currency 2 2 8 2 2 4" xfId="28824" xr:uid="{00000000-0005-0000-0000-0000FE890000}"/>
    <cellStyle name="Currency 2 2 8 2 2 4 2" xfId="28825" xr:uid="{00000000-0005-0000-0000-0000FF890000}"/>
    <cellStyle name="Currency 2 2 8 2 2 4 3" xfId="55723" xr:uid="{00000000-0005-0000-0000-0000008A0000}"/>
    <cellStyle name="Currency 2 2 8 2 2 5" xfId="28826" xr:uid="{00000000-0005-0000-0000-0000018A0000}"/>
    <cellStyle name="Currency 2 2 8 2 2 6" xfId="28827" xr:uid="{00000000-0005-0000-0000-0000028A0000}"/>
    <cellStyle name="Currency 2 2 8 2 3" xfId="28828" xr:uid="{00000000-0005-0000-0000-0000038A0000}"/>
    <cellStyle name="Currency 2 2 8 2 3 2" xfId="28829" xr:uid="{00000000-0005-0000-0000-0000048A0000}"/>
    <cellStyle name="Currency 2 2 8 2 3 2 2" xfId="28830" xr:uid="{00000000-0005-0000-0000-0000058A0000}"/>
    <cellStyle name="Currency 2 2 8 2 3 2 3" xfId="55724" xr:uid="{00000000-0005-0000-0000-0000068A0000}"/>
    <cellStyle name="Currency 2 2 8 2 3 3" xfId="28831" xr:uid="{00000000-0005-0000-0000-0000078A0000}"/>
    <cellStyle name="Currency 2 2 8 2 3 4" xfId="28832" xr:uid="{00000000-0005-0000-0000-0000088A0000}"/>
    <cellStyle name="Currency 2 2 8 2 4" xfId="28833" xr:uid="{00000000-0005-0000-0000-0000098A0000}"/>
    <cellStyle name="Currency 2 2 8 2 4 2" xfId="28834" xr:uid="{00000000-0005-0000-0000-00000A8A0000}"/>
    <cellStyle name="Currency 2 2 8 2 4 2 2" xfId="28835" xr:uid="{00000000-0005-0000-0000-00000B8A0000}"/>
    <cellStyle name="Currency 2 2 8 2 4 2 3" xfId="55725" xr:uid="{00000000-0005-0000-0000-00000C8A0000}"/>
    <cellStyle name="Currency 2 2 8 2 4 3" xfId="28836" xr:uid="{00000000-0005-0000-0000-00000D8A0000}"/>
    <cellStyle name="Currency 2 2 8 2 4 4" xfId="28837" xr:uid="{00000000-0005-0000-0000-00000E8A0000}"/>
    <cellStyle name="Currency 2 2 8 2 5" xfId="28838" xr:uid="{00000000-0005-0000-0000-00000F8A0000}"/>
    <cellStyle name="Currency 2 2 8 2 5 2" xfId="28839" xr:uid="{00000000-0005-0000-0000-0000108A0000}"/>
    <cellStyle name="Currency 2 2 8 2 5 3" xfId="55726" xr:uid="{00000000-0005-0000-0000-0000118A0000}"/>
    <cellStyle name="Currency 2 2 8 2 6" xfId="28840" xr:uid="{00000000-0005-0000-0000-0000128A0000}"/>
    <cellStyle name="Currency 2 2 8 2 7" xfId="28841" xr:uid="{00000000-0005-0000-0000-0000138A0000}"/>
    <cellStyle name="Currency 2 2 8 3" xfId="28842" xr:uid="{00000000-0005-0000-0000-0000148A0000}"/>
    <cellStyle name="Currency 2 2 8 3 2" xfId="28843" xr:uid="{00000000-0005-0000-0000-0000158A0000}"/>
    <cellStyle name="Currency 2 2 8 3 2 2" xfId="28844" xr:uid="{00000000-0005-0000-0000-0000168A0000}"/>
    <cellStyle name="Currency 2 2 8 3 2 2 2" xfId="28845" xr:uid="{00000000-0005-0000-0000-0000178A0000}"/>
    <cellStyle name="Currency 2 2 8 3 2 2 3" xfId="55727" xr:uid="{00000000-0005-0000-0000-0000188A0000}"/>
    <cellStyle name="Currency 2 2 8 3 2 3" xfId="28846" xr:uid="{00000000-0005-0000-0000-0000198A0000}"/>
    <cellStyle name="Currency 2 2 8 3 2 4" xfId="28847" xr:uid="{00000000-0005-0000-0000-00001A8A0000}"/>
    <cellStyle name="Currency 2 2 8 3 3" xfId="28848" xr:uid="{00000000-0005-0000-0000-00001B8A0000}"/>
    <cellStyle name="Currency 2 2 8 3 3 2" xfId="28849" xr:uid="{00000000-0005-0000-0000-00001C8A0000}"/>
    <cellStyle name="Currency 2 2 8 3 3 2 2" xfId="28850" xr:uid="{00000000-0005-0000-0000-00001D8A0000}"/>
    <cellStyle name="Currency 2 2 8 3 3 2 3" xfId="55728" xr:uid="{00000000-0005-0000-0000-00001E8A0000}"/>
    <cellStyle name="Currency 2 2 8 3 3 3" xfId="28851" xr:uid="{00000000-0005-0000-0000-00001F8A0000}"/>
    <cellStyle name="Currency 2 2 8 3 3 4" xfId="28852" xr:uid="{00000000-0005-0000-0000-0000208A0000}"/>
    <cellStyle name="Currency 2 2 8 3 4" xfId="28853" xr:uid="{00000000-0005-0000-0000-0000218A0000}"/>
    <cellStyle name="Currency 2 2 8 3 4 2" xfId="28854" xr:uid="{00000000-0005-0000-0000-0000228A0000}"/>
    <cellStyle name="Currency 2 2 8 3 4 3" xfId="55729" xr:uid="{00000000-0005-0000-0000-0000238A0000}"/>
    <cellStyle name="Currency 2 2 8 3 5" xfId="28855" xr:uid="{00000000-0005-0000-0000-0000248A0000}"/>
    <cellStyle name="Currency 2 2 8 3 6" xfId="28856" xr:uid="{00000000-0005-0000-0000-0000258A0000}"/>
    <cellStyle name="Currency 2 2 8 4" xfId="28857" xr:uid="{00000000-0005-0000-0000-0000268A0000}"/>
    <cellStyle name="Currency 2 2 8 4 2" xfId="28858" xr:uid="{00000000-0005-0000-0000-0000278A0000}"/>
    <cellStyle name="Currency 2 2 8 4 2 2" xfId="28859" xr:uid="{00000000-0005-0000-0000-0000288A0000}"/>
    <cellStyle name="Currency 2 2 8 4 2 3" xfId="55730" xr:uid="{00000000-0005-0000-0000-0000298A0000}"/>
    <cellStyle name="Currency 2 2 8 4 3" xfId="28860" xr:uid="{00000000-0005-0000-0000-00002A8A0000}"/>
    <cellStyle name="Currency 2 2 8 4 4" xfId="28861" xr:uid="{00000000-0005-0000-0000-00002B8A0000}"/>
    <cellStyle name="Currency 2 2 8 5" xfId="28862" xr:uid="{00000000-0005-0000-0000-00002C8A0000}"/>
    <cellStyle name="Currency 2 2 8 5 2" xfId="28863" xr:uid="{00000000-0005-0000-0000-00002D8A0000}"/>
    <cellStyle name="Currency 2 2 8 5 2 2" xfId="28864" xr:uid="{00000000-0005-0000-0000-00002E8A0000}"/>
    <cellStyle name="Currency 2 2 8 5 2 3" xfId="55731" xr:uid="{00000000-0005-0000-0000-00002F8A0000}"/>
    <cellStyle name="Currency 2 2 8 5 3" xfId="28865" xr:uid="{00000000-0005-0000-0000-0000308A0000}"/>
    <cellStyle name="Currency 2 2 8 5 4" xfId="28866" xr:uid="{00000000-0005-0000-0000-0000318A0000}"/>
    <cellStyle name="Currency 2 2 8 6" xfId="28867" xr:uid="{00000000-0005-0000-0000-0000328A0000}"/>
    <cellStyle name="Currency 2 2 8 6 2" xfId="28868" xr:uid="{00000000-0005-0000-0000-0000338A0000}"/>
    <cellStyle name="Currency 2 2 8 6 3" xfId="55732" xr:uid="{00000000-0005-0000-0000-0000348A0000}"/>
    <cellStyle name="Currency 2 2 8 7" xfId="28869" xr:uid="{00000000-0005-0000-0000-0000358A0000}"/>
    <cellStyle name="Currency 2 2 8 8" xfId="28870" xr:uid="{00000000-0005-0000-0000-0000368A0000}"/>
    <cellStyle name="Currency 2 2 9" xfId="28871" xr:uid="{00000000-0005-0000-0000-0000378A0000}"/>
    <cellStyle name="Currency 2 2 9 2" xfId="28872" xr:uid="{00000000-0005-0000-0000-0000388A0000}"/>
    <cellStyle name="Currency 2 2 9 2 2" xfId="28873" xr:uid="{00000000-0005-0000-0000-0000398A0000}"/>
    <cellStyle name="Currency 2 2 9 2 2 2" xfId="28874" xr:uid="{00000000-0005-0000-0000-00003A8A0000}"/>
    <cellStyle name="Currency 2 2 9 2 2 2 2" xfId="28875" xr:uid="{00000000-0005-0000-0000-00003B8A0000}"/>
    <cellStyle name="Currency 2 2 9 2 2 2 3" xfId="55733" xr:uid="{00000000-0005-0000-0000-00003C8A0000}"/>
    <cellStyle name="Currency 2 2 9 2 2 3" xfId="28876" xr:uid="{00000000-0005-0000-0000-00003D8A0000}"/>
    <cellStyle name="Currency 2 2 9 2 2 4" xfId="28877" xr:uid="{00000000-0005-0000-0000-00003E8A0000}"/>
    <cellStyle name="Currency 2 2 9 2 3" xfId="28878" xr:uid="{00000000-0005-0000-0000-00003F8A0000}"/>
    <cellStyle name="Currency 2 2 9 2 3 2" xfId="28879" xr:uid="{00000000-0005-0000-0000-0000408A0000}"/>
    <cellStyle name="Currency 2 2 9 2 3 2 2" xfId="28880" xr:uid="{00000000-0005-0000-0000-0000418A0000}"/>
    <cellStyle name="Currency 2 2 9 2 3 2 3" xfId="55734" xr:uid="{00000000-0005-0000-0000-0000428A0000}"/>
    <cellStyle name="Currency 2 2 9 2 3 3" xfId="28881" xr:uid="{00000000-0005-0000-0000-0000438A0000}"/>
    <cellStyle name="Currency 2 2 9 2 3 4" xfId="28882" xr:uid="{00000000-0005-0000-0000-0000448A0000}"/>
    <cellStyle name="Currency 2 2 9 2 4" xfId="28883" xr:uid="{00000000-0005-0000-0000-0000458A0000}"/>
    <cellStyle name="Currency 2 2 9 2 4 2" xfId="28884" xr:uid="{00000000-0005-0000-0000-0000468A0000}"/>
    <cellStyle name="Currency 2 2 9 2 4 3" xfId="55735" xr:uid="{00000000-0005-0000-0000-0000478A0000}"/>
    <cellStyle name="Currency 2 2 9 2 5" xfId="28885" xr:uid="{00000000-0005-0000-0000-0000488A0000}"/>
    <cellStyle name="Currency 2 2 9 2 6" xfId="28886" xr:uid="{00000000-0005-0000-0000-0000498A0000}"/>
    <cellStyle name="Currency 2 2 9 3" xfId="28887" xr:uid="{00000000-0005-0000-0000-00004A8A0000}"/>
    <cellStyle name="Currency 2 2 9 3 2" xfId="28888" xr:uid="{00000000-0005-0000-0000-00004B8A0000}"/>
    <cellStyle name="Currency 2 2 9 3 2 2" xfId="28889" xr:uid="{00000000-0005-0000-0000-00004C8A0000}"/>
    <cellStyle name="Currency 2 2 9 3 2 3" xfId="55736" xr:uid="{00000000-0005-0000-0000-00004D8A0000}"/>
    <cellStyle name="Currency 2 2 9 3 3" xfId="28890" xr:uid="{00000000-0005-0000-0000-00004E8A0000}"/>
    <cellStyle name="Currency 2 2 9 3 4" xfId="28891" xr:uid="{00000000-0005-0000-0000-00004F8A0000}"/>
    <cellStyle name="Currency 2 2 9 4" xfId="28892" xr:uid="{00000000-0005-0000-0000-0000508A0000}"/>
    <cellStyle name="Currency 2 2 9 4 2" xfId="28893" xr:uid="{00000000-0005-0000-0000-0000518A0000}"/>
    <cellStyle name="Currency 2 2 9 4 2 2" xfId="28894" xr:uid="{00000000-0005-0000-0000-0000528A0000}"/>
    <cellStyle name="Currency 2 2 9 4 2 3" xfId="55737" xr:uid="{00000000-0005-0000-0000-0000538A0000}"/>
    <cellStyle name="Currency 2 2 9 4 3" xfId="28895" xr:uid="{00000000-0005-0000-0000-0000548A0000}"/>
    <cellStyle name="Currency 2 2 9 4 4" xfId="28896" xr:uid="{00000000-0005-0000-0000-0000558A0000}"/>
    <cellStyle name="Currency 2 2 9 5" xfId="28897" xr:uid="{00000000-0005-0000-0000-0000568A0000}"/>
    <cellStyle name="Currency 2 2 9 5 2" xfId="28898" xr:uid="{00000000-0005-0000-0000-0000578A0000}"/>
    <cellStyle name="Currency 2 2 9 5 3" xfId="55738" xr:uid="{00000000-0005-0000-0000-0000588A0000}"/>
    <cellStyle name="Currency 2 2 9 6" xfId="28899" xr:uid="{00000000-0005-0000-0000-0000598A0000}"/>
    <cellStyle name="Currency 2 2 9 7" xfId="28900" xr:uid="{00000000-0005-0000-0000-00005A8A0000}"/>
    <cellStyle name="Currency 2 3" xfId="28901" xr:uid="{00000000-0005-0000-0000-00005B8A0000}"/>
    <cellStyle name="Currency 2 3 10" xfId="28902" xr:uid="{00000000-0005-0000-0000-00005C8A0000}"/>
    <cellStyle name="Currency 2 3 10 2" xfId="28903" xr:uid="{00000000-0005-0000-0000-00005D8A0000}"/>
    <cellStyle name="Currency 2 3 10 2 2" xfId="28904" xr:uid="{00000000-0005-0000-0000-00005E8A0000}"/>
    <cellStyle name="Currency 2 3 10 2 2 2" xfId="28905" xr:uid="{00000000-0005-0000-0000-00005F8A0000}"/>
    <cellStyle name="Currency 2 3 10 2 2 3" xfId="55739" xr:uid="{00000000-0005-0000-0000-0000608A0000}"/>
    <cellStyle name="Currency 2 3 10 2 3" xfId="28906" xr:uid="{00000000-0005-0000-0000-0000618A0000}"/>
    <cellStyle name="Currency 2 3 10 2 4" xfId="28907" xr:uid="{00000000-0005-0000-0000-0000628A0000}"/>
    <cellStyle name="Currency 2 3 10 3" xfId="28908" xr:uid="{00000000-0005-0000-0000-0000638A0000}"/>
    <cellStyle name="Currency 2 3 10 3 2" xfId="28909" xr:uid="{00000000-0005-0000-0000-0000648A0000}"/>
    <cellStyle name="Currency 2 3 10 3 2 2" xfId="28910" xr:uid="{00000000-0005-0000-0000-0000658A0000}"/>
    <cellStyle name="Currency 2 3 10 3 2 3" xfId="55740" xr:uid="{00000000-0005-0000-0000-0000668A0000}"/>
    <cellStyle name="Currency 2 3 10 3 3" xfId="28911" xr:uid="{00000000-0005-0000-0000-0000678A0000}"/>
    <cellStyle name="Currency 2 3 10 3 4" xfId="28912" xr:uid="{00000000-0005-0000-0000-0000688A0000}"/>
    <cellStyle name="Currency 2 3 10 4" xfId="28913" xr:uid="{00000000-0005-0000-0000-0000698A0000}"/>
    <cellStyle name="Currency 2 3 10 4 2" xfId="28914" xr:uid="{00000000-0005-0000-0000-00006A8A0000}"/>
    <cellStyle name="Currency 2 3 10 4 3" xfId="55741" xr:uid="{00000000-0005-0000-0000-00006B8A0000}"/>
    <cellStyle name="Currency 2 3 10 5" xfId="28915" xr:uid="{00000000-0005-0000-0000-00006C8A0000}"/>
    <cellStyle name="Currency 2 3 10 6" xfId="28916" xr:uid="{00000000-0005-0000-0000-00006D8A0000}"/>
    <cellStyle name="Currency 2 3 11" xfId="28917" xr:uid="{00000000-0005-0000-0000-00006E8A0000}"/>
    <cellStyle name="Currency 2 3 11 2" xfId="28918" xr:uid="{00000000-0005-0000-0000-00006F8A0000}"/>
    <cellStyle name="Currency 2 3 11 2 2" xfId="28919" xr:uid="{00000000-0005-0000-0000-0000708A0000}"/>
    <cellStyle name="Currency 2 3 11 2 2 2" xfId="28920" xr:uid="{00000000-0005-0000-0000-0000718A0000}"/>
    <cellStyle name="Currency 2 3 11 2 2 3" xfId="55742" xr:uid="{00000000-0005-0000-0000-0000728A0000}"/>
    <cellStyle name="Currency 2 3 11 2 3" xfId="28921" xr:uid="{00000000-0005-0000-0000-0000738A0000}"/>
    <cellStyle name="Currency 2 3 11 2 4" xfId="28922" xr:uid="{00000000-0005-0000-0000-0000748A0000}"/>
    <cellStyle name="Currency 2 3 11 3" xfId="28923" xr:uid="{00000000-0005-0000-0000-0000758A0000}"/>
    <cellStyle name="Currency 2 3 11 3 2" xfId="28924" xr:uid="{00000000-0005-0000-0000-0000768A0000}"/>
    <cellStyle name="Currency 2 3 11 3 3" xfId="55743" xr:uid="{00000000-0005-0000-0000-0000778A0000}"/>
    <cellStyle name="Currency 2 3 11 4" xfId="28925" xr:uid="{00000000-0005-0000-0000-0000788A0000}"/>
    <cellStyle name="Currency 2 3 11 5" xfId="28926" xr:uid="{00000000-0005-0000-0000-0000798A0000}"/>
    <cellStyle name="Currency 2 3 12" xfId="28927" xr:uid="{00000000-0005-0000-0000-00007A8A0000}"/>
    <cellStyle name="Currency 2 3 12 2" xfId="28928" xr:uid="{00000000-0005-0000-0000-00007B8A0000}"/>
    <cellStyle name="Currency 2 3 12 2 2" xfId="28929" xr:uid="{00000000-0005-0000-0000-00007C8A0000}"/>
    <cellStyle name="Currency 2 3 12 2 3" xfId="55744" xr:uid="{00000000-0005-0000-0000-00007D8A0000}"/>
    <cellStyle name="Currency 2 3 12 3" xfId="28930" xr:uid="{00000000-0005-0000-0000-00007E8A0000}"/>
    <cellStyle name="Currency 2 3 12 4" xfId="28931" xr:uid="{00000000-0005-0000-0000-00007F8A0000}"/>
    <cellStyle name="Currency 2 3 13" xfId="28932" xr:uid="{00000000-0005-0000-0000-0000808A0000}"/>
    <cellStyle name="Currency 2 3 13 2" xfId="28933" xr:uid="{00000000-0005-0000-0000-0000818A0000}"/>
    <cellStyle name="Currency 2 3 13 2 2" xfId="28934" xr:uid="{00000000-0005-0000-0000-0000828A0000}"/>
    <cellStyle name="Currency 2 3 13 2 3" xfId="55745" xr:uid="{00000000-0005-0000-0000-0000838A0000}"/>
    <cellStyle name="Currency 2 3 13 3" xfId="28935" xr:uid="{00000000-0005-0000-0000-0000848A0000}"/>
    <cellStyle name="Currency 2 3 13 4" xfId="28936" xr:uid="{00000000-0005-0000-0000-0000858A0000}"/>
    <cellStyle name="Currency 2 3 14" xfId="28937" xr:uid="{00000000-0005-0000-0000-0000868A0000}"/>
    <cellStyle name="Currency 2 3 14 2" xfId="28938" xr:uid="{00000000-0005-0000-0000-0000878A0000}"/>
    <cellStyle name="Currency 2 3 14 3" xfId="55746" xr:uid="{00000000-0005-0000-0000-0000888A0000}"/>
    <cellStyle name="Currency 2 3 15" xfId="28939" xr:uid="{00000000-0005-0000-0000-0000898A0000}"/>
    <cellStyle name="Currency 2 3 16" xfId="28940" xr:uid="{00000000-0005-0000-0000-00008A8A0000}"/>
    <cellStyle name="Currency 2 3 2" xfId="28941" xr:uid="{00000000-0005-0000-0000-00008B8A0000}"/>
    <cellStyle name="Currency 2 3 2 10" xfId="28942" xr:uid="{00000000-0005-0000-0000-00008C8A0000}"/>
    <cellStyle name="Currency 2 3 2 10 2" xfId="28943" xr:uid="{00000000-0005-0000-0000-00008D8A0000}"/>
    <cellStyle name="Currency 2 3 2 10 2 2" xfId="28944" xr:uid="{00000000-0005-0000-0000-00008E8A0000}"/>
    <cellStyle name="Currency 2 3 2 10 2 2 2" xfId="28945" xr:uid="{00000000-0005-0000-0000-00008F8A0000}"/>
    <cellStyle name="Currency 2 3 2 10 2 2 3" xfId="55747" xr:uid="{00000000-0005-0000-0000-0000908A0000}"/>
    <cellStyle name="Currency 2 3 2 10 2 3" xfId="28946" xr:uid="{00000000-0005-0000-0000-0000918A0000}"/>
    <cellStyle name="Currency 2 3 2 10 2 4" xfId="28947" xr:uid="{00000000-0005-0000-0000-0000928A0000}"/>
    <cellStyle name="Currency 2 3 2 10 3" xfId="28948" xr:uid="{00000000-0005-0000-0000-0000938A0000}"/>
    <cellStyle name="Currency 2 3 2 10 3 2" xfId="28949" xr:uid="{00000000-0005-0000-0000-0000948A0000}"/>
    <cellStyle name="Currency 2 3 2 10 3 3" xfId="55748" xr:uid="{00000000-0005-0000-0000-0000958A0000}"/>
    <cellStyle name="Currency 2 3 2 10 4" xfId="28950" xr:uid="{00000000-0005-0000-0000-0000968A0000}"/>
    <cellStyle name="Currency 2 3 2 10 5" xfId="28951" xr:uid="{00000000-0005-0000-0000-0000978A0000}"/>
    <cellStyle name="Currency 2 3 2 11" xfId="28952" xr:uid="{00000000-0005-0000-0000-0000988A0000}"/>
    <cellStyle name="Currency 2 3 2 11 2" xfId="28953" xr:uid="{00000000-0005-0000-0000-0000998A0000}"/>
    <cellStyle name="Currency 2 3 2 11 2 2" xfId="28954" xr:uid="{00000000-0005-0000-0000-00009A8A0000}"/>
    <cellStyle name="Currency 2 3 2 11 2 3" xfId="55749" xr:uid="{00000000-0005-0000-0000-00009B8A0000}"/>
    <cellStyle name="Currency 2 3 2 11 3" xfId="28955" xr:uid="{00000000-0005-0000-0000-00009C8A0000}"/>
    <cellStyle name="Currency 2 3 2 11 4" xfId="28956" xr:uid="{00000000-0005-0000-0000-00009D8A0000}"/>
    <cellStyle name="Currency 2 3 2 12" xfId="28957" xr:uid="{00000000-0005-0000-0000-00009E8A0000}"/>
    <cellStyle name="Currency 2 3 2 12 2" xfId="28958" xr:uid="{00000000-0005-0000-0000-00009F8A0000}"/>
    <cellStyle name="Currency 2 3 2 12 2 2" xfId="28959" xr:uid="{00000000-0005-0000-0000-0000A08A0000}"/>
    <cellStyle name="Currency 2 3 2 12 2 3" xfId="55750" xr:uid="{00000000-0005-0000-0000-0000A18A0000}"/>
    <cellStyle name="Currency 2 3 2 12 3" xfId="28960" xr:uid="{00000000-0005-0000-0000-0000A28A0000}"/>
    <cellStyle name="Currency 2 3 2 12 4" xfId="28961" xr:uid="{00000000-0005-0000-0000-0000A38A0000}"/>
    <cellStyle name="Currency 2 3 2 13" xfId="28962" xr:uid="{00000000-0005-0000-0000-0000A48A0000}"/>
    <cellStyle name="Currency 2 3 2 13 2" xfId="28963" xr:uid="{00000000-0005-0000-0000-0000A58A0000}"/>
    <cellStyle name="Currency 2 3 2 13 3" xfId="55751" xr:uid="{00000000-0005-0000-0000-0000A68A0000}"/>
    <cellStyle name="Currency 2 3 2 14" xfId="28964" xr:uid="{00000000-0005-0000-0000-0000A78A0000}"/>
    <cellStyle name="Currency 2 3 2 15" xfId="28965" xr:uid="{00000000-0005-0000-0000-0000A88A0000}"/>
    <cellStyle name="Currency 2 3 2 2" xfId="28966" xr:uid="{00000000-0005-0000-0000-0000A98A0000}"/>
    <cellStyle name="Currency 2 3 2 2 10" xfId="28967" xr:uid="{00000000-0005-0000-0000-0000AA8A0000}"/>
    <cellStyle name="Currency 2 3 2 2 11" xfId="28968" xr:uid="{00000000-0005-0000-0000-0000AB8A0000}"/>
    <cellStyle name="Currency 2 3 2 2 2" xfId="28969" xr:uid="{00000000-0005-0000-0000-0000AC8A0000}"/>
    <cellStyle name="Currency 2 3 2 2 2 10" xfId="28970" xr:uid="{00000000-0005-0000-0000-0000AD8A0000}"/>
    <cellStyle name="Currency 2 3 2 2 2 2" xfId="28971" xr:uid="{00000000-0005-0000-0000-0000AE8A0000}"/>
    <cellStyle name="Currency 2 3 2 2 2 2 2" xfId="28972" xr:uid="{00000000-0005-0000-0000-0000AF8A0000}"/>
    <cellStyle name="Currency 2 3 2 2 2 2 2 2" xfId="28973" xr:uid="{00000000-0005-0000-0000-0000B08A0000}"/>
    <cellStyle name="Currency 2 3 2 2 2 2 2 2 2" xfId="28974" xr:uid="{00000000-0005-0000-0000-0000B18A0000}"/>
    <cellStyle name="Currency 2 3 2 2 2 2 2 2 2 2" xfId="28975" xr:uid="{00000000-0005-0000-0000-0000B28A0000}"/>
    <cellStyle name="Currency 2 3 2 2 2 2 2 2 2 2 2" xfId="28976" xr:uid="{00000000-0005-0000-0000-0000B38A0000}"/>
    <cellStyle name="Currency 2 3 2 2 2 2 2 2 2 2 3" xfId="55752" xr:uid="{00000000-0005-0000-0000-0000B48A0000}"/>
    <cellStyle name="Currency 2 3 2 2 2 2 2 2 2 3" xfId="28977" xr:uid="{00000000-0005-0000-0000-0000B58A0000}"/>
    <cellStyle name="Currency 2 3 2 2 2 2 2 2 2 4" xfId="28978" xr:uid="{00000000-0005-0000-0000-0000B68A0000}"/>
    <cellStyle name="Currency 2 3 2 2 2 2 2 2 3" xfId="28979" xr:uid="{00000000-0005-0000-0000-0000B78A0000}"/>
    <cellStyle name="Currency 2 3 2 2 2 2 2 2 3 2" xfId="28980" xr:uid="{00000000-0005-0000-0000-0000B88A0000}"/>
    <cellStyle name="Currency 2 3 2 2 2 2 2 2 3 2 2" xfId="28981" xr:uid="{00000000-0005-0000-0000-0000B98A0000}"/>
    <cellStyle name="Currency 2 3 2 2 2 2 2 2 3 2 3" xfId="55753" xr:uid="{00000000-0005-0000-0000-0000BA8A0000}"/>
    <cellStyle name="Currency 2 3 2 2 2 2 2 2 3 3" xfId="28982" xr:uid="{00000000-0005-0000-0000-0000BB8A0000}"/>
    <cellStyle name="Currency 2 3 2 2 2 2 2 2 3 4" xfId="28983" xr:uid="{00000000-0005-0000-0000-0000BC8A0000}"/>
    <cellStyle name="Currency 2 3 2 2 2 2 2 2 4" xfId="28984" xr:uid="{00000000-0005-0000-0000-0000BD8A0000}"/>
    <cellStyle name="Currency 2 3 2 2 2 2 2 2 4 2" xfId="28985" xr:uid="{00000000-0005-0000-0000-0000BE8A0000}"/>
    <cellStyle name="Currency 2 3 2 2 2 2 2 2 4 3" xfId="55754" xr:uid="{00000000-0005-0000-0000-0000BF8A0000}"/>
    <cellStyle name="Currency 2 3 2 2 2 2 2 2 5" xfId="28986" xr:uid="{00000000-0005-0000-0000-0000C08A0000}"/>
    <cellStyle name="Currency 2 3 2 2 2 2 2 2 6" xfId="28987" xr:uid="{00000000-0005-0000-0000-0000C18A0000}"/>
    <cellStyle name="Currency 2 3 2 2 2 2 2 3" xfId="28988" xr:uid="{00000000-0005-0000-0000-0000C28A0000}"/>
    <cellStyle name="Currency 2 3 2 2 2 2 2 3 2" xfId="28989" xr:uid="{00000000-0005-0000-0000-0000C38A0000}"/>
    <cellStyle name="Currency 2 3 2 2 2 2 2 3 2 2" xfId="28990" xr:uid="{00000000-0005-0000-0000-0000C48A0000}"/>
    <cellStyle name="Currency 2 3 2 2 2 2 2 3 2 3" xfId="55755" xr:uid="{00000000-0005-0000-0000-0000C58A0000}"/>
    <cellStyle name="Currency 2 3 2 2 2 2 2 3 3" xfId="28991" xr:uid="{00000000-0005-0000-0000-0000C68A0000}"/>
    <cellStyle name="Currency 2 3 2 2 2 2 2 3 4" xfId="28992" xr:uid="{00000000-0005-0000-0000-0000C78A0000}"/>
    <cellStyle name="Currency 2 3 2 2 2 2 2 4" xfId="28993" xr:uid="{00000000-0005-0000-0000-0000C88A0000}"/>
    <cellStyle name="Currency 2 3 2 2 2 2 2 4 2" xfId="28994" xr:uid="{00000000-0005-0000-0000-0000C98A0000}"/>
    <cellStyle name="Currency 2 3 2 2 2 2 2 4 2 2" xfId="28995" xr:uid="{00000000-0005-0000-0000-0000CA8A0000}"/>
    <cellStyle name="Currency 2 3 2 2 2 2 2 4 2 3" xfId="55756" xr:uid="{00000000-0005-0000-0000-0000CB8A0000}"/>
    <cellStyle name="Currency 2 3 2 2 2 2 2 4 3" xfId="28996" xr:uid="{00000000-0005-0000-0000-0000CC8A0000}"/>
    <cellStyle name="Currency 2 3 2 2 2 2 2 4 4" xfId="28997" xr:uid="{00000000-0005-0000-0000-0000CD8A0000}"/>
    <cellStyle name="Currency 2 3 2 2 2 2 2 5" xfId="28998" xr:uid="{00000000-0005-0000-0000-0000CE8A0000}"/>
    <cellStyle name="Currency 2 3 2 2 2 2 2 5 2" xfId="28999" xr:uid="{00000000-0005-0000-0000-0000CF8A0000}"/>
    <cellStyle name="Currency 2 3 2 2 2 2 2 5 3" xfId="55757" xr:uid="{00000000-0005-0000-0000-0000D08A0000}"/>
    <cellStyle name="Currency 2 3 2 2 2 2 2 6" xfId="29000" xr:uid="{00000000-0005-0000-0000-0000D18A0000}"/>
    <cellStyle name="Currency 2 3 2 2 2 2 2 7" xfId="29001" xr:uid="{00000000-0005-0000-0000-0000D28A0000}"/>
    <cellStyle name="Currency 2 3 2 2 2 2 3" xfId="29002" xr:uid="{00000000-0005-0000-0000-0000D38A0000}"/>
    <cellStyle name="Currency 2 3 2 2 2 2 3 2" xfId="29003" xr:uid="{00000000-0005-0000-0000-0000D48A0000}"/>
    <cellStyle name="Currency 2 3 2 2 2 2 3 2 2" xfId="29004" xr:uid="{00000000-0005-0000-0000-0000D58A0000}"/>
    <cellStyle name="Currency 2 3 2 2 2 2 3 2 2 2" xfId="29005" xr:uid="{00000000-0005-0000-0000-0000D68A0000}"/>
    <cellStyle name="Currency 2 3 2 2 2 2 3 2 2 3" xfId="55758" xr:uid="{00000000-0005-0000-0000-0000D78A0000}"/>
    <cellStyle name="Currency 2 3 2 2 2 2 3 2 3" xfId="29006" xr:uid="{00000000-0005-0000-0000-0000D88A0000}"/>
    <cellStyle name="Currency 2 3 2 2 2 2 3 2 4" xfId="29007" xr:uid="{00000000-0005-0000-0000-0000D98A0000}"/>
    <cellStyle name="Currency 2 3 2 2 2 2 3 3" xfId="29008" xr:uid="{00000000-0005-0000-0000-0000DA8A0000}"/>
    <cellStyle name="Currency 2 3 2 2 2 2 3 3 2" xfId="29009" xr:uid="{00000000-0005-0000-0000-0000DB8A0000}"/>
    <cellStyle name="Currency 2 3 2 2 2 2 3 3 2 2" xfId="29010" xr:uid="{00000000-0005-0000-0000-0000DC8A0000}"/>
    <cellStyle name="Currency 2 3 2 2 2 2 3 3 2 3" xfId="55759" xr:uid="{00000000-0005-0000-0000-0000DD8A0000}"/>
    <cellStyle name="Currency 2 3 2 2 2 2 3 3 3" xfId="29011" xr:uid="{00000000-0005-0000-0000-0000DE8A0000}"/>
    <cellStyle name="Currency 2 3 2 2 2 2 3 3 4" xfId="29012" xr:uid="{00000000-0005-0000-0000-0000DF8A0000}"/>
    <cellStyle name="Currency 2 3 2 2 2 2 3 4" xfId="29013" xr:uid="{00000000-0005-0000-0000-0000E08A0000}"/>
    <cellStyle name="Currency 2 3 2 2 2 2 3 4 2" xfId="29014" xr:uid="{00000000-0005-0000-0000-0000E18A0000}"/>
    <cellStyle name="Currency 2 3 2 2 2 2 3 4 3" xfId="55760" xr:uid="{00000000-0005-0000-0000-0000E28A0000}"/>
    <cellStyle name="Currency 2 3 2 2 2 2 3 5" xfId="29015" xr:uid="{00000000-0005-0000-0000-0000E38A0000}"/>
    <cellStyle name="Currency 2 3 2 2 2 2 3 6" xfId="29016" xr:uid="{00000000-0005-0000-0000-0000E48A0000}"/>
    <cellStyle name="Currency 2 3 2 2 2 2 4" xfId="29017" xr:uid="{00000000-0005-0000-0000-0000E58A0000}"/>
    <cellStyle name="Currency 2 3 2 2 2 2 4 2" xfId="29018" xr:uid="{00000000-0005-0000-0000-0000E68A0000}"/>
    <cellStyle name="Currency 2 3 2 2 2 2 4 2 2" xfId="29019" xr:uid="{00000000-0005-0000-0000-0000E78A0000}"/>
    <cellStyle name="Currency 2 3 2 2 2 2 4 2 3" xfId="55761" xr:uid="{00000000-0005-0000-0000-0000E88A0000}"/>
    <cellStyle name="Currency 2 3 2 2 2 2 4 3" xfId="29020" xr:uid="{00000000-0005-0000-0000-0000E98A0000}"/>
    <cellStyle name="Currency 2 3 2 2 2 2 4 4" xfId="29021" xr:uid="{00000000-0005-0000-0000-0000EA8A0000}"/>
    <cellStyle name="Currency 2 3 2 2 2 2 5" xfId="29022" xr:uid="{00000000-0005-0000-0000-0000EB8A0000}"/>
    <cellStyle name="Currency 2 3 2 2 2 2 5 2" xfId="29023" xr:uid="{00000000-0005-0000-0000-0000EC8A0000}"/>
    <cellStyle name="Currency 2 3 2 2 2 2 5 2 2" xfId="29024" xr:uid="{00000000-0005-0000-0000-0000ED8A0000}"/>
    <cellStyle name="Currency 2 3 2 2 2 2 5 2 3" xfId="55762" xr:uid="{00000000-0005-0000-0000-0000EE8A0000}"/>
    <cellStyle name="Currency 2 3 2 2 2 2 5 3" xfId="29025" xr:uid="{00000000-0005-0000-0000-0000EF8A0000}"/>
    <cellStyle name="Currency 2 3 2 2 2 2 5 4" xfId="29026" xr:uid="{00000000-0005-0000-0000-0000F08A0000}"/>
    <cellStyle name="Currency 2 3 2 2 2 2 6" xfId="29027" xr:uid="{00000000-0005-0000-0000-0000F18A0000}"/>
    <cellStyle name="Currency 2 3 2 2 2 2 6 2" xfId="29028" xr:uid="{00000000-0005-0000-0000-0000F28A0000}"/>
    <cellStyle name="Currency 2 3 2 2 2 2 6 3" xfId="55763" xr:uid="{00000000-0005-0000-0000-0000F38A0000}"/>
    <cellStyle name="Currency 2 3 2 2 2 2 7" xfId="29029" xr:uid="{00000000-0005-0000-0000-0000F48A0000}"/>
    <cellStyle name="Currency 2 3 2 2 2 2 8" xfId="29030" xr:uid="{00000000-0005-0000-0000-0000F58A0000}"/>
    <cellStyle name="Currency 2 3 2 2 2 3" xfId="29031" xr:uid="{00000000-0005-0000-0000-0000F68A0000}"/>
    <cellStyle name="Currency 2 3 2 2 2 3 2" xfId="29032" xr:uid="{00000000-0005-0000-0000-0000F78A0000}"/>
    <cellStyle name="Currency 2 3 2 2 2 3 2 2" xfId="29033" xr:uid="{00000000-0005-0000-0000-0000F88A0000}"/>
    <cellStyle name="Currency 2 3 2 2 2 3 2 2 2" xfId="29034" xr:uid="{00000000-0005-0000-0000-0000F98A0000}"/>
    <cellStyle name="Currency 2 3 2 2 2 3 2 2 2 2" xfId="29035" xr:uid="{00000000-0005-0000-0000-0000FA8A0000}"/>
    <cellStyle name="Currency 2 3 2 2 2 3 2 2 2 3" xfId="55764" xr:uid="{00000000-0005-0000-0000-0000FB8A0000}"/>
    <cellStyle name="Currency 2 3 2 2 2 3 2 2 3" xfId="29036" xr:uid="{00000000-0005-0000-0000-0000FC8A0000}"/>
    <cellStyle name="Currency 2 3 2 2 2 3 2 2 4" xfId="29037" xr:uid="{00000000-0005-0000-0000-0000FD8A0000}"/>
    <cellStyle name="Currency 2 3 2 2 2 3 2 3" xfId="29038" xr:uid="{00000000-0005-0000-0000-0000FE8A0000}"/>
    <cellStyle name="Currency 2 3 2 2 2 3 2 3 2" xfId="29039" xr:uid="{00000000-0005-0000-0000-0000FF8A0000}"/>
    <cellStyle name="Currency 2 3 2 2 2 3 2 3 2 2" xfId="29040" xr:uid="{00000000-0005-0000-0000-0000008B0000}"/>
    <cellStyle name="Currency 2 3 2 2 2 3 2 3 2 3" xfId="55765" xr:uid="{00000000-0005-0000-0000-0000018B0000}"/>
    <cellStyle name="Currency 2 3 2 2 2 3 2 3 3" xfId="29041" xr:uid="{00000000-0005-0000-0000-0000028B0000}"/>
    <cellStyle name="Currency 2 3 2 2 2 3 2 3 4" xfId="29042" xr:uid="{00000000-0005-0000-0000-0000038B0000}"/>
    <cellStyle name="Currency 2 3 2 2 2 3 2 4" xfId="29043" xr:uid="{00000000-0005-0000-0000-0000048B0000}"/>
    <cellStyle name="Currency 2 3 2 2 2 3 2 4 2" xfId="29044" xr:uid="{00000000-0005-0000-0000-0000058B0000}"/>
    <cellStyle name="Currency 2 3 2 2 2 3 2 4 3" xfId="55766" xr:uid="{00000000-0005-0000-0000-0000068B0000}"/>
    <cellStyle name="Currency 2 3 2 2 2 3 2 5" xfId="29045" xr:uid="{00000000-0005-0000-0000-0000078B0000}"/>
    <cellStyle name="Currency 2 3 2 2 2 3 2 6" xfId="29046" xr:uid="{00000000-0005-0000-0000-0000088B0000}"/>
    <cellStyle name="Currency 2 3 2 2 2 3 3" xfId="29047" xr:uid="{00000000-0005-0000-0000-0000098B0000}"/>
    <cellStyle name="Currency 2 3 2 2 2 3 3 2" xfId="29048" xr:uid="{00000000-0005-0000-0000-00000A8B0000}"/>
    <cellStyle name="Currency 2 3 2 2 2 3 3 2 2" xfId="29049" xr:uid="{00000000-0005-0000-0000-00000B8B0000}"/>
    <cellStyle name="Currency 2 3 2 2 2 3 3 2 3" xfId="55767" xr:uid="{00000000-0005-0000-0000-00000C8B0000}"/>
    <cellStyle name="Currency 2 3 2 2 2 3 3 3" xfId="29050" xr:uid="{00000000-0005-0000-0000-00000D8B0000}"/>
    <cellStyle name="Currency 2 3 2 2 2 3 3 4" xfId="29051" xr:uid="{00000000-0005-0000-0000-00000E8B0000}"/>
    <cellStyle name="Currency 2 3 2 2 2 3 4" xfId="29052" xr:uid="{00000000-0005-0000-0000-00000F8B0000}"/>
    <cellStyle name="Currency 2 3 2 2 2 3 4 2" xfId="29053" xr:uid="{00000000-0005-0000-0000-0000108B0000}"/>
    <cellStyle name="Currency 2 3 2 2 2 3 4 2 2" xfId="29054" xr:uid="{00000000-0005-0000-0000-0000118B0000}"/>
    <cellStyle name="Currency 2 3 2 2 2 3 4 2 3" xfId="55768" xr:uid="{00000000-0005-0000-0000-0000128B0000}"/>
    <cellStyle name="Currency 2 3 2 2 2 3 4 3" xfId="29055" xr:uid="{00000000-0005-0000-0000-0000138B0000}"/>
    <cellStyle name="Currency 2 3 2 2 2 3 4 4" xfId="29056" xr:uid="{00000000-0005-0000-0000-0000148B0000}"/>
    <cellStyle name="Currency 2 3 2 2 2 3 5" xfId="29057" xr:uid="{00000000-0005-0000-0000-0000158B0000}"/>
    <cellStyle name="Currency 2 3 2 2 2 3 5 2" xfId="29058" xr:uid="{00000000-0005-0000-0000-0000168B0000}"/>
    <cellStyle name="Currency 2 3 2 2 2 3 5 3" xfId="55769" xr:uid="{00000000-0005-0000-0000-0000178B0000}"/>
    <cellStyle name="Currency 2 3 2 2 2 3 6" xfId="29059" xr:uid="{00000000-0005-0000-0000-0000188B0000}"/>
    <cellStyle name="Currency 2 3 2 2 2 3 7" xfId="29060" xr:uid="{00000000-0005-0000-0000-0000198B0000}"/>
    <cellStyle name="Currency 2 3 2 2 2 4" xfId="29061" xr:uid="{00000000-0005-0000-0000-00001A8B0000}"/>
    <cellStyle name="Currency 2 3 2 2 2 4 2" xfId="29062" xr:uid="{00000000-0005-0000-0000-00001B8B0000}"/>
    <cellStyle name="Currency 2 3 2 2 2 4 2 2" xfId="29063" xr:uid="{00000000-0005-0000-0000-00001C8B0000}"/>
    <cellStyle name="Currency 2 3 2 2 2 4 2 2 2" xfId="29064" xr:uid="{00000000-0005-0000-0000-00001D8B0000}"/>
    <cellStyle name="Currency 2 3 2 2 2 4 2 2 3" xfId="55770" xr:uid="{00000000-0005-0000-0000-00001E8B0000}"/>
    <cellStyle name="Currency 2 3 2 2 2 4 2 3" xfId="29065" xr:uid="{00000000-0005-0000-0000-00001F8B0000}"/>
    <cellStyle name="Currency 2 3 2 2 2 4 2 4" xfId="29066" xr:uid="{00000000-0005-0000-0000-0000208B0000}"/>
    <cellStyle name="Currency 2 3 2 2 2 4 3" xfId="29067" xr:uid="{00000000-0005-0000-0000-0000218B0000}"/>
    <cellStyle name="Currency 2 3 2 2 2 4 3 2" xfId="29068" xr:uid="{00000000-0005-0000-0000-0000228B0000}"/>
    <cellStyle name="Currency 2 3 2 2 2 4 3 2 2" xfId="29069" xr:uid="{00000000-0005-0000-0000-0000238B0000}"/>
    <cellStyle name="Currency 2 3 2 2 2 4 3 2 3" xfId="55771" xr:uid="{00000000-0005-0000-0000-0000248B0000}"/>
    <cellStyle name="Currency 2 3 2 2 2 4 3 3" xfId="29070" xr:uid="{00000000-0005-0000-0000-0000258B0000}"/>
    <cellStyle name="Currency 2 3 2 2 2 4 3 4" xfId="29071" xr:uid="{00000000-0005-0000-0000-0000268B0000}"/>
    <cellStyle name="Currency 2 3 2 2 2 4 4" xfId="29072" xr:uid="{00000000-0005-0000-0000-0000278B0000}"/>
    <cellStyle name="Currency 2 3 2 2 2 4 4 2" xfId="29073" xr:uid="{00000000-0005-0000-0000-0000288B0000}"/>
    <cellStyle name="Currency 2 3 2 2 2 4 4 3" xfId="55772" xr:uid="{00000000-0005-0000-0000-0000298B0000}"/>
    <cellStyle name="Currency 2 3 2 2 2 4 5" xfId="29074" xr:uid="{00000000-0005-0000-0000-00002A8B0000}"/>
    <cellStyle name="Currency 2 3 2 2 2 4 6" xfId="29075" xr:uid="{00000000-0005-0000-0000-00002B8B0000}"/>
    <cellStyle name="Currency 2 3 2 2 2 5" xfId="29076" xr:uid="{00000000-0005-0000-0000-00002C8B0000}"/>
    <cellStyle name="Currency 2 3 2 2 2 5 2" xfId="29077" xr:uid="{00000000-0005-0000-0000-00002D8B0000}"/>
    <cellStyle name="Currency 2 3 2 2 2 5 2 2" xfId="29078" xr:uid="{00000000-0005-0000-0000-00002E8B0000}"/>
    <cellStyle name="Currency 2 3 2 2 2 5 2 2 2" xfId="29079" xr:uid="{00000000-0005-0000-0000-00002F8B0000}"/>
    <cellStyle name="Currency 2 3 2 2 2 5 2 2 3" xfId="55773" xr:uid="{00000000-0005-0000-0000-0000308B0000}"/>
    <cellStyle name="Currency 2 3 2 2 2 5 2 3" xfId="29080" xr:uid="{00000000-0005-0000-0000-0000318B0000}"/>
    <cellStyle name="Currency 2 3 2 2 2 5 2 4" xfId="29081" xr:uid="{00000000-0005-0000-0000-0000328B0000}"/>
    <cellStyle name="Currency 2 3 2 2 2 5 3" xfId="29082" xr:uid="{00000000-0005-0000-0000-0000338B0000}"/>
    <cellStyle name="Currency 2 3 2 2 2 5 3 2" xfId="29083" xr:uid="{00000000-0005-0000-0000-0000348B0000}"/>
    <cellStyle name="Currency 2 3 2 2 2 5 3 3" xfId="55774" xr:uid="{00000000-0005-0000-0000-0000358B0000}"/>
    <cellStyle name="Currency 2 3 2 2 2 5 4" xfId="29084" xr:uid="{00000000-0005-0000-0000-0000368B0000}"/>
    <cellStyle name="Currency 2 3 2 2 2 5 5" xfId="29085" xr:uid="{00000000-0005-0000-0000-0000378B0000}"/>
    <cellStyle name="Currency 2 3 2 2 2 6" xfId="29086" xr:uid="{00000000-0005-0000-0000-0000388B0000}"/>
    <cellStyle name="Currency 2 3 2 2 2 6 2" xfId="29087" xr:uid="{00000000-0005-0000-0000-0000398B0000}"/>
    <cellStyle name="Currency 2 3 2 2 2 6 2 2" xfId="29088" xr:uid="{00000000-0005-0000-0000-00003A8B0000}"/>
    <cellStyle name="Currency 2 3 2 2 2 6 2 3" xfId="55775" xr:uid="{00000000-0005-0000-0000-00003B8B0000}"/>
    <cellStyle name="Currency 2 3 2 2 2 6 3" xfId="29089" xr:uid="{00000000-0005-0000-0000-00003C8B0000}"/>
    <cellStyle name="Currency 2 3 2 2 2 6 4" xfId="29090" xr:uid="{00000000-0005-0000-0000-00003D8B0000}"/>
    <cellStyle name="Currency 2 3 2 2 2 7" xfId="29091" xr:uid="{00000000-0005-0000-0000-00003E8B0000}"/>
    <cellStyle name="Currency 2 3 2 2 2 7 2" xfId="29092" xr:uid="{00000000-0005-0000-0000-00003F8B0000}"/>
    <cellStyle name="Currency 2 3 2 2 2 7 2 2" xfId="29093" xr:uid="{00000000-0005-0000-0000-0000408B0000}"/>
    <cellStyle name="Currency 2 3 2 2 2 7 2 3" xfId="55776" xr:uid="{00000000-0005-0000-0000-0000418B0000}"/>
    <cellStyle name="Currency 2 3 2 2 2 7 3" xfId="29094" xr:uid="{00000000-0005-0000-0000-0000428B0000}"/>
    <cellStyle name="Currency 2 3 2 2 2 7 4" xfId="29095" xr:uid="{00000000-0005-0000-0000-0000438B0000}"/>
    <cellStyle name="Currency 2 3 2 2 2 8" xfId="29096" xr:uid="{00000000-0005-0000-0000-0000448B0000}"/>
    <cellStyle name="Currency 2 3 2 2 2 8 2" xfId="29097" xr:uid="{00000000-0005-0000-0000-0000458B0000}"/>
    <cellStyle name="Currency 2 3 2 2 2 8 3" xfId="55777" xr:uid="{00000000-0005-0000-0000-0000468B0000}"/>
    <cellStyle name="Currency 2 3 2 2 2 9" xfId="29098" xr:uid="{00000000-0005-0000-0000-0000478B0000}"/>
    <cellStyle name="Currency 2 3 2 2 3" xfId="29099" xr:uid="{00000000-0005-0000-0000-0000488B0000}"/>
    <cellStyle name="Currency 2 3 2 2 3 2" xfId="29100" xr:uid="{00000000-0005-0000-0000-0000498B0000}"/>
    <cellStyle name="Currency 2 3 2 2 3 2 2" xfId="29101" xr:uid="{00000000-0005-0000-0000-00004A8B0000}"/>
    <cellStyle name="Currency 2 3 2 2 3 2 2 2" xfId="29102" xr:uid="{00000000-0005-0000-0000-00004B8B0000}"/>
    <cellStyle name="Currency 2 3 2 2 3 2 2 2 2" xfId="29103" xr:uid="{00000000-0005-0000-0000-00004C8B0000}"/>
    <cellStyle name="Currency 2 3 2 2 3 2 2 2 2 2" xfId="29104" xr:uid="{00000000-0005-0000-0000-00004D8B0000}"/>
    <cellStyle name="Currency 2 3 2 2 3 2 2 2 2 3" xfId="55778" xr:uid="{00000000-0005-0000-0000-00004E8B0000}"/>
    <cellStyle name="Currency 2 3 2 2 3 2 2 2 3" xfId="29105" xr:uid="{00000000-0005-0000-0000-00004F8B0000}"/>
    <cellStyle name="Currency 2 3 2 2 3 2 2 2 4" xfId="29106" xr:uid="{00000000-0005-0000-0000-0000508B0000}"/>
    <cellStyle name="Currency 2 3 2 2 3 2 2 3" xfId="29107" xr:uid="{00000000-0005-0000-0000-0000518B0000}"/>
    <cellStyle name="Currency 2 3 2 2 3 2 2 3 2" xfId="29108" xr:uid="{00000000-0005-0000-0000-0000528B0000}"/>
    <cellStyle name="Currency 2 3 2 2 3 2 2 3 2 2" xfId="29109" xr:uid="{00000000-0005-0000-0000-0000538B0000}"/>
    <cellStyle name="Currency 2 3 2 2 3 2 2 3 2 3" xfId="55779" xr:uid="{00000000-0005-0000-0000-0000548B0000}"/>
    <cellStyle name="Currency 2 3 2 2 3 2 2 3 3" xfId="29110" xr:uid="{00000000-0005-0000-0000-0000558B0000}"/>
    <cellStyle name="Currency 2 3 2 2 3 2 2 3 4" xfId="29111" xr:uid="{00000000-0005-0000-0000-0000568B0000}"/>
    <cellStyle name="Currency 2 3 2 2 3 2 2 4" xfId="29112" xr:uid="{00000000-0005-0000-0000-0000578B0000}"/>
    <cellStyle name="Currency 2 3 2 2 3 2 2 4 2" xfId="29113" xr:uid="{00000000-0005-0000-0000-0000588B0000}"/>
    <cellStyle name="Currency 2 3 2 2 3 2 2 4 3" xfId="55780" xr:uid="{00000000-0005-0000-0000-0000598B0000}"/>
    <cellStyle name="Currency 2 3 2 2 3 2 2 5" xfId="29114" xr:uid="{00000000-0005-0000-0000-00005A8B0000}"/>
    <cellStyle name="Currency 2 3 2 2 3 2 2 6" xfId="29115" xr:uid="{00000000-0005-0000-0000-00005B8B0000}"/>
    <cellStyle name="Currency 2 3 2 2 3 2 3" xfId="29116" xr:uid="{00000000-0005-0000-0000-00005C8B0000}"/>
    <cellStyle name="Currency 2 3 2 2 3 2 3 2" xfId="29117" xr:uid="{00000000-0005-0000-0000-00005D8B0000}"/>
    <cellStyle name="Currency 2 3 2 2 3 2 3 2 2" xfId="29118" xr:uid="{00000000-0005-0000-0000-00005E8B0000}"/>
    <cellStyle name="Currency 2 3 2 2 3 2 3 2 3" xfId="55781" xr:uid="{00000000-0005-0000-0000-00005F8B0000}"/>
    <cellStyle name="Currency 2 3 2 2 3 2 3 3" xfId="29119" xr:uid="{00000000-0005-0000-0000-0000608B0000}"/>
    <cellStyle name="Currency 2 3 2 2 3 2 3 4" xfId="29120" xr:uid="{00000000-0005-0000-0000-0000618B0000}"/>
    <cellStyle name="Currency 2 3 2 2 3 2 4" xfId="29121" xr:uid="{00000000-0005-0000-0000-0000628B0000}"/>
    <cellStyle name="Currency 2 3 2 2 3 2 4 2" xfId="29122" xr:uid="{00000000-0005-0000-0000-0000638B0000}"/>
    <cellStyle name="Currency 2 3 2 2 3 2 4 2 2" xfId="29123" xr:uid="{00000000-0005-0000-0000-0000648B0000}"/>
    <cellStyle name="Currency 2 3 2 2 3 2 4 2 3" xfId="55782" xr:uid="{00000000-0005-0000-0000-0000658B0000}"/>
    <cellStyle name="Currency 2 3 2 2 3 2 4 3" xfId="29124" xr:uid="{00000000-0005-0000-0000-0000668B0000}"/>
    <cellStyle name="Currency 2 3 2 2 3 2 4 4" xfId="29125" xr:uid="{00000000-0005-0000-0000-0000678B0000}"/>
    <cellStyle name="Currency 2 3 2 2 3 2 5" xfId="29126" xr:uid="{00000000-0005-0000-0000-0000688B0000}"/>
    <cellStyle name="Currency 2 3 2 2 3 2 5 2" xfId="29127" xr:uid="{00000000-0005-0000-0000-0000698B0000}"/>
    <cellStyle name="Currency 2 3 2 2 3 2 5 3" xfId="55783" xr:uid="{00000000-0005-0000-0000-00006A8B0000}"/>
    <cellStyle name="Currency 2 3 2 2 3 2 6" xfId="29128" xr:uid="{00000000-0005-0000-0000-00006B8B0000}"/>
    <cellStyle name="Currency 2 3 2 2 3 2 7" xfId="29129" xr:uid="{00000000-0005-0000-0000-00006C8B0000}"/>
    <cellStyle name="Currency 2 3 2 2 3 3" xfId="29130" xr:uid="{00000000-0005-0000-0000-00006D8B0000}"/>
    <cellStyle name="Currency 2 3 2 2 3 3 2" xfId="29131" xr:uid="{00000000-0005-0000-0000-00006E8B0000}"/>
    <cellStyle name="Currency 2 3 2 2 3 3 2 2" xfId="29132" xr:uid="{00000000-0005-0000-0000-00006F8B0000}"/>
    <cellStyle name="Currency 2 3 2 2 3 3 2 2 2" xfId="29133" xr:uid="{00000000-0005-0000-0000-0000708B0000}"/>
    <cellStyle name="Currency 2 3 2 2 3 3 2 2 3" xfId="55784" xr:uid="{00000000-0005-0000-0000-0000718B0000}"/>
    <cellStyle name="Currency 2 3 2 2 3 3 2 3" xfId="29134" xr:uid="{00000000-0005-0000-0000-0000728B0000}"/>
    <cellStyle name="Currency 2 3 2 2 3 3 2 4" xfId="29135" xr:uid="{00000000-0005-0000-0000-0000738B0000}"/>
    <cellStyle name="Currency 2 3 2 2 3 3 3" xfId="29136" xr:uid="{00000000-0005-0000-0000-0000748B0000}"/>
    <cellStyle name="Currency 2 3 2 2 3 3 3 2" xfId="29137" xr:uid="{00000000-0005-0000-0000-0000758B0000}"/>
    <cellStyle name="Currency 2 3 2 2 3 3 3 2 2" xfId="29138" xr:uid="{00000000-0005-0000-0000-0000768B0000}"/>
    <cellStyle name="Currency 2 3 2 2 3 3 3 2 3" xfId="55785" xr:uid="{00000000-0005-0000-0000-0000778B0000}"/>
    <cellStyle name="Currency 2 3 2 2 3 3 3 3" xfId="29139" xr:uid="{00000000-0005-0000-0000-0000788B0000}"/>
    <cellStyle name="Currency 2 3 2 2 3 3 3 4" xfId="29140" xr:uid="{00000000-0005-0000-0000-0000798B0000}"/>
    <cellStyle name="Currency 2 3 2 2 3 3 4" xfId="29141" xr:uid="{00000000-0005-0000-0000-00007A8B0000}"/>
    <cellStyle name="Currency 2 3 2 2 3 3 4 2" xfId="29142" xr:uid="{00000000-0005-0000-0000-00007B8B0000}"/>
    <cellStyle name="Currency 2 3 2 2 3 3 4 3" xfId="55786" xr:uid="{00000000-0005-0000-0000-00007C8B0000}"/>
    <cellStyle name="Currency 2 3 2 2 3 3 5" xfId="29143" xr:uid="{00000000-0005-0000-0000-00007D8B0000}"/>
    <cellStyle name="Currency 2 3 2 2 3 3 6" xfId="29144" xr:uid="{00000000-0005-0000-0000-00007E8B0000}"/>
    <cellStyle name="Currency 2 3 2 2 3 4" xfId="29145" xr:uid="{00000000-0005-0000-0000-00007F8B0000}"/>
    <cellStyle name="Currency 2 3 2 2 3 4 2" xfId="29146" xr:uid="{00000000-0005-0000-0000-0000808B0000}"/>
    <cellStyle name="Currency 2 3 2 2 3 4 2 2" xfId="29147" xr:uid="{00000000-0005-0000-0000-0000818B0000}"/>
    <cellStyle name="Currency 2 3 2 2 3 4 2 2 2" xfId="29148" xr:uid="{00000000-0005-0000-0000-0000828B0000}"/>
    <cellStyle name="Currency 2 3 2 2 3 4 2 2 3" xfId="55787" xr:uid="{00000000-0005-0000-0000-0000838B0000}"/>
    <cellStyle name="Currency 2 3 2 2 3 4 2 3" xfId="29149" xr:uid="{00000000-0005-0000-0000-0000848B0000}"/>
    <cellStyle name="Currency 2 3 2 2 3 4 2 4" xfId="29150" xr:uid="{00000000-0005-0000-0000-0000858B0000}"/>
    <cellStyle name="Currency 2 3 2 2 3 4 3" xfId="29151" xr:uid="{00000000-0005-0000-0000-0000868B0000}"/>
    <cellStyle name="Currency 2 3 2 2 3 4 3 2" xfId="29152" xr:uid="{00000000-0005-0000-0000-0000878B0000}"/>
    <cellStyle name="Currency 2 3 2 2 3 4 3 3" xfId="55788" xr:uid="{00000000-0005-0000-0000-0000888B0000}"/>
    <cellStyle name="Currency 2 3 2 2 3 4 4" xfId="29153" xr:uid="{00000000-0005-0000-0000-0000898B0000}"/>
    <cellStyle name="Currency 2 3 2 2 3 4 5" xfId="29154" xr:uid="{00000000-0005-0000-0000-00008A8B0000}"/>
    <cellStyle name="Currency 2 3 2 2 3 5" xfId="29155" xr:uid="{00000000-0005-0000-0000-00008B8B0000}"/>
    <cellStyle name="Currency 2 3 2 2 3 5 2" xfId="29156" xr:uid="{00000000-0005-0000-0000-00008C8B0000}"/>
    <cellStyle name="Currency 2 3 2 2 3 5 2 2" xfId="29157" xr:uid="{00000000-0005-0000-0000-00008D8B0000}"/>
    <cellStyle name="Currency 2 3 2 2 3 5 2 3" xfId="55789" xr:uid="{00000000-0005-0000-0000-00008E8B0000}"/>
    <cellStyle name="Currency 2 3 2 2 3 5 3" xfId="29158" xr:uid="{00000000-0005-0000-0000-00008F8B0000}"/>
    <cellStyle name="Currency 2 3 2 2 3 5 4" xfId="29159" xr:uid="{00000000-0005-0000-0000-0000908B0000}"/>
    <cellStyle name="Currency 2 3 2 2 3 6" xfId="29160" xr:uid="{00000000-0005-0000-0000-0000918B0000}"/>
    <cellStyle name="Currency 2 3 2 2 3 6 2" xfId="29161" xr:uid="{00000000-0005-0000-0000-0000928B0000}"/>
    <cellStyle name="Currency 2 3 2 2 3 6 2 2" xfId="29162" xr:uid="{00000000-0005-0000-0000-0000938B0000}"/>
    <cellStyle name="Currency 2 3 2 2 3 6 2 3" xfId="55790" xr:uid="{00000000-0005-0000-0000-0000948B0000}"/>
    <cellStyle name="Currency 2 3 2 2 3 6 3" xfId="29163" xr:uid="{00000000-0005-0000-0000-0000958B0000}"/>
    <cellStyle name="Currency 2 3 2 2 3 6 4" xfId="29164" xr:uid="{00000000-0005-0000-0000-0000968B0000}"/>
    <cellStyle name="Currency 2 3 2 2 3 7" xfId="29165" xr:uid="{00000000-0005-0000-0000-0000978B0000}"/>
    <cellStyle name="Currency 2 3 2 2 3 7 2" xfId="29166" xr:uid="{00000000-0005-0000-0000-0000988B0000}"/>
    <cellStyle name="Currency 2 3 2 2 3 7 3" xfId="55791" xr:uid="{00000000-0005-0000-0000-0000998B0000}"/>
    <cellStyle name="Currency 2 3 2 2 3 8" xfId="29167" xr:uid="{00000000-0005-0000-0000-00009A8B0000}"/>
    <cellStyle name="Currency 2 3 2 2 3 9" xfId="29168" xr:uid="{00000000-0005-0000-0000-00009B8B0000}"/>
    <cellStyle name="Currency 2 3 2 2 4" xfId="29169" xr:uid="{00000000-0005-0000-0000-00009C8B0000}"/>
    <cellStyle name="Currency 2 3 2 2 4 2" xfId="29170" xr:uid="{00000000-0005-0000-0000-00009D8B0000}"/>
    <cellStyle name="Currency 2 3 2 2 4 2 2" xfId="29171" xr:uid="{00000000-0005-0000-0000-00009E8B0000}"/>
    <cellStyle name="Currency 2 3 2 2 4 2 2 2" xfId="29172" xr:uid="{00000000-0005-0000-0000-00009F8B0000}"/>
    <cellStyle name="Currency 2 3 2 2 4 2 2 2 2" xfId="29173" xr:uid="{00000000-0005-0000-0000-0000A08B0000}"/>
    <cellStyle name="Currency 2 3 2 2 4 2 2 2 3" xfId="55792" xr:uid="{00000000-0005-0000-0000-0000A18B0000}"/>
    <cellStyle name="Currency 2 3 2 2 4 2 2 3" xfId="29174" xr:uid="{00000000-0005-0000-0000-0000A28B0000}"/>
    <cellStyle name="Currency 2 3 2 2 4 2 2 4" xfId="29175" xr:uid="{00000000-0005-0000-0000-0000A38B0000}"/>
    <cellStyle name="Currency 2 3 2 2 4 2 3" xfId="29176" xr:uid="{00000000-0005-0000-0000-0000A48B0000}"/>
    <cellStyle name="Currency 2 3 2 2 4 2 3 2" xfId="29177" xr:uid="{00000000-0005-0000-0000-0000A58B0000}"/>
    <cellStyle name="Currency 2 3 2 2 4 2 3 2 2" xfId="29178" xr:uid="{00000000-0005-0000-0000-0000A68B0000}"/>
    <cellStyle name="Currency 2 3 2 2 4 2 3 2 3" xfId="55793" xr:uid="{00000000-0005-0000-0000-0000A78B0000}"/>
    <cellStyle name="Currency 2 3 2 2 4 2 3 3" xfId="29179" xr:uid="{00000000-0005-0000-0000-0000A88B0000}"/>
    <cellStyle name="Currency 2 3 2 2 4 2 3 4" xfId="29180" xr:uid="{00000000-0005-0000-0000-0000A98B0000}"/>
    <cellStyle name="Currency 2 3 2 2 4 2 4" xfId="29181" xr:uid="{00000000-0005-0000-0000-0000AA8B0000}"/>
    <cellStyle name="Currency 2 3 2 2 4 2 4 2" xfId="29182" xr:uid="{00000000-0005-0000-0000-0000AB8B0000}"/>
    <cellStyle name="Currency 2 3 2 2 4 2 4 3" xfId="55794" xr:uid="{00000000-0005-0000-0000-0000AC8B0000}"/>
    <cellStyle name="Currency 2 3 2 2 4 2 5" xfId="29183" xr:uid="{00000000-0005-0000-0000-0000AD8B0000}"/>
    <cellStyle name="Currency 2 3 2 2 4 2 6" xfId="29184" xr:uid="{00000000-0005-0000-0000-0000AE8B0000}"/>
    <cellStyle name="Currency 2 3 2 2 4 3" xfId="29185" xr:uid="{00000000-0005-0000-0000-0000AF8B0000}"/>
    <cellStyle name="Currency 2 3 2 2 4 3 2" xfId="29186" xr:uid="{00000000-0005-0000-0000-0000B08B0000}"/>
    <cellStyle name="Currency 2 3 2 2 4 3 2 2" xfId="29187" xr:uid="{00000000-0005-0000-0000-0000B18B0000}"/>
    <cellStyle name="Currency 2 3 2 2 4 3 2 3" xfId="55795" xr:uid="{00000000-0005-0000-0000-0000B28B0000}"/>
    <cellStyle name="Currency 2 3 2 2 4 3 3" xfId="29188" xr:uid="{00000000-0005-0000-0000-0000B38B0000}"/>
    <cellStyle name="Currency 2 3 2 2 4 3 4" xfId="29189" xr:uid="{00000000-0005-0000-0000-0000B48B0000}"/>
    <cellStyle name="Currency 2 3 2 2 4 4" xfId="29190" xr:uid="{00000000-0005-0000-0000-0000B58B0000}"/>
    <cellStyle name="Currency 2 3 2 2 4 4 2" xfId="29191" xr:uid="{00000000-0005-0000-0000-0000B68B0000}"/>
    <cellStyle name="Currency 2 3 2 2 4 4 2 2" xfId="29192" xr:uid="{00000000-0005-0000-0000-0000B78B0000}"/>
    <cellStyle name="Currency 2 3 2 2 4 4 2 3" xfId="55796" xr:uid="{00000000-0005-0000-0000-0000B88B0000}"/>
    <cellStyle name="Currency 2 3 2 2 4 4 3" xfId="29193" xr:uid="{00000000-0005-0000-0000-0000B98B0000}"/>
    <cellStyle name="Currency 2 3 2 2 4 4 4" xfId="29194" xr:uid="{00000000-0005-0000-0000-0000BA8B0000}"/>
    <cellStyle name="Currency 2 3 2 2 4 5" xfId="29195" xr:uid="{00000000-0005-0000-0000-0000BB8B0000}"/>
    <cellStyle name="Currency 2 3 2 2 4 5 2" xfId="29196" xr:uid="{00000000-0005-0000-0000-0000BC8B0000}"/>
    <cellStyle name="Currency 2 3 2 2 4 5 3" xfId="55797" xr:uid="{00000000-0005-0000-0000-0000BD8B0000}"/>
    <cellStyle name="Currency 2 3 2 2 4 6" xfId="29197" xr:uid="{00000000-0005-0000-0000-0000BE8B0000}"/>
    <cellStyle name="Currency 2 3 2 2 4 7" xfId="29198" xr:uid="{00000000-0005-0000-0000-0000BF8B0000}"/>
    <cellStyle name="Currency 2 3 2 2 5" xfId="29199" xr:uid="{00000000-0005-0000-0000-0000C08B0000}"/>
    <cellStyle name="Currency 2 3 2 2 5 2" xfId="29200" xr:uid="{00000000-0005-0000-0000-0000C18B0000}"/>
    <cellStyle name="Currency 2 3 2 2 5 2 2" xfId="29201" xr:uid="{00000000-0005-0000-0000-0000C28B0000}"/>
    <cellStyle name="Currency 2 3 2 2 5 2 2 2" xfId="29202" xr:uid="{00000000-0005-0000-0000-0000C38B0000}"/>
    <cellStyle name="Currency 2 3 2 2 5 2 2 3" xfId="55798" xr:uid="{00000000-0005-0000-0000-0000C48B0000}"/>
    <cellStyle name="Currency 2 3 2 2 5 2 3" xfId="29203" xr:uid="{00000000-0005-0000-0000-0000C58B0000}"/>
    <cellStyle name="Currency 2 3 2 2 5 2 4" xfId="29204" xr:uid="{00000000-0005-0000-0000-0000C68B0000}"/>
    <cellStyle name="Currency 2 3 2 2 5 3" xfId="29205" xr:uid="{00000000-0005-0000-0000-0000C78B0000}"/>
    <cellStyle name="Currency 2 3 2 2 5 3 2" xfId="29206" xr:uid="{00000000-0005-0000-0000-0000C88B0000}"/>
    <cellStyle name="Currency 2 3 2 2 5 3 2 2" xfId="29207" xr:uid="{00000000-0005-0000-0000-0000C98B0000}"/>
    <cellStyle name="Currency 2 3 2 2 5 3 2 3" xfId="55799" xr:uid="{00000000-0005-0000-0000-0000CA8B0000}"/>
    <cellStyle name="Currency 2 3 2 2 5 3 3" xfId="29208" xr:uid="{00000000-0005-0000-0000-0000CB8B0000}"/>
    <cellStyle name="Currency 2 3 2 2 5 3 4" xfId="29209" xr:uid="{00000000-0005-0000-0000-0000CC8B0000}"/>
    <cellStyle name="Currency 2 3 2 2 5 4" xfId="29210" xr:uid="{00000000-0005-0000-0000-0000CD8B0000}"/>
    <cellStyle name="Currency 2 3 2 2 5 4 2" xfId="29211" xr:uid="{00000000-0005-0000-0000-0000CE8B0000}"/>
    <cellStyle name="Currency 2 3 2 2 5 4 3" xfId="55800" xr:uid="{00000000-0005-0000-0000-0000CF8B0000}"/>
    <cellStyle name="Currency 2 3 2 2 5 5" xfId="29212" xr:uid="{00000000-0005-0000-0000-0000D08B0000}"/>
    <cellStyle name="Currency 2 3 2 2 5 6" xfId="29213" xr:uid="{00000000-0005-0000-0000-0000D18B0000}"/>
    <cellStyle name="Currency 2 3 2 2 6" xfId="29214" xr:uid="{00000000-0005-0000-0000-0000D28B0000}"/>
    <cellStyle name="Currency 2 3 2 2 6 2" xfId="29215" xr:uid="{00000000-0005-0000-0000-0000D38B0000}"/>
    <cellStyle name="Currency 2 3 2 2 6 2 2" xfId="29216" xr:uid="{00000000-0005-0000-0000-0000D48B0000}"/>
    <cellStyle name="Currency 2 3 2 2 6 2 2 2" xfId="29217" xr:uid="{00000000-0005-0000-0000-0000D58B0000}"/>
    <cellStyle name="Currency 2 3 2 2 6 2 2 3" xfId="55801" xr:uid="{00000000-0005-0000-0000-0000D68B0000}"/>
    <cellStyle name="Currency 2 3 2 2 6 2 3" xfId="29218" xr:uid="{00000000-0005-0000-0000-0000D78B0000}"/>
    <cellStyle name="Currency 2 3 2 2 6 2 4" xfId="29219" xr:uid="{00000000-0005-0000-0000-0000D88B0000}"/>
    <cellStyle name="Currency 2 3 2 2 6 3" xfId="29220" xr:uid="{00000000-0005-0000-0000-0000D98B0000}"/>
    <cellStyle name="Currency 2 3 2 2 6 3 2" xfId="29221" xr:uid="{00000000-0005-0000-0000-0000DA8B0000}"/>
    <cellStyle name="Currency 2 3 2 2 6 3 3" xfId="55802" xr:uid="{00000000-0005-0000-0000-0000DB8B0000}"/>
    <cellStyle name="Currency 2 3 2 2 6 4" xfId="29222" xr:uid="{00000000-0005-0000-0000-0000DC8B0000}"/>
    <cellStyle name="Currency 2 3 2 2 6 5" xfId="29223" xr:uid="{00000000-0005-0000-0000-0000DD8B0000}"/>
    <cellStyle name="Currency 2 3 2 2 7" xfId="29224" xr:uid="{00000000-0005-0000-0000-0000DE8B0000}"/>
    <cellStyle name="Currency 2 3 2 2 7 2" xfId="29225" xr:uid="{00000000-0005-0000-0000-0000DF8B0000}"/>
    <cellStyle name="Currency 2 3 2 2 7 2 2" xfId="29226" xr:uid="{00000000-0005-0000-0000-0000E08B0000}"/>
    <cellStyle name="Currency 2 3 2 2 7 2 3" xfId="55803" xr:uid="{00000000-0005-0000-0000-0000E18B0000}"/>
    <cellStyle name="Currency 2 3 2 2 7 3" xfId="29227" xr:uid="{00000000-0005-0000-0000-0000E28B0000}"/>
    <cellStyle name="Currency 2 3 2 2 7 4" xfId="29228" xr:uid="{00000000-0005-0000-0000-0000E38B0000}"/>
    <cellStyle name="Currency 2 3 2 2 8" xfId="29229" xr:uid="{00000000-0005-0000-0000-0000E48B0000}"/>
    <cellStyle name="Currency 2 3 2 2 8 2" xfId="29230" xr:uid="{00000000-0005-0000-0000-0000E58B0000}"/>
    <cellStyle name="Currency 2 3 2 2 8 2 2" xfId="29231" xr:uid="{00000000-0005-0000-0000-0000E68B0000}"/>
    <cellStyle name="Currency 2 3 2 2 8 2 3" xfId="55804" xr:uid="{00000000-0005-0000-0000-0000E78B0000}"/>
    <cellStyle name="Currency 2 3 2 2 8 3" xfId="29232" xr:uid="{00000000-0005-0000-0000-0000E88B0000}"/>
    <cellStyle name="Currency 2 3 2 2 8 4" xfId="29233" xr:uid="{00000000-0005-0000-0000-0000E98B0000}"/>
    <cellStyle name="Currency 2 3 2 2 9" xfId="29234" xr:uid="{00000000-0005-0000-0000-0000EA8B0000}"/>
    <cellStyle name="Currency 2 3 2 2 9 2" xfId="29235" xr:uid="{00000000-0005-0000-0000-0000EB8B0000}"/>
    <cellStyle name="Currency 2 3 2 2 9 3" xfId="55805" xr:uid="{00000000-0005-0000-0000-0000EC8B0000}"/>
    <cellStyle name="Currency 2 3 2 3" xfId="29236" xr:uid="{00000000-0005-0000-0000-0000ED8B0000}"/>
    <cellStyle name="Currency 2 3 2 3 10" xfId="29237" xr:uid="{00000000-0005-0000-0000-0000EE8B0000}"/>
    <cellStyle name="Currency 2 3 2 3 11" xfId="29238" xr:uid="{00000000-0005-0000-0000-0000EF8B0000}"/>
    <cellStyle name="Currency 2 3 2 3 2" xfId="29239" xr:uid="{00000000-0005-0000-0000-0000F08B0000}"/>
    <cellStyle name="Currency 2 3 2 3 2 10" xfId="29240" xr:uid="{00000000-0005-0000-0000-0000F18B0000}"/>
    <cellStyle name="Currency 2 3 2 3 2 2" xfId="29241" xr:uid="{00000000-0005-0000-0000-0000F28B0000}"/>
    <cellStyle name="Currency 2 3 2 3 2 2 2" xfId="29242" xr:uid="{00000000-0005-0000-0000-0000F38B0000}"/>
    <cellStyle name="Currency 2 3 2 3 2 2 2 2" xfId="29243" xr:uid="{00000000-0005-0000-0000-0000F48B0000}"/>
    <cellStyle name="Currency 2 3 2 3 2 2 2 2 2" xfId="29244" xr:uid="{00000000-0005-0000-0000-0000F58B0000}"/>
    <cellStyle name="Currency 2 3 2 3 2 2 2 2 2 2" xfId="29245" xr:uid="{00000000-0005-0000-0000-0000F68B0000}"/>
    <cellStyle name="Currency 2 3 2 3 2 2 2 2 2 2 2" xfId="29246" xr:uid="{00000000-0005-0000-0000-0000F78B0000}"/>
    <cellStyle name="Currency 2 3 2 3 2 2 2 2 2 2 3" xfId="55806" xr:uid="{00000000-0005-0000-0000-0000F88B0000}"/>
    <cellStyle name="Currency 2 3 2 3 2 2 2 2 2 3" xfId="29247" xr:uid="{00000000-0005-0000-0000-0000F98B0000}"/>
    <cellStyle name="Currency 2 3 2 3 2 2 2 2 2 4" xfId="29248" xr:uid="{00000000-0005-0000-0000-0000FA8B0000}"/>
    <cellStyle name="Currency 2 3 2 3 2 2 2 2 3" xfId="29249" xr:uid="{00000000-0005-0000-0000-0000FB8B0000}"/>
    <cellStyle name="Currency 2 3 2 3 2 2 2 2 3 2" xfId="29250" xr:uid="{00000000-0005-0000-0000-0000FC8B0000}"/>
    <cellStyle name="Currency 2 3 2 3 2 2 2 2 3 2 2" xfId="29251" xr:uid="{00000000-0005-0000-0000-0000FD8B0000}"/>
    <cellStyle name="Currency 2 3 2 3 2 2 2 2 3 2 3" xfId="55807" xr:uid="{00000000-0005-0000-0000-0000FE8B0000}"/>
    <cellStyle name="Currency 2 3 2 3 2 2 2 2 3 3" xfId="29252" xr:uid="{00000000-0005-0000-0000-0000FF8B0000}"/>
    <cellStyle name="Currency 2 3 2 3 2 2 2 2 3 4" xfId="29253" xr:uid="{00000000-0005-0000-0000-0000008C0000}"/>
    <cellStyle name="Currency 2 3 2 3 2 2 2 2 4" xfId="29254" xr:uid="{00000000-0005-0000-0000-0000018C0000}"/>
    <cellStyle name="Currency 2 3 2 3 2 2 2 2 4 2" xfId="29255" xr:uid="{00000000-0005-0000-0000-0000028C0000}"/>
    <cellStyle name="Currency 2 3 2 3 2 2 2 2 4 3" xfId="55808" xr:uid="{00000000-0005-0000-0000-0000038C0000}"/>
    <cellStyle name="Currency 2 3 2 3 2 2 2 2 5" xfId="29256" xr:uid="{00000000-0005-0000-0000-0000048C0000}"/>
    <cellStyle name="Currency 2 3 2 3 2 2 2 2 6" xfId="29257" xr:uid="{00000000-0005-0000-0000-0000058C0000}"/>
    <cellStyle name="Currency 2 3 2 3 2 2 2 3" xfId="29258" xr:uid="{00000000-0005-0000-0000-0000068C0000}"/>
    <cellStyle name="Currency 2 3 2 3 2 2 2 3 2" xfId="29259" xr:uid="{00000000-0005-0000-0000-0000078C0000}"/>
    <cellStyle name="Currency 2 3 2 3 2 2 2 3 2 2" xfId="29260" xr:uid="{00000000-0005-0000-0000-0000088C0000}"/>
    <cellStyle name="Currency 2 3 2 3 2 2 2 3 2 3" xfId="55809" xr:uid="{00000000-0005-0000-0000-0000098C0000}"/>
    <cellStyle name="Currency 2 3 2 3 2 2 2 3 3" xfId="29261" xr:uid="{00000000-0005-0000-0000-00000A8C0000}"/>
    <cellStyle name="Currency 2 3 2 3 2 2 2 3 4" xfId="29262" xr:uid="{00000000-0005-0000-0000-00000B8C0000}"/>
    <cellStyle name="Currency 2 3 2 3 2 2 2 4" xfId="29263" xr:uid="{00000000-0005-0000-0000-00000C8C0000}"/>
    <cellStyle name="Currency 2 3 2 3 2 2 2 4 2" xfId="29264" xr:uid="{00000000-0005-0000-0000-00000D8C0000}"/>
    <cellStyle name="Currency 2 3 2 3 2 2 2 4 2 2" xfId="29265" xr:uid="{00000000-0005-0000-0000-00000E8C0000}"/>
    <cellStyle name="Currency 2 3 2 3 2 2 2 4 2 3" xfId="55810" xr:uid="{00000000-0005-0000-0000-00000F8C0000}"/>
    <cellStyle name="Currency 2 3 2 3 2 2 2 4 3" xfId="29266" xr:uid="{00000000-0005-0000-0000-0000108C0000}"/>
    <cellStyle name="Currency 2 3 2 3 2 2 2 4 4" xfId="29267" xr:uid="{00000000-0005-0000-0000-0000118C0000}"/>
    <cellStyle name="Currency 2 3 2 3 2 2 2 5" xfId="29268" xr:uid="{00000000-0005-0000-0000-0000128C0000}"/>
    <cellStyle name="Currency 2 3 2 3 2 2 2 5 2" xfId="29269" xr:uid="{00000000-0005-0000-0000-0000138C0000}"/>
    <cellStyle name="Currency 2 3 2 3 2 2 2 5 3" xfId="55811" xr:uid="{00000000-0005-0000-0000-0000148C0000}"/>
    <cellStyle name="Currency 2 3 2 3 2 2 2 6" xfId="29270" xr:uid="{00000000-0005-0000-0000-0000158C0000}"/>
    <cellStyle name="Currency 2 3 2 3 2 2 2 7" xfId="29271" xr:uid="{00000000-0005-0000-0000-0000168C0000}"/>
    <cellStyle name="Currency 2 3 2 3 2 2 3" xfId="29272" xr:uid="{00000000-0005-0000-0000-0000178C0000}"/>
    <cellStyle name="Currency 2 3 2 3 2 2 3 2" xfId="29273" xr:uid="{00000000-0005-0000-0000-0000188C0000}"/>
    <cellStyle name="Currency 2 3 2 3 2 2 3 2 2" xfId="29274" xr:uid="{00000000-0005-0000-0000-0000198C0000}"/>
    <cellStyle name="Currency 2 3 2 3 2 2 3 2 2 2" xfId="29275" xr:uid="{00000000-0005-0000-0000-00001A8C0000}"/>
    <cellStyle name="Currency 2 3 2 3 2 2 3 2 2 3" xfId="55812" xr:uid="{00000000-0005-0000-0000-00001B8C0000}"/>
    <cellStyle name="Currency 2 3 2 3 2 2 3 2 3" xfId="29276" xr:uid="{00000000-0005-0000-0000-00001C8C0000}"/>
    <cellStyle name="Currency 2 3 2 3 2 2 3 2 4" xfId="29277" xr:uid="{00000000-0005-0000-0000-00001D8C0000}"/>
    <cellStyle name="Currency 2 3 2 3 2 2 3 3" xfId="29278" xr:uid="{00000000-0005-0000-0000-00001E8C0000}"/>
    <cellStyle name="Currency 2 3 2 3 2 2 3 3 2" xfId="29279" xr:uid="{00000000-0005-0000-0000-00001F8C0000}"/>
    <cellStyle name="Currency 2 3 2 3 2 2 3 3 2 2" xfId="29280" xr:uid="{00000000-0005-0000-0000-0000208C0000}"/>
    <cellStyle name="Currency 2 3 2 3 2 2 3 3 2 3" xfId="55813" xr:uid="{00000000-0005-0000-0000-0000218C0000}"/>
    <cellStyle name="Currency 2 3 2 3 2 2 3 3 3" xfId="29281" xr:uid="{00000000-0005-0000-0000-0000228C0000}"/>
    <cellStyle name="Currency 2 3 2 3 2 2 3 3 4" xfId="29282" xr:uid="{00000000-0005-0000-0000-0000238C0000}"/>
    <cellStyle name="Currency 2 3 2 3 2 2 3 4" xfId="29283" xr:uid="{00000000-0005-0000-0000-0000248C0000}"/>
    <cellStyle name="Currency 2 3 2 3 2 2 3 4 2" xfId="29284" xr:uid="{00000000-0005-0000-0000-0000258C0000}"/>
    <cellStyle name="Currency 2 3 2 3 2 2 3 4 3" xfId="55814" xr:uid="{00000000-0005-0000-0000-0000268C0000}"/>
    <cellStyle name="Currency 2 3 2 3 2 2 3 5" xfId="29285" xr:uid="{00000000-0005-0000-0000-0000278C0000}"/>
    <cellStyle name="Currency 2 3 2 3 2 2 3 6" xfId="29286" xr:uid="{00000000-0005-0000-0000-0000288C0000}"/>
    <cellStyle name="Currency 2 3 2 3 2 2 4" xfId="29287" xr:uid="{00000000-0005-0000-0000-0000298C0000}"/>
    <cellStyle name="Currency 2 3 2 3 2 2 4 2" xfId="29288" xr:uid="{00000000-0005-0000-0000-00002A8C0000}"/>
    <cellStyle name="Currency 2 3 2 3 2 2 4 2 2" xfId="29289" xr:uid="{00000000-0005-0000-0000-00002B8C0000}"/>
    <cellStyle name="Currency 2 3 2 3 2 2 4 2 3" xfId="55815" xr:uid="{00000000-0005-0000-0000-00002C8C0000}"/>
    <cellStyle name="Currency 2 3 2 3 2 2 4 3" xfId="29290" xr:uid="{00000000-0005-0000-0000-00002D8C0000}"/>
    <cellStyle name="Currency 2 3 2 3 2 2 4 4" xfId="29291" xr:uid="{00000000-0005-0000-0000-00002E8C0000}"/>
    <cellStyle name="Currency 2 3 2 3 2 2 5" xfId="29292" xr:uid="{00000000-0005-0000-0000-00002F8C0000}"/>
    <cellStyle name="Currency 2 3 2 3 2 2 5 2" xfId="29293" xr:uid="{00000000-0005-0000-0000-0000308C0000}"/>
    <cellStyle name="Currency 2 3 2 3 2 2 5 2 2" xfId="29294" xr:uid="{00000000-0005-0000-0000-0000318C0000}"/>
    <cellStyle name="Currency 2 3 2 3 2 2 5 2 3" xfId="55816" xr:uid="{00000000-0005-0000-0000-0000328C0000}"/>
    <cellStyle name="Currency 2 3 2 3 2 2 5 3" xfId="29295" xr:uid="{00000000-0005-0000-0000-0000338C0000}"/>
    <cellStyle name="Currency 2 3 2 3 2 2 5 4" xfId="29296" xr:uid="{00000000-0005-0000-0000-0000348C0000}"/>
    <cellStyle name="Currency 2 3 2 3 2 2 6" xfId="29297" xr:uid="{00000000-0005-0000-0000-0000358C0000}"/>
    <cellStyle name="Currency 2 3 2 3 2 2 6 2" xfId="29298" xr:uid="{00000000-0005-0000-0000-0000368C0000}"/>
    <cellStyle name="Currency 2 3 2 3 2 2 6 3" xfId="55817" xr:uid="{00000000-0005-0000-0000-0000378C0000}"/>
    <cellStyle name="Currency 2 3 2 3 2 2 7" xfId="29299" xr:uid="{00000000-0005-0000-0000-0000388C0000}"/>
    <cellStyle name="Currency 2 3 2 3 2 2 8" xfId="29300" xr:uid="{00000000-0005-0000-0000-0000398C0000}"/>
    <cellStyle name="Currency 2 3 2 3 2 3" xfId="29301" xr:uid="{00000000-0005-0000-0000-00003A8C0000}"/>
    <cellStyle name="Currency 2 3 2 3 2 3 2" xfId="29302" xr:uid="{00000000-0005-0000-0000-00003B8C0000}"/>
    <cellStyle name="Currency 2 3 2 3 2 3 2 2" xfId="29303" xr:uid="{00000000-0005-0000-0000-00003C8C0000}"/>
    <cellStyle name="Currency 2 3 2 3 2 3 2 2 2" xfId="29304" xr:uid="{00000000-0005-0000-0000-00003D8C0000}"/>
    <cellStyle name="Currency 2 3 2 3 2 3 2 2 2 2" xfId="29305" xr:uid="{00000000-0005-0000-0000-00003E8C0000}"/>
    <cellStyle name="Currency 2 3 2 3 2 3 2 2 2 3" xfId="55818" xr:uid="{00000000-0005-0000-0000-00003F8C0000}"/>
    <cellStyle name="Currency 2 3 2 3 2 3 2 2 3" xfId="29306" xr:uid="{00000000-0005-0000-0000-0000408C0000}"/>
    <cellStyle name="Currency 2 3 2 3 2 3 2 2 4" xfId="29307" xr:uid="{00000000-0005-0000-0000-0000418C0000}"/>
    <cellStyle name="Currency 2 3 2 3 2 3 2 3" xfId="29308" xr:uid="{00000000-0005-0000-0000-0000428C0000}"/>
    <cellStyle name="Currency 2 3 2 3 2 3 2 3 2" xfId="29309" xr:uid="{00000000-0005-0000-0000-0000438C0000}"/>
    <cellStyle name="Currency 2 3 2 3 2 3 2 3 2 2" xfId="29310" xr:uid="{00000000-0005-0000-0000-0000448C0000}"/>
    <cellStyle name="Currency 2 3 2 3 2 3 2 3 2 3" xfId="55819" xr:uid="{00000000-0005-0000-0000-0000458C0000}"/>
    <cellStyle name="Currency 2 3 2 3 2 3 2 3 3" xfId="29311" xr:uid="{00000000-0005-0000-0000-0000468C0000}"/>
    <cellStyle name="Currency 2 3 2 3 2 3 2 3 4" xfId="29312" xr:uid="{00000000-0005-0000-0000-0000478C0000}"/>
    <cellStyle name="Currency 2 3 2 3 2 3 2 4" xfId="29313" xr:uid="{00000000-0005-0000-0000-0000488C0000}"/>
    <cellStyle name="Currency 2 3 2 3 2 3 2 4 2" xfId="29314" xr:uid="{00000000-0005-0000-0000-0000498C0000}"/>
    <cellStyle name="Currency 2 3 2 3 2 3 2 4 3" xfId="55820" xr:uid="{00000000-0005-0000-0000-00004A8C0000}"/>
    <cellStyle name="Currency 2 3 2 3 2 3 2 5" xfId="29315" xr:uid="{00000000-0005-0000-0000-00004B8C0000}"/>
    <cellStyle name="Currency 2 3 2 3 2 3 2 6" xfId="29316" xr:uid="{00000000-0005-0000-0000-00004C8C0000}"/>
    <cellStyle name="Currency 2 3 2 3 2 3 3" xfId="29317" xr:uid="{00000000-0005-0000-0000-00004D8C0000}"/>
    <cellStyle name="Currency 2 3 2 3 2 3 3 2" xfId="29318" xr:uid="{00000000-0005-0000-0000-00004E8C0000}"/>
    <cellStyle name="Currency 2 3 2 3 2 3 3 2 2" xfId="29319" xr:uid="{00000000-0005-0000-0000-00004F8C0000}"/>
    <cellStyle name="Currency 2 3 2 3 2 3 3 2 3" xfId="55821" xr:uid="{00000000-0005-0000-0000-0000508C0000}"/>
    <cellStyle name="Currency 2 3 2 3 2 3 3 3" xfId="29320" xr:uid="{00000000-0005-0000-0000-0000518C0000}"/>
    <cellStyle name="Currency 2 3 2 3 2 3 3 4" xfId="29321" xr:uid="{00000000-0005-0000-0000-0000528C0000}"/>
    <cellStyle name="Currency 2 3 2 3 2 3 4" xfId="29322" xr:uid="{00000000-0005-0000-0000-0000538C0000}"/>
    <cellStyle name="Currency 2 3 2 3 2 3 4 2" xfId="29323" xr:uid="{00000000-0005-0000-0000-0000548C0000}"/>
    <cellStyle name="Currency 2 3 2 3 2 3 4 2 2" xfId="29324" xr:uid="{00000000-0005-0000-0000-0000558C0000}"/>
    <cellStyle name="Currency 2 3 2 3 2 3 4 2 3" xfId="55822" xr:uid="{00000000-0005-0000-0000-0000568C0000}"/>
    <cellStyle name="Currency 2 3 2 3 2 3 4 3" xfId="29325" xr:uid="{00000000-0005-0000-0000-0000578C0000}"/>
    <cellStyle name="Currency 2 3 2 3 2 3 4 4" xfId="29326" xr:uid="{00000000-0005-0000-0000-0000588C0000}"/>
    <cellStyle name="Currency 2 3 2 3 2 3 5" xfId="29327" xr:uid="{00000000-0005-0000-0000-0000598C0000}"/>
    <cellStyle name="Currency 2 3 2 3 2 3 5 2" xfId="29328" xr:uid="{00000000-0005-0000-0000-00005A8C0000}"/>
    <cellStyle name="Currency 2 3 2 3 2 3 5 3" xfId="55823" xr:uid="{00000000-0005-0000-0000-00005B8C0000}"/>
    <cellStyle name="Currency 2 3 2 3 2 3 6" xfId="29329" xr:uid="{00000000-0005-0000-0000-00005C8C0000}"/>
    <cellStyle name="Currency 2 3 2 3 2 3 7" xfId="29330" xr:uid="{00000000-0005-0000-0000-00005D8C0000}"/>
    <cellStyle name="Currency 2 3 2 3 2 4" xfId="29331" xr:uid="{00000000-0005-0000-0000-00005E8C0000}"/>
    <cellStyle name="Currency 2 3 2 3 2 4 2" xfId="29332" xr:uid="{00000000-0005-0000-0000-00005F8C0000}"/>
    <cellStyle name="Currency 2 3 2 3 2 4 2 2" xfId="29333" xr:uid="{00000000-0005-0000-0000-0000608C0000}"/>
    <cellStyle name="Currency 2 3 2 3 2 4 2 2 2" xfId="29334" xr:uid="{00000000-0005-0000-0000-0000618C0000}"/>
    <cellStyle name="Currency 2 3 2 3 2 4 2 2 3" xfId="55824" xr:uid="{00000000-0005-0000-0000-0000628C0000}"/>
    <cellStyle name="Currency 2 3 2 3 2 4 2 3" xfId="29335" xr:uid="{00000000-0005-0000-0000-0000638C0000}"/>
    <cellStyle name="Currency 2 3 2 3 2 4 2 4" xfId="29336" xr:uid="{00000000-0005-0000-0000-0000648C0000}"/>
    <cellStyle name="Currency 2 3 2 3 2 4 3" xfId="29337" xr:uid="{00000000-0005-0000-0000-0000658C0000}"/>
    <cellStyle name="Currency 2 3 2 3 2 4 3 2" xfId="29338" xr:uid="{00000000-0005-0000-0000-0000668C0000}"/>
    <cellStyle name="Currency 2 3 2 3 2 4 3 2 2" xfId="29339" xr:uid="{00000000-0005-0000-0000-0000678C0000}"/>
    <cellStyle name="Currency 2 3 2 3 2 4 3 2 3" xfId="55825" xr:uid="{00000000-0005-0000-0000-0000688C0000}"/>
    <cellStyle name="Currency 2 3 2 3 2 4 3 3" xfId="29340" xr:uid="{00000000-0005-0000-0000-0000698C0000}"/>
    <cellStyle name="Currency 2 3 2 3 2 4 3 4" xfId="29341" xr:uid="{00000000-0005-0000-0000-00006A8C0000}"/>
    <cellStyle name="Currency 2 3 2 3 2 4 4" xfId="29342" xr:uid="{00000000-0005-0000-0000-00006B8C0000}"/>
    <cellStyle name="Currency 2 3 2 3 2 4 4 2" xfId="29343" xr:uid="{00000000-0005-0000-0000-00006C8C0000}"/>
    <cellStyle name="Currency 2 3 2 3 2 4 4 3" xfId="55826" xr:uid="{00000000-0005-0000-0000-00006D8C0000}"/>
    <cellStyle name="Currency 2 3 2 3 2 4 5" xfId="29344" xr:uid="{00000000-0005-0000-0000-00006E8C0000}"/>
    <cellStyle name="Currency 2 3 2 3 2 4 6" xfId="29345" xr:uid="{00000000-0005-0000-0000-00006F8C0000}"/>
    <cellStyle name="Currency 2 3 2 3 2 5" xfId="29346" xr:uid="{00000000-0005-0000-0000-0000708C0000}"/>
    <cellStyle name="Currency 2 3 2 3 2 5 2" xfId="29347" xr:uid="{00000000-0005-0000-0000-0000718C0000}"/>
    <cellStyle name="Currency 2 3 2 3 2 5 2 2" xfId="29348" xr:uid="{00000000-0005-0000-0000-0000728C0000}"/>
    <cellStyle name="Currency 2 3 2 3 2 5 2 2 2" xfId="29349" xr:uid="{00000000-0005-0000-0000-0000738C0000}"/>
    <cellStyle name="Currency 2 3 2 3 2 5 2 2 3" xfId="55827" xr:uid="{00000000-0005-0000-0000-0000748C0000}"/>
    <cellStyle name="Currency 2 3 2 3 2 5 2 3" xfId="29350" xr:uid="{00000000-0005-0000-0000-0000758C0000}"/>
    <cellStyle name="Currency 2 3 2 3 2 5 2 4" xfId="29351" xr:uid="{00000000-0005-0000-0000-0000768C0000}"/>
    <cellStyle name="Currency 2 3 2 3 2 5 3" xfId="29352" xr:uid="{00000000-0005-0000-0000-0000778C0000}"/>
    <cellStyle name="Currency 2 3 2 3 2 5 3 2" xfId="29353" xr:uid="{00000000-0005-0000-0000-0000788C0000}"/>
    <cellStyle name="Currency 2 3 2 3 2 5 3 3" xfId="55828" xr:uid="{00000000-0005-0000-0000-0000798C0000}"/>
    <cellStyle name="Currency 2 3 2 3 2 5 4" xfId="29354" xr:uid="{00000000-0005-0000-0000-00007A8C0000}"/>
    <cellStyle name="Currency 2 3 2 3 2 5 5" xfId="29355" xr:uid="{00000000-0005-0000-0000-00007B8C0000}"/>
    <cellStyle name="Currency 2 3 2 3 2 6" xfId="29356" xr:uid="{00000000-0005-0000-0000-00007C8C0000}"/>
    <cellStyle name="Currency 2 3 2 3 2 6 2" xfId="29357" xr:uid="{00000000-0005-0000-0000-00007D8C0000}"/>
    <cellStyle name="Currency 2 3 2 3 2 6 2 2" xfId="29358" xr:uid="{00000000-0005-0000-0000-00007E8C0000}"/>
    <cellStyle name="Currency 2 3 2 3 2 6 2 3" xfId="55829" xr:uid="{00000000-0005-0000-0000-00007F8C0000}"/>
    <cellStyle name="Currency 2 3 2 3 2 6 3" xfId="29359" xr:uid="{00000000-0005-0000-0000-0000808C0000}"/>
    <cellStyle name="Currency 2 3 2 3 2 6 4" xfId="29360" xr:uid="{00000000-0005-0000-0000-0000818C0000}"/>
    <cellStyle name="Currency 2 3 2 3 2 7" xfId="29361" xr:uid="{00000000-0005-0000-0000-0000828C0000}"/>
    <cellStyle name="Currency 2 3 2 3 2 7 2" xfId="29362" xr:uid="{00000000-0005-0000-0000-0000838C0000}"/>
    <cellStyle name="Currency 2 3 2 3 2 7 2 2" xfId="29363" xr:uid="{00000000-0005-0000-0000-0000848C0000}"/>
    <cellStyle name="Currency 2 3 2 3 2 7 2 3" xfId="55830" xr:uid="{00000000-0005-0000-0000-0000858C0000}"/>
    <cellStyle name="Currency 2 3 2 3 2 7 3" xfId="29364" xr:uid="{00000000-0005-0000-0000-0000868C0000}"/>
    <cellStyle name="Currency 2 3 2 3 2 7 4" xfId="29365" xr:uid="{00000000-0005-0000-0000-0000878C0000}"/>
    <cellStyle name="Currency 2 3 2 3 2 8" xfId="29366" xr:uid="{00000000-0005-0000-0000-0000888C0000}"/>
    <cellStyle name="Currency 2 3 2 3 2 8 2" xfId="29367" xr:uid="{00000000-0005-0000-0000-0000898C0000}"/>
    <cellStyle name="Currency 2 3 2 3 2 8 3" xfId="55831" xr:uid="{00000000-0005-0000-0000-00008A8C0000}"/>
    <cellStyle name="Currency 2 3 2 3 2 9" xfId="29368" xr:uid="{00000000-0005-0000-0000-00008B8C0000}"/>
    <cellStyle name="Currency 2 3 2 3 3" xfId="29369" xr:uid="{00000000-0005-0000-0000-00008C8C0000}"/>
    <cellStyle name="Currency 2 3 2 3 3 2" xfId="29370" xr:uid="{00000000-0005-0000-0000-00008D8C0000}"/>
    <cellStyle name="Currency 2 3 2 3 3 2 2" xfId="29371" xr:uid="{00000000-0005-0000-0000-00008E8C0000}"/>
    <cellStyle name="Currency 2 3 2 3 3 2 2 2" xfId="29372" xr:uid="{00000000-0005-0000-0000-00008F8C0000}"/>
    <cellStyle name="Currency 2 3 2 3 3 2 2 2 2" xfId="29373" xr:uid="{00000000-0005-0000-0000-0000908C0000}"/>
    <cellStyle name="Currency 2 3 2 3 3 2 2 2 2 2" xfId="29374" xr:uid="{00000000-0005-0000-0000-0000918C0000}"/>
    <cellStyle name="Currency 2 3 2 3 3 2 2 2 2 3" xfId="55832" xr:uid="{00000000-0005-0000-0000-0000928C0000}"/>
    <cellStyle name="Currency 2 3 2 3 3 2 2 2 3" xfId="29375" xr:uid="{00000000-0005-0000-0000-0000938C0000}"/>
    <cellStyle name="Currency 2 3 2 3 3 2 2 2 4" xfId="29376" xr:uid="{00000000-0005-0000-0000-0000948C0000}"/>
    <cellStyle name="Currency 2 3 2 3 3 2 2 3" xfId="29377" xr:uid="{00000000-0005-0000-0000-0000958C0000}"/>
    <cellStyle name="Currency 2 3 2 3 3 2 2 3 2" xfId="29378" xr:uid="{00000000-0005-0000-0000-0000968C0000}"/>
    <cellStyle name="Currency 2 3 2 3 3 2 2 3 2 2" xfId="29379" xr:uid="{00000000-0005-0000-0000-0000978C0000}"/>
    <cellStyle name="Currency 2 3 2 3 3 2 2 3 2 3" xfId="55833" xr:uid="{00000000-0005-0000-0000-0000988C0000}"/>
    <cellStyle name="Currency 2 3 2 3 3 2 2 3 3" xfId="29380" xr:uid="{00000000-0005-0000-0000-0000998C0000}"/>
    <cellStyle name="Currency 2 3 2 3 3 2 2 3 4" xfId="29381" xr:uid="{00000000-0005-0000-0000-00009A8C0000}"/>
    <cellStyle name="Currency 2 3 2 3 3 2 2 4" xfId="29382" xr:uid="{00000000-0005-0000-0000-00009B8C0000}"/>
    <cellStyle name="Currency 2 3 2 3 3 2 2 4 2" xfId="29383" xr:uid="{00000000-0005-0000-0000-00009C8C0000}"/>
    <cellStyle name="Currency 2 3 2 3 3 2 2 4 3" xfId="55834" xr:uid="{00000000-0005-0000-0000-00009D8C0000}"/>
    <cellStyle name="Currency 2 3 2 3 3 2 2 5" xfId="29384" xr:uid="{00000000-0005-0000-0000-00009E8C0000}"/>
    <cellStyle name="Currency 2 3 2 3 3 2 2 6" xfId="29385" xr:uid="{00000000-0005-0000-0000-00009F8C0000}"/>
    <cellStyle name="Currency 2 3 2 3 3 2 3" xfId="29386" xr:uid="{00000000-0005-0000-0000-0000A08C0000}"/>
    <cellStyle name="Currency 2 3 2 3 3 2 3 2" xfId="29387" xr:uid="{00000000-0005-0000-0000-0000A18C0000}"/>
    <cellStyle name="Currency 2 3 2 3 3 2 3 2 2" xfId="29388" xr:uid="{00000000-0005-0000-0000-0000A28C0000}"/>
    <cellStyle name="Currency 2 3 2 3 3 2 3 2 3" xfId="55835" xr:uid="{00000000-0005-0000-0000-0000A38C0000}"/>
    <cellStyle name="Currency 2 3 2 3 3 2 3 3" xfId="29389" xr:uid="{00000000-0005-0000-0000-0000A48C0000}"/>
    <cellStyle name="Currency 2 3 2 3 3 2 3 4" xfId="29390" xr:uid="{00000000-0005-0000-0000-0000A58C0000}"/>
    <cellStyle name="Currency 2 3 2 3 3 2 4" xfId="29391" xr:uid="{00000000-0005-0000-0000-0000A68C0000}"/>
    <cellStyle name="Currency 2 3 2 3 3 2 4 2" xfId="29392" xr:uid="{00000000-0005-0000-0000-0000A78C0000}"/>
    <cellStyle name="Currency 2 3 2 3 3 2 4 2 2" xfId="29393" xr:uid="{00000000-0005-0000-0000-0000A88C0000}"/>
    <cellStyle name="Currency 2 3 2 3 3 2 4 2 3" xfId="55836" xr:uid="{00000000-0005-0000-0000-0000A98C0000}"/>
    <cellStyle name="Currency 2 3 2 3 3 2 4 3" xfId="29394" xr:uid="{00000000-0005-0000-0000-0000AA8C0000}"/>
    <cellStyle name="Currency 2 3 2 3 3 2 4 4" xfId="29395" xr:uid="{00000000-0005-0000-0000-0000AB8C0000}"/>
    <cellStyle name="Currency 2 3 2 3 3 2 5" xfId="29396" xr:uid="{00000000-0005-0000-0000-0000AC8C0000}"/>
    <cellStyle name="Currency 2 3 2 3 3 2 5 2" xfId="29397" xr:uid="{00000000-0005-0000-0000-0000AD8C0000}"/>
    <cellStyle name="Currency 2 3 2 3 3 2 5 3" xfId="55837" xr:uid="{00000000-0005-0000-0000-0000AE8C0000}"/>
    <cellStyle name="Currency 2 3 2 3 3 2 6" xfId="29398" xr:uid="{00000000-0005-0000-0000-0000AF8C0000}"/>
    <cellStyle name="Currency 2 3 2 3 3 2 7" xfId="29399" xr:uid="{00000000-0005-0000-0000-0000B08C0000}"/>
    <cellStyle name="Currency 2 3 2 3 3 3" xfId="29400" xr:uid="{00000000-0005-0000-0000-0000B18C0000}"/>
    <cellStyle name="Currency 2 3 2 3 3 3 2" xfId="29401" xr:uid="{00000000-0005-0000-0000-0000B28C0000}"/>
    <cellStyle name="Currency 2 3 2 3 3 3 2 2" xfId="29402" xr:uid="{00000000-0005-0000-0000-0000B38C0000}"/>
    <cellStyle name="Currency 2 3 2 3 3 3 2 2 2" xfId="29403" xr:uid="{00000000-0005-0000-0000-0000B48C0000}"/>
    <cellStyle name="Currency 2 3 2 3 3 3 2 2 3" xfId="55838" xr:uid="{00000000-0005-0000-0000-0000B58C0000}"/>
    <cellStyle name="Currency 2 3 2 3 3 3 2 3" xfId="29404" xr:uid="{00000000-0005-0000-0000-0000B68C0000}"/>
    <cellStyle name="Currency 2 3 2 3 3 3 2 4" xfId="29405" xr:uid="{00000000-0005-0000-0000-0000B78C0000}"/>
    <cellStyle name="Currency 2 3 2 3 3 3 3" xfId="29406" xr:uid="{00000000-0005-0000-0000-0000B88C0000}"/>
    <cellStyle name="Currency 2 3 2 3 3 3 3 2" xfId="29407" xr:uid="{00000000-0005-0000-0000-0000B98C0000}"/>
    <cellStyle name="Currency 2 3 2 3 3 3 3 2 2" xfId="29408" xr:uid="{00000000-0005-0000-0000-0000BA8C0000}"/>
    <cellStyle name="Currency 2 3 2 3 3 3 3 2 3" xfId="55839" xr:uid="{00000000-0005-0000-0000-0000BB8C0000}"/>
    <cellStyle name="Currency 2 3 2 3 3 3 3 3" xfId="29409" xr:uid="{00000000-0005-0000-0000-0000BC8C0000}"/>
    <cellStyle name="Currency 2 3 2 3 3 3 3 4" xfId="29410" xr:uid="{00000000-0005-0000-0000-0000BD8C0000}"/>
    <cellStyle name="Currency 2 3 2 3 3 3 4" xfId="29411" xr:uid="{00000000-0005-0000-0000-0000BE8C0000}"/>
    <cellStyle name="Currency 2 3 2 3 3 3 4 2" xfId="29412" xr:uid="{00000000-0005-0000-0000-0000BF8C0000}"/>
    <cellStyle name="Currency 2 3 2 3 3 3 4 3" xfId="55840" xr:uid="{00000000-0005-0000-0000-0000C08C0000}"/>
    <cellStyle name="Currency 2 3 2 3 3 3 5" xfId="29413" xr:uid="{00000000-0005-0000-0000-0000C18C0000}"/>
    <cellStyle name="Currency 2 3 2 3 3 3 6" xfId="29414" xr:uid="{00000000-0005-0000-0000-0000C28C0000}"/>
    <cellStyle name="Currency 2 3 2 3 3 4" xfId="29415" xr:uid="{00000000-0005-0000-0000-0000C38C0000}"/>
    <cellStyle name="Currency 2 3 2 3 3 4 2" xfId="29416" xr:uid="{00000000-0005-0000-0000-0000C48C0000}"/>
    <cellStyle name="Currency 2 3 2 3 3 4 2 2" xfId="29417" xr:uid="{00000000-0005-0000-0000-0000C58C0000}"/>
    <cellStyle name="Currency 2 3 2 3 3 4 2 3" xfId="55841" xr:uid="{00000000-0005-0000-0000-0000C68C0000}"/>
    <cellStyle name="Currency 2 3 2 3 3 4 3" xfId="29418" xr:uid="{00000000-0005-0000-0000-0000C78C0000}"/>
    <cellStyle name="Currency 2 3 2 3 3 4 4" xfId="29419" xr:uid="{00000000-0005-0000-0000-0000C88C0000}"/>
    <cellStyle name="Currency 2 3 2 3 3 5" xfId="29420" xr:uid="{00000000-0005-0000-0000-0000C98C0000}"/>
    <cellStyle name="Currency 2 3 2 3 3 5 2" xfId="29421" xr:uid="{00000000-0005-0000-0000-0000CA8C0000}"/>
    <cellStyle name="Currency 2 3 2 3 3 5 2 2" xfId="29422" xr:uid="{00000000-0005-0000-0000-0000CB8C0000}"/>
    <cellStyle name="Currency 2 3 2 3 3 5 2 3" xfId="55842" xr:uid="{00000000-0005-0000-0000-0000CC8C0000}"/>
    <cellStyle name="Currency 2 3 2 3 3 5 3" xfId="29423" xr:uid="{00000000-0005-0000-0000-0000CD8C0000}"/>
    <cellStyle name="Currency 2 3 2 3 3 5 4" xfId="29424" xr:uid="{00000000-0005-0000-0000-0000CE8C0000}"/>
    <cellStyle name="Currency 2 3 2 3 3 6" xfId="29425" xr:uid="{00000000-0005-0000-0000-0000CF8C0000}"/>
    <cellStyle name="Currency 2 3 2 3 3 6 2" xfId="29426" xr:uid="{00000000-0005-0000-0000-0000D08C0000}"/>
    <cellStyle name="Currency 2 3 2 3 3 6 3" xfId="55843" xr:uid="{00000000-0005-0000-0000-0000D18C0000}"/>
    <cellStyle name="Currency 2 3 2 3 3 7" xfId="29427" xr:uid="{00000000-0005-0000-0000-0000D28C0000}"/>
    <cellStyle name="Currency 2 3 2 3 3 8" xfId="29428" xr:uid="{00000000-0005-0000-0000-0000D38C0000}"/>
    <cellStyle name="Currency 2 3 2 3 4" xfId="29429" xr:uid="{00000000-0005-0000-0000-0000D48C0000}"/>
    <cellStyle name="Currency 2 3 2 3 4 2" xfId="29430" xr:uid="{00000000-0005-0000-0000-0000D58C0000}"/>
    <cellStyle name="Currency 2 3 2 3 4 2 2" xfId="29431" xr:uid="{00000000-0005-0000-0000-0000D68C0000}"/>
    <cellStyle name="Currency 2 3 2 3 4 2 2 2" xfId="29432" xr:uid="{00000000-0005-0000-0000-0000D78C0000}"/>
    <cellStyle name="Currency 2 3 2 3 4 2 2 2 2" xfId="29433" xr:uid="{00000000-0005-0000-0000-0000D88C0000}"/>
    <cellStyle name="Currency 2 3 2 3 4 2 2 2 3" xfId="55844" xr:uid="{00000000-0005-0000-0000-0000D98C0000}"/>
    <cellStyle name="Currency 2 3 2 3 4 2 2 3" xfId="29434" xr:uid="{00000000-0005-0000-0000-0000DA8C0000}"/>
    <cellStyle name="Currency 2 3 2 3 4 2 2 4" xfId="29435" xr:uid="{00000000-0005-0000-0000-0000DB8C0000}"/>
    <cellStyle name="Currency 2 3 2 3 4 2 3" xfId="29436" xr:uid="{00000000-0005-0000-0000-0000DC8C0000}"/>
    <cellStyle name="Currency 2 3 2 3 4 2 3 2" xfId="29437" xr:uid="{00000000-0005-0000-0000-0000DD8C0000}"/>
    <cellStyle name="Currency 2 3 2 3 4 2 3 2 2" xfId="29438" xr:uid="{00000000-0005-0000-0000-0000DE8C0000}"/>
    <cellStyle name="Currency 2 3 2 3 4 2 3 2 3" xfId="55845" xr:uid="{00000000-0005-0000-0000-0000DF8C0000}"/>
    <cellStyle name="Currency 2 3 2 3 4 2 3 3" xfId="29439" xr:uid="{00000000-0005-0000-0000-0000E08C0000}"/>
    <cellStyle name="Currency 2 3 2 3 4 2 3 4" xfId="29440" xr:uid="{00000000-0005-0000-0000-0000E18C0000}"/>
    <cellStyle name="Currency 2 3 2 3 4 2 4" xfId="29441" xr:uid="{00000000-0005-0000-0000-0000E28C0000}"/>
    <cellStyle name="Currency 2 3 2 3 4 2 4 2" xfId="29442" xr:uid="{00000000-0005-0000-0000-0000E38C0000}"/>
    <cellStyle name="Currency 2 3 2 3 4 2 4 3" xfId="55846" xr:uid="{00000000-0005-0000-0000-0000E48C0000}"/>
    <cellStyle name="Currency 2 3 2 3 4 2 5" xfId="29443" xr:uid="{00000000-0005-0000-0000-0000E58C0000}"/>
    <cellStyle name="Currency 2 3 2 3 4 2 6" xfId="29444" xr:uid="{00000000-0005-0000-0000-0000E68C0000}"/>
    <cellStyle name="Currency 2 3 2 3 4 3" xfId="29445" xr:uid="{00000000-0005-0000-0000-0000E78C0000}"/>
    <cellStyle name="Currency 2 3 2 3 4 3 2" xfId="29446" xr:uid="{00000000-0005-0000-0000-0000E88C0000}"/>
    <cellStyle name="Currency 2 3 2 3 4 3 2 2" xfId="29447" xr:uid="{00000000-0005-0000-0000-0000E98C0000}"/>
    <cellStyle name="Currency 2 3 2 3 4 3 2 3" xfId="55847" xr:uid="{00000000-0005-0000-0000-0000EA8C0000}"/>
    <cellStyle name="Currency 2 3 2 3 4 3 3" xfId="29448" xr:uid="{00000000-0005-0000-0000-0000EB8C0000}"/>
    <cellStyle name="Currency 2 3 2 3 4 3 4" xfId="29449" xr:uid="{00000000-0005-0000-0000-0000EC8C0000}"/>
    <cellStyle name="Currency 2 3 2 3 4 4" xfId="29450" xr:uid="{00000000-0005-0000-0000-0000ED8C0000}"/>
    <cellStyle name="Currency 2 3 2 3 4 4 2" xfId="29451" xr:uid="{00000000-0005-0000-0000-0000EE8C0000}"/>
    <cellStyle name="Currency 2 3 2 3 4 4 2 2" xfId="29452" xr:uid="{00000000-0005-0000-0000-0000EF8C0000}"/>
    <cellStyle name="Currency 2 3 2 3 4 4 2 3" xfId="55848" xr:uid="{00000000-0005-0000-0000-0000F08C0000}"/>
    <cellStyle name="Currency 2 3 2 3 4 4 3" xfId="29453" xr:uid="{00000000-0005-0000-0000-0000F18C0000}"/>
    <cellStyle name="Currency 2 3 2 3 4 4 4" xfId="29454" xr:uid="{00000000-0005-0000-0000-0000F28C0000}"/>
    <cellStyle name="Currency 2 3 2 3 4 5" xfId="29455" xr:uid="{00000000-0005-0000-0000-0000F38C0000}"/>
    <cellStyle name="Currency 2 3 2 3 4 5 2" xfId="29456" xr:uid="{00000000-0005-0000-0000-0000F48C0000}"/>
    <cellStyle name="Currency 2 3 2 3 4 5 3" xfId="55849" xr:uid="{00000000-0005-0000-0000-0000F58C0000}"/>
    <cellStyle name="Currency 2 3 2 3 4 6" xfId="29457" xr:uid="{00000000-0005-0000-0000-0000F68C0000}"/>
    <cellStyle name="Currency 2 3 2 3 4 7" xfId="29458" xr:uid="{00000000-0005-0000-0000-0000F78C0000}"/>
    <cellStyle name="Currency 2 3 2 3 5" xfId="29459" xr:uid="{00000000-0005-0000-0000-0000F88C0000}"/>
    <cellStyle name="Currency 2 3 2 3 5 2" xfId="29460" xr:uid="{00000000-0005-0000-0000-0000F98C0000}"/>
    <cellStyle name="Currency 2 3 2 3 5 2 2" xfId="29461" xr:uid="{00000000-0005-0000-0000-0000FA8C0000}"/>
    <cellStyle name="Currency 2 3 2 3 5 2 2 2" xfId="29462" xr:uid="{00000000-0005-0000-0000-0000FB8C0000}"/>
    <cellStyle name="Currency 2 3 2 3 5 2 2 3" xfId="55850" xr:uid="{00000000-0005-0000-0000-0000FC8C0000}"/>
    <cellStyle name="Currency 2 3 2 3 5 2 3" xfId="29463" xr:uid="{00000000-0005-0000-0000-0000FD8C0000}"/>
    <cellStyle name="Currency 2 3 2 3 5 2 4" xfId="29464" xr:uid="{00000000-0005-0000-0000-0000FE8C0000}"/>
    <cellStyle name="Currency 2 3 2 3 5 3" xfId="29465" xr:uid="{00000000-0005-0000-0000-0000FF8C0000}"/>
    <cellStyle name="Currency 2 3 2 3 5 3 2" xfId="29466" xr:uid="{00000000-0005-0000-0000-0000008D0000}"/>
    <cellStyle name="Currency 2 3 2 3 5 3 2 2" xfId="29467" xr:uid="{00000000-0005-0000-0000-0000018D0000}"/>
    <cellStyle name="Currency 2 3 2 3 5 3 2 3" xfId="55851" xr:uid="{00000000-0005-0000-0000-0000028D0000}"/>
    <cellStyle name="Currency 2 3 2 3 5 3 3" xfId="29468" xr:uid="{00000000-0005-0000-0000-0000038D0000}"/>
    <cellStyle name="Currency 2 3 2 3 5 3 4" xfId="29469" xr:uid="{00000000-0005-0000-0000-0000048D0000}"/>
    <cellStyle name="Currency 2 3 2 3 5 4" xfId="29470" xr:uid="{00000000-0005-0000-0000-0000058D0000}"/>
    <cellStyle name="Currency 2 3 2 3 5 4 2" xfId="29471" xr:uid="{00000000-0005-0000-0000-0000068D0000}"/>
    <cellStyle name="Currency 2 3 2 3 5 4 3" xfId="55852" xr:uid="{00000000-0005-0000-0000-0000078D0000}"/>
    <cellStyle name="Currency 2 3 2 3 5 5" xfId="29472" xr:uid="{00000000-0005-0000-0000-0000088D0000}"/>
    <cellStyle name="Currency 2 3 2 3 5 6" xfId="29473" xr:uid="{00000000-0005-0000-0000-0000098D0000}"/>
    <cellStyle name="Currency 2 3 2 3 6" xfId="29474" xr:uid="{00000000-0005-0000-0000-00000A8D0000}"/>
    <cellStyle name="Currency 2 3 2 3 6 2" xfId="29475" xr:uid="{00000000-0005-0000-0000-00000B8D0000}"/>
    <cellStyle name="Currency 2 3 2 3 6 2 2" xfId="29476" xr:uid="{00000000-0005-0000-0000-00000C8D0000}"/>
    <cellStyle name="Currency 2 3 2 3 6 2 2 2" xfId="29477" xr:uid="{00000000-0005-0000-0000-00000D8D0000}"/>
    <cellStyle name="Currency 2 3 2 3 6 2 2 3" xfId="55853" xr:uid="{00000000-0005-0000-0000-00000E8D0000}"/>
    <cellStyle name="Currency 2 3 2 3 6 2 3" xfId="29478" xr:uid="{00000000-0005-0000-0000-00000F8D0000}"/>
    <cellStyle name="Currency 2 3 2 3 6 2 4" xfId="29479" xr:uid="{00000000-0005-0000-0000-0000108D0000}"/>
    <cellStyle name="Currency 2 3 2 3 6 3" xfId="29480" xr:uid="{00000000-0005-0000-0000-0000118D0000}"/>
    <cellStyle name="Currency 2 3 2 3 6 3 2" xfId="29481" xr:uid="{00000000-0005-0000-0000-0000128D0000}"/>
    <cellStyle name="Currency 2 3 2 3 6 3 3" xfId="55854" xr:uid="{00000000-0005-0000-0000-0000138D0000}"/>
    <cellStyle name="Currency 2 3 2 3 6 4" xfId="29482" xr:uid="{00000000-0005-0000-0000-0000148D0000}"/>
    <cellStyle name="Currency 2 3 2 3 6 5" xfId="29483" xr:uid="{00000000-0005-0000-0000-0000158D0000}"/>
    <cellStyle name="Currency 2 3 2 3 7" xfId="29484" xr:uid="{00000000-0005-0000-0000-0000168D0000}"/>
    <cellStyle name="Currency 2 3 2 3 7 2" xfId="29485" xr:uid="{00000000-0005-0000-0000-0000178D0000}"/>
    <cellStyle name="Currency 2 3 2 3 7 2 2" xfId="29486" xr:uid="{00000000-0005-0000-0000-0000188D0000}"/>
    <cellStyle name="Currency 2 3 2 3 7 2 3" xfId="55855" xr:uid="{00000000-0005-0000-0000-0000198D0000}"/>
    <cellStyle name="Currency 2 3 2 3 7 3" xfId="29487" xr:uid="{00000000-0005-0000-0000-00001A8D0000}"/>
    <cellStyle name="Currency 2 3 2 3 7 4" xfId="29488" xr:uid="{00000000-0005-0000-0000-00001B8D0000}"/>
    <cellStyle name="Currency 2 3 2 3 8" xfId="29489" xr:uid="{00000000-0005-0000-0000-00001C8D0000}"/>
    <cellStyle name="Currency 2 3 2 3 8 2" xfId="29490" xr:uid="{00000000-0005-0000-0000-00001D8D0000}"/>
    <cellStyle name="Currency 2 3 2 3 8 2 2" xfId="29491" xr:uid="{00000000-0005-0000-0000-00001E8D0000}"/>
    <cellStyle name="Currency 2 3 2 3 8 2 3" xfId="55856" xr:uid="{00000000-0005-0000-0000-00001F8D0000}"/>
    <cellStyle name="Currency 2 3 2 3 8 3" xfId="29492" xr:uid="{00000000-0005-0000-0000-0000208D0000}"/>
    <cellStyle name="Currency 2 3 2 3 8 4" xfId="29493" xr:uid="{00000000-0005-0000-0000-0000218D0000}"/>
    <cellStyle name="Currency 2 3 2 3 9" xfId="29494" xr:uid="{00000000-0005-0000-0000-0000228D0000}"/>
    <cellStyle name="Currency 2 3 2 3 9 2" xfId="29495" xr:uid="{00000000-0005-0000-0000-0000238D0000}"/>
    <cellStyle name="Currency 2 3 2 3 9 3" xfId="55857" xr:uid="{00000000-0005-0000-0000-0000248D0000}"/>
    <cellStyle name="Currency 2 3 2 4" xfId="29496" xr:uid="{00000000-0005-0000-0000-0000258D0000}"/>
    <cellStyle name="Currency 2 3 2 4 10" xfId="29497" xr:uid="{00000000-0005-0000-0000-0000268D0000}"/>
    <cellStyle name="Currency 2 3 2 4 2" xfId="29498" xr:uid="{00000000-0005-0000-0000-0000278D0000}"/>
    <cellStyle name="Currency 2 3 2 4 2 2" xfId="29499" xr:uid="{00000000-0005-0000-0000-0000288D0000}"/>
    <cellStyle name="Currency 2 3 2 4 2 2 2" xfId="29500" xr:uid="{00000000-0005-0000-0000-0000298D0000}"/>
    <cellStyle name="Currency 2 3 2 4 2 2 2 2" xfId="29501" xr:uid="{00000000-0005-0000-0000-00002A8D0000}"/>
    <cellStyle name="Currency 2 3 2 4 2 2 2 2 2" xfId="29502" xr:uid="{00000000-0005-0000-0000-00002B8D0000}"/>
    <cellStyle name="Currency 2 3 2 4 2 2 2 2 2 2" xfId="29503" xr:uid="{00000000-0005-0000-0000-00002C8D0000}"/>
    <cellStyle name="Currency 2 3 2 4 2 2 2 2 2 3" xfId="55858" xr:uid="{00000000-0005-0000-0000-00002D8D0000}"/>
    <cellStyle name="Currency 2 3 2 4 2 2 2 2 3" xfId="29504" xr:uid="{00000000-0005-0000-0000-00002E8D0000}"/>
    <cellStyle name="Currency 2 3 2 4 2 2 2 2 4" xfId="29505" xr:uid="{00000000-0005-0000-0000-00002F8D0000}"/>
    <cellStyle name="Currency 2 3 2 4 2 2 2 3" xfId="29506" xr:uid="{00000000-0005-0000-0000-0000308D0000}"/>
    <cellStyle name="Currency 2 3 2 4 2 2 2 3 2" xfId="29507" xr:uid="{00000000-0005-0000-0000-0000318D0000}"/>
    <cellStyle name="Currency 2 3 2 4 2 2 2 3 2 2" xfId="29508" xr:uid="{00000000-0005-0000-0000-0000328D0000}"/>
    <cellStyle name="Currency 2 3 2 4 2 2 2 3 2 3" xfId="55859" xr:uid="{00000000-0005-0000-0000-0000338D0000}"/>
    <cellStyle name="Currency 2 3 2 4 2 2 2 3 3" xfId="29509" xr:uid="{00000000-0005-0000-0000-0000348D0000}"/>
    <cellStyle name="Currency 2 3 2 4 2 2 2 3 4" xfId="29510" xr:uid="{00000000-0005-0000-0000-0000358D0000}"/>
    <cellStyle name="Currency 2 3 2 4 2 2 2 4" xfId="29511" xr:uid="{00000000-0005-0000-0000-0000368D0000}"/>
    <cellStyle name="Currency 2 3 2 4 2 2 2 4 2" xfId="29512" xr:uid="{00000000-0005-0000-0000-0000378D0000}"/>
    <cellStyle name="Currency 2 3 2 4 2 2 2 4 3" xfId="55860" xr:uid="{00000000-0005-0000-0000-0000388D0000}"/>
    <cellStyle name="Currency 2 3 2 4 2 2 2 5" xfId="29513" xr:uid="{00000000-0005-0000-0000-0000398D0000}"/>
    <cellStyle name="Currency 2 3 2 4 2 2 2 6" xfId="29514" xr:uid="{00000000-0005-0000-0000-00003A8D0000}"/>
    <cellStyle name="Currency 2 3 2 4 2 2 3" xfId="29515" xr:uid="{00000000-0005-0000-0000-00003B8D0000}"/>
    <cellStyle name="Currency 2 3 2 4 2 2 3 2" xfId="29516" xr:uid="{00000000-0005-0000-0000-00003C8D0000}"/>
    <cellStyle name="Currency 2 3 2 4 2 2 3 2 2" xfId="29517" xr:uid="{00000000-0005-0000-0000-00003D8D0000}"/>
    <cellStyle name="Currency 2 3 2 4 2 2 3 2 3" xfId="55861" xr:uid="{00000000-0005-0000-0000-00003E8D0000}"/>
    <cellStyle name="Currency 2 3 2 4 2 2 3 3" xfId="29518" xr:uid="{00000000-0005-0000-0000-00003F8D0000}"/>
    <cellStyle name="Currency 2 3 2 4 2 2 3 4" xfId="29519" xr:uid="{00000000-0005-0000-0000-0000408D0000}"/>
    <cellStyle name="Currency 2 3 2 4 2 2 4" xfId="29520" xr:uid="{00000000-0005-0000-0000-0000418D0000}"/>
    <cellStyle name="Currency 2 3 2 4 2 2 4 2" xfId="29521" xr:uid="{00000000-0005-0000-0000-0000428D0000}"/>
    <cellStyle name="Currency 2 3 2 4 2 2 4 2 2" xfId="29522" xr:uid="{00000000-0005-0000-0000-0000438D0000}"/>
    <cellStyle name="Currency 2 3 2 4 2 2 4 2 3" xfId="55862" xr:uid="{00000000-0005-0000-0000-0000448D0000}"/>
    <cellStyle name="Currency 2 3 2 4 2 2 4 3" xfId="29523" xr:uid="{00000000-0005-0000-0000-0000458D0000}"/>
    <cellStyle name="Currency 2 3 2 4 2 2 4 4" xfId="29524" xr:uid="{00000000-0005-0000-0000-0000468D0000}"/>
    <cellStyle name="Currency 2 3 2 4 2 2 5" xfId="29525" xr:uid="{00000000-0005-0000-0000-0000478D0000}"/>
    <cellStyle name="Currency 2 3 2 4 2 2 5 2" xfId="29526" xr:uid="{00000000-0005-0000-0000-0000488D0000}"/>
    <cellStyle name="Currency 2 3 2 4 2 2 5 3" xfId="55863" xr:uid="{00000000-0005-0000-0000-0000498D0000}"/>
    <cellStyle name="Currency 2 3 2 4 2 2 6" xfId="29527" xr:uid="{00000000-0005-0000-0000-00004A8D0000}"/>
    <cellStyle name="Currency 2 3 2 4 2 2 7" xfId="29528" xr:uid="{00000000-0005-0000-0000-00004B8D0000}"/>
    <cellStyle name="Currency 2 3 2 4 2 3" xfId="29529" xr:uid="{00000000-0005-0000-0000-00004C8D0000}"/>
    <cellStyle name="Currency 2 3 2 4 2 3 2" xfId="29530" xr:uid="{00000000-0005-0000-0000-00004D8D0000}"/>
    <cellStyle name="Currency 2 3 2 4 2 3 2 2" xfId="29531" xr:uid="{00000000-0005-0000-0000-00004E8D0000}"/>
    <cellStyle name="Currency 2 3 2 4 2 3 2 2 2" xfId="29532" xr:uid="{00000000-0005-0000-0000-00004F8D0000}"/>
    <cellStyle name="Currency 2 3 2 4 2 3 2 2 3" xfId="55864" xr:uid="{00000000-0005-0000-0000-0000508D0000}"/>
    <cellStyle name="Currency 2 3 2 4 2 3 2 3" xfId="29533" xr:uid="{00000000-0005-0000-0000-0000518D0000}"/>
    <cellStyle name="Currency 2 3 2 4 2 3 2 4" xfId="29534" xr:uid="{00000000-0005-0000-0000-0000528D0000}"/>
    <cellStyle name="Currency 2 3 2 4 2 3 3" xfId="29535" xr:uid="{00000000-0005-0000-0000-0000538D0000}"/>
    <cellStyle name="Currency 2 3 2 4 2 3 3 2" xfId="29536" xr:uid="{00000000-0005-0000-0000-0000548D0000}"/>
    <cellStyle name="Currency 2 3 2 4 2 3 3 2 2" xfId="29537" xr:uid="{00000000-0005-0000-0000-0000558D0000}"/>
    <cellStyle name="Currency 2 3 2 4 2 3 3 2 3" xfId="55865" xr:uid="{00000000-0005-0000-0000-0000568D0000}"/>
    <cellStyle name="Currency 2 3 2 4 2 3 3 3" xfId="29538" xr:uid="{00000000-0005-0000-0000-0000578D0000}"/>
    <cellStyle name="Currency 2 3 2 4 2 3 3 4" xfId="29539" xr:uid="{00000000-0005-0000-0000-0000588D0000}"/>
    <cellStyle name="Currency 2 3 2 4 2 3 4" xfId="29540" xr:uid="{00000000-0005-0000-0000-0000598D0000}"/>
    <cellStyle name="Currency 2 3 2 4 2 3 4 2" xfId="29541" xr:uid="{00000000-0005-0000-0000-00005A8D0000}"/>
    <cellStyle name="Currency 2 3 2 4 2 3 4 3" xfId="55866" xr:uid="{00000000-0005-0000-0000-00005B8D0000}"/>
    <cellStyle name="Currency 2 3 2 4 2 3 5" xfId="29542" xr:uid="{00000000-0005-0000-0000-00005C8D0000}"/>
    <cellStyle name="Currency 2 3 2 4 2 3 6" xfId="29543" xr:uid="{00000000-0005-0000-0000-00005D8D0000}"/>
    <cellStyle name="Currency 2 3 2 4 2 4" xfId="29544" xr:uid="{00000000-0005-0000-0000-00005E8D0000}"/>
    <cellStyle name="Currency 2 3 2 4 2 4 2" xfId="29545" xr:uid="{00000000-0005-0000-0000-00005F8D0000}"/>
    <cellStyle name="Currency 2 3 2 4 2 4 2 2" xfId="29546" xr:uid="{00000000-0005-0000-0000-0000608D0000}"/>
    <cellStyle name="Currency 2 3 2 4 2 4 2 3" xfId="55867" xr:uid="{00000000-0005-0000-0000-0000618D0000}"/>
    <cellStyle name="Currency 2 3 2 4 2 4 3" xfId="29547" xr:uid="{00000000-0005-0000-0000-0000628D0000}"/>
    <cellStyle name="Currency 2 3 2 4 2 4 4" xfId="29548" xr:uid="{00000000-0005-0000-0000-0000638D0000}"/>
    <cellStyle name="Currency 2 3 2 4 2 5" xfId="29549" xr:uid="{00000000-0005-0000-0000-0000648D0000}"/>
    <cellStyle name="Currency 2 3 2 4 2 5 2" xfId="29550" xr:uid="{00000000-0005-0000-0000-0000658D0000}"/>
    <cellStyle name="Currency 2 3 2 4 2 5 2 2" xfId="29551" xr:uid="{00000000-0005-0000-0000-0000668D0000}"/>
    <cellStyle name="Currency 2 3 2 4 2 5 2 3" xfId="55868" xr:uid="{00000000-0005-0000-0000-0000678D0000}"/>
    <cellStyle name="Currency 2 3 2 4 2 5 3" xfId="29552" xr:uid="{00000000-0005-0000-0000-0000688D0000}"/>
    <cellStyle name="Currency 2 3 2 4 2 5 4" xfId="29553" xr:uid="{00000000-0005-0000-0000-0000698D0000}"/>
    <cellStyle name="Currency 2 3 2 4 2 6" xfId="29554" xr:uid="{00000000-0005-0000-0000-00006A8D0000}"/>
    <cellStyle name="Currency 2 3 2 4 2 6 2" xfId="29555" xr:uid="{00000000-0005-0000-0000-00006B8D0000}"/>
    <cellStyle name="Currency 2 3 2 4 2 6 3" xfId="55869" xr:uid="{00000000-0005-0000-0000-00006C8D0000}"/>
    <cellStyle name="Currency 2 3 2 4 2 7" xfId="29556" xr:uid="{00000000-0005-0000-0000-00006D8D0000}"/>
    <cellStyle name="Currency 2 3 2 4 2 8" xfId="29557" xr:uid="{00000000-0005-0000-0000-00006E8D0000}"/>
    <cellStyle name="Currency 2 3 2 4 3" xfId="29558" xr:uid="{00000000-0005-0000-0000-00006F8D0000}"/>
    <cellStyle name="Currency 2 3 2 4 3 2" xfId="29559" xr:uid="{00000000-0005-0000-0000-0000708D0000}"/>
    <cellStyle name="Currency 2 3 2 4 3 2 2" xfId="29560" xr:uid="{00000000-0005-0000-0000-0000718D0000}"/>
    <cellStyle name="Currency 2 3 2 4 3 2 2 2" xfId="29561" xr:uid="{00000000-0005-0000-0000-0000728D0000}"/>
    <cellStyle name="Currency 2 3 2 4 3 2 2 2 2" xfId="29562" xr:uid="{00000000-0005-0000-0000-0000738D0000}"/>
    <cellStyle name="Currency 2 3 2 4 3 2 2 2 3" xfId="55870" xr:uid="{00000000-0005-0000-0000-0000748D0000}"/>
    <cellStyle name="Currency 2 3 2 4 3 2 2 3" xfId="29563" xr:uid="{00000000-0005-0000-0000-0000758D0000}"/>
    <cellStyle name="Currency 2 3 2 4 3 2 2 4" xfId="29564" xr:uid="{00000000-0005-0000-0000-0000768D0000}"/>
    <cellStyle name="Currency 2 3 2 4 3 2 3" xfId="29565" xr:uid="{00000000-0005-0000-0000-0000778D0000}"/>
    <cellStyle name="Currency 2 3 2 4 3 2 3 2" xfId="29566" xr:uid="{00000000-0005-0000-0000-0000788D0000}"/>
    <cellStyle name="Currency 2 3 2 4 3 2 3 2 2" xfId="29567" xr:uid="{00000000-0005-0000-0000-0000798D0000}"/>
    <cellStyle name="Currency 2 3 2 4 3 2 3 2 3" xfId="55871" xr:uid="{00000000-0005-0000-0000-00007A8D0000}"/>
    <cellStyle name="Currency 2 3 2 4 3 2 3 3" xfId="29568" xr:uid="{00000000-0005-0000-0000-00007B8D0000}"/>
    <cellStyle name="Currency 2 3 2 4 3 2 3 4" xfId="29569" xr:uid="{00000000-0005-0000-0000-00007C8D0000}"/>
    <cellStyle name="Currency 2 3 2 4 3 2 4" xfId="29570" xr:uid="{00000000-0005-0000-0000-00007D8D0000}"/>
    <cellStyle name="Currency 2 3 2 4 3 2 4 2" xfId="29571" xr:uid="{00000000-0005-0000-0000-00007E8D0000}"/>
    <cellStyle name="Currency 2 3 2 4 3 2 4 3" xfId="55872" xr:uid="{00000000-0005-0000-0000-00007F8D0000}"/>
    <cellStyle name="Currency 2 3 2 4 3 2 5" xfId="29572" xr:uid="{00000000-0005-0000-0000-0000808D0000}"/>
    <cellStyle name="Currency 2 3 2 4 3 2 6" xfId="29573" xr:uid="{00000000-0005-0000-0000-0000818D0000}"/>
    <cellStyle name="Currency 2 3 2 4 3 3" xfId="29574" xr:uid="{00000000-0005-0000-0000-0000828D0000}"/>
    <cellStyle name="Currency 2 3 2 4 3 3 2" xfId="29575" xr:uid="{00000000-0005-0000-0000-0000838D0000}"/>
    <cellStyle name="Currency 2 3 2 4 3 3 2 2" xfId="29576" xr:uid="{00000000-0005-0000-0000-0000848D0000}"/>
    <cellStyle name="Currency 2 3 2 4 3 3 2 3" xfId="55873" xr:uid="{00000000-0005-0000-0000-0000858D0000}"/>
    <cellStyle name="Currency 2 3 2 4 3 3 3" xfId="29577" xr:uid="{00000000-0005-0000-0000-0000868D0000}"/>
    <cellStyle name="Currency 2 3 2 4 3 3 4" xfId="29578" xr:uid="{00000000-0005-0000-0000-0000878D0000}"/>
    <cellStyle name="Currency 2 3 2 4 3 4" xfId="29579" xr:uid="{00000000-0005-0000-0000-0000888D0000}"/>
    <cellStyle name="Currency 2 3 2 4 3 4 2" xfId="29580" xr:uid="{00000000-0005-0000-0000-0000898D0000}"/>
    <cellStyle name="Currency 2 3 2 4 3 4 2 2" xfId="29581" xr:uid="{00000000-0005-0000-0000-00008A8D0000}"/>
    <cellStyle name="Currency 2 3 2 4 3 4 2 3" xfId="55874" xr:uid="{00000000-0005-0000-0000-00008B8D0000}"/>
    <cellStyle name="Currency 2 3 2 4 3 4 3" xfId="29582" xr:uid="{00000000-0005-0000-0000-00008C8D0000}"/>
    <cellStyle name="Currency 2 3 2 4 3 4 4" xfId="29583" xr:uid="{00000000-0005-0000-0000-00008D8D0000}"/>
    <cellStyle name="Currency 2 3 2 4 3 5" xfId="29584" xr:uid="{00000000-0005-0000-0000-00008E8D0000}"/>
    <cellStyle name="Currency 2 3 2 4 3 5 2" xfId="29585" xr:uid="{00000000-0005-0000-0000-00008F8D0000}"/>
    <cellStyle name="Currency 2 3 2 4 3 5 3" xfId="55875" xr:uid="{00000000-0005-0000-0000-0000908D0000}"/>
    <cellStyle name="Currency 2 3 2 4 3 6" xfId="29586" xr:uid="{00000000-0005-0000-0000-0000918D0000}"/>
    <cellStyle name="Currency 2 3 2 4 3 7" xfId="29587" xr:uid="{00000000-0005-0000-0000-0000928D0000}"/>
    <cellStyle name="Currency 2 3 2 4 4" xfId="29588" xr:uid="{00000000-0005-0000-0000-0000938D0000}"/>
    <cellStyle name="Currency 2 3 2 4 4 2" xfId="29589" xr:uid="{00000000-0005-0000-0000-0000948D0000}"/>
    <cellStyle name="Currency 2 3 2 4 4 2 2" xfId="29590" xr:uid="{00000000-0005-0000-0000-0000958D0000}"/>
    <cellStyle name="Currency 2 3 2 4 4 2 2 2" xfId="29591" xr:uid="{00000000-0005-0000-0000-0000968D0000}"/>
    <cellStyle name="Currency 2 3 2 4 4 2 2 3" xfId="55876" xr:uid="{00000000-0005-0000-0000-0000978D0000}"/>
    <cellStyle name="Currency 2 3 2 4 4 2 3" xfId="29592" xr:uid="{00000000-0005-0000-0000-0000988D0000}"/>
    <cellStyle name="Currency 2 3 2 4 4 2 4" xfId="29593" xr:uid="{00000000-0005-0000-0000-0000998D0000}"/>
    <cellStyle name="Currency 2 3 2 4 4 3" xfId="29594" xr:uid="{00000000-0005-0000-0000-00009A8D0000}"/>
    <cellStyle name="Currency 2 3 2 4 4 3 2" xfId="29595" xr:uid="{00000000-0005-0000-0000-00009B8D0000}"/>
    <cellStyle name="Currency 2 3 2 4 4 3 2 2" xfId="29596" xr:uid="{00000000-0005-0000-0000-00009C8D0000}"/>
    <cellStyle name="Currency 2 3 2 4 4 3 2 3" xfId="55877" xr:uid="{00000000-0005-0000-0000-00009D8D0000}"/>
    <cellStyle name="Currency 2 3 2 4 4 3 3" xfId="29597" xr:uid="{00000000-0005-0000-0000-00009E8D0000}"/>
    <cellStyle name="Currency 2 3 2 4 4 3 4" xfId="29598" xr:uid="{00000000-0005-0000-0000-00009F8D0000}"/>
    <cellStyle name="Currency 2 3 2 4 4 4" xfId="29599" xr:uid="{00000000-0005-0000-0000-0000A08D0000}"/>
    <cellStyle name="Currency 2 3 2 4 4 4 2" xfId="29600" xr:uid="{00000000-0005-0000-0000-0000A18D0000}"/>
    <cellStyle name="Currency 2 3 2 4 4 4 3" xfId="55878" xr:uid="{00000000-0005-0000-0000-0000A28D0000}"/>
    <cellStyle name="Currency 2 3 2 4 4 5" xfId="29601" xr:uid="{00000000-0005-0000-0000-0000A38D0000}"/>
    <cellStyle name="Currency 2 3 2 4 4 6" xfId="29602" xr:uid="{00000000-0005-0000-0000-0000A48D0000}"/>
    <cellStyle name="Currency 2 3 2 4 5" xfId="29603" xr:uid="{00000000-0005-0000-0000-0000A58D0000}"/>
    <cellStyle name="Currency 2 3 2 4 5 2" xfId="29604" xr:uid="{00000000-0005-0000-0000-0000A68D0000}"/>
    <cellStyle name="Currency 2 3 2 4 5 2 2" xfId="29605" xr:uid="{00000000-0005-0000-0000-0000A78D0000}"/>
    <cellStyle name="Currency 2 3 2 4 5 2 2 2" xfId="29606" xr:uid="{00000000-0005-0000-0000-0000A88D0000}"/>
    <cellStyle name="Currency 2 3 2 4 5 2 2 3" xfId="55879" xr:uid="{00000000-0005-0000-0000-0000A98D0000}"/>
    <cellStyle name="Currency 2 3 2 4 5 2 3" xfId="29607" xr:uid="{00000000-0005-0000-0000-0000AA8D0000}"/>
    <cellStyle name="Currency 2 3 2 4 5 2 4" xfId="29608" xr:uid="{00000000-0005-0000-0000-0000AB8D0000}"/>
    <cellStyle name="Currency 2 3 2 4 5 3" xfId="29609" xr:uid="{00000000-0005-0000-0000-0000AC8D0000}"/>
    <cellStyle name="Currency 2 3 2 4 5 3 2" xfId="29610" xr:uid="{00000000-0005-0000-0000-0000AD8D0000}"/>
    <cellStyle name="Currency 2 3 2 4 5 3 3" xfId="55880" xr:uid="{00000000-0005-0000-0000-0000AE8D0000}"/>
    <cellStyle name="Currency 2 3 2 4 5 4" xfId="29611" xr:uid="{00000000-0005-0000-0000-0000AF8D0000}"/>
    <cellStyle name="Currency 2 3 2 4 5 5" xfId="29612" xr:uid="{00000000-0005-0000-0000-0000B08D0000}"/>
    <cellStyle name="Currency 2 3 2 4 6" xfId="29613" xr:uid="{00000000-0005-0000-0000-0000B18D0000}"/>
    <cellStyle name="Currency 2 3 2 4 6 2" xfId="29614" xr:uid="{00000000-0005-0000-0000-0000B28D0000}"/>
    <cellStyle name="Currency 2 3 2 4 6 2 2" xfId="29615" xr:uid="{00000000-0005-0000-0000-0000B38D0000}"/>
    <cellStyle name="Currency 2 3 2 4 6 2 3" xfId="55881" xr:uid="{00000000-0005-0000-0000-0000B48D0000}"/>
    <cellStyle name="Currency 2 3 2 4 6 3" xfId="29616" xr:uid="{00000000-0005-0000-0000-0000B58D0000}"/>
    <cellStyle name="Currency 2 3 2 4 6 4" xfId="29617" xr:uid="{00000000-0005-0000-0000-0000B68D0000}"/>
    <cellStyle name="Currency 2 3 2 4 7" xfId="29618" xr:uid="{00000000-0005-0000-0000-0000B78D0000}"/>
    <cellStyle name="Currency 2 3 2 4 7 2" xfId="29619" xr:uid="{00000000-0005-0000-0000-0000B88D0000}"/>
    <cellStyle name="Currency 2 3 2 4 7 2 2" xfId="29620" xr:uid="{00000000-0005-0000-0000-0000B98D0000}"/>
    <cellStyle name="Currency 2 3 2 4 7 2 3" xfId="55882" xr:uid="{00000000-0005-0000-0000-0000BA8D0000}"/>
    <cellStyle name="Currency 2 3 2 4 7 3" xfId="29621" xr:uid="{00000000-0005-0000-0000-0000BB8D0000}"/>
    <cellStyle name="Currency 2 3 2 4 7 4" xfId="29622" xr:uid="{00000000-0005-0000-0000-0000BC8D0000}"/>
    <cellStyle name="Currency 2 3 2 4 8" xfId="29623" xr:uid="{00000000-0005-0000-0000-0000BD8D0000}"/>
    <cellStyle name="Currency 2 3 2 4 8 2" xfId="29624" xr:uid="{00000000-0005-0000-0000-0000BE8D0000}"/>
    <cellStyle name="Currency 2 3 2 4 8 3" xfId="55883" xr:uid="{00000000-0005-0000-0000-0000BF8D0000}"/>
    <cellStyle name="Currency 2 3 2 4 9" xfId="29625" xr:uid="{00000000-0005-0000-0000-0000C08D0000}"/>
    <cellStyle name="Currency 2 3 2 5" xfId="29626" xr:uid="{00000000-0005-0000-0000-0000C18D0000}"/>
    <cellStyle name="Currency 2 3 2 5 10" xfId="29627" xr:uid="{00000000-0005-0000-0000-0000C28D0000}"/>
    <cellStyle name="Currency 2 3 2 5 2" xfId="29628" xr:uid="{00000000-0005-0000-0000-0000C38D0000}"/>
    <cellStyle name="Currency 2 3 2 5 2 2" xfId="29629" xr:uid="{00000000-0005-0000-0000-0000C48D0000}"/>
    <cellStyle name="Currency 2 3 2 5 2 2 2" xfId="29630" xr:uid="{00000000-0005-0000-0000-0000C58D0000}"/>
    <cellStyle name="Currency 2 3 2 5 2 2 2 2" xfId="29631" xr:uid="{00000000-0005-0000-0000-0000C68D0000}"/>
    <cellStyle name="Currency 2 3 2 5 2 2 2 2 2" xfId="29632" xr:uid="{00000000-0005-0000-0000-0000C78D0000}"/>
    <cellStyle name="Currency 2 3 2 5 2 2 2 2 2 2" xfId="29633" xr:uid="{00000000-0005-0000-0000-0000C88D0000}"/>
    <cellStyle name="Currency 2 3 2 5 2 2 2 2 2 3" xfId="55884" xr:uid="{00000000-0005-0000-0000-0000C98D0000}"/>
    <cellStyle name="Currency 2 3 2 5 2 2 2 2 3" xfId="29634" xr:uid="{00000000-0005-0000-0000-0000CA8D0000}"/>
    <cellStyle name="Currency 2 3 2 5 2 2 2 2 4" xfId="29635" xr:uid="{00000000-0005-0000-0000-0000CB8D0000}"/>
    <cellStyle name="Currency 2 3 2 5 2 2 2 3" xfId="29636" xr:uid="{00000000-0005-0000-0000-0000CC8D0000}"/>
    <cellStyle name="Currency 2 3 2 5 2 2 2 3 2" xfId="29637" xr:uid="{00000000-0005-0000-0000-0000CD8D0000}"/>
    <cellStyle name="Currency 2 3 2 5 2 2 2 3 2 2" xfId="29638" xr:uid="{00000000-0005-0000-0000-0000CE8D0000}"/>
    <cellStyle name="Currency 2 3 2 5 2 2 2 3 2 3" xfId="55885" xr:uid="{00000000-0005-0000-0000-0000CF8D0000}"/>
    <cellStyle name="Currency 2 3 2 5 2 2 2 3 3" xfId="29639" xr:uid="{00000000-0005-0000-0000-0000D08D0000}"/>
    <cellStyle name="Currency 2 3 2 5 2 2 2 3 4" xfId="29640" xr:uid="{00000000-0005-0000-0000-0000D18D0000}"/>
    <cellStyle name="Currency 2 3 2 5 2 2 2 4" xfId="29641" xr:uid="{00000000-0005-0000-0000-0000D28D0000}"/>
    <cellStyle name="Currency 2 3 2 5 2 2 2 4 2" xfId="29642" xr:uid="{00000000-0005-0000-0000-0000D38D0000}"/>
    <cellStyle name="Currency 2 3 2 5 2 2 2 4 3" xfId="55886" xr:uid="{00000000-0005-0000-0000-0000D48D0000}"/>
    <cellStyle name="Currency 2 3 2 5 2 2 2 5" xfId="29643" xr:uid="{00000000-0005-0000-0000-0000D58D0000}"/>
    <cellStyle name="Currency 2 3 2 5 2 2 2 6" xfId="29644" xr:uid="{00000000-0005-0000-0000-0000D68D0000}"/>
    <cellStyle name="Currency 2 3 2 5 2 2 3" xfId="29645" xr:uid="{00000000-0005-0000-0000-0000D78D0000}"/>
    <cellStyle name="Currency 2 3 2 5 2 2 3 2" xfId="29646" xr:uid="{00000000-0005-0000-0000-0000D88D0000}"/>
    <cellStyle name="Currency 2 3 2 5 2 2 3 2 2" xfId="29647" xr:uid="{00000000-0005-0000-0000-0000D98D0000}"/>
    <cellStyle name="Currency 2 3 2 5 2 2 3 2 3" xfId="55887" xr:uid="{00000000-0005-0000-0000-0000DA8D0000}"/>
    <cellStyle name="Currency 2 3 2 5 2 2 3 3" xfId="29648" xr:uid="{00000000-0005-0000-0000-0000DB8D0000}"/>
    <cellStyle name="Currency 2 3 2 5 2 2 3 4" xfId="29649" xr:uid="{00000000-0005-0000-0000-0000DC8D0000}"/>
    <cellStyle name="Currency 2 3 2 5 2 2 4" xfId="29650" xr:uid="{00000000-0005-0000-0000-0000DD8D0000}"/>
    <cellStyle name="Currency 2 3 2 5 2 2 4 2" xfId="29651" xr:uid="{00000000-0005-0000-0000-0000DE8D0000}"/>
    <cellStyle name="Currency 2 3 2 5 2 2 4 2 2" xfId="29652" xr:uid="{00000000-0005-0000-0000-0000DF8D0000}"/>
    <cellStyle name="Currency 2 3 2 5 2 2 4 2 3" xfId="55888" xr:uid="{00000000-0005-0000-0000-0000E08D0000}"/>
    <cellStyle name="Currency 2 3 2 5 2 2 4 3" xfId="29653" xr:uid="{00000000-0005-0000-0000-0000E18D0000}"/>
    <cellStyle name="Currency 2 3 2 5 2 2 4 4" xfId="29654" xr:uid="{00000000-0005-0000-0000-0000E28D0000}"/>
    <cellStyle name="Currency 2 3 2 5 2 2 5" xfId="29655" xr:uid="{00000000-0005-0000-0000-0000E38D0000}"/>
    <cellStyle name="Currency 2 3 2 5 2 2 5 2" xfId="29656" xr:uid="{00000000-0005-0000-0000-0000E48D0000}"/>
    <cellStyle name="Currency 2 3 2 5 2 2 5 3" xfId="55889" xr:uid="{00000000-0005-0000-0000-0000E58D0000}"/>
    <cellStyle name="Currency 2 3 2 5 2 2 6" xfId="29657" xr:uid="{00000000-0005-0000-0000-0000E68D0000}"/>
    <cellStyle name="Currency 2 3 2 5 2 2 7" xfId="29658" xr:uid="{00000000-0005-0000-0000-0000E78D0000}"/>
    <cellStyle name="Currency 2 3 2 5 2 3" xfId="29659" xr:uid="{00000000-0005-0000-0000-0000E88D0000}"/>
    <cellStyle name="Currency 2 3 2 5 2 3 2" xfId="29660" xr:uid="{00000000-0005-0000-0000-0000E98D0000}"/>
    <cellStyle name="Currency 2 3 2 5 2 3 2 2" xfId="29661" xr:uid="{00000000-0005-0000-0000-0000EA8D0000}"/>
    <cellStyle name="Currency 2 3 2 5 2 3 2 2 2" xfId="29662" xr:uid="{00000000-0005-0000-0000-0000EB8D0000}"/>
    <cellStyle name="Currency 2 3 2 5 2 3 2 2 3" xfId="55890" xr:uid="{00000000-0005-0000-0000-0000EC8D0000}"/>
    <cellStyle name="Currency 2 3 2 5 2 3 2 3" xfId="29663" xr:uid="{00000000-0005-0000-0000-0000ED8D0000}"/>
    <cellStyle name="Currency 2 3 2 5 2 3 2 4" xfId="29664" xr:uid="{00000000-0005-0000-0000-0000EE8D0000}"/>
    <cellStyle name="Currency 2 3 2 5 2 3 3" xfId="29665" xr:uid="{00000000-0005-0000-0000-0000EF8D0000}"/>
    <cellStyle name="Currency 2 3 2 5 2 3 3 2" xfId="29666" xr:uid="{00000000-0005-0000-0000-0000F08D0000}"/>
    <cellStyle name="Currency 2 3 2 5 2 3 3 2 2" xfId="29667" xr:uid="{00000000-0005-0000-0000-0000F18D0000}"/>
    <cellStyle name="Currency 2 3 2 5 2 3 3 2 3" xfId="55891" xr:uid="{00000000-0005-0000-0000-0000F28D0000}"/>
    <cellStyle name="Currency 2 3 2 5 2 3 3 3" xfId="29668" xr:uid="{00000000-0005-0000-0000-0000F38D0000}"/>
    <cellStyle name="Currency 2 3 2 5 2 3 3 4" xfId="29669" xr:uid="{00000000-0005-0000-0000-0000F48D0000}"/>
    <cellStyle name="Currency 2 3 2 5 2 3 4" xfId="29670" xr:uid="{00000000-0005-0000-0000-0000F58D0000}"/>
    <cellStyle name="Currency 2 3 2 5 2 3 4 2" xfId="29671" xr:uid="{00000000-0005-0000-0000-0000F68D0000}"/>
    <cellStyle name="Currency 2 3 2 5 2 3 4 3" xfId="55892" xr:uid="{00000000-0005-0000-0000-0000F78D0000}"/>
    <cellStyle name="Currency 2 3 2 5 2 3 5" xfId="29672" xr:uid="{00000000-0005-0000-0000-0000F88D0000}"/>
    <cellStyle name="Currency 2 3 2 5 2 3 6" xfId="29673" xr:uid="{00000000-0005-0000-0000-0000F98D0000}"/>
    <cellStyle name="Currency 2 3 2 5 2 4" xfId="29674" xr:uid="{00000000-0005-0000-0000-0000FA8D0000}"/>
    <cellStyle name="Currency 2 3 2 5 2 4 2" xfId="29675" xr:uid="{00000000-0005-0000-0000-0000FB8D0000}"/>
    <cellStyle name="Currency 2 3 2 5 2 4 2 2" xfId="29676" xr:uid="{00000000-0005-0000-0000-0000FC8D0000}"/>
    <cellStyle name="Currency 2 3 2 5 2 4 2 3" xfId="55893" xr:uid="{00000000-0005-0000-0000-0000FD8D0000}"/>
    <cellStyle name="Currency 2 3 2 5 2 4 3" xfId="29677" xr:uid="{00000000-0005-0000-0000-0000FE8D0000}"/>
    <cellStyle name="Currency 2 3 2 5 2 4 4" xfId="29678" xr:uid="{00000000-0005-0000-0000-0000FF8D0000}"/>
    <cellStyle name="Currency 2 3 2 5 2 5" xfId="29679" xr:uid="{00000000-0005-0000-0000-0000008E0000}"/>
    <cellStyle name="Currency 2 3 2 5 2 5 2" xfId="29680" xr:uid="{00000000-0005-0000-0000-0000018E0000}"/>
    <cellStyle name="Currency 2 3 2 5 2 5 2 2" xfId="29681" xr:uid="{00000000-0005-0000-0000-0000028E0000}"/>
    <cellStyle name="Currency 2 3 2 5 2 5 2 3" xfId="55894" xr:uid="{00000000-0005-0000-0000-0000038E0000}"/>
    <cellStyle name="Currency 2 3 2 5 2 5 3" xfId="29682" xr:uid="{00000000-0005-0000-0000-0000048E0000}"/>
    <cellStyle name="Currency 2 3 2 5 2 5 4" xfId="29683" xr:uid="{00000000-0005-0000-0000-0000058E0000}"/>
    <cellStyle name="Currency 2 3 2 5 2 6" xfId="29684" xr:uid="{00000000-0005-0000-0000-0000068E0000}"/>
    <cellStyle name="Currency 2 3 2 5 2 6 2" xfId="29685" xr:uid="{00000000-0005-0000-0000-0000078E0000}"/>
    <cellStyle name="Currency 2 3 2 5 2 6 3" xfId="55895" xr:uid="{00000000-0005-0000-0000-0000088E0000}"/>
    <cellStyle name="Currency 2 3 2 5 2 7" xfId="29686" xr:uid="{00000000-0005-0000-0000-0000098E0000}"/>
    <cellStyle name="Currency 2 3 2 5 2 8" xfId="29687" xr:uid="{00000000-0005-0000-0000-00000A8E0000}"/>
    <cellStyle name="Currency 2 3 2 5 3" xfId="29688" xr:uid="{00000000-0005-0000-0000-00000B8E0000}"/>
    <cellStyle name="Currency 2 3 2 5 3 2" xfId="29689" xr:uid="{00000000-0005-0000-0000-00000C8E0000}"/>
    <cellStyle name="Currency 2 3 2 5 3 2 2" xfId="29690" xr:uid="{00000000-0005-0000-0000-00000D8E0000}"/>
    <cellStyle name="Currency 2 3 2 5 3 2 2 2" xfId="29691" xr:uid="{00000000-0005-0000-0000-00000E8E0000}"/>
    <cellStyle name="Currency 2 3 2 5 3 2 2 2 2" xfId="29692" xr:uid="{00000000-0005-0000-0000-00000F8E0000}"/>
    <cellStyle name="Currency 2 3 2 5 3 2 2 2 3" xfId="55896" xr:uid="{00000000-0005-0000-0000-0000108E0000}"/>
    <cellStyle name="Currency 2 3 2 5 3 2 2 3" xfId="29693" xr:uid="{00000000-0005-0000-0000-0000118E0000}"/>
    <cellStyle name="Currency 2 3 2 5 3 2 2 4" xfId="29694" xr:uid="{00000000-0005-0000-0000-0000128E0000}"/>
    <cellStyle name="Currency 2 3 2 5 3 2 3" xfId="29695" xr:uid="{00000000-0005-0000-0000-0000138E0000}"/>
    <cellStyle name="Currency 2 3 2 5 3 2 3 2" xfId="29696" xr:uid="{00000000-0005-0000-0000-0000148E0000}"/>
    <cellStyle name="Currency 2 3 2 5 3 2 3 2 2" xfId="29697" xr:uid="{00000000-0005-0000-0000-0000158E0000}"/>
    <cellStyle name="Currency 2 3 2 5 3 2 3 2 3" xfId="55897" xr:uid="{00000000-0005-0000-0000-0000168E0000}"/>
    <cellStyle name="Currency 2 3 2 5 3 2 3 3" xfId="29698" xr:uid="{00000000-0005-0000-0000-0000178E0000}"/>
    <cellStyle name="Currency 2 3 2 5 3 2 3 4" xfId="29699" xr:uid="{00000000-0005-0000-0000-0000188E0000}"/>
    <cellStyle name="Currency 2 3 2 5 3 2 4" xfId="29700" xr:uid="{00000000-0005-0000-0000-0000198E0000}"/>
    <cellStyle name="Currency 2 3 2 5 3 2 4 2" xfId="29701" xr:uid="{00000000-0005-0000-0000-00001A8E0000}"/>
    <cellStyle name="Currency 2 3 2 5 3 2 4 3" xfId="55898" xr:uid="{00000000-0005-0000-0000-00001B8E0000}"/>
    <cellStyle name="Currency 2 3 2 5 3 2 5" xfId="29702" xr:uid="{00000000-0005-0000-0000-00001C8E0000}"/>
    <cellStyle name="Currency 2 3 2 5 3 2 6" xfId="29703" xr:uid="{00000000-0005-0000-0000-00001D8E0000}"/>
    <cellStyle name="Currency 2 3 2 5 3 3" xfId="29704" xr:uid="{00000000-0005-0000-0000-00001E8E0000}"/>
    <cellStyle name="Currency 2 3 2 5 3 3 2" xfId="29705" xr:uid="{00000000-0005-0000-0000-00001F8E0000}"/>
    <cellStyle name="Currency 2 3 2 5 3 3 2 2" xfId="29706" xr:uid="{00000000-0005-0000-0000-0000208E0000}"/>
    <cellStyle name="Currency 2 3 2 5 3 3 2 3" xfId="55899" xr:uid="{00000000-0005-0000-0000-0000218E0000}"/>
    <cellStyle name="Currency 2 3 2 5 3 3 3" xfId="29707" xr:uid="{00000000-0005-0000-0000-0000228E0000}"/>
    <cellStyle name="Currency 2 3 2 5 3 3 4" xfId="29708" xr:uid="{00000000-0005-0000-0000-0000238E0000}"/>
    <cellStyle name="Currency 2 3 2 5 3 4" xfId="29709" xr:uid="{00000000-0005-0000-0000-0000248E0000}"/>
    <cellStyle name="Currency 2 3 2 5 3 4 2" xfId="29710" xr:uid="{00000000-0005-0000-0000-0000258E0000}"/>
    <cellStyle name="Currency 2 3 2 5 3 4 2 2" xfId="29711" xr:uid="{00000000-0005-0000-0000-0000268E0000}"/>
    <cellStyle name="Currency 2 3 2 5 3 4 2 3" xfId="55900" xr:uid="{00000000-0005-0000-0000-0000278E0000}"/>
    <cellStyle name="Currency 2 3 2 5 3 4 3" xfId="29712" xr:uid="{00000000-0005-0000-0000-0000288E0000}"/>
    <cellStyle name="Currency 2 3 2 5 3 4 4" xfId="29713" xr:uid="{00000000-0005-0000-0000-0000298E0000}"/>
    <cellStyle name="Currency 2 3 2 5 3 5" xfId="29714" xr:uid="{00000000-0005-0000-0000-00002A8E0000}"/>
    <cellStyle name="Currency 2 3 2 5 3 5 2" xfId="29715" xr:uid="{00000000-0005-0000-0000-00002B8E0000}"/>
    <cellStyle name="Currency 2 3 2 5 3 5 3" xfId="55901" xr:uid="{00000000-0005-0000-0000-00002C8E0000}"/>
    <cellStyle name="Currency 2 3 2 5 3 6" xfId="29716" xr:uid="{00000000-0005-0000-0000-00002D8E0000}"/>
    <cellStyle name="Currency 2 3 2 5 3 7" xfId="29717" xr:uid="{00000000-0005-0000-0000-00002E8E0000}"/>
    <cellStyle name="Currency 2 3 2 5 4" xfId="29718" xr:uid="{00000000-0005-0000-0000-00002F8E0000}"/>
    <cellStyle name="Currency 2 3 2 5 4 2" xfId="29719" xr:uid="{00000000-0005-0000-0000-0000308E0000}"/>
    <cellStyle name="Currency 2 3 2 5 4 2 2" xfId="29720" xr:uid="{00000000-0005-0000-0000-0000318E0000}"/>
    <cellStyle name="Currency 2 3 2 5 4 2 2 2" xfId="29721" xr:uid="{00000000-0005-0000-0000-0000328E0000}"/>
    <cellStyle name="Currency 2 3 2 5 4 2 2 3" xfId="55902" xr:uid="{00000000-0005-0000-0000-0000338E0000}"/>
    <cellStyle name="Currency 2 3 2 5 4 2 3" xfId="29722" xr:uid="{00000000-0005-0000-0000-0000348E0000}"/>
    <cellStyle name="Currency 2 3 2 5 4 2 4" xfId="29723" xr:uid="{00000000-0005-0000-0000-0000358E0000}"/>
    <cellStyle name="Currency 2 3 2 5 4 3" xfId="29724" xr:uid="{00000000-0005-0000-0000-0000368E0000}"/>
    <cellStyle name="Currency 2 3 2 5 4 3 2" xfId="29725" xr:uid="{00000000-0005-0000-0000-0000378E0000}"/>
    <cellStyle name="Currency 2 3 2 5 4 3 2 2" xfId="29726" xr:uid="{00000000-0005-0000-0000-0000388E0000}"/>
    <cellStyle name="Currency 2 3 2 5 4 3 2 3" xfId="55903" xr:uid="{00000000-0005-0000-0000-0000398E0000}"/>
    <cellStyle name="Currency 2 3 2 5 4 3 3" xfId="29727" xr:uid="{00000000-0005-0000-0000-00003A8E0000}"/>
    <cellStyle name="Currency 2 3 2 5 4 3 4" xfId="29728" xr:uid="{00000000-0005-0000-0000-00003B8E0000}"/>
    <cellStyle name="Currency 2 3 2 5 4 4" xfId="29729" xr:uid="{00000000-0005-0000-0000-00003C8E0000}"/>
    <cellStyle name="Currency 2 3 2 5 4 4 2" xfId="29730" xr:uid="{00000000-0005-0000-0000-00003D8E0000}"/>
    <cellStyle name="Currency 2 3 2 5 4 4 3" xfId="55904" xr:uid="{00000000-0005-0000-0000-00003E8E0000}"/>
    <cellStyle name="Currency 2 3 2 5 4 5" xfId="29731" xr:uid="{00000000-0005-0000-0000-00003F8E0000}"/>
    <cellStyle name="Currency 2 3 2 5 4 6" xfId="29732" xr:uid="{00000000-0005-0000-0000-0000408E0000}"/>
    <cellStyle name="Currency 2 3 2 5 5" xfId="29733" xr:uid="{00000000-0005-0000-0000-0000418E0000}"/>
    <cellStyle name="Currency 2 3 2 5 5 2" xfId="29734" xr:uid="{00000000-0005-0000-0000-0000428E0000}"/>
    <cellStyle name="Currency 2 3 2 5 5 2 2" xfId="29735" xr:uid="{00000000-0005-0000-0000-0000438E0000}"/>
    <cellStyle name="Currency 2 3 2 5 5 2 2 2" xfId="29736" xr:uid="{00000000-0005-0000-0000-0000448E0000}"/>
    <cellStyle name="Currency 2 3 2 5 5 2 2 3" xfId="55905" xr:uid="{00000000-0005-0000-0000-0000458E0000}"/>
    <cellStyle name="Currency 2 3 2 5 5 2 3" xfId="29737" xr:uid="{00000000-0005-0000-0000-0000468E0000}"/>
    <cellStyle name="Currency 2 3 2 5 5 2 4" xfId="29738" xr:uid="{00000000-0005-0000-0000-0000478E0000}"/>
    <cellStyle name="Currency 2 3 2 5 5 3" xfId="29739" xr:uid="{00000000-0005-0000-0000-0000488E0000}"/>
    <cellStyle name="Currency 2 3 2 5 5 3 2" xfId="29740" xr:uid="{00000000-0005-0000-0000-0000498E0000}"/>
    <cellStyle name="Currency 2 3 2 5 5 3 3" xfId="55906" xr:uid="{00000000-0005-0000-0000-00004A8E0000}"/>
    <cellStyle name="Currency 2 3 2 5 5 4" xfId="29741" xr:uid="{00000000-0005-0000-0000-00004B8E0000}"/>
    <cellStyle name="Currency 2 3 2 5 5 5" xfId="29742" xr:uid="{00000000-0005-0000-0000-00004C8E0000}"/>
    <cellStyle name="Currency 2 3 2 5 6" xfId="29743" xr:uid="{00000000-0005-0000-0000-00004D8E0000}"/>
    <cellStyle name="Currency 2 3 2 5 6 2" xfId="29744" xr:uid="{00000000-0005-0000-0000-00004E8E0000}"/>
    <cellStyle name="Currency 2 3 2 5 6 2 2" xfId="29745" xr:uid="{00000000-0005-0000-0000-00004F8E0000}"/>
    <cellStyle name="Currency 2 3 2 5 6 2 3" xfId="55907" xr:uid="{00000000-0005-0000-0000-0000508E0000}"/>
    <cellStyle name="Currency 2 3 2 5 6 3" xfId="29746" xr:uid="{00000000-0005-0000-0000-0000518E0000}"/>
    <cellStyle name="Currency 2 3 2 5 6 4" xfId="29747" xr:uid="{00000000-0005-0000-0000-0000528E0000}"/>
    <cellStyle name="Currency 2 3 2 5 7" xfId="29748" xr:uid="{00000000-0005-0000-0000-0000538E0000}"/>
    <cellStyle name="Currency 2 3 2 5 7 2" xfId="29749" xr:uid="{00000000-0005-0000-0000-0000548E0000}"/>
    <cellStyle name="Currency 2 3 2 5 7 2 2" xfId="29750" xr:uid="{00000000-0005-0000-0000-0000558E0000}"/>
    <cellStyle name="Currency 2 3 2 5 7 2 3" xfId="55908" xr:uid="{00000000-0005-0000-0000-0000568E0000}"/>
    <cellStyle name="Currency 2 3 2 5 7 3" xfId="29751" xr:uid="{00000000-0005-0000-0000-0000578E0000}"/>
    <cellStyle name="Currency 2 3 2 5 7 4" xfId="29752" xr:uid="{00000000-0005-0000-0000-0000588E0000}"/>
    <cellStyle name="Currency 2 3 2 5 8" xfId="29753" xr:uid="{00000000-0005-0000-0000-0000598E0000}"/>
    <cellStyle name="Currency 2 3 2 5 8 2" xfId="29754" xr:uid="{00000000-0005-0000-0000-00005A8E0000}"/>
    <cellStyle name="Currency 2 3 2 5 8 3" xfId="55909" xr:uid="{00000000-0005-0000-0000-00005B8E0000}"/>
    <cellStyle name="Currency 2 3 2 5 9" xfId="29755" xr:uid="{00000000-0005-0000-0000-00005C8E0000}"/>
    <cellStyle name="Currency 2 3 2 6" xfId="29756" xr:uid="{00000000-0005-0000-0000-00005D8E0000}"/>
    <cellStyle name="Currency 2 3 2 6 10" xfId="29757" xr:uid="{00000000-0005-0000-0000-00005E8E0000}"/>
    <cellStyle name="Currency 2 3 2 6 2" xfId="29758" xr:uid="{00000000-0005-0000-0000-00005F8E0000}"/>
    <cellStyle name="Currency 2 3 2 6 2 2" xfId="29759" xr:uid="{00000000-0005-0000-0000-0000608E0000}"/>
    <cellStyle name="Currency 2 3 2 6 2 2 2" xfId="29760" xr:uid="{00000000-0005-0000-0000-0000618E0000}"/>
    <cellStyle name="Currency 2 3 2 6 2 2 2 2" xfId="29761" xr:uid="{00000000-0005-0000-0000-0000628E0000}"/>
    <cellStyle name="Currency 2 3 2 6 2 2 2 2 2" xfId="29762" xr:uid="{00000000-0005-0000-0000-0000638E0000}"/>
    <cellStyle name="Currency 2 3 2 6 2 2 2 2 2 2" xfId="29763" xr:uid="{00000000-0005-0000-0000-0000648E0000}"/>
    <cellStyle name="Currency 2 3 2 6 2 2 2 2 2 3" xfId="55910" xr:uid="{00000000-0005-0000-0000-0000658E0000}"/>
    <cellStyle name="Currency 2 3 2 6 2 2 2 2 3" xfId="29764" xr:uid="{00000000-0005-0000-0000-0000668E0000}"/>
    <cellStyle name="Currency 2 3 2 6 2 2 2 2 4" xfId="29765" xr:uid="{00000000-0005-0000-0000-0000678E0000}"/>
    <cellStyle name="Currency 2 3 2 6 2 2 2 3" xfId="29766" xr:uid="{00000000-0005-0000-0000-0000688E0000}"/>
    <cellStyle name="Currency 2 3 2 6 2 2 2 3 2" xfId="29767" xr:uid="{00000000-0005-0000-0000-0000698E0000}"/>
    <cellStyle name="Currency 2 3 2 6 2 2 2 3 2 2" xfId="29768" xr:uid="{00000000-0005-0000-0000-00006A8E0000}"/>
    <cellStyle name="Currency 2 3 2 6 2 2 2 3 2 3" xfId="55911" xr:uid="{00000000-0005-0000-0000-00006B8E0000}"/>
    <cellStyle name="Currency 2 3 2 6 2 2 2 3 3" xfId="29769" xr:uid="{00000000-0005-0000-0000-00006C8E0000}"/>
    <cellStyle name="Currency 2 3 2 6 2 2 2 3 4" xfId="29770" xr:uid="{00000000-0005-0000-0000-00006D8E0000}"/>
    <cellStyle name="Currency 2 3 2 6 2 2 2 4" xfId="29771" xr:uid="{00000000-0005-0000-0000-00006E8E0000}"/>
    <cellStyle name="Currency 2 3 2 6 2 2 2 4 2" xfId="29772" xr:uid="{00000000-0005-0000-0000-00006F8E0000}"/>
    <cellStyle name="Currency 2 3 2 6 2 2 2 4 3" xfId="55912" xr:uid="{00000000-0005-0000-0000-0000708E0000}"/>
    <cellStyle name="Currency 2 3 2 6 2 2 2 5" xfId="29773" xr:uid="{00000000-0005-0000-0000-0000718E0000}"/>
    <cellStyle name="Currency 2 3 2 6 2 2 2 6" xfId="29774" xr:uid="{00000000-0005-0000-0000-0000728E0000}"/>
    <cellStyle name="Currency 2 3 2 6 2 2 3" xfId="29775" xr:uid="{00000000-0005-0000-0000-0000738E0000}"/>
    <cellStyle name="Currency 2 3 2 6 2 2 3 2" xfId="29776" xr:uid="{00000000-0005-0000-0000-0000748E0000}"/>
    <cellStyle name="Currency 2 3 2 6 2 2 3 2 2" xfId="29777" xr:uid="{00000000-0005-0000-0000-0000758E0000}"/>
    <cellStyle name="Currency 2 3 2 6 2 2 3 2 3" xfId="55913" xr:uid="{00000000-0005-0000-0000-0000768E0000}"/>
    <cellStyle name="Currency 2 3 2 6 2 2 3 3" xfId="29778" xr:uid="{00000000-0005-0000-0000-0000778E0000}"/>
    <cellStyle name="Currency 2 3 2 6 2 2 3 4" xfId="29779" xr:uid="{00000000-0005-0000-0000-0000788E0000}"/>
    <cellStyle name="Currency 2 3 2 6 2 2 4" xfId="29780" xr:uid="{00000000-0005-0000-0000-0000798E0000}"/>
    <cellStyle name="Currency 2 3 2 6 2 2 4 2" xfId="29781" xr:uid="{00000000-0005-0000-0000-00007A8E0000}"/>
    <cellStyle name="Currency 2 3 2 6 2 2 4 2 2" xfId="29782" xr:uid="{00000000-0005-0000-0000-00007B8E0000}"/>
    <cellStyle name="Currency 2 3 2 6 2 2 4 2 3" xfId="55914" xr:uid="{00000000-0005-0000-0000-00007C8E0000}"/>
    <cellStyle name="Currency 2 3 2 6 2 2 4 3" xfId="29783" xr:uid="{00000000-0005-0000-0000-00007D8E0000}"/>
    <cellStyle name="Currency 2 3 2 6 2 2 4 4" xfId="29784" xr:uid="{00000000-0005-0000-0000-00007E8E0000}"/>
    <cellStyle name="Currency 2 3 2 6 2 2 5" xfId="29785" xr:uid="{00000000-0005-0000-0000-00007F8E0000}"/>
    <cellStyle name="Currency 2 3 2 6 2 2 5 2" xfId="29786" xr:uid="{00000000-0005-0000-0000-0000808E0000}"/>
    <cellStyle name="Currency 2 3 2 6 2 2 5 3" xfId="55915" xr:uid="{00000000-0005-0000-0000-0000818E0000}"/>
    <cellStyle name="Currency 2 3 2 6 2 2 6" xfId="29787" xr:uid="{00000000-0005-0000-0000-0000828E0000}"/>
    <cellStyle name="Currency 2 3 2 6 2 2 7" xfId="29788" xr:uid="{00000000-0005-0000-0000-0000838E0000}"/>
    <cellStyle name="Currency 2 3 2 6 2 3" xfId="29789" xr:uid="{00000000-0005-0000-0000-0000848E0000}"/>
    <cellStyle name="Currency 2 3 2 6 2 3 2" xfId="29790" xr:uid="{00000000-0005-0000-0000-0000858E0000}"/>
    <cellStyle name="Currency 2 3 2 6 2 3 2 2" xfId="29791" xr:uid="{00000000-0005-0000-0000-0000868E0000}"/>
    <cellStyle name="Currency 2 3 2 6 2 3 2 2 2" xfId="29792" xr:uid="{00000000-0005-0000-0000-0000878E0000}"/>
    <cellStyle name="Currency 2 3 2 6 2 3 2 2 3" xfId="55916" xr:uid="{00000000-0005-0000-0000-0000888E0000}"/>
    <cellStyle name="Currency 2 3 2 6 2 3 2 3" xfId="29793" xr:uid="{00000000-0005-0000-0000-0000898E0000}"/>
    <cellStyle name="Currency 2 3 2 6 2 3 2 4" xfId="29794" xr:uid="{00000000-0005-0000-0000-00008A8E0000}"/>
    <cellStyle name="Currency 2 3 2 6 2 3 3" xfId="29795" xr:uid="{00000000-0005-0000-0000-00008B8E0000}"/>
    <cellStyle name="Currency 2 3 2 6 2 3 3 2" xfId="29796" xr:uid="{00000000-0005-0000-0000-00008C8E0000}"/>
    <cellStyle name="Currency 2 3 2 6 2 3 3 2 2" xfId="29797" xr:uid="{00000000-0005-0000-0000-00008D8E0000}"/>
    <cellStyle name="Currency 2 3 2 6 2 3 3 2 3" xfId="55917" xr:uid="{00000000-0005-0000-0000-00008E8E0000}"/>
    <cellStyle name="Currency 2 3 2 6 2 3 3 3" xfId="29798" xr:uid="{00000000-0005-0000-0000-00008F8E0000}"/>
    <cellStyle name="Currency 2 3 2 6 2 3 3 4" xfId="29799" xr:uid="{00000000-0005-0000-0000-0000908E0000}"/>
    <cellStyle name="Currency 2 3 2 6 2 3 4" xfId="29800" xr:uid="{00000000-0005-0000-0000-0000918E0000}"/>
    <cellStyle name="Currency 2 3 2 6 2 3 4 2" xfId="29801" xr:uid="{00000000-0005-0000-0000-0000928E0000}"/>
    <cellStyle name="Currency 2 3 2 6 2 3 4 3" xfId="55918" xr:uid="{00000000-0005-0000-0000-0000938E0000}"/>
    <cellStyle name="Currency 2 3 2 6 2 3 5" xfId="29802" xr:uid="{00000000-0005-0000-0000-0000948E0000}"/>
    <cellStyle name="Currency 2 3 2 6 2 3 6" xfId="29803" xr:uid="{00000000-0005-0000-0000-0000958E0000}"/>
    <cellStyle name="Currency 2 3 2 6 2 4" xfId="29804" xr:uid="{00000000-0005-0000-0000-0000968E0000}"/>
    <cellStyle name="Currency 2 3 2 6 2 4 2" xfId="29805" xr:uid="{00000000-0005-0000-0000-0000978E0000}"/>
    <cellStyle name="Currency 2 3 2 6 2 4 2 2" xfId="29806" xr:uid="{00000000-0005-0000-0000-0000988E0000}"/>
    <cellStyle name="Currency 2 3 2 6 2 4 2 3" xfId="55919" xr:uid="{00000000-0005-0000-0000-0000998E0000}"/>
    <cellStyle name="Currency 2 3 2 6 2 4 3" xfId="29807" xr:uid="{00000000-0005-0000-0000-00009A8E0000}"/>
    <cellStyle name="Currency 2 3 2 6 2 4 4" xfId="29808" xr:uid="{00000000-0005-0000-0000-00009B8E0000}"/>
    <cellStyle name="Currency 2 3 2 6 2 5" xfId="29809" xr:uid="{00000000-0005-0000-0000-00009C8E0000}"/>
    <cellStyle name="Currency 2 3 2 6 2 5 2" xfId="29810" xr:uid="{00000000-0005-0000-0000-00009D8E0000}"/>
    <cellStyle name="Currency 2 3 2 6 2 5 2 2" xfId="29811" xr:uid="{00000000-0005-0000-0000-00009E8E0000}"/>
    <cellStyle name="Currency 2 3 2 6 2 5 2 3" xfId="55920" xr:uid="{00000000-0005-0000-0000-00009F8E0000}"/>
    <cellStyle name="Currency 2 3 2 6 2 5 3" xfId="29812" xr:uid="{00000000-0005-0000-0000-0000A08E0000}"/>
    <cellStyle name="Currency 2 3 2 6 2 5 4" xfId="29813" xr:uid="{00000000-0005-0000-0000-0000A18E0000}"/>
    <cellStyle name="Currency 2 3 2 6 2 6" xfId="29814" xr:uid="{00000000-0005-0000-0000-0000A28E0000}"/>
    <cellStyle name="Currency 2 3 2 6 2 6 2" xfId="29815" xr:uid="{00000000-0005-0000-0000-0000A38E0000}"/>
    <cellStyle name="Currency 2 3 2 6 2 6 3" xfId="55921" xr:uid="{00000000-0005-0000-0000-0000A48E0000}"/>
    <cellStyle name="Currency 2 3 2 6 2 7" xfId="29816" xr:uid="{00000000-0005-0000-0000-0000A58E0000}"/>
    <cellStyle name="Currency 2 3 2 6 2 8" xfId="29817" xr:uid="{00000000-0005-0000-0000-0000A68E0000}"/>
    <cellStyle name="Currency 2 3 2 6 3" xfId="29818" xr:uid="{00000000-0005-0000-0000-0000A78E0000}"/>
    <cellStyle name="Currency 2 3 2 6 3 2" xfId="29819" xr:uid="{00000000-0005-0000-0000-0000A88E0000}"/>
    <cellStyle name="Currency 2 3 2 6 3 2 2" xfId="29820" xr:uid="{00000000-0005-0000-0000-0000A98E0000}"/>
    <cellStyle name="Currency 2 3 2 6 3 2 2 2" xfId="29821" xr:uid="{00000000-0005-0000-0000-0000AA8E0000}"/>
    <cellStyle name="Currency 2 3 2 6 3 2 2 2 2" xfId="29822" xr:uid="{00000000-0005-0000-0000-0000AB8E0000}"/>
    <cellStyle name="Currency 2 3 2 6 3 2 2 2 3" xfId="55922" xr:uid="{00000000-0005-0000-0000-0000AC8E0000}"/>
    <cellStyle name="Currency 2 3 2 6 3 2 2 3" xfId="29823" xr:uid="{00000000-0005-0000-0000-0000AD8E0000}"/>
    <cellStyle name="Currency 2 3 2 6 3 2 2 4" xfId="29824" xr:uid="{00000000-0005-0000-0000-0000AE8E0000}"/>
    <cellStyle name="Currency 2 3 2 6 3 2 3" xfId="29825" xr:uid="{00000000-0005-0000-0000-0000AF8E0000}"/>
    <cellStyle name="Currency 2 3 2 6 3 2 3 2" xfId="29826" xr:uid="{00000000-0005-0000-0000-0000B08E0000}"/>
    <cellStyle name="Currency 2 3 2 6 3 2 3 2 2" xfId="29827" xr:uid="{00000000-0005-0000-0000-0000B18E0000}"/>
    <cellStyle name="Currency 2 3 2 6 3 2 3 2 3" xfId="55923" xr:uid="{00000000-0005-0000-0000-0000B28E0000}"/>
    <cellStyle name="Currency 2 3 2 6 3 2 3 3" xfId="29828" xr:uid="{00000000-0005-0000-0000-0000B38E0000}"/>
    <cellStyle name="Currency 2 3 2 6 3 2 3 4" xfId="29829" xr:uid="{00000000-0005-0000-0000-0000B48E0000}"/>
    <cellStyle name="Currency 2 3 2 6 3 2 4" xfId="29830" xr:uid="{00000000-0005-0000-0000-0000B58E0000}"/>
    <cellStyle name="Currency 2 3 2 6 3 2 4 2" xfId="29831" xr:uid="{00000000-0005-0000-0000-0000B68E0000}"/>
    <cellStyle name="Currency 2 3 2 6 3 2 4 3" xfId="55924" xr:uid="{00000000-0005-0000-0000-0000B78E0000}"/>
    <cellStyle name="Currency 2 3 2 6 3 2 5" xfId="29832" xr:uid="{00000000-0005-0000-0000-0000B88E0000}"/>
    <cellStyle name="Currency 2 3 2 6 3 2 6" xfId="29833" xr:uid="{00000000-0005-0000-0000-0000B98E0000}"/>
    <cellStyle name="Currency 2 3 2 6 3 3" xfId="29834" xr:uid="{00000000-0005-0000-0000-0000BA8E0000}"/>
    <cellStyle name="Currency 2 3 2 6 3 3 2" xfId="29835" xr:uid="{00000000-0005-0000-0000-0000BB8E0000}"/>
    <cellStyle name="Currency 2 3 2 6 3 3 2 2" xfId="29836" xr:uid="{00000000-0005-0000-0000-0000BC8E0000}"/>
    <cellStyle name="Currency 2 3 2 6 3 3 2 3" xfId="55925" xr:uid="{00000000-0005-0000-0000-0000BD8E0000}"/>
    <cellStyle name="Currency 2 3 2 6 3 3 3" xfId="29837" xr:uid="{00000000-0005-0000-0000-0000BE8E0000}"/>
    <cellStyle name="Currency 2 3 2 6 3 3 4" xfId="29838" xr:uid="{00000000-0005-0000-0000-0000BF8E0000}"/>
    <cellStyle name="Currency 2 3 2 6 3 4" xfId="29839" xr:uid="{00000000-0005-0000-0000-0000C08E0000}"/>
    <cellStyle name="Currency 2 3 2 6 3 4 2" xfId="29840" xr:uid="{00000000-0005-0000-0000-0000C18E0000}"/>
    <cellStyle name="Currency 2 3 2 6 3 4 2 2" xfId="29841" xr:uid="{00000000-0005-0000-0000-0000C28E0000}"/>
    <cellStyle name="Currency 2 3 2 6 3 4 2 3" xfId="55926" xr:uid="{00000000-0005-0000-0000-0000C38E0000}"/>
    <cellStyle name="Currency 2 3 2 6 3 4 3" xfId="29842" xr:uid="{00000000-0005-0000-0000-0000C48E0000}"/>
    <cellStyle name="Currency 2 3 2 6 3 4 4" xfId="29843" xr:uid="{00000000-0005-0000-0000-0000C58E0000}"/>
    <cellStyle name="Currency 2 3 2 6 3 5" xfId="29844" xr:uid="{00000000-0005-0000-0000-0000C68E0000}"/>
    <cellStyle name="Currency 2 3 2 6 3 5 2" xfId="29845" xr:uid="{00000000-0005-0000-0000-0000C78E0000}"/>
    <cellStyle name="Currency 2 3 2 6 3 5 3" xfId="55927" xr:uid="{00000000-0005-0000-0000-0000C88E0000}"/>
    <cellStyle name="Currency 2 3 2 6 3 6" xfId="29846" xr:uid="{00000000-0005-0000-0000-0000C98E0000}"/>
    <cellStyle name="Currency 2 3 2 6 3 7" xfId="29847" xr:uid="{00000000-0005-0000-0000-0000CA8E0000}"/>
    <cellStyle name="Currency 2 3 2 6 4" xfId="29848" xr:uid="{00000000-0005-0000-0000-0000CB8E0000}"/>
    <cellStyle name="Currency 2 3 2 6 4 2" xfId="29849" xr:uid="{00000000-0005-0000-0000-0000CC8E0000}"/>
    <cellStyle name="Currency 2 3 2 6 4 2 2" xfId="29850" xr:uid="{00000000-0005-0000-0000-0000CD8E0000}"/>
    <cellStyle name="Currency 2 3 2 6 4 2 2 2" xfId="29851" xr:uid="{00000000-0005-0000-0000-0000CE8E0000}"/>
    <cellStyle name="Currency 2 3 2 6 4 2 2 3" xfId="55928" xr:uid="{00000000-0005-0000-0000-0000CF8E0000}"/>
    <cellStyle name="Currency 2 3 2 6 4 2 3" xfId="29852" xr:uid="{00000000-0005-0000-0000-0000D08E0000}"/>
    <cellStyle name="Currency 2 3 2 6 4 2 4" xfId="29853" xr:uid="{00000000-0005-0000-0000-0000D18E0000}"/>
    <cellStyle name="Currency 2 3 2 6 4 3" xfId="29854" xr:uid="{00000000-0005-0000-0000-0000D28E0000}"/>
    <cellStyle name="Currency 2 3 2 6 4 3 2" xfId="29855" xr:uid="{00000000-0005-0000-0000-0000D38E0000}"/>
    <cellStyle name="Currency 2 3 2 6 4 3 2 2" xfId="29856" xr:uid="{00000000-0005-0000-0000-0000D48E0000}"/>
    <cellStyle name="Currency 2 3 2 6 4 3 2 3" xfId="55929" xr:uid="{00000000-0005-0000-0000-0000D58E0000}"/>
    <cellStyle name="Currency 2 3 2 6 4 3 3" xfId="29857" xr:uid="{00000000-0005-0000-0000-0000D68E0000}"/>
    <cellStyle name="Currency 2 3 2 6 4 3 4" xfId="29858" xr:uid="{00000000-0005-0000-0000-0000D78E0000}"/>
    <cellStyle name="Currency 2 3 2 6 4 4" xfId="29859" xr:uid="{00000000-0005-0000-0000-0000D88E0000}"/>
    <cellStyle name="Currency 2 3 2 6 4 4 2" xfId="29860" xr:uid="{00000000-0005-0000-0000-0000D98E0000}"/>
    <cellStyle name="Currency 2 3 2 6 4 4 3" xfId="55930" xr:uid="{00000000-0005-0000-0000-0000DA8E0000}"/>
    <cellStyle name="Currency 2 3 2 6 4 5" xfId="29861" xr:uid="{00000000-0005-0000-0000-0000DB8E0000}"/>
    <cellStyle name="Currency 2 3 2 6 4 6" xfId="29862" xr:uid="{00000000-0005-0000-0000-0000DC8E0000}"/>
    <cellStyle name="Currency 2 3 2 6 5" xfId="29863" xr:uid="{00000000-0005-0000-0000-0000DD8E0000}"/>
    <cellStyle name="Currency 2 3 2 6 5 2" xfId="29864" xr:uid="{00000000-0005-0000-0000-0000DE8E0000}"/>
    <cellStyle name="Currency 2 3 2 6 5 2 2" xfId="29865" xr:uid="{00000000-0005-0000-0000-0000DF8E0000}"/>
    <cellStyle name="Currency 2 3 2 6 5 2 2 2" xfId="29866" xr:uid="{00000000-0005-0000-0000-0000E08E0000}"/>
    <cellStyle name="Currency 2 3 2 6 5 2 2 3" xfId="55931" xr:uid="{00000000-0005-0000-0000-0000E18E0000}"/>
    <cellStyle name="Currency 2 3 2 6 5 2 3" xfId="29867" xr:uid="{00000000-0005-0000-0000-0000E28E0000}"/>
    <cellStyle name="Currency 2 3 2 6 5 2 4" xfId="29868" xr:uid="{00000000-0005-0000-0000-0000E38E0000}"/>
    <cellStyle name="Currency 2 3 2 6 5 3" xfId="29869" xr:uid="{00000000-0005-0000-0000-0000E48E0000}"/>
    <cellStyle name="Currency 2 3 2 6 5 3 2" xfId="29870" xr:uid="{00000000-0005-0000-0000-0000E58E0000}"/>
    <cellStyle name="Currency 2 3 2 6 5 3 3" xfId="55932" xr:uid="{00000000-0005-0000-0000-0000E68E0000}"/>
    <cellStyle name="Currency 2 3 2 6 5 4" xfId="29871" xr:uid="{00000000-0005-0000-0000-0000E78E0000}"/>
    <cellStyle name="Currency 2 3 2 6 5 5" xfId="29872" xr:uid="{00000000-0005-0000-0000-0000E88E0000}"/>
    <cellStyle name="Currency 2 3 2 6 6" xfId="29873" xr:uid="{00000000-0005-0000-0000-0000E98E0000}"/>
    <cellStyle name="Currency 2 3 2 6 6 2" xfId="29874" xr:uid="{00000000-0005-0000-0000-0000EA8E0000}"/>
    <cellStyle name="Currency 2 3 2 6 6 2 2" xfId="29875" xr:uid="{00000000-0005-0000-0000-0000EB8E0000}"/>
    <cellStyle name="Currency 2 3 2 6 6 2 3" xfId="55933" xr:uid="{00000000-0005-0000-0000-0000EC8E0000}"/>
    <cellStyle name="Currency 2 3 2 6 6 3" xfId="29876" xr:uid="{00000000-0005-0000-0000-0000ED8E0000}"/>
    <cellStyle name="Currency 2 3 2 6 6 4" xfId="29877" xr:uid="{00000000-0005-0000-0000-0000EE8E0000}"/>
    <cellStyle name="Currency 2 3 2 6 7" xfId="29878" xr:uid="{00000000-0005-0000-0000-0000EF8E0000}"/>
    <cellStyle name="Currency 2 3 2 6 7 2" xfId="29879" xr:uid="{00000000-0005-0000-0000-0000F08E0000}"/>
    <cellStyle name="Currency 2 3 2 6 7 2 2" xfId="29880" xr:uid="{00000000-0005-0000-0000-0000F18E0000}"/>
    <cellStyle name="Currency 2 3 2 6 7 2 3" xfId="55934" xr:uid="{00000000-0005-0000-0000-0000F28E0000}"/>
    <cellStyle name="Currency 2 3 2 6 7 3" xfId="29881" xr:uid="{00000000-0005-0000-0000-0000F38E0000}"/>
    <cellStyle name="Currency 2 3 2 6 7 4" xfId="29882" xr:uid="{00000000-0005-0000-0000-0000F48E0000}"/>
    <cellStyle name="Currency 2 3 2 6 8" xfId="29883" xr:uid="{00000000-0005-0000-0000-0000F58E0000}"/>
    <cellStyle name="Currency 2 3 2 6 8 2" xfId="29884" xr:uid="{00000000-0005-0000-0000-0000F68E0000}"/>
    <cellStyle name="Currency 2 3 2 6 8 3" xfId="55935" xr:uid="{00000000-0005-0000-0000-0000F78E0000}"/>
    <cellStyle name="Currency 2 3 2 6 9" xfId="29885" xr:uid="{00000000-0005-0000-0000-0000F88E0000}"/>
    <cellStyle name="Currency 2 3 2 7" xfId="29886" xr:uid="{00000000-0005-0000-0000-0000F98E0000}"/>
    <cellStyle name="Currency 2 3 2 7 2" xfId="29887" xr:uid="{00000000-0005-0000-0000-0000FA8E0000}"/>
    <cellStyle name="Currency 2 3 2 7 2 2" xfId="29888" xr:uid="{00000000-0005-0000-0000-0000FB8E0000}"/>
    <cellStyle name="Currency 2 3 2 7 2 2 2" xfId="29889" xr:uid="{00000000-0005-0000-0000-0000FC8E0000}"/>
    <cellStyle name="Currency 2 3 2 7 2 2 2 2" xfId="29890" xr:uid="{00000000-0005-0000-0000-0000FD8E0000}"/>
    <cellStyle name="Currency 2 3 2 7 2 2 2 2 2" xfId="29891" xr:uid="{00000000-0005-0000-0000-0000FE8E0000}"/>
    <cellStyle name="Currency 2 3 2 7 2 2 2 2 3" xfId="55936" xr:uid="{00000000-0005-0000-0000-0000FF8E0000}"/>
    <cellStyle name="Currency 2 3 2 7 2 2 2 3" xfId="29892" xr:uid="{00000000-0005-0000-0000-0000008F0000}"/>
    <cellStyle name="Currency 2 3 2 7 2 2 2 4" xfId="29893" xr:uid="{00000000-0005-0000-0000-0000018F0000}"/>
    <cellStyle name="Currency 2 3 2 7 2 2 3" xfId="29894" xr:uid="{00000000-0005-0000-0000-0000028F0000}"/>
    <cellStyle name="Currency 2 3 2 7 2 2 3 2" xfId="29895" xr:uid="{00000000-0005-0000-0000-0000038F0000}"/>
    <cellStyle name="Currency 2 3 2 7 2 2 3 2 2" xfId="29896" xr:uid="{00000000-0005-0000-0000-0000048F0000}"/>
    <cellStyle name="Currency 2 3 2 7 2 2 3 2 3" xfId="55937" xr:uid="{00000000-0005-0000-0000-0000058F0000}"/>
    <cellStyle name="Currency 2 3 2 7 2 2 3 3" xfId="29897" xr:uid="{00000000-0005-0000-0000-0000068F0000}"/>
    <cellStyle name="Currency 2 3 2 7 2 2 3 4" xfId="29898" xr:uid="{00000000-0005-0000-0000-0000078F0000}"/>
    <cellStyle name="Currency 2 3 2 7 2 2 4" xfId="29899" xr:uid="{00000000-0005-0000-0000-0000088F0000}"/>
    <cellStyle name="Currency 2 3 2 7 2 2 4 2" xfId="29900" xr:uid="{00000000-0005-0000-0000-0000098F0000}"/>
    <cellStyle name="Currency 2 3 2 7 2 2 4 3" xfId="55938" xr:uid="{00000000-0005-0000-0000-00000A8F0000}"/>
    <cellStyle name="Currency 2 3 2 7 2 2 5" xfId="29901" xr:uid="{00000000-0005-0000-0000-00000B8F0000}"/>
    <cellStyle name="Currency 2 3 2 7 2 2 6" xfId="29902" xr:uid="{00000000-0005-0000-0000-00000C8F0000}"/>
    <cellStyle name="Currency 2 3 2 7 2 3" xfId="29903" xr:uid="{00000000-0005-0000-0000-00000D8F0000}"/>
    <cellStyle name="Currency 2 3 2 7 2 3 2" xfId="29904" xr:uid="{00000000-0005-0000-0000-00000E8F0000}"/>
    <cellStyle name="Currency 2 3 2 7 2 3 2 2" xfId="29905" xr:uid="{00000000-0005-0000-0000-00000F8F0000}"/>
    <cellStyle name="Currency 2 3 2 7 2 3 2 3" xfId="55939" xr:uid="{00000000-0005-0000-0000-0000108F0000}"/>
    <cellStyle name="Currency 2 3 2 7 2 3 3" xfId="29906" xr:uid="{00000000-0005-0000-0000-0000118F0000}"/>
    <cellStyle name="Currency 2 3 2 7 2 3 4" xfId="29907" xr:uid="{00000000-0005-0000-0000-0000128F0000}"/>
    <cellStyle name="Currency 2 3 2 7 2 4" xfId="29908" xr:uid="{00000000-0005-0000-0000-0000138F0000}"/>
    <cellStyle name="Currency 2 3 2 7 2 4 2" xfId="29909" xr:uid="{00000000-0005-0000-0000-0000148F0000}"/>
    <cellStyle name="Currency 2 3 2 7 2 4 2 2" xfId="29910" xr:uid="{00000000-0005-0000-0000-0000158F0000}"/>
    <cellStyle name="Currency 2 3 2 7 2 4 2 3" xfId="55940" xr:uid="{00000000-0005-0000-0000-0000168F0000}"/>
    <cellStyle name="Currency 2 3 2 7 2 4 3" xfId="29911" xr:uid="{00000000-0005-0000-0000-0000178F0000}"/>
    <cellStyle name="Currency 2 3 2 7 2 4 4" xfId="29912" xr:uid="{00000000-0005-0000-0000-0000188F0000}"/>
    <cellStyle name="Currency 2 3 2 7 2 5" xfId="29913" xr:uid="{00000000-0005-0000-0000-0000198F0000}"/>
    <cellStyle name="Currency 2 3 2 7 2 5 2" xfId="29914" xr:uid="{00000000-0005-0000-0000-00001A8F0000}"/>
    <cellStyle name="Currency 2 3 2 7 2 5 3" xfId="55941" xr:uid="{00000000-0005-0000-0000-00001B8F0000}"/>
    <cellStyle name="Currency 2 3 2 7 2 6" xfId="29915" xr:uid="{00000000-0005-0000-0000-00001C8F0000}"/>
    <cellStyle name="Currency 2 3 2 7 2 7" xfId="29916" xr:uid="{00000000-0005-0000-0000-00001D8F0000}"/>
    <cellStyle name="Currency 2 3 2 7 3" xfId="29917" xr:uid="{00000000-0005-0000-0000-00001E8F0000}"/>
    <cellStyle name="Currency 2 3 2 7 3 2" xfId="29918" xr:uid="{00000000-0005-0000-0000-00001F8F0000}"/>
    <cellStyle name="Currency 2 3 2 7 3 2 2" xfId="29919" xr:uid="{00000000-0005-0000-0000-0000208F0000}"/>
    <cellStyle name="Currency 2 3 2 7 3 2 2 2" xfId="29920" xr:uid="{00000000-0005-0000-0000-0000218F0000}"/>
    <cellStyle name="Currency 2 3 2 7 3 2 2 3" xfId="55942" xr:uid="{00000000-0005-0000-0000-0000228F0000}"/>
    <cellStyle name="Currency 2 3 2 7 3 2 3" xfId="29921" xr:uid="{00000000-0005-0000-0000-0000238F0000}"/>
    <cellStyle name="Currency 2 3 2 7 3 2 4" xfId="29922" xr:uid="{00000000-0005-0000-0000-0000248F0000}"/>
    <cellStyle name="Currency 2 3 2 7 3 3" xfId="29923" xr:uid="{00000000-0005-0000-0000-0000258F0000}"/>
    <cellStyle name="Currency 2 3 2 7 3 3 2" xfId="29924" xr:uid="{00000000-0005-0000-0000-0000268F0000}"/>
    <cellStyle name="Currency 2 3 2 7 3 3 2 2" xfId="29925" xr:uid="{00000000-0005-0000-0000-0000278F0000}"/>
    <cellStyle name="Currency 2 3 2 7 3 3 2 3" xfId="55943" xr:uid="{00000000-0005-0000-0000-0000288F0000}"/>
    <cellStyle name="Currency 2 3 2 7 3 3 3" xfId="29926" xr:uid="{00000000-0005-0000-0000-0000298F0000}"/>
    <cellStyle name="Currency 2 3 2 7 3 3 4" xfId="29927" xr:uid="{00000000-0005-0000-0000-00002A8F0000}"/>
    <cellStyle name="Currency 2 3 2 7 3 4" xfId="29928" xr:uid="{00000000-0005-0000-0000-00002B8F0000}"/>
    <cellStyle name="Currency 2 3 2 7 3 4 2" xfId="29929" xr:uid="{00000000-0005-0000-0000-00002C8F0000}"/>
    <cellStyle name="Currency 2 3 2 7 3 4 3" xfId="55944" xr:uid="{00000000-0005-0000-0000-00002D8F0000}"/>
    <cellStyle name="Currency 2 3 2 7 3 5" xfId="29930" xr:uid="{00000000-0005-0000-0000-00002E8F0000}"/>
    <cellStyle name="Currency 2 3 2 7 3 6" xfId="29931" xr:uid="{00000000-0005-0000-0000-00002F8F0000}"/>
    <cellStyle name="Currency 2 3 2 7 4" xfId="29932" xr:uid="{00000000-0005-0000-0000-0000308F0000}"/>
    <cellStyle name="Currency 2 3 2 7 4 2" xfId="29933" xr:uid="{00000000-0005-0000-0000-0000318F0000}"/>
    <cellStyle name="Currency 2 3 2 7 4 2 2" xfId="29934" xr:uid="{00000000-0005-0000-0000-0000328F0000}"/>
    <cellStyle name="Currency 2 3 2 7 4 2 3" xfId="55945" xr:uid="{00000000-0005-0000-0000-0000338F0000}"/>
    <cellStyle name="Currency 2 3 2 7 4 3" xfId="29935" xr:uid="{00000000-0005-0000-0000-0000348F0000}"/>
    <cellStyle name="Currency 2 3 2 7 4 4" xfId="29936" xr:uid="{00000000-0005-0000-0000-0000358F0000}"/>
    <cellStyle name="Currency 2 3 2 7 5" xfId="29937" xr:uid="{00000000-0005-0000-0000-0000368F0000}"/>
    <cellStyle name="Currency 2 3 2 7 5 2" xfId="29938" xr:uid="{00000000-0005-0000-0000-0000378F0000}"/>
    <cellStyle name="Currency 2 3 2 7 5 2 2" xfId="29939" xr:uid="{00000000-0005-0000-0000-0000388F0000}"/>
    <cellStyle name="Currency 2 3 2 7 5 2 3" xfId="55946" xr:uid="{00000000-0005-0000-0000-0000398F0000}"/>
    <cellStyle name="Currency 2 3 2 7 5 3" xfId="29940" xr:uid="{00000000-0005-0000-0000-00003A8F0000}"/>
    <cellStyle name="Currency 2 3 2 7 5 4" xfId="29941" xr:uid="{00000000-0005-0000-0000-00003B8F0000}"/>
    <cellStyle name="Currency 2 3 2 7 6" xfId="29942" xr:uid="{00000000-0005-0000-0000-00003C8F0000}"/>
    <cellStyle name="Currency 2 3 2 7 6 2" xfId="29943" xr:uid="{00000000-0005-0000-0000-00003D8F0000}"/>
    <cellStyle name="Currency 2 3 2 7 6 3" xfId="55947" xr:uid="{00000000-0005-0000-0000-00003E8F0000}"/>
    <cellStyle name="Currency 2 3 2 7 7" xfId="29944" xr:uid="{00000000-0005-0000-0000-00003F8F0000}"/>
    <cellStyle name="Currency 2 3 2 7 8" xfId="29945" xr:uid="{00000000-0005-0000-0000-0000408F0000}"/>
    <cellStyle name="Currency 2 3 2 8" xfId="29946" xr:uid="{00000000-0005-0000-0000-0000418F0000}"/>
    <cellStyle name="Currency 2 3 2 8 2" xfId="29947" xr:uid="{00000000-0005-0000-0000-0000428F0000}"/>
    <cellStyle name="Currency 2 3 2 8 2 2" xfId="29948" xr:uid="{00000000-0005-0000-0000-0000438F0000}"/>
    <cellStyle name="Currency 2 3 2 8 2 2 2" xfId="29949" xr:uid="{00000000-0005-0000-0000-0000448F0000}"/>
    <cellStyle name="Currency 2 3 2 8 2 2 2 2" xfId="29950" xr:uid="{00000000-0005-0000-0000-0000458F0000}"/>
    <cellStyle name="Currency 2 3 2 8 2 2 2 3" xfId="55948" xr:uid="{00000000-0005-0000-0000-0000468F0000}"/>
    <cellStyle name="Currency 2 3 2 8 2 2 3" xfId="29951" xr:uid="{00000000-0005-0000-0000-0000478F0000}"/>
    <cellStyle name="Currency 2 3 2 8 2 2 4" xfId="29952" xr:uid="{00000000-0005-0000-0000-0000488F0000}"/>
    <cellStyle name="Currency 2 3 2 8 2 3" xfId="29953" xr:uid="{00000000-0005-0000-0000-0000498F0000}"/>
    <cellStyle name="Currency 2 3 2 8 2 3 2" xfId="29954" xr:uid="{00000000-0005-0000-0000-00004A8F0000}"/>
    <cellStyle name="Currency 2 3 2 8 2 3 2 2" xfId="29955" xr:uid="{00000000-0005-0000-0000-00004B8F0000}"/>
    <cellStyle name="Currency 2 3 2 8 2 3 2 3" xfId="55949" xr:uid="{00000000-0005-0000-0000-00004C8F0000}"/>
    <cellStyle name="Currency 2 3 2 8 2 3 3" xfId="29956" xr:uid="{00000000-0005-0000-0000-00004D8F0000}"/>
    <cellStyle name="Currency 2 3 2 8 2 3 4" xfId="29957" xr:uid="{00000000-0005-0000-0000-00004E8F0000}"/>
    <cellStyle name="Currency 2 3 2 8 2 4" xfId="29958" xr:uid="{00000000-0005-0000-0000-00004F8F0000}"/>
    <cellStyle name="Currency 2 3 2 8 2 4 2" xfId="29959" xr:uid="{00000000-0005-0000-0000-0000508F0000}"/>
    <cellStyle name="Currency 2 3 2 8 2 4 3" xfId="55950" xr:uid="{00000000-0005-0000-0000-0000518F0000}"/>
    <cellStyle name="Currency 2 3 2 8 2 5" xfId="29960" xr:uid="{00000000-0005-0000-0000-0000528F0000}"/>
    <cellStyle name="Currency 2 3 2 8 2 6" xfId="29961" xr:uid="{00000000-0005-0000-0000-0000538F0000}"/>
    <cellStyle name="Currency 2 3 2 8 3" xfId="29962" xr:uid="{00000000-0005-0000-0000-0000548F0000}"/>
    <cellStyle name="Currency 2 3 2 8 3 2" xfId="29963" xr:uid="{00000000-0005-0000-0000-0000558F0000}"/>
    <cellStyle name="Currency 2 3 2 8 3 2 2" xfId="29964" xr:uid="{00000000-0005-0000-0000-0000568F0000}"/>
    <cellStyle name="Currency 2 3 2 8 3 2 3" xfId="55951" xr:uid="{00000000-0005-0000-0000-0000578F0000}"/>
    <cellStyle name="Currency 2 3 2 8 3 3" xfId="29965" xr:uid="{00000000-0005-0000-0000-0000588F0000}"/>
    <cellStyle name="Currency 2 3 2 8 3 4" xfId="29966" xr:uid="{00000000-0005-0000-0000-0000598F0000}"/>
    <cellStyle name="Currency 2 3 2 8 4" xfId="29967" xr:uid="{00000000-0005-0000-0000-00005A8F0000}"/>
    <cellStyle name="Currency 2 3 2 8 4 2" xfId="29968" xr:uid="{00000000-0005-0000-0000-00005B8F0000}"/>
    <cellStyle name="Currency 2 3 2 8 4 2 2" xfId="29969" xr:uid="{00000000-0005-0000-0000-00005C8F0000}"/>
    <cellStyle name="Currency 2 3 2 8 4 2 3" xfId="55952" xr:uid="{00000000-0005-0000-0000-00005D8F0000}"/>
    <cellStyle name="Currency 2 3 2 8 4 3" xfId="29970" xr:uid="{00000000-0005-0000-0000-00005E8F0000}"/>
    <cellStyle name="Currency 2 3 2 8 4 4" xfId="29971" xr:uid="{00000000-0005-0000-0000-00005F8F0000}"/>
    <cellStyle name="Currency 2 3 2 8 5" xfId="29972" xr:uid="{00000000-0005-0000-0000-0000608F0000}"/>
    <cellStyle name="Currency 2 3 2 8 5 2" xfId="29973" xr:uid="{00000000-0005-0000-0000-0000618F0000}"/>
    <cellStyle name="Currency 2 3 2 8 5 3" xfId="55953" xr:uid="{00000000-0005-0000-0000-0000628F0000}"/>
    <cellStyle name="Currency 2 3 2 8 6" xfId="29974" xr:uid="{00000000-0005-0000-0000-0000638F0000}"/>
    <cellStyle name="Currency 2 3 2 8 7" xfId="29975" xr:uid="{00000000-0005-0000-0000-0000648F0000}"/>
    <cellStyle name="Currency 2 3 2 9" xfId="29976" xr:uid="{00000000-0005-0000-0000-0000658F0000}"/>
    <cellStyle name="Currency 2 3 2 9 2" xfId="29977" xr:uid="{00000000-0005-0000-0000-0000668F0000}"/>
    <cellStyle name="Currency 2 3 2 9 2 2" xfId="29978" xr:uid="{00000000-0005-0000-0000-0000678F0000}"/>
    <cellStyle name="Currency 2 3 2 9 2 2 2" xfId="29979" xr:uid="{00000000-0005-0000-0000-0000688F0000}"/>
    <cellStyle name="Currency 2 3 2 9 2 2 3" xfId="55954" xr:uid="{00000000-0005-0000-0000-0000698F0000}"/>
    <cellStyle name="Currency 2 3 2 9 2 3" xfId="29980" xr:uid="{00000000-0005-0000-0000-00006A8F0000}"/>
    <cellStyle name="Currency 2 3 2 9 2 4" xfId="29981" xr:uid="{00000000-0005-0000-0000-00006B8F0000}"/>
    <cellStyle name="Currency 2 3 2 9 3" xfId="29982" xr:uid="{00000000-0005-0000-0000-00006C8F0000}"/>
    <cellStyle name="Currency 2 3 2 9 3 2" xfId="29983" xr:uid="{00000000-0005-0000-0000-00006D8F0000}"/>
    <cellStyle name="Currency 2 3 2 9 3 2 2" xfId="29984" xr:uid="{00000000-0005-0000-0000-00006E8F0000}"/>
    <cellStyle name="Currency 2 3 2 9 3 2 3" xfId="55955" xr:uid="{00000000-0005-0000-0000-00006F8F0000}"/>
    <cellStyle name="Currency 2 3 2 9 3 3" xfId="29985" xr:uid="{00000000-0005-0000-0000-0000708F0000}"/>
    <cellStyle name="Currency 2 3 2 9 3 4" xfId="29986" xr:uid="{00000000-0005-0000-0000-0000718F0000}"/>
    <cellStyle name="Currency 2 3 2 9 4" xfId="29987" xr:uid="{00000000-0005-0000-0000-0000728F0000}"/>
    <cellStyle name="Currency 2 3 2 9 4 2" xfId="29988" xr:uid="{00000000-0005-0000-0000-0000738F0000}"/>
    <cellStyle name="Currency 2 3 2 9 4 3" xfId="55956" xr:uid="{00000000-0005-0000-0000-0000748F0000}"/>
    <cellStyle name="Currency 2 3 2 9 5" xfId="29989" xr:uid="{00000000-0005-0000-0000-0000758F0000}"/>
    <cellStyle name="Currency 2 3 2 9 6" xfId="29990" xr:uid="{00000000-0005-0000-0000-0000768F0000}"/>
    <cellStyle name="Currency 2 3 3" xfId="29991" xr:uid="{00000000-0005-0000-0000-0000778F0000}"/>
    <cellStyle name="Currency 2 3 3 10" xfId="29992" xr:uid="{00000000-0005-0000-0000-0000788F0000}"/>
    <cellStyle name="Currency 2 3 3 11" xfId="29993" xr:uid="{00000000-0005-0000-0000-0000798F0000}"/>
    <cellStyle name="Currency 2 3 3 2" xfId="29994" xr:uid="{00000000-0005-0000-0000-00007A8F0000}"/>
    <cellStyle name="Currency 2 3 3 2 10" xfId="29995" xr:uid="{00000000-0005-0000-0000-00007B8F0000}"/>
    <cellStyle name="Currency 2 3 3 2 2" xfId="29996" xr:uid="{00000000-0005-0000-0000-00007C8F0000}"/>
    <cellStyle name="Currency 2 3 3 2 2 2" xfId="29997" xr:uid="{00000000-0005-0000-0000-00007D8F0000}"/>
    <cellStyle name="Currency 2 3 3 2 2 2 2" xfId="29998" xr:uid="{00000000-0005-0000-0000-00007E8F0000}"/>
    <cellStyle name="Currency 2 3 3 2 2 2 2 2" xfId="29999" xr:uid="{00000000-0005-0000-0000-00007F8F0000}"/>
    <cellStyle name="Currency 2 3 3 2 2 2 2 2 2" xfId="30000" xr:uid="{00000000-0005-0000-0000-0000808F0000}"/>
    <cellStyle name="Currency 2 3 3 2 2 2 2 2 2 2" xfId="30001" xr:uid="{00000000-0005-0000-0000-0000818F0000}"/>
    <cellStyle name="Currency 2 3 3 2 2 2 2 2 2 3" xfId="55957" xr:uid="{00000000-0005-0000-0000-0000828F0000}"/>
    <cellStyle name="Currency 2 3 3 2 2 2 2 2 3" xfId="30002" xr:uid="{00000000-0005-0000-0000-0000838F0000}"/>
    <cellStyle name="Currency 2 3 3 2 2 2 2 2 4" xfId="30003" xr:uid="{00000000-0005-0000-0000-0000848F0000}"/>
    <cellStyle name="Currency 2 3 3 2 2 2 2 3" xfId="30004" xr:uid="{00000000-0005-0000-0000-0000858F0000}"/>
    <cellStyle name="Currency 2 3 3 2 2 2 2 3 2" xfId="30005" xr:uid="{00000000-0005-0000-0000-0000868F0000}"/>
    <cellStyle name="Currency 2 3 3 2 2 2 2 3 2 2" xfId="30006" xr:uid="{00000000-0005-0000-0000-0000878F0000}"/>
    <cellStyle name="Currency 2 3 3 2 2 2 2 3 2 3" xfId="55958" xr:uid="{00000000-0005-0000-0000-0000888F0000}"/>
    <cellStyle name="Currency 2 3 3 2 2 2 2 3 3" xfId="30007" xr:uid="{00000000-0005-0000-0000-0000898F0000}"/>
    <cellStyle name="Currency 2 3 3 2 2 2 2 3 4" xfId="30008" xr:uid="{00000000-0005-0000-0000-00008A8F0000}"/>
    <cellStyle name="Currency 2 3 3 2 2 2 2 4" xfId="30009" xr:uid="{00000000-0005-0000-0000-00008B8F0000}"/>
    <cellStyle name="Currency 2 3 3 2 2 2 2 4 2" xfId="30010" xr:uid="{00000000-0005-0000-0000-00008C8F0000}"/>
    <cellStyle name="Currency 2 3 3 2 2 2 2 4 3" xfId="55959" xr:uid="{00000000-0005-0000-0000-00008D8F0000}"/>
    <cellStyle name="Currency 2 3 3 2 2 2 2 5" xfId="30011" xr:uid="{00000000-0005-0000-0000-00008E8F0000}"/>
    <cellStyle name="Currency 2 3 3 2 2 2 2 6" xfId="30012" xr:uid="{00000000-0005-0000-0000-00008F8F0000}"/>
    <cellStyle name="Currency 2 3 3 2 2 2 3" xfId="30013" xr:uid="{00000000-0005-0000-0000-0000908F0000}"/>
    <cellStyle name="Currency 2 3 3 2 2 2 3 2" xfId="30014" xr:uid="{00000000-0005-0000-0000-0000918F0000}"/>
    <cellStyle name="Currency 2 3 3 2 2 2 3 2 2" xfId="30015" xr:uid="{00000000-0005-0000-0000-0000928F0000}"/>
    <cellStyle name="Currency 2 3 3 2 2 2 3 2 3" xfId="55960" xr:uid="{00000000-0005-0000-0000-0000938F0000}"/>
    <cellStyle name="Currency 2 3 3 2 2 2 3 3" xfId="30016" xr:uid="{00000000-0005-0000-0000-0000948F0000}"/>
    <cellStyle name="Currency 2 3 3 2 2 2 3 4" xfId="30017" xr:uid="{00000000-0005-0000-0000-0000958F0000}"/>
    <cellStyle name="Currency 2 3 3 2 2 2 4" xfId="30018" xr:uid="{00000000-0005-0000-0000-0000968F0000}"/>
    <cellStyle name="Currency 2 3 3 2 2 2 4 2" xfId="30019" xr:uid="{00000000-0005-0000-0000-0000978F0000}"/>
    <cellStyle name="Currency 2 3 3 2 2 2 4 2 2" xfId="30020" xr:uid="{00000000-0005-0000-0000-0000988F0000}"/>
    <cellStyle name="Currency 2 3 3 2 2 2 4 2 3" xfId="55961" xr:uid="{00000000-0005-0000-0000-0000998F0000}"/>
    <cellStyle name="Currency 2 3 3 2 2 2 4 3" xfId="30021" xr:uid="{00000000-0005-0000-0000-00009A8F0000}"/>
    <cellStyle name="Currency 2 3 3 2 2 2 4 4" xfId="30022" xr:uid="{00000000-0005-0000-0000-00009B8F0000}"/>
    <cellStyle name="Currency 2 3 3 2 2 2 5" xfId="30023" xr:uid="{00000000-0005-0000-0000-00009C8F0000}"/>
    <cellStyle name="Currency 2 3 3 2 2 2 5 2" xfId="30024" xr:uid="{00000000-0005-0000-0000-00009D8F0000}"/>
    <cellStyle name="Currency 2 3 3 2 2 2 5 3" xfId="55962" xr:uid="{00000000-0005-0000-0000-00009E8F0000}"/>
    <cellStyle name="Currency 2 3 3 2 2 2 6" xfId="30025" xr:uid="{00000000-0005-0000-0000-00009F8F0000}"/>
    <cellStyle name="Currency 2 3 3 2 2 2 7" xfId="30026" xr:uid="{00000000-0005-0000-0000-0000A08F0000}"/>
    <cellStyle name="Currency 2 3 3 2 2 3" xfId="30027" xr:uid="{00000000-0005-0000-0000-0000A18F0000}"/>
    <cellStyle name="Currency 2 3 3 2 2 3 2" xfId="30028" xr:uid="{00000000-0005-0000-0000-0000A28F0000}"/>
    <cellStyle name="Currency 2 3 3 2 2 3 2 2" xfId="30029" xr:uid="{00000000-0005-0000-0000-0000A38F0000}"/>
    <cellStyle name="Currency 2 3 3 2 2 3 2 2 2" xfId="30030" xr:uid="{00000000-0005-0000-0000-0000A48F0000}"/>
    <cellStyle name="Currency 2 3 3 2 2 3 2 2 3" xfId="55963" xr:uid="{00000000-0005-0000-0000-0000A58F0000}"/>
    <cellStyle name="Currency 2 3 3 2 2 3 2 3" xfId="30031" xr:uid="{00000000-0005-0000-0000-0000A68F0000}"/>
    <cellStyle name="Currency 2 3 3 2 2 3 2 4" xfId="30032" xr:uid="{00000000-0005-0000-0000-0000A78F0000}"/>
    <cellStyle name="Currency 2 3 3 2 2 3 3" xfId="30033" xr:uid="{00000000-0005-0000-0000-0000A88F0000}"/>
    <cellStyle name="Currency 2 3 3 2 2 3 3 2" xfId="30034" xr:uid="{00000000-0005-0000-0000-0000A98F0000}"/>
    <cellStyle name="Currency 2 3 3 2 2 3 3 2 2" xfId="30035" xr:uid="{00000000-0005-0000-0000-0000AA8F0000}"/>
    <cellStyle name="Currency 2 3 3 2 2 3 3 2 3" xfId="55964" xr:uid="{00000000-0005-0000-0000-0000AB8F0000}"/>
    <cellStyle name="Currency 2 3 3 2 2 3 3 3" xfId="30036" xr:uid="{00000000-0005-0000-0000-0000AC8F0000}"/>
    <cellStyle name="Currency 2 3 3 2 2 3 3 4" xfId="30037" xr:uid="{00000000-0005-0000-0000-0000AD8F0000}"/>
    <cellStyle name="Currency 2 3 3 2 2 3 4" xfId="30038" xr:uid="{00000000-0005-0000-0000-0000AE8F0000}"/>
    <cellStyle name="Currency 2 3 3 2 2 3 4 2" xfId="30039" xr:uid="{00000000-0005-0000-0000-0000AF8F0000}"/>
    <cellStyle name="Currency 2 3 3 2 2 3 4 3" xfId="55965" xr:uid="{00000000-0005-0000-0000-0000B08F0000}"/>
    <cellStyle name="Currency 2 3 3 2 2 3 5" xfId="30040" xr:uid="{00000000-0005-0000-0000-0000B18F0000}"/>
    <cellStyle name="Currency 2 3 3 2 2 3 6" xfId="30041" xr:uid="{00000000-0005-0000-0000-0000B28F0000}"/>
    <cellStyle name="Currency 2 3 3 2 2 4" xfId="30042" xr:uid="{00000000-0005-0000-0000-0000B38F0000}"/>
    <cellStyle name="Currency 2 3 3 2 2 4 2" xfId="30043" xr:uid="{00000000-0005-0000-0000-0000B48F0000}"/>
    <cellStyle name="Currency 2 3 3 2 2 4 2 2" xfId="30044" xr:uid="{00000000-0005-0000-0000-0000B58F0000}"/>
    <cellStyle name="Currency 2 3 3 2 2 4 2 3" xfId="55966" xr:uid="{00000000-0005-0000-0000-0000B68F0000}"/>
    <cellStyle name="Currency 2 3 3 2 2 4 3" xfId="30045" xr:uid="{00000000-0005-0000-0000-0000B78F0000}"/>
    <cellStyle name="Currency 2 3 3 2 2 4 4" xfId="30046" xr:uid="{00000000-0005-0000-0000-0000B88F0000}"/>
    <cellStyle name="Currency 2 3 3 2 2 5" xfId="30047" xr:uid="{00000000-0005-0000-0000-0000B98F0000}"/>
    <cellStyle name="Currency 2 3 3 2 2 5 2" xfId="30048" xr:uid="{00000000-0005-0000-0000-0000BA8F0000}"/>
    <cellStyle name="Currency 2 3 3 2 2 5 2 2" xfId="30049" xr:uid="{00000000-0005-0000-0000-0000BB8F0000}"/>
    <cellStyle name="Currency 2 3 3 2 2 5 2 3" xfId="55967" xr:uid="{00000000-0005-0000-0000-0000BC8F0000}"/>
    <cellStyle name="Currency 2 3 3 2 2 5 3" xfId="30050" xr:uid="{00000000-0005-0000-0000-0000BD8F0000}"/>
    <cellStyle name="Currency 2 3 3 2 2 5 4" xfId="30051" xr:uid="{00000000-0005-0000-0000-0000BE8F0000}"/>
    <cellStyle name="Currency 2 3 3 2 2 6" xfId="30052" xr:uid="{00000000-0005-0000-0000-0000BF8F0000}"/>
    <cellStyle name="Currency 2 3 3 2 2 6 2" xfId="30053" xr:uid="{00000000-0005-0000-0000-0000C08F0000}"/>
    <cellStyle name="Currency 2 3 3 2 2 6 3" xfId="55968" xr:uid="{00000000-0005-0000-0000-0000C18F0000}"/>
    <cellStyle name="Currency 2 3 3 2 2 7" xfId="30054" xr:uid="{00000000-0005-0000-0000-0000C28F0000}"/>
    <cellStyle name="Currency 2 3 3 2 2 8" xfId="30055" xr:uid="{00000000-0005-0000-0000-0000C38F0000}"/>
    <cellStyle name="Currency 2 3 3 2 3" xfId="30056" xr:uid="{00000000-0005-0000-0000-0000C48F0000}"/>
    <cellStyle name="Currency 2 3 3 2 3 2" xfId="30057" xr:uid="{00000000-0005-0000-0000-0000C58F0000}"/>
    <cellStyle name="Currency 2 3 3 2 3 2 2" xfId="30058" xr:uid="{00000000-0005-0000-0000-0000C68F0000}"/>
    <cellStyle name="Currency 2 3 3 2 3 2 2 2" xfId="30059" xr:uid="{00000000-0005-0000-0000-0000C78F0000}"/>
    <cellStyle name="Currency 2 3 3 2 3 2 2 2 2" xfId="30060" xr:uid="{00000000-0005-0000-0000-0000C88F0000}"/>
    <cellStyle name="Currency 2 3 3 2 3 2 2 2 3" xfId="55969" xr:uid="{00000000-0005-0000-0000-0000C98F0000}"/>
    <cellStyle name="Currency 2 3 3 2 3 2 2 3" xfId="30061" xr:uid="{00000000-0005-0000-0000-0000CA8F0000}"/>
    <cellStyle name="Currency 2 3 3 2 3 2 2 4" xfId="30062" xr:uid="{00000000-0005-0000-0000-0000CB8F0000}"/>
    <cellStyle name="Currency 2 3 3 2 3 2 3" xfId="30063" xr:uid="{00000000-0005-0000-0000-0000CC8F0000}"/>
    <cellStyle name="Currency 2 3 3 2 3 2 3 2" xfId="30064" xr:uid="{00000000-0005-0000-0000-0000CD8F0000}"/>
    <cellStyle name="Currency 2 3 3 2 3 2 3 2 2" xfId="30065" xr:uid="{00000000-0005-0000-0000-0000CE8F0000}"/>
    <cellStyle name="Currency 2 3 3 2 3 2 3 2 3" xfId="55970" xr:uid="{00000000-0005-0000-0000-0000CF8F0000}"/>
    <cellStyle name="Currency 2 3 3 2 3 2 3 3" xfId="30066" xr:uid="{00000000-0005-0000-0000-0000D08F0000}"/>
    <cellStyle name="Currency 2 3 3 2 3 2 3 4" xfId="30067" xr:uid="{00000000-0005-0000-0000-0000D18F0000}"/>
    <cellStyle name="Currency 2 3 3 2 3 2 4" xfId="30068" xr:uid="{00000000-0005-0000-0000-0000D28F0000}"/>
    <cellStyle name="Currency 2 3 3 2 3 2 4 2" xfId="30069" xr:uid="{00000000-0005-0000-0000-0000D38F0000}"/>
    <cellStyle name="Currency 2 3 3 2 3 2 4 3" xfId="55971" xr:uid="{00000000-0005-0000-0000-0000D48F0000}"/>
    <cellStyle name="Currency 2 3 3 2 3 2 5" xfId="30070" xr:uid="{00000000-0005-0000-0000-0000D58F0000}"/>
    <cellStyle name="Currency 2 3 3 2 3 2 6" xfId="30071" xr:uid="{00000000-0005-0000-0000-0000D68F0000}"/>
    <cellStyle name="Currency 2 3 3 2 3 3" xfId="30072" xr:uid="{00000000-0005-0000-0000-0000D78F0000}"/>
    <cellStyle name="Currency 2 3 3 2 3 3 2" xfId="30073" xr:uid="{00000000-0005-0000-0000-0000D88F0000}"/>
    <cellStyle name="Currency 2 3 3 2 3 3 2 2" xfId="30074" xr:uid="{00000000-0005-0000-0000-0000D98F0000}"/>
    <cellStyle name="Currency 2 3 3 2 3 3 2 3" xfId="55972" xr:uid="{00000000-0005-0000-0000-0000DA8F0000}"/>
    <cellStyle name="Currency 2 3 3 2 3 3 3" xfId="30075" xr:uid="{00000000-0005-0000-0000-0000DB8F0000}"/>
    <cellStyle name="Currency 2 3 3 2 3 3 4" xfId="30076" xr:uid="{00000000-0005-0000-0000-0000DC8F0000}"/>
    <cellStyle name="Currency 2 3 3 2 3 4" xfId="30077" xr:uid="{00000000-0005-0000-0000-0000DD8F0000}"/>
    <cellStyle name="Currency 2 3 3 2 3 4 2" xfId="30078" xr:uid="{00000000-0005-0000-0000-0000DE8F0000}"/>
    <cellStyle name="Currency 2 3 3 2 3 4 2 2" xfId="30079" xr:uid="{00000000-0005-0000-0000-0000DF8F0000}"/>
    <cellStyle name="Currency 2 3 3 2 3 4 2 3" xfId="55973" xr:uid="{00000000-0005-0000-0000-0000E08F0000}"/>
    <cellStyle name="Currency 2 3 3 2 3 4 3" xfId="30080" xr:uid="{00000000-0005-0000-0000-0000E18F0000}"/>
    <cellStyle name="Currency 2 3 3 2 3 4 4" xfId="30081" xr:uid="{00000000-0005-0000-0000-0000E28F0000}"/>
    <cellStyle name="Currency 2 3 3 2 3 5" xfId="30082" xr:uid="{00000000-0005-0000-0000-0000E38F0000}"/>
    <cellStyle name="Currency 2 3 3 2 3 5 2" xfId="30083" xr:uid="{00000000-0005-0000-0000-0000E48F0000}"/>
    <cellStyle name="Currency 2 3 3 2 3 5 3" xfId="55974" xr:uid="{00000000-0005-0000-0000-0000E58F0000}"/>
    <cellStyle name="Currency 2 3 3 2 3 6" xfId="30084" xr:uid="{00000000-0005-0000-0000-0000E68F0000}"/>
    <cellStyle name="Currency 2 3 3 2 3 7" xfId="30085" xr:uid="{00000000-0005-0000-0000-0000E78F0000}"/>
    <cellStyle name="Currency 2 3 3 2 4" xfId="30086" xr:uid="{00000000-0005-0000-0000-0000E88F0000}"/>
    <cellStyle name="Currency 2 3 3 2 4 2" xfId="30087" xr:uid="{00000000-0005-0000-0000-0000E98F0000}"/>
    <cellStyle name="Currency 2 3 3 2 4 2 2" xfId="30088" xr:uid="{00000000-0005-0000-0000-0000EA8F0000}"/>
    <cellStyle name="Currency 2 3 3 2 4 2 2 2" xfId="30089" xr:uid="{00000000-0005-0000-0000-0000EB8F0000}"/>
    <cellStyle name="Currency 2 3 3 2 4 2 2 3" xfId="55975" xr:uid="{00000000-0005-0000-0000-0000EC8F0000}"/>
    <cellStyle name="Currency 2 3 3 2 4 2 3" xfId="30090" xr:uid="{00000000-0005-0000-0000-0000ED8F0000}"/>
    <cellStyle name="Currency 2 3 3 2 4 2 4" xfId="30091" xr:uid="{00000000-0005-0000-0000-0000EE8F0000}"/>
    <cellStyle name="Currency 2 3 3 2 4 3" xfId="30092" xr:uid="{00000000-0005-0000-0000-0000EF8F0000}"/>
    <cellStyle name="Currency 2 3 3 2 4 3 2" xfId="30093" xr:uid="{00000000-0005-0000-0000-0000F08F0000}"/>
    <cellStyle name="Currency 2 3 3 2 4 3 2 2" xfId="30094" xr:uid="{00000000-0005-0000-0000-0000F18F0000}"/>
    <cellStyle name="Currency 2 3 3 2 4 3 2 3" xfId="55976" xr:uid="{00000000-0005-0000-0000-0000F28F0000}"/>
    <cellStyle name="Currency 2 3 3 2 4 3 3" xfId="30095" xr:uid="{00000000-0005-0000-0000-0000F38F0000}"/>
    <cellStyle name="Currency 2 3 3 2 4 3 4" xfId="30096" xr:uid="{00000000-0005-0000-0000-0000F48F0000}"/>
    <cellStyle name="Currency 2 3 3 2 4 4" xfId="30097" xr:uid="{00000000-0005-0000-0000-0000F58F0000}"/>
    <cellStyle name="Currency 2 3 3 2 4 4 2" xfId="30098" xr:uid="{00000000-0005-0000-0000-0000F68F0000}"/>
    <cellStyle name="Currency 2 3 3 2 4 4 3" xfId="55977" xr:uid="{00000000-0005-0000-0000-0000F78F0000}"/>
    <cellStyle name="Currency 2 3 3 2 4 5" xfId="30099" xr:uid="{00000000-0005-0000-0000-0000F88F0000}"/>
    <cellStyle name="Currency 2 3 3 2 4 6" xfId="30100" xr:uid="{00000000-0005-0000-0000-0000F98F0000}"/>
    <cellStyle name="Currency 2 3 3 2 5" xfId="30101" xr:uid="{00000000-0005-0000-0000-0000FA8F0000}"/>
    <cellStyle name="Currency 2 3 3 2 5 2" xfId="30102" xr:uid="{00000000-0005-0000-0000-0000FB8F0000}"/>
    <cellStyle name="Currency 2 3 3 2 5 2 2" xfId="30103" xr:uid="{00000000-0005-0000-0000-0000FC8F0000}"/>
    <cellStyle name="Currency 2 3 3 2 5 2 2 2" xfId="30104" xr:uid="{00000000-0005-0000-0000-0000FD8F0000}"/>
    <cellStyle name="Currency 2 3 3 2 5 2 2 3" xfId="55978" xr:uid="{00000000-0005-0000-0000-0000FE8F0000}"/>
    <cellStyle name="Currency 2 3 3 2 5 2 3" xfId="30105" xr:uid="{00000000-0005-0000-0000-0000FF8F0000}"/>
    <cellStyle name="Currency 2 3 3 2 5 2 4" xfId="30106" xr:uid="{00000000-0005-0000-0000-000000900000}"/>
    <cellStyle name="Currency 2 3 3 2 5 3" xfId="30107" xr:uid="{00000000-0005-0000-0000-000001900000}"/>
    <cellStyle name="Currency 2 3 3 2 5 3 2" xfId="30108" xr:uid="{00000000-0005-0000-0000-000002900000}"/>
    <cellStyle name="Currency 2 3 3 2 5 3 3" xfId="55979" xr:uid="{00000000-0005-0000-0000-000003900000}"/>
    <cellStyle name="Currency 2 3 3 2 5 4" xfId="30109" xr:uid="{00000000-0005-0000-0000-000004900000}"/>
    <cellStyle name="Currency 2 3 3 2 5 5" xfId="30110" xr:uid="{00000000-0005-0000-0000-000005900000}"/>
    <cellStyle name="Currency 2 3 3 2 6" xfId="30111" xr:uid="{00000000-0005-0000-0000-000006900000}"/>
    <cellStyle name="Currency 2 3 3 2 6 2" xfId="30112" xr:uid="{00000000-0005-0000-0000-000007900000}"/>
    <cellStyle name="Currency 2 3 3 2 6 2 2" xfId="30113" xr:uid="{00000000-0005-0000-0000-000008900000}"/>
    <cellStyle name="Currency 2 3 3 2 6 2 3" xfId="55980" xr:uid="{00000000-0005-0000-0000-000009900000}"/>
    <cellStyle name="Currency 2 3 3 2 6 3" xfId="30114" xr:uid="{00000000-0005-0000-0000-00000A900000}"/>
    <cellStyle name="Currency 2 3 3 2 6 4" xfId="30115" xr:uid="{00000000-0005-0000-0000-00000B900000}"/>
    <cellStyle name="Currency 2 3 3 2 7" xfId="30116" xr:uid="{00000000-0005-0000-0000-00000C900000}"/>
    <cellStyle name="Currency 2 3 3 2 7 2" xfId="30117" xr:uid="{00000000-0005-0000-0000-00000D900000}"/>
    <cellStyle name="Currency 2 3 3 2 7 2 2" xfId="30118" xr:uid="{00000000-0005-0000-0000-00000E900000}"/>
    <cellStyle name="Currency 2 3 3 2 7 2 3" xfId="55981" xr:uid="{00000000-0005-0000-0000-00000F900000}"/>
    <cellStyle name="Currency 2 3 3 2 7 3" xfId="30119" xr:uid="{00000000-0005-0000-0000-000010900000}"/>
    <cellStyle name="Currency 2 3 3 2 7 4" xfId="30120" xr:uid="{00000000-0005-0000-0000-000011900000}"/>
    <cellStyle name="Currency 2 3 3 2 8" xfId="30121" xr:uid="{00000000-0005-0000-0000-000012900000}"/>
    <cellStyle name="Currency 2 3 3 2 8 2" xfId="30122" xr:uid="{00000000-0005-0000-0000-000013900000}"/>
    <cellStyle name="Currency 2 3 3 2 8 3" xfId="55982" xr:uid="{00000000-0005-0000-0000-000014900000}"/>
    <cellStyle name="Currency 2 3 3 2 9" xfId="30123" xr:uid="{00000000-0005-0000-0000-000015900000}"/>
    <cellStyle name="Currency 2 3 3 3" xfId="30124" xr:uid="{00000000-0005-0000-0000-000016900000}"/>
    <cellStyle name="Currency 2 3 3 3 2" xfId="30125" xr:uid="{00000000-0005-0000-0000-000017900000}"/>
    <cellStyle name="Currency 2 3 3 3 2 2" xfId="30126" xr:uid="{00000000-0005-0000-0000-000018900000}"/>
    <cellStyle name="Currency 2 3 3 3 2 2 2" xfId="30127" xr:uid="{00000000-0005-0000-0000-000019900000}"/>
    <cellStyle name="Currency 2 3 3 3 2 2 2 2" xfId="30128" xr:uid="{00000000-0005-0000-0000-00001A900000}"/>
    <cellStyle name="Currency 2 3 3 3 2 2 2 2 2" xfId="30129" xr:uid="{00000000-0005-0000-0000-00001B900000}"/>
    <cellStyle name="Currency 2 3 3 3 2 2 2 2 3" xfId="55983" xr:uid="{00000000-0005-0000-0000-00001C900000}"/>
    <cellStyle name="Currency 2 3 3 3 2 2 2 3" xfId="30130" xr:uid="{00000000-0005-0000-0000-00001D900000}"/>
    <cellStyle name="Currency 2 3 3 3 2 2 2 4" xfId="30131" xr:uid="{00000000-0005-0000-0000-00001E900000}"/>
    <cellStyle name="Currency 2 3 3 3 2 2 3" xfId="30132" xr:uid="{00000000-0005-0000-0000-00001F900000}"/>
    <cellStyle name="Currency 2 3 3 3 2 2 3 2" xfId="30133" xr:uid="{00000000-0005-0000-0000-000020900000}"/>
    <cellStyle name="Currency 2 3 3 3 2 2 3 2 2" xfId="30134" xr:uid="{00000000-0005-0000-0000-000021900000}"/>
    <cellStyle name="Currency 2 3 3 3 2 2 3 2 3" xfId="55984" xr:uid="{00000000-0005-0000-0000-000022900000}"/>
    <cellStyle name="Currency 2 3 3 3 2 2 3 3" xfId="30135" xr:uid="{00000000-0005-0000-0000-000023900000}"/>
    <cellStyle name="Currency 2 3 3 3 2 2 3 4" xfId="30136" xr:uid="{00000000-0005-0000-0000-000024900000}"/>
    <cellStyle name="Currency 2 3 3 3 2 2 4" xfId="30137" xr:uid="{00000000-0005-0000-0000-000025900000}"/>
    <cellStyle name="Currency 2 3 3 3 2 2 4 2" xfId="30138" xr:uid="{00000000-0005-0000-0000-000026900000}"/>
    <cellStyle name="Currency 2 3 3 3 2 2 4 3" xfId="55985" xr:uid="{00000000-0005-0000-0000-000027900000}"/>
    <cellStyle name="Currency 2 3 3 3 2 2 5" xfId="30139" xr:uid="{00000000-0005-0000-0000-000028900000}"/>
    <cellStyle name="Currency 2 3 3 3 2 2 6" xfId="30140" xr:uid="{00000000-0005-0000-0000-000029900000}"/>
    <cellStyle name="Currency 2 3 3 3 2 3" xfId="30141" xr:uid="{00000000-0005-0000-0000-00002A900000}"/>
    <cellStyle name="Currency 2 3 3 3 2 3 2" xfId="30142" xr:uid="{00000000-0005-0000-0000-00002B900000}"/>
    <cellStyle name="Currency 2 3 3 3 2 3 2 2" xfId="30143" xr:uid="{00000000-0005-0000-0000-00002C900000}"/>
    <cellStyle name="Currency 2 3 3 3 2 3 2 3" xfId="55986" xr:uid="{00000000-0005-0000-0000-00002D900000}"/>
    <cellStyle name="Currency 2 3 3 3 2 3 3" xfId="30144" xr:uid="{00000000-0005-0000-0000-00002E900000}"/>
    <cellStyle name="Currency 2 3 3 3 2 3 4" xfId="30145" xr:uid="{00000000-0005-0000-0000-00002F900000}"/>
    <cellStyle name="Currency 2 3 3 3 2 4" xfId="30146" xr:uid="{00000000-0005-0000-0000-000030900000}"/>
    <cellStyle name="Currency 2 3 3 3 2 4 2" xfId="30147" xr:uid="{00000000-0005-0000-0000-000031900000}"/>
    <cellStyle name="Currency 2 3 3 3 2 4 2 2" xfId="30148" xr:uid="{00000000-0005-0000-0000-000032900000}"/>
    <cellStyle name="Currency 2 3 3 3 2 4 2 3" xfId="55987" xr:uid="{00000000-0005-0000-0000-000033900000}"/>
    <cellStyle name="Currency 2 3 3 3 2 4 3" xfId="30149" xr:uid="{00000000-0005-0000-0000-000034900000}"/>
    <cellStyle name="Currency 2 3 3 3 2 4 4" xfId="30150" xr:uid="{00000000-0005-0000-0000-000035900000}"/>
    <cellStyle name="Currency 2 3 3 3 2 5" xfId="30151" xr:uid="{00000000-0005-0000-0000-000036900000}"/>
    <cellStyle name="Currency 2 3 3 3 2 5 2" xfId="30152" xr:uid="{00000000-0005-0000-0000-000037900000}"/>
    <cellStyle name="Currency 2 3 3 3 2 5 3" xfId="55988" xr:uid="{00000000-0005-0000-0000-000038900000}"/>
    <cellStyle name="Currency 2 3 3 3 2 6" xfId="30153" xr:uid="{00000000-0005-0000-0000-000039900000}"/>
    <cellStyle name="Currency 2 3 3 3 2 7" xfId="30154" xr:uid="{00000000-0005-0000-0000-00003A900000}"/>
    <cellStyle name="Currency 2 3 3 3 3" xfId="30155" xr:uid="{00000000-0005-0000-0000-00003B900000}"/>
    <cellStyle name="Currency 2 3 3 3 3 2" xfId="30156" xr:uid="{00000000-0005-0000-0000-00003C900000}"/>
    <cellStyle name="Currency 2 3 3 3 3 2 2" xfId="30157" xr:uid="{00000000-0005-0000-0000-00003D900000}"/>
    <cellStyle name="Currency 2 3 3 3 3 2 2 2" xfId="30158" xr:uid="{00000000-0005-0000-0000-00003E900000}"/>
    <cellStyle name="Currency 2 3 3 3 3 2 2 3" xfId="55989" xr:uid="{00000000-0005-0000-0000-00003F900000}"/>
    <cellStyle name="Currency 2 3 3 3 3 2 3" xfId="30159" xr:uid="{00000000-0005-0000-0000-000040900000}"/>
    <cellStyle name="Currency 2 3 3 3 3 2 4" xfId="30160" xr:uid="{00000000-0005-0000-0000-000041900000}"/>
    <cellStyle name="Currency 2 3 3 3 3 3" xfId="30161" xr:uid="{00000000-0005-0000-0000-000042900000}"/>
    <cellStyle name="Currency 2 3 3 3 3 3 2" xfId="30162" xr:uid="{00000000-0005-0000-0000-000043900000}"/>
    <cellStyle name="Currency 2 3 3 3 3 3 2 2" xfId="30163" xr:uid="{00000000-0005-0000-0000-000044900000}"/>
    <cellStyle name="Currency 2 3 3 3 3 3 2 3" xfId="55990" xr:uid="{00000000-0005-0000-0000-000045900000}"/>
    <cellStyle name="Currency 2 3 3 3 3 3 3" xfId="30164" xr:uid="{00000000-0005-0000-0000-000046900000}"/>
    <cellStyle name="Currency 2 3 3 3 3 3 4" xfId="30165" xr:uid="{00000000-0005-0000-0000-000047900000}"/>
    <cellStyle name="Currency 2 3 3 3 3 4" xfId="30166" xr:uid="{00000000-0005-0000-0000-000048900000}"/>
    <cellStyle name="Currency 2 3 3 3 3 4 2" xfId="30167" xr:uid="{00000000-0005-0000-0000-000049900000}"/>
    <cellStyle name="Currency 2 3 3 3 3 4 3" xfId="55991" xr:uid="{00000000-0005-0000-0000-00004A900000}"/>
    <cellStyle name="Currency 2 3 3 3 3 5" xfId="30168" xr:uid="{00000000-0005-0000-0000-00004B900000}"/>
    <cellStyle name="Currency 2 3 3 3 3 6" xfId="30169" xr:uid="{00000000-0005-0000-0000-00004C900000}"/>
    <cellStyle name="Currency 2 3 3 3 4" xfId="30170" xr:uid="{00000000-0005-0000-0000-00004D900000}"/>
    <cellStyle name="Currency 2 3 3 3 4 2" xfId="30171" xr:uid="{00000000-0005-0000-0000-00004E900000}"/>
    <cellStyle name="Currency 2 3 3 3 4 2 2" xfId="30172" xr:uid="{00000000-0005-0000-0000-00004F900000}"/>
    <cellStyle name="Currency 2 3 3 3 4 2 2 2" xfId="30173" xr:uid="{00000000-0005-0000-0000-000050900000}"/>
    <cellStyle name="Currency 2 3 3 3 4 2 2 3" xfId="55992" xr:uid="{00000000-0005-0000-0000-000051900000}"/>
    <cellStyle name="Currency 2 3 3 3 4 2 3" xfId="30174" xr:uid="{00000000-0005-0000-0000-000052900000}"/>
    <cellStyle name="Currency 2 3 3 3 4 2 4" xfId="30175" xr:uid="{00000000-0005-0000-0000-000053900000}"/>
    <cellStyle name="Currency 2 3 3 3 4 3" xfId="30176" xr:uid="{00000000-0005-0000-0000-000054900000}"/>
    <cellStyle name="Currency 2 3 3 3 4 3 2" xfId="30177" xr:uid="{00000000-0005-0000-0000-000055900000}"/>
    <cellStyle name="Currency 2 3 3 3 4 3 3" xfId="55993" xr:uid="{00000000-0005-0000-0000-000056900000}"/>
    <cellStyle name="Currency 2 3 3 3 4 4" xfId="30178" xr:uid="{00000000-0005-0000-0000-000057900000}"/>
    <cellStyle name="Currency 2 3 3 3 4 5" xfId="30179" xr:uid="{00000000-0005-0000-0000-000058900000}"/>
    <cellStyle name="Currency 2 3 3 3 5" xfId="30180" xr:uid="{00000000-0005-0000-0000-000059900000}"/>
    <cellStyle name="Currency 2 3 3 3 5 2" xfId="30181" xr:uid="{00000000-0005-0000-0000-00005A900000}"/>
    <cellStyle name="Currency 2 3 3 3 5 2 2" xfId="30182" xr:uid="{00000000-0005-0000-0000-00005B900000}"/>
    <cellStyle name="Currency 2 3 3 3 5 2 3" xfId="55994" xr:uid="{00000000-0005-0000-0000-00005C900000}"/>
    <cellStyle name="Currency 2 3 3 3 5 3" xfId="30183" xr:uid="{00000000-0005-0000-0000-00005D900000}"/>
    <cellStyle name="Currency 2 3 3 3 5 4" xfId="30184" xr:uid="{00000000-0005-0000-0000-00005E900000}"/>
    <cellStyle name="Currency 2 3 3 3 6" xfId="30185" xr:uid="{00000000-0005-0000-0000-00005F900000}"/>
    <cellStyle name="Currency 2 3 3 3 6 2" xfId="30186" xr:uid="{00000000-0005-0000-0000-000060900000}"/>
    <cellStyle name="Currency 2 3 3 3 6 2 2" xfId="30187" xr:uid="{00000000-0005-0000-0000-000061900000}"/>
    <cellStyle name="Currency 2 3 3 3 6 2 3" xfId="55995" xr:uid="{00000000-0005-0000-0000-000062900000}"/>
    <cellStyle name="Currency 2 3 3 3 6 3" xfId="30188" xr:uid="{00000000-0005-0000-0000-000063900000}"/>
    <cellStyle name="Currency 2 3 3 3 6 4" xfId="30189" xr:uid="{00000000-0005-0000-0000-000064900000}"/>
    <cellStyle name="Currency 2 3 3 3 7" xfId="30190" xr:uid="{00000000-0005-0000-0000-000065900000}"/>
    <cellStyle name="Currency 2 3 3 3 7 2" xfId="30191" xr:uid="{00000000-0005-0000-0000-000066900000}"/>
    <cellStyle name="Currency 2 3 3 3 7 3" xfId="55996" xr:uid="{00000000-0005-0000-0000-000067900000}"/>
    <cellStyle name="Currency 2 3 3 3 8" xfId="30192" xr:uid="{00000000-0005-0000-0000-000068900000}"/>
    <cellStyle name="Currency 2 3 3 3 9" xfId="30193" xr:uid="{00000000-0005-0000-0000-000069900000}"/>
    <cellStyle name="Currency 2 3 3 4" xfId="30194" xr:uid="{00000000-0005-0000-0000-00006A900000}"/>
    <cellStyle name="Currency 2 3 3 4 2" xfId="30195" xr:uid="{00000000-0005-0000-0000-00006B900000}"/>
    <cellStyle name="Currency 2 3 3 4 2 2" xfId="30196" xr:uid="{00000000-0005-0000-0000-00006C900000}"/>
    <cellStyle name="Currency 2 3 3 4 2 2 2" xfId="30197" xr:uid="{00000000-0005-0000-0000-00006D900000}"/>
    <cellStyle name="Currency 2 3 3 4 2 2 2 2" xfId="30198" xr:uid="{00000000-0005-0000-0000-00006E900000}"/>
    <cellStyle name="Currency 2 3 3 4 2 2 2 3" xfId="55997" xr:uid="{00000000-0005-0000-0000-00006F900000}"/>
    <cellStyle name="Currency 2 3 3 4 2 2 3" xfId="30199" xr:uid="{00000000-0005-0000-0000-000070900000}"/>
    <cellStyle name="Currency 2 3 3 4 2 2 4" xfId="30200" xr:uid="{00000000-0005-0000-0000-000071900000}"/>
    <cellStyle name="Currency 2 3 3 4 2 3" xfId="30201" xr:uid="{00000000-0005-0000-0000-000072900000}"/>
    <cellStyle name="Currency 2 3 3 4 2 3 2" xfId="30202" xr:uid="{00000000-0005-0000-0000-000073900000}"/>
    <cellStyle name="Currency 2 3 3 4 2 3 2 2" xfId="30203" xr:uid="{00000000-0005-0000-0000-000074900000}"/>
    <cellStyle name="Currency 2 3 3 4 2 3 2 3" xfId="55998" xr:uid="{00000000-0005-0000-0000-000075900000}"/>
    <cellStyle name="Currency 2 3 3 4 2 3 3" xfId="30204" xr:uid="{00000000-0005-0000-0000-000076900000}"/>
    <cellStyle name="Currency 2 3 3 4 2 3 4" xfId="30205" xr:uid="{00000000-0005-0000-0000-000077900000}"/>
    <cellStyle name="Currency 2 3 3 4 2 4" xfId="30206" xr:uid="{00000000-0005-0000-0000-000078900000}"/>
    <cellStyle name="Currency 2 3 3 4 2 4 2" xfId="30207" xr:uid="{00000000-0005-0000-0000-000079900000}"/>
    <cellStyle name="Currency 2 3 3 4 2 4 3" xfId="55999" xr:uid="{00000000-0005-0000-0000-00007A900000}"/>
    <cellStyle name="Currency 2 3 3 4 2 5" xfId="30208" xr:uid="{00000000-0005-0000-0000-00007B900000}"/>
    <cellStyle name="Currency 2 3 3 4 2 6" xfId="30209" xr:uid="{00000000-0005-0000-0000-00007C900000}"/>
    <cellStyle name="Currency 2 3 3 4 3" xfId="30210" xr:uid="{00000000-0005-0000-0000-00007D900000}"/>
    <cellStyle name="Currency 2 3 3 4 3 2" xfId="30211" xr:uid="{00000000-0005-0000-0000-00007E900000}"/>
    <cellStyle name="Currency 2 3 3 4 3 2 2" xfId="30212" xr:uid="{00000000-0005-0000-0000-00007F900000}"/>
    <cellStyle name="Currency 2 3 3 4 3 2 3" xfId="56000" xr:uid="{00000000-0005-0000-0000-000080900000}"/>
    <cellStyle name="Currency 2 3 3 4 3 3" xfId="30213" xr:uid="{00000000-0005-0000-0000-000081900000}"/>
    <cellStyle name="Currency 2 3 3 4 3 4" xfId="30214" xr:uid="{00000000-0005-0000-0000-000082900000}"/>
    <cellStyle name="Currency 2 3 3 4 4" xfId="30215" xr:uid="{00000000-0005-0000-0000-000083900000}"/>
    <cellStyle name="Currency 2 3 3 4 4 2" xfId="30216" xr:uid="{00000000-0005-0000-0000-000084900000}"/>
    <cellStyle name="Currency 2 3 3 4 4 2 2" xfId="30217" xr:uid="{00000000-0005-0000-0000-000085900000}"/>
    <cellStyle name="Currency 2 3 3 4 4 2 3" xfId="56001" xr:uid="{00000000-0005-0000-0000-000086900000}"/>
    <cellStyle name="Currency 2 3 3 4 4 3" xfId="30218" xr:uid="{00000000-0005-0000-0000-000087900000}"/>
    <cellStyle name="Currency 2 3 3 4 4 4" xfId="30219" xr:uid="{00000000-0005-0000-0000-000088900000}"/>
    <cellStyle name="Currency 2 3 3 4 5" xfId="30220" xr:uid="{00000000-0005-0000-0000-000089900000}"/>
    <cellStyle name="Currency 2 3 3 4 5 2" xfId="30221" xr:uid="{00000000-0005-0000-0000-00008A900000}"/>
    <cellStyle name="Currency 2 3 3 4 5 3" xfId="56002" xr:uid="{00000000-0005-0000-0000-00008B900000}"/>
    <cellStyle name="Currency 2 3 3 4 6" xfId="30222" xr:uid="{00000000-0005-0000-0000-00008C900000}"/>
    <cellStyle name="Currency 2 3 3 4 7" xfId="30223" xr:uid="{00000000-0005-0000-0000-00008D900000}"/>
    <cellStyle name="Currency 2 3 3 5" xfId="30224" xr:uid="{00000000-0005-0000-0000-00008E900000}"/>
    <cellStyle name="Currency 2 3 3 5 2" xfId="30225" xr:uid="{00000000-0005-0000-0000-00008F900000}"/>
    <cellStyle name="Currency 2 3 3 5 2 2" xfId="30226" xr:uid="{00000000-0005-0000-0000-000090900000}"/>
    <cellStyle name="Currency 2 3 3 5 2 2 2" xfId="30227" xr:uid="{00000000-0005-0000-0000-000091900000}"/>
    <cellStyle name="Currency 2 3 3 5 2 2 3" xfId="56003" xr:uid="{00000000-0005-0000-0000-000092900000}"/>
    <cellStyle name="Currency 2 3 3 5 2 3" xfId="30228" xr:uid="{00000000-0005-0000-0000-000093900000}"/>
    <cellStyle name="Currency 2 3 3 5 2 4" xfId="30229" xr:uid="{00000000-0005-0000-0000-000094900000}"/>
    <cellStyle name="Currency 2 3 3 5 3" xfId="30230" xr:uid="{00000000-0005-0000-0000-000095900000}"/>
    <cellStyle name="Currency 2 3 3 5 3 2" xfId="30231" xr:uid="{00000000-0005-0000-0000-000096900000}"/>
    <cellStyle name="Currency 2 3 3 5 3 2 2" xfId="30232" xr:uid="{00000000-0005-0000-0000-000097900000}"/>
    <cellStyle name="Currency 2 3 3 5 3 2 3" xfId="56004" xr:uid="{00000000-0005-0000-0000-000098900000}"/>
    <cellStyle name="Currency 2 3 3 5 3 3" xfId="30233" xr:uid="{00000000-0005-0000-0000-000099900000}"/>
    <cellStyle name="Currency 2 3 3 5 3 4" xfId="30234" xr:uid="{00000000-0005-0000-0000-00009A900000}"/>
    <cellStyle name="Currency 2 3 3 5 4" xfId="30235" xr:uid="{00000000-0005-0000-0000-00009B900000}"/>
    <cellStyle name="Currency 2 3 3 5 4 2" xfId="30236" xr:uid="{00000000-0005-0000-0000-00009C900000}"/>
    <cellStyle name="Currency 2 3 3 5 4 3" xfId="56005" xr:uid="{00000000-0005-0000-0000-00009D900000}"/>
    <cellStyle name="Currency 2 3 3 5 5" xfId="30237" xr:uid="{00000000-0005-0000-0000-00009E900000}"/>
    <cellStyle name="Currency 2 3 3 5 6" xfId="30238" xr:uid="{00000000-0005-0000-0000-00009F900000}"/>
    <cellStyle name="Currency 2 3 3 6" xfId="30239" xr:uid="{00000000-0005-0000-0000-0000A0900000}"/>
    <cellStyle name="Currency 2 3 3 6 2" xfId="30240" xr:uid="{00000000-0005-0000-0000-0000A1900000}"/>
    <cellStyle name="Currency 2 3 3 6 2 2" xfId="30241" xr:uid="{00000000-0005-0000-0000-0000A2900000}"/>
    <cellStyle name="Currency 2 3 3 6 2 2 2" xfId="30242" xr:uid="{00000000-0005-0000-0000-0000A3900000}"/>
    <cellStyle name="Currency 2 3 3 6 2 2 3" xfId="56006" xr:uid="{00000000-0005-0000-0000-0000A4900000}"/>
    <cellStyle name="Currency 2 3 3 6 2 3" xfId="30243" xr:uid="{00000000-0005-0000-0000-0000A5900000}"/>
    <cellStyle name="Currency 2 3 3 6 2 4" xfId="30244" xr:uid="{00000000-0005-0000-0000-0000A6900000}"/>
    <cellStyle name="Currency 2 3 3 6 3" xfId="30245" xr:uid="{00000000-0005-0000-0000-0000A7900000}"/>
    <cellStyle name="Currency 2 3 3 6 3 2" xfId="30246" xr:uid="{00000000-0005-0000-0000-0000A8900000}"/>
    <cellStyle name="Currency 2 3 3 6 3 3" xfId="56007" xr:uid="{00000000-0005-0000-0000-0000A9900000}"/>
    <cellStyle name="Currency 2 3 3 6 4" xfId="30247" xr:uid="{00000000-0005-0000-0000-0000AA900000}"/>
    <cellStyle name="Currency 2 3 3 6 5" xfId="30248" xr:uid="{00000000-0005-0000-0000-0000AB900000}"/>
    <cellStyle name="Currency 2 3 3 7" xfId="30249" xr:uid="{00000000-0005-0000-0000-0000AC900000}"/>
    <cellStyle name="Currency 2 3 3 7 2" xfId="30250" xr:uid="{00000000-0005-0000-0000-0000AD900000}"/>
    <cellStyle name="Currency 2 3 3 7 2 2" xfId="30251" xr:uid="{00000000-0005-0000-0000-0000AE900000}"/>
    <cellStyle name="Currency 2 3 3 7 2 3" xfId="56008" xr:uid="{00000000-0005-0000-0000-0000AF900000}"/>
    <cellStyle name="Currency 2 3 3 7 3" xfId="30252" xr:uid="{00000000-0005-0000-0000-0000B0900000}"/>
    <cellStyle name="Currency 2 3 3 7 4" xfId="30253" xr:uid="{00000000-0005-0000-0000-0000B1900000}"/>
    <cellStyle name="Currency 2 3 3 8" xfId="30254" xr:uid="{00000000-0005-0000-0000-0000B2900000}"/>
    <cellStyle name="Currency 2 3 3 8 2" xfId="30255" xr:uid="{00000000-0005-0000-0000-0000B3900000}"/>
    <cellStyle name="Currency 2 3 3 8 2 2" xfId="30256" xr:uid="{00000000-0005-0000-0000-0000B4900000}"/>
    <cellStyle name="Currency 2 3 3 8 2 3" xfId="56009" xr:uid="{00000000-0005-0000-0000-0000B5900000}"/>
    <cellStyle name="Currency 2 3 3 8 3" xfId="30257" xr:uid="{00000000-0005-0000-0000-0000B6900000}"/>
    <cellStyle name="Currency 2 3 3 8 4" xfId="30258" xr:uid="{00000000-0005-0000-0000-0000B7900000}"/>
    <cellStyle name="Currency 2 3 3 9" xfId="30259" xr:uid="{00000000-0005-0000-0000-0000B8900000}"/>
    <cellStyle name="Currency 2 3 3 9 2" xfId="30260" xr:uid="{00000000-0005-0000-0000-0000B9900000}"/>
    <cellStyle name="Currency 2 3 3 9 3" xfId="56010" xr:uid="{00000000-0005-0000-0000-0000BA900000}"/>
    <cellStyle name="Currency 2 3 4" xfId="30261" xr:uid="{00000000-0005-0000-0000-0000BB900000}"/>
    <cellStyle name="Currency 2 3 4 10" xfId="30262" xr:uid="{00000000-0005-0000-0000-0000BC900000}"/>
    <cellStyle name="Currency 2 3 4 11" xfId="30263" xr:uid="{00000000-0005-0000-0000-0000BD900000}"/>
    <cellStyle name="Currency 2 3 4 2" xfId="30264" xr:uid="{00000000-0005-0000-0000-0000BE900000}"/>
    <cellStyle name="Currency 2 3 4 2 10" xfId="30265" xr:uid="{00000000-0005-0000-0000-0000BF900000}"/>
    <cellStyle name="Currency 2 3 4 2 2" xfId="30266" xr:uid="{00000000-0005-0000-0000-0000C0900000}"/>
    <cellStyle name="Currency 2 3 4 2 2 2" xfId="30267" xr:uid="{00000000-0005-0000-0000-0000C1900000}"/>
    <cellStyle name="Currency 2 3 4 2 2 2 2" xfId="30268" xr:uid="{00000000-0005-0000-0000-0000C2900000}"/>
    <cellStyle name="Currency 2 3 4 2 2 2 2 2" xfId="30269" xr:uid="{00000000-0005-0000-0000-0000C3900000}"/>
    <cellStyle name="Currency 2 3 4 2 2 2 2 2 2" xfId="30270" xr:uid="{00000000-0005-0000-0000-0000C4900000}"/>
    <cellStyle name="Currency 2 3 4 2 2 2 2 2 2 2" xfId="30271" xr:uid="{00000000-0005-0000-0000-0000C5900000}"/>
    <cellStyle name="Currency 2 3 4 2 2 2 2 2 2 3" xfId="56011" xr:uid="{00000000-0005-0000-0000-0000C6900000}"/>
    <cellStyle name="Currency 2 3 4 2 2 2 2 2 3" xfId="30272" xr:uid="{00000000-0005-0000-0000-0000C7900000}"/>
    <cellStyle name="Currency 2 3 4 2 2 2 2 2 4" xfId="30273" xr:uid="{00000000-0005-0000-0000-0000C8900000}"/>
    <cellStyle name="Currency 2 3 4 2 2 2 2 3" xfId="30274" xr:uid="{00000000-0005-0000-0000-0000C9900000}"/>
    <cellStyle name="Currency 2 3 4 2 2 2 2 3 2" xfId="30275" xr:uid="{00000000-0005-0000-0000-0000CA900000}"/>
    <cellStyle name="Currency 2 3 4 2 2 2 2 3 2 2" xfId="30276" xr:uid="{00000000-0005-0000-0000-0000CB900000}"/>
    <cellStyle name="Currency 2 3 4 2 2 2 2 3 2 3" xfId="56012" xr:uid="{00000000-0005-0000-0000-0000CC900000}"/>
    <cellStyle name="Currency 2 3 4 2 2 2 2 3 3" xfId="30277" xr:uid="{00000000-0005-0000-0000-0000CD900000}"/>
    <cellStyle name="Currency 2 3 4 2 2 2 2 3 4" xfId="30278" xr:uid="{00000000-0005-0000-0000-0000CE900000}"/>
    <cellStyle name="Currency 2 3 4 2 2 2 2 4" xfId="30279" xr:uid="{00000000-0005-0000-0000-0000CF900000}"/>
    <cellStyle name="Currency 2 3 4 2 2 2 2 4 2" xfId="30280" xr:uid="{00000000-0005-0000-0000-0000D0900000}"/>
    <cellStyle name="Currency 2 3 4 2 2 2 2 4 3" xfId="56013" xr:uid="{00000000-0005-0000-0000-0000D1900000}"/>
    <cellStyle name="Currency 2 3 4 2 2 2 2 5" xfId="30281" xr:uid="{00000000-0005-0000-0000-0000D2900000}"/>
    <cellStyle name="Currency 2 3 4 2 2 2 2 6" xfId="30282" xr:uid="{00000000-0005-0000-0000-0000D3900000}"/>
    <cellStyle name="Currency 2 3 4 2 2 2 3" xfId="30283" xr:uid="{00000000-0005-0000-0000-0000D4900000}"/>
    <cellStyle name="Currency 2 3 4 2 2 2 3 2" xfId="30284" xr:uid="{00000000-0005-0000-0000-0000D5900000}"/>
    <cellStyle name="Currency 2 3 4 2 2 2 3 2 2" xfId="30285" xr:uid="{00000000-0005-0000-0000-0000D6900000}"/>
    <cellStyle name="Currency 2 3 4 2 2 2 3 2 3" xfId="56014" xr:uid="{00000000-0005-0000-0000-0000D7900000}"/>
    <cellStyle name="Currency 2 3 4 2 2 2 3 3" xfId="30286" xr:uid="{00000000-0005-0000-0000-0000D8900000}"/>
    <cellStyle name="Currency 2 3 4 2 2 2 3 4" xfId="30287" xr:uid="{00000000-0005-0000-0000-0000D9900000}"/>
    <cellStyle name="Currency 2 3 4 2 2 2 4" xfId="30288" xr:uid="{00000000-0005-0000-0000-0000DA900000}"/>
    <cellStyle name="Currency 2 3 4 2 2 2 4 2" xfId="30289" xr:uid="{00000000-0005-0000-0000-0000DB900000}"/>
    <cellStyle name="Currency 2 3 4 2 2 2 4 2 2" xfId="30290" xr:uid="{00000000-0005-0000-0000-0000DC900000}"/>
    <cellStyle name="Currency 2 3 4 2 2 2 4 2 3" xfId="56015" xr:uid="{00000000-0005-0000-0000-0000DD900000}"/>
    <cellStyle name="Currency 2 3 4 2 2 2 4 3" xfId="30291" xr:uid="{00000000-0005-0000-0000-0000DE900000}"/>
    <cellStyle name="Currency 2 3 4 2 2 2 4 4" xfId="30292" xr:uid="{00000000-0005-0000-0000-0000DF900000}"/>
    <cellStyle name="Currency 2 3 4 2 2 2 5" xfId="30293" xr:uid="{00000000-0005-0000-0000-0000E0900000}"/>
    <cellStyle name="Currency 2 3 4 2 2 2 5 2" xfId="30294" xr:uid="{00000000-0005-0000-0000-0000E1900000}"/>
    <cellStyle name="Currency 2 3 4 2 2 2 5 3" xfId="56016" xr:uid="{00000000-0005-0000-0000-0000E2900000}"/>
    <cellStyle name="Currency 2 3 4 2 2 2 6" xfId="30295" xr:uid="{00000000-0005-0000-0000-0000E3900000}"/>
    <cellStyle name="Currency 2 3 4 2 2 2 7" xfId="30296" xr:uid="{00000000-0005-0000-0000-0000E4900000}"/>
    <cellStyle name="Currency 2 3 4 2 2 3" xfId="30297" xr:uid="{00000000-0005-0000-0000-0000E5900000}"/>
    <cellStyle name="Currency 2 3 4 2 2 3 2" xfId="30298" xr:uid="{00000000-0005-0000-0000-0000E6900000}"/>
    <cellStyle name="Currency 2 3 4 2 2 3 2 2" xfId="30299" xr:uid="{00000000-0005-0000-0000-0000E7900000}"/>
    <cellStyle name="Currency 2 3 4 2 2 3 2 2 2" xfId="30300" xr:uid="{00000000-0005-0000-0000-0000E8900000}"/>
    <cellStyle name="Currency 2 3 4 2 2 3 2 2 3" xfId="56017" xr:uid="{00000000-0005-0000-0000-0000E9900000}"/>
    <cellStyle name="Currency 2 3 4 2 2 3 2 3" xfId="30301" xr:uid="{00000000-0005-0000-0000-0000EA900000}"/>
    <cellStyle name="Currency 2 3 4 2 2 3 2 4" xfId="30302" xr:uid="{00000000-0005-0000-0000-0000EB900000}"/>
    <cellStyle name="Currency 2 3 4 2 2 3 3" xfId="30303" xr:uid="{00000000-0005-0000-0000-0000EC900000}"/>
    <cellStyle name="Currency 2 3 4 2 2 3 3 2" xfId="30304" xr:uid="{00000000-0005-0000-0000-0000ED900000}"/>
    <cellStyle name="Currency 2 3 4 2 2 3 3 2 2" xfId="30305" xr:uid="{00000000-0005-0000-0000-0000EE900000}"/>
    <cellStyle name="Currency 2 3 4 2 2 3 3 2 3" xfId="56018" xr:uid="{00000000-0005-0000-0000-0000EF900000}"/>
    <cellStyle name="Currency 2 3 4 2 2 3 3 3" xfId="30306" xr:uid="{00000000-0005-0000-0000-0000F0900000}"/>
    <cellStyle name="Currency 2 3 4 2 2 3 3 4" xfId="30307" xr:uid="{00000000-0005-0000-0000-0000F1900000}"/>
    <cellStyle name="Currency 2 3 4 2 2 3 4" xfId="30308" xr:uid="{00000000-0005-0000-0000-0000F2900000}"/>
    <cellStyle name="Currency 2 3 4 2 2 3 4 2" xfId="30309" xr:uid="{00000000-0005-0000-0000-0000F3900000}"/>
    <cellStyle name="Currency 2 3 4 2 2 3 4 3" xfId="56019" xr:uid="{00000000-0005-0000-0000-0000F4900000}"/>
    <cellStyle name="Currency 2 3 4 2 2 3 5" xfId="30310" xr:uid="{00000000-0005-0000-0000-0000F5900000}"/>
    <cellStyle name="Currency 2 3 4 2 2 3 6" xfId="30311" xr:uid="{00000000-0005-0000-0000-0000F6900000}"/>
    <cellStyle name="Currency 2 3 4 2 2 4" xfId="30312" xr:uid="{00000000-0005-0000-0000-0000F7900000}"/>
    <cellStyle name="Currency 2 3 4 2 2 4 2" xfId="30313" xr:uid="{00000000-0005-0000-0000-0000F8900000}"/>
    <cellStyle name="Currency 2 3 4 2 2 4 2 2" xfId="30314" xr:uid="{00000000-0005-0000-0000-0000F9900000}"/>
    <cellStyle name="Currency 2 3 4 2 2 4 2 3" xfId="56020" xr:uid="{00000000-0005-0000-0000-0000FA900000}"/>
    <cellStyle name="Currency 2 3 4 2 2 4 3" xfId="30315" xr:uid="{00000000-0005-0000-0000-0000FB900000}"/>
    <cellStyle name="Currency 2 3 4 2 2 4 4" xfId="30316" xr:uid="{00000000-0005-0000-0000-0000FC900000}"/>
    <cellStyle name="Currency 2 3 4 2 2 5" xfId="30317" xr:uid="{00000000-0005-0000-0000-0000FD900000}"/>
    <cellStyle name="Currency 2 3 4 2 2 5 2" xfId="30318" xr:uid="{00000000-0005-0000-0000-0000FE900000}"/>
    <cellStyle name="Currency 2 3 4 2 2 5 2 2" xfId="30319" xr:uid="{00000000-0005-0000-0000-0000FF900000}"/>
    <cellStyle name="Currency 2 3 4 2 2 5 2 3" xfId="56021" xr:uid="{00000000-0005-0000-0000-000000910000}"/>
    <cellStyle name="Currency 2 3 4 2 2 5 3" xfId="30320" xr:uid="{00000000-0005-0000-0000-000001910000}"/>
    <cellStyle name="Currency 2 3 4 2 2 5 4" xfId="30321" xr:uid="{00000000-0005-0000-0000-000002910000}"/>
    <cellStyle name="Currency 2 3 4 2 2 6" xfId="30322" xr:uid="{00000000-0005-0000-0000-000003910000}"/>
    <cellStyle name="Currency 2 3 4 2 2 6 2" xfId="30323" xr:uid="{00000000-0005-0000-0000-000004910000}"/>
    <cellStyle name="Currency 2 3 4 2 2 6 3" xfId="56022" xr:uid="{00000000-0005-0000-0000-000005910000}"/>
    <cellStyle name="Currency 2 3 4 2 2 7" xfId="30324" xr:uid="{00000000-0005-0000-0000-000006910000}"/>
    <cellStyle name="Currency 2 3 4 2 2 8" xfId="30325" xr:uid="{00000000-0005-0000-0000-000007910000}"/>
    <cellStyle name="Currency 2 3 4 2 3" xfId="30326" xr:uid="{00000000-0005-0000-0000-000008910000}"/>
    <cellStyle name="Currency 2 3 4 2 3 2" xfId="30327" xr:uid="{00000000-0005-0000-0000-000009910000}"/>
    <cellStyle name="Currency 2 3 4 2 3 2 2" xfId="30328" xr:uid="{00000000-0005-0000-0000-00000A910000}"/>
    <cellStyle name="Currency 2 3 4 2 3 2 2 2" xfId="30329" xr:uid="{00000000-0005-0000-0000-00000B910000}"/>
    <cellStyle name="Currency 2 3 4 2 3 2 2 2 2" xfId="30330" xr:uid="{00000000-0005-0000-0000-00000C910000}"/>
    <cellStyle name="Currency 2 3 4 2 3 2 2 2 3" xfId="56023" xr:uid="{00000000-0005-0000-0000-00000D910000}"/>
    <cellStyle name="Currency 2 3 4 2 3 2 2 3" xfId="30331" xr:uid="{00000000-0005-0000-0000-00000E910000}"/>
    <cellStyle name="Currency 2 3 4 2 3 2 2 4" xfId="30332" xr:uid="{00000000-0005-0000-0000-00000F910000}"/>
    <cellStyle name="Currency 2 3 4 2 3 2 3" xfId="30333" xr:uid="{00000000-0005-0000-0000-000010910000}"/>
    <cellStyle name="Currency 2 3 4 2 3 2 3 2" xfId="30334" xr:uid="{00000000-0005-0000-0000-000011910000}"/>
    <cellStyle name="Currency 2 3 4 2 3 2 3 2 2" xfId="30335" xr:uid="{00000000-0005-0000-0000-000012910000}"/>
    <cellStyle name="Currency 2 3 4 2 3 2 3 2 3" xfId="56024" xr:uid="{00000000-0005-0000-0000-000013910000}"/>
    <cellStyle name="Currency 2 3 4 2 3 2 3 3" xfId="30336" xr:uid="{00000000-0005-0000-0000-000014910000}"/>
    <cellStyle name="Currency 2 3 4 2 3 2 3 4" xfId="30337" xr:uid="{00000000-0005-0000-0000-000015910000}"/>
    <cellStyle name="Currency 2 3 4 2 3 2 4" xfId="30338" xr:uid="{00000000-0005-0000-0000-000016910000}"/>
    <cellStyle name="Currency 2 3 4 2 3 2 4 2" xfId="30339" xr:uid="{00000000-0005-0000-0000-000017910000}"/>
    <cellStyle name="Currency 2 3 4 2 3 2 4 3" xfId="56025" xr:uid="{00000000-0005-0000-0000-000018910000}"/>
    <cellStyle name="Currency 2 3 4 2 3 2 5" xfId="30340" xr:uid="{00000000-0005-0000-0000-000019910000}"/>
    <cellStyle name="Currency 2 3 4 2 3 2 6" xfId="30341" xr:uid="{00000000-0005-0000-0000-00001A910000}"/>
    <cellStyle name="Currency 2 3 4 2 3 3" xfId="30342" xr:uid="{00000000-0005-0000-0000-00001B910000}"/>
    <cellStyle name="Currency 2 3 4 2 3 3 2" xfId="30343" xr:uid="{00000000-0005-0000-0000-00001C910000}"/>
    <cellStyle name="Currency 2 3 4 2 3 3 2 2" xfId="30344" xr:uid="{00000000-0005-0000-0000-00001D910000}"/>
    <cellStyle name="Currency 2 3 4 2 3 3 2 3" xfId="56026" xr:uid="{00000000-0005-0000-0000-00001E910000}"/>
    <cellStyle name="Currency 2 3 4 2 3 3 3" xfId="30345" xr:uid="{00000000-0005-0000-0000-00001F910000}"/>
    <cellStyle name="Currency 2 3 4 2 3 3 4" xfId="30346" xr:uid="{00000000-0005-0000-0000-000020910000}"/>
    <cellStyle name="Currency 2 3 4 2 3 4" xfId="30347" xr:uid="{00000000-0005-0000-0000-000021910000}"/>
    <cellStyle name="Currency 2 3 4 2 3 4 2" xfId="30348" xr:uid="{00000000-0005-0000-0000-000022910000}"/>
    <cellStyle name="Currency 2 3 4 2 3 4 2 2" xfId="30349" xr:uid="{00000000-0005-0000-0000-000023910000}"/>
    <cellStyle name="Currency 2 3 4 2 3 4 2 3" xfId="56027" xr:uid="{00000000-0005-0000-0000-000024910000}"/>
    <cellStyle name="Currency 2 3 4 2 3 4 3" xfId="30350" xr:uid="{00000000-0005-0000-0000-000025910000}"/>
    <cellStyle name="Currency 2 3 4 2 3 4 4" xfId="30351" xr:uid="{00000000-0005-0000-0000-000026910000}"/>
    <cellStyle name="Currency 2 3 4 2 3 5" xfId="30352" xr:uid="{00000000-0005-0000-0000-000027910000}"/>
    <cellStyle name="Currency 2 3 4 2 3 5 2" xfId="30353" xr:uid="{00000000-0005-0000-0000-000028910000}"/>
    <cellStyle name="Currency 2 3 4 2 3 5 3" xfId="56028" xr:uid="{00000000-0005-0000-0000-000029910000}"/>
    <cellStyle name="Currency 2 3 4 2 3 6" xfId="30354" xr:uid="{00000000-0005-0000-0000-00002A910000}"/>
    <cellStyle name="Currency 2 3 4 2 3 7" xfId="30355" xr:uid="{00000000-0005-0000-0000-00002B910000}"/>
    <cellStyle name="Currency 2 3 4 2 4" xfId="30356" xr:uid="{00000000-0005-0000-0000-00002C910000}"/>
    <cellStyle name="Currency 2 3 4 2 4 2" xfId="30357" xr:uid="{00000000-0005-0000-0000-00002D910000}"/>
    <cellStyle name="Currency 2 3 4 2 4 2 2" xfId="30358" xr:uid="{00000000-0005-0000-0000-00002E910000}"/>
    <cellStyle name="Currency 2 3 4 2 4 2 2 2" xfId="30359" xr:uid="{00000000-0005-0000-0000-00002F910000}"/>
    <cellStyle name="Currency 2 3 4 2 4 2 2 3" xfId="56029" xr:uid="{00000000-0005-0000-0000-000030910000}"/>
    <cellStyle name="Currency 2 3 4 2 4 2 3" xfId="30360" xr:uid="{00000000-0005-0000-0000-000031910000}"/>
    <cellStyle name="Currency 2 3 4 2 4 2 4" xfId="30361" xr:uid="{00000000-0005-0000-0000-000032910000}"/>
    <cellStyle name="Currency 2 3 4 2 4 3" xfId="30362" xr:uid="{00000000-0005-0000-0000-000033910000}"/>
    <cellStyle name="Currency 2 3 4 2 4 3 2" xfId="30363" xr:uid="{00000000-0005-0000-0000-000034910000}"/>
    <cellStyle name="Currency 2 3 4 2 4 3 2 2" xfId="30364" xr:uid="{00000000-0005-0000-0000-000035910000}"/>
    <cellStyle name="Currency 2 3 4 2 4 3 2 3" xfId="56030" xr:uid="{00000000-0005-0000-0000-000036910000}"/>
    <cellStyle name="Currency 2 3 4 2 4 3 3" xfId="30365" xr:uid="{00000000-0005-0000-0000-000037910000}"/>
    <cellStyle name="Currency 2 3 4 2 4 3 4" xfId="30366" xr:uid="{00000000-0005-0000-0000-000038910000}"/>
    <cellStyle name="Currency 2 3 4 2 4 4" xfId="30367" xr:uid="{00000000-0005-0000-0000-000039910000}"/>
    <cellStyle name="Currency 2 3 4 2 4 4 2" xfId="30368" xr:uid="{00000000-0005-0000-0000-00003A910000}"/>
    <cellStyle name="Currency 2 3 4 2 4 4 3" xfId="56031" xr:uid="{00000000-0005-0000-0000-00003B910000}"/>
    <cellStyle name="Currency 2 3 4 2 4 5" xfId="30369" xr:uid="{00000000-0005-0000-0000-00003C910000}"/>
    <cellStyle name="Currency 2 3 4 2 4 6" xfId="30370" xr:uid="{00000000-0005-0000-0000-00003D910000}"/>
    <cellStyle name="Currency 2 3 4 2 5" xfId="30371" xr:uid="{00000000-0005-0000-0000-00003E910000}"/>
    <cellStyle name="Currency 2 3 4 2 5 2" xfId="30372" xr:uid="{00000000-0005-0000-0000-00003F910000}"/>
    <cellStyle name="Currency 2 3 4 2 5 2 2" xfId="30373" xr:uid="{00000000-0005-0000-0000-000040910000}"/>
    <cellStyle name="Currency 2 3 4 2 5 2 2 2" xfId="30374" xr:uid="{00000000-0005-0000-0000-000041910000}"/>
    <cellStyle name="Currency 2 3 4 2 5 2 2 3" xfId="56032" xr:uid="{00000000-0005-0000-0000-000042910000}"/>
    <cellStyle name="Currency 2 3 4 2 5 2 3" xfId="30375" xr:uid="{00000000-0005-0000-0000-000043910000}"/>
    <cellStyle name="Currency 2 3 4 2 5 2 4" xfId="30376" xr:uid="{00000000-0005-0000-0000-000044910000}"/>
    <cellStyle name="Currency 2 3 4 2 5 3" xfId="30377" xr:uid="{00000000-0005-0000-0000-000045910000}"/>
    <cellStyle name="Currency 2 3 4 2 5 3 2" xfId="30378" xr:uid="{00000000-0005-0000-0000-000046910000}"/>
    <cellStyle name="Currency 2 3 4 2 5 3 3" xfId="56033" xr:uid="{00000000-0005-0000-0000-000047910000}"/>
    <cellStyle name="Currency 2 3 4 2 5 4" xfId="30379" xr:uid="{00000000-0005-0000-0000-000048910000}"/>
    <cellStyle name="Currency 2 3 4 2 5 5" xfId="30380" xr:uid="{00000000-0005-0000-0000-000049910000}"/>
    <cellStyle name="Currency 2 3 4 2 6" xfId="30381" xr:uid="{00000000-0005-0000-0000-00004A910000}"/>
    <cellStyle name="Currency 2 3 4 2 6 2" xfId="30382" xr:uid="{00000000-0005-0000-0000-00004B910000}"/>
    <cellStyle name="Currency 2 3 4 2 6 2 2" xfId="30383" xr:uid="{00000000-0005-0000-0000-00004C910000}"/>
    <cellStyle name="Currency 2 3 4 2 6 2 3" xfId="56034" xr:uid="{00000000-0005-0000-0000-00004D910000}"/>
    <cellStyle name="Currency 2 3 4 2 6 3" xfId="30384" xr:uid="{00000000-0005-0000-0000-00004E910000}"/>
    <cellStyle name="Currency 2 3 4 2 6 4" xfId="30385" xr:uid="{00000000-0005-0000-0000-00004F910000}"/>
    <cellStyle name="Currency 2 3 4 2 7" xfId="30386" xr:uid="{00000000-0005-0000-0000-000050910000}"/>
    <cellStyle name="Currency 2 3 4 2 7 2" xfId="30387" xr:uid="{00000000-0005-0000-0000-000051910000}"/>
    <cellStyle name="Currency 2 3 4 2 7 2 2" xfId="30388" xr:uid="{00000000-0005-0000-0000-000052910000}"/>
    <cellStyle name="Currency 2 3 4 2 7 2 3" xfId="56035" xr:uid="{00000000-0005-0000-0000-000053910000}"/>
    <cellStyle name="Currency 2 3 4 2 7 3" xfId="30389" xr:uid="{00000000-0005-0000-0000-000054910000}"/>
    <cellStyle name="Currency 2 3 4 2 7 4" xfId="30390" xr:uid="{00000000-0005-0000-0000-000055910000}"/>
    <cellStyle name="Currency 2 3 4 2 8" xfId="30391" xr:uid="{00000000-0005-0000-0000-000056910000}"/>
    <cellStyle name="Currency 2 3 4 2 8 2" xfId="30392" xr:uid="{00000000-0005-0000-0000-000057910000}"/>
    <cellStyle name="Currency 2 3 4 2 8 3" xfId="56036" xr:uid="{00000000-0005-0000-0000-000058910000}"/>
    <cellStyle name="Currency 2 3 4 2 9" xfId="30393" xr:uid="{00000000-0005-0000-0000-000059910000}"/>
    <cellStyle name="Currency 2 3 4 3" xfId="30394" xr:uid="{00000000-0005-0000-0000-00005A910000}"/>
    <cellStyle name="Currency 2 3 4 3 2" xfId="30395" xr:uid="{00000000-0005-0000-0000-00005B910000}"/>
    <cellStyle name="Currency 2 3 4 3 2 2" xfId="30396" xr:uid="{00000000-0005-0000-0000-00005C910000}"/>
    <cellStyle name="Currency 2 3 4 3 2 2 2" xfId="30397" xr:uid="{00000000-0005-0000-0000-00005D910000}"/>
    <cellStyle name="Currency 2 3 4 3 2 2 2 2" xfId="30398" xr:uid="{00000000-0005-0000-0000-00005E910000}"/>
    <cellStyle name="Currency 2 3 4 3 2 2 2 2 2" xfId="30399" xr:uid="{00000000-0005-0000-0000-00005F910000}"/>
    <cellStyle name="Currency 2 3 4 3 2 2 2 2 3" xfId="56037" xr:uid="{00000000-0005-0000-0000-000060910000}"/>
    <cellStyle name="Currency 2 3 4 3 2 2 2 3" xfId="30400" xr:uid="{00000000-0005-0000-0000-000061910000}"/>
    <cellStyle name="Currency 2 3 4 3 2 2 2 4" xfId="30401" xr:uid="{00000000-0005-0000-0000-000062910000}"/>
    <cellStyle name="Currency 2 3 4 3 2 2 3" xfId="30402" xr:uid="{00000000-0005-0000-0000-000063910000}"/>
    <cellStyle name="Currency 2 3 4 3 2 2 3 2" xfId="30403" xr:uid="{00000000-0005-0000-0000-000064910000}"/>
    <cellStyle name="Currency 2 3 4 3 2 2 3 2 2" xfId="30404" xr:uid="{00000000-0005-0000-0000-000065910000}"/>
    <cellStyle name="Currency 2 3 4 3 2 2 3 2 3" xfId="56038" xr:uid="{00000000-0005-0000-0000-000066910000}"/>
    <cellStyle name="Currency 2 3 4 3 2 2 3 3" xfId="30405" xr:uid="{00000000-0005-0000-0000-000067910000}"/>
    <cellStyle name="Currency 2 3 4 3 2 2 3 4" xfId="30406" xr:uid="{00000000-0005-0000-0000-000068910000}"/>
    <cellStyle name="Currency 2 3 4 3 2 2 4" xfId="30407" xr:uid="{00000000-0005-0000-0000-000069910000}"/>
    <cellStyle name="Currency 2 3 4 3 2 2 4 2" xfId="30408" xr:uid="{00000000-0005-0000-0000-00006A910000}"/>
    <cellStyle name="Currency 2 3 4 3 2 2 4 3" xfId="56039" xr:uid="{00000000-0005-0000-0000-00006B910000}"/>
    <cellStyle name="Currency 2 3 4 3 2 2 5" xfId="30409" xr:uid="{00000000-0005-0000-0000-00006C910000}"/>
    <cellStyle name="Currency 2 3 4 3 2 2 6" xfId="30410" xr:uid="{00000000-0005-0000-0000-00006D910000}"/>
    <cellStyle name="Currency 2 3 4 3 2 3" xfId="30411" xr:uid="{00000000-0005-0000-0000-00006E910000}"/>
    <cellStyle name="Currency 2 3 4 3 2 3 2" xfId="30412" xr:uid="{00000000-0005-0000-0000-00006F910000}"/>
    <cellStyle name="Currency 2 3 4 3 2 3 2 2" xfId="30413" xr:uid="{00000000-0005-0000-0000-000070910000}"/>
    <cellStyle name="Currency 2 3 4 3 2 3 2 3" xfId="56040" xr:uid="{00000000-0005-0000-0000-000071910000}"/>
    <cellStyle name="Currency 2 3 4 3 2 3 3" xfId="30414" xr:uid="{00000000-0005-0000-0000-000072910000}"/>
    <cellStyle name="Currency 2 3 4 3 2 3 4" xfId="30415" xr:uid="{00000000-0005-0000-0000-000073910000}"/>
    <cellStyle name="Currency 2 3 4 3 2 4" xfId="30416" xr:uid="{00000000-0005-0000-0000-000074910000}"/>
    <cellStyle name="Currency 2 3 4 3 2 4 2" xfId="30417" xr:uid="{00000000-0005-0000-0000-000075910000}"/>
    <cellStyle name="Currency 2 3 4 3 2 4 2 2" xfId="30418" xr:uid="{00000000-0005-0000-0000-000076910000}"/>
    <cellStyle name="Currency 2 3 4 3 2 4 2 3" xfId="56041" xr:uid="{00000000-0005-0000-0000-000077910000}"/>
    <cellStyle name="Currency 2 3 4 3 2 4 3" xfId="30419" xr:uid="{00000000-0005-0000-0000-000078910000}"/>
    <cellStyle name="Currency 2 3 4 3 2 4 4" xfId="30420" xr:uid="{00000000-0005-0000-0000-000079910000}"/>
    <cellStyle name="Currency 2 3 4 3 2 5" xfId="30421" xr:uid="{00000000-0005-0000-0000-00007A910000}"/>
    <cellStyle name="Currency 2 3 4 3 2 5 2" xfId="30422" xr:uid="{00000000-0005-0000-0000-00007B910000}"/>
    <cellStyle name="Currency 2 3 4 3 2 5 3" xfId="56042" xr:uid="{00000000-0005-0000-0000-00007C910000}"/>
    <cellStyle name="Currency 2 3 4 3 2 6" xfId="30423" xr:uid="{00000000-0005-0000-0000-00007D910000}"/>
    <cellStyle name="Currency 2 3 4 3 2 7" xfId="30424" xr:uid="{00000000-0005-0000-0000-00007E910000}"/>
    <cellStyle name="Currency 2 3 4 3 3" xfId="30425" xr:uid="{00000000-0005-0000-0000-00007F910000}"/>
    <cellStyle name="Currency 2 3 4 3 3 2" xfId="30426" xr:uid="{00000000-0005-0000-0000-000080910000}"/>
    <cellStyle name="Currency 2 3 4 3 3 2 2" xfId="30427" xr:uid="{00000000-0005-0000-0000-000081910000}"/>
    <cellStyle name="Currency 2 3 4 3 3 2 2 2" xfId="30428" xr:uid="{00000000-0005-0000-0000-000082910000}"/>
    <cellStyle name="Currency 2 3 4 3 3 2 2 3" xfId="56043" xr:uid="{00000000-0005-0000-0000-000083910000}"/>
    <cellStyle name="Currency 2 3 4 3 3 2 3" xfId="30429" xr:uid="{00000000-0005-0000-0000-000084910000}"/>
    <cellStyle name="Currency 2 3 4 3 3 2 4" xfId="30430" xr:uid="{00000000-0005-0000-0000-000085910000}"/>
    <cellStyle name="Currency 2 3 4 3 3 3" xfId="30431" xr:uid="{00000000-0005-0000-0000-000086910000}"/>
    <cellStyle name="Currency 2 3 4 3 3 3 2" xfId="30432" xr:uid="{00000000-0005-0000-0000-000087910000}"/>
    <cellStyle name="Currency 2 3 4 3 3 3 2 2" xfId="30433" xr:uid="{00000000-0005-0000-0000-000088910000}"/>
    <cellStyle name="Currency 2 3 4 3 3 3 2 3" xfId="56044" xr:uid="{00000000-0005-0000-0000-000089910000}"/>
    <cellStyle name="Currency 2 3 4 3 3 3 3" xfId="30434" xr:uid="{00000000-0005-0000-0000-00008A910000}"/>
    <cellStyle name="Currency 2 3 4 3 3 3 4" xfId="30435" xr:uid="{00000000-0005-0000-0000-00008B910000}"/>
    <cellStyle name="Currency 2 3 4 3 3 4" xfId="30436" xr:uid="{00000000-0005-0000-0000-00008C910000}"/>
    <cellStyle name="Currency 2 3 4 3 3 4 2" xfId="30437" xr:uid="{00000000-0005-0000-0000-00008D910000}"/>
    <cellStyle name="Currency 2 3 4 3 3 4 3" xfId="56045" xr:uid="{00000000-0005-0000-0000-00008E910000}"/>
    <cellStyle name="Currency 2 3 4 3 3 5" xfId="30438" xr:uid="{00000000-0005-0000-0000-00008F910000}"/>
    <cellStyle name="Currency 2 3 4 3 3 6" xfId="30439" xr:uid="{00000000-0005-0000-0000-000090910000}"/>
    <cellStyle name="Currency 2 3 4 3 4" xfId="30440" xr:uid="{00000000-0005-0000-0000-000091910000}"/>
    <cellStyle name="Currency 2 3 4 3 4 2" xfId="30441" xr:uid="{00000000-0005-0000-0000-000092910000}"/>
    <cellStyle name="Currency 2 3 4 3 4 2 2" xfId="30442" xr:uid="{00000000-0005-0000-0000-000093910000}"/>
    <cellStyle name="Currency 2 3 4 3 4 2 3" xfId="56046" xr:uid="{00000000-0005-0000-0000-000094910000}"/>
    <cellStyle name="Currency 2 3 4 3 4 3" xfId="30443" xr:uid="{00000000-0005-0000-0000-000095910000}"/>
    <cellStyle name="Currency 2 3 4 3 4 4" xfId="30444" xr:uid="{00000000-0005-0000-0000-000096910000}"/>
    <cellStyle name="Currency 2 3 4 3 5" xfId="30445" xr:uid="{00000000-0005-0000-0000-000097910000}"/>
    <cellStyle name="Currency 2 3 4 3 5 2" xfId="30446" xr:uid="{00000000-0005-0000-0000-000098910000}"/>
    <cellStyle name="Currency 2 3 4 3 5 2 2" xfId="30447" xr:uid="{00000000-0005-0000-0000-000099910000}"/>
    <cellStyle name="Currency 2 3 4 3 5 2 3" xfId="56047" xr:uid="{00000000-0005-0000-0000-00009A910000}"/>
    <cellStyle name="Currency 2 3 4 3 5 3" xfId="30448" xr:uid="{00000000-0005-0000-0000-00009B910000}"/>
    <cellStyle name="Currency 2 3 4 3 5 4" xfId="30449" xr:uid="{00000000-0005-0000-0000-00009C910000}"/>
    <cellStyle name="Currency 2 3 4 3 6" xfId="30450" xr:uid="{00000000-0005-0000-0000-00009D910000}"/>
    <cellStyle name="Currency 2 3 4 3 6 2" xfId="30451" xr:uid="{00000000-0005-0000-0000-00009E910000}"/>
    <cellStyle name="Currency 2 3 4 3 6 3" xfId="56048" xr:uid="{00000000-0005-0000-0000-00009F910000}"/>
    <cellStyle name="Currency 2 3 4 3 7" xfId="30452" xr:uid="{00000000-0005-0000-0000-0000A0910000}"/>
    <cellStyle name="Currency 2 3 4 3 8" xfId="30453" xr:uid="{00000000-0005-0000-0000-0000A1910000}"/>
    <cellStyle name="Currency 2 3 4 4" xfId="30454" xr:uid="{00000000-0005-0000-0000-0000A2910000}"/>
    <cellStyle name="Currency 2 3 4 4 2" xfId="30455" xr:uid="{00000000-0005-0000-0000-0000A3910000}"/>
    <cellStyle name="Currency 2 3 4 4 2 2" xfId="30456" xr:uid="{00000000-0005-0000-0000-0000A4910000}"/>
    <cellStyle name="Currency 2 3 4 4 2 2 2" xfId="30457" xr:uid="{00000000-0005-0000-0000-0000A5910000}"/>
    <cellStyle name="Currency 2 3 4 4 2 2 2 2" xfId="30458" xr:uid="{00000000-0005-0000-0000-0000A6910000}"/>
    <cellStyle name="Currency 2 3 4 4 2 2 2 3" xfId="56049" xr:uid="{00000000-0005-0000-0000-0000A7910000}"/>
    <cellStyle name="Currency 2 3 4 4 2 2 3" xfId="30459" xr:uid="{00000000-0005-0000-0000-0000A8910000}"/>
    <cellStyle name="Currency 2 3 4 4 2 2 4" xfId="30460" xr:uid="{00000000-0005-0000-0000-0000A9910000}"/>
    <cellStyle name="Currency 2 3 4 4 2 3" xfId="30461" xr:uid="{00000000-0005-0000-0000-0000AA910000}"/>
    <cellStyle name="Currency 2 3 4 4 2 3 2" xfId="30462" xr:uid="{00000000-0005-0000-0000-0000AB910000}"/>
    <cellStyle name="Currency 2 3 4 4 2 3 2 2" xfId="30463" xr:uid="{00000000-0005-0000-0000-0000AC910000}"/>
    <cellStyle name="Currency 2 3 4 4 2 3 2 3" xfId="56050" xr:uid="{00000000-0005-0000-0000-0000AD910000}"/>
    <cellStyle name="Currency 2 3 4 4 2 3 3" xfId="30464" xr:uid="{00000000-0005-0000-0000-0000AE910000}"/>
    <cellStyle name="Currency 2 3 4 4 2 3 4" xfId="30465" xr:uid="{00000000-0005-0000-0000-0000AF910000}"/>
    <cellStyle name="Currency 2 3 4 4 2 4" xfId="30466" xr:uid="{00000000-0005-0000-0000-0000B0910000}"/>
    <cellStyle name="Currency 2 3 4 4 2 4 2" xfId="30467" xr:uid="{00000000-0005-0000-0000-0000B1910000}"/>
    <cellStyle name="Currency 2 3 4 4 2 4 3" xfId="56051" xr:uid="{00000000-0005-0000-0000-0000B2910000}"/>
    <cellStyle name="Currency 2 3 4 4 2 5" xfId="30468" xr:uid="{00000000-0005-0000-0000-0000B3910000}"/>
    <cellStyle name="Currency 2 3 4 4 2 6" xfId="30469" xr:uid="{00000000-0005-0000-0000-0000B4910000}"/>
    <cellStyle name="Currency 2 3 4 4 3" xfId="30470" xr:uid="{00000000-0005-0000-0000-0000B5910000}"/>
    <cellStyle name="Currency 2 3 4 4 3 2" xfId="30471" xr:uid="{00000000-0005-0000-0000-0000B6910000}"/>
    <cellStyle name="Currency 2 3 4 4 3 2 2" xfId="30472" xr:uid="{00000000-0005-0000-0000-0000B7910000}"/>
    <cellStyle name="Currency 2 3 4 4 3 2 3" xfId="56052" xr:uid="{00000000-0005-0000-0000-0000B8910000}"/>
    <cellStyle name="Currency 2 3 4 4 3 3" xfId="30473" xr:uid="{00000000-0005-0000-0000-0000B9910000}"/>
    <cellStyle name="Currency 2 3 4 4 3 4" xfId="30474" xr:uid="{00000000-0005-0000-0000-0000BA910000}"/>
    <cellStyle name="Currency 2 3 4 4 4" xfId="30475" xr:uid="{00000000-0005-0000-0000-0000BB910000}"/>
    <cellStyle name="Currency 2 3 4 4 4 2" xfId="30476" xr:uid="{00000000-0005-0000-0000-0000BC910000}"/>
    <cellStyle name="Currency 2 3 4 4 4 2 2" xfId="30477" xr:uid="{00000000-0005-0000-0000-0000BD910000}"/>
    <cellStyle name="Currency 2 3 4 4 4 2 3" xfId="56053" xr:uid="{00000000-0005-0000-0000-0000BE910000}"/>
    <cellStyle name="Currency 2 3 4 4 4 3" xfId="30478" xr:uid="{00000000-0005-0000-0000-0000BF910000}"/>
    <cellStyle name="Currency 2 3 4 4 4 4" xfId="30479" xr:uid="{00000000-0005-0000-0000-0000C0910000}"/>
    <cellStyle name="Currency 2 3 4 4 5" xfId="30480" xr:uid="{00000000-0005-0000-0000-0000C1910000}"/>
    <cellStyle name="Currency 2 3 4 4 5 2" xfId="30481" xr:uid="{00000000-0005-0000-0000-0000C2910000}"/>
    <cellStyle name="Currency 2 3 4 4 5 3" xfId="56054" xr:uid="{00000000-0005-0000-0000-0000C3910000}"/>
    <cellStyle name="Currency 2 3 4 4 6" xfId="30482" xr:uid="{00000000-0005-0000-0000-0000C4910000}"/>
    <cellStyle name="Currency 2 3 4 4 7" xfId="30483" xr:uid="{00000000-0005-0000-0000-0000C5910000}"/>
    <cellStyle name="Currency 2 3 4 5" xfId="30484" xr:uid="{00000000-0005-0000-0000-0000C6910000}"/>
    <cellStyle name="Currency 2 3 4 5 2" xfId="30485" xr:uid="{00000000-0005-0000-0000-0000C7910000}"/>
    <cellStyle name="Currency 2 3 4 5 2 2" xfId="30486" xr:uid="{00000000-0005-0000-0000-0000C8910000}"/>
    <cellStyle name="Currency 2 3 4 5 2 2 2" xfId="30487" xr:uid="{00000000-0005-0000-0000-0000C9910000}"/>
    <cellStyle name="Currency 2 3 4 5 2 2 3" xfId="56055" xr:uid="{00000000-0005-0000-0000-0000CA910000}"/>
    <cellStyle name="Currency 2 3 4 5 2 3" xfId="30488" xr:uid="{00000000-0005-0000-0000-0000CB910000}"/>
    <cellStyle name="Currency 2 3 4 5 2 4" xfId="30489" xr:uid="{00000000-0005-0000-0000-0000CC910000}"/>
    <cellStyle name="Currency 2 3 4 5 3" xfId="30490" xr:uid="{00000000-0005-0000-0000-0000CD910000}"/>
    <cellStyle name="Currency 2 3 4 5 3 2" xfId="30491" xr:uid="{00000000-0005-0000-0000-0000CE910000}"/>
    <cellStyle name="Currency 2 3 4 5 3 2 2" xfId="30492" xr:uid="{00000000-0005-0000-0000-0000CF910000}"/>
    <cellStyle name="Currency 2 3 4 5 3 2 3" xfId="56056" xr:uid="{00000000-0005-0000-0000-0000D0910000}"/>
    <cellStyle name="Currency 2 3 4 5 3 3" xfId="30493" xr:uid="{00000000-0005-0000-0000-0000D1910000}"/>
    <cellStyle name="Currency 2 3 4 5 3 4" xfId="30494" xr:uid="{00000000-0005-0000-0000-0000D2910000}"/>
    <cellStyle name="Currency 2 3 4 5 4" xfId="30495" xr:uid="{00000000-0005-0000-0000-0000D3910000}"/>
    <cellStyle name="Currency 2 3 4 5 4 2" xfId="30496" xr:uid="{00000000-0005-0000-0000-0000D4910000}"/>
    <cellStyle name="Currency 2 3 4 5 4 3" xfId="56057" xr:uid="{00000000-0005-0000-0000-0000D5910000}"/>
    <cellStyle name="Currency 2 3 4 5 5" xfId="30497" xr:uid="{00000000-0005-0000-0000-0000D6910000}"/>
    <cellStyle name="Currency 2 3 4 5 6" xfId="30498" xr:uid="{00000000-0005-0000-0000-0000D7910000}"/>
    <cellStyle name="Currency 2 3 4 6" xfId="30499" xr:uid="{00000000-0005-0000-0000-0000D8910000}"/>
    <cellStyle name="Currency 2 3 4 6 2" xfId="30500" xr:uid="{00000000-0005-0000-0000-0000D9910000}"/>
    <cellStyle name="Currency 2 3 4 6 2 2" xfId="30501" xr:uid="{00000000-0005-0000-0000-0000DA910000}"/>
    <cellStyle name="Currency 2 3 4 6 2 2 2" xfId="30502" xr:uid="{00000000-0005-0000-0000-0000DB910000}"/>
    <cellStyle name="Currency 2 3 4 6 2 2 3" xfId="56058" xr:uid="{00000000-0005-0000-0000-0000DC910000}"/>
    <cellStyle name="Currency 2 3 4 6 2 3" xfId="30503" xr:uid="{00000000-0005-0000-0000-0000DD910000}"/>
    <cellStyle name="Currency 2 3 4 6 2 4" xfId="30504" xr:uid="{00000000-0005-0000-0000-0000DE910000}"/>
    <cellStyle name="Currency 2 3 4 6 3" xfId="30505" xr:uid="{00000000-0005-0000-0000-0000DF910000}"/>
    <cellStyle name="Currency 2 3 4 6 3 2" xfId="30506" xr:uid="{00000000-0005-0000-0000-0000E0910000}"/>
    <cellStyle name="Currency 2 3 4 6 3 3" xfId="56059" xr:uid="{00000000-0005-0000-0000-0000E1910000}"/>
    <cellStyle name="Currency 2 3 4 6 4" xfId="30507" xr:uid="{00000000-0005-0000-0000-0000E2910000}"/>
    <cellStyle name="Currency 2 3 4 6 5" xfId="30508" xr:uid="{00000000-0005-0000-0000-0000E3910000}"/>
    <cellStyle name="Currency 2 3 4 7" xfId="30509" xr:uid="{00000000-0005-0000-0000-0000E4910000}"/>
    <cellStyle name="Currency 2 3 4 7 2" xfId="30510" xr:uid="{00000000-0005-0000-0000-0000E5910000}"/>
    <cellStyle name="Currency 2 3 4 7 2 2" xfId="30511" xr:uid="{00000000-0005-0000-0000-0000E6910000}"/>
    <cellStyle name="Currency 2 3 4 7 2 3" xfId="56060" xr:uid="{00000000-0005-0000-0000-0000E7910000}"/>
    <cellStyle name="Currency 2 3 4 7 3" xfId="30512" xr:uid="{00000000-0005-0000-0000-0000E8910000}"/>
    <cellStyle name="Currency 2 3 4 7 4" xfId="30513" xr:uid="{00000000-0005-0000-0000-0000E9910000}"/>
    <cellStyle name="Currency 2 3 4 8" xfId="30514" xr:uid="{00000000-0005-0000-0000-0000EA910000}"/>
    <cellStyle name="Currency 2 3 4 8 2" xfId="30515" xr:uid="{00000000-0005-0000-0000-0000EB910000}"/>
    <cellStyle name="Currency 2 3 4 8 2 2" xfId="30516" xr:uid="{00000000-0005-0000-0000-0000EC910000}"/>
    <cellStyle name="Currency 2 3 4 8 2 3" xfId="56061" xr:uid="{00000000-0005-0000-0000-0000ED910000}"/>
    <cellStyle name="Currency 2 3 4 8 3" xfId="30517" xr:uid="{00000000-0005-0000-0000-0000EE910000}"/>
    <cellStyle name="Currency 2 3 4 8 4" xfId="30518" xr:uid="{00000000-0005-0000-0000-0000EF910000}"/>
    <cellStyle name="Currency 2 3 4 9" xfId="30519" xr:uid="{00000000-0005-0000-0000-0000F0910000}"/>
    <cellStyle name="Currency 2 3 4 9 2" xfId="30520" xr:uid="{00000000-0005-0000-0000-0000F1910000}"/>
    <cellStyle name="Currency 2 3 4 9 3" xfId="56062" xr:uid="{00000000-0005-0000-0000-0000F2910000}"/>
    <cellStyle name="Currency 2 3 5" xfId="30521" xr:uid="{00000000-0005-0000-0000-0000F3910000}"/>
    <cellStyle name="Currency 2 3 5 10" xfId="30522" xr:uid="{00000000-0005-0000-0000-0000F4910000}"/>
    <cellStyle name="Currency 2 3 5 2" xfId="30523" xr:uid="{00000000-0005-0000-0000-0000F5910000}"/>
    <cellStyle name="Currency 2 3 5 2 2" xfId="30524" xr:uid="{00000000-0005-0000-0000-0000F6910000}"/>
    <cellStyle name="Currency 2 3 5 2 2 2" xfId="30525" xr:uid="{00000000-0005-0000-0000-0000F7910000}"/>
    <cellStyle name="Currency 2 3 5 2 2 2 2" xfId="30526" xr:uid="{00000000-0005-0000-0000-0000F8910000}"/>
    <cellStyle name="Currency 2 3 5 2 2 2 2 2" xfId="30527" xr:uid="{00000000-0005-0000-0000-0000F9910000}"/>
    <cellStyle name="Currency 2 3 5 2 2 2 2 2 2" xfId="30528" xr:uid="{00000000-0005-0000-0000-0000FA910000}"/>
    <cellStyle name="Currency 2 3 5 2 2 2 2 2 3" xfId="56063" xr:uid="{00000000-0005-0000-0000-0000FB910000}"/>
    <cellStyle name="Currency 2 3 5 2 2 2 2 3" xfId="30529" xr:uid="{00000000-0005-0000-0000-0000FC910000}"/>
    <cellStyle name="Currency 2 3 5 2 2 2 2 4" xfId="30530" xr:uid="{00000000-0005-0000-0000-0000FD910000}"/>
    <cellStyle name="Currency 2 3 5 2 2 2 3" xfId="30531" xr:uid="{00000000-0005-0000-0000-0000FE910000}"/>
    <cellStyle name="Currency 2 3 5 2 2 2 3 2" xfId="30532" xr:uid="{00000000-0005-0000-0000-0000FF910000}"/>
    <cellStyle name="Currency 2 3 5 2 2 2 3 2 2" xfId="30533" xr:uid="{00000000-0005-0000-0000-000000920000}"/>
    <cellStyle name="Currency 2 3 5 2 2 2 3 2 3" xfId="56064" xr:uid="{00000000-0005-0000-0000-000001920000}"/>
    <cellStyle name="Currency 2 3 5 2 2 2 3 3" xfId="30534" xr:uid="{00000000-0005-0000-0000-000002920000}"/>
    <cellStyle name="Currency 2 3 5 2 2 2 3 4" xfId="30535" xr:uid="{00000000-0005-0000-0000-000003920000}"/>
    <cellStyle name="Currency 2 3 5 2 2 2 4" xfId="30536" xr:uid="{00000000-0005-0000-0000-000004920000}"/>
    <cellStyle name="Currency 2 3 5 2 2 2 4 2" xfId="30537" xr:uid="{00000000-0005-0000-0000-000005920000}"/>
    <cellStyle name="Currency 2 3 5 2 2 2 4 3" xfId="56065" xr:uid="{00000000-0005-0000-0000-000006920000}"/>
    <cellStyle name="Currency 2 3 5 2 2 2 5" xfId="30538" xr:uid="{00000000-0005-0000-0000-000007920000}"/>
    <cellStyle name="Currency 2 3 5 2 2 2 6" xfId="30539" xr:uid="{00000000-0005-0000-0000-000008920000}"/>
    <cellStyle name="Currency 2 3 5 2 2 3" xfId="30540" xr:uid="{00000000-0005-0000-0000-000009920000}"/>
    <cellStyle name="Currency 2 3 5 2 2 3 2" xfId="30541" xr:uid="{00000000-0005-0000-0000-00000A920000}"/>
    <cellStyle name="Currency 2 3 5 2 2 3 2 2" xfId="30542" xr:uid="{00000000-0005-0000-0000-00000B920000}"/>
    <cellStyle name="Currency 2 3 5 2 2 3 2 3" xfId="56066" xr:uid="{00000000-0005-0000-0000-00000C920000}"/>
    <cellStyle name="Currency 2 3 5 2 2 3 3" xfId="30543" xr:uid="{00000000-0005-0000-0000-00000D920000}"/>
    <cellStyle name="Currency 2 3 5 2 2 3 4" xfId="30544" xr:uid="{00000000-0005-0000-0000-00000E920000}"/>
    <cellStyle name="Currency 2 3 5 2 2 4" xfId="30545" xr:uid="{00000000-0005-0000-0000-00000F920000}"/>
    <cellStyle name="Currency 2 3 5 2 2 4 2" xfId="30546" xr:uid="{00000000-0005-0000-0000-000010920000}"/>
    <cellStyle name="Currency 2 3 5 2 2 4 2 2" xfId="30547" xr:uid="{00000000-0005-0000-0000-000011920000}"/>
    <cellStyle name="Currency 2 3 5 2 2 4 2 3" xfId="56067" xr:uid="{00000000-0005-0000-0000-000012920000}"/>
    <cellStyle name="Currency 2 3 5 2 2 4 3" xfId="30548" xr:uid="{00000000-0005-0000-0000-000013920000}"/>
    <cellStyle name="Currency 2 3 5 2 2 4 4" xfId="30549" xr:uid="{00000000-0005-0000-0000-000014920000}"/>
    <cellStyle name="Currency 2 3 5 2 2 5" xfId="30550" xr:uid="{00000000-0005-0000-0000-000015920000}"/>
    <cellStyle name="Currency 2 3 5 2 2 5 2" xfId="30551" xr:uid="{00000000-0005-0000-0000-000016920000}"/>
    <cellStyle name="Currency 2 3 5 2 2 5 3" xfId="56068" xr:uid="{00000000-0005-0000-0000-000017920000}"/>
    <cellStyle name="Currency 2 3 5 2 2 6" xfId="30552" xr:uid="{00000000-0005-0000-0000-000018920000}"/>
    <cellStyle name="Currency 2 3 5 2 2 7" xfId="30553" xr:uid="{00000000-0005-0000-0000-000019920000}"/>
    <cellStyle name="Currency 2 3 5 2 3" xfId="30554" xr:uid="{00000000-0005-0000-0000-00001A920000}"/>
    <cellStyle name="Currency 2 3 5 2 3 2" xfId="30555" xr:uid="{00000000-0005-0000-0000-00001B920000}"/>
    <cellStyle name="Currency 2 3 5 2 3 2 2" xfId="30556" xr:uid="{00000000-0005-0000-0000-00001C920000}"/>
    <cellStyle name="Currency 2 3 5 2 3 2 2 2" xfId="30557" xr:uid="{00000000-0005-0000-0000-00001D920000}"/>
    <cellStyle name="Currency 2 3 5 2 3 2 2 3" xfId="56069" xr:uid="{00000000-0005-0000-0000-00001E920000}"/>
    <cellStyle name="Currency 2 3 5 2 3 2 3" xfId="30558" xr:uid="{00000000-0005-0000-0000-00001F920000}"/>
    <cellStyle name="Currency 2 3 5 2 3 2 4" xfId="30559" xr:uid="{00000000-0005-0000-0000-000020920000}"/>
    <cellStyle name="Currency 2 3 5 2 3 3" xfId="30560" xr:uid="{00000000-0005-0000-0000-000021920000}"/>
    <cellStyle name="Currency 2 3 5 2 3 3 2" xfId="30561" xr:uid="{00000000-0005-0000-0000-000022920000}"/>
    <cellStyle name="Currency 2 3 5 2 3 3 2 2" xfId="30562" xr:uid="{00000000-0005-0000-0000-000023920000}"/>
    <cellStyle name="Currency 2 3 5 2 3 3 2 3" xfId="56070" xr:uid="{00000000-0005-0000-0000-000024920000}"/>
    <cellStyle name="Currency 2 3 5 2 3 3 3" xfId="30563" xr:uid="{00000000-0005-0000-0000-000025920000}"/>
    <cellStyle name="Currency 2 3 5 2 3 3 4" xfId="30564" xr:uid="{00000000-0005-0000-0000-000026920000}"/>
    <cellStyle name="Currency 2 3 5 2 3 4" xfId="30565" xr:uid="{00000000-0005-0000-0000-000027920000}"/>
    <cellStyle name="Currency 2 3 5 2 3 4 2" xfId="30566" xr:uid="{00000000-0005-0000-0000-000028920000}"/>
    <cellStyle name="Currency 2 3 5 2 3 4 3" xfId="56071" xr:uid="{00000000-0005-0000-0000-000029920000}"/>
    <cellStyle name="Currency 2 3 5 2 3 5" xfId="30567" xr:uid="{00000000-0005-0000-0000-00002A920000}"/>
    <cellStyle name="Currency 2 3 5 2 3 6" xfId="30568" xr:uid="{00000000-0005-0000-0000-00002B920000}"/>
    <cellStyle name="Currency 2 3 5 2 4" xfId="30569" xr:uid="{00000000-0005-0000-0000-00002C920000}"/>
    <cellStyle name="Currency 2 3 5 2 4 2" xfId="30570" xr:uid="{00000000-0005-0000-0000-00002D920000}"/>
    <cellStyle name="Currency 2 3 5 2 4 2 2" xfId="30571" xr:uid="{00000000-0005-0000-0000-00002E920000}"/>
    <cellStyle name="Currency 2 3 5 2 4 2 3" xfId="56072" xr:uid="{00000000-0005-0000-0000-00002F920000}"/>
    <cellStyle name="Currency 2 3 5 2 4 3" xfId="30572" xr:uid="{00000000-0005-0000-0000-000030920000}"/>
    <cellStyle name="Currency 2 3 5 2 4 4" xfId="30573" xr:uid="{00000000-0005-0000-0000-000031920000}"/>
    <cellStyle name="Currency 2 3 5 2 5" xfId="30574" xr:uid="{00000000-0005-0000-0000-000032920000}"/>
    <cellStyle name="Currency 2 3 5 2 5 2" xfId="30575" xr:uid="{00000000-0005-0000-0000-000033920000}"/>
    <cellStyle name="Currency 2 3 5 2 5 2 2" xfId="30576" xr:uid="{00000000-0005-0000-0000-000034920000}"/>
    <cellStyle name="Currency 2 3 5 2 5 2 3" xfId="56073" xr:uid="{00000000-0005-0000-0000-000035920000}"/>
    <cellStyle name="Currency 2 3 5 2 5 3" xfId="30577" xr:uid="{00000000-0005-0000-0000-000036920000}"/>
    <cellStyle name="Currency 2 3 5 2 5 4" xfId="30578" xr:uid="{00000000-0005-0000-0000-000037920000}"/>
    <cellStyle name="Currency 2 3 5 2 6" xfId="30579" xr:uid="{00000000-0005-0000-0000-000038920000}"/>
    <cellStyle name="Currency 2 3 5 2 6 2" xfId="30580" xr:uid="{00000000-0005-0000-0000-000039920000}"/>
    <cellStyle name="Currency 2 3 5 2 6 3" xfId="56074" xr:uid="{00000000-0005-0000-0000-00003A920000}"/>
    <cellStyle name="Currency 2 3 5 2 7" xfId="30581" xr:uid="{00000000-0005-0000-0000-00003B920000}"/>
    <cellStyle name="Currency 2 3 5 2 8" xfId="30582" xr:uid="{00000000-0005-0000-0000-00003C920000}"/>
    <cellStyle name="Currency 2 3 5 3" xfId="30583" xr:uid="{00000000-0005-0000-0000-00003D920000}"/>
    <cellStyle name="Currency 2 3 5 3 2" xfId="30584" xr:uid="{00000000-0005-0000-0000-00003E920000}"/>
    <cellStyle name="Currency 2 3 5 3 2 2" xfId="30585" xr:uid="{00000000-0005-0000-0000-00003F920000}"/>
    <cellStyle name="Currency 2 3 5 3 2 2 2" xfId="30586" xr:uid="{00000000-0005-0000-0000-000040920000}"/>
    <cellStyle name="Currency 2 3 5 3 2 2 2 2" xfId="30587" xr:uid="{00000000-0005-0000-0000-000041920000}"/>
    <cellStyle name="Currency 2 3 5 3 2 2 2 3" xfId="56075" xr:uid="{00000000-0005-0000-0000-000042920000}"/>
    <cellStyle name="Currency 2 3 5 3 2 2 3" xfId="30588" xr:uid="{00000000-0005-0000-0000-000043920000}"/>
    <cellStyle name="Currency 2 3 5 3 2 2 4" xfId="30589" xr:uid="{00000000-0005-0000-0000-000044920000}"/>
    <cellStyle name="Currency 2 3 5 3 2 3" xfId="30590" xr:uid="{00000000-0005-0000-0000-000045920000}"/>
    <cellStyle name="Currency 2 3 5 3 2 3 2" xfId="30591" xr:uid="{00000000-0005-0000-0000-000046920000}"/>
    <cellStyle name="Currency 2 3 5 3 2 3 2 2" xfId="30592" xr:uid="{00000000-0005-0000-0000-000047920000}"/>
    <cellStyle name="Currency 2 3 5 3 2 3 2 3" xfId="56076" xr:uid="{00000000-0005-0000-0000-000048920000}"/>
    <cellStyle name="Currency 2 3 5 3 2 3 3" xfId="30593" xr:uid="{00000000-0005-0000-0000-000049920000}"/>
    <cellStyle name="Currency 2 3 5 3 2 3 4" xfId="30594" xr:uid="{00000000-0005-0000-0000-00004A920000}"/>
    <cellStyle name="Currency 2 3 5 3 2 4" xfId="30595" xr:uid="{00000000-0005-0000-0000-00004B920000}"/>
    <cellStyle name="Currency 2 3 5 3 2 4 2" xfId="30596" xr:uid="{00000000-0005-0000-0000-00004C920000}"/>
    <cellStyle name="Currency 2 3 5 3 2 4 3" xfId="56077" xr:uid="{00000000-0005-0000-0000-00004D920000}"/>
    <cellStyle name="Currency 2 3 5 3 2 5" xfId="30597" xr:uid="{00000000-0005-0000-0000-00004E920000}"/>
    <cellStyle name="Currency 2 3 5 3 2 6" xfId="30598" xr:uid="{00000000-0005-0000-0000-00004F920000}"/>
    <cellStyle name="Currency 2 3 5 3 3" xfId="30599" xr:uid="{00000000-0005-0000-0000-000050920000}"/>
    <cellStyle name="Currency 2 3 5 3 3 2" xfId="30600" xr:uid="{00000000-0005-0000-0000-000051920000}"/>
    <cellStyle name="Currency 2 3 5 3 3 2 2" xfId="30601" xr:uid="{00000000-0005-0000-0000-000052920000}"/>
    <cellStyle name="Currency 2 3 5 3 3 2 3" xfId="56078" xr:uid="{00000000-0005-0000-0000-000053920000}"/>
    <cellStyle name="Currency 2 3 5 3 3 3" xfId="30602" xr:uid="{00000000-0005-0000-0000-000054920000}"/>
    <cellStyle name="Currency 2 3 5 3 3 4" xfId="30603" xr:uid="{00000000-0005-0000-0000-000055920000}"/>
    <cellStyle name="Currency 2 3 5 3 4" xfId="30604" xr:uid="{00000000-0005-0000-0000-000056920000}"/>
    <cellStyle name="Currency 2 3 5 3 4 2" xfId="30605" xr:uid="{00000000-0005-0000-0000-000057920000}"/>
    <cellStyle name="Currency 2 3 5 3 4 2 2" xfId="30606" xr:uid="{00000000-0005-0000-0000-000058920000}"/>
    <cellStyle name="Currency 2 3 5 3 4 2 3" xfId="56079" xr:uid="{00000000-0005-0000-0000-000059920000}"/>
    <cellStyle name="Currency 2 3 5 3 4 3" xfId="30607" xr:uid="{00000000-0005-0000-0000-00005A920000}"/>
    <cellStyle name="Currency 2 3 5 3 4 4" xfId="30608" xr:uid="{00000000-0005-0000-0000-00005B920000}"/>
    <cellStyle name="Currency 2 3 5 3 5" xfId="30609" xr:uid="{00000000-0005-0000-0000-00005C920000}"/>
    <cellStyle name="Currency 2 3 5 3 5 2" xfId="30610" xr:uid="{00000000-0005-0000-0000-00005D920000}"/>
    <cellStyle name="Currency 2 3 5 3 5 3" xfId="56080" xr:uid="{00000000-0005-0000-0000-00005E920000}"/>
    <cellStyle name="Currency 2 3 5 3 6" xfId="30611" xr:uid="{00000000-0005-0000-0000-00005F920000}"/>
    <cellStyle name="Currency 2 3 5 3 7" xfId="30612" xr:uid="{00000000-0005-0000-0000-000060920000}"/>
    <cellStyle name="Currency 2 3 5 4" xfId="30613" xr:uid="{00000000-0005-0000-0000-000061920000}"/>
    <cellStyle name="Currency 2 3 5 4 2" xfId="30614" xr:uid="{00000000-0005-0000-0000-000062920000}"/>
    <cellStyle name="Currency 2 3 5 4 2 2" xfId="30615" xr:uid="{00000000-0005-0000-0000-000063920000}"/>
    <cellStyle name="Currency 2 3 5 4 2 2 2" xfId="30616" xr:uid="{00000000-0005-0000-0000-000064920000}"/>
    <cellStyle name="Currency 2 3 5 4 2 2 3" xfId="56081" xr:uid="{00000000-0005-0000-0000-000065920000}"/>
    <cellStyle name="Currency 2 3 5 4 2 3" xfId="30617" xr:uid="{00000000-0005-0000-0000-000066920000}"/>
    <cellStyle name="Currency 2 3 5 4 2 4" xfId="30618" xr:uid="{00000000-0005-0000-0000-000067920000}"/>
    <cellStyle name="Currency 2 3 5 4 3" xfId="30619" xr:uid="{00000000-0005-0000-0000-000068920000}"/>
    <cellStyle name="Currency 2 3 5 4 3 2" xfId="30620" xr:uid="{00000000-0005-0000-0000-000069920000}"/>
    <cellStyle name="Currency 2 3 5 4 3 2 2" xfId="30621" xr:uid="{00000000-0005-0000-0000-00006A920000}"/>
    <cellStyle name="Currency 2 3 5 4 3 2 3" xfId="56082" xr:uid="{00000000-0005-0000-0000-00006B920000}"/>
    <cellStyle name="Currency 2 3 5 4 3 3" xfId="30622" xr:uid="{00000000-0005-0000-0000-00006C920000}"/>
    <cellStyle name="Currency 2 3 5 4 3 4" xfId="30623" xr:uid="{00000000-0005-0000-0000-00006D920000}"/>
    <cellStyle name="Currency 2 3 5 4 4" xfId="30624" xr:uid="{00000000-0005-0000-0000-00006E920000}"/>
    <cellStyle name="Currency 2 3 5 4 4 2" xfId="30625" xr:uid="{00000000-0005-0000-0000-00006F920000}"/>
    <cellStyle name="Currency 2 3 5 4 4 3" xfId="56083" xr:uid="{00000000-0005-0000-0000-000070920000}"/>
    <cellStyle name="Currency 2 3 5 4 5" xfId="30626" xr:uid="{00000000-0005-0000-0000-000071920000}"/>
    <cellStyle name="Currency 2 3 5 4 6" xfId="30627" xr:uid="{00000000-0005-0000-0000-000072920000}"/>
    <cellStyle name="Currency 2 3 5 5" xfId="30628" xr:uid="{00000000-0005-0000-0000-000073920000}"/>
    <cellStyle name="Currency 2 3 5 5 2" xfId="30629" xr:uid="{00000000-0005-0000-0000-000074920000}"/>
    <cellStyle name="Currency 2 3 5 5 2 2" xfId="30630" xr:uid="{00000000-0005-0000-0000-000075920000}"/>
    <cellStyle name="Currency 2 3 5 5 2 2 2" xfId="30631" xr:uid="{00000000-0005-0000-0000-000076920000}"/>
    <cellStyle name="Currency 2 3 5 5 2 2 3" xfId="56084" xr:uid="{00000000-0005-0000-0000-000077920000}"/>
    <cellStyle name="Currency 2 3 5 5 2 3" xfId="30632" xr:uid="{00000000-0005-0000-0000-000078920000}"/>
    <cellStyle name="Currency 2 3 5 5 2 4" xfId="30633" xr:uid="{00000000-0005-0000-0000-000079920000}"/>
    <cellStyle name="Currency 2 3 5 5 3" xfId="30634" xr:uid="{00000000-0005-0000-0000-00007A920000}"/>
    <cellStyle name="Currency 2 3 5 5 3 2" xfId="30635" xr:uid="{00000000-0005-0000-0000-00007B920000}"/>
    <cellStyle name="Currency 2 3 5 5 3 3" xfId="56085" xr:uid="{00000000-0005-0000-0000-00007C920000}"/>
    <cellStyle name="Currency 2 3 5 5 4" xfId="30636" xr:uid="{00000000-0005-0000-0000-00007D920000}"/>
    <cellStyle name="Currency 2 3 5 5 5" xfId="30637" xr:uid="{00000000-0005-0000-0000-00007E920000}"/>
    <cellStyle name="Currency 2 3 5 6" xfId="30638" xr:uid="{00000000-0005-0000-0000-00007F920000}"/>
    <cellStyle name="Currency 2 3 5 6 2" xfId="30639" xr:uid="{00000000-0005-0000-0000-000080920000}"/>
    <cellStyle name="Currency 2 3 5 6 2 2" xfId="30640" xr:uid="{00000000-0005-0000-0000-000081920000}"/>
    <cellStyle name="Currency 2 3 5 6 2 3" xfId="56086" xr:uid="{00000000-0005-0000-0000-000082920000}"/>
    <cellStyle name="Currency 2 3 5 6 3" xfId="30641" xr:uid="{00000000-0005-0000-0000-000083920000}"/>
    <cellStyle name="Currency 2 3 5 6 4" xfId="30642" xr:uid="{00000000-0005-0000-0000-000084920000}"/>
    <cellStyle name="Currency 2 3 5 7" xfId="30643" xr:uid="{00000000-0005-0000-0000-000085920000}"/>
    <cellStyle name="Currency 2 3 5 7 2" xfId="30644" xr:uid="{00000000-0005-0000-0000-000086920000}"/>
    <cellStyle name="Currency 2 3 5 7 2 2" xfId="30645" xr:uid="{00000000-0005-0000-0000-000087920000}"/>
    <cellStyle name="Currency 2 3 5 7 2 3" xfId="56087" xr:uid="{00000000-0005-0000-0000-000088920000}"/>
    <cellStyle name="Currency 2 3 5 7 3" xfId="30646" xr:uid="{00000000-0005-0000-0000-000089920000}"/>
    <cellStyle name="Currency 2 3 5 7 4" xfId="30647" xr:uid="{00000000-0005-0000-0000-00008A920000}"/>
    <cellStyle name="Currency 2 3 5 8" xfId="30648" xr:uid="{00000000-0005-0000-0000-00008B920000}"/>
    <cellStyle name="Currency 2 3 5 8 2" xfId="30649" xr:uid="{00000000-0005-0000-0000-00008C920000}"/>
    <cellStyle name="Currency 2 3 5 8 3" xfId="56088" xr:uid="{00000000-0005-0000-0000-00008D920000}"/>
    <cellStyle name="Currency 2 3 5 9" xfId="30650" xr:uid="{00000000-0005-0000-0000-00008E920000}"/>
    <cellStyle name="Currency 2 3 6" xfId="30651" xr:uid="{00000000-0005-0000-0000-00008F920000}"/>
    <cellStyle name="Currency 2 3 6 10" xfId="30652" xr:uid="{00000000-0005-0000-0000-000090920000}"/>
    <cellStyle name="Currency 2 3 6 2" xfId="30653" xr:uid="{00000000-0005-0000-0000-000091920000}"/>
    <cellStyle name="Currency 2 3 6 2 2" xfId="30654" xr:uid="{00000000-0005-0000-0000-000092920000}"/>
    <cellStyle name="Currency 2 3 6 2 2 2" xfId="30655" xr:uid="{00000000-0005-0000-0000-000093920000}"/>
    <cellStyle name="Currency 2 3 6 2 2 2 2" xfId="30656" xr:uid="{00000000-0005-0000-0000-000094920000}"/>
    <cellStyle name="Currency 2 3 6 2 2 2 2 2" xfId="30657" xr:uid="{00000000-0005-0000-0000-000095920000}"/>
    <cellStyle name="Currency 2 3 6 2 2 2 2 2 2" xfId="30658" xr:uid="{00000000-0005-0000-0000-000096920000}"/>
    <cellStyle name="Currency 2 3 6 2 2 2 2 2 3" xfId="56089" xr:uid="{00000000-0005-0000-0000-000097920000}"/>
    <cellStyle name="Currency 2 3 6 2 2 2 2 3" xfId="30659" xr:uid="{00000000-0005-0000-0000-000098920000}"/>
    <cellStyle name="Currency 2 3 6 2 2 2 2 4" xfId="30660" xr:uid="{00000000-0005-0000-0000-000099920000}"/>
    <cellStyle name="Currency 2 3 6 2 2 2 3" xfId="30661" xr:uid="{00000000-0005-0000-0000-00009A920000}"/>
    <cellStyle name="Currency 2 3 6 2 2 2 3 2" xfId="30662" xr:uid="{00000000-0005-0000-0000-00009B920000}"/>
    <cellStyle name="Currency 2 3 6 2 2 2 3 2 2" xfId="30663" xr:uid="{00000000-0005-0000-0000-00009C920000}"/>
    <cellStyle name="Currency 2 3 6 2 2 2 3 2 3" xfId="56090" xr:uid="{00000000-0005-0000-0000-00009D920000}"/>
    <cellStyle name="Currency 2 3 6 2 2 2 3 3" xfId="30664" xr:uid="{00000000-0005-0000-0000-00009E920000}"/>
    <cellStyle name="Currency 2 3 6 2 2 2 3 4" xfId="30665" xr:uid="{00000000-0005-0000-0000-00009F920000}"/>
    <cellStyle name="Currency 2 3 6 2 2 2 4" xfId="30666" xr:uid="{00000000-0005-0000-0000-0000A0920000}"/>
    <cellStyle name="Currency 2 3 6 2 2 2 4 2" xfId="30667" xr:uid="{00000000-0005-0000-0000-0000A1920000}"/>
    <cellStyle name="Currency 2 3 6 2 2 2 4 3" xfId="56091" xr:uid="{00000000-0005-0000-0000-0000A2920000}"/>
    <cellStyle name="Currency 2 3 6 2 2 2 5" xfId="30668" xr:uid="{00000000-0005-0000-0000-0000A3920000}"/>
    <cellStyle name="Currency 2 3 6 2 2 2 6" xfId="30669" xr:uid="{00000000-0005-0000-0000-0000A4920000}"/>
    <cellStyle name="Currency 2 3 6 2 2 3" xfId="30670" xr:uid="{00000000-0005-0000-0000-0000A5920000}"/>
    <cellStyle name="Currency 2 3 6 2 2 3 2" xfId="30671" xr:uid="{00000000-0005-0000-0000-0000A6920000}"/>
    <cellStyle name="Currency 2 3 6 2 2 3 2 2" xfId="30672" xr:uid="{00000000-0005-0000-0000-0000A7920000}"/>
    <cellStyle name="Currency 2 3 6 2 2 3 2 3" xfId="56092" xr:uid="{00000000-0005-0000-0000-0000A8920000}"/>
    <cellStyle name="Currency 2 3 6 2 2 3 3" xfId="30673" xr:uid="{00000000-0005-0000-0000-0000A9920000}"/>
    <cellStyle name="Currency 2 3 6 2 2 3 4" xfId="30674" xr:uid="{00000000-0005-0000-0000-0000AA920000}"/>
    <cellStyle name="Currency 2 3 6 2 2 4" xfId="30675" xr:uid="{00000000-0005-0000-0000-0000AB920000}"/>
    <cellStyle name="Currency 2 3 6 2 2 4 2" xfId="30676" xr:uid="{00000000-0005-0000-0000-0000AC920000}"/>
    <cellStyle name="Currency 2 3 6 2 2 4 2 2" xfId="30677" xr:uid="{00000000-0005-0000-0000-0000AD920000}"/>
    <cellStyle name="Currency 2 3 6 2 2 4 2 3" xfId="56093" xr:uid="{00000000-0005-0000-0000-0000AE920000}"/>
    <cellStyle name="Currency 2 3 6 2 2 4 3" xfId="30678" xr:uid="{00000000-0005-0000-0000-0000AF920000}"/>
    <cellStyle name="Currency 2 3 6 2 2 4 4" xfId="30679" xr:uid="{00000000-0005-0000-0000-0000B0920000}"/>
    <cellStyle name="Currency 2 3 6 2 2 5" xfId="30680" xr:uid="{00000000-0005-0000-0000-0000B1920000}"/>
    <cellStyle name="Currency 2 3 6 2 2 5 2" xfId="30681" xr:uid="{00000000-0005-0000-0000-0000B2920000}"/>
    <cellStyle name="Currency 2 3 6 2 2 5 3" xfId="56094" xr:uid="{00000000-0005-0000-0000-0000B3920000}"/>
    <cellStyle name="Currency 2 3 6 2 2 6" xfId="30682" xr:uid="{00000000-0005-0000-0000-0000B4920000}"/>
    <cellStyle name="Currency 2 3 6 2 2 7" xfId="30683" xr:uid="{00000000-0005-0000-0000-0000B5920000}"/>
    <cellStyle name="Currency 2 3 6 2 3" xfId="30684" xr:uid="{00000000-0005-0000-0000-0000B6920000}"/>
    <cellStyle name="Currency 2 3 6 2 3 2" xfId="30685" xr:uid="{00000000-0005-0000-0000-0000B7920000}"/>
    <cellStyle name="Currency 2 3 6 2 3 2 2" xfId="30686" xr:uid="{00000000-0005-0000-0000-0000B8920000}"/>
    <cellStyle name="Currency 2 3 6 2 3 2 2 2" xfId="30687" xr:uid="{00000000-0005-0000-0000-0000B9920000}"/>
    <cellStyle name="Currency 2 3 6 2 3 2 2 3" xfId="56095" xr:uid="{00000000-0005-0000-0000-0000BA920000}"/>
    <cellStyle name="Currency 2 3 6 2 3 2 3" xfId="30688" xr:uid="{00000000-0005-0000-0000-0000BB920000}"/>
    <cellStyle name="Currency 2 3 6 2 3 2 4" xfId="30689" xr:uid="{00000000-0005-0000-0000-0000BC920000}"/>
    <cellStyle name="Currency 2 3 6 2 3 3" xfId="30690" xr:uid="{00000000-0005-0000-0000-0000BD920000}"/>
    <cellStyle name="Currency 2 3 6 2 3 3 2" xfId="30691" xr:uid="{00000000-0005-0000-0000-0000BE920000}"/>
    <cellStyle name="Currency 2 3 6 2 3 3 2 2" xfId="30692" xr:uid="{00000000-0005-0000-0000-0000BF920000}"/>
    <cellStyle name="Currency 2 3 6 2 3 3 2 3" xfId="56096" xr:uid="{00000000-0005-0000-0000-0000C0920000}"/>
    <cellStyle name="Currency 2 3 6 2 3 3 3" xfId="30693" xr:uid="{00000000-0005-0000-0000-0000C1920000}"/>
    <cellStyle name="Currency 2 3 6 2 3 3 4" xfId="30694" xr:uid="{00000000-0005-0000-0000-0000C2920000}"/>
    <cellStyle name="Currency 2 3 6 2 3 4" xfId="30695" xr:uid="{00000000-0005-0000-0000-0000C3920000}"/>
    <cellStyle name="Currency 2 3 6 2 3 4 2" xfId="30696" xr:uid="{00000000-0005-0000-0000-0000C4920000}"/>
    <cellStyle name="Currency 2 3 6 2 3 4 3" xfId="56097" xr:uid="{00000000-0005-0000-0000-0000C5920000}"/>
    <cellStyle name="Currency 2 3 6 2 3 5" xfId="30697" xr:uid="{00000000-0005-0000-0000-0000C6920000}"/>
    <cellStyle name="Currency 2 3 6 2 3 6" xfId="30698" xr:uid="{00000000-0005-0000-0000-0000C7920000}"/>
    <cellStyle name="Currency 2 3 6 2 4" xfId="30699" xr:uid="{00000000-0005-0000-0000-0000C8920000}"/>
    <cellStyle name="Currency 2 3 6 2 4 2" xfId="30700" xr:uid="{00000000-0005-0000-0000-0000C9920000}"/>
    <cellStyle name="Currency 2 3 6 2 4 2 2" xfId="30701" xr:uid="{00000000-0005-0000-0000-0000CA920000}"/>
    <cellStyle name="Currency 2 3 6 2 4 2 3" xfId="56098" xr:uid="{00000000-0005-0000-0000-0000CB920000}"/>
    <cellStyle name="Currency 2 3 6 2 4 3" xfId="30702" xr:uid="{00000000-0005-0000-0000-0000CC920000}"/>
    <cellStyle name="Currency 2 3 6 2 4 4" xfId="30703" xr:uid="{00000000-0005-0000-0000-0000CD920000}"/>
    <cellStyle name="Currency 2 3 6 2 5" xfId="30704" xr:uid="{00000000-0005-0000-0000-0000CE920000}"/>
    <cellStyle name="Currency 2 3 6 2 5 2" xfId="30705" xr:uid="{00000000-0005-0000-0000-0000CF920000}"/>
    <cellStyle name="Currency 2 3 6 2 5 2 2" xfId="30706" xr:uid="{00000000-0005-0000-0000-0000D0920000}"/>
    <cellStyle name="Currency 2 3 6 2 5 2 3" xfId="56099" xr:uid="{00000000-0005-0000-0000-0000D1920000}"/>
    <cellStyle name="Currency 2 3 6 2 5 3" xfId="30707" xr:uid="{00000000-0005-0000-0000-0000D2920000}"/>
    <cellStyle name="Currency 2 3 6 2 5 4" xfId="30708" xr:uid="{00000000-0005-0000-0000-0000D3920000}"/>
    <cellStyle name="Currency 2 3 6 2 6" xfId="30709" xr:uid="{00000000-0005-0000-0000-0000D4920000}"/>
    <cellStyle name="Currency 2 3 6 2 6 2" xfId="30710" xr:uid="{00000000-0005-0000-0000-0000D5920000}"/>
    <cellStyle name="Currency 2 3 6 2 6 3" xfId="56100" xr:uid="{00000000-0005-0000-0000-0000D6920000}"/>
    <cellStyle name="Currency 2 3 6 2 7" xfId="30711" xr:uid="{00000000-0005-0000-0000-0000D7920000}"/>
    <cellStyle name="Currency 2 3 6 2 8" xfId="30712" xr:uid="{00000000-0005-0000-0000-0000D8920000}"/>
    <cellStyle name="Currency 2 3 6 3" xfId="30713" xr:uid="{00000000-0005-0000-0000-0000D9920000}"/>
    <cellStyle name="Currency 2 3 6 3 2" xfId="30714" xr:uid="{00000000-0005-0000-0000-0000DA920000}"/>
    <cellStyle name="Currency 2 3 6 3 2 2" xfId="30715" xr:uid="{00000000-0005-0000-0000-0000DB920000}"/>
    <cellStyle name="Currency 2 3 6 3 2 2 2" xfId="30716" xr:uid="{00000000-0005-0000-0000-0000DC920000}"/>
    <cellStyle name="Currency 2 3 6 3 2 2 2 2" xfId="30717" xr:uid="{00000000-0005-0000-0000-0000DD920000}"/>
    <cellStyle name="Currency 2 3 6 3 2 2 2 3" xfId="56101" xr:uid="{00000000-0005-0000-0000-0000DE920000}"/>
    <cellStyle name="Currency 2 3 6 3 2 2 3" xfId="30718" xr:uid="{00000000-0005-0000-0000-0000DF920000}"/>
    <cellStyle name="Currency 2 3 6 3 2 2 4" xfId="30719" xr:uid="{00000000-0005-0000-0000-0000E0920000}"/>
    <cellStyle name="Currency 2 3 6 3 2 3" xfId="30720" xr:uid="{00000000-0005-0000-0000-0000E1920000}"/>
    <cellStyle name="Currency 2 3 6 3 2 3 2" xfId="30721" xr:uid="{00000000-0005-0000-0000-0000E2920000}"/>
    <cellStyle name="Currency 2 3 6 3 2 3 2 2" xfId="30722" xr:uid="{00000000-0005-0000-0000-0000E3920000}"/>
    <cellStyle name="Currency 2 3 6 3 2 3 2 3" xfId="56102" xr:uid="{00000000-0005-0000-0000-0000E4920000}"/>
    <cellStyle name="Currency 2 3 6 3 2 3 3" xfId="30723" xr:uid="{00000000-0005-0000-0000-0000E5920000}"/>
    <cellStyle name="Currency 2 3 6 3 2 3 4" xfId="30724" xr:uid="{00000000-0005-0000-0000-0000E6920000}"/>
    <cellStyle name="Currency 2 3 6 3 2 4" xfId="30725" xr:uid="{00000000-0005-0000-0000-0000E7920000}"/>
    <cellStyle name="Currency 2 3 6 3 2 4 2" xfId="30726" xr:uid="{00000000-0005-0000-0000-0000E8920000}"/>
    <cellStyle name="Currency 2 3 6 3 2 4 3" xfId="56103" xr:uid="{00000000-0005-0000-0000-0000E9920000}"/>
    <cellStyle name="Currency 2 3 6 3 2 5" xfId="30727" xr:uid="{00000000-0005-0000-0000-0000EA920000}"/>
    <cellStyle name="Currency 2 3 6 3 2 6" xfId="30728" xr:uid="{00000000-0005-0000-0000-0000EB920000}"/>
    <cellStyle name="Currency 2 3 6 3 3" xfId="30729" xr:uid="{00000000-0005-0000-0000-0000EC920000}"/>
    <cellStyle name="Currency 2 3 6 3 3 2" xfId="30730" xr:uid="{00000000-0005-0000-0000-0000ED920000}"/>
    <cellStyle name="Currency 2 3 6 3 3 2 2" xfId="30731" xr:uid="{00000000-0005-0000-0000-0000EE920000}"/>
    <cellStyle name="Currency 2 3 6 3 3 2 3" xfId="56104" xr:uid="{00000000-0005-0000-0000-0000EF920000}"/>
    <cellStyle name="Currency 2 3 6 3 3 3" xfId="30732" xr:uid="{00000000-0005-0000-0000-0000F0920000}"/>
    <cellStyle name="Currency 2 3 6 3 3 4" xfId="30733" xr:uid="{00000000-0005-0000-0000-0000F1920000}"/>
    <cellStyle name="Currency 2 3 6 3 4" xfId="30734" xr:uid="{00000000-0005-0000-0000-0000F2920000}"/>
    <cellStyle name="Currency 2 3 6 3 4 2" xfId="30735" xr:uid="{00000000-0005-0000-0000-0000F3920000}"/>
    <cellStyle name="Currency 2 3 6 3 4 2 2" xfId="30736" xr:uid="{00000000-0005-0000-0000-0000F4920000}"/>
    <cellStyle name="Currency 2 3 6 3 4 2 3" xfId="56105" xr:uid="{00000000-0005-0000-0000-0000F5920000}"/>
    <cellStyle name="Currency 2 3 6 3 4 3" xfId="30737" xr:uid="{00000000-0005-0000-0000-0000F6920000}"/>
    <cellStyle name="Currency 2 3 6 3 4 4" xfId="30738" xr:uid="{00000000-0005-0000-0000-0000F7920000}"/>
    <cellStyle name="Currency 2 3 6 3 5" xfId="30739" xr:uid="{00000000-0005-0000-0000-0000F8920000}"/>
    <cellStyle name="Currency 2 3 6 3 5 2" xfId="30740" xr:uid="{00000000-0005-0000-0000-0000F9920000}"/>
    <cellStyle name="Currency 2 3 6 3 5 3" xfId="56106" xr:uid="{00000000-0005-0000-0000-0000FA920000}"/>
    <cellStyle name="Currency 2 3 6 3 6" xfId="30741" xr:uid="{00000000-0005-0000-0000-0000FB920000}"/>
    <cellStyle name="Currency 2 3 6 3 7" xfId="30742" xr:uid="{00000000-0005-0000-0000-0000FC920000}"/>
    <cellStyle name="Currency 2 3 6 4" xfId="30743" xr:uid="{00000000-0005-0000-0000-0000FD920000}"/>
    <cellStyle name="Currency 2 3 6 4 2" xfId="30744" xr:uid="{00000000-0005-0000-0000-0000FE920000}"/>
    <cellStyle name="Currency 2 3 6 4 2 2" xfId="30745" xr:uid="{00000000-0005-0000-0000-0000FF920000}"/>
    <cellStyle name="Currency 2 3 6 4 2 2 2" xfId="30746" xr:uid="{00000000-0005-0000-0000-000000930000}"/>
    <cellStyle name="Currency 2 3 6 4 2 2 3" xfId="56107" xr:uid="{00000000-0005-0000-0000-000001930000}"/>
    <cellStyle name="Currency 2 3 6 4 2 3" xfId="30747" xr:uid="{00000000-0005-0000-0000-000002930000}"/>
    <cellStyle name="Currency 2 3 6 4 2 4" xfId="30748" xr:uid="{00000000-0005-0000-0000-000003930000}"/>
    <cellStyle name="Currency 2 3 6 4 3" xfId="30749" xr:uid="{00000000-0005-0000-0000-000004930000}"/>
    <cellStyle name="Currency 2 3 6 4 3 2" xfId="30750" xr:uid="{00000000-0005-0000-0000-000005930000}"/>
    <cellStyle name="Currency 2 3 6 4 3 2 2" xfId="30751" xr:uid="{00000000-0005-0000-0000-000006930000}"/>
    <cellStyle name="Currency 2 3 6 4 3 2 3" xfId="56108" xr:uid="{00000000-0005-0000-0000-000007930000}"/>
    <cellStyle name="Currency 2 3 6 4 3 3" xfId="30752" xr:uid="{00000000-0005-0000-0000-000008930000}"/>
    <cellStyle name="Currency 2 3 6 4 3 4" xfId="30753" xr:uid="{00000000-0005-0000-0000-000009930000}"/>
    <cellStyle name="Currency 2 3 6 4 4" xfId="30754" xr:uid="{00000000-0005-0000-0000-00000A930000}"/>
    <cellStyle name="Currency 2 3 6 4 4 2" xfId="30755" xr:uid="{00000000-0005-0000-0000-00000B930000}"/>
    <cellStyle name="Currency 2 3 6 4 4 3" xfId="56109" xr:uid="{00000000-0005-0000-0000-00000C930000}"/>
    <cellStyle name="Currency 2 3 6 4 5" xfId="30756" xr:uid="{00000000-0005-0000-0000-00000D930000}"/>
    <cellStyle name="Currency 2 3 6 4 6" xfId="30757" xr:uid="{00000000-0005-0000-0000-00000E930000}"/>
    <cellStyle name="Currency 2 3 6 5" xfId="30758" xr:uid="{00000000-0005-0000-0000-00000F930000}"/>
    <cellStyle name="Currency 2 3 6 5 2" xfId="30759" xr:uid="{00000000-0005-0000-0000-000010930000}"/>
    <cellStyle name="Currency 2 3 6 5 2 2" xfId="30760" xr:uid="{00000000-0005-0000-0000-000011930000}"/>
    <cellStyle name="Currency 2 3 6 5 2 2 2" xfId="30761" xr:uid="{00000000-0005-0000-0000-000012930000}"/>
    <cellStyle name="Currency 2 3 6 5 2 2 3" xfId="56110" xr:uid="{00000000-0005-0000-0000-000013930000}"/>
    <cellStyle name="Currency 2 3 6 5 2 3" xfId="30762" xr:uid="{00000000-0005-0000-0000-000014930000}"/>
    <cellStyle name="Currency 2 3 6 5 2 4" xfId="30763" xr:uid="{00000000-0005-0000-0000-000015930000}"/>
    <cellStyle name="Currency 2 3 6 5 3" xfId="30764" xr:uid="{00000000-0005-0000-0000-000016930000}"/>
    <cellStyle name="Currency 2 3 6 5 3 2" xfId="30765" xr:uid="{00000000-0005-0000-0000-000017930000}"/>
    <cellStyle name="Currency 2 3 6 5 3 3" xfId="56111" xr:uid="{00000000-0005-0000-0000-000018930000}"/>
    <cellStyle name="Currency 2 3 6 5 4" xfId="30766" xr:uid="{00000000-0005-0000-0000-000019930000}"/>
    <cellStyle name="Currency 2 3 6 5 5" xfId="30767" xr:uid="{00000000-0005-0000-0000-00001A930000}"/>
    <cellStyle name="Currency 2 3 6 6" xfId="30768" xr:uid="{00000000-0005-0000-0000-00001B930000}"/>
    <cellStyle name="Currency 2 3 6 6 2" xfId="30769" xr:uid="{00000000-0005-0000-0000-00001C930000}"/>
    <cellStyle name="Currency 2 3 6 6 2 2" xfId="30770" xr:uid="{00000000-0005-0000-0000-00001D930000}"/>
    <cellStyle name="Currency 2 3 6 6 2 3" xfId="56112" xr:uid="{00000000-0005-0000-0000-00001E930000}"/>
    <cellStyle name="Currency 2 3 6 6 3" xfId="30771" xr:uid="{00000000-0005-0000-0000-00001F930000}"/>
    <cellStyle name="Currency 2 3 6 6 4" xfId="30772" xr:uid="{00000000-0005-0000-0000-000020930000}"/>
    <cellStyle name="Currency 2 3 6 7" xfId="30773" xr:uid="{00000000-0005-0000-0000-000021930000}"/>
    <cellStyle name="Currency 2 3 6 7 2" xfId="30774" xr:uid="{00000000-0005-0000-0000-000022930000}"/>
    <cellStyle name="Currency 2 3 6 7 2 2" xfId="30775" xr:uid="{00000000-0005-0000-0000-000023930000}"/>
    <cellStyle name="Currency 2 3 6 7 2 3" xfId="56113" xr:uid="{00000000-0005-0000-0000-000024930000}"/>
    <cellStyle name="Currency 2 3 6 7 3" xfId="30776" xr:uid="{00000000-0005-0000-0000-000025930000}"/>
    <cellStyle name="Currency 2 3 6 7 4" xfId="30777" xr:uid="{00000000-0005-0000-0000-000026930000}"/>
    <cellStyle name="Currency 2 3 6 8" xfId="30778" xr:uid="{00000000-0005-0000-0000-000027930000}"/>
    <cellStyle name="Currency 2 3 6 8 2" xfId="30779" xr:uid="{00000000-0005-0000-0000-000028930000}"/>
    <cellStyle name="Currency 2 3 6 8 3" xfId="56114" xr:uid="{00000000-0005-0000-0000-000029930000}"/>
    <cellStyle name="Currency 2 3 6 9" xfId="30780" xr:uid="{00000000-0005-0000-0000-00002A930000}"/>
    <cellStyle name="Currency 2 3 7" xfId="30781" xr:uid="{00000000-0005-0000-0000-00002B930000}"/>
    <cellStyle name="Currency 2 3 7 10" xfId="30782" xr:uid="{00000000-0005-0000-0000-00002C930000}"/>
    <cellStyle name="Currency 2 3 7 2" xfId="30783" xr:uid="{00000000-0005-0000-0000-00002D930000}"/>
    <cellStyle name="Currency 2 3 7 2 2" xfId="30784" xr:uid="{00000000-0005-0000-0000-00002E930000}"/>
    <cellStyle name="Currency 2 3 7 2 2 2" xfId="30785" xr:uid="{00000000-0005-0000-0000-00002F930000}"/>
    <cellStyle name="Currency 2 3 7 2 2 2 2" xfId="30786" xr:uid="{00000000-0005-0000-0000-000030930000}"/>
    <cellStyle name="Currency 2 3 7 2 2 2 2 2" xfId="30787" xr:uid="{00000000-0005-0000-0000-000031930000}"/>
    <cellStyle name="Currency 2 3 7 2 2 2 2 2 2" xfId="30788" xr:uid="{00000000-0005-0000-0000-000032930000}"/>
    <cellStyle name="Currency 2 3 7 2 2 2 2 2 3" xfId="56115" xr:uid="{00000000-0005-0000-0000-000033930000}"/>
    <cellStyle name="Currency 2 3 7 2 2 2 2 3" xfId="30789" xr:uid="{00000000-0005-0000-0000-000034930000}"/>
    <cellStyle name="Currency 2 3 7 2 2 2 2 4" xfId="30790" xr:uid="{00000000-0005-0000-0000-000035930000}"/>
    <cellStyle name="Currency 2 3 7 2 2 2 3" xfId="30791" xr:uid="{00000000-0005-0000-0000-000036930000}"/>
    <cellStyle name="Currency 2 3 7 2 2 2 3 2" xfId="30792" xr:uid="{00000000-0005-0000-0000-000037930000}"/>
    <cellStyle name="Currency 2 3 7 2 2 2 3 2 2" xfId="30793" xr:uid="{00000000-0005-0000-0000-000038930000}"/>
    <cellStyle name="Currency 2 3 7 2 2 2 3 2 3" xfId="56116" xr:uid="{00000000-0005-0000-0000-000039930000}"/>
    <cellStyle name="Currency 2 3 7 2 2 2 3 3" xfId="30794" xr:uid="{00000000-0005-0000-0000-00003A930000}"/>
    <cellStyle name="Currency 2 3 7 2 2 2 3 4" xfId="30795" xr:uid="{00000000-0005-0000-0000-00003B930000}"/>
    <cellStyle name="Currency 2 3 7 2 2 2 4" xfId="30796" xr:uid="{00000000-0005-0000-0000-00003C930000}"/>
    <cellStyle name="Currency 2 3 7 2 2 2 4 2" xfId="30797" xr:uid="{00000000-0005-0000-0000-00003D930000}"/>
    <cellStyle name="Currency 2 3 7 2 2 2 4 3" xfId="56117" xr:uid="{00000000-0005-0000-0000-00003E930000}"/>
    <cellStyle name="Currency 2 3 7 2 2 2 5" xfId="30798" xr:uid="{00000000-0005-0000-0000-00003F930000}"/>
    <cellStyle name="Currency 2 3 7 2 2 2 6" xfId="30799" xr:uid="{00000000-0005-0000-0000-000040930000}"/>
    <cellStyle name="Currency 2 3 7 2 2 3" xfId="30800" xr:uid="{00000000-0005-0000-0000-000041930000}"/>
    <cellStyle name="Currency 2 3 7 2 2 3 2" xfId="30801" xr:uid="{00000000-0005-0000-0000-000042930000}"/>
    <cellStyle name="Currency 2 3 7 2 2 3 2 2" xfId="30802" xr:uid="{00000000-0005-0000-0000-000043930000}"/>
    <cellStyle name="Currency 2 3 7 2 2 3 2 3" xfId="56118" xr:uid="{00000000-0005-0000-0000-000044930000}"/>
    <cellStyle name="Currency 2 3 7 2 2 3 3" xfId="30803" xr:uid="{00000000-0005-0000-0000-000045930000}"/>
    <cellStyle name="Currency 2 3 7 2 2 3 4" xfId="30804" xr:uid="{00000000-0005-0000-0000-000046930000}"/>
    <cellStyle name="Currency 2 3 7 2 2 4" xfId="30805" xr:uid="{00000000-0005-0000-0000-000047930000}"/>
    <cellStyle name="Currency 2 3 7 2 2 4 2" xfId="30806" xr:uid="{00000000-0005-0000-0000-000048930000}"/>
    <cellStyle name="Currency 2 3 7 2 2 4 2 2" xfId="30807" xr:uid="{00000000-0005-0000-0000-000049930000}"/>
    <cellStyle name="Currency 2 3 7 2 2 4 2 3" xfId="56119" xr:uid="{00000000-0005-0000-0000-00004A930000}"/>
    <cellStyle name="Currency 2 3 7 2 2 4 3" xfId="30808" xr:uid="{00000000-0005-0000-0000-00004B930000}"/>
    <cellStyle name="Currency 2 3 7 2 2 4 4" xfId="30809" xr:uid="{00000000-0005-0000-0000-00004C930000}"/>
    <cellStyle name="Currency 2 3 7 2 2 5" xfId="30810" xr:uid="{00000000-0005-0000-0000-00004D930000}"/>
    <cellStyle name="Currency 2 3 7 2 2 5 2" xfId="30811" xr:uid="{00000000-0005-0000-0000-00004E930000}"/>
    <cellStyle name="Currency 2 3 7 2 2 5 3" xfId="56120" xr:uid="{00000000-0005-0000-0000-00004F930000}"/>
    <cellStyle name="Currency 2 3 7 2 2 6" xfId="30812" xr:uid="{00000000-0005-0000-0000-000050930000}"/>
    <cellStyle name="Currency 2 3 7 2 2 7" xfId="30813" xr:uid="{00000000-0005-0000-0000-000051930000}"/>
    <cellStyle name="Currency 2 3 7 2 3" xfId="30814" xr:uid="{00000000-0005-0000-0000-000052930000}"/>
    <cellStyle name="Currency 2 3 7 2 3 2" xfId="30815" xr:uid="{00000000-0005-0000-0000-000053930000}"/>
    <cellStyle name="Currency 2 3 7 2 3 2 2" xfId="30816" xr:uid="{00000000-0005-0000-0000-000054930000}"/>
    <cellStyle name="Currency 2 3 7 2 3 2 2 2" xfId="30817" xr:uid="{00000000-0005-0000-0000-000055930000}"/>
    <cellStyle name="Currency 2 3 7 2 3 2 2 3" xfId="56121" xr:uid="{00000000-0005-0000-0000-000056930000}"/>
    <cellStyle name="Currency 2 3 7 2 3 2 3" xfId="30818" xr:uid="{00000000-0005-0000-0000-000057930000}"/>
    <cellStyle name="Currency 2 3 7 2 3 2 4" xfId="30819" xr:uid="{00000000-0005-0000-0000-000058930000}"/>
    <cellStyle name="Currency 2 3 7 2 3 3" xfId="30820" xr:uid="{00000000-0005-0000-0000-000059930000}"/>
    <cellStyle name="Currency 2 3 7 2 3 3 2" xfId="30821" xr:uid="{00000000-0005-0000-0000-00005A930000}"/>
    <cellStyle name="Currency 2 3 7 2 3 3 2 2" xfId="30822" xr:uid="{00000000-0005-0000-0000-00005B930000}"/>
    <cellStyle name="Currency 2 3 7 2 3 3 2 3" xfId="56122" xr:uid="{00000000-0005-0000-0000-00005C930000}"/>
    <cellStyle name="Currency 2 3 7 2 3 3 3" xfId="30823" xr:uid="{00000000-0005-0000-0000-00005D930000}"/>
    <cellStyle name="Currency 2 3 7 2 3 3 4" xfId="30824" xr:uid="{00000000-0005-0000-0000-00005E930000}"/>
    <cellStyle name="Currency 2 3 7 2 3 4" xfId="30825" xr:uid="{00000000-0005-0000-0000-00005F930000}"/>
    <cellStyle name="Currency 2 3 7 2 3 4 2" xfId="30826" xr:uid="{00000000-0005-0000-0000-000060930000}"/>
    <cellStyle name="Currency 2 3 7 2 3 4 3" xfId="56123" xr:uid="{00000000-0005-0000-0000-000061930000}"/>
    <cellStyle name="Currency 2 3 7 2 3 5" xfId="30827" xr:uid="{00000000-0005-0000-0000-000062930000}"/>
    <cellStyle name="Currency 2 3 7 2 3 6" xfId="30828" xr:uid="{00000000-0005-0000-0000-000063930000}"/>
    <cellStyle name="Currency 2 3 7 2 4" xfId="30829" xr:uid="{00000000-0005-0000-0000-000064930000}"/>
    <cellStyle name="Currency 2 3 7 2 4 2" xfId="30830" xr:uid="{00000000-0005-0000-0000-000065930000}"/>
    <cellStyle name="Currency 2 3 7 2 4 2 2" xfId="30831" xr:uid="{00000000-0005-0000-0000-000066930000}"/>
    <cellStyle name="Currency 2 3 7 2 4 2 3" xfId="56124" xr:uid="{00000000-0005-0000-0000-000067930000}"/>
    <cellStyle name="Currency 2 3 7 2 4 3" xfId="30832" xr:uid="{00000000-0005-0000-0000-000068930000}"/>
    <cellStyle name="Currency 2 3 7 2 4 4" xfId="30833" xr:uid="{00000000-0005-0000-0000-000069930000}"/>
    <cellStyle name="Currency 2 3 7 2 5" xfId="30834" xr:uid="{00000000-0005-0000-0000-00006A930000}"/>
    <cellStyle name="Currency 2 3 7 2 5 2" xfId="30835" xr:uid="{00000000-0005-0000-0000-00006B930000}"/>
    <cellStyle name="Currency 2 3 7 2 5 2 2" xfId="30836" xr:uid="{00000000-0005-0000-0000-00006C930000}"/>
    <cellStyle name="Currency 2 3 7 2 5 2 3" xfId="56125" xr:uid="{00000000-0005-0000-0000-00006D930000}"/>
    <cellStyle name="Currency 2 3 7 2 5 3" xfId="30837" xr:uid="{00000000-0005-0000-0000-00006E930000}"/>
    <cellStyle name="Currency 2 3 7 2 5 4" xfId="30838" xr:uid="{00000000-0005-0000-0000-00006F930000}"/>
    <cellStyle name="Currency 2 3 7 2 6" xfId="30839" xr:uid="{00000000-0005-0000-0000-000070930000}"/>
    <cellStyle name="Currency 2 3 7 2 6 2" xfId="30840" xr:uid="{00000000-0005-0000-0000-000071930000}"/>
    <cellStyle name="Currency 2 3 7 2 6 3" xfId="56126" xr:uid="{00000000-0005-0000-0000-000072930000}"/>
    <cellStyle name="Currency 2 3 7 2 7" xfId="30841" xr:uid="{00000000-0005-0000-0000-000073930000}"/>
    <cellStyle name="Currency 2 3 7 2 8" xfId="30842" xr:uid="{00000000-0005-0000-0000-000074930000}"/>
    <cellStyle name="Currency 2 3 7 3" xfId="30843" xr:uid="{00000000-0005-0000-0000-000075930000}"/>
    <cellStyle name="Currency 2 3 7 3 2" xfId="30844" xr:uid="{00000000-0005-0000-0000-000076930000}"/>
    <cellStyle name="Currency 2 3 7 3 2 2" xfId="30845" xr:uid="{00000000-0005-0000-0000-000077930000}"/>
    <cellStyle name="Currency 2 3 7 3 2 2 2" xfId="30846" xr:uid="{00000000-0005-0000-0000-000078930000}"/>
    <cellStyle name="Currency 2 3 7 3 2 2 2 2" xfId="30847" xr:uid="{00000000-0005-0000-0000-000079930000}"/>
    <cellStyle name="Currency 2 3 7 3 2 2 2 3" xfId="56127" xr:uid="{00000000-0005-0000-0000-00007A930000}"/>
    <cellStyle name="Currency 2 3 7 3 2 2 3" xfId="30848" xr:uid="{00000000-0005-0000-0000-00007B930000}"/>
    <cellStyle name="Currency 2 3 7 3 2 2 4" xfId="30849" xr:uid="{00000000-0005-0000-0000-00007C930000}"/>
    <cellStyle name="Currency 2 3 7 3 2 3" xfId="30850" xr:uid="{00000000-0005-0000-0000-00007D930000}"/>
    <cellStyle name="Currency 2 3 7 3 2 3 2" xfId="30851" xr:uid="{00000000-0005-0000-0000-00007E930000}"/>
    <cellStyle name="Currency 2 3 7 3 2 3 2 2" xfId="30852" xr:uid="{00000000-0005-0000-0000-00007F930000}"/>
    <cellStyle name="Currency 2 3 7 3 2 3 2 3" xfId="56128" xr:uid="{00000000-0005-0000-0000-000080930000}"/>
    <cellStyle name="Currency 2 3 7 3 2 3 3" xfId="30853" xr:uid="{00000000-0005-0000-0000-000081930000}"/>
    <cellStyle name="Currency 2 3 7 3 2 3 4" xfId="30854" xr:uid="{00000000-0005-0000-0000-000082930000}"/>
    <cellStyle name="Currency 2 3 7 3 2 4" xfId="30855" xr:uid="{00000000-0005-0000-0000-000083930000}"/>
    <cellStyle name="Currency 2 3 7 3 2 4 2" xfId="30856" xr:uid="{00000000-0005-0000-0000-000084930000}"/>
    <cellStyle name="Currency 2 3 7 3 2 4 3" xfId="56129" xr:uid="{00000000-0005-0000-0000-000085930000}"/>
    <cellStyle name="Currency 2 3 7 3 2 5" xfId="30857" xr:uid="{00000000-0005-0000-0000-000086930000}"/>
    <cellStyle name="Currency 2 3 7 3 2 6" xfId="30858" xr:uid="{00000000-0005-0000-0000-000087930000}"/>
    <cellStyle name="Currency 2 3 7 3 3" xfId="30859" xr:uid="{00000000-0005-0000-0000-000088930000}"/>
    <cellStyle name="Currency 2 3 7 3 3 2" xfId="30860" xr:uid="{00000000-0005-0000-0000-000089930000}"/>
    <cellStyle name="Currency 2 3 7 3 3 2 2" xfId="30861" xr:uid="{00000000-0005-0000-0000-00008A930000}"/>
    <cellStyle name="Currency 2 3 7 3 3 2 3" xfId="56130" xr:uid="{00000000-0005-0000-0000-00008B930000}"/>
    <cellStyle name="Currency 2 3 7 3 3 3" xfId="30862" xr:uid="{00000000-0005-0000-0000-00008C930000}"/>
    <cellStyle name="Currency 2 3 7 3 3 4" xfId="30863" xr:uid="{00000000-0005-0000-0000-00008D930000}"/>
    <cellStyle name="Currency 2 3 7 3 4" xfId="30864" xr:uid="{00000000-0005-0000-0000-00008E930000}"/>
    <cellStyle name="Currency 2 3 7 3 4 2" xfId="30865" xr:uid="{00000000-0005-0000-0000-00008F930000}"/>
    <cellStyle name="Currency 2 3 7 3 4 2 2" xfId="30866" xr:uid="{00000000-0005-0000-0000-000090930000}"/>
    <cellStyle name="Currency 2 3 7 3 4 2 3" xfId="56131" xr:uid="{00000000-0005-0000-0000-000091930000}"/>
    <cellStyle name="Currency 2 3 7 3 4 3" xfId="30867" xr:uid="{00000000-0005-0000-0000-000092930000}"/>
    <cellStyle name="Currency 2 3 7 3 4 4" xfId="30868" xr:uid="{00000000-0005-0000-0000-000093930000}"/>
    <cellStyle name="Currency 2 3 7 3 5" xfId="30869" xr:uid="{00000000-0005-0000-0000-000094930000}"/>
    <cellStyle name="Currency 2 3 7 3 5 2" xfId="30870" xr:uid="{00000000-0005-0000-0000-000095930000}"/>
    <cellStyle name="Currency 2 3 7 3 5 3" xfId="56132" xr:uid="{00000000-0005-0000-0000-000096930000}"/>
    <cellStyle name="Currency 2 3 7 3 6" xfId="30871" xr:uid="{00000000-0005-0000-0000-000097930000}"/>
    <cellStyle name="Currency 2 3 7 3 7" xfId="30872" xr:uid="{00000000-0005-0000-0000-000098930000}"/>
    <cellStyle name="Currency 2 3 7 4" xfId="30873" xr:uid="{00000000-0005-0000-0000-000099930000}"/>
    <cellStyle name="Currency 2 3 7 4 2" xfId="30874" xr:uid="{00000000-0005-0000-0000-00009A930000}"/>
    <cellStyle name="Currency 2 3 7 4 2 2" xfId="30875" xr:uid="{00000000-0005-0000-0000-00009B930000}"/>
    <cellStyle name="Currency 2 3 7 4 2 2 2" xfId="30876" xr:uid="{00000000-0005-0000-0000-00009C930000}"/>
    <cellStyle name="Currency 2 3 7 4 2 2 3" xfId="56133" xr:uid="{00000000-0005-0000-0000-00009D930000}"/>
    <cellStyle name="Currency 2 3 7 4 2 3" xfId="30877" xr:uid="{00000000-0005-0000-0000-00009E930000}"/>
    <cellStyle name="Currency 2 3 7 4 2 4" xfId="30878" xr:uid="{00000000-0005-0000-0000-00009F930000}"/>
    <cellStyle name="Currency 2 3 7 4 3" xfId="30879" xr:uid="{00000000-0005-0000-0000-0000A0930000}"/>
    <cellStyle name="Currency 2 3 7 4 3 2" xfId="30880" xr:uid="{00000000-0005-0000-0000-0000A1930000}"/>
    <cellStyle name="Currency 2 3 7 4 3 2 2" xfId="30881" xr:uid="{00000000-0005-0000-0000-0000A2930000}"/>
    <cellStyle name="Currency 2 3 7 4 3 2 3" xfId="56134" xr:uid="{00000000-0005-0000-0000-0000A3930000}"/>
    <cellStyle name="Currency 2 3 7 4 3 3" xfId="30882" xr:uid="{00000000-0005-0000-0000-0000A4930000}"/>
    <cellStyle name="Currency 2 3 7 4 3 4" xfId="30883" xr:uid="{00000000-0005-0000-0000-0000A5930000}"/>
    <cellStyle name="Currency 2 3 7 4 4" xfId="30884" xr:uid="{00000000-0005-0000-0000-0000A6930000}"/>
    <cellStyle name="Currency 2 3 7 4 4 2" xfId="30885" xr:uid="{00000000-0005-0000-0000-0000A7930000}"/>
    <cellStyle name="Currency 2 3 7 4 4 3" xfId="56135" xr:uid="{00000000-0005-0000-0000-0000A8930000}"/>
    <cellStyle name="Currency 2 3 7 4 5" xfId="30886" xr:uid="{00000000-0005-0000-0000-0000A9930000}"/>
    <cellStyle name="Currency 2 3 7 4 6" xfId="30887" xr:uid="{00000000-0005-0000-0000-0000AA930000}"/>
    <cellStyle name="Currency 2 3 7 5" xfId="30888" xr:uid="{00000000-0005-0000-0000-0000AB930000}"/>
    <cellStyle name="Currency 2 3 7 5 2" xfId="30889" xr:uid="{00000000-0005-0000-0000-0000AC930000}"/>
    <cellStyle name="Currency 2 3 7 5 2 2" xfId="30890" xr:uid="{00000000-0005-0000-0000-0000AD930000}"/>
    <cellStyle name="Currency 2 3 7 5 2 2 2" xfId="30891" xr:uid="{00000000-0005-0000-0000-0000AE930000}"/>
    <cellStyle name="Currency 2 3 7 5 2 2 3" xfId="56136" xr:uid="{00000000-0005-0000-0000-0000AF930000}"/>
    <cellStyle name="Currency 2 3 7 5 2 3" xfId="30892" xr:uid="{00000000-0005-0000-0000-0000B0930000}"/>
    <cellStyle name="Currency 2 3 7 5 2 4" xfId="30893" xr:uid="{00000000-0005-0000-0000-0000B1930000}"/>
    <cellStyle name="Currency 2 3 7 5 3" xfId="30894" xr:uid="{00000000-0005-0000-0000-0000B2930000}"/>
    <cellStyle name="Currency 2 3 7 5 3 2" xfId="30895" xr:uid="{00000000-0005-0000-0000-0000B3930000}"/>
    <cellStyle name="Currency 2 3 7 5 3 3" xfId="56137" xr:uid="{00000000-0005-0000-0000-0000B4930000}"/>
    <cellStyle name="Currency 2 3 7 5 4" xfId="30896" xr:uid="{00000000-0005-0000-0000-0000B5930000}"/>
    <cellStyle name="Currency 2 3 7 5 5" xfId="30897" xr:uid="{00000000-0005-0000-0000-0000B6930000}"/>
    <cellStyle name="Currency 2 3 7 6" xfId="30898" xr:uid="{00000000-0005-0000-0000-0000B7930000}"/>
    <cellStyle name="Currency 2 3 7 6 2" xfId="30899" xr:uid="{00000000-0005-0000-0000-0000B8930000}"/>
    <cellStyle name="Currency 2 3 7 6 2 2" xfId="30900" xr:uid="{00000000-0005-0000-0000-0000B9930000}"/>
    <cellStyle name="Currency 2 3 7 6 2 3" xfId="56138" xr:uid="{00000000-0005-0000-0000-0000BA930000}"/>
    <cellStyle name="Currency 2 3 7 6 3" xfId="30901" xr:uid="{00000000-0005-0000-0000-0000BB930000}"/>
    <cellStyle name="Currency 2 3 7 6 4" xfId="30902" xr:uid="{00000000-0005-0000-0000-0000BC930000}"/>
    <cellStyle name="Currency 2 3 7 7" xfId="30903" xr:uid="{00000000-0005-0000-0000-0000BD930000}"/>
    <cellStyle name="Currency 2 3 7 7 2" xfId="30904" xr:uid="{00000000-0005-0000-0000-0000BE930000}"/>
    <cellStyle name="Currency 2 3 7 7 2 2" xfId="30905" xr:uid="{00000000-0005-0000-0000-0000BF930000}"/>
    <cellStyle name="Currency 2 3 7 7 2 3" xfId="56139" xr:uid="{00000000-0005-0000-0000-0000C0930000}"/>
    <cellStyle name="Currency 2 3 7 7 3" xfId="30906" xr:uid="{00000000-0005-0000-0000-0000C1930000}"/>
    <cellStyle name="Currency 2 3 7 7 4" xfId="30907" xr:uid="{00000000-0005-0000-0000-0000C2930000}"/>
    <cellStyle name="Currency 2 3 7 8" xfId="30908" xr:uid="{00000000-0005-0000-0000-0000C3930000}"/>
    <cellStyle name="Currency 2 3 7 8 2" xfId="30909" xr:uid="{00000000-0005-0000-0000-0000C4930000}"/>
    <cellStyle name="Currency 2 3 7 8 3" xfId="56140" xr:uid="{00000000-0005-0000-0000-0000C5930000}"/>
    <cellStyle name="Currency 2 3 7 9" xfId="30910" xr:uid="{00000000-0005-0000-0000-0000C6930000}"/>
    <cellStyle name="Currency 2 3 8" xfId="30911" xr:uid="{00000000-0005-0000-0000-0000C7930000}"/>
    <cellStyle name="Currency 2 3 8 2" xfId="30912" xr:uid="{00000000-0005-0000-0000-0000C8930000}"/>
    <cellStyle name="Currency 2 3 8 2 2" xfId="30913" xr:uid="{00000000-0005-0000-0000-0000C9930000}"/>
    <cellStyle name="Currency 2 3 8 2 2 2" xfId="30914" xr:uid="{00000000-0005-0000-0000-0000CA930000}"/>
    <cellStyle name="Currency 2 3 8 2 2 2 2" xfId="30915" xr:uid="{00000000-0005-0000-0000-0000CB930000}"/>
    <cellStyle name="Currency 2 3 8 2 2 2 2 2" xfId="30916" xr:uid="{00000000-0005-0000-0000-0000CC930000}"/>
    <cellStyle name="Currency 2 3 8 2 2 2 2 3" xfId="56141" xr:uid="{00000000-0005-0000-0000-0000CD930000}"/>
    <cellStyle name="Currency 2 3 8 2 2 2 3" xfId="30917" xr:uid="{00000000-0005-0000-0000-0000CE930000}"/>
    <cellStyle name="Currency 2 3 8 2 2 2 4" xfId="30918" xr:uid="{00000000-0005-0000-0000-0000CF930000}"/>
    <cellStyle name="Currency 2 3 8 2 2 3" xfId="30919" xr:uid="{00000000-0005-0000-0000-0000D0930000}"/>
    <cellStyle name="Currency 2 3 8 2 2 3 2" xfId="30920" xr:uid="{00000000-0005-0000-0000-0000D1930000}"/>
    <cellStyle name="Currency 2 3 8 2 2 3 2 2" xfId="30921" xr:uid="{00000000-0005-0000-0000-0000D2930000}"/>
    <cellStyle name="Currency 2 3 8 2 2 3 2 3" xfId="56142" xr:uid="{00000000-0005-0000-0000-0000D3930000}"/>
    <cellStyle name="Currency 2 3 8 2 2 3 3" xfId="30922" xr:uid="{00000000-0005-0000-0000-0000D4930000}"/>
    <cellStyle name="Currency 2 3 8 2 2 3 4" xfId="30923" xr:uid="{00000000-0005-0000-0000-0000D5930000}"/>
    <cellStyle name="Currency 2 3 8 2 2 4" xfId="30924" xr:uid="{00000000-0005-0000-0000-0000D6930000}"/>
    <cellStyle name="Currency 2 3 8 2 2 4 2" xfId="30925" xr:uid="{00000000-0005-0000-0000-0000D7930000}"/>
    <cellStyle name="Currency 2 3 8 2 2 4 3" xfId="56143" xr:uid="{00000000-0005-0000-0000-0000D8930000}"/>
    <cellStyle name="Currency 2 3 8 2 2 5" xfId="30926" xr:uid="{00000000-0005-0000-0000-0000D9930000}"/>
    <cellStyle name="Currency 2 3 8 2 2 6" xfId="30927" xr:uid="{00000000-0005-0000-0000-0000DA930000}"/>
    <cellStyle name="Currency 2 3 8 2 3" xfId="30928" xr:uid="{00000000-0005-0000-0000-0000DB930000}"/>
    <cellStyle name="Currency 2 3 8 2 3 2" xfId="30929" xr:uid="{00000000-0005-0000-0000-0000DC930000}"/>
    <cellStyle name="Currency 2 3 8 2 3 2 2" xfId="30930" xr:uid="{00000000-0005-0000-0000-0000DD930000}"/>
    <cellStyle name="Currency 2 3 8 2 3 2 3" xfId="56144" xr:uid="{00000000-0005-0000-0000-0000DE930000}"/>
    <cellStyle name="Currency 2 3 8 2 3 3" xfId="30931" xr:uid="{00000000-0005-0000-0000-0000DF930000}"/>
    <cellStyle name="Currency 2 3 8 2 3 4" xfId="30932" xr:uid="{00000000-0005-0000-0000-0000E0930000}"/>
    <cellStyle name="Currency 2 3 8 2 4" xfId="30933" xr:uid="{00000000-0005-0000-0000-0000E1930000}"/>
    <cellStyle name="Currency 2 3 8 2 4 2" xfId="30934" xr:uid="{00000000-0005-0000-0000-0000E2930000}"/>
    <cellStyle name="Currency 2 3 8 2 4 2 2" xfId="30935" xr:uid="{00000000-0005-0000-0000-0000E3930000}"/>
    <cellStyle name="Currency 2 3 8 2 4 2 3" xfId="56145" xr:uid="{00000000-0005-0000-0000-0000E4930000}"/>
    <cellStyle name="Currency 2 3 8 2 4 3" xfId="30936" xr:uid="{00000000-0005-0000-0000-0000E5930000}"/>
    <cellStyle name="Currency 2 3 8 2 4 4" xfId="30937" xr:uid="{00000000-0005-0000-0000-0000E6930000}"/>
    <cellStyle name="Currency 2 3 8 2 5" xfId="30938" xr:uid="{00000000-0005-0000-0000-0000E7930000}"/>
    <cellStyle name="Currency 2 3 8 2 5 2" xfId="30939" xr:uid="{00000000-0005-0000-0000-0000E8930000}"/>
    <cellStyle name="Currency 2 3 8 2 5 3" xfId="56146" xr:uid="{00000000-0005-0000-0000-0000E9930000}"/>
    <cellStyle name="Currency 2 3 8 2 6" xfId="30940" xr:uid="{00000000-0005-0000-0000-0000EA930000}"/>
    <cellStyle name="Currency 2 3 8 2 7" xfId="30941" xr:uid="{00000000-0005-0000-0000-0000EB930000}"/>
    <cellStyle name="Currency 2 3 8 3" xfId="30942" xr:uid="{00000000-0005-0000-0000-0000EC930000}"/>
    <cellStyle name="Currency 2 3 8 3 2" xfId="30943" xr:uid="{00000000-0005-0000-0000-0000ED930000}"/>
    <cellStyle name="Currency 2 3 8 3 2 2" xfId="30944" xr:uid="{00000000-0005-0000-0000-0000EE930000}"/>
    <cellStyle name="Currency 2 3 8 3 2 2 2" xfId="30945" xr:uid="{00000000-0005-0000-0000-0000EF930000}"/>
    <cellStyle name="Currency 2 3 8 3 2 2 3" xfId="56147" xr:uid="{00000000-0005-0000-0000-0000F0930000}"/>
    <cellStyle name="Currency 2 3 8 3 2 3" xfId="30946" xr:uid="{00000000-0005-0000-0000-0000F1930000}"/>
    <cellStyle name="Currency 2 3 8 3 2 4" xfId="30947" xr:uid="{00000000-0005-0000-0000-0000F2930000}"/>
    <cellStyle name="Currency 2 3 8 3 3" xfId="30948" xr:uid="{00000000-0005-0000-0000-0000F3930000}"/>
    <cellStyle name="Currency 2 3 8 3 3 2" xfId="30949" xr:uid="{00000000-0005-0000-0000-0000F4930000}"/>
    <cellStyle name="Currency 2 3 8 3 3 2 2" xfId="30950" xr:uid="{00000000-0005-0000-0000-0000F5930000}"/>
    <cellStyle name="Currency 2 3 8 3 3 2 3" xfId="56148" xr:uid="{00000000-0005-0000-0000-0000F6930000}"/>
    <cellStyle name="Currency 2 3 8 3 3 3" xfId="30951" xr:uid="{00000000-0005-0000-0000-0000F7930000}"/>
    <cellStyle name="Currency 2 3 8 3 3 4" xfId="30952" xr:uid="{00000000-0005-0000-0000-0000F8930000}"/>
    <cellStyle name="Currency 2 3 8 3 4" xfId="30953" xr:uid="{00000000-0005-0000-0000-0000F9930000}"/>
    <cellStyle name="Currency 2 3 8 3 4 2" xfId="30954" xr:uid="{00000000-0005-0000-0000-0000FA930000}"/>
    <cellStyle name="Currency 2 3 8 3 4 3" xfId="56149" xr:uid="{00000000-0005-0000-0000-0000FB930000}"/>
    <cellStyle name="Currency 2 3 8 3 5" xfId="30955" xr:uid="{00000000-0005-0000-0000-0000FC930000}"/>
    <cellStyle name="Currency 2 3 8 3 6" xfId="30956" xr:uid="{00000000-0005-0000-0000-0000FD930000}"/>
    <cellStyle name="Currency 2 3 8 4" xfId="30957" xr:uid="{00000000-0005-0000-0000-0000FE930000}"/>
    <cellStyle name="Currency 2 3 8 4 2" xfId="30958" xr:uid="{00000000-0005-0000-0000-0000FF930000}"/>
    <cellStyle name="Currency 2 3 8 4 2 2" xfId="30959" xr:uid="{00000000-0005-0000-0000-000000940000}"/>
    <cellStyle name="Currency 2 3 8 4 2 3" xfId="56150" xr:uid="{00000000-0005-0000-0000-000001940000}"/>
    <cellStyle name="Currency 2 3 8 4 3" xfId="30960" xr:uid="{00000000-0005-0000-0000-000002940000}"/>
    <cellStyle name="Currency 2 3 8 4 4" xfId="30961" xr:uid="{00000000-0005-0000-0000-000003940000}"/>
    <cellStyle name="Currency 2 3 8 5" xfId="30962" xr:uid="{00000000-0005-0000-0000-000004940000}"/>
    <cellStyle name="Currency 2 3 8 5 2" xfId="30963" xr:uid="{00000000-0005-0000-0000-000005940000}"/>
    <cellStyle name="Currency 2 3 8 5 2 2" xfId="30964" xr:uid="{00000000-0005-0000-0000-000006940000}"/>
    <cellStyle name="Currency 2 3 8 5 2 3" xfId="56151" xr:uid="{00000000-0005-0000-0000-000007940000}"/>
    <cellStyle name="Currency 2 3 8 5 3" xfId="30965" xr:uid="{00000000-0005-0000-0000-000008940000}"/>
    <cellStyle name="Currency 2 3 8 5 4" xfId="30966" xr:uid="{00000000-0005-0000-0000-000009940000}"/>
    <cellStyle name="Currency 2 3 8 6" xfId="30967" xr:uid="{00000000-0005-0000-0000-00000A940000}"/>
    <cellStyle name="Currency 2 3 8 6 2" xfId="30968" xr:uid="{00000000-0005-0000-0000-00000B940000}"/>
    <cellStyle name="Currency 2 3 8 6 3" xfId="56152" xr:uid="{00000000-0005-0000-0000-00000C940000}"/>
    <cellStyle name="Currency 2 3 8 7" xfId="30969" xr:uid="{00000000-0005-0000-0000-00000D940000}"/>
    <cellStyle name="Currency 2 3 8 8" xfId="30970" xr:uid="{00000000-0005-0000-0000-00000E940000}"/>
    <cellStyle name="Currency 2 3 9" xfId="30971" xr:uid="{00000000-0005-0000-0000-00000F940000}"/>
    <cellStyle name="Currency 2 3 9 2" xfId="30972" xr:uid="{00000000-0005-0000-0000-000010940000}"/>
    <cellStyle name="Currency 2 3 9 2 2" xfId="30973" xr:uid="{00000000-0005-0000-0000-000011940000}"/>
    <cellStyle name="Currency 2 3 9 2 2 2" xfId="30974" xr:uid="{00000000-0005-0000-0000-000012940000}"/>
    <cellStyle name="Currency 2 3 9 2 2 2 2" xfId="30975" xr:uid="{00000000-0005-0000-0000-000013940000}"/>
    <cellStyle name="Currency 2 3 9 2 2 2 3" xfId="56153" xr:uid="{00000000-0005-0000-0000-000014940000}"/>
    <cellStyle name="Currency 2 3 9 2 2 3" xfId="30976" xr:uid="{00000000-0005-0000-0000-000015940000}"/>
    <cellStyle name="Currency 2 3 9 2 2 4" xfId="30977" xr:uid="{00000000-0005-0000-0000-000016940000}"/>
    <cellStyle name="Currency 2 3 9 2 3" xfId="30978" xr:uid="{00000000-0005-0000-0000-000017940000}"/>
    <cellStyle name="Currency 2 3 9 2 3 2" xfId="30979" xr:uid="{00000000-0005-0000-0000-000018940000}"/>
    <cellStyle name="Currency 2 3 9 2 3 2 2" xfId="30980" xr:uid="{00000000-0005-0000-0000-000019940000}"/>
    <cellStyle name="Currency 2 3 9 2 3 2 3" xfId="56154" xr:uid="{00000000-0005-0000-0000-00001A940000}"/>
    <cellStyle name="Currency 2 3 9 2 3 3" xfId="30981" xr:uid="{00000000-0005-0000-0000-00001B940000}"/>
    <cellStyle name="Currency 2 3 9 2 3 4" xfId="30982" xr:uid="{00000000-0005-0000-0000-00001C940000}"/>
    <cellStyle name="Currency 2 3 9 2 4" xfId="30983" xr:uid="{00000000-0005-0000-0000-00001D940000}"/>
    <cellStyle name="Currency 2 3 9 2 4 2" xfId="30984" xr:uid="{00000000-0005-0000-0000-00001E940000}"/>
    <cellStyle name="Currency 2 3 9 2 4 3" xfId="56155" xr:uid="{00000000-0005-0000-0000-00001F940000}"/>
    <cellStyle name="Currency 2 3 9 2 5" xfId="30985" xr:uid="{00000000-0005-0000-0000-000020940000}"/>
    <cellStyle name="Currency 2 3 9 2 6" xfId="30986" xr:uid="{00000000-0005-0000-0000-000021940000}"/>
    <cellStyle name="Currency 2 3 9 3" xfId="30987" xr:uid="{00000000-0005-0000-0000-000022940000}"/>
    <cellStyle name="Currency 2 3 9 3 2" xfId="30988" xr:uid="{00000000-0005-0000-0000-000023940000}"/>
    <cellStyle name="Currency 2 3 9 3 2 2" xfId="30989" xr:uid="{00000000-0005-0000-0000-000024940000}"/>
    <cellStyle name="Currency 2 3 9 3 2 3" xfId="56156" xr:uid="{00000000-0005-0000-0000-000025940000}"/>
    <cellStyle name="Currency 2 3 9 3 3" xfId="30990" xr:uid="{00000000-0005-0000-0000-000026940000}"/>
    <cellStyle name="Currency 2 3 9 3 4" xfId="30991" xr:uid="{00000000-0005-0000-0000-000027940000}"/>
    <cellStyle name="Currency 2 3 9 4" xfId="30992" xr:uid="{00000000-0005-0000-0000-000028940000}"/>
    <cellStyle name="Currency 2 3 9 4 2" xfId="30993" xr:uid="{00000000-0005-0000-0000-000029940000}"/>
    <cellStyle name="Currency 2 3 9 4 2 2" xfId="30994" xr:uid="{00000000-0005-0000-0000-00002A940000}"/>
    <cellStyle name="Currency 2 3 9 4 2 3" xfId="56157" xr:uid="{00000000-0005-0000-0000-00002B940000}"/>
    <cellStyle name="Currency 2 3 9 4 3" xfId="30995" xr:uid="{00000000-0005-0000-0000-00002C940000}"/>
    <cellStyle name="Currency 2 3 9 4 4" xfId="30996" xr:uid="{00000000-0005-0000-0000-00002D940000}"/>
    <cellStyle name="Currency 2 3 9 5" xfId="30997" xr:uid="{00000000-0005-0000-0000-00002E940000}"/>
    <cellStyle name="Currency 2 3 9 5 2" xfId="30998" xr:uid="{00000000-0005-0000-0000-00002F940000}"/>
    <cellStyle name="Currency 2 3 9 5 3" xfId="56158" xr:uid="{00000000-0005-0000-0000-000030940000}"/>
    <cellStyle name="Currency 2 3 9 6" xfId="30999" xr:uid="{00000000-0005-0000-0000-000031940000}"/>
    <cellStyle name="Currency 2 3 9 7" xfId="31000" xr:uid="{00000000-0005-0000-0000-000032940000}"/>
    <cellStyle name="Currency 2 4" xfId="31001" xr:uid="{00000000-0005-0000-0000-000033940000}"/>
    <cellStyle name="Currency 2 4 10" xfId="31002" xr:uid="{00000000-0005-0000-0000-000034940000}"/>
    <cellStyle name="Currency 2 4 10 2" xfId="31003" xr:uid="{00000000-0005-0000-0000-000035940000}"/>
    <cellStyle name="Currency 2 4 10 2 2" xfId="31004" xr:uid="{00000000-0005-0000-0000-000036940000}"/>
    <cellStyle name="Currency 2 4 10 2 2 2" xfId="31005" xr:uid="{00000000-0005-0000-0000-000037940000}"/>
    <cellStyle name="Currency 2 4 10 2 2 3" xfId="56159" xr:uid="{00000000-0005-0000-0000-000038940000}"/>
    <cellStyle name="Currency 2 4 10 2 3" xfId="31006" xr:uid="{00000000-0005-0000-0000-000039940000}"/>
    <cellStyle name="Currency 2 4 10 2 4" xfId="31007" xr:uid="{00000000-0005-0000-0000-00003A940000}"/>
    <cellStyle name="Currency 2 4 10 3" xfId="31008" xr:uid="{00000000-0005-0000-0000-00003B940000}"/>
    <cellStyle name="Currency 2 4 10 3 2" xfId="31009" xr:uid="{00000000-0005-0000-0000-00003C940000}"/>
    <cellStyle name="Currency 2 4 10 3 3" xfId="56160" xr:uid="{00000000-0005-0000-0000-00003D940000}"/>
    <cellStyle name="Currency 2 4 10 4" xfId="31010" xr:uid="{00000000-0005-0000-0000-00003E940000}"/>
    <cellStyle name="Currency 2 4 10 5" xfId="31011" xr:uid="{00000000-0005-0000-0000-00003F940000}"/>
    <cellStyle name="Currency 2 4 11" xfId="31012" xr:uid="{00000000-0005-0000-0000-000040940000}"/>
    <cellStyle name="Currency 2 4 11 2" xfId="31013" xr:uid="{00000000-0005-0000-0000-000041940000}"/>
    <cellStyle name="Currency 2 4 11 2 2" xfId="31014" xr:uid="{00000000-0005-0000-0000-000042940000}"/>
    <cellStyle name="Currency 2 4 11 2 3" xfId="56161" xr:uid="{00000000-0005-0000-0000-000043940000}"/>
    <cellStyle name="Currency 2 4 11 3" xfId="31015" xr:uid="{00000000-0005-0000-0000-000044940000}"/>
    <cellStyle name="Currency 2 4 11 4" xfId="31016" xr:uid="{00000000-0005-0000-0000-000045940000}"/>
    <cellStyle name="Currency 2 4 12" xfId="31017" xr:uid="{00000000-0005-0000-0000-000046940000}"/>
    <cellStyle name="Currency 2 4 12 2" xfId="31018" xr:uid="{00000000-0005-0000-0000-000047940000}"/>
    <cellStyle name="Currency 2 4 12 2 2" xfId="31019" xr:uid="{00000000-0005-0000-0000-000048940000}"/>
    <cellStyle name="Currency 2 4 12 2 3" xfId="56162" xr:uid="{00000000-0005-0000-0000-000049940000}"/>
    <cellStyle name="Currency 2 4 12 3" xfId="31020" xr:uid="{00000000-0005-0000-0000-00004A940000}"/>
    <cellStyle name="Currency 2 4 12 4" xfId="31021" xr:uid="{00000000-0005-0000-0000-00004B940000}"/>
    <cellStyle name="Currency 2 4 13" xfId="31022" xr:uid="{00000000-0005-0000-0000-00004C940000}"/>
    <cellStyle name="Currency 2 4 13 2" xfId="31023" xr:uid="{00000000-0005-0000-0000-00004D940000}"/>
    <cellStyle name="Currency 2 4 13 3" xfId="56163" xr:uid="{00000000-0005-0000-0000-00004E940000}"/>
    <cellStyle name="Currency 2 4 14" xfId="31024" xr:uid="{00000000-0005-0000-0000-00004F940000}"/>
    <cellStyle name="Currency 2 4 15" xfId="31025" xr:uid="{00000000-0005-0000-0000-000050940000}"/>
    <cellStyle name="Currency 2 4 2" xfId="31026" xr:uid="{00000000-0005-0000-0000-000051940000}"/>
    <cellStyle name="Currency 2 4 2 10" xfId="31027" xr:uid="{00000000-0005-0000-0000-000052940000}"/>
    <cellStyle name="Currency 2 4 2 11" xfId="31028" xr:uid="{00000000-0005-0000-0000-000053940000}"/>
    <cellStyle name="Currency 2 4 2 2" xfId="31029" xr:uid="{00000000-0005-0000-0000-000054940000}"/>
    <cellStyle name="Currency 2 4 2 2 10" xfId="31030" xr:uid="{00000000-0005-0000-0000-000055940000}"/>
    <cellStyle name="Currency 2 4 2 2 2" xfId="31031" xr:uid="{00000000-0005-0000-0000-000056940000}"/>
    <cellStyle name="Currency 2 4 2 2 2 2" xfId="31032" xr:uid="{00000000-0005-0000-0000-000057940000}"/>
    <cellStyle name="Currency 2 4 2 2 2 2 2" xfId="31033" xr:uid="{00000000-0005-0000-0000-000058940000}"/>
    <cellStyle name="Currency 2 4 2 2 2 2 2 2" xfId="31034" xr:uid="{00000000-0005-0000-0000-000059940000}"/>
    <cellStyle name="Currency 2 4 2 2 2 2 2 2 2" xfId="31035" xr:uid="{00000000-0005-0000-0000-00005A940000}"/>
    <cellStyle name="Currency 2 4 2 2 2 2 2 2 2 2" xfId="31036" xr:uid="{00000000-0005-0000-0000-00005B940000}"/>
    <cellStyle name="Currency 2 4 2 2 2 2 2 2 2 3" xfId="56164" xr:uid="{00000000-0005-0000-0000-00005C940000}"/>
    <cellStyle name="Currency 2 4 2 2 2 2 2 2 3" xfId="31037" xr:uid="{00000000-0005-0000-0000-00005D940000}"/>
    <cellStyle name="Currency 2 4 2 2 2 2 2 2 4" xfId="31038" xr:uid="{00000000-0005-0000-0000-00005E940000}"/>
    <cellStyle name="Currency 2 4 2 2 2 2 2 3" xfId="31039" xr:uid="{00000000-0005-0000-0000-00005F940000}"/>
    <cellStyle name="Currency 2 4 2 2 2 2 2 3 2" xfId="31040" xr:uid="{00000000-0005-0000-0000-000060940000}"/>
    <cellStyle name="Currency 2 4 2 2 2 2 2 3 2 2" xfId="31041" xr:uid="{00000000-0005-0000-0000-000061940000}"/>
    <cellStyle name="Currency 2 4 2 2 2 2 2 3 2 3" xfId="56165" xr:uid="{00000000-0005-0000-0000-000062940000}"/>
    <cellStyle name="Currency 2 4 2 2 2 2 2 3 3" xfId="31042" xr:uid="{00000000-0005-0000-0000-000063940000}"/>
    <cellStyle name="Currency 2 4 2 2 2 2 2 3 4" xfId="31043" xr:uid="{00000000-0005-0000-0000-000064940000}"/>
    <cellStyle name="Currency 2 4 2 2 2 2 2 4" xfId="31044" xr:uid="{00000000-0005-0000-0000-000065940000}"/>
    <cellStyle name="Currency 2 4 2 2 2 2 2 4 2" xfId="31045" xr:uid="{00000000-0005-0000-0000-000066940000}"/>
    <cellStyle name="Currency 2 4 2 2 2 2 2 4 3" xfId="56166" xr:uid="{00000000-0005-0000-0000-000067940000}"/>
    <cellStyle name="Currency 2 4 2 2 2 2 2 5" xfId="31046" xr:uid="{00000000-0005-0000-0000-000068940000}"/>
    <cellStyle name="Currency 2 4 2 2 2 2 2 6" xfId="31047" xr:uid="{00000000-0005-0000-0000-000069940000}"/>
    <cellStyle name="Currency 2 4 2 2 2 2 3" xfId="31048" xr:uid="{00000000-0005-0000-0000-00006A940000}"/>
    <cellStyle name="Currency 2 4 2 2 2 2 3 2" xfId="31049" xr:uid="{00000000-0005-0000-0000-00006B940000}"/>
    <cellStyle name="Currency 2 4 2 2 2 2 3 2 2" xfId="31050" xr:uid="{00000000-0005-0000-0000-00006C940000}"/>
    <cellStyle name="Currency 2 4 2 2 2 2 3 2 3" xfId="56167" xr:uid="{00000000-0005-0000-0000-00006D940000}"/>
    <cellStyle name="Currency 2 4 2 2 2 2 3 3" xfId="31051" xr:uid="{00000000-0005-0000-0000-00006E940000}"/>
    <cellStyle name="Currency 2 4 2 2 2 2 3 4" xfId="31052" xr:uid="{00000000-0005-0000-0000-00006F940000}"/>
    <cellStyle name="Currency 2 4 2 2 2 2 4" xfId="31053" xr:uid="{00000000-0005-0000-0000-000070940000}"/>
    <cellStyle name="Currency 2 4 2 2 2 2 4 2" xfId="31054" xr:uid="{00000000-0005-0000-0000-000071940000}"/>
    <cellStyle name="Currency 2 4 2 2 2 2 4 2 2" xfId="31055" xr:uid="{00000000-0005-0000-0000-000072940000}"/>
    <cellStyle name="Currency 2 4 2 2 2 2 4 2 3" xfId="56168" xr:uid="{00000000-0005-0000-0000-000073940000}"/>
    <cellStyle name="Currency 2 4 2 2 2 2 4 3" xfId="31056" xr:uid="{00000000-0005-0000-0000-000074940000}"/>
    <cellStyle name="Currency 2 4 2 2 2 2 4 4" xfId="31057" xr:uid="{00000000-0005-0000-0000-000075940000}"/>
    <cellStyle name="Currency 2 4 2 2 2 2 5" xfId="31058" xr:uid="{00000000-0005-0000-0000-000076940000}"/>
    <cellStyle name="Currency 2 4 2 2 2 2 5 2" xfId="31059" xr:uid="{00000000-0005-0000-0000-000077940000}"/>
    <cellStyle name="Currency 2 4 2 2 2 2 5 3" xfId="56169" xr:uid="{00000000-0005-0000-0000-000078940000}"/>
    <cellStyle name="Currency 2 4 2 2 2 2 6" xfId="31060" xr:uid="{00000000-0005-0000-0000-000079940000}"/>
    <cellStyle name="Currency 2 4 2 2 2 2 7" xfId="31061" xr:uid="{00000000-0005-0000-0000-00007A940000}"/>
    <cellStyle name="Currency 2 4 2 2 2 3" xfId="31062" xr:uid="{00000000-0005-0000-0000-00007B940000}"/>
    <cellStyle name="Currency 2 4 2 2 2 3 2" xfId="31063" xr:uid="{00000000-0005-0000-0000-00007C940000}"/>
    <cellStyle name="Currency 2 4 2 2 2 3 2 2" xfId="31064" xr:uid="{00000000-0005-0000-0000-00007D940000}"/>
    <cellStyle name="Currency 2 4 2 2 2 3 2 2 2" xfId="31065" xr:uid="{00000000-0005-0000-0000-00007E940000}"/>
    <cellStyle name="Currency 2 4 2 2 2 3 2 2 3" xfId="56170" xr:uid="{00000000-0005-0000-0000-00007F940000}"/>
    <cellStyle name="Currency 2 4 2 2 2 3 2 3" xfId="31066" xr:uid="{00000000-0005-0000-0000-000080940000}"/>
    <cellStyle name="Currency 2 4 2 2 2 3 2 4" xfId="31067" xr:uid="{00000000-0005-0000-0000-000081940000}"/>
    <cellStyle name="Currency 2 4 2 2 2 3 3" xfId="31068" xr:uid="{00000000-0005-0000-0000-000082940000}"/>
    <cellStyle name="Currency 2 4 2 2 2 3 3 2" xfId="31069" xr:uid="{00000000-0005-0000-0000-000083940000}"/>
    <cellStyle name="Currency 2 4 2 2 2 3 3 2 2" xfId="31070" xr:uid="{00000000-0005-0000-0000-000084940000}"/>
    <cellStyle name="Currency 2 4 2 2 2 3 3 2 3" xfId="56171" xr:uid="{00000000-0005-0000-0000-000085940000}"/>
    <cellStyle name="Currency 2 4 2 2 2 3 3 3" xfId="31071" xr:uid="{00000000-0005-0000-0000-000086940000}"/>
    <cellStyle name="Currency 2 4 2 2 2 3 3 4" xfId="31072" xr:uid="{00000000-0005-0000-0000-000087940000}"/>
    <cellStyle name="Currency 2 4 2 2 2 3 4" xfId="31073" xr:uid="{00000000-0005-0000-0000-000088940000}"/>
    <cellStyle name="Currency 2 4 2 2 2 3 4 2" xfId="31074" xr:uid="{00000000-0005-0000-0000-000089940000}"/>
    <cellStyle name="Currency 2 4 2 2 2 3 4 3" xfId="56172" xr:uid="{00000000-0005-0000-0000-00008A940000}"/>
    <cellStyle name="Currency 2 4 2 2 2 3 5" xfId="31075" xr:uid="{00000000-0005-0000-0000-00008B940000}"/>
    <cellStyle name="Currency 2 4 2 2 2 3 6" xfId="31076" xr:uid="{00000000-0005-0000-0000-00008C940000}"/>
    <cellStyle name="Currency 2 4 2 2 2 4" xfId="31077" xr:uid="{00000000-0005-0000-0000-00008D940000}"/>
    <cellStyle name="Currency 2 4 2 2 2 4 2" xfId="31078" xr:uid="{00000000-0005-0000-0000-00008E940000}"/>
    <cellStyle name="Currency 2 4 2 2 2 4 2 2" xfId="31079" xr:uid="{00000000-0005-0000-0000-00008F940000}"/>
    <cellStyle name="Currency 2 4 2 2 2 4 2 3" xfId="56173" xr:uid="{00000000-0005-0000-0000-000090940000}"/>
    <cellStyle name="Currency 2 4 2 2 2 4 3" xfId="31080" xr:uid="{00000000-0005-0000-0000-000091940000}"/>
    <cellStyle name="Currency 2 4 2 2 2 4 4" xfId="31081" xr:uid="{00000000-0005-0000-0000-000092940000}"/>
    <cellStyle name="Currency 2 4 2 2 2 5" xfId="31082" xr:uid="{00000000-0005-0000-0000-000093940000}"/>
    <cellStyle name="Currency 2 4 2 2 2 5 2" xfId="31083" xr:uid="{00000000-0005-0000-0000-000094940000}"/>
    <cellStyle name="Currency 2 4 2 2 2 5 2 2" xfId="31084" xr:uid="{00000000-0005-0000-0000-000095940000}"/>
    <cellStyle name="Currency 2 4 2 2 2 5 2 3" xfId="56174" xr:uid="{00000000-0005-0000-0000-000096940000}"/>
    <cellStyle name="Currency 2 4 2 2 2 5 3" xfId="31085" xr:uid="{00000000-0005-0000-0000-000097940000}"/>
    <cellStyle name="Currency 2 4 2 2 2 5 4" xfId="31086" xr:uid="{00000000-0005-0000-0000-000098940000}"/>
    <cellStyle name="Currency 2 4 2 2 2 6" xfId="31087" xr:uid="{00000000-0005-0000-0000-000099940000}"/>
    <cellStyle name="Currency 2 4 2 2 2 6 2" xfId="31088" xr:uid="{00000000-0005-0000-0000-00009A940000}"/>
    <cellStyle name="Currency 2 4 2 2 2 6 3" xfId="56175" xr:uid="{00000000-0005-0000-0000-00009B940000}"/>
    <cellStyle name="Currency 2 4 2 2 2 7" xfId="31089" xr:uid="{00000000-0005-0000-0000-00009C940000}"/>
    <cellStyle name="Currency 2 4 2 2 2 8" xfId="31090" xr:uid="{00000000-0005-0000-0000-00009D940000}"/>
    <cellStyle name="Currency 2 4 2 2 3" xfId="31091" xr:uid="{00000000-0005-0000-0000-00009E940000}"/>
    <cellStyle name="Currency 2 4 2 2 3 2" xfId="31092" xr:uid="{00000000-0005-0000-0000-00009F940000}"/>
    <cellStyle name="Currency 2 4 2 2 3 2 2" xfId="31093" xr:uid="{00000000-0005-0000-0000-0000A0940000}"/>
    <cellStyle name="Currency 2 4 2 2 3 2 2 2" xfId="31094" xr:uid="{00000000-0005-0000-0000-0000A1940000}"/>
    <cellStyle name="Currency 2 4 2 2 3 2 2 2 2" xfId="31095" xr:uid="{00000000-0005-0000-0000-0000A2940000}"/>
    <cellStyle name="Currency 2 4 2 2 3 2 2 2 3" xfId="56176" xr:uid="{00000000-0005-0000-0000-0000A3940000}"/>
    <cellStyle name="Currency 2 4 2 2 3 2 2 3" xfId="31096" xr:uid="{00000000-0005-0000-0000-0000A4940000}"/>
    <cellStyle name="Currency 2 4 2 2 3 2 2 4" xfId="31097" xr:uid="{00000000-0005-0000-0000-0000A5940000}"/>
    <cellStyle name="Currency 2 4 2 2 3 2 3" xfId="31098" xr:uid="{00000000-0005-0000-0000-0000A6940000}"/>
    <cellStyle name="Currency 2 4 2 2 3 2 3 2" xfId="31099" xr:uid="{00000000-0005-0000-0000-0000A7940000}"/>
    <cellStyle name="Currency 2 4 2 2 3 2 3 2 2" xfId="31100" xr:uid="{00000000-0005-0000-0000-0000A8940000}"/>
    <cellStyle name="Currency 2 4 2 2 3 2 3 2 3" xfId="56177" xr:uid="{00000000-0005-0000-0000-0000A9940000}"/>
    <cellStyle name="Currency 2 4 2 2 3 2 3 3" xfId="31101" xr:uid="{00000000-0005-0000-0000-0000AA940000}"/>
    <cellStyle name="Currency 2 4 2 2 3 2 3 4" xfId="31102" xr:uid="{00000000-0005-0000-0000-0000AB940000}"/>
    <cellStyle name="Currency 2 4 2 2 3 2 4" xfId="31103" xr:uid="{00000000-0005-0000-0000-0000AC940000}"/>
    <cellStyle name="Currency 2 4 2 2 3 2 4 2" xfId="31104" xr:uid="{00000000-0005-0000-0000-0000AD940000}"/>
    <cellStyle name="Currency 2 4 2 2 3 2 4 3" xfId="56178" xr:uid="{00000000-0005-0000-0000-0000AE940000}"/>
    <cellStyle name="Currency 2 4 2 2 3 2 5" xfId="31105" xr:uid="{00000000-0005-0000-0000-0000AF940000}"/>
    <cellStyle name="Currency 2 4 2 2 3 2 6" xfId="31106" xr:uid="{00000000-0005-0000-0000-0000B0940000}"/>
    <cellStyle name="Currency 2 4 2 2 3 3" xfId="31107" xr:uid="{00000000-0005-0000-0000-0000B1940000}"/>
    <cellStyle name="Currency 2 4 2 2 3 3 2" xfId="31108" xr:uid="{00000000-0005-0000-0000-0000B2940000}"/>
    <cellStyle name="Currency 2 4 2 2 3 3 2 2" xfId="31109" xr:uid="{00000000-0005-0000-0000-0000B3940000}"/>
    <cellStyle name="Currency 2 4 2 2 3 3 2 3" xfId="56179" xr:uid="{00000000-0005-0000-0000-0000B4940000}"/>
    <cellStyle name="Currency 2 4 2 2 3 3 3" xfId="31110" xr:uid="{00000000-0005-0000-0000-0000B5940000}"/>
    <cellStyle name="Currency 2 4 2 2 3 3 4" xfId="31111" xr:uid="{00000000-0005-0000-0000-0000B6940000}"/>
    <cellStyle name="Currency 2 4 2 2 3 4" xfId="31112" xr:uid="{00000000-0005-0000-0000-0000B7940000}"/>
    <cellStyle name="Currency 2 4 2 2 3 4 2" xfId="31113" xr:uid="{00000000-0005-0000-0000-0000B8940000}"/>
    <cellStyle name="Currency 2 4 2 2 3 4 2 2" xfId="31114" xr:uid="{00000000-0005-0000-0000-0000B9940000}"/>
    <cellStyle name="Currency 2 4 2 2 3 4 2 3" xfId="56180" xr:uid="{00000000-0005-0000-0000-0000BA940000}"/>
    <cellStyle name="Currency 2 4 2 2 3 4 3" xfId="31115" xr:uid="{00000000-0005-0000-0000-0000BB940000}"/>
    <cellStyle name="Currency 2 4 2 2 3 4 4" xfId="31116" xr:uid="{00000000-0005-0000-0000-0000BC940000}"/>
    <cellStyle name="Currency 2 4 2 2 3 5" xfId="31117" xr:uid="{00000000-0005-0000-0000-0000BD940000}"/>
    <cellStyle name="Currency 2 4 2 2 3 5 2" xfId="31118" xr:uid="{00000000-0005-0000-0000-0000BE940000}"/>
    <cellStyle name="Currency 2 4 2 2 3 5 3" xfId="56181" xr:uid="{00000000-0005-0000-0000-0000BF940000}"/>
    <cellStyle name="Currency 2 4 2 2 3 6" xfId="31119" xr:uid="{00000000-0005-0000-0000-0000C0940000}"/>
    <cellStyle name="Currency 2 4 2 2 3 7" xfId="31120" xr:uid="{00000000-0005-0000-0000-0000C1940000}"/>
    <cellStyle name="Currency 2 4 2 2 4" xfId="31121" xr:uid="{00000000-0005-0000-0000-0000C2940000}"/>
    <cellStyle name="Currency 2 4 2 2 4 2" xfId="31122" xr:uid="{00000000-0005-0000-0000-0000C3940000}"/>
    <cellStyle name="Currency 2 4 2 2 4 2 2" xfId="31123" xr:uid="{00000000-0005-0000-0000-0000C4940000}"/>
    <cellStyle name="Currency 2 4 2 2 4 2 2 2" xfId="31124" xr:uid="{00000000-0005-0000-0000-0000C5940000}"/>
    <cellStyle name="Currency 2 4 2 2 4 2 2 3" xfId="56182" xr:uid="{00000000-0005-0000-0000-0000C6940000}"/>
    <cellStyle name="Currency 2 4 2 2 4 2 3" xfId="31125" xr:uid="{00000000-0005-0000-0000-0000C7940000}"/>
    <cellStyle name="Currency 2 4 2 2 4 2 4" xfId="31126" xr:uid="{00000000-0005-0000-0000-0000C8940000}"/>
    <cellStyle name="Currency 2 4 2 2 4 3" xfId="31127" xr:uid="{00000000-0005-0000-0000-0000C9940000}"/>
    <cellStyle name="Currency 2 4 2 2 4 3 2" xfId="31128" xr:uid="{00000000-0005-0000-0000-0000CA940000}"/>
    <cellStyle name="Currency 2 4 2 2 4 3 2 2" xfId="31129" xr:uid="{00000000-0005-0000-0000-0000CB940000}"/>
    <cellStyle name="Currency 2 4 2 2 4 3 2 3" xfId="56183" xr:uid="{00000000-0005-0000-0000-0000CC940000}"/>
    <cellStyle name="Currency 2 4 2 2 4 3 3" xfId="31130" xr:uid="{00000000-0005-0000-0000-0000CD940000}"/>
    <cellStyle name="Currency 2 4 2 2 4 3 4" xfId="31131" xr:uid="{00000000-0005-0000-0000-0000CE940000}"/>
    <cellStyle name="Currency 2 4 2 2 4 4" xfId="31132" xr:uid="{00000000-0005-0000-0000-0000CF940000}"/>
    <cellStyle name="Currency 2 4 2 2 4 4 2" xfId="31133" xr:uid="{00000000-0005-0000-0000-0000D0940000}"/>
    <cellStyle name="Currency 2 4 2 2 4 4 3" xfId="56184" xr:uid="{00000000-0005-0000-0000-0000D1940000}"/>
    <cellStyle name="Currency 2 4 2 2 4 5" xfId="31134" xr:uid="{00000000-0005-0000-0000-0000D2940000}"/>
    <cellStyle name="Currency 2 4 2 2 4 6" xfId="31135" xr:uid="{00000000-0005-0000-0000-0000D3940000}"/>
    <cellStyle name="Currency 2 4 2 2 5" xfId="31136" xr:uid="{00000000-0005-0000-0000-0000D4940000}"/>
    <cellStyle name="Currency 2 4 2 2 5 2" xfId="31137" xr:uid="{00000000-0005-0000-0000-0000D5940000}"/>
    <cellStyle name="Currency 2 4 2 2 5 2 2" xfId="31138" xr:uid="{00000000-0005-0000-0000-0000D6940000}"/>
    <cellStyle name="Currency 2 4 2 2 5 2 2 2" xfId="31139" xr:uid="{00000000-0005-0000-0000-0000D7940000}"/>
    <cellStyle name="Currency 2 4 2 2 5 2 2 3" xfId="56185" xr:uid="{00000000-0005-0000-0000-0000D8940000}"/>
    <cellStyle name="Currency 2 4 2 2 5 2 3" xfId="31140" xr:uid="{00000000-0005-0000-0000-0000D9940000}"/>
    <cellStyle name="Currency 2 4 2 2 5 2 4" xfId="31141" xr:uid="{00000000-0005-0000-0000-0000DA940000}"/>
    <cellStyle name="Currency 2 4 2 2 5 3" xfId="31142" xr:uid="{00000000-0005-0000-0000-0000DB940000}"/>
    <cellStyle name="Currency 2 4 2 2 5 3 2" xfId="31143" xr:uid="{00000000-0005-0000-0000-0000DC940000}"/>
    <cellStyle name="Currency 2 4 2 2 5 3 3" xfId="56186" xr:uid="{00000000-0005-0000-0000-0000DD940000}"/>
    <cellStyle name="Currency 2 4 2 2 5 4" xfId="31144" xr:uid="{00000000-0005-0000-0000-0000DE940000}"/>
    <cellStyle name="Currency 2 4 2 2 5 5" xfId="31145" xr:uid="{00000000-0005-0000-0000-0000DF940000}"/>
    <cellStyle name="Currency 2 4 2 2 6" xfId="31146" xr:uid="{00000000-0005-0000-0000-0000E0940000}"/>
    <cellStyle name="Currency 2 4 2 2 6 2" xfId="31147" xr:uid="{00000000-0005-0000-0000-0000E1940000}"/>
    <cellStyle name="Currency 2 4 2 2 6 2 2" xfId="31148" xr:uid="{00000000-0005-0000-0000-0000E2940000}"/>
    <cellStyle name="Currency 2 4 2 2 6 2 3" xfId="56187" xr:uid="{00000000-0005-0000-0000-0000E3940000}"/>
    <cellStyle name="Currency 2 4 2 2 6 3" xfId="31149" xr:uid="{00000000-0005-0000-0000-0000E4940000}"/>
    <cellStyle name="Currency 2 4 2 2 6 4" xfId="31150" xr:uid="{00000000-0005-0000-0000-0000E5940000}"/>
    <cellStyle name="Currency 2 4 2 2 7" xfId="31151" xr:uid="{00000000-0005-0000-0000-0000E6940000}"/>
    <cellStyle name="Currency 2 4 2 2 7 2" xfId="31152" xr:uid="{00000000-0005-0000-0000-0000E7940000}"/>
    <cellStyle name="Currency 2 4 2 2 7 2 2" xfId="31153" xr:uid="{00000000-0005-0000-0000-0000E8940000}"/>
    <cellStyle name="Currency 2 4 2 2 7 2 3" xfId="56188" xr:uid="{00000000-0005-0000-0000-0000E9940000}"/>
    <cellStyle name="Currency 2 4 2 2 7 3" xfId="31154" xr:uid="{00000000-0005-0000-0000-0000EA940000}"/>
    <cellStyle name="Currency 2 4 2 2 7 4" xfId="31155" xr:uid="{00000000-0005-0000-0000-0000EB940000}"/>
    <cellStyle name="Currency 2 4 2 2 8" xfId="31156" xr:uid="{00000000-0005-0000-0000-0000EC940000}"/>
    <cellStyle name="Currency 2 4 2 2 8 2" xfId="31157" xr:uid="{00000000-0005-0000-0000-0000ED940000}"/>
    <cellStyle name="Currency 2 4 2 2 8 3" xfId="56189" xr:uid="{00000000-0005-0000-0000-0000EE940000}"/>
    <cellStyle name="Currency 2 4 2 2 9" xfId="31158" xr:uid="{00000000-0005-0000-0000-0000EF940000}"/>
    <cellStyle name="Currency 2 4 2 3" xfId="31159" xr:uid="{00000000-0005-0000-0000-0000F0940000}"/>
    <cellStyle name="Currency 2 4 2 3 2" xfId="31160" xr:uid="{00000000-0005-0000-0000-0000F1940000}"/>
    <cellStyle name="Currency 2 4 2 3 2 2" xfId="31161" xr:uid="{00000000-0005-0000-0000-0000F2940000}"/>
    <cellStyle name="Currency 2 4 2 3 2 2 2" xfId="31162" xr:uid="{00000000-0005-0000-0000-0000F3940000}"/>
    <cellStyle name="Currency 2 4 2 3 2 2 2 2" xfId="31163" xr:uid="{00000000-0005-0000-0000-0000F4940000}"/>
    <cellStyle name="Currency 2 4 2 3 2 2 2 2 2" xfId="31164" xr:uid="{00000000-0005-0000-0000-0000F5940000}"/>
    <cellStyle name="Currency 2 4 2 3 2 2 2 2 3" xfId="56190" xr:uid="{00000000-0005-0000-0000-0000F6940000}"/>
    <cellStyle name="Currency 2 4 2 3 2 2 2 3" xfId="31165" xr:uid="{00000000-0005-0000-0000-0000F7940000}"/>
    <cellStyle name="Currency 2 4 2 3 2 2 2 4" xfId="31166" xr:uid="{00000000-0005-0000-0000-0000F8940000}"/>
    <cellStyle name="Currency 2 4 2 3 2 2 3" xfId="31167" xr:uid="{00000000-0005-0000-0000-0000F9940000}"/>
    <cellStyle name="Currency 2 4 2 3 2 2 3 2" xfId="31168" xr:uid="{00000000-0005-0000-0000-0000FA940000}"/>
    <cellStyle name="Currency 2 4 2 3 2 2 3 2 2" xfId="31169" xr:uid="{00000000-0005-0000-0000-0000FB940000}"/>
    <cellStyle name="Currency 2 4 2 3 2 2 3 2 3" xfId="56191" xr:uid="{00000000-0005-0000-0000-0000FC940000}"/>
    <cellStyle name="Currency 2 4 2 3 2 2 3 3" xfId="31170" xr:uid="{00000000-0005-0000-0000-0000FD940000}"/>
    <cellStyle name="Currency 2 4 2 3 2 2 3 4" xfId="31171" xr:uid="{00000000-0005-0000-0000-0000FE940000}"/>
    <cellStyle name="Currency 2 4 2 3 2 2 4" xfId="31172" xr:uid="{00000000-0005-0000-0000-0000FF940000}"/>
    <cellStyle name="Currency 2 4 2 3 2 2 4 2" xfId="31173" xr:uid="{00000000-0005-0000-0000-000000950000}"/>
    <cellStyle name="Currency 2 4 2 3 2 2 4 3" xfId="56192" xr:uid="{00000000-0005-0000-0000-000001950000}"/>
    <cellStyle name="Currency 2 4 2 3 2 2 5" xfId="31174" xr:uid="{00000000-0005-0000-0000-000002950000}"/>
    <cellStyle name="Currency 2 4 2 3 2 2 6" xfId="31175" xr:uid="{00000000-0005-0000-0000-000003950000}"/>
    <cellStyle name="Currency 2 4 2 3 2 3" xfId="31176" xr:uid="{00000000-0005-0000-0000-000004950000}"/>
    <cellStyle name="Currency 2 4 2 3 2 3 2" xfId="31177" xr:uid="{00000000-0005-0000-0000-000005950000}"/>
    <cellStyle name="Currency 2 4 2 3 2 3 2 2" xfId="31178" xr:uid="{00000000-0005-0000-0000-000006950000}"/>
    <cellStyle name="Currency 2 4 2 3 2 3 2 3" xfId="56193" xr:uid="{00000000-0005-0000-0000-000007950000}"/>
    <cellStyle name="Currency 2 4 2 3 2 3 3" xfId="31179" xr:uid="{00000000-0005-0000-0000-000008950000}"/>
    <cellStyle name="Currency 2 4 2 3 2 3 4" xfId="31180" xr:uid="{00000000-0005-0000-0000-000009950000}"/>
    <cellStyle name="Currency 2 4 2 3 2 4" xfId="31181" xr:uid="{00000000-0005-0000-0000-00000A950000}"/>
    <cellStyle name="Currency 2 4 2 3 2 4 2" xfId="31182" xr:uid="{00000000-0005-0000-0000-00000B950000}"/>
    <cellStyle name="Currency 2 4 2 3 2 4 2 2" xfId="31183" xr:uid="{00000000-0005-0000-0000-00000C950000}"/>
    <cellStyle name="Currency 2 4 2 3 2 4 2 3" xfId="56194" xr:uid="{00000000-0005-0000-0000-00000D950000}"/>
    <cellStyle name="Currency 2 4 2 3 2 4 3" xfId="31184" xr:uid="{00000000-0005-0000-0000-00000E950000}"/>
    <cellStyle name="Currency 2 4 2 3 2 4 4" xfId="31185" xr:uid="{00000000-0005-0000-0000-00000F950000}"/>
    <cellStyle name="Currency 2 4 2 3 2 5" xfId="31186" xr:uid="{00000000-0005-0000-0000-000010950000}"/>
    <cellStyle name="Currency 2 4 2 3 2 5 2" xfId="31187" xr:uid="{00000000-0005-0000-0000-000011950000}"/>
    <cellStyle name="Currency 2 4 2 3 2 5 3" xfId="56195" xr:uid="{00000000-0005-0000-0000-000012950000}"/>
    <cellStyle name="Currency 2 4 2 3 2 6" xfId="31188" xr:uid="{00000000-0005-0000-0000-000013950000}"/>
    <cellStyle name="Currency 2 4 2 3 2 7" xfId="31189" xr:uid="{00000000-0005-0000-0000-000014950000}"/>
    <cellStyle name="Currency 2 4 2 3 3" xfId="31190" xr:uid="{00000000-0005-0000-0000-000015950000}"/>
    <cellStyle name="Currency 2 4 2 3 3 2" xfId="31191" xr:uid="{00000000-0005-0000-0000-000016950000}"/>
    <cellStyle name="Currency 2 4 2 3 3 2 2" xfId="31192" xr:uid="{00000000-0005-0000-0000-000017950000}"/>
    <cellStyle name="Currency 2 4 2 3 3 2 2 2" xfId="31193" xr:uid="{00000000-0005-0000-0000-000018950000}"/>
    <cellStyle name="Currency 2 4 2 3 3 2 2 3" xfId="56196" xr:uid="{00000000-0005-0000-0000-000019950000}"/>
    <cellStyle name="Currency 2 4 2 3 3 2 3" xfId="31194" xr:uid="{00000000-0005-0000-0000-00001A950000}"/>
    <cellStyle name="Currency 2 4 2 3 3 2 4" xfId="31195" xr:uid="{00000000-0005-0000-0000-00001B950000}"/>
    <cellStyle name="Currency 2 4 2 3 3 3" xfId="31196" xr:uid="{00000000-0005-0000-0000-00001C950000}"/>
    <cellStyle name="Currency 2 4 2 3 3 3 2" xfId="31197" xr:uid="{00000000-0005-0000-0000-00001D950000}"/>
    <cellStyle name="Currency 2 4 2 3 3 3 2 2" xfId="31198" xr:uid="{00000000-0005-0000-0000-00001E950000}"/>
    <cellStyle name="Currency 2 4 2 3 3 3 2 3" xfId="56197" xr:uid="{00000000-0005-0000-0000-00001F950000}"/>
    <cellStyle name="Currency 2 4 2 3 3 3 3" xfId="31199" xr:uid="{00000000-0005-0000-0000-000020950000}"/>
    <cellStyle name="Currency 2 4 2 3 3 3 4" xfId="31200" xr:uid="{00000000-0005-0000-0000-000021950000}"/>
    <cellStyle name="Currency 2 4 2 3 3 4" xfId="31201" xr:uid="{00000000-0005-0000-0000-000022950000}"/>
    <cellStyle name="Currency 2 4 2 3 3 4 2" xfId="31202" xr:uid="{00000000-0005-0000-0000-000023950000}"/>
    <cellStyle name="Currency 2 4 2 3 3 4 3" xfId="56198" xr:uid="{00000000-0005-0000-0000-000024950000}"/>
    <cellStyle name="Currency 2 4 2 3 3 5" xfId="31203" xr:uid="{00000000-0005-0000-0000-000025950000}"/>
    <cellStyle name="Currency 2 4 2 3 3 6" xfId="31204" xr:uid="{00000000-0005-0000-0000-000026950000}"/>
    <cellStyle name="Currency 2 4 2 3 4" xfId="31205" xr:uid="{00000000-0005-0000-0000-000027950000}"/>
    <cellStyle name="Currency 2 4 2 3 4 2" xfId="31206" xr:uid="{00000000-0005-0000-0000-000028950000}"/>
    <cellStyle name="Currency 2 4 2 3 4 2 2" xfId="31207" xr:uid="{00000000-0005-0000-0000-000029950000}"/>
    <cellStyle name="Currency 2 4 2 3 4 2 2 2" xfId="31208" xr:uid="{00000000-0005-0000-0000-00002A950000}"/>
    <cellStyle name="Currency 2 4 2 3 4 2 2 3" xfId="56199" xr:uid="{00000000-0005-0000-0000-00002B950000}"/>
    <cellStyle name="Currency 2 4 2 3 4 2 3" xfId="31209" xr:uid="{00000000-0005-0000-0000-00002C950000}"/>
    <cellStyle name="Currency 2 4 2 3 4 2 4" xfId="31210" xr:uid="{00000000-0005-0000-0000-00002D950000}"/>
    <cellStyle name="Currency 2 4 2 3 4 3" xfId="31211" xr:uid="{00000000-0005-0000-0000-00002E950000}"/>
    <cellStyle name="Currency 2 4 2 3 4 3 2" xfId="31212" xr:uid="{00000000-0005-0000-0000-00002F950000}"/>
    <cellStyle name="Currency 2 4 2 3 4 3 3" xfId="56200" xr:uid="{00000000-0005-0000-0000-000030950000}"/>
    <cellStyle name="Currency 2 4 2 3 4 4" xfId="31213" xr:uid="{00000000-0005-0000-0000-000031950000}"/>
    <cellStyle name="Currency 2 4 2 3 4 5" xfId="31214" xr:uid="{00000000-0005-0000-0000-000032950000}"/>
    <cellStyle name="Currency 2 4 2 3 5" xfId="31215" xr:uid="{00000000-0005-0000-0000-000033950000}"/>
    <cellStyle name="Currency 2 4 2 3 5 2" xfId="31216" xr:uid="{00000000-0005-0000-0000-000034950000}"/>
    <cellStyle name="Currency 2 4 2 3 5 2 2" xfId="31217" xr:uid="{00000000-0005-0000-0000-000035950000}"/>
    <cellStyle name="Currency 2 4 2 3 5 2 3" xfId="56201" xr:uid="{00000000-0005-0000-0000-000036950000}"/>
    <cellStyle name="Currency 2 4 2 3 5 3" xfId="31218" xr:uid="{00000000-0005-0000-0000-000037950000}"/>
    <cellStyle name="Currency 2 4 2 3 5 4" xfId="31219" xr:uid="{00000000-0005-0000-0000-000038950000}"/>
    <cellStyle name="Currency 2 4 2 3 6" xfId="31220" xr:uid="{00000000-0005-0000-0000-000039950000}"/>
    <cellStyle name="Currency 2 4 2 3 6 2" xfId="31221" xr:uid="{00000000-0005-0000-0000-00003A950000}"/>
    <cellStyle name="Currency 2 4 2 3 6 2 2" xfId="31222" xr:uid="{00000000-0005-0000-0000-00003B950000}"/>
    <cellStyle name="Currency 2 4 2 3 6 2 3" xfId="56202" xr:uid="{00000000-0005-0000-0000-00003C950000}"/>
    <cellStyle name="Currency 2 4 2 3 6 3" xfId="31223" xr:uid="{00000000-0005-0000-0000-00003D950000}"/>
    <cellStyle name="Currency 2 4 2 3 6 4" xfId="31224" xr:uid="{00000000-0005-0000-0000-00003E950000}"/>
    <cellStyle name="Currency 2 4 2 3 7" xfId="31225" xr:uid="{00000000-0005-0000-0000-00003F950000}"/>
    <cellStyle name="Currency 2 4 2 3 7 2" xfId="31226" xr:uid="{00000000-0005-0000-0000-000040950000}"/>
    <cellStyle name="Currency 2 4 2 3 7 3" xfId="56203" xr:uid="{00000000-0005-0000-0000-000041950000}"/>
    <cellStyle name="Currency 2 4 2 3 8" xfId="31227" xr:uid="{00000000-0005-0000-0000-000042950000}"/>
    <cellStyle name="Currency 2 4 2 3 9" xfId="31228" xr:uid="{00000000-0005-0000-0000-000043950000}"/>
    <cellStyle name="Currency 2 4 2 4" xfId="31229" xr:uid="{00000000-0005-0000-0000-000044950000}"/>
    <cellStyle name="Currency 2 4 2 4 2" xfId="31230" xr:uid="{00000000-0005-0000-0000-000045950000}"/>
    <cellStyle name="Currency 2 4 2 4 2 2" xfId="31231" xr:uid="{00000000-0005-0000-0000-000046950000}"/>
    <cellStyle name="Currency 2 4 2 4 2 2 2" xfId="31232" xr:uid="{00000000-0005-0000-0000-000047950000}"/>
    <cellStyle name="Currency 2 4 2 4 2 2 2 2" xfId="31233" xr:uid="{00000000-0005-0000-0000-000048950000}"/>
    <cellStyle name="Currency 2 4 2 4 2 2 2 3" xfId="56204" xr:uid="{00000000-0005-0000-0000-000049950000}"/>
    <cellStyle name="Currency 2 4 2 4 2 2 3" xfId="31234" xr:uid="{00000000-0005-0000-0000-00004A950000}"/>
    <cellStyle name="Currency 2 4 2 4 2 2 4" xfId="31235" xr:uid="{00000000-0005-0000-0000-00004B950000}"/>
    <cellStyle name="Currency 2 4 2 4 2 3" xfId="31236" xr:uid="{00000000-0005-0000-0000-00004C950000}"/>
    <cellStyle name="Currency 2 4 2 4 2 3 2" xfId="31237" xr:uid="{00000000-0005-0000-0000-00004D950000}"/>
    <cellStyle name="Currency 2 4 2 4 2 3 2 2" xfId="31238" xr:uid="{00000000-0005-0000-0000-00004E950000}"/>
    <cellStyle name="Currency 2 4 2 4 2 3 2 3" xfId="56205" xr:uid="{00000000-0005-0000-0000-00004F950000}"/>
    <cellStyle name="Currency 2 4 2 4 2 3 3" xfId="31239" xr:uid="{00000000-0005-0000-0000-000050950000}"/>
    <cellStyle name="Currency 2 4 2 4 2 3 4" xfId="31240" xr:uid="{00000000-0005-0000-0000-000051950000}"/>
    <cellStyle name="Currency 2 4 2 4 2 4" xfId="31241" xr:uid="{00000000-0005-0000-0000-000052950000}"/>
    <cellStyle name="Currency 2 4 2 4 2 4 2" xfId="31242" xr:uid="{00000000-0005-0000-0000-000053950000}"/>
    <cellStyle name="Currency 2 4 2 4 2 4 3" xfId="56206" xr:uid="{00000000-0005-0000-0000-000054950000}"/>
    <cellStyle name="Currency 2 4 2 4 2 5" xfId="31243" xr:uid="{00000000-0005-0000-0000-000055950000}"/>
    <cellStyle name="Currency 2 4 2 4 2 6" xfId="31244" xr:uid="{00000000-0005-0000-0000-000056950000}"/>
    <cellStyle name="Currency 2 4 2 4 3" xfId="31245" xr:uid="{00000000-0005-0000-0000-000057950000}"/>
    <cellStyle name="Currency 2 4 2 4 3 2" xfId="31246" xr:uid="{00000000-0005-0000-0000-000058950000}"/>
    <cellStyle name="Currency 2 4 2 4 3 2 2" xfId="31247" xr:uid="{00000000-0005-0000-0000-000059950000}"/>
    <cellStyle name="Currency 2 4 2 4 3 2 3" xfId="56207" xr:uid="{00000000-0005-0000-0000-00005A950000}"/>
    <cellStyle name="Currency 2 4 2 4 3 3" xfId="31248" xr:uid="{00000000-0005-0000-0000-00005B950000}"/>
    <cellStyle name="Currency 2 4 2 4 3 4" xfId="31249" xr:uid="{00000000-0005-0000-0000-00005C950000}"/>
    <cellStyle name="Currency 2 4 2 4 4" xfId="31250" xr:uid="{00000000-0005-0000-0000-00005D950000}"/>
    <cellStyle name="Currency 2 4 2 4 4 2" xfId="31251" xr:uid="{00000000-0005-0000-0000-00005E950000}"/>
    <cellStyle name="Currency 2 4 2 4 4 2 2" xfId="31252" xr:uid="{00000000-0005-0000-0000-00005F950000}"/>
    <cellStyle name="Currency 2 4 2 4 4 2 3" xfId="56208" xr:uid="{00000000-0005-0000-0000-000060950000}"/>
    <cellStyle name="Currency 2 4 2 4 4 3" xfId="31253" xr:uid="{00000000-0005-0000-0000-000061950000}"/>
    <cellStyle name="Currency 2 4 2 4 4 4" xfId="31254" xr:uid="{00000000-0005-0000-0000-000062950000}"/>
    <cellStyle name="Currency 2 4 2 4 5" xfId="31255" xr:uid="{00000000-0005-0000-0000-000063950000}"/>
    <cellStyle name="Currency 2 4 2 4 5 2" xfId="31256" xr:uid="{00000000-0005-0000-0000-000064950000}"/>
    <cellStyle name="Currency 2 4 2 4 5 3" xfId="56209" xr:uid="{00000000-0005-0000-0000-000065950000}"/>
    <cellStyle name="Currency 2 4 2 4 6" xfId="31257" xr:uid="{00000000-0005-0000-0000-000066950000}"/>
    <cellStyle name="Currency 2 4 2 4 7" xfId="31258" xr:uid="{00000000-0005-0000-0000-000067950000}"/>
    <cellStyle name="Currency 2 4 2 5" xfId="31259" xr:uid="{00000000-0005-0000-0000-000068950000}"/>
    <cellStyle name="Currency 2 4 2 5 2" xfId="31260" xr:uid="{00000000-0005-0000-0000-000069950000}"/>
    <cellStyle name="Currency 2 4 2 5 2 2" xfId="31261" xr:uid="{00000000-0005-0000-0000-00006A950000}"/>
    <cellStyle name="Currency 2 4 2 5 2 2 2" xfId="31262" xr:uid="{00000000-0005-0000-0000-00006B950000}"/>
    <cellStyle name="Currency 2 4 2 5 2 2 3" xfId="56210" xr:uid="{00000000-0005-0000-0000-00006C950000}"/>
    <cellStyle name="Currency 2 4 2 5 2 3" xfId="31263" xr:uid="{00000000-0005-0000-0000-00006D950000}"/>
    <cellStyle name="Currency 2 4 2 5 2 4" xfId="31264" xr:uid="{00000000-0005-0000-0000-00006E950000}"/>
    <cellStyle name="Currency 2 4 2 5 3" xfId="31265" xr:uid="{00000000-0005-0000-0000-00006F950000}"/>
    <cellStyle name="Currency 2 4 2 5 3 2" xfId="31266" xr:uid="{00000000-0005-0000-0000-000070950000}"/>
    <cellStyle name="Currency 2 4 2 5 3 2 2" xfId="31267" xr:uid="{00000000-0005-0000-0000-000071950000}"/>
    <cellStyle name="Currency 2 4 2 5 3 2 3" xfId="56211" xr:uid="{00000000-0005-0000-0000-000072950000}"/>
    <cellStyle name="Currency 2 4 2 5 3 3" xfId="31268" xr:uid="{00000000-0005-0000-0000-000073950000}"/>
    <cellStyle name="Currency 2 4 2 5 3 4" xfId="31269" xr:uid="{00000000-0005-0000-0000-000074950000}"/>
    <cellStyle name="Currency 2 4 2 5 4" xfId="31270" xr:uid="{00000000-0005-0000-0000-000075950000}"/>
    <cellStyle name="Currency 2 4 2 5 4 2" xfId="31271" xr:uid="{00000000-0005-0000-0000-000076950000}"/>
    <cellStyle name="Currency 2 4 2 5 4 3" xfId="56212" xr:uid="{00000000-0005-0000-0000-000077950000}"/>
    <cellStyle name="Currency 2 4 2 5 5" xfId="31272" xr:uid="{00000000-0005-0000-0000-000078950000}"/>
    <cellStyle name="Currency 2 4 2 5 6" xfId="31273" xr:uid="{00000000-0005-0000-0000-000079950000}"/>
    <cellStyle name="Currency 2 4 2 6" xfId="31274" xr:uid="{00000000-0005-0000-0000-00007A950000}"/>
    <cellStyle name="Currency 2 4 2 6 2" xfId="31275" xr:uid="{00000000-0005-0000-0000-00007B950000}"/>
    <cellStyle name="Currency 2 4 2 6 2 2" xfId="31276" xr:uid="{00000000-0005-0000-0000-00007C950000}"/>
    <cellStyle name="Currency 2 4 2 6 2 2 2" xfId="31277" xr:uid="{00000000-0005-0000-0000-00007D950000}"/>
    <cellStyle name="Currency 2 4 2 6 2 2 3" xfId="56213" xr:uid="{00000000-0005-0000-0000-00007E950000}"/>
    <cellStyle name="Currency 2 4 2 6 2 3" xfId="31278" xr:uid="{00000000-0005-0000-0000-00007F950000}"/>
    <cellStyle name="Currency 2 4 2 6 2 4" xfId="31279" xr:uid="{00000000-0005-0000-0000-000080950000}"/>
    <cellStyle name="Currency 2 4 2 6 3" xfId="31280" xr:uid="{00000000-0005-0000-0000-000081950000}"/>
    <cellStyle name="Currency 2 4 2 6 3 2" xfId="31281" xr:uid="{00000000-0005-0000-0000-000082950000}"/>
    <cellStyle name="Currency 2 4 2 6 3 3" xfId="56214" xr:uid="{00000000-0005-0000-0000-000083950000}"/>
    <cellStyle name="Currency 2 4 2 6 4" xfId="31282" xr:uid="{00000000-0005-0000-0000-000084950000}"/>
    <cellStyle name="Currency 2 4 2 6 5" xfId="31283" xr:uid="{00000000-0005-0000-0000-000085950000}"/>
    <cellStyle name="Currency 2 4 2 7" xfId="31284" xr:uid="{00000000-0005-0000-0000-000086950000}"/>
    <cellStyle name="Currency 2 4 2 7 2" xfId="31285" xr:uid="{00000000-0005-0000-0000-000087950000}"/>
    <cellStyle name="Currency 2 4 2 7 2 2" xfId="31286" xr:uid="{00000000-0005-0000-0000-000088950000}"/>
    <cellStyle name="Currency 2 4 2 7 2 3" xfId="56215" xr:uid="{00000000-0005-0000-0000-000089950000}"/>
    <cellStyle name="Currency 2 4 2 7 3" xfId="31287" xr:uid="{00000000-0005-0000-0000-00008A950000}"/>
    <cellStyle name="Currency 2 4 2 7 4" xfId="31288" xr:uid="{00000000-0005-0000-0000-00008B950000}"/>
    <cellStyle name="Currency 2 4 2 8" xfId="31289" xr:uid="{00000000-0005-0000-0000-00008C950000}"/>
    <cellStyle name="Currency 2 4 2 8 2" xfId="31290" xr:uid="{00000000-0005-0000-0000-00008D950000}"/>
    <cellStyle name="Currency 2 4 2 8 2 2" xfId="31291" xr:uid="{00000000-0005-0000-0000-00008E950000}"/>
    <cellStyle name="Currency 2 4 2 8 2 3" xfId="56216" xr:uid="{00000000-0005-0000-0000-00008F950000}"/>
    <cellStyle name="Currency 2 4 2 8 3" xfId="31292" xr:uid="{00000000-0005-0000-0000-000090950000}"/>
    <cellStyle name="Currency 2 4 2 8 4" xfId="31293" xr:uid="{00000000-0005-0000-0000-000091950000}"/>
    <cellStyle name="Currency 2 4 2 9" xfId="31294" xr:uid="{00000000-0005-0000-0000-000092950000}"/>
    <cellStyle name="Currency 2 4 2 9 2" xfId="31295" xr:uid="{00000000-0005-0000-0000-000093950000}"/>
    <cellStyle name="Currency 2 4 2 9 3" xfId="56217" xr:uid="{00000000-0005-0000-0000-000094950000}"/>
    <cellStyle name="Currency 2 4 3" xfId="31296" xr:uid="{00000000-0005-0000-0000-000095950000}"/>
    <cellStyle name="Currency 2 4 3 10" xfId="31297" xr:uid="{00000000-0005-0000-0000-000096950000}"/>
    <cellStyle name="Currency 2 4 3 11" xfId="31298" xr:uid="{00000000-0005-0000-0000-000097950000}"/>
    <cellStyle name="Currency 2 4 3 2" xfId="31299" xr:uid="{00000000-0005-0000-0000-000098950000}"/>
    <cellStyle name="Currency 2 4 3 2 10" xfId="31300" xr:uid="{00000000-0005-0000-0000-000099950000}"/>
    <cellStyle name="Currency 2 4 3 2 2" xfId="31301" xr:uid="{00000000-0005-0000-0000-00009A950000}"/>
    <cellStyle name="Currency 2 4 3 2 2 2" xfId="31302" xr:uid="{00000000-0005-0000-0000-00009B950000}"/>
    <cellStyle name="Currency 2 4 3 2 2 2 2" xfId="31303" xr:uid="{00000000-0005-0000-0000-00009C950000}"/>
    <cellStyle name="Currency 2 4 3 2 2 2 2 2" xfId="31304" xr:uid="{00000000-0005-0000-0000-00009D950000}"/>
    <cellStyle name="Currency 2 4 3 2 2 2 2 2 2" xfId="31305" xr:uid="{00000000-0005-0000-0000-00009E950000}"/>
    <cellStyle name="Currency 2 4 3 2 2 2 2 2 2 2" xfId="31306" xr:uid="{00000000-0005-0000-0000-00009F950000}"/>
    <cellStyle name="Currency 2 4 3 2 2 2 2 2 2 3" xfId="56218" xr:uid="{00000000-0005-0000-0000-0000A0950000}"/>
    <cellStyle name="Currency 2 4 3 2 2 2 2 2 3" xfId="31307" xr:uid="{00000000-0005-0000-0000-0000A1950000}"/>
    <cellStyle name="Currency 2 4 3 2 2 2 2 2 4" xfId="31308" xr:uid="{00000000-0005-0000-0000-0000A2950000}"/>
    <cellStyle name="Currency 2 4 3 2 2 2 2 3" xfId="31309" xr:uid="{00000000-0005-0000-0000-0000A3950000}"/>
    <cellStyle name="Currency 2 4 3 2 2 2 2 3 2" xfId="31310" xr:uid="{00000000-0005-0000-0000-0000A4950000}"/>
    <cellStyle name="Currency 2 4 3 2 2 2 2 3 2 2" xfId="31311" xr:uid="{00000000-0005-0000-0000-0000A5950000}"/>
    <cellStyle name="Currency 2 4 3 2 2 2 2 3 2 3" xfId="56219" xr:uid="{00000000-0005-0000-0000-0000A6950000}"/>
    <cellStyle name="Currency 2 4 3 2 2 2 2 3 3" xfId="31312" xr:uid="{00000000-0005-0000-0000-0000A7950000}"/>
    <cellStyle name="Currency 2 4 3 2 2 2 2 3 4" xfId="31313" xr:uid="{00000000-0005-0000-0000-0000A8950000}"/>
    <cellStyle name="Currency 2 4 3 2 2 2 2 4" xfId="31314" xr:uid="{00000000-0005-0000-0000-0000A9950000}"/>
    <cellStyle name="Currency 2 4 3 2 2 2 2 4 2" xfId="31315" xr:uid="{00000000-0005-0000-0000-0000AA950000}"/>
    <cellStyle name="Currency 2 4 3 2 2 2 2 4 3" xfId="56220" xr:uid="{00000000-0005-0000-0000-0000AB950000}"/>
    <cellStyle name="Currency 2 4 3 2 2 2 2 5" xfId="31316" xr:uid="{00000000-0005-0000-0000-0000AC950000}"/>
    <cellStyle name="Currency 2 4 3 2 2 2 2 6" xfId="31317" xr:uid="{00000000-0005-0000-0000-0000AD950000}"/>
    <cellStyle name="Currency 2 4 3 2 2 2 3" xfId="31318" xr:uid="{00000000-0005-0000-0000-0000AE950000}"/>
    <cellStyle name="Currency 2 4 3 2 2 2 3 2" xfId="31319" xr:uid="{00000000-0005-0000-0000-0000AF950000}"/>
    <cellStyle name="Currency 2 4 3 2 2 2 3 2 2" xfId="31320" xr:uid="{00000000-0005-0000-0000-0000B0950000}"/>
    <cellStyle name="Currency 2 4 3 2 2 2 3 2 3" xfId="56221" xr:uid="{00000000-0005-0000-0000-0000B1950000}"/>
    <cellStyle name="Currency 2 4 3 2 2 2 3 3" xfId="31321" xr:uid="{00000000-0005-0000-0000-0000B2950000}"/>
    <cellStyle name="Currency 2 4 3 2 2 2 3 4" xfId="31322" xr:uid="{00000000-0005-0000-0000-0000B3950000}"/>
    <cellStyle name="Currency 2 4 3 2 2 2 4" xfId="31323" xr:uid="{00000000-0005-0000-0000-0000B4950000}"/>
    <cellStyle name="Currency 2 4 3 2 2 2 4 2" xfId="31324" xr:uid="{00000000-0005-0000-0000-0000B5950000}"/>
    <cellStyle name="Currency 2 4 3 2 2 2 4 2 2" xfId="31325" xr:uid="{00000000-0005-0000-0000-0000B6950000}"/>
    <cellStyle name="Currency 2 4 3 2 2 2 4 2 3" xfId="56222" xr:uid="{00000000-0005-0000-0000-0000B7950000}"/>
    <cellStyle name="Currency 2 4 3 2 2 2 4 3" xfId="31326" xr:uid="{00000000-0005-0000-0000-0000B8950000}"/>
    <cellStyle name="Currency 2 4 3 2 2 2 4 4" xfId="31327" xr:uid="{00000000-0005-0000-0000-0000B9950000}"/>
    <cellStyle name="Currency 2 4 3 2 2 2 5" xfId="31328" xr:uid="{00000000-0005-0000-0000-0000BA950000}"/>
    <cellStyle name="Currency 2 4 3 2 2 2 5 2" xfId="31329" xr:uid="{00000000-0005-0000-0000-0000BB950000}"/>
    <cellStyle name="Currency 2 4 3 2 2 2 5 3" xfId="56223" xr:uid="{00000000-0005-0000-0000-0000BC950000}"/>
    <cellStyle name="Currency 2 4 3 2 2 2 6" xfId="31330" xr:uid="{00000000-0005-0000-0000-0000BD950000}"/>
    <cellStyle name="Currency 2 4 3 2 2 2 7" xfId="31331" xr:uid="{00000000-0005-0000-0000-0000BE950000}"/>
    <cellStyle name="Currency 2 4 3 2 2 3" xfId="31332" xr:uid="{00000000-0005-0000-0000-0000BF950000}"/>
    <cellStyle name="Currency 2 4 3 2 2 3 2" xfId="31333" xr:uid="{00000000-0005-0000-0000-0000C0950000}"/>
    <cellStyle name="Currency 2 4 3 2 2 3 2 2" xfId="31334" xr:uid="{00000000-0005-0000-0000-0000C1950000}"/>
    <cellStyle name="Currency 2 4 3 2 2 3 2 2 2" xfId="31335" xr:uid="{00000000-0005-0000-0000-0000C2950000}"/>
    <cellStyle name="Currency 2 4 3 2 2 3 2 2 3" xfId="56224" xr:uid="{00000000-0005-0000-0000-0000C3950000}"/>
    <cellStyle name="Currency 2 4 3 2 2 3 2 3" xfId="31336" xr:uid="{00000000-0005-0000-0000-0000C4950000}"/>
    <cellStyle name="Currency 2 4 3 2 2 3 2 4" xfId="31337" xr:uid="{00000000-0005-0000-0000-0000C5950000}"/>
    <cellStyle name="Currency 2 4 3 2 2 3 3" xfId="31338" xr:uid="{00000000-0005-0000-0000-0000C6950000}"/>
    <cellStyle name="Currency 2 4 3 2 2 3 3 2" xfId="31339" xr:uid="{00000000-0005-0000-0000-0000C7950000}"/>
    <cellStyle name="Currency 2 4 3 2 2 3 3 2 2" xfId="31340" xr:uid="{00000000-0005-0000-0000-0000C8950000}"/>
    <cellStyle name="Currency 2 4 3 2 2 3 3 2 3" xfId="56225" xr:uid="{00000000-0005-0000-0000-0000C9950000}"/>
    <cellStyle name="Currency 2 4 3 2 2 3 3 3" xfId="31341" xr:uid="{00000000-0005-0000-0000-0000CA950000}"/>
    <cellStyle name="Currency 2 4 3 2 2 3 3 4" xfId="31342" xr:uid="{00000000-0005-0000-0000-0000CB950000}"/>
    <cellStyle name="Currency 2 4 3 2 2 3 4" xfId="31343" xr:uid="{00000000-0005-0000-0000-0000CC950000}"/>
    <cellStyle name="Currency 2 4 3 2 2 3 4 2" xfId="31344" xr:uid="{00000000-0005-0000-0000-0000CD950000}"/>
    <cellStyle name="Currency 2 4 3 2 2 3 4 3" xfId="56226" xr:uid="{00000000-0005-0000-0000-0000CE950000}"/>
    <cellStyle name="Currency 2 4 3 2 2 3 5" xfId="31345" xr:uid="{00000000-0005-0000-0000-0000CF950000}"/>
    <cellStyle name="Currency 2 4 3 2 2 3 6" xfId="31346" xr:uid="{00000000-0005-0000-0000-0000D0950000}"/>
    <cellStyle name="Currency 2 4 3 2 2 4" xfId="31347" xr:uid="{00000000-0005-0000-0000-0000D1950000}"/>
    <cellStyle name="Currency 2 4 3 2 2 4 2" xfId="31348" xr:uid="{00000000-0005-0000-0000-0000D2950000}"/>
    <cellStyle name="Currency 2 4 3 2 2 4 2 2" xfId="31349" xr:uid="{00000000-0005-0000-0000-0000D3950000}"/>
    <cellStyle name="Currency 2 4 3 2 2 4 2 3" xfId="56227" xr:uid="{00000000-0005-0000-0000-0000D4950000}"/>
    <cellStyle name="Currency 2 4 3 2 2 4 3" xfId="31350" xr:uid="{00000000-0005-0000-0000-0000D5950000}"/>
    <cellStyle name="Currency 2 4 3 2 2 4 4" xfId="31351" xr:uid="{00000000-0005-0000-0000-0000D6950000}"/>
    <cellStyle name="Currency 2 4 3 2 2 5" xfId="31352" xr:uid="{00000000-0005-0000-0000-0000D7950000}"/>
    <cellStyle name="Currency 2 4 3 2 2 5 2" xfId="31353" xr:uid="{00000000-0005-0000-0000-0000D8950000}"/>
    <cellStyle name="Currency 2 4 3 2 2 5 2 2" xfId="31354" xr:uid="{00000000-0005-0000-0000-0000D9950000}"/>
    <cellStyle name="Currency 2 4 3 2 2 5 2 3" xfId="56228" xr:uid="{00000000-0005-0000-0000-0000DA950000}"/>
    <cellStyle name="Currency 2 4 3 2 2 5 3" xfId="31355" xr:uid="{00000000-0005-0000-0000-0000DB950000}"/>
    <cellStyle name="Currency 2 4 3 2 2 5 4" xfId="31356" xr:uid="{00000000-0005-0000-0000-0000DC950000}"/>
    <cellStyle name="Currency 2 4 3 2 2 6" xfId="31357" xr:uid="{00000000-0005-0000-0000-0000DD950000}"/>
    <cellStyle name="Currency 2 4 3 2 2 6 2" xfId="31358" xr:uid="{00000000-0005-0000-0000-0000DE950000}"/>
    <cellStyle name="Currency 2 4 3 2 2 6 3" xfId="56229" xr:uid="{00000000-0005-0000-0000-0000DF950000}"/>
    <cellStyle name="Currency 2 4 3 2 2 7" xfId="31359" xr:uid="{00000000-0005-0000-0000-0000E0950000}"/>
    <cellStyle name="Currency 2 4 3 2 2 8" xfId="31360" xr:uid="{00000000-0005-0000-0000-0000E1950000}"/>
    <cellStyle name="Currency 2 4 3 2 3" xfId="31361" xr:uid="{00000000-0005-0000-0000-0000E2950000}"/>
    <cellStyle name="Currency 2 4 3 2 3 2" xfId="31362" xr:uid="{00000000-0005-0000-0000-0000E3950000}"/>
    <cellStyle name="Currency 2 4 3 2 3 2 2" xfId="31363" xr:uid="{00000000-0005-0000-0000-0000E4950000}"/>
    <cellStyle name="Currency 2 4 3 2 3 2 2 2" xfId="31364" xr:uid="{00000000-0005-0000-0000-0000E5950000}"/>
    <cellStyle name="Currency 2 4 3 2 3 2 2 2 2" xfId="31365" xr:uid="{00000000-0005-0000-0000-0000E6950000}"/>
    <cellStyle name="Currency 2 4 3 2 3 2 2 2 3" xfId="56230" xr:uid="{00000000-0005-0000-0000-0000E7950000}"/>
    <cellStyle name="Currency 2 4 3 2 3 2 2 3" xfId="31366" xr:uid="{00000000-0005-0000-0000-0000E8950000}"/>
    <cellStyle name="Currency 2 4 3 2 3 2 2 4" xfId="31367" xr:uid="{00000000-0005-0000-0000-0000E9950000}"/>
    <cellStyle name="Currency 2 4 3 2 3 2 3" xfId="31368" xr:uid="{00000000-0005-0000-0000-0000EA950000}"/>
    <cellStyle name="Currency 2 4 3 2 3 2 3 2" xfId="31369" xr:uid="{00000000-0005-0000-0000-0000EB950000}"/>
    <cellStyle name="Currency 2 4 3 2 3 2 3 2 2" xfId="31370" xr:uid="{00000000-0005-0000-0000-0000EC950000}"/>
    <cellStyle name="Currency 2 4 3 2 3 2 3 2 3" xfId="56231" xr:uid="{00000000-0005-0000-0000-0000ED950000}"/>
    <cellStyle name="Currency 2 4 3 2 3 2 3 3" xfId="31371" xr:uid="{00000000-0005-0000-0000-0000EE950000}"/>
    <cellStyle name="Currency 2 4 3 2 3 2 3 4" xfId="31372" xr:uid="{00000000-0005-0000-0000-0000EF950000}"/>
    <cellStyle name="Currency 2 4 3 2 3 2 4" xfId="31373" xr:uid="{00000000-0005-0000-0000-0000F0950000}"/>
    <cellStyle name="Currency 2 4 3 2 3 2 4 2" xfId="31374" xr:uid="{00000000-0005-0000-0000-0000F1950000}"/>
    <cellStyle name="Currency 2 4 3 2 3 2 4 3" xfId="56232" xr:uid="{00000000-0005-0000-0000-0000F2950000}"/>
    <cellStyle name="Currency 2 4 3 2 3 2 5" xfId="31375" xr:uid="{00000000-0005-0000-0000-0000F3950000}"/>
    <cellStyle name="Currency 2 4 3 2 3 2 6" xfId="31376" xr:uid="{00000000-0005-0000-0000-0000F4950000}"/>
    <cellStyle name="Currency 2 4 3 2 3 3" xfId="31377" xr:uid="{00000000-0005-0000-0000-0000F5950000}"/>
    <cellStyle name="Currency 2 4 3 2 3 3 2" xfId="31378" xr:uid="{00000000-0005-0000-0000-0000F6950000}"/>
    <cellStyle name="Currency 2 4 3 2 3 3 2 2" xfId="31379" xr:uid="{00000000-0005-0000-0000-0000F7950000}"/>
    <cellStyle name="Currency 2 4 3 2 3 3 2 3" xfId="56233" xr:uid="{00000000-0005-0000-0000-0000F8950000}"/>
    <cellStyle name="Currency 2 4 3 2 3 3 3" xfId="31380" xr:uid="{00000000-0005-0000-0000-0000F9950000}"/>
    <cellStyle name="Currency 2 4 3 2 3 3 4" xfId="31381" xr:uid="{00000000-0005-0000-0000-0000FA950000}"/>
    <cellStyle name="Currency 2 4 3 2 3 4" xfId="31382" xr:uid="{00000000-0005-0000-0000-0000FB950000}"/>
    <cellStyle name="Currency 2 4 3 2 3 4 2" xfId="31383" xr:uid="{00000000-0005-0000-0000-0000FC950000}"/>
    <cellStyle name="Currency 2 4 3 2 3 4 2 2" xfId="31384" xr:uid="{00000000-0005-0000-0000-0000FD950000}"/>
    <cellStyle name="Currency 2 4 3 2 3 4 2 3" xfId="56234" xr:uid="{00000000-0005-0000-0000-0000FE950000}"/>
    <cellStyle name="Currency 2 4 3 2 3 4 3" xfId="31385" xr:uid="{00000000-0005-0000-0000-0000FF950000}"/>
    <cellStyle name="Currency 2 4 3 2 3 4 4" xfId="31386" xr:uid="{00000000-0005-0000-0000-000000960000}"/>
    <cellStyle name="Currency 2 4 3 2 3 5" xfId="31387" xr:uid="{00000000-0005-0000-0000-000001960000}"/>
    <cellStyle name="Currency 2 4 3 2 3 5 2" xfId="31388" xr:uid="{00000000-0005-0000-0000-000002960000}"/>
    <cellStyle name="Currency 2 4 3 2 3 5 3" xfId="56235" xr:uid="{00000000-0005-0000-0000-000003960000}"/>
    <cellStyle name="Currency 2 4 3 2 3 6" xfId="31389" xr:uid="{00000000-0005-0000-0000-000004960000}"/>
    <cellStyle name="Currency 2 4 3 2 3 7" xfId="31390" xr:uid="{00000000-0005-0000-0000-000005960000}"/>
    <cellStyle name="Currency 2 4 3 2 4" xfId="31391" xr:uid="{00000000-0005-0000-0000-000006960000}"/>
    <cellStyle name="Currency 2 4 3 2 4 2" xfId="31392" xr:uid="{00000000-0005-0000-0000-000007960000}"/>
    <cellStyle name="Currency 2 4 3 2 4 2 2" xfId="31393" xr:uid="{00000000-0005-0000-0000-000008960000}"/>
    <cellStyle name="Currency 2 4 3 2 4 2 2 2" xfId="31394" xr:uid="{00000000-0005-0000-0000-000009960000}"/>
    <cellStyle name="Currency 2 4 3 2 4 2 2 3" xfId="56236" xr:uid="{00000000-0005-0000-0000-00000A960000}"/>
    <cellStyle name="Currency 2 4 3 2 4 2 3" xfId="31395" xr:uid="{00000000-0005-0000-0000-00000B960000}"/>
    <cellStyle name="Currency 2 4 3 2 4 2 4" xfId="31396" xr:uid="{00000000-0005-0000-0000-00000C960000}"/>
    <cellStyle name="Currency 2 4 3 2 4 3" xfId="31397" xr:uid="{00000000-0005-0000-0000-00000D960000}"/>
    <cellStyle name="Currency 2 4 3 2 4 3 2" xfId="31398" xr:uid="{00000000-0005-0000-0000-00000E960000}"/>
    <cellStyle name="Currency 2 4 3 2 4 3 2 2" xfId="31399" xr:uid="{00000000-0005-0000-0000-00000F960000}"/>
    <cellStyle name="Currency 2 4 3 2 4 3 2 3" xfId="56237" xr:uid="{00000000-0005-0000-0000-000010960000}"/>
    <cellStyle name="Currency 2 4 3 2 4 3 3" xfId="31400" xr:uid="{00000000-0005-0000-0000-000011960000}"/>
    <cellStyle name="Currency 2 4 3 2 4 3 4" xfId="31401" xr:uid="{00000000-0005-0000-0000-000012960000}"/>
    <cellStyle name="Currency 2 4 3 2 4 4" xfId="31402" xr:uid="{00000000-0005-0000-0000-000013960000}"/>
    <cellStyle name="Currency 2 4 3 2 4 4 2" xfId="31403" xr:uid="{00000000-0005-0000-0000-000014960000}"/>
    <cellStyle name="Currency 2 4 3 2 4 4 3" xfId="56238" xr:uid="{00000000-0005-0000-0000-000015960000}"/>
    <cellStyle name="Currency 2 4 3 2 4 5" xfId="31404" xr:uid="{00000000-0005-0000-0000-000016960000}"/>
    <cellStyle name="Currency 2 4 3 2 4 6" xfId="31405" xr:uid="{00000000-0005-0000-0000-000017960000}"/>
    <cellStyle name="Currency 2 4 3 2 5" xfId="31406" xr:uid="{00000000-0005-0000-0000-000018960000}"/>
    <cellStyle name="Currency 2 4 3 2 5 2" xfId="31407" xr:uid="{00000000-0005-0000-0000-000019960000}"/>
    <cellStyle name="Currency 2 4 3 2 5 2 2" xfId="31408" xr:uid="{00000000-0005-0000-0000-00001A960000}"/>
    <cellStyle name="Currency 2 4 3 2 5 2 2 2" xfId="31409" xr:uid="{00000000-0005-0000-0000-00001B960000}"/>
    <cellStyle name="Currency 2 4 3 2 5 2 2 3" xfId="56239" xr:uid="{00000000-0005-0000-0000-00001C960000}"/>
    <cellStyle name="Currency 2 4 3 2 5 2 3" xfId="31410" xr:uid="{00000000-0005-0000-0000-00001D960000}"/>
    <cellStyle name="Currency 2 4 3 2 5 2 4" xfId="31411" xr:uid="{00000000-0005-0000-0000-00001E960000}"/>
    <cellStyle name="Currency 2 4 3 2 5 3" xfId="31412" xr:uid="{00000000-0005-0000-0000-00001F960000}"/>
    <cellStyle name="Currency 2 4 3 2 5 3 2" xfId="31413" xr:uid="{00000000-0005-0000-0000-000020960000}"/>
    <cellStyle name="Currency 2 4 3 2 5 3 3" xfId="56240" xr:uid="{00000000-0005-0000-0000-000021960000}"/>
    <cellStyle name="Currency 2 4 3 2 5 4" xfId="31414" xr:uid="{00000000-0005-0000-0000-000022960000}"/>
    <cellStyle name="Currency 2 4 3 2 5 5" xfId="31415" xr:uid="{00000000-0005-0000-0000-000023960000}"/>
    <cellStyle name="Currency 2 4 3 2 6" xfId="31416" xr:uid="{00000000-0005-0000-0000-000024960000}"/>
    <cellStyle name="Currency 2 4 3 2 6 2" xfId="31417" xr:uid="{00000000-0005-0000-0000-000025960000}"/>
    <cellStyle name="Currency 2 4 3 2 6 2 2" xfId="31418" xr:uid="{00000000-0005-0000-0000-000026960000}"/>
    <cellStyle name="Currency 2 4 3 2 6 2 3" xfId="56241" xr:uid="{00000000-0005-0000-0000-000027960000}"/>
    <cellStyle name="Currency 2 4 3 2 6 3" xfId="31419" xr:uid="{00000000-0005-0000-0000-000028960000}"/>
    <cellStyle name="Currency 2 4 3 2 6 4" xfId="31420" xr:uid="{00000000-0005-0000-0000-000029960000}"/>
    <cellStyle name="Currency 2 4 3 2 7" xfId="31421" xr:uid="{00000000-0005-0000-0000-00002A960000}"/>
    <cellStyle name="Currency 2 4 3 2 7 2" xfId="31422" xr:uid="{00000000-0005-0000-0000-00002B960000}"/>
    <cellStyle name="Currency 2 4 3 2 7 2 2" xfId="31423" xr:uid="{00000000-0005-0000-0000-00002C960000}"/>
    <cellStyle name="Currency 2 4 3 2 7 2 3" xfId="56242" xr:uid="{00000000-0005-0000-0000-00002D960000}"/>
    <cellStyle name="Currency 2 4 3 2 7 3" xfId="31424" xr:uid="{00000000-0005-0000-0000-00002E960000}"/>
    <cellStyle name="Currency 2 4 3 2 7 4" xfId="31425" xr:uid="{00000000-0005-0000-0000-00002F960000}"/>
    <cellStyle name="Currency 2 4 3 2 8" xfId="31426" xr:uid="{00000000-0005-0000-0000-000030960000}"/>
    <cellStyle name="Currency 2 4 3 2 8 2" xfId="31427" xr:uid="{00000000-0005-0000-0000-000031960000}"/>
    <cellStyle name="Currency 2 4 3 2 8 3" xfId="56243" xr:uid="{00000000-0005-0000-0000-000032960000}"/>
    <cellStyle name="Currency 2 4 3 2 9" xfId="31428" xr:uid="{00000000-0005-0000-0000-000033960000}"/>
    <cellStyle name="Currency 2 4 3 3" xfId="31429" xr:uid="{00000000-0005-0000-0000-000034960000}"/>
    <cellStyle name="Currency 2 4 3 3 2" xfId="31430" xr:uid="{00000000-0005-0000-0000-000035960000}"/>
    <cellStyle name="Currency 2 4 3 3 2 2" xfId="31431" xr:uid="{00000000-0005-0000-0000-000036960000}"/>
    <cellStyle name="Currency 2 4 3 3 2 2 2" xfId="31432" xr:uid="{00000000-0005-0000-0000-000037960000}"/>
    <cellStyle name="Currency 2 4 3 3 2 2 2 2" xfId="31433" xr:uid="{00000000-0005-0000-0000-000038960000}"/>
    <cellStyle name="Currency 2 4 3 3 2 2 2 2 2" xfId="31434" xr:uid="{00000000-0005-0000-0000-000039960000}"/>
    <cellStyle name="Currency 2 4 3 3 2 2 2 2 3" xfId="56244" xr:uid="{00000000-0005-0000-0000-00003A960000}"/>
    <cellStyle name="Currency 2 4 3 3 2 2 2 3" xfId="31435" xr:uid="{00000000-0005-0000-0000-00003B960000}"/>
    <cellStyle name="Currency 2 4 3 3 2 2 2 4" xfId="31436" xr:uid="{00000000-0005-0000-0000-00003C960000}"/>
    <cellStyle name="Currency 2 4 3 3 2 2 3" xfId="31437" xr:uid="{00000000-0005-0000-0000-00003D960000}"/>
    <cellStyle name="Currency 2 4 3 3 2 2 3 2" xfId="31438" xr:uid="{00000000-0005-0000-0000-00003E960000}"/>
    <cellStyle name="Currency 2 4 3 3 2 2 3 2 2" xfId="31439" xr:uid="{00000000-0005-0000-0000-00003F960000}"/>
    <cellStyle name="Currency 2 4 3 3 2 2 3 2 3" xfId="56245" xr:uid="{00000000-0005-0000-0000-000040960000}"/>
    <cellStyle name="Currency 2 4 3 3 2 2 3 3" xfId="31440" xr:uid="{00000000-0005-0000-0000-000041960000}"/>
    <cellStyle name="Currency 2 4 3 3 2 2 3 4" xfId="31441" xr:uid="{00000000-0005-0000-0000-000042960000}"/>
    <cellStyle name="Currency 2 4 3 3 2 2 4" xfId="31442" xr:uid="{00000000-0005-0000-0000-000043960000}"/>
    <cellStyle name="Currency 2 4 3 3 2 2 4 2" xfId="31443" xr:uid="{00000000-0005-0000-0000-000044960000}"/>
    <cellStyle name="Currency 2 4 3 3 2 2 4 3" xfId="56246" xr:uid="{00000000-0005-0000-0000-000045960000}"/>
    <cellStyle name="Currency 2 4 3 3 2 2 5" xfId="31444" xr:uid="{00000000-0005-0000-0000-000046960000}"/>
    <cellStyle name="Currency 2 4 3 3 2 2 6" xfId="31445" xr:uid="{00000000-0005-0000-0000-000047960000}"/>
    <cellStyle name="Currency 2 4 3 3 2 3" xfId="31446" xr:uid="{00000000-0005-0000-0000-000048960000}"/>
    <cellStyle name="Currency 2 4 3 3 2 3 2" xfId="31447" xr:uid="{00000000-0005-0000-0000-000049960000}"/>
    <cellStyle name="Currency 2 4 3 3 2 3 2 2" xfId="31448" xr:uid="{00000000-0005-0000-0000-00004A960000}"/>
    <cellStyle name="Currency 2 4 3 3 2 3 2 3" xfId="56247" xr:uid="{00000000-0005-0000-0000-00004B960000}"/>
    <cellStyle name="Currency 2 4 3 3 2 3 3" xfId="31449" xr:uid="{00000000-0005-0000-0000-00004C960000}"/>
    <cellStyle name="Currency 2 4 3 3 2 3 4" xfId="31450" xr:uid="{00000000-0005-0000-0000-00004D960000}"/>
    <cellStyle name="Currency 2 4 3 3 2 4" xfId="31451" xr:uid="{00000000-0005-0000-0000-00004E960000}"/>
    <cellStyle name="Currency 2 4 3 3 2 4 2" xfId="31452" xr:uid="{00000000-0005-0000-0000-00004F960000}"/>
    <cellStyle name="Currency 2 4 3 3 2 4 2 2" xfId="31453" xr:uid="{00000000-0005-0000-0000-000050960000}"/>
    <cellStyle name="Currency 2 4 3 3 2 4 2 3" xfId="56248" xr:uid="{00000000-0005-0000-0000-000051960000}"/>
    <cellStyle name="Currency 2 4 3 3 2 4 3" xfId="31454" xr:uid="{00000000-0005-0000-0000-000052960000}"/>
    <cellStyle name="Currency 2 4 3 3 2 4 4" xfId="31455" xr:uid="{00000000-0005-0000-0000-000053960000}"/>
    <cellStyle name="Currency 2 4 3 3 2 5" xfId="31456" xr:uid="{00000000-0005-0000-0000-000054960000}"/>
    <cellStyle name="Currency 2 4 3 3 2 5 2" xfId="31457" xr:uid="{00000000-0005-0000-0000-000055960000}"/>
    <cellStyle name="Currency 2 4 3 3 2 5 3" xfId="56249" xr:uid="{00000000-0005-0000-0000-000056960000}"/>
    <cellStyle name="Currency 2 4 3 3 2 6" xfId="31458" xr:uid="{00000000-0005-0000-0000-000057960000}"/>
    <cellStyle name="Currency 2 4 3 3 2 7" xfId="31459" xr:uid="{00000000-0005-0000-0000-000058960000}"/>
    <cellStyle name="Currency 2 4 3 3 3" xfId="31460" xr:uid="{00000000-0005-0000-0000-000059960000}"/>
    <cellStyle name="Currency 2 4 3 3 3 2" xfId="31461" xr:uid="{00000000-0005-0000-0000-00005A960000}"/>
    <cellStyle name="Currency 2 4 3 3 3 2 2" xfId="31462" xr:uid="{00000000-0005-0000-0000-00005B960000}"/>
    <cellStyle name="Currency 2 4 3 3 3 2 2 2" xfId="31463" xr:uid="{00000000-0005-0000-0000-00005C960000}"/>
    <cellStyle name="Currency 2 4 3 3 3 2 2 3" xfId="56250" xr:uid="{00000000-0005-0000-0000-00005D960000}"/>
    <cellStyle name="Currency 2 4 3 3 3 2 3" xfId="31464" xr:uid="{00000000-0005-0000-0000-00005E960000}"/>
    <cellStyle name="Currency 2 4 3 3 3 2 4" xfId="31465" xr:uid="{00000000-0005-0000-0000-00005F960000}"/>
    <cellStyle name="Currency 2 4 3 3 3 3" xfId="31466" xr:uid="{00000000-0005-0000-0000-000060960000}"/>
    <cellStyle name="Currency 2 4 3 3 3 3 2" xfId="31467" xr:uid="{00000000-0005-0000-0000-000061960000}"/>
    <cellStyle name="Currency 2 4 3 3 3 3 2 2" xfId="31468" xr:uid="{00000000-0005-0000-0000-000062960000}"/>
    <cellStyle name="Currency 2 4 3 3 3 3 2 3" xfId="56251" xr:uid="{00000000-0005-0000-0000-000063960000}"/>
    <cellStyle name="Currency 2 4 3 3 3 3 3" xfId="31469" xr:uid="{00000000-0005-0000-0000-000064960000}"/>
    <cellStyle name="Currency 2 4 3 3 3 3 4" xfId="31470" xr:uid="{00000000-0005-0000-0000-000065960000}"/>
    <cellStyle name="Currency 2 4 3 3 3 4" xfId="31471" xr:uid="{00000000-0005-0000-0000-000066960000}"/>
    <cellStyle name="Currency 2 4 3 3 3 4 2" xfId="31472" xr:uid="{00000000-0005-0000-0000-000067960000}"/>
    <cellStyle name="Currency 2 4 3 3 3 4 3" xfId="56252" xr:uid="{00000000-0005-0000-0000-000068960000}"/>
    <cellStyle name="Currency 2 4 3 3 3 5" xfId="31473" xr:uid="{00000000-0005-0000-0000-000069960000}"/>
    <cellStyle name="Currency 2 4 3 3 3 6" xfId="31474" xr:uid="{00000000-0005-0000-0000-00006A960000}"/>
    <cellStyle name="Currency 2 4 3 3 4" xfId="31475" xr:uid="{00000000-0005-0000-0000-00006B960000}"/>
    <cellStyle name="Currency 2 4 3 3 4 2" xfId="31476" xr:uid="{00000000-0005-0000-0000-00006C960000}"/>
    <cellStyle name="Currency 2 4 3 3 4 2 2" xfId="31477" xr:uid="{00000000-0005-0000-0000-00006D960000}"/>
    <cellStyle name="Currency 2 4 3 3 4 2 3" xfId="56253" xr:uid="{00000000-0005-0000-0000-00006E960000}"/>
    <cellStyle name="Currency 2 4 3 3 4 3" xfId="31478" xr:uid="{00000000-0005-0000-0000-00006F960000}"/>
    <cellStyle name="Currency 2 4 3 3 4 4" xfId="31479" xr:uid="{00000000-0005-0000-0000-000070960000}"/>
    <cellStyle name="Currency 2 4 3 3 5" xfId="31480" xr:uid="{00000000-0005-0000-0000-000071960000}"/>
    <cellStyle name="Currency 2 4 3 3 5 2" xfId="31481" xr:uid="{00000000-0005-0000-0000-000072960000}"/>
    <cellStyle name="Currency 2 4 3 3 5 2 2" xfId="31482" xr:uid="{00000000-0005-0000-0000-000073960000}"/>
    <cellStyle name="Currency 2 4 3 3 5 2 3" xfId="56254" xr:uid="{00000000-0005-0000-0000-000074960000}"/>
    <cellStyle name="Currency 2 4 3 3 5 3" xfId="31483" xr:uid="{00000000-0005-0000-0000-000075960000}"/>
    <cellStyle name="Currency 2 4 3 3 5 4" xfId="31484" xr:uid="{00000000-0005-0000-0000-000076960000}"/>
    <cellStyle name="Currency 2 4 3 3 6" xfId="31485" xr:uid="{00000000-0005-0000-0000-000077960000}"/>
    <cellStyle name="Currency 2 4 3 3 6 2" xfId="31486" xr:uid="{00000000-0005-0000-0000-000078960000}"/>
    <cellStyle name="Currency 2 4 3 3 6 3" xfId="56255" xr:uid="{00000000-0005-0000-0000-000079960000}"/>
    <cellStyle name="Currency 2 4 3 3 7" xfId="31487" xr:uid="{00000000-0005-0000-0000-00007A960000}"/>
    <cellStyle name="Currency 2 4 3 3 8" xfId="31488" xr:uid="{00000000-0005-0000-0000-00007B960000}"/>
    <cellStyle name="Currency 2 4 3 4" xfId="31489" xr:uid="{00000000-0005-0000-0000-00007C960000}"/>
    <cellStyle name="Currency 2 4 3 4 2" xfId="31490" xr:uid="{00000000-0005-0000-0000-00007D960000}"/>
    <cellStyle name="Currency 2 4 3 4 2 2" xfId="31491" xr:uid="{00000000-0005-0000-0000-00007E960000}"/>
    <cellStyle name="Currency 2 4 3 4 2 2 2" xfId="31492" xr:uid="{00000000-0005-0000-0000-00007F960000}"/>
    <cellStyle name="Currency 2 4 3 4 2 2 2 2" xfId="31493" xr:uid="{00000000-0005-0000-0000-000080960000}"/>
    <cellStyle name="Currency 2 4 3 4 2 2 2 3" xfId="56256" xr:uid="{00000000-0005-0000-0000-000081960000}"/>
    <cellStyle name="Currency 2 4 3 4 2 2 3" xfId="31494" xr:uid="{00000000-0005-0000-0000-000082960000}"/>
    <cellStyle name="Currency 2 4 3 4 2 2 4" xfId="31495" xr:uid="{00000000-0005-0000-0000-000083960000}"/>
    <cellStyle name="Currency 2 4 3 4 2 3" xfId="31496" xr:uid="{00000000-0005-0000-0000-000084960000}"/>
    <cellStyle name="Currency 2 4 3 4 2 3 2" xfId="31497" xr:uid="{00000000-0005-0000-0000-000085960000}"/>
    <cellStyle name="Currency 2 4 3 4 2 3 2 2" xfId="31498" xr:uid="{00000000-0005-0000-0000-000086960000}"/>
    <cellStyle name="Currency 2 4 3 4 2 3 2 3" xfId="56257" xr:uid="{00000000-0005-0000-0000-000087960000}"/>
    <cellStyle name="Currency 2 4 3 4 2 3 3" xfId="31499" xr:uid="{00000000-0005-0000-0000-000088960000}"/>
    <cellStyle name="Currency 2 4 3 4 2 3 4" xfId="31500" xr:uid="{00000000-0005-0000-0000-000089960000}"/>
    <cellStyle name="Currency 2 4 3 4 2 4" xfId="31501" xr:uid="{00000000-0005-0000-0000-00008A960000}"/>
    <cellStyle name="Currency 2 4 3 4 2 4 2" xfId="31502" xr:uid="{00000000-0005-0000-0000-00008B960000}"/>
    <cellStyle name="Currency 2 4 3 4 2 4 3" xfId="56258" xr:uid="{00000000-0005-0000-0000-00008C960000}"/>
    <cellStyle name="Currency 2 4 3 4 2 5" xfId="31503" xr:uid="{00000000-0005-0000-0000-00008D960000}"/>
    <cellStyle name="Currency 2 4 3 4 2 6" xfId="31504" xr:uid="{00000000-0005-0000-0000-00008E960000}"/>
    <cellStyle name="Currency 2 4 3 4 3" xfId="31505" xr:uid="{00000000-0005-0000-0000-00008F960000}"/>
    <cellStyle name="Currency 2 4 3 4 3 2" xfId="31506" xr:uid="{00000000-0005-0000-0000-000090960000}"/>
    <cellStyle name="Currency 2 4 3 4 3 2 2" xfId="31507" xr:uid="{00000000-0005-0000-0000-000091960000}"/>
    <cellStyle name="Currency 2 4 3 4 3 2 3" xfId="56259" xr:uid="{00000000-0005-0000-0000-000092960000}"/>
    <cellStyle name="Currency 2 4 3 4 3 3" xfId="31508" xr:uid="{00000000-0005-0000-0000-000093960000}"/>
    <cellStyle name="Currency 2 4 3 4 3 4" xfId="31509" xr:uid="{00000000-0005-0000-0000-000094960000}"/>
    <cellStyle name="Currency 2 4 3 4 4" xfId="31510" xr:uid="{00000000-0005-0000-0000-000095960000}"/>
    <cellStyle name="Currency 2 4 3 4 4 2" xfId="31511" xr:uid="{00000000-0005-0000-0000-000096960000}"/>
    <cellStyle name="Currency 2 4 3 4 4 2 2" xfId="31512" xr:uid="{00000000-0005-0000-0000-000097960000}"/>
    <cellStyle name="Currency 2 4 3 4 4 2 3" xfId="56260" xr:uid="{00000000-0005-0000-0000-000098960000}"/>
    <cellStyle name="Currency 2 4 3 4 4 3" xfId="31513" xr:uid="{00000000-0005-0000-0000-000099960000}"/>
    <cellStyle name="Currency 2 4 3 4 4 4" xfId="31514" xr:uid="{00000000-0005-0000-0000-00009A960000}"/>
    <cellStyle name="Currency 2 4 3 4 5" xfId="31515" xr:uid="{00000000-0005-0000-0000-00009B960000}"/>
    <cellStyle name="Currency 2 4 3 4 5 2" xfId="31516" xr:uid="{00000000-0005-0000-0000-00009C960000}"/>
    <cellStyle name="Currency 2 4 3 4 5 3" xfId="56261" xr:uid="{00000000-0005-0000-0000-00009D960000}"/>
    <cellStyle name="Currency 2 4 3 4 6" xfId="31517" xr:uid="{00000000-0005-0000-0000-00009E960000}"/>
    <cellStyle name="Currency 2 4 3 4 7" xfId="31518" xr:uid="{00000000-0005-0000-0000-00009F960000}"/>
    <cellStyle name="Currency 2 4 3 5" xfId="31519" xr:uid="{00000000-0005-0000-0000-0000A0960000}"/>
    <cellStyle name="Currency 2 4 3 5 2" xfId="31520" xr:uid="{00000000-0005-0000-0000-0000A1960000}"/>
    <cellStyle name="Currency 2 4 3 5 2 2" xfId="31521" xr:uid="{00000000-0005-0000-0000-0000A2960000}"/>
    <cellStyle name="Currency 2 4 3 5 2 2 2" xfId="31522" xr:uid="{00000000-0005-0000-0000-0000A3960000}"/>
    <cellStyle name="Currency 2 4 3 5 2 2 3" xfId="56262" xr:uid="{00000000-0005-0000-0000-0000A4960000}"/>
    <cellStyle name="Currency 2 4 3 5 2 3" xfId="31523" xr:uid="{00000000-0005-0000-0000-0000A5960000}"/>
    <cellStyle name="Currency 2 4 3 5 2 4" xfId="31524" xr:uid="{00000000-0005-0000-0000-0000A6960000}"/>
    <cellStyle name="Currency 2 4 3 5 3" xfId="31525" xr:uid="{00000000-0005-0000-0000-0000A7960000}"/>
    <cellStyle name="Currency 2 4 3 5 3 2" xfId="31526" xr:uid="{00000000-0005-0000-0000-0000A8960000}"/>
    <cellStyle name="Currency 2 4 3 5 3 2 2" xfId="31527" xr:uid="{00000000-0005-0000-0000-0000A9960000}"/>
    <cellStyle name="Currency 2 4 3 5 3 2 3" xfId="56263" xr:uid="{00000000-0005-0000-0000-0000AA960000}"/>
    <cellStyle name="Currency 2 4 3 5 3 3" xfId="31528" xr:uid="{00000000-0005-0000-0000-0000AB960000}"/>
    <cellStyle name="Currency 2 4 3 5 3 4" xfId="31529" xr:uid="{00000000-0005-0000-0000-0000AC960000}"/>
    <cellStyle name="Currency 2 4 3 5 4" xfId="31530" xr:uid="{00000000-0005-0000-0000-0000AD960000}"/>
    <cellStyle name="Currency 2 4 3 5 4 2" xfId="31531" xr:uid="{00000000-0005-0000-0000-0000AE960000}"/>
    <cellStyle name="Currency 2 4 3 5 4 3" xfId="56264" xr:uid="{00000000-0005-0000-0000-0000AF960000}"/>
    <cellStyle name="Currency 2 4 3 5 5" xfId="31532" xr:uid="{00000000-0005-0000-0000-0000B0960000}"/>
    <cellStyle name="Currency 2 4 3 5 6" xfId="31533" xr:uid="{00000000-0005-0000-0000-0000B1960000}"/>
    <cellStyle name="Currency 2 4 3 6" xfId="31534" xr:uid="{00000000-0005-0000-0000-0000B2960000}"/>
    <cellStyle name="Currency 2 4 3 6 2" xfId="31535" xr:uid="{00000000-0005-0000-0000-0000B3960000}"/>
    <cellStyle name="Currency 2 4 3 6 2 2" xfId="31536" xr:uid="{00000000-0005-0000-0000-0000B4960000}"/>
    <cellStyle name="Currency 2 4 3 6 2 2 2" xfId="31537" xr:uid="{00000000-0005-0000-0000-0000B5960000}"/>
    <cellStyle name="Currency 2 4 3 6 2 2 3" xfId="56265" xr:uid="{00000000-0005-0000-0000-0000B6960000}"/>
    <cellStyle name="Currency 2 4 3 6 2 3" xfId="31538" xr:uid="{00000000-0005-0000-0000-0000B7960000}"/>
    <cellStyle name="Currency 2 4 3 6 2 4" xfId="31539" xr:uid="{00000000-0005-0000-0000-0000B8960000}"/>
    <cellStyle name="Currency 2 4 3 6 3" xfId="31540" xr:uid="{00000000-0005-0000-0000-0000B9960000}"/>
    <cellStyle name="Currency 2 4 3 6 3 2" xfId="31541" xr:uid="{00000000-0005-0000-0000-0000BA960000}"/>
    <cellStyle name="Currency 2 4 3 6 3 3" xfId="56266" xr:uid="{00000000-0005-0000-0000-0000BB960000}"/>
    <cellStyle name="Currency 2 4 3 6 4" xfId="31542" xr:uid="{00000000-0005-0000-0000-0000BC960000}"/>
    <cellStyle name="Currency 2 4 3 6 5" xfId="31543" xr:uid="{00000000-0005-0000-0000-0000BD960000}"/>
    <cellStyle name="Currency 2 4 3 7" xfId="31544" xr:uid="{00000000-0005-0000-0000-0000BE960000}"/>
    <cellStyle name="Currency 2 4 3 7 2" xfId="31545" xr:uid="{00000000-0005-0000-0000-0000BF960000}"/>
    <cellStyle name="Currency 2 4 3 7 2 2" xfId="31546" xr:uid="{00000000-0005-0000-0000-0000C0960000}"/>
    <cellStyle name="Currency 2 4 3 7 2 3" xfId="56267" xr:uid="{00000000-0005-0000-0000-0000C1960000}"/>
    <cellStyle name="Currency 2 4 3 7 3" xfId="31547" xr:uid="{00000000-0005-0000-0000-0000C2960000}"/>
    <cellStyle name="Currency 2 4 3 7 4" xfId="31548" xr:uid="{00000000-0005-0000-0000-0000C3960000}"/>
    <cellStyle name="Currency 2 4 3 8" xfId="31549" xr:uid="{00000000-0005-0000-0000-0000C4960000}"/>
    <cellStyle name="Currency 2 4 3 8 2" xfId="31550" xr:uid="{00000000-0005-0000-0000-0000C5960000}"/>
    <cellStyle name="Currency 2 4 3 8 2 2" xfId="31551" xr:uid="{00000000-0005-0000-0000-0000C6960000}"/>
    <cellStyle name="Currency 2 4 3 8 2 3" xfId="56268" xr:uid="{00000000-0005-0000-0000-0000C7960000}"/>
    <cellStyle name="Currency 2 4 3 8 3" xfId="31552" xr:uid="{00000000-0005-0000-0000-0000C8960000}"/>
    <cellStyle name="Currency 2 4 3 8 4" xfId="31553" xr:uid="{00000000-0005-0000-0000-0000C9960000}"/>
    <cellStyle name="Currency 2 4 3 9" xfId="31554" xr:uid="{00000000-0005-0000-0000-0000CA960000}"/>
    <cellStyle name="Currency 2 4 3 9 2" xfId="31555" xr:uid="{00000000-0005-0000-0000-0000CB960000}"/>
    <cellStyle name="Currency 2 4 3 9 3" xfId="56269" xr:uid="{00000000-0005-0000-0000-0000CC960000}"/>
    <cellStyle name="Currency 2 4 4" xfId="31556" xr:uid="{00000000-0005-0000-0000-0000CD960000}"/>
    <cellStyle name="Currency 2 4 4 10" xfId="31557" xr:uid="{00000000-0005-0000-0000-0000CE960000}"/>
    <cellStyle name="Currency 2 4 4 2" xfId="31558" xr:uid="{00000000-0005-0000-0000-0000CF960000}"/>
    <cellStyle name="Currency 2 4 4 2 2" xfId="31559" xr:uid="{00000000-0005-0000-0000-0000D0960000}"/>
    <cellStyle name="Currency 2 4 4 2 2 2" xfId="31560" xr:uid="{00000000-0005-0000-0000-0000D1960000}"/>
    <cellStyle name="Currency 2 4 4 2 2 2 2" xfId="31561" xr:uid="{00000000-0005-0000-0000-0000D2960000}"/>
    <cellStyle name="Currency 2 4 4 2 2 2 2 2" xfId="31562" xr:uid="{00000000-0005-0000-0000-0000D3960000}"/>
    <cellStyle name="Currency 2 4 4 2 2 2 2 2 2" xfId="31563" xr:uid="{00000000-0005-0000-0000-0000D4960000}"/>
    <cellStyle name="Currency 2 4 4 2 2 2 2 2 3" xfId="56270" xr:uid="{00000000-0005-0000-0000-0000D5960000}"/>
    <cellStyle name="Currency 2 4 4 2 2 2 2 3" xfId="31564" xr:uid="{00000000-0005-0000-0000-0000D6960000}"/>
    <cellStyle name="Currency 2 4 4 2 2 2 2 4" xfId="31565" xr:uid="{00000000-0005-0000-0000-0000D7960000}"/>
    <cellStyle name="Currency 2 4 4 2 2 2 3" xfId="31566" xr:uid="{00000000-0005-0000-0000-0000D8960000}"/>
    <cellStyle name="Currency 2 4 4 2 2 2 3 2" xfId="31567" xr:uid="{00000000-0005-0000-0000-0000D9960000}"/>
    <cellStyle name="Currency 2 4 4 2 2 2 3 2 2" xfId="31568" xr:uid="{00000000-0005-0000-0000-0000DA960000}"/>
    <cellStyle name="Currency 2 4 4 2 2 2 3 2 3" xfId="56271" xr:uid="{00000000-0005-0000-0000-0000DB960000}"/>
    <cellStyle name="Currency 2 4 4 2 2 2 3 3" xfId="31569" xr:uid="{00000000-0005-0000-0000-0000DC960000}"/>
    <cellStyle name="Currency 2 4 4 2 2 2 3 4" xfId="31570" xr:uid="{00000000-0005-0000-0000-0000DD960000}"/>
    <cellStyle name="Currency 2 4 4 2 2 2 4" xfId="31571" xr:uid="{00000000-0005-0000-0000-0000DE960000}"/>
    <cellStyle name="Currency 2 4 4 2 2 2 4 2" xfId="31572" xr:uid="{00000000-0005-0000-0000-0000DF960000}"/>
    <cellStyle name="Currency 2 4 4 2 2 2 4 3" xfId="56272" xr:uid="{00000000-0005-0000-0000-0000E0960000}"/>
    <cellStyle name="Currency 2 4 4 2 2 2 5" xfId="31573" xr:uid="{00000000-0005-0000-0000-0000E1960000}"/>
    <cellStyle name="Currency 2 4 4 2 2 2 6" xfId="31574" xr:uid="{00000000-0005-0000-0000-0000E2960000}"/>
    <cellStyle name="Currency 2 4 4 2 2 3" xfId="31575" xr:uid="{00000000-0005-0000-0000-0000E3960000}"/>
    <cellStyle name="Currency 2 4 4 2 2 3 2" xfId="31576" xr:uid="{00000000-0005-0000-0000-0000E4960000}"/>
    <cellStyle name="Currency 2 4 4 2 2 3 2 2" xfId="31577" xr:uid="{00000000-0005-0000-0000-0000E5960000}"/>
    <cellStyle name="Currency 2 4 4 2 2 3 2 3" xfId="56273" xr:uid="{00000000-0005-0000-0000-0000E6960000}"/>
    <cellStyle name="Currency 2 4 4 2 2 3 3" xfId="31578" xr:uid="{00000000-0005-0000-0000-0000E7960000}"/>
    <cellStyle name="Currency 2 4 4 2 2 3 4" xfId="31579" xr:uid="{00000000-0005-0000-0000-0000E8960000}"/>
    <cellStyle name="Currency 2 4 4 2 2 4" xfId="31580" xr:uid="{00000000-0005-0000-0000-0000E9960000}"/>
    <cellStyle name="Currency 2 4 4 2 2 4 2" xfId="31581" xr:uid="{00000000-0005-0000-0000-0000EA960000}"/>
    <cellStyle name="Currency 2 4 4 2 2 4 2 2" xfId="31582" xr:uid="{00000000-0005-0000-0000-0000EB960000}"/>
    <cellStyle name="Currency 2 4 4 2 2 4 2 3" xfId="56274" xr:uid="{00000000-0005-0000-0000-0000EC960000}"/>
    <cellStyle name="Currency 2 4 4 2 2 4 3" xfId="31583" xr:uid="{00000000-0005-0000-0000-0000ED960000}"/>
    <cellStyle name="Currency 2 4 4 2 2 4 4" xfId="31584" xr:uid="{00000000-0005-0000-0000-0000EE960000}"/>
    <cellStyle name="Currency 2 4 4 2 2 5" xfId="31585" xr:uid="{00000000-0005-0000-0000-0000EF960000}"/>
    <cellStyle name="Currency 2 4 4 2 2 5 2" xfId="31586" xr:uid="{00000000-0005-0000-0000-0000F0960000}"/>
    <cellStyle name="Currency 2 4 4 2 2 5 3" xfId="56275" xr:uid="{00000000-0005-0000-0000-0000F1960000}"/>
    <cellStyle name="Currency 2 4 4 2 2 6" xfId="31587" xr:uid="{00000000-0005-0000-0000-0000F2960000}"/>
    <cellStyle name="Currency 2 4 4 2 2 7" xfId="31588" xr:uid="{00000000-0005-0000-0000-0000F3960000}"/>
    <cellStyle name="Currency 2 4 4 2 3" xfId="31589" xr:uid="{00000000-0005-0000-0000-0000F4960000}"/>
    <cellStyle name="Currency 2 4 4 2 3 2" xfId="31590" xr:uid="{00000000-0005-0000-0000-0000F5960000}"/>
    <cellStyle name="Currency 2 4 4 2 3 2 2" xfId="31591" xr:uid="{00000000-0005-0000-0000-0000F6960000}"/>
    <cellStyle name="Currency 2 4 4 2 3 2 2 2" xfId="31592" xr:uid="{00000000-0005-0000-0000-0000F7960000}"/>
    <cellStyle name="Currency 2 4 4 2 3 2 2 3" xfId="56276" xr:uid="{00000000-0005-0000-0000-0000F8960000}"/>
    <cellStyle name="Currency 2 4 4 2 3 2 3" xfId="31593" xr:uid="{00000000-0005-0000-0000-0000F9960000}"/>
    <cellStyle name="Currency 2 4 4 2 3 2 4" xfId="31594" xr:uid="{00000000-0005-0000-0000-0000FA960000}"/>
    <cellStyle name="Currency 2 4 4 2 3 3" xfId="31595" xr:uid="{00000000-0005-0000-0000-0000FB960000}"/>
    <cellStyle name="Currency 2 4 4 2 3 3 2" xfId="31596" xr:uid="{00000000-0005-0000-0000-0000FC960000}"/>
    <cellStyle name="Currency 2 4 4 2 3 3 2 2" xfId="31597" xr:uid="{00000000-0005-0000-0000-0000FD960000}"/>
    <cellStyle name="Currency 2 4 4 2 3 3 2 3" xfId="56277" xr:uid="{00000000-0005-0000-0000-0000FE960000}"/>
    <cellStyle name="Currency 2 4 4 2 3 3 3" xfId="31598" xr:uid="{00000000-0005-0000-0000-0000FF960000}"/>
    <cellStyle name="Currency 2 4 4 2 3 3 4" xfId="31599" xr:uid="{00000000-0005-0000-0000-000000970000}"/>
    <cellStyle name="Currency 2 4 4 2 3 4" xfId="31600" xr:uid="{00000000-0005-0000-0000-000001970000}"/>
    <cellStyle name="Currency 2 4 4 2 3 4 2" xfId="31601" xr:uid="{00000000-0005-0000-0000-000002970000}"/>
    <cellStyle name="Currency 2 4 4 2 3 4 3" xfId="56278" xr:uid="{00000000-0005-0000-0000-000003970000}"/>
    <cellStyle name="Currency 2 4 4 2 3 5" xfId="31602" xr:uid="{00000000-0005-0000-0000-000004970000}"/>
    <cellStyle name="Currency 2 4 4 2 3 6" xfId="31603" xr:uid="{00000000-0005-0000-0000-000005970000}"/>
    <cellStyle name="Currency 2 4 4 2 4" xfId="31604" xr:uid="{00000000-0005-0000-0000-000006970000}"/>
    <cellStyle name="Currency 2 4 4 2 4 2" xfId="31605" xr:uid="{00000000-0005-0000-0000-000007970000}"/>
    <cellStyle name="Currency 2 4 4 2 4 2 2" xfId="31606" xr:uid="{00000000-0005-0000-0000-000008970000}"/>
    <cellStyle name="Currency 2 4 4 2 4 2 3" xfId="56279" xr:uid="{00000000-0005-0000-0000-000009970000}"/>
    <cellStyle name="Currency 2 4 4 2 4 3" xfId="31607" xr:uid="{00000000-0005-0000-0000-00000A970000}"/>
    <cellStyle name="Currency 2 4 4 2 4 4" xfId="31608" xr:uid="{00000000-0005-0000-0000-00000B970000}"/>
    <cellStyle name="Currency 2 4 4 2 5" xfId="31609" xr:uid="{00000000-0005-0000-0000-00000C970000}"/>
    <cellStyle name="Currency 2 4 4 2 5 2" xfId="31610" xr:uid="{00000000-0005-0000-0000-00000D970000}"/>
    <cellStyle name="Currency 2 4 4 2 5 2 2" xfId="31611" xr:uid="{00000000-0005-0000-0000-00000E970000}"/>
    <cellStyle name="Currency 2 4 4 2 5 2 3" xfId="56280" xr:uid="{00000000-0005-0000-0000-00000F970000}"/>
    <cellStyle name="Currency 2 4 4 2 5 3" xfId="31612" xr:uid="{00000000-0005-0000-0000-000010970000}"/>
    <cellStyle name="Currency 2 4 4 2 5 4" xfId="31613" xr:uid="{00000000-0005-0000-0000-000011970000}"/>
    <cellStyle name="Currency 2 4 4 2 6" xfId="31614" xr:uid="{00000000-0005-0000-0000-000012970000}"/>
    <cellStyle name="Currency 2 4 4 2 6 2" xfId="31615" xr:uid="{00000000-0005-0000-0000-000013970000}"/>
    <cellStyle name="Currency 2 4 4 2 6 3" xfId="56281" xr:uid="{00000000-0005-0000-0000-000014970000}"/>
    <cellStyle name="Currency 2 4 4 2 7" xfId="31616" xr:uid="{00000000-0005-0000-0000-000015970000}"/>
    <cellStyle name="Currency 2 4 4 2 8" xfId="31617" xr:uid="{00000000-0005-0000-0000-000016970000}"/>
    <cellStyle name="Currency 2 4 4 3" xfId="31618" xr:uid="{00000000-0005-0000-0000-000017970000}"/>
    <cellStyle name="Currency 2 4 4 3 2" xfId="31619" xr:uid="{00000000-0005-0000-0000-000018970000}"/>
    <cellStyle name="Currency 2 4 4 3 2 2" xfId="31620" xr:uid="{00000000-0005-0000-0000-000019970000}"/>
    <cellStyle name="Currency 2 4 4 3 2 2 2" xfId="31621" xr:uid="{00000000-0005-0000-0000-00001A970000}"/>
    <cellStyle name="Currency 2 4 4 3 2 2 2 2" xfId="31622" xr:uid="{00000000-0005-0000-0000-00001B970000}"/>
    <cellStyle name="Currency 2 4 4 3 2 2 2 3" xfId="56282" xr:uid="{00000000-0005-0000-0000-00001C970000}"/>
    <cellStyle name="Currency 2 4 4 3 2 2 3" xfId="31623" xr:uid="{00000000-0005-0000-0000-00001D970000}"/>
    <cellStyle name="Currency 2 4 4 3 2 2 4" xfId="31624" xr:uid="{00000000-0005-0000-0000-00001E970000}"/>
    <cellStyle name="Currency 2 4 4 3 2 3" xfId="31625" xr:uid="{00000000-0005-0000-0000-00001F970000}"/>
    <cellStyle name="Currency 2 4 4 3 2 3 2" xfId="31626" xr:uid="{00000000-0005-0000-0000-000020970000}"/>
    <cellStyle name="Currency 2 4 4 3 2 3 2 2" xfId="31627" xr:uid="{00000000-0005-0000-0000-000021970000}"/>
    <cellStyle name="Currency 2 4 4 3 2 3 2 3" xfId="56283" xr:uid="{00000000-0005-0000-0000-000022970000}"/>
    <cellStyle name="Currency 2 4 4 3 2 3 3" xfId="31628" xr:uid="{00000000-0005-0000-0000-000023970000}"/>
    <cellStyle name="Currency 2 4 4 3 2 3 4" xfId="31629" xr:uid="{00000000-0005-0000-0000-000024970000}"/>
    <cellStyle name="Currency 2 4 4 3 2 4" xfId="31630" xr:uid="{00000000-0005-0000-0000-000025970000}"/>
    <cellStyle name="Currency 2 4 4 3 2 4 2" xfId="31631" xr:uid="{00000000-0005-0000-0000-000026970000}"/>
    <cellStyle name="Currency 2 4 4 3 2 4 3" xfId="56284" xr:uid="{00000000-0005-0000-0000-000027970000}"/>
    <cellStyle name="Currency 2 4 4 3 2 5" xfId="31632" xr:uid="{00000000-0005-0000-0000-000028970000}"/>
    <cellStyle name="Currency 2 4 4 3 2 6" xfId="31633" xr:uid="{00000000-0005-0000-0000-000029970000}"/>
    <cellStyle name="Currency 2 4 4 3 3" xfId="31634" xr:uid="{00000000-0005-0000-0000-00002A970000}"/>
    <cellStyle name="Currency 2 4 4 3 3 2" xfId="31635" xr:uid="{00000000-0005-0000-0000-00002B970000}"/>
    <cellStyle name="Currency 2 4 4 3 3 2 2" xfId="31636" xr:uid="{00000000-0005-0000-0000-00002C970000}"/>
    <cellStyle name="Currency 2 4 4 3 3 2 3" xfId="56285" xr:uid="{00000000-0005-0000-0000-00002D970000}"/>
    <cellStyle name="Currency 2 4 4 3 3 3" xfId="31637" xr:uid="{00000000-0005-0000-0000-00002E970000}"/>
    <cellStyle name="Currency 2 4 4 3 3 4" xfId="31638" xr:uid="{00000000-0005-0000-0000-00002F970000}"/>
    <cellStyle name="Currency 2 4 4 3 4" xfId="31639" xr:uid="{00000000-0005-0000-0000-000030970000}"/>
    <cellStyle name="Currency 2 4 4 3 4 2" xfId="31640" xr:uid="{00000000-0005-0000-0000-000031970000}"/>
    <cellStyle name="Currency 2 4 4 3 4 2 2" xfId="31641" xr:uid="{00000000-0005-0000-0000-000032970000}"/>
    <cellStyle name="Currency 2 4 4 3 4 2 3" xfId="56286" xr:uid="{00000000-0005-0000-0000-000033970000}"/>
    <cellStyle name="Currency 2 4 4 3 4 3" xfId="31642" xr:uid="{00000000-0005-0000-0000-000034970000}"/>
    <cellStyle name="Currency 2 4 4 3 4 4" xfId="31643" xr:uid="{00000000-0005-0000-0000-000035970000}"/>
    <cellStyle name="Currency 2 4 4 3 5" xfId="31644" xr:uid="{00000000-0005-0000-0000-000036970000}"/>
    <cellStyle name="Currency 2 4 4 3 5 2" xfId="31645" xr:uid="{00000000-0005-0000-0000-000037970000}"/>
    <cellStyle name="Currency 2 4 4 3 5 3" xfId="56287" xr:uid="{00000000-0005-0000-0000-000038970000}"/>
    <cellStyle name="Currency 2 4 4 3 6" xfId="31646" xr:uid="{00000000-0005-0000-0000-000039970000}"/>
    <cellStyle name="Currency 2 4 4 3 7" xfId="31647" xr:uid="{00000000-0005-0000-0000-00003A970000}"/>
    <cellStyle name="Currency 2 4 4 4" xfId="31648" xr:uid="{00000000-0005-0000-0000-00003B970000}"/>
    <cellStyle name="Currency 2 4 4 4 2" xfId="31649" xr:uid="{00000000-0005-0000-0000-00003C970000}"/>
    <cellStyle name="Currency 2 4 4 4 2 2" xfId="31650" xr:uid="{00000000-0005-0000-0000-00003D970000}"/>
    <cellStyle name="Currency 2 4 4 4 2 2 2" xfId="31651" xr:uid="{00000000-0005-0000-0000-00003E970000}"/>
    <cellStyle name="Currency 2 4 4 4 2 2 3" xfId="56288" xr:uid="{00000000-0005-0000-0000-00003F970000}"/>
    <cellStyle name="Currency 2 4 4 4 2 3" xfId="31652" xr:uid="{00000000-0005-0000-0000-000040970000}"/>
    <cellStyle name="Currency 2 4 4 4 2 4" xfId="31653" xr:uid="{00000000-0005-0000-0000-000041970000}"/>
    <cellStyle name="Currency 2 4 4 4 3" xfId="31654" xr:uid="{00000000-0005-0000-0000-000042970000}"/>
    <cellStyle name="Currency 2 4 4 4 3 2" xfId="31655" xr:uid="{00000000-0005-0000-0000-000043970000}"/>
    <cellStyle name="Currency 2 4 4 4 3 2 2" xfId="31656" xr:uid="{00000000-0005-0000-0000-000044970000}"/>
    <cellStyle name="Currency 2 4 4 4 3 2 3" xfId="56289" xr:uid="{00000000-0005-0000-0000-000045970000}"/>
    <cellStyle name="Currency 2 4 4 4 3 3" xfId="31657" xr:uid="{00000000-0005-0000-0000-000046970000}"/>
    <cellStyle name="Currency 2 4 4 4 3 4" xfId="31658" xr:uid="{00000000-0005-0000-0000-000047970000}"/>
    <cellStyle name="Currency 2 4 4 4 4" xfId="31659" xr:uid="{00000000-0005-0000-0000-000048970000}"/>
    <cellStyle name="Currency 2 4 4 4 4 2" xfId="31660" xr:uid="{00000000-0005-0000-0000-000049970000}"/>
    <cellStyle name="Currency 2 4 4 4 4 3" xfId="56290" xr:uid="{00000000-0005-0000-0000-00004A970000}"/>
    <cellStyle name="Currency 2 4 4 4 5" xfId="31661" xr:uid="{00000000-0005-0000-0000-00004B970000}"/>
    <cellStyle name="Currency 2 4 4 4 6" xfId="31662" xr:uid="{00000000-0005-0000-0000-00004C970000}"/>
    <cellStyle name="Currency 2 4 4 5" xfId="31663" xr:uid="{00000000-0005-0000-0000-00004D970000}"/>
    <cellStyle name="Currency 2 4 4 5 2" xfId="31664" xr:uid="{00000000-0005-0000-0000-00004E970000}"/>
    <cellStyle name="Currency 2 4 4 5 2 2" xfId="31665" xr:uid="{00000000-0005-0000-0000-00004F970000}"/>
    <cellStyle name="Currency 2 4 4 5 2 2 2" xfId="31666" xr:uid="{00000000-0005-0000-0000-000050970000}"/>
    <cellStyle name="Currency 2 4 4 5 2 2 3" xfId="56291" xr:uid="{00000000-0005-0000-0000-000051970000}"/>
    <cellStyle name="Currency 2 4 4 5 2 3" xfId="31667" xr:uid="{00000000-0005-0000-0000-000052970000}"/>
    <cellStyle name="Currency 2 4 4 5 2 4" xfId="31668" xr:uid="{00000000-0005-0000-0000-000053970000}"/>
    <cellStyle name="Currency 2 4 4 5 3" xfId="31669" xr:uid="{00000000-0005-0000-0000-000054970000}"/>
    <cellStyle name="Currency 2 4 4 5 3 2" xfId="31670" xr:uid="{00000000-0005-0000-0000-000055970000}"/>
    <cellStyle name="Currency 2 4 4 5 3 3" xfId="56292" xr:uid="{00000000-0005-0000-0000-000056970000}"/>
    <cellStyle name="Currency 2 4 4 5 4" xfId="31671" xr:uid="{00000000-0005-0000-0000-000057970000}"/>
    <cellStyle name="Currency 2 4 4 5 5" xfId="31672" xr:uid="{00000000-0005-0000-0000-000058970000}"/>
    <cellStyle name="Currency 2 4 4 6" xfId="31673" xr:uid="{00000000-0005-0000-0000-000059970000}"/>
    <cellStyle name="Currency 2 4 4 6 2" xfId="31674" xr:uid="{00000000-0005-0000-0000-00005A970000}"/>
    <cellStyle name="Currency 2 4 4 6 2 2" xfId="31675" xr:uid="{00000000-0005-0000-0000-00005B970000}"/>
    <cellStyle name="Currency 2 4 4 6 2 3" xfId="56293" xr:uid="{00000000-0005-0000-0000-00005C970000}"/>
    <cellStyle name="Currency 2 4 4 6 3" xfId="31676" xr:uid="{00000000-0005-0000-0000-00005D970000}"/>
    <cellStyle name="Currency 2 4 4 6 4" xfId="31677" xr:uid="{00000000-0005-0000-0000-00005E970000}"/>
    <cellStyle name="Currency 2 4 4 7" xfId="31678" xr:uid="{00000000-0005-0000-0000-00005F970000}"/>
    <cellStyle name="Currency 2 4 4 7 2" xfId="31679" xr:uid="{00000000-0005-0000-0000-000060970000}"/>
    <cellStyle name="Currency 2 4 4 7 2 2" xfId="31680" xr:uid="{00000000-0005-0000-0000-000061970000}"/>
    <cellStyle name="Currency 2 4 4 7 2 3" xfId="56294" xr:uid="{00000000-0005-0000-0000-000062970000}"/>
    <cellStyle name="Currency 2 4 4 7 3" xfId="31681" xr:uid="{00000000-0005-0000-0000-000063970000}"/>
    <cellStyle name="Currency 2 4 4 7 4" xfId="31682" xr:uid="{00000000-0005-0000-0000-000064970000}"/>
    <cellStyle name="Currency 2 4 4 8" xfId="31683" xr:uid="{00000000-0005-0000-0000-000065970000}"/>
    <cellStyle name="Currency 2 4 4 8 2" xfId="31684" xr:uid="{00000000-0005-0000-0000-000066970000}"/>
    <cellStyle name="Currency 2 4 4 8 3" xfId="56295" xr:uid="{00000000-0005-0000-0000-000067970000}"/>
    <cellStyle name="Currency 2 4 4 9" xfId="31685" xr:uid="{00000000-0005-0000-0000-000068970000}"/>
    <cellStyle name="Currency 2 4 5" xfId="31686" xr:uid="{00000000-0005-0000-0000-000069970000}"/>
    <cellStyle name="Currency 2 4 5 10" xfId="31687" xr:uid="{00000000-0005-0000-0000-00006A970000}"/>
    <cellStyle name="Currency 2 4 5 2" xfId="31688" xr:uid="{00000000-0005-0000-0000-00006B970000}"/>
    <cellStyle name="Currency 2 4 5 2 2" xfId="31689" xr:uid="{00000000-0005-0000-0000-00006C970000}"/>
    <cellStyle name="Currency 2 4 5 2 2 2" xfId="31690" xr:uid="{00000000-0005-0000-0000-00006D970000}"/>
    <cellStyle name="Currency 2 4 5 2 2 2 2" xfId="31691" xr:uid="{00000000-0005-0000-0000-00006E970000}"/>
    <cellStyle name="Currency 2 4 5 2 2 2 2 2" xfId="31692" xr:uid="{00000000-0005-0000-0000-00006F970000}"/>
    <cellStyle name="Currency 2 4 5 2 2 2 2 2 2" xfId="31693" xr:uid="{00000000-0005-0000-0000-000070970000}"/>
    <cellStyle name="Currency 2 4 5 2 2 2 2 2 3" xfId="56296" xr:uid="{00000000-0005-0000-0000-000071970000}"/>
    <cellStyle name="Currency 2 4 5 2 2 2 2 3" xfId="31694" xr:uid="{00000000-0005-0000-0000-000072970000}"/>
    <cellStyle name="Currency 2 4 5 2 2 2 2 4" xfId="31695" xr:uid="{00000000-0005-0000-0000-000073970000}"/>
    <cellStyle name="Currency 2 4 5 2 2 2 3" xfId="31696" xr:uid="{00000000-0005-0000-0000-000074970000}"/>
    <cellStyle name="Currency 2 4 5 2 2 2 3 2" xfId="31697" xr:uid="{00000000-0005-0000-0000-000075970000}"/>
    <cellStyle name="Currency 2 4 5 2 2 2 3 2 2" xfId="31698" xr:uid="{00000000-0005-0000-0000-000076970000}"/>
    <cellStyle name="Currency 2 4 5 2 2 2 3 2 3" xfId="56297" xr:uid="{00000000-0005-0000-0000-000077970000}"/>
    <cellStyle name="Currency 2 4 5 2 2 2 3 3" xfId="31699" xr:uid="{00000000-0005-0000-0000-000078970000}"/>
    <cellStyle name="Currency 2 4 5 2 2 2 3 4" xfId="31700" xr:uid="{00000000-0005-0000-0000-000079970000}"/>
    <cellStyle name="Currency 2 4 5 2 2 2 4" xfId="31701" xr:uid="{00000000-0005-0000-0000-00007A970000}"/>
    <cellStyle name="Currency 2 4 5 2 2 2 4 2" xfId="31702" xr:uid="{00000000-0005-0000-0000-00007B970000}"/>
    <cellStyle name="Currency 2 4 5 2 2 2 4 3" xfId="56298" xr:uid="{00000000-0005-0000-0000-00007C970000}"/>
    <cellStyle name="Currency 2 4 5 2 2 2 5" xfId="31703" xr:uid="{00000000-0005-0000-0000-00007D970000}"/>
    <cellStyle name="Currency 2 4 5 2 2 2 6" xfId="31704" xr:uid="{00000000-0005-0000-0000-00007E970000}"/>
    <cellStyle name="Currency 2 4 5 2 2 3" xfId="31705" xr:uid="{00000000-0005-0000-0000-00007F970000}"/>
    <cellStyle name="Currency 2 4 5 2 2 3 2" xfId="31706" xr:uid="{00000000-0005-0000-0000-000080970000}"/>
    <cellStyle name="Currency 2 4 5 2 2 3 2 2" xfId="31707" xr:uid="{00000000-0005-0000-0000-000081970000}"/>
    <cellStyle name="Currency 2 4 5 2 2 3 2 3" xfId="56299" xr:uid="{00000000-0005-0000-0000-000082970000}"/>
    <cellStyle name="Currency 2 4 5 2 2 3 3" xfId="31708" xr:uid="{00000000-0005-0000-0000-000083970000}"/>
    <cellStyle name="Currency 2 4 5 2 2 3 4" xfId="31709" xr:uid="{00000000-0005-0000-0000-000084970000}"/>
    <cellStyle name="Currency 2 4 5 2 2 4" xfId="31710" xr:uid="{00000000-0005-0000-0000-000085970000}"/>
    <cellStyle name="Currency 2 4 5 2 2 4 2" xfId="31711" xr:uid="{00000000-0005-0000-0000-000086970000}"/>
    <cellStyle name="Currency 2 4 5 2 2 4 2 2" xfId="31712" xr:uid="{00000000-0005-0000-0000-000087970000}"/>
    <cellStyle name="Currency 2 4 5 2 2 4 2 3" xfId="56300" xr:uid="{00000000-0005-0000-0000-000088970000}"/>
    <cellStyle name="Currency 2 4 5 2 2 4 3" xfId="31713" xr:uid="{00000000-0005-0000-0000-000089970000}"/>
    <cellStyle name="Currency 2 4 5 2 2 4 4" xfId="31714" xr:uid="{00000000-0005-0000-0000-00008A970000}"/>
    <cellStyle name="Currency 2 4 5 2 2 5" xfId="31715" xr:uid="{00000000-0005-0000-0000-00008B970000}"/>
    <cellStyle name="Currency 2 4 5 2 2 5 2" xfId="31716" xr:uid="{00000000-0005-0000-0000-00008C970000}"/>
    <cellStyle name="Currency 2 4 5 2 2 5 3" xfId="56301" xr:uid="{00000000-0005-0000-0000-00008D970000}"/>
    <cellStyle name="Currency 2 4 5 2 2 6" xfId="31717" xr:uid="{00000000-0005-0000-0000-00008E970000}"/>
    <cellStyle name="Currency 2 4 5 2 2 7" xfId="31718" xr:uid="{00000000-0005-0000-0000-00008F970000}"/>
    <cellStyle name="Currency 2 4 5 2 3" xfId="31719" xr:uid="{00000000-0005-0000-0000-000090970000}"/>
    <cellStyle name="Currency 2 4 5 2 3 2" xfId="31720" xr:uid="{00000000-0005-0000-0000-000091970000}"/>
    <cellStyle name="Currency 2 4 5 2 3 2 2" xfId="31721" xr:uid="{00000000-0005-0000-0000-000092970000}"/>
    <cellStyle name="Currency 2 4 5 2 3 2 2 2" xfId="31722" xr:uid="{00000000-0005-0000-0000-000093970000}"/>
    <cellStyle name="Currency 2 4 5 2 3 2 2 3" xfId="56302" xr:uid="{00000000-0005-0000-0000-000094970000}"/>
    <cellStyle name="Currency 2 4 5 2 3 2 3" xfId="31723" xr:uid="{00000000-0005-0000-0000-000095970000}"/>
    <cellStyle name="Currency 2 4 5 2 3 2 4" xfId="31724" xr:uid="{00000000-0005-0000-0000-000096970000}"/>
    <cellStyle name="Currency 2 4 5 2 3 3" xfId="31725" xr:uid="{00000000-0005-0000-0000-000097970000}"/>
    <cellStyle name="Currency 2 4 5 2 3 3 2" xfId="31726" xr:uid="{00000000-0005-0000-0000-000098970000}"/>
    <cellStyle name="Currency 2 4 5 2 3 3 2 2" xfId="31727" xr:uid="{00000000-0005-0000-0000-000099970000}"/>
    <cellStyle name="Currency 2 4 5 2 3 3 2 3" xfId="56303" xr:uid="{00000000-0005-0000-0000-00009A970000}"/>
    <cellStyle name="Currency 2 4 5 2 3 3 3" xfId="31728" xr:uid="{00000000-0005-0000-0000-00009B970000}"/>
    <cellStyle name="Currency 2 4 5 2 3 3 4" xfId="31729" xr:uid="{00000000-0005-0000-0000-00009C970000}"/>
    <cellStyle name="Currency 2 4 5 2 3 4" xfId="31730" xr:uid="{00000000-0005-0000-0000-00009D970000}"/>
    <cellStyle name="Currency 2 4 5 2 3 4 2" xfId="31731" xr:uid="{00000000-0005-0000-0000-00009E970000}"/>
    <cellStyle name="Currency 2 4 5 2 3 4 3" xfId="56304" xr:uid="{00000000-0005-0000-0000-00009F970000}"/>
    <cellStyle name="Currency 2 4 5 2 3 5" xfId="31732" xr:uid="{00000000-0005-0000-0000-0000A0970000}"/>
    <cellStyle name="Currency 2 4 5 2 3 6" xfId="31733" xr:uid="{00000000-0005-0000-0000-0000A1970000}"/>
    <cellStyle name="Currency 2 4 5 2 4" xfId="31734" xr:uid="{00000000-0005-0000-0000-0000A2970000}"/>
    <cellStyle name="Currency 2 4 5 2 4 2" xfId="31735" xr:uid="{00000000-0005-0000-0000-0000A3970000}"/>
    <cellStyle name="Currency 2 4 5 2 4 2 2" xfId="31736" xr:uid="{00000000-0005-0000-0000-0000A4970000}"/>
    <cellStyle name="Currency 2 4 5 2 4 2 3" xfId="56305" xr:uid="{00000000-0005-0000-0000-0000A5970000}"/>
    <cellStyle name="Currency 2 4 5 2 4 3" xfId="31737" xr:uid="{00000000-0005-0000-0000-0000A6970000}"/>
    <cellStyle name="Currency 2 4 5 2 4 4" xfId="31738" xr:uid="{00000000-0005-0000-0000-0000A7970000}"/>
    <cellStyle name="Currency 2 4 5 2 5" xfId="31739" xr:uid="{00000000-0005-0000-0000-0000A8970000}"/>
    <cellStyle name="Currency 2 4 5 2 5 2" xfId="31740" xr:uid="{00000000-0005-0000-0000-0000A9970000}"/>
    <cellStyle name="Currency 2 4 5 2 5 2 2" xfId="31741" xr:uid="{00000000-0005-0000-0000-0000AA970000}"/>
    <cellStyle name="Currency 2 4 5 2 5 2 3" xfId="56306" xr:uid="{00000000-0005-0000-0000-0000AB970000}"/>
    <cellStyle name="Currency 2 4 5 2 5 3" xfId="31742" xr:uid="{00000000-0005-0000-0000-0000AC970000}"/>
    <cellStyle name="Currency 2 4 5 2 5 4" xfId="31743" xr:uid="{00000000-0005-0000-0000-0000AD970000}"/>
    <cellStyle name="Currency 2 4 5 2 6" xfId="31744" xr:uid="{00000000-0005-0000-0000-0000AE970000}"/>
    <cellStyle name="Currency 2 4 5 2 6 2" xfId="31745" xr:uid="{00000000-0005-0000-0000-0000AF970000}"/>
    <cellStyle name="Currency 2 4 5 2 6 3" xfId="56307" xr:uid="{00000000-0005-0000-0000-0000B0970000}"/>
    <cellStyle name="Currency 2 4 5 2 7" xfId="31746" xr:uid="{00000000-0005-0000-0000-0000B1970000}"/>
    <cellStyle name="Currency 2 4 5 2 8" xfId="31747" xr:uid="{00000000-0005-0000-0000-0000B2970000}"/>
    <cellStyle name="Currency 2 4 5 3" xfId="31748" xr:uid="{00000000-0005-0000-0000-0000B3970000}"/>
    <cellStyle name="Currency 2 4 5 3 2" xfId="31749" xr:uid="{00000000-0005-0000-0000-0000B4970000}"/>
    <cellStyle name="Currency 2 4 5 3 2 2" xfId="31750" xr:uid="{00000000-0005-0000-0000-0000B5970000}"/>
    <cellStyle name="Currency 2 4 5 3 2 2 2" xfId="31751" xr:uid="{00000000-0005-0000-0000-0000B6970000}"/>
    <cellStyle name="Currency 2 4 5 3 2 2 2 2" xfId="31752" xr:uid="{00000000-0005-0000-0000-0000B7970000}"/>
    <cellStyle name="Currency 2 4 5 3 2 2 2 3" xfId="56308" xr:uid="{00000000-0005-0000-0000-0000B8970000}"/>
    <cellStyle name="Currency 2 4 5 3 2 2 3" xfId="31753" xr:uid="{00000000-0005-0000-0000-0000B9970000}"/>
    <cellStyle name="Currency 2 4 5 3 2 2 4" xfId="31754" xr:uid="{00000000-0005-0000-0000-0000BA970000}"/>
    <cellStyle name="Currency 2 4 5 3 2 3" xfId="31755" xr:uid="{00000000-0005-0000-0000-0000BB970000}"/>
    <cellStyle name="Currency 2 4 5 3 2 3 2" xfId="31756" xr:uid="{00000000-0005-0000-0000-0000BC970000}"/>
    <cellStyle name="Currency 2 4 5 3 2 3 2 2" xfId="31757" xr:uid="{00000000-0005-0000-0000-0000BD970000}"/>
    <cellStyle name="Currency 2 4 5 3 2 3 2 3" xfId="56309" xr:uid="{00000000-0005-0000-0000-0000BE970000}"/>
    <cellStyle name="Currency 2 4 5 3 2 3 3" xfId="31758" xr:uid="{00000000-0005-0000-0000-0000BF970000}"/>
    <cellStyle name="Currency 2 4 5 3 2 3 4" xfId="31759" xr:uid="{00000000-0005-0000-0000-0000C0970000}"/>
    <cellStyle name="Currency 2 4 5 3 2 4" xfId="31760" xr:uid="{00000000-0005-0000-0000-0000C1970000}"/>
    <cellStyle name="Currency 2 4 5 3 2 4 2" xfId="31761" xr:uid="{00000000-0005-0000-0000-0000C2970000}"/>
    <cellStyle name="Currency 2 4 5 3 2 4 3" xfId="56310" xr:uid="{00000000-0005-0000-0000-0000C3970000}"/>
    <cellStyle name="Currency 2 4 5 3 2 5" xfId="31762" xr:uid="{00000000-0005-0000-0000-0000C4970000}"/>
    <cellStyle name="Currency 2 4 5 3 2 6" xfId="31763" xr:uid="{00000000-0005-0000-0000-0000C5970000}"/>
    <cellStyle name="Currency 2 4 5 3 3" xfId="31764" xr:uid="{00000000-0005-0000-0000-0000C6970000}"/>
    <cellStyle name="Currency 2 4 5 3 3 2" xfId="31765" xr:uid="{00000000-0005-0000-0000-0000C7970000}"/>
    <cellStyle name="Currency 2 4 5 3 3 2 2" xfId="31766" xr:uid="{00000000-0005-0000-0000-0000C8970000}"/>
    <cellStyle name="Currency 2 4 5 3 3 2 3" xfId="56311" xr:uid="{00000000-0005-0000-0000-0000C9970000}"/>
    <cellStyle name="Currency 2 4 5 3 3 3" xfId="31767" xr:uid="{00000000-0005-0000-0000-0000CA970000}"/>
    <cellStyle name="Currency 2 4 5 3 3 4" xfId="31768" xr:uid="{00000000-0005-0000-0000-0000CB970000}"/>
    <cellStyle name="Currency 2 4 5 3 4" xfId="31769" xr:uid="{00000000-0005-0000-0000-0000CC970000}"/>
    <cellStyle name="Currency 2 4 5 3 4 2" xfId="31770" xr:uid="{00000000-0005-0000-0000-0000CD970000}"/>
    <cellStyle name="Currency 2 4 5 3 4 2 2" xfId="31771" xr:uid="{00000000-0005-0000-0000-0000CE970000}"/>
    <cellStyle name="Currency 2 4 5 3 4 2 3" xfId="56312" xr:uid="{00000000-0005-0000-0000-0000CF970000}"/>
    <cellStyle name="Currency 2 4 5 3 4 3" xfId="31772" xr:uid="{00000000-0005-0000-0000-0000D0970000}"/>
    <cellStyle name="Currency 2 4 5 3 4 4" xfId="31773" xr:uid="{00000000-0005-0000-0000-0000D1970000}"/>
    <cellStyle name="Currency 2 4 5 3 5" xfId="31774" xr:uid="{00000000-0005-0000-0000-0000D2970000}"/>
    <cellStyle name="Currency 2 4 5 3 5 2" xfId="31775" xr:uid="{00000000-0005-0000-0000-0000D3970000}"/>
    <cellStyle name="Currency 2 4 5 3 5 3" xfId="56313" xr:uid="{00000000-0005-0000-0000-0000D4970000}"/>
    <cellStyle name="Currency 2 4 5 3 6" xfId="31776" xr:uid="{00000000-0005-0000-0000-0000D5970000}"/>
    <cellStyle name="Currency 2 4 5 3 7" xfId="31777" xr:uid="{00000000-0005-0000-0000-0000D6970000}"/>
    <cellStyle name="Currency 2 4 5 4" xfId="31778" xr:uid="{00000000-0005-0000-0000-0000D7970000}"/>
    <cellStyle name="Currency 2 4 5 4 2" xfId="31779" xr:uid="{00000000-0005-0000-0000-0000D8970000}"/>
    <cellStyle name="Currency 2 4 5 4 2 2" xfId="31780" xr:uid="{00000000-0005-0000-0000-0000D9970000}"/>
    <cellStyle name="Currency 2 4 5 4 2 2 2" xfId="31781" xr:uid="{00000000-0005-0000-0000-0000DA970000}"/>
    <cellStyle name="Currency 2 4 5 4 2 2 3" xfId="56314" xr:uid="{00000000-0005-0000-0000-0000DB970000}"/>
    <cellStyle name="Currency 2 4 5 4 2 3" xfId="31782" xr:uid="{00000000-0005-0000-0000-0000DC970000}"/>
    <cellStyle name="Currency 2 4 5 4 2 4" xfId="31783" xr:uid="{00000000-0005-0000-0000-0000DD970000}"/>
    <cellStyle name="Currency 2 4 5 4 3" xfId="31784" xr:uid="{00000000-0005-0000-0000-0000DE970000}"/>
    <cellStyle name="Currency 2 4 5 4 3 2" xfId="31785" xr:uid="{00000000-0005-0000-0000-0000DF970000}"/>
    <cellStyle name="Currency 2 4 5 4 3 2 2" xfId="31786" xr:uid="{00000000-0005-0000-0000-0000E0970000}"/>
    <cellStyle name="Currency 2 4 5 4 3 2 3" xfId="56315" xr:uid="{00000000-0005-0000-0000-0000E1970000}"/>
    <cellStyle name="Currency 2 4 5 4 3 3" xfId="31787" xr:uid="{00000000-0005-0000-0000-0000E2970000}"/>
    <cellStyle name="Currency 2 4 5 4 3 4" xfId="31788" xr:uid="{00000000-0005-0000-0000-0000E3970000}"/>
    <cellStyle name="Currency 2 4 5 4 4" xfId="31789" xr:uid="{00000000-0005-0000-0000-0000E4970000}"/>
    <cellStyle name="Currency 2 4 5 4 4 2" xfId="31790" xr:uid="{00000000-0005-0000-0000-0000E5970000}"/>
    <cellStyle name="Currency 2 4 5 4 4 3" xfId="56316" xr:uid="{00000000-0005-0000-0000-0000E6970000}"/>
    <cellStyle name="Currency 2 4 5 4 5" xfId="31791" xr:uid="{00000000-0005-0000-0000-0000E7970000}"/>
    <cellStyle name="Currency 2 4 5 4 6" xfId="31792" xr:uid="{00000000-0005-0000-0000-0000E8970000}"/>
    <cellStyle name="Currency 2 4 5 5" xfId="31793" xr:uid="{00000000-0005-0000-0000-0000E9970000}"/>
    <cellStyle name="Currency 2 4 5 5 2" xfId="31794" xr:uid="{00000000-0005-0000-0000-0000EA970000}"/>
    <cellStyle name="Currency 2 4 5 5 2 2" xfId="31795" xr:uid="{00000000-0005-0000-0000-0000EB970000}"/>
    <cellStyle name="Currency 2 4 5 5 2 2 2" xfId="31796" xr:uid="{00000000-0005-0000-0000-0000EC970000}"/>
    <cellStyle name="Currency 2 4 5 5 2 2 3" xfId="56317" xr:uid="{00000000-0005-0000-0000-0000ED970000}"/>
    <cellStyle name="Currency 2 4 5 5 2 3" xfId="31797" xr:uid="{00000000-0005-0000-0000-0000EE970000}"/>
    <cellStyle name="Currency 2 4 5 5 2 4" xfId="31798" xr:uid="{00000000-0005-0000-0000-0000EF970000}"/>
    <cellStyle name="Currency 2 4 5 5 3" xfId="31799" xr:uid="{00000000-0005-0000-0000-0000F0970000}"/>
    <cellStyle name="Currency 2 4 5 5 3 2" xfId="31800" xr:uid="{00000000-0005-0000-0000-0000F1970000}"/>
    <cellStyle name="Currency 2 4 5 5 3 3" xfId="56318" xr:uid="{00000000-0005-0000-0000-0000F2970000}"/>
    <cellStyle name="Currency 2 4 5 5 4" xfId="31801" xr:uid="{00000000-0005-0000-0000-0000F3970000}"/>
    <cellStyle name="Currency 2 4 5 5 5" xfId="31802" xr:uid="{00000000-0005-0000-0000-0000F4970000}"/>
    <cellStyle name="Currency 2 4 5 6" xfId="31803" xr:uid="{00000000-0005-0000-0000-0000F5970000}"/>
    <cellStyle name="Currency 2 4 5 6 2" xfId="31804" xr:uid="{00000000-0005-0000-0000-0000F6970000}"/>
    <cellStyle name="Currency 2 4 5 6 2 2" xfId="31805" xr:uid="{00000000-0005-0000-0000-0000F7970000}"/>
    <cellStyle name="Currency 2 4 5 6 2 3" xfId="56319" xr:uid="{00000000-0005-0000-0000-0000F8970000}"/>
    <cellStyle name="Currency 2 4 5 6 3" xfId="31806" xr:uid="{00000000-0005-0000-0000-0000F9970000}"/>
    <cellStyle name="Currency 2 4 5 6 4" xfId="31807" xr:uid="{00000000-0005-0000-0000-0000FA970000}"/>
    <cellStyle name="Currency 2 4 5 7" xfId="31808" xr:uid="{00000000-0005-0000-0000-0000FB970000}"/>
    <cellStyle name="Currency 2 4 5 7 2" xfId="31809" xr:uid="{00000000-0005-0000-0000-0000FC970000}"/>
    <cellStyle name="Currency 2 4 5 7 2 2" xfId="31810" xr:uid="{00000000-0005-0000-0000-0000FD970000}"/>
    <cellStyle name="Currency 2 4 5 7 2 3" xfId="56320" xr:uid="{00000000-0005-0000-0000-0000FE970000}"/>
    <cellStyle name="Currency 2 4 5 7 3" xfId="31811" xr:uid="{00000000-0005-0000-0000-0000FF970000}"/>
    <cellStyle name="Currency 2 4 5 7 4" xfId="31812" xr:uid="{00000000-0005-0000-0000-000000980000}"/>
    <cellStyle name="Currency 2 4 5 8" xfId="31813" xr:uid="{00000000-0005-0000-0000-000001980000}"/>
    <cellStyle name="Currency 2 4 5 8 2" xfId="31814" xr:uid="{00000000-0005-0000-0000-000002980000}"/>
    <cellStyle name="Currency 2 4 5 8 3" xfId="56321" xr:uid="{00000000-0005-0000-0000-000003980000}"/>
    <cellStyle name="Currency 2 4 5 9" xfId="31815" xr:uid="{00000000-0005-0000-0000-000004980000}"/>
    <cellStyle name="Currency 2 4 6" xfId="31816" xr:uid="{00000000-0005-0000-0000-000005980000}"/>
    <cellStyle name="Currency 2 4 6 10" xfId="31817" xr:uid="{00000000-0005-0000-0000-000006980000}"/>
    <cellStyle name="Currency 2 4 6 2" xfId="31818" xr:uid="{00000000-0005-0000-0000-000007980000}"/>
    <cellStyle name="Currency 2 4 6 2 2" xfId="31819" xr:uid="{00000000-0005-0000-0000-000008980000}"/>
    <cellStyle name="Currency 2 4 6 2 2 2" xfId="31820" xr:uid="{00000000-0005-0000-0000-000009980000}"/>
    <cellStyle name="Currency 2 4 6 2 2 2 2" xfId="31821" xr:uid="{00000000-0005-0000-0000-00000A980000}"/>
    <cellStyle name="Currency 2 4 6 2 2 2 2 2" xfId="31822" xr:uid="{00000000-0005-0000-0000-00000B980000}"/>
    <cellStyle name="Currency 2 4 6 2 2 2 2 2 2" xfId="31823" xr:uid="{00000000-0005-0000-0000-00000C980000}"/>
    <cellStyle name="Currency 2 4 6 2 2 2 2 2 3" xfId="56322" xr:uid="{00000000-0005-0000-0000-00000D980000}"/>
    <cellStyle name="Currency 2 4 6 2 2 2 2 3" xfId="31824" xr:uid="{00000000-0005-0000-0000-00000E980000}"/>
    <cellStyle name="Currency 2 4 6 2 2 2 2 4" xfId="31825" xr:uid="{00000000-0005-0000-0000-00000F980000}"/>
    <cellStyle name="Currency 2 4 6 2 2 2 3" xfId="31826" xr:uid="{00000000-0005-0000-0000-000010980000}"/>
    <cellStyle name="Currency 2 4 6 2 2 2 3 2" xfId="31827" xr:uid="{00000000-0005-0000-0000-000011980000}"/>
    <cellStyle name="Currency 2 4 6 2 2 2 3 2 2" xfId="31828" xr:uid="{00000000-0005-0000-0000-000012980000}"/>
    <cellStyle name="Currency 2 4 6 2 2 2 3 2 3" xfId="56323" xr:uid="{00000000-0005-0000-0000-000013980000}"/>
    <cellStyle name="Currency 2 4 6 2 2 2 3 3" xfId="31829" xr:uid="{00000000-0005-0000-0000-000014980000}"/>
    <cellStyle name="Currency 2 4 6 2 2 2 3 4" xfId="31830" xr:uid="{00000000-0005-0000-0000-000015980000}"/>
    <cellStyle name="Currency 2 4 6 2 2 2 4" xfId="31831" xr:uid="{00000000-0005-0000-0000-000016980000}"/>
    <cellStyle name="Currency 2 4 6 2 2 2 4 2" xfId="31832" xr:uid="{00000000-0005-0000-0000-000017980000}"/>
    <cellStyle name="Currency 2 4 6 2 2 2 4 3" xfId="56324" xr:uid="{00000000-0005-0000-0000-000018980000}"/>
    <cellStyle name="Currency 2 4 6 2 2 2 5" xfId="31833" xr:uid="{00000000-0005-0000-0000-000019980000}"/>
    <cellStyle name="Currency 2 4 6 2 2 2 6" xfId="31834" xr:uid="{00000000-0005-0000-0000-00001A980000}"/>
    <cellStyle name="Currency 2 4 6 2 2 3" xfId="31835" xr:uid="{00000000-0005-0000-0000-00001B980000}"/>
    <cellStyle name="Currency 2 4 6 2 2 3 2" xfId="31836" xr:uid="{00000000-0005-0000-0000-00001C980000}"/>
    <cellStyle name="Currency 2 4 6 2 2 3 2 2" xfId="31837" xr:uid="{00000000-0005-0000-0000-00001D980000}"/>
    <cellStyle name="Currency 2 4 6 2 2 3 2 3" xfId="56325" xr:uid="{00000000-0005-0000-0000-00001E980000}"/>
    <cellStyle name="Currency 2 4 6 2 2 3 3" xfId="31838" xr:uid="{00000000-0005-0000-0000-00001F980000}"/>
    <cellStyle name="Currency 2 4 6 2 2 3 4" xfId="31839" xr:uid="{00000000-0005-0000-0000-000020980000}"/>
    <cellStyle name="Currency 2 4 6 2 2 4" xfId="31840" xr:uid="{00000000-0005-0000-0000-000021980000}"/>
    <cellStyle name="Currency 2 4 6 2 2 4 2" xfId="31841" xr:uid="{00000000-0005-0000-0000-000022980000}"/>
    <cellStyle name="Currency 2 4 6 2 2 4 2 2" xfId="31842" xr:uid="{00000000-0005-0000-0000-000023980000}"/>
    <cellStyle name="Currency 2 4 6 2 2 4 2 3" xfId="56326" xr:uid="{00000000-0005-0000-0000-000024980000}"/>
    <cellStyle name="Currency 2 4 6 2 2 4 3" xfId="31843" xr:uid="{00000000-0005-0000-0000-000025980000}"/>
    <cellStyle name="Currency 2 4 6 2 2 4 4" xfId="31844" xr:uid="{00000000-0005-0000-0000-000026980000}"/>
    <cellStyle name="Currency 2 4 6 2 2 5" xfId="31845" xr:uid="{00000000-0005-0000-0000-000027980000}"/>
    <cellStyle name="Currency 2 4 6 2 2 5 2" xfId="31846" xr:uid="{00000000-0005-0000-0000-000028980000}"/>
    <cellStyle name="Currency 2 4 6 2 2 5 3" xfId="56327" xr:uid="{00000000-0005-0000-0000-000029980000}"/>
    <cellStyle name="Currency 2 4 6 2 2 6" xfId="31847" xr:uid="{00000000-0005-0000-0000-00002A980000}"/>
    <cellStyle name="Currency 2 4 6 2 2 7" xfId="31848" xr:uid="{00000000-0005-0000-0000-00002B980000}"/>
    <cellStyle name="Currency 2 4 6 2 3" xfId="31849" xr:uid="{00000000-0005-0000-0000-00002C980000}"/>
    <cellStyle name="Currency 2 4 6 2 3 2" xfId="31850" xr:uid="{00000000-0005-0000-0000-00002D980000}"/>
    <cellStyle name="Currency 2 4 6 2 3 2 2" xfId="31851" xr:uid="{00000000-0005-0000-0000-00002E980000}"/>
    <cellStyle name="Currency 2 4 6 2 3 2 2 2" xfId="31852" xr:uid="{00000000-0005-0000-0000-00002F980000}"/>
    <cellStyle name="Currency 2 4 6 2 3 2 2 3" xfId="56328" xr:uid="{00000000-0005-0000-0000-000030980000}"/>
    <cellStyle name="Currency 2 4 6 2 3 2 3" xfId="31853" xr:uid="{00000000-0005-0000-0000-000031980000}"/>
    <cellStyle name="Currency 2 4 6 2 3 2 4" xfId="31854" xr:uid="{00000000-0005-0000-0000-000032980000}"/>
    <cellStyle name="Currency 2 4 6 2 3 3" xfId="31855" xr:uid="{00000000-0005-0000-0000-000033980000}"/>
    <cellStyle name="Currency 2 4 6 2 3 3 2" xfId="31856" xr:uid="{00000000-0005-0000-0000-000034980000}"/>
    <cellStyle name="Currency 2 4 6 2 3 3 2 2" xfId="31857" xr:uid="{00000000-0005-0000-0000-000035980000}"/>
    <cellStyle name="Currency 2 4 6 2 3 3 2 3" xfId="56329" xr:uid="{00000000-0005-0000-0000-000036980000}"/>
    <cellStyle name="Currency 2 4 6 2 3 3 3" xfId="31858" xr:uid="{00000000-0005-0000-0000-000037980000}"/>
    <cellStyle name="Currency 2 4 6 2 3 3 4" xfId="31859" xr:uid="{00000000-0005-0000-0000-000038980000}"/>
    <cellStyle name="Currency 2 4 6 2 3 4" xfId="31860" xr:uid="{00000000-0005-0000-0000-000039980000}"/>
    <cellStyle name="Currency 2 4 6 2 3 4 2" xfId="31861" xr:uid="{00000000-0005-0000-0000-00003A980000}"/>
    <cellStyle name="Currency 2 4 6 2 3 4 3" xfId="56330" xr:uid="{00000000-0005-0000-0000-00003B980000}"/>
    <cellStyle name="Currency 2 4 6 2 3 5" xfId="31862" xr:uid="{00000000-0005-0000-0000-00003C980000}"/>
    <cellStyle name="Currency 2 4 6 2 3 6" xfId="31863" xr:uid="{00000000-0005-0000-0000-00003D980000}"/>
    <cellStyle name="Currency 2 4 6 2 4" xfId="31864" xr:uid="{00000000-0005-0000-0000-00003E980000}"/>
    <cellStyle name="Currency 2 4 6 2 4 2" xfId="31865" xr:uid="{00000000-0005-0000-0000-00003F980000}"/>
    <cellStyle name="Currency 2 4 6 2 4 2 2" xfId="31866" xr:uid="{00000000-0005-0000-0000-000040980000}"/>
    <cellStyle name="Currency 2 4 6 2 4 2 3" xfId="56331" xr:uid="{00000000-0005-0000-0000-000041980000}"/>
    <cellStyle name="Currency 2 4 6 2 4 3" xfId="31867" xr:uid="{00000000-0005-0000-0000-000042980000}"/>
    <cellStyle name="Currency 2 4 6 2 4 4" xfId="31868" xr:uid="{00000000-0005-0000-0000-000043980000}"/>
    <cellStyle name="Currency 2 4 6 2 5" xfId="31869" xr:uid="{00000000-0005-0000-0000-000044980000}"/>
    <cellStyle name="Currency 2 4 6 2 5 2" xfId="31870" xr:uid="{00000000-0005-0000-0000-000045980000}"/>
    <cellStyle name="Currency 2 4 6 2 5 2 2" xfId="31871" xr:uid="{00000000-0005-0000-0000-000046980000}"/>
    <cellStyle name="Currency 2 4 6 2 5 2 3" xfId="56332" xr:uid="{00000000-0005-0000-0000-000047980000}"/>
    <cellStyle name="Currency 2 4 6 2 5 3" xfId="31872" xr:uid="{00000000-0005-0000-0000-000048980000}"/>
    <cellStyle name="Currency 2 4 6 2 5 4" xfId="31873" xr:uid="{00000000-0005-0000-0000-000049980000}"/>
    <cellStyle name="Currency 2 4 6 2 6" xfId="31874" xr:uid="{00000000-0005-0000-0000-00004A980000}"/>
    <cellStyle name="Currency 2 4 6 2 6 2" xfId="31875" xr:uid="{00000000-0005-0000-0000-00004B980000}"/>
    <cellStyle name="Currency 2 4 6 2 6 3" xfId="56333" xr:uid="{00000000-0005-0000-0000-00004C980000}"/>
    <cellStyle name="Currency 2 4 6 2 7" xfId="31876" xr:uid="{00000000-0005-0000-0000-00004D980000}"/>
    <cellStyle name="Currency 2 4 6 2 8" xfId="31877" xr:uid="{00000000-0005-0000-0000-00004E980000}"/>
    <cellStyle name="Currency 2 4 6 3" xfId="31878" xr:uid="{00000000-0005-0000-0000-00004F980000}"/>
    <cellStyle name="Currency 2 4 6 3 2" xfId="31879" xr:uid="{00000000-0005-0000-0000-000050980000}"/>
    <cellStyle name="Currency 2 4 6 3 2 2" xfId="31880" xr:uid="{00000000-0005-0000-0000-000051980000}"/>
    <cellStyle name="Currency 2 4 6 3 2 2 2" xfId="31881" xr:uid="{00000000-0005-0000-0000-000052980000}"/>
    <cellStyle name="Currency 2 4 6 3 2 2 2 2" xfId="31882" xr:uid="{00000000-0005-0000-0000-000053980000}"/>
    <cellStyle name="Currency 2 4 6 3 2 2 2 3" xfId="56334" xr:uid="{00000000-0005-0000-0000-000054980000}"/>
    <cellStyle name="Currency 2 4 6 3 2 2 3" xfId="31883" xr:uid="{00000000-0005-0000-0000-000055980000}"/>
    <cellStyle name="Currency 2 4 6 3 2 2 4" xfId="31884" xr:uid="{00000000-0005-0000-0000-000056980000}"/>
    <cellStyle name="Currency 2 4 6 3 2 3" xfId="31885" xr:uid="{00000000-0005-0000-0000-000057980000}"/>
    <cellStyle name="Currency 2 4 6 3 2 3 2" xfId="31886" xr:uid="{00000000-0005-0000-0000-000058980000}"/>
    <cellStyle name="Currency 2 4 6 3 2 3 2 2" xfId="31887" xr:uid="{00000000-0005-0000-0000-000059980000}"/>
    <cellStyle name="Currency 2 4 6 3 2 3 2 3" xfId="56335" xr:uid="{00000000-0005-0000-0000-00005A980000}"/>
    <cellStyle name="Currency 2 4 6 3 2 3 3" xfId="31888" xr:uid="{00000000-0005-0000-0000-00005B980000}"/>
    <cellStyle name="Currency 2 4 6 3 2 3 4" xfId="31889" xr:uid="{00000000-0005-0000-0000-00005C980000}"/>
    <cellStyle name="Currency 2 4 6 3 2 4" xfId="31890" xr:uid="{00000000-0005-0000-0000-00005D980000}"/>
    <cellStyle name="Currency 2 4 6 3 2 4 2" xfId="31891" xr:uid="{00000000-0005-0000-0000-00005E980000}"/>
    <cellStyle name="Currency 2 4 6 3 2 4 3" xfId="56336" xr:uid="{00000000-0005-0000-0000-00005F980000}"/>
    <cellStyle name="Currency 2 4 6 3 2 5" xfId="31892" xr:uid="{00000000-0005-0000-0000-000060980000}"/>
    <cellStyle name="Currency 2 4 6 3 2 6" xfId="31893" xr:uid="{00000000-0005-0000-0000-000061980000}"/>
    <cellStyle name="Currency 2 4 6 3 3" xfId="31894" xr:uid="{00000000-0005-0000-0000-000062980000}"/>
    <cellStyle name="Currency 2 4 6 3 3 2" xfId="31895" xr:uid="{00000000-0005-0000-0000-000063980000}"/>
    <cellStyle name="Currency 2 4 6 3 3 2 2" xfId="31896" xr:uid="{00000000-0005-0000-0000-000064980000}"/>
    <cellStyle name="Currency 2 4 6 3 3 2 3" xfId="56337" xr:uid="{00000000-0005-0000-0000-000065980000}"/>
    <cellStyle name="Currency 2 4 6 3 3 3" xfId="31897" xr:uid="{00000000-0005-0000-0000-000066980000}"/>
    <cellStyle name="Currency 2 4 6 3 3 4" xfId="31898" xr:uid="{00000000-0005-0000-0000-000067980000}"/>
    <cellStyle name="Currency 2 4 6 3 4" xfId="31899" xr:uid="{00000000-0005-0000-0000-000068980000}"/>
    <cellStyle name="Currency 2 4 6 3 4 2" xfId="31900" xr:uid="{00000000-0005-0000-0000-000069980000}"/>
    <cellStyle name="Currency 2 4 6 3 4 2 2" xfId="31901" xr:uid="{00000000-0005-0000-0000-00006A980000}"/>
    <cellStyle name="Currency 2 4 6 3 4 2 3" xfId="56338" xr:uid="{00000000-0005-0000-0000-00006B980000}"/>
    <cellStyle name="Currency 2 4 6 3 4 3" xfId="31902" xr:uid="{00000000-0005-0000-0000-00006C980000}"/>
    <cellStyle name="Currency 2 4 6 3 4 4" xfId="31903" xr:uid="{00000000-0005-0000-0000-00006D980000}"/>
    <cellStyle name="Currency 2 4 6 3 5" xfId="31904" xr:uid="{00000000-0005-0000-0000-00006E980000}"/>
    <cellStyle name="Currency 2 4 6 3 5 2" xfId="31905" xr:uid="{00000000-0005-0000-0000-00006F980000}"/>
    <cellStyle name="Currency 2 4 6 3 5 3" xfId="56339" xr:uid="{00000000-0005-0000-0000-000070980000}"/>
    <cellStyle name="Currency 2 4 6 3 6" xfId="31906" xr:uid="{00000000-0005-0000-0000-000071980000}"/>
    <cellStyle name="Currency 2 4 6 3 7" xfId="31907" xr:uid="{00000000-0005-0000-0000-000072980000}"/>
    <cellStyle name="Currency 2 4 6 4" xfId="31908" xr:uid="{00000000-0005-0000-0000-000073980000}"/>
    <cellStyle name="Currency 2 4 6 4 2" xfId="31909" xr:uid="{00000000-0005-0000-0000-000074980000}"/>
    <cellStyle name="Currency 2 4 6 4 2 2" xfId="31910" xr:uid="{00000000-0005-0000-0000-000075980000}"/>
    <cellStyle name="Currency 2 4 6 4 2 2 2" xfId="31911" xr:uid="{00000000-0005-0000-0000-000076980000}"/>
    <cellStyle name="Currency 2 4 6 4 2 2 3" xfId="56340" xr:uid="{00000000-0005-0000-0000-000077980000}"/>
    <cellStyle name="Currency 2 4 6 4 2 3" xfId="31912" xr:uid="{00000000-0005-0000-0000-000078980000}"/>
    <cellStyle name="Currency 2 4 6 4 2 4" xfId="31913" xr:uid="{00000000-0005-0000-0000-000079980000}"/>
    <cellStyle name="Currency 2 4 6 4 3" xfId="31914" xr:uid="{00000000-0005-0000-0000-00007A980000}"/>
    <cellStyle name="Currency 2 4 6 4 3 2" xfId="31915" xr:uid="{00000000-0005-0000-0000-00007B980000}"/>
    <cellStyle name="Currency 2 4 6 4 3 2 2" xfId="31916" xr:uid="{00000000-0005-0000-0000-00007C980000}"/>
    <cellStyle name="Currency 2 4 6 4 3 2 3" xfId="56341" xr:uid="{00000000-0005-0000-0000-00007D980000}"/>
    <cellStyle name="Currency 2 4 6 4 3 3" xfId="31917" xr:uid="{00000000-0005-0000-0000-00007E980000}"/>
    <cellStyle name="Currency 2 4 6 4 3 4" xfId="31918" xr:uid="{00000000-0005-0000-0000-00007F980000}"/>
    <cellStyle name="Currency 2 4 6 4 4" xfId="31919" xr:uid="{00000000-0005-0000-0000-000080980000}"/>
    <cellStyle name="Currency 2 4 6 4 4 2" xfId="31920" xr:uid="{00000000-0005-0000-0000-000081980000}"/>
    <cellStyle name="Currency 2 4 6 4 4 3" xfId="56342" xr:uid="{00000000-0005-0000-0000-000082980000}"/>
    <cellStyle name="Currency 2 4 6 4 5" xfId="31921" xr:uid="{00000000-0005-0000-0000-000083980000}"/>
    <cellStyle name="Currency 2 4 6 4 6" xfId="31922" xr:uid="{00000000-0005-0000-0000-000084980000}"/>
    <cellStyle name="Currency 2 4 6 5" xfId="31923" xr:uid="{00000000-0005-0000-0000-000085980000}"/>
    <cellStyle name="Currency 2 4 6 5 2" xfId="31924" xr:uid="{00000000-0005-0000-0000-000086980000}"/>
    <cellStyle name="Currency 2 4 6 5 2 2" xfId="31925" xr:uid="{00000000-0005-0000-0000-000087980000}"/>
    <cellStyle name="Currency 2 4 6 5 2 2 2" xfId="31926" xr:uid="{00000000-0005-0000-0000-000088980000}"/>
    <cellStyle name="Currency 2 4 6 5 2 2 3" xfId="56343" xr:uid="{00000000-0005-0000-0000-000089980000}"/>
    <cellStyle name="Currency 2 4 6 5 2 3" xfId="31927" xr:uid="{00000000-0005-0000-0000-00008A980000}"/>
    <cellStyle name="Currency 2 4 6 5 2 4" xfId="31928" xr:uid="{00000000-0005-0000-0000-00008B980000}"/>
    <cellStyle name="Currency 2 4 6 5 3" xfId="31929" xr:uid="{00000000-0005-0000-0000-00008C980000}"/>
    <cellStyle name="Currency 2 4 6 5 3 2" xfId="31930" xr:uid="{00000000-0005-0000-0000-00008D980000}"/>
    <cellStyle name="Currency 2 4 6 5 3 3" xfId="56344" xr:uid="{00000000-0005-0000-0000-00008E980000}"/>
    <cellStyle name="Currency 2 4 6 5 4" xfId="31931" xr:uid="{00000000-0005-0000-0000-00008F980000}"/>
    <cellStyle name="Currency 2 4 6 5 5" xfId="31932" xr:uid="{00000000-0005-0000-0000-000090980000}"/>
    <cellStyle name="Currency 2 4 6 6" xfId="31933" xr:uid="{00000000-0005-0000-0000-000091980000}"/>
    <cellStyle name="Currency 2 4 6 6 2" xfId="31934" xr:uid="{00000000-0005-0000-0000-000092980000}"/>
    <cellStyle name="Currency 2 4 6 6 2 2" xfId="31935" xr:uid="{00000000-0005-0000-0000-000093980000}"/>
    <cellStyle name="Currency 2 4 6 6 2 3" xfId="56345" xr:uid="{00000000-0005-0000-0000-000094980000}"/>
    <cellStyle name="Currency 2 4 6 6 3" xfId="31936" xr:uid="{00000000-0005-0000-0000-000095980000}"/>
    <cellStyle name="Currency 2 4 6 6 4" xfId="31937" xr:uid="{00000000-0005-0000-0000-000096980000}"/>
    <cellStyle name="Currency 2 4 6 7" xfId="31938" xr:uid="{00000000-0005-0000-0000-000097980000}"/>
    <cellStyle name="Currency 2 4 6 7 2" xfId="31939" xr:uid="{00000000-0005-0000-0000-000098980000}"/>
    <cellStyle name="Currency 2 4 6 7 2 2" xfId="31940" xr:uid="{00000000-0005-0000-0000-000099980000}"/>
    <cellStyle name="Currency 2 4 6 7 2 3" xfId="56346" xr:uid="{00000000-0005-0000-0000-00009A980000}"/>
    <cellStyle name="Currency 2 4 6 7 3" xfId="31941" xr:uid="{00000000-0005-0000-0000-00009B980000}"/>
    <cellStyle name="Currency 2 4 6 7 4" xfId="31942" xr:uid="{00000000-0005-0000-0000-00009C980000}"/>
    <cellStyle name="Currency 2 4 6 8" xfId="31943" xr:uid="{00000000-0005-0000-0000-00009D980000}"/>
    <cellStyle name="Currency 2 4 6 8 2" xfId="31944" xr:uid="{00000000-0005-0000-0000-00009E980000}"/>
    <cellStyle name="Currency 2 4 6 8 3" xfId="56347" xr:uid="{00000000-0005-0000-0000-00009F980000}"/>
    <cellStyle name="Currency 2 4 6 9" xfId="31945" xr:uid="{00000000-0005-0000-0000-0000A0980000}"/>
    <cellStyle name="Currency 2 4 7" xfId="31946" xr:uid="{00000000-0005-0000-0000-0000A1980000}"/>
    <cellStyle name="Currency 2 4 7 2" xfId="31947" xr:uid="{00000000-0005-0000-0000-0000A2980000}"/>
    <cellStyle name="Currency 2 4 7 2 2" xfId="31948" xr:uid="{00000000-0005-0000-0000-0000A3980000}"/>
    <cellStyle name="Currency 2 4 7 2 2 2" xfId="31949" xr:uid="{00000000-0005-0000-0000-0000A4980000}"/>
    <cellStyle name="Currency 2 4 7 2 2 2 2" xfId="31950" xr:uid="{00000000-0005-0000-0000-0000A5980000}"/>
    <cellStyle name="Currency 2 4 7 2 2 2 2 2" xfId="31951" xr:uid="{00000000-0005-0000-0000-0000A6980000}"/>
    <cellStyle name="Currency 2 4 7 2 2 2 2 3" xfId="56348" xr:uid="{00000000-0005-0000-0000-0000A7980000}"/>
    <cellStyle name="Currency 2 4 7 2 2 2 3" xfId="31952" xr:uid="{00000000-0005-0000-0000-0000A8980000}"/>
    <cellStyle name="Currency 2 4 7 2 2 2 4" xfId="31953" xr:uid="{00000000-0005-0000-0000-0000A9980000}"/>
    <cellStyle name="Currency 2 4 7 2 2 3" xfId="31954" xr:uid="{00000000-0005-0000-0000-0000AA980000}"/>
    <cellStyle name="Currency 2 4 7 2 2 3 2" xfId="31955" xr:uid="{00000000-0005-0000-0000-0000AB980000}"/>
    <cellStyle name="Currency 2 4 7 2 2 3 2 2" xfId="31956" xr:uid="{00000000-0005-0000-0000-0000AC980000}"/>
    <cellStyle name="Currency 2 4 7 2 2 3 2 3" xfId="56349" xr:uid="{00000000-0005-0000-0000-0000AD980000}"/>
    <cellStyle name="Currency 2 4 7 2 2 3 3" xfId="31957" xr:uid="{00000000-0005-0000-0000-0000AE980000}"/>
    <cellStyle name="Currency 2 4 7 2 2 3 4" xfId="31958" xr:uid="{00000000-0005-0000-0000-0000AF980000}"/>
    <cellStyle name="Currency 2 4 7 2 2 4" xfId="31959" xr:uid="{00000000-0005-0000-0000-0000B0980000}"/>
    <cellStyle name="Currency 2 4 7 2 2 4 2" xfId="31960" xr:uid="{00000000-0005-0000-0000-0000B1980000}"/>
    <cellStyle name="Currency 2 4 7 2 2 4 3" xfId="56350" xr:uid="{00000000-0005-0000-0000-0000B2980000}"/>
    <cellStyle name="Currency 2 4 7 2 2 5" xfId="31961" xr:uid="{00000000-0005-0000-0000-0000B3980000}"/>
    <cellStyle name="Currency 2 4 7 2 2 6" xfId="31962" xr:uid="{00000000-0005-0000-0000-0000B4980000}"/>
    <cellStyle name="Currency 2 4 7 2 3" xfId="31963" xr:uid="{00000000-0005-0000-0000-0000B5980000}"/>
    <cellStyle name="Currency 2 4 7 2 3 2" xfId="31964" xr:uid="{00000000-0005-0000-0000-0000B6980000}"/>
    <cellStyle name="Currency 2 4 7 2 3 2 2" xfId="31965" xr:uid="{00000000-0005-0000-0000-0000B7980000}"/>
    <cellStyle name="Currency 2 4 7 2 3 2 3" xfId="56351" xr:uid="{00000000-0005-0000-0000-0000B8980000}"/>
    <cellStyle name="Currency 2 4 7 2 3 3" xfId="31966" xr:uid="{00000000-0005-0000-0000-0000B9980000}"/>
    <cellStyle name="Currency 2 4 7 2 3 4" xfId="31967" xr:uid="{00000000-0005-0000-0000-0000BA980000}"/>
    <cellStyle name="Currency 2 4 7 2 4" xfId="31968" xr:uid="{00000000-0005-0000-0000-0000BB980000}"/>
    <cellStyle name="Currency 2 4 7 2 4 2" xfId="31969" xr:uid="{00000000-0005-0000-0000-0000BC980000}"/>
    <cellStyle name="Currency 2 4 7 2 4 2 2" xfId="31970" xr:uid="{00000000-0005-0000-0000-0000BD980000}"/>
    <cellStyle name="Currency 2 4 7 2 4 2 3" xfId="56352" xr:uid="{00000000-0005-0000-0000-0000BE980000}"/>
    <cellStyle name="Currency 2 4 7 2 4 3" xfId="31971" xr:uid="{00000000-0005-0000-0000-0000BF980000}"/>
    <cellStyle name="Currency 2 4 7 2 4 4" xfId="31972" xr:uid="{00000000-0005-0000-0000-0000C0980000}"/>
    <cellStyle name="Currency 2 4 7 2 5" xfId="31973" xr:uid="{00000000-0005-0000-0000-0000C1980000}"/>
    <cellStyle name="Currency 2 4 7 2 5 2" xfId="31974" xr:uid="{00000000-0005-0000-0000-0000C2980000}"/>
    <cellStyle name="Currency 2 4 7 2 5 3" xfId="56353" xr:uid="{00000000-0005-0000-0000-0000C3980000}"/>
    <cellStyle name="Currency 2 4 7 2 6" xfId="31975" xr:uid="{00000000-0005-0000-0000-0000C4980000}"/>
    <cellStyle name="Currency 2 4 7 2 7" xfId="31976" xr:uid="{00000000-0005-0000-0000-0000C5980000}"/>
    <cellStyle name="Currency 2 4 7 3" xfId="31977" xr:uid="{00000000-0005-0000-0000-0000C6980000}"/>
    <cellStyle name="Currency 2 4 7 3 2" xfId="31978" xr:uid="{00000000-0005-0000-0000-0000C7980000}"/>
    <cellStyle name="Currency 2 4 7 3 2 2" xfId="31979" xr:uid="{00000000-0005-0000-0000-0000C8980000}"/>
    <cellStyle name="Currency 2 4 7 3 2 2 2" xfId="31980" xr:uid="{00000000-0005-0000-0000-0000C9980000}"/>
    <cellStyle name="Currency 2 4 7 3 2 2 3" xfId="56354" xr:uid="{00000000-0005-0000-0000-0000CA980000}"/>
    <cellStyle name="Currency 2 4 7 3 2 3" xfId="31981" xr:uid="{00000000-0005-0000-0000-0000CB980000}"/>
    <cellStyle name="Currency 2 4 7 3 2 4" xfId="31982" xr:uid="{00000000-0005-0000-0000-0000CC980000}"/>
    <cellStyle name="Currency 2 4 7 3 3" xfId="31983" xr:uid="{00000000-0005-0000-0000-0000CD980000}"/>
    <cellStyle name="Currency 2 4 7 3 3 2" xfId="31984" xr:uid="{00000000-0005-0000-0000-0000CE980000}"/>
    <cellStyle name="Currency 2 4 7 3 3 2 2" xfId="31985" xr:uid="{00000000-0005-0000-0000-0000CF980000}"/>
    <cellStyle name="Currency 2 4 7 3 3 2 3" xfId="56355" xr:uid="{00000000-0005-0000-0000-0000D0980000}"/>
    <cellStyle name="Currency 2 4 7 3 3 3" xfId="31986" xr:uid="{00000000-0005-0000-0000-0000D1980000}"/>
    <cellStyle name="Currency 2 4 7 3 3 4" xfId="31987" xr:uid="{00000000-0005-0000-0000-0000D2980000}"/>
    <cellStyle name="Currency 2 4 7 3 4" xfId="31988" xr:uid="{00000000-0005-0000-0000-0000D3980000}"/>
    <cellStyle name="Currency 2 4 7 3 4 2" xfId="31989" xr:uid="{00000000-0005-0000-0000-0000D4980000}"/>
    <cellStyle name="Currency 2 4 7 3 4 3" xfId="56356" xr:uid="{00000000-0005-0000-0000-0000D5980000}"/>
    <cellStyle name="Currency 2 4 7 3 5" xfId="31990" xr:uid="{00000000-0005-0000-0000-0000D6980000}"/>
    <cellStyle name="Currency 2 4 7 3 6" xfId="31991" xr:uid="{00000000-0005-0000-0000-0000D7980000}"/>
    <cellStyle name="Currency 2 4 7 4" xfId="31992" xr:uid="{00000000-0005-0000-0000-0000D8980000}"/>
    <cellStyle name="Currency 2 4 7 4 2" xfId="31993" xr:uid="{00000000-0005-0000-0000-0000D9980000}"/>
    <cellStyle name="Currency 2 4 7 4 2 2" xfId="31994" xr:uid="{00000000-0005-0000-0000-0000DA980000}"/>
    <cellStyle name="Currency 2 4 7 4 2 3" xfId="56357" xr:uid="{00000000-0005-0000-0000-0000DB980000}"/>
    <cellStyle name="Currency 2 4 7 4 3" xfId="31995" xr:uid="{00000000-0005-0000-0000-0000DC980000}"/>
    <cellStyle name="Currency 2 4 7 4 4" xfId="31996" xr:uid="{00000000-0005-0000-0000-0000DD980000}"/>
    <cellStyle name="Currency 2 4 7 5" xfId="31997" xr:uid="{00000000-0005-0000-0000-0000DE980000}"/>
    <cellStyle name="Currency 2 4 7 5 2" xfId="31998" xr:uid="{00000000-0005-0000-0000-0000DF980000}"/>
    <cellStyle name="Currency 2 4 7 5 2 2" xfId="31999" xr:uid="{00000000-0005-0000-0000-0000E0980000}"/>
    <cellStyle name="Currency 2 4 7 5 2 3" xfId="56358" xr:uid="{00000000-0005-0000-0000-0000E1980000}"/>
    <cellStyle name="Currency 2 4 7 5 3" xfId="32000" xr:uid="{00000000-0005-0000-0000-0000E2980000}"/>
    <cellStyle name="Currency 2 4 7 5 4" xfId="32001" xr:uid="{00000000-0005-0000-0000-0000E3980000}"/>
    <cellStyle name="Currency 2 4 7 6" xfId="32002" xr:uid="{00000000-0005-0000-0000-0000E4980000}"/>
    <cellStyle name="Currency 2 4 7 6 2" xfId="32003" xr:uid="{00000000-0005-0000-0000-0000E5980000}"/>
    <cellStyle name="Currency 2 4 7 6 3" xfId="56359" xr:uid="{00000000-0005-0000-0000-0000E6980000}"/>
    <cellStyle name="Currency 2 4 7 7" xfId="32004" xr:uid="{00000000-0005-0000-0000-0000E7980000}"/>
    <cellStyle name="Currency 2 4 7 8" xfId="32005" xr:uid="{00000000-0005-0000-0000-0000E8980000}"/>
    <cellStyle name="Currency 2 4 8" xfId="32006" xr:uid="{00000000-0005-0000-0000-0000E9980000}"/>
    <cellStyle name="Currency 2 4 8 2" xfId="32007" xr:uid="{00000000-0005-0000-0000-0000EA980000}"/>
    <cellStyle name="Currency 2 4 8 2 2" xfId="32008" xr:uid="{00000000-0005-0000-0000-0000EB980000}"/>
    <cellStyle name="Currency 2 4 8 2 2 2" xfId="32009" xr:uid="{00000000-0005-0000-0000-0000EC980000}"/>
    <cellStyle name="Currency 2 4 8 2 2 2 2" xfId="32010" xr:uid="{00000000-0005-0000-0000-0000ED980000}"/>
    <cellStyle name="Currency 2 4 8 2 2 2 3" xfId="56360" xr:uid="{00000000-0005-0000-0000-0000EE980000}"/>
    <cellStyle name="Currency 2 4 8 2 2 3" xfId="32011" xr:uid="{00000000-0005-0000-0000-0000EF980000}"/>
    <cellStyle name="Currency 2 4 8 2 2 4" xfId="32012" xr:uid="{00000000-0005-0000-0000-0000F0980000}"/>
    <cellStyle name="Currency 2 4 8 2 3" xfId="32013" xr:uid="{00000000-0005-0000-0000-0000F1980000}"/>
    <cellStyle name="Currency 2 4 8 2 3 2" xfId="32014" xr:uid="{00000000-0005-0000-0000-0000F2980000}"/>
    <cellStyle name="Currency 2 4 8 2 3 2 2" xfId="32015" xr:uid="{00000000-0005-0000-0000-0000F3980000}"/>
    <cellStyle name="Currency 2 4 8 2 3 2 3" xfId="56361" xr:uid="{00000000-0005-0000-0000-0000F4980000}"/>
    <cellStyle name="Currency 2 4 8 2 3 3" xfId="32016" xr:uid="{00000000-0005-0000-0000-0000F5980000}"/>
    <cellStyle name="Currency 2 4 8 2 3 4" xfId="32017" xr:uid="{00000000-0005-0000-0000-0000F6980000}"/>
    <cellStyle name="Currency 2 4 8 2 4" xfId="32018" xr:uid="{00000000-0005-0000-0000-0000F7980000}"/>
    <cellStyle name="Currency 2 4 8 2 4 2" xfId="32019" xr:uid="{00000000-0005-0000-0000-0000F8980000}"/>
    <cellStyle name="Currency 2 4 8 2 4 3" xfId="56362" xr:uid="{00000000-0005-0000-0000-0000F9980000}"/>
    <cellStyle name="Currency 2 4 8 2 5" xfId="32020" xr:uid="{00000000-0005-0000-0000-0000FA980000}"/>
    <cellStyle name="Currency 2 4 8 2 6" xfId="32021" xr:uid="{00000000-0005-0000-0000-0000FB980000}"/>
    <cellStyle name="Currency 2 4 8 3" xfId="32022" xr:uid="{00000000-0005-0000-0000-0000FC980000}"/>
    <cellStyle name="Currency 2 4 8 3 2" xfId="32023" xr:uid="{00000000-0005-0000-0000-0000FD980000}"/>
    <cellStyle name="Currency 2 4 8 3 2 2" xfId="32024" xr:uid="{00000000-0005-0000-0000-0000FE980000}"/>
    <cellStyle name="Currency 2 4 8 3 2 3" xfId="56363" xr:uid="{00000000-0005-0000-0000-0000FF980000}"/>
    <cellStyle name="Currency 2 4 8 3 3" xfId="32025" xr:uid="{00000000-0005-0000-0000-000000990000}"/>
    <cellStyle name="Currency 2 4 8 3 4" xfId="32026" xr:uid="{00000000-0005-0000-0000-000001990000}"/>
    <cellStyle name="Currency 2 4 8 4" xfId="32027" xr:uid="{00000000-0005-0000-0000-000002990000}"/>
    <cellStyle name="Currency 2 4 8 4 2" xfId="32028" xr:uid="{00000000-0005-0000-0000-000003990000}"/>
    <cellStyle name="Currency 2 4 8 4 2 2" xfId="32029" xr:uid="{00000000-0005-0000-0000-000004990000}"/>
    <cellStyle name="Currency 2 4 8 4 2 3" xfId="56364" xr:uid="{00000000-0005-0000-0000-000005990000}"/>
    <cellStyle name="Currency 2 4 8 4 3" xfId="32030" xr:uid="{00000000-0005-0000-0000-000006990000}"/>
    <cellStyle name="Currency 2 4 8 4 4" xfId="32031" xr:uid="{00000000-0005-0000-0000-000007990000}"/>
    <cellStyle name="Currency 2 4 8 5" xfId="32032" xr:uid="{00000000-0005-0000-0000-000008990000}"/>
    <cellStyle name="Currency 2 4 8 5 2" xfId="32033" xr:uid="{00000000-0005-0000-0000-000009990000}"/>
    <cellStyle name="Currency 2 4 8 5 3" xfId="56365" xr:uid="{00000000-0005-0000-0000-00000A990000}"/>
    <cellStyle name="Currency 2 4 8 6" xfId="32034" xr:uid="{00000000-0005-0000-0000-00000B990000}"/>
    <cellStyle name="Currency 2 4 8 7" xfId="32035" xr:uid="{00000000-0005-0000-0000-00000C990000}"/>
    <cellStyle name="Currency 2 4 9" xfId="32036" xr:uid="{00000000-0005-0000-0000-00000D990000}"/>
    <cellStyle name="Currency 2 4 9 2" xfId="32037" xr:uid="{00000000-0005-0000-0000-00000E990000}"/>
    <cellStyle name="Currency 2 4 9 2 2" xfId="32038" xr:uid="{00000000-0005-0000-0000-00000F990000}"/>
    <cellStyle name="Currency 2 4 9 2 2 2" xfId="32039" xr:uid="{00000000-0005-0000-0000-000010990000}"/>
    <cellStyle name="Currency 2 4 9 2 2 3" xfId="56366" xr:uid="{00000000-0005-0000-0000-000011990000}"/>
    <cellStyle name="Currency 2 4 9 2 3" xfId="32040" xr:uid="{00000000-0005-0000-0000-000012990000}"/>
    <cellStyle name="Currency 2 4 9 2 4" xfId="32041" xr:uid="{00000000-0005-0000-0000-000013990000}"/>
    <cellStyle name="Currency 2 4 9 3" xfId="32042" xr:uid="{00000000-0005-0000-0000-000014990000}"/>
    <cellStyle name="Currency 2 4 9 3 2" xfId="32043" xr:uid="{00000000-0005-0000-0000-000015990000}"/>
    <cellStyle name="Currency 2 4 9 3 2 2" xfId="32044" xr:uid="{00000000-0005-0000-0000-000016990000}"/>
    <cellStyle name="Currency 2 4 9 3 2 3" xfId="56367" xr:uid="{00000000-0005-0000-0000-000017990000}"/>
    <cellStyle name="Currency 2 4 9 3 3" xfId="32045" xr:uid="{00000000-0005-0000-0000-000018990000}"/>
    <cellStyle name="Currency 2 4 9 3 4" xfId="32046" xr:uid="{00000000-0005-0000-0000-000019990000}"/>
    <cellStyle name="Currency 2 4 9 4" xfId="32047" xr:uid="{00000000-0005-0000-0000-00001A990000}"/>
    <cellStyle name="Currency 2 4 9 4 2" xfId="32048" xr:uid="{00000000-0005-0000-0000-00001B990000}"/>
    <cellStyle name="Currency 2 4 9 4 3" xfId="56368" xr:uid="{00000000-0005-0000-0000-00001C990000}"/>
    <cellStyle name="Currency 2 4 9 5" xfId="32049" xr:uid="{00000000-0005-0000-0000-00001D990000}"/>
    <cellStyle name="Currency 2 4 9 6" xfId="32050" xr:uid="{00000000-0005-0000-0000-00001E990000}"/>
    <cellStyle name="Currency 2 5" xfId="32051" xr:uid="{00000000-0005-0000-0000-00001F990000}"/>
    <cellStyle name="Currency 2 5 10" xfId="32052" xr:uid="{00000000-0005-0000-0000-000020990000}"/>
    <cellStyle name="Currency 2 5 10 2" xfId="32053" xr:uid="{00000000-0005-0000-0000-000021990000}"/>
    <cellStyle name="Currency 2 5 10 2 2" xfId="32054" xr:uid="{00000000-0005-0000-0000-000022990000}"/>
    <cellStyle name="Currency 2 5 10 2 3" xfId="56369" xr:uid="{00000000-0005-0000-0000-000023990000}"/>
    <cellStyle name="Currency 2 5 10 3" xfId="32055" xr:uid="{00000000-0005-0000-0000-000024990000}"/>
    <cellStyle name="Currency 2 5 10 4" xfId="32056" xr:uid="{00000000-0005-0000-0000-000025990000}"/>
    <cellStyle name="Currency 2 5 11" xfId="32057" xr:uid="{00000000-0005-0000-0000-000026990000}"/>
    <cellStyle name="Currency 2 5 11 2" xfId="32058" xr:uid="{00000000-0005-0000-0000-000027990000}"/>
    <cellStyle name="Currency 2 5 11 2 2" xfId="32059" xr:uid="{00000000-0005-0000-0000-000028990000}"/>
    <cellStyle name="Currency 2 5 11 2 3" xfId="56370" xr:uid="{00000000-0005-0000-0000-000029990000}"/>
    <cellStyle name="Currency 2 5 11 3" xfId="32060" xr:uid="{00000000-0005-0000-0000-00002A990000}"/>
    <cellStyle name="Currency 2 5 11 4" xfId="32061" xr:uid="{00000000-0005-0000-0000-00002B990000}"/>
    <cellStyle name="Currency 2 5 12" xfId="32062" xr:uid="{00000000-0005-0000-0000-00002C990000}"/>
    <cellStyle name="Currency 2 5 12 2" xfId="32063" xr:uid="{00000000-0005-0000-0000-00002D990000}"/>
    <cellStyle name="Currency 2 5 12 3" xfId="56371" xr:uid="{00000000-0005-0000-0000-00002E990000}"/>
    <cellStyle name="Currency 2 5 13" xfId="32064" xr:uid="{00000000-0005-0000-0000-00002F990000}"/>
    <cellStyle name="Currency 2 5 14" xfId="32065" xr:uid="{00000000-0005-0000-0000-000030990000}"/>
    <cellStyle name="Currency 2 5 2" xfId="32066" xr:uid="{00000000-0005-0000-0000-000031990000}"/>
    <cellStyle name="Currency 2 5 2 10" xfId="32067" xr:uid="{00000000-0005-0000-0000-000032990000}"/>
    <cellStyle name="Currency 2 5 2 11" xfId="32068" xr:uid="{00000000-0005-0000-0000-000033990000}"/>
    <cellStyle name="Currency 2 5 2 2" xfId="32069" xr:uid="{00000000-0005-0000-0000-000034990000}"/>
    <cellStyle name="Currency 2 5 2 2 10" xfId="32070" xr:uid="{00000000-0005-0000-0000-000035990000}"/>
    <cellStyle name="Currency 2 5 2 2 2" xfId="32071" xr:uid="{00000000-0005-0000-0000-000036990000}"/>
    <cellStyle name="Currency 2 5 2 2 2 2" xfId="32072" xr:uid="{00000000-0005-0000-0000-000037990000}"/>
    <cellStyle name="Currency 2 5 2 2 2 2 2" xfId="32073" xr:uid="{00000000-0005-0000-0000-000038990000}"/>
    <cellStyle name="Currency 2 5 2 2 2 2 2 2" xfId="32074" xr:uid="{00000000-0005-0000-0000-000039990000}"/>
    <cellStyle name="Currency 2 5 2 2 2 2 2 2 2" xfId="32075" xr:uid="{00000000-0005-0000-0000-00003A990000}"/>
    <cellStyle name="Currency 2 5 2 2 2 2 2 2 2 2" xfId="32076" xr:uid="{00000000-0005-0000-0000-00003B990000}"/>
    <cellStyle name="Currency 2 5 2 2 2 2 2 2 2 3" xfId="56372" xr:uid="{00000000-0005-0000-0000-00003C990000}"/>
    <cellStyle name="Currency 2 5 2 2 2 2 2 2 3" xfId="32077" xr:uid="{00000000-0005-0000-0000-00003D990000}"/>
    <cellStyle name="Currency 2 5 2 2 2 2 2 2 4" xfId="32078" xr:uid="{00000000-0005-0000-0000-00003E990000}"/>
    <cellStyle name="Currency 2 5 2 2 2 2 2 3" xfId="32079" xr:uid="{00000000-0005-0000-0000-00003F990000}"/>
    <cellStyle name="Currency 2 5 2 2 2 2 2 3 2" xfId="32080" xr:uid="{00000000-0005-0000-0000-000040990000}"/>
    <cellStyle name="Currency 2 5 2 2 2 2 2 3 2 2" xfId="32081" xr:uid="{00000000-0005-0000-0000-000041990000}"/>
    <cellStyle name="Currency 2 5 2 2 2 2 2 3 2 3" xfId="56373" xr:uid="{00000000-0005-0000-0000-000042990000}"/>
    <cellStyle name="Currency 2 5 2 2 2 2 2 3 3" xfId="32082" xr:uid="{00000000-0005-0000-0000-000043990000}"/>
    <cellStyle name="Currency 2 5 2 2 2 2 2 3 4" xfId="32083" xr:uid="{00000000-0005-0000-0000-000044990000}"/>
    <cellStyle name="Currency 2 5 2 2 2 2 2 4" xfId="32084" xr:uid="{00000000-0005-0000-0000-000045990000}"/>
    <cellStyle name="Currency 2 5 2 2 2 2 2 4 2" xfId="32085" xr:uid="{00000000-0005-0000-0000-000046990000}"/>
    <cellStyle name="Currency 2 5 2 2 2 2 2 4 3" xfId="56374" xr:uid="{00000000-0005-0000-0000-000047990000}"/>
    <cellStyle name="Currency 2 5 2 2 2 2 2 5" xfId="32086" xr:uid="{00000000-0005-0000-0000-000048990000}"/>
    <cellStyle name="Currency 2 5 2 2 2 2 2 6" xfId="32087" xr:uid="{00000000-0005-0000-0000-000049990000}"/>
    <cellStyle name="Currency 2 5 2 2 2 2 3" xfId="32088" xr:uid="{00000000-0005-0000-0000-00004A990000}"/>
    <cellStyle name="Currency 2 5 2 2 2 2 3 2" xfId="32089" xr:uid="{00000000-0005-0000-0000-00004B990000}"/>
    <cellStyle name="Currency 2 5 2 2 2 2 3 2 2" xfId="32090" xr:uid="{00000000-0005-0000-0000-00004C990000}"/>
    <cellStyle name="Currency 2 5 2 2 2 2 3 2 3" xfId="56375" xr:uid="{00000000-0005-0000-0000-00004D990000}"/>
    <cellStyle name="Currency 2 5 2 2 2 2 3 3" xfId="32091" xr:uid="{00000000-0005-0000-0000-00004E990000}"/>
    <cellStyle name="Currency 2 5 2 2 2 2 3 4" xfId="32092" xr:uid="{00000000-0005-0000-0000-00004F990000}"/>
    <cellStyle name="Currency 2 5 2 2 2 2 4" xfId="32093" xr:uid="{00000000-0005-0000-0000-000050990000}"/>
    <cellStyle name="Currency 2 5 2 2 2 2 4 2" xfId="32094" xr:uid="{00000000-0005-0000-0000-000051990000}"/>
    <cellStyle name="Currency 2 5 2 2 2 2 4 2 2" xfId="32095" xr:uid="{00000000-0005-0000-0000-000052990000}"/>
    <cellStyle name="Currency 2 5 2 2 2 2 4 2 3" xfId="56376" xr:uid="{00000000-0005-0000-0000-000053990000}"/>
    <cellStyle name="Currency 2 5 2 2 2 2 4 3" xfId="32096" xr:uid="{00000000-0005-0000-0000-000054990000}"/>
    <cellStyle name="Currency 2 5 2 2 2 2 4 4" xfId="32097" xr:uid="{00000000-0005-0000-0000-000055990000}"/>
    <cellStyle name="Currency 2 5 2 2 2 2 5" xfId="32098" xr:uid="{00000000-0005-0000-0000-000056990000}"/>
    <cellStyle name="Currency 2 5 2 2 2 2 5 2" xfId="32099" xr:uid="{00000000-0005-0000-0000-000057990000}"/>
    <cellStyle name="Currency 2 5 2 2 2 2 5 3" xfId="56377" xr:uid="{00000000-0005-0000-0000-000058990000}"/>
    <cellStyle name="Currency 2 5 2 2 2 2 6" xfId="32100" xr:uid="{00000000-0005-0000-0000-000059990000}"/>
    <cellStyle name="Currency 2 5 2 2 2 2 7" xfId="32101" xr:uid="{00000000-0005-0000-0000-00005A990000}"/>
    <cellStyle name="Currency 2 5 2 2 2 3" xfId="32102" xr:uid="{00000000-0005-0000-0000-00005B990000}"/>
    <cellStyle name="Currency 2 5 2 2 2 3 2" xfId="32103" xr:uid="{00000000-0005-0000-0000-00005C990000}"/>
    <cellStyle name="Currency 2 5 2 2 2 3 2 2" xfId="32104" xr:uid="{00000000-0005-0000-0000-00005D990000}"/>
    <cellStyle name="Currency 2 5 2 2 2 3 2 2 2" xfId="32105" xr:uid="{00000000-0005-0000-0000-00005E990000}"/>
    <cellStyle name="Currency 2 5 2 2 2 3 2 2 3" xfId="56378" xr:uid="{00000000-0005-0000-0000-00005F990000}"/>
    <cellStyle name="Currency 2 5 2 2 2 3 2 3" xfId="32106" xr:uid="{00000000-0005-0000-0000-000060990000}"/>
    <cellStyle name="Currency 2 5 2 2 2 3 2 4" xfId="32107" xr:uid="{00000000-0005-0000-0000-000061990000}"/>
    <cellStyle name="Currency 2 5 2 2 2 3 3" xfId="32108" xr:uid="{00000000-0005-0000-0000-000062990000}"/>
    <cellStyle name="Currency 2 5 2 2 2 3 3 2" xfId="32109" xr:uid="{00000000-0005-0000-0000-000063990000}"/>
    <cellStyle name="Currency 2 5 2 2 2 3 3 2 2" xfId="32110" xr:uid="{00000000-0005-0000-0000-000064990000}"/>
    <cellStyle name="Currency 2 5 2 2 2 3 3 2 3" xfId="56379" xr:uid="{00000000-0005-0000-0000-000065990000}"/>
    <cellStyle name="Currency 2 5 2 2 2 3 3 3" xfId="32111" xr:uid="{00000000-0005-0000-0000-000066990000}"/>
    <cellStyle name="Currency 2 5 2 2 2 3 3 4" xfId="32112" xr:uid="{00000000-0005-0000-0000-000067990000}"/>
    <cellStyle name="Currency 2 5 2 2 2 3 4" xfId="32113" xr:uid="{00000000-0005-0000-0000-000068990000}"/>
    <cellStyle name="Currency 2 5 2 2 2 3 4 2" xfId="32114" xr:uid="{00000000-0005-0000-0000-000069990000}"/>
    <cellStyle name="Currency 2 5 2 2 2 3 4 3" xfId="56380" xr:uid="{00000000-0005-0000-0000-00006A990000}"/>
    <cellStyle name="Currency 2 5 2 2 2 3 5" xfId="32115" xr:uid="{00000000-0005-0000-0000-00006B990000}"/>
    <cellStyle name="Currency 2 5 2 2 2 3 6" xfId="32116" xr:uid="{00000000-0005-0000-0000-00006C990000}"/>
    <cellStyle name="Currency 2 5 2 2 2 4" xfId="32117" xr:uid="{00000000-0005-0000-0000-00006D990000}"/>
    <cellStyle name="Currency 2 5 2 2 2 4 2" xfId="32118" xr:uid="{00000000-0005-0000-0000-00006E990000}"/>
    <cellStyle name="Currency 2 5 2 2 2 4 2 2" xfId="32119" xr:uid="{00000000-0005-0000-0000-00006F990000}"/>
    <cellStyle name="Currency 2 5 2 2 2 4 2 3" xfId="56381" xr:uid="{00000000-0005-0000-0000-000070990000}"/>
    <cellStyle name="Currency 2 5 2 2 2 4 3" xfId="32120" xr:uid="{00000000-0005-0000-0000-000071990000}"/>
    <cellStyle name="Currency 2 5 2 2 2 4 4" xfId="32121" xr:uid="{00000000-0005-0000-0000-000072990000}"/>
    <cellStyle name="Currency 2 5 2 2 2 5" xfId="32122" xr:uid="{00000000-0005-0000-0000-000073990000}"/>
    <cellStyle name="Currency 2 5 2 2 2 5 2" xfId="32123" xr:uid="{00000000-0005-0000-0000-000074990000}"/>
    <cellStyle name="Currency 2 5 2 2 2 5 2 2" xfId="32124" xr:uid="{00000000-0005-0000-0000-000075990000}"/>
    <cellStyle name="Currency 2 5 2 2 2 5 2 3" xfId="56382" xr:uid="{00000000-0005-0000-0000-000076990000}"/>
    <cellStyle name="Currency 2 5 2 2 2 5 3" xfId="32125" xr:uid="{00000000-0005-0000-0000-000077990000}"/>
    <cellStyle name="Currency 2 5 2 2 2 5 4" xfId="32126" xr:uid="{00000000-0005-0000-0000-000078990000}"/>
    <cellStyle name="Currency 2 5 2 2 2 6" xfId="32127" xr:uid="{00000000-0005-0000-0000-000079990000}"/>
    <cellStyle name="Currency 2 5 2 2 2 6 2" xfId="32128" xr:uid="{00000000-0005-0000-0000-00007A990000}"/>
    <cellStyle name="Currency 2 5 2 2 2 6 3" xfId="56383" xr:uid="{00000000-0005-0000-0000-00007B990000}"/>
    <cellStyle name="Currency 2 5 2 2 2 7" xfId="32129" xr:uid="{00000000-0005-0000-0000-00007C990000}"/>
    <cellStyle name="Currency 2 5 2 2 2 8" xfId="32130" xr:uid="{00000000-0005-0000-0000-00007D990000}"/>
    <cellStyle name="Currency 2 5 2 2 3" xfId="32131" xr:uid="{00000000-0005-0000-0000-00007E990000}"/>
    <cellStyle name="Currency 2 5 2 2 3 2" xfId="32132" xr:uid="{00000000-0005-0000-0000-00007F990000}"/>
    <cellStyle name="Currency 2 5 2 2 3 2 2" xfId="32133" xr:uid="{00000000-0005-0000-0000-000080990000}"/>
    <cellStyle name="Currency 2 5 2 2 3 2 2 2" xfId="32134" xr:uid="{00000000-0005-0000-0000-000081990000}"/>
    <cellStyle name="Currency 2 5 2 2 3 2 2 2 2" xfId="32135" xr:uid="{00000000-0005-0000-0000-000082990000}"/>
    <cellStyle name="Currency 2 5 2 2 3 2 2 2 3" xfId="56384" xr:uid="{00000000-0005-0000-0000-000083990000}"/>
    <cellStyle name="Currency 2 5 2 2 3 2 2 3" xfId="32136" xr:uid="{00000000-0005-0000-0000-000084990000}"/>
    <cellStyle name="Currency 2 5 2 2 3 2 2 4" xfId="32137" xr:uid="{00000000-0005-0000-0000-000085990000}"/>
    <cellStyle name="Currency 2 5 2 2 3 2 3" xfId="32138" xr:uid="{00000000-0005-0000-0000-000086990000}"/>
    <cellStyle name="Currency 2 5 2 2 3 2 3 2" xfId="32139" xr:uid="{00000000-0005-0000-0000-000087990000}"/>
    <cellStyle name="Currency 2 5 2 2 3 2 3 2 2" xfId="32140" xr:uid="{00000000-0005-0000-0000-000088990000}"/>
    <cellStyle name="Currency 2 5 2 2 3 2 3 2 3" xfId="56385" xr:uid="{00000000-0005-0000-0000-000089990000}"/>
    <cellStyle name="Currency 2 5 2 2 3 2 3 3" xfId="32141" xr:uid="{00000000-0005-0000-0000-00008A990000}"/>
    <cellStyle name="Currency 2 5 2 2 3 2 3 4" xfId="32142" xr:uid="{00000000-0005-0000-0000-00008B990000}"/>
    <cellStyle name="Currency 2 5 2 2 3 2 4" xfId="32143" xr:uid="{00000000-0005-0000-0000-00008C990000}"/>
    <cellStyle name="Currency 2 5 2 2 3 2 4 2" xfId="32144" xr:uid="{00000000-0005-0000-0000-00008D990000}"/>
    <cellStyle name="Currency 2 5 2 2 3 2 4 3" xfId="56386" xr:uid="{00000000-0005-0000-0000-00008E990000}"/>
    <cellStyle name="Currency 2 5 2 2 3 2 5" xfId="32145" xr:uid="{00000000-0005-0000-0000-00008F990000}"/>
    <cellStyle name="Currency 2 5 2 2 3 2 6" xfId="32146" xr:uid="{00000000-0005-0000-0000-000090990000}"/>
    <cellStyle name="Currency 2 5 2 2 3 3" xfId="32147" xr:uid="{00000000-0005-0000-0000-000091990000}"/>
    <cellStyle name="Currency 2 5 2 2 3 3 2" xfId="32148" xr:uid="{00000000-0005-0000-0000-000092990000}"/>
    <cellStyle name="Currency 2 5 2 2 3 3 2 2" xfId="32149" xr:uid="{00000000-0005-0000-0000-000093990000}"/>
    <cellStyle name="Currency 2 5 2 2 3 3 2 3" xfId="56387" xr:uid="{00000000-0005-0000-0000-000094990000}"/>
    <cellStyle name="Currency 2 5 2 2 3 3 3" xfId="32150" xr:uid="{00000000-0005-0000-0000-000095990000}"/>
    <cellStyle name="Currency 2 5 2 2 3 3 4" xfId="32151" xr:uid="{00000000-0005-0000-0000-000096990000}"/>
    <cellStyle name="Currency 2 5 2 2 3 4" xfId="32152" xr:uid="{00000000-0005-0000-0000-000097990000}"/>
    <cellStyle name="Currency 2 5 2 2 3 4 2" xfId="32153" xr:uid="{00000000-0005-0000-0000-000098990000}"/>
    <cellStyle name="Currency 2 5 2 2 3 4 2 2" xfId="32154" xr:uid="{00000000-0005-0000-0000-000099990000}"/>
    <cellStyle name="Currency 2 5 2 2 3 4 2 3" xfId="56388" xr:uid="{00000000-0005-0000-0000-00009A990000}"/>
    <cellStyle name="Currency 2 5 2 2 3 4 3" xfId="32155" xr:uid="{00000000-0005-0000-0000-00009B990000}"/>
    <cellStyle name="Currency 2 5 2 2 3 4 4" xfId="32156" xr:uid="{00000000-0005-0000-0000-00009C990000}"/>
    <cellStyle name="Currency 2 5 2 2 3 5" xfId="32157" xr:uid="{00000000-0005-0000-0000-00009D990000}"/>
    <cellStyle name="Currency 2 5 2 2 3 5 2" xfId="32158" xr:uid="{00000000-0005-0000-0000-00009E990000}"/>
    <cellStyle name="Currency 2 5 2 2 3 5 3" xfId="56389" xr:uid="{00000000-0005-0000-0000-00009F990000}"/>
    <cellStyle name="Currency 2 5 2 2 3 6" xfId="32159" xr:uid="{00000000-0005-0000-0000-0000A0990000}"/>
    <cellStyle name="Currency 2 5 2 2 3 7" xfId="32160" xr:uid="{00000000-0005-0000-0000-0000A1990000}"/>
    <cellStyle name="Currency 2 5 2 2 4" xfId="32161" xr:uid="{00000000-0005-0000-0000-0000A2990000}"/>
    <cellStyle name="Currency 2 5 2 2 4 2" xfId="32162" xr:uid="{00000000-0005-0000-0000-0000A3990000}"/>
    <cellStyle name="Currency 2 5 2 2 4 2 2" xfId="32163" xr:uid="{00000000-0005-0000-0000-0000A4990000}"/>
    <cellStyle name="Currency 2 5 2 2 4 2 2 2" xfId="32164" xr:uid="{00000000-0005-0000-0000-0000A5990000}"/>
    <cellStyle name="Currency 2 5 2 2 4 2 2 3" xfId="56390" xr:uid="{00000000-0005-0000-0000-0000A6990000}"/>
    <cellStyle name="Currency 2 5 2 2 4 2 3" xfId="32165" xr:uid="{00000000-0005-0000-0000-0000A7990000}"/>
    <cellStyle name="Currency 2 5 2 2 4 2 4" xfId="32166" xr:uid="{00000000-0005-0000-0000-0000A8990000}"/>
    <cellStyle name="Currency 2 5 2 2 4 3" xfId="32167" xr:uid="{00000000-0005-0000-0000-0000A9990000}"/>
    <cellStyle name="Currency 2 5 2 2 4 3 2" xfId="32168" xr:uid="{00000000-0005-0000-0000-0000AA990000}"/>
    <cellStyle name="Currency 2 5 2 2 4 3 2 2" xfId="32169" xr:uid="{00000000-0005-0000-0000-0000AB990000}"/>
    <cellStyle name="Currency 2 5 2 2 4 3 2 3" xfId="56391" xr:uid="{00000000-0005-0000-0000-0000AC990000}"/>
    <cellStyle name="Currency 2 5 2 2 4 3 3" xfId="32170" xr:uid="{00000000-0005-0000-0000-0000AD990000}"/>
    <cellStyle name="Currency 2 5 2 2 4 3 4" xfId="32171" xr:uid="{00000000-0005-0000-0000-0000AE990000}"/>
    <cellStyle name="Currency 2 5 2 2 4 4" xfId="32172" xr:uid="{00000000-0005-0000-0000-0000AF990000}"/>
    <cellStyle name="Currency 2 5 2 2 4 4 2" xfId="32173" xr:uid="{00000000-0005-0000-0000-0000B0990000}"/>
    <cellStyle name="Currency 2 5 2 2 4 4 3" xfId="56392" xr:uid="{00000000-0005-0000-0000-0000B1990000}"/>
    <cellStyle name="Currency 2 5 2 2 4 5" xfId="32174" xr:uid="{00000000-0005-0000-0000-0000B2990000}"/>
    <cellStyle name="Currency 2 5 2 2 4 6" xfId="32175" xr:uid="{00000000-0005-0000-0000-0000B3990000}"/>
    <cellStyle name="Currency 2 5 2 2 5" xfId="32176" xr:uid="{00000000-0005-0000-0000-0000B4990000}"/>
    <cellStyle name="Currency 2 5 2 2 5 2" xfId="32177" xr:uid="{00000000-0005-0000-0000-0000B5990000}"/>
    <cellStyle name="Currency 2 5 2 2 5 2 2" xfId="32178" xr:uid="{00000000-0005-0000-0000-0000B6990000}"/>
    <cellStyle name="Currency 2 5 2 2 5 2 2 2" xfId="32179" xr:uid="{00000000-0005-0000-0000-0000B7990000}"/>
    <cellStyle name="Currency 2 5 2 2 5 2 2 3" xfId="56393" xr:uid="{00000000-0005-0000-0000-0000B8990000}"/>
    <cellStyle name="Currency 2 5 2 2 5 2 3" xfId="32180" xr:uid="{00000000-0005-0000-0000-0000B9990000}"/>
    <cellStyle name="Currency 2 5 2 2 5 2 4" xfId="32181" xr:uid="{00000000-0005-0000-0000-0000BA990000}"/>
    <cellStyle name="Currency 2 5 2 2 5 3" xfId="32182" xr:uid="{00000000-0005-0000-0000-0000BB990000}"/>
    <cellStyle name="Currency 2 5 2 2 5 3 2" xfId="32183" xr:uid="{00000000-0005-0000-0000-0000BC990000}"/>
    <cellStyle name="Currency 2 5 2 2 5 3 3" xfId="56394" xr:uid="{00000000-0005-0000-0000-0000BD990000}"/>
    <cellStyle name="Currency 2 5 2 2 5 4" xfId="32184" xr:uid="{00000000-0005-0000-0000-0000BE990000}"/>
    <cellStyle name="Currency 2 5 2 2 5 5" xfId="32185" xr:uid="{00000000-0005-0000-0000-0000BF990000}"/>
    <cellStyle name="Currency 2 5 2 2 6" xfId="32186" xr:uid="{00000000-0005-0000-0000-0000C0990000}"/>
    <cellStyle name="Currency 2 5 2 2 6 2" xfId="32187" xr:uid="{00000000-0005-0000-0000-0000C1990000}"/>
    <cellStyle name="Currency 2 5 2 2 6 2 2" xfId="32188" xr:uid="{00000000-0005-0000-0000-0000C2990000}"/>
    <cellStyle name="Currency 2 5 2 2 6 2 3" xfId="56395" xr:uid="{00000000-0005-0000-0000-0000C3990000}"/>
    <cellStyle name="Currency 2 5 2 2 6 3" xfId="32189" xr:uid="{00000000-0005-0000-0000-0000C4990000}"/>
    <cellStyle name="Currency 2 5 2 2 6 4" xfId="32190" xr:uid="{00000000-0005-0000-0000-0000C5990000}"/>
    <cellStyle name="Currency 2 5 2 2 7" xfId="32191" xr:uid="{00000000-0005-0000-0000-0000C6990000}"/>
    <cellStyle name="Currency 2 5 2 2 7 2" xfId="32192" xr:uid="{00000000-0005-0000-0000-0000C7990000}"/>
    <cellStyle name="Currency 2 5 2 2 7 2 2" xfId="32193" xr:uid="{00000000-0005-0000-0000-0000C8990000}"/>
    <cellStyle name="Currency 2 5 2 2 7 2 3" xfId="56396" xr:uid="{00000000-0005-0000-0000-0000C9990000}"/>
    <cellStyle name="Currency 2 5 2 2 7 3" xfId="32194" xr:uid="{00000000-0005-0000-0000-0000CA990000}"/>
    <cellStyle name="Currency 2 5 2 2 7 4" xfId="32195" xr:uid="{00000000-0005-0000-0000-0000CB990000}"/>
    <cellStyle name="Currency 2 5 2 2 8" xfId="32196" xr:uid="{00000000-0005-0000-0000-0000CC990000}"/>
    <cellStyle name="Currency 2 5 2 2 8 2" xfId="32197" xr:uid="{00000000-0005-0000-0000-0000CD990000}"/>
    <cellStyle name="Currency 2 5 2 2 8 3" xfId="56397" xr:uid="{00000000-0005-0000-0000-0000CE990000}"/>
    <cellStyle name="Currency 2 5 2 2 9" xfId="32198" xr:uid="{00000000-0005-0000-0000-0000CF990000}"/>
    <cellStyle name="Currency 2 5 2 3" xfId="32199" xr:uid="{00000000-0005-0000-0000-0000D0990000}"/>
    <cellStyle name="Currency 2 5 2 3 2" xfId="32200" xr:uid="{00000000-0005-0000-0000-0000D1990000}"/>
    <cellStyle name="Currency 2 5 2 3 2 2" xfId="32201" xr:uid="{00000000-0005-0000-0000-0000D2990000}"/>
    <cellStyle name="Currency 2 5 2 3 2 2 2" xfId="32202" xr:uid="{00000000-0005-0000-0000-0000D3990000}"/>
    <cellStyle name="Currency 2 5 2 3 2 2 2 2" xfId="32203" xr:uid="{00000000-0005-0000-0000-0000D4990000}"/>
    <cellStyle name="Currency 2 5 2 3 2 2 2 2 2" xfId="32204" xr:uid="{00000000-0005-0000-0000-0000D5990000}"/>
    <cellStyle name="Currency 2 5 2 3 2 2 2 2 3" xfId="56398" xr:uid="{00000000-0005-0000-0000-0000D6990000}"/>
    <cellStyle name="Currency 2 5 2 3 2 2 2 3" xfId="32205" xr:uid="{00000000-0005-0000-0000-0000D7990000}"/>
    <cellStyle name="Currency 2 5 2 3 2 2 2 4" xfId="32206" xr:uid="{00000000-0005-0000-0000-0000D8990000}"/>
    <cellStyle name="Currency 2 5 2 3 2 2 3" xfId="32207" xr:uid="{00000000-0005-0000-0000-0000D9990000}"/>
    <cellStyle name="Currency 2 5 2 3 2 2 3 2" xfId="32208" xr:uid="{00000000-0005-0000-0000-0000DA990000}"/>
    <cellStyle name="Currency 2 5 2 3 2 2 3 2 2" xfId="32209" xr:uid="{00000000-0005-0000-0000-0000DB990000}"/>
    <cellStyle name="Currency 2 5 2 3 2 2 3 2 3" xfId="56399" xr:uid="{00000000-0005-0000-0000-0000DC990000}"/>
    <cellStyle name="Currency 2 5 2 3 2 2 3 3" xfId="32210" xr:uid="{00000000-0005-0000-0000-0000DD990000}"/>
    <cellStyle name="Currency 2 5 2 3 2 2 3 4" xfId="32211" xr:uid="{00000000-0005-0000-0000-0000DE990000}"/>
    <cellStyle name="Currency 2 5 2 3 2 2 4" xfId="32212" xr:uid="{00000000-0005-0000-0000-0000DF990000}"/>
    <cellStyle name="Currency 2 5 2 3 2 2 4 2" xfId="32213" xr:uid="{00000000-0005-0000-0000-0000E0990000}"/>
    <cellStyle name="Currency 2 5 2 3 2 2 4 3" xfId="56400" xr:uid="{00000000-0005-0000-0000-0000E1990000}"/>
    <cellStyle name="Currency 2 5 2 3 2 2 5" xfId="32214" xr:uid="{00000000-0005-0000-0000-0000E2990000}"/>
    <cellStyle name="Currency 2 5 2 3 2 2 6" xfId="32215" xr:uid="{00000000-0005-0000-0000-0000E3990000}"/>
    <cellStyle name="Currency 2 5 2 3 2 3" xfId="32216" xr:uid="{00000000-0005-0000-0000-0000E4990000}"/>
    <cellStyle name="Currency 2 5 2 3 2 3 2" xfId="32217" xr:uid="{00000000-0005-0000-0000-0000E5990000}"/>
    <cellStyle name="Currency 2 5 2 3 2 3 2 2" xfId="32218" xr:uid="{00000000-0005-0000-0000-0000E6990000}"/>
    <cellStyle name="Currency 2 5 2 3 2 3 2 3" xfId="56401" xr:uid="{00000000-0005-0000-0000-0000E7990000}"/>
    <cellStyle name="Currency 2 5 2 3 2 3 3" xfId="32219" xr:uid="{00000000-0005-0000-0000-0000E8990000}"/>
    <cellStyle name="Currency 2 5 2 3 2 3 4" xfId="32220" xr:uid="{00000000-0005-0000-0000-0000E9990000}"/>
    <cellStyle name="Currency 2 5 2 3 2 4" xfId="32221" xr:uid="{00000000-0005-0000-0000-0000EA990000}"/>
    <cellStyle name="Currency 2 5 2 3 2 4 2" xfId="32222" xr:uid="{00000000-0005-0000-0000-0000EB990000}"/>
    <cellStyle name="Currency 2 5 2 3 2 4 2 2" xfId="32223" xr:uid="{00000000-0005-0000-0000-0000EC990000}"/>
    <cellStyle name="Currency 2 5 2 3 2 4 2 3" xfId="56402" xr:uid="{00000000-0005-0000-0000-0000ED990000}"/>
    <cellStyle name="Currency 2 5 2 3 2 4 3" xfId="32224" xr:uid="{00000000-0005-0000-0000-0000EE990000}"/>
    <cellStyle name="Currency 2 5 2 3 2 4 4" xfId="32225" xr:uid="{00000000-0005-0000-0000-0000EF990000}"/>
    <cellStyle name="Currency 2 5 2 3 2 5" xfId="32226" xr:uid="{00000000-0005-0000-0000-0000F0990000}"/>
    <cellStyle name="Currency 2 5 2 3 2 5 2" xfId="32227" xr:uid="{00000000-0005-0000-0000-0000F1990000}"/>
    <cellStyle name="Currency 2 5 2 3 2 5 3" xfId="56403" xr:uid="{00000000-0005-0000-0000-0000F2990000}"/>
    <cellStyle name="Currency 2 5 2 3 2 6" xfId="32228" xr:uid="{00000000-0005-0000-0000-0000F3990000}"/>
    <cellStyle name="Currency 2 5 2 3 2 7" xfId="32229" xr:uid="{00000000-0005-0000-0000-0000F4990000}"/>
    <cellStyle name="Currency 2 5 2 3 3" xfId="32230" xr:uid="{00000000-0005-0000-0000-0000F5990000}"/>
    <cellStyle name="Currency 2 5 2 3 3 2" xfId="32231" xr:uid="{00000000-0005-0000-0000-0000F6990000}"/>
    <cellStyle name="Currency 2 5 2 3 3 2 2" xfId="32232" xr:uid="{00000000-0005-0000-0000-0000F7990000}"/>
    <cellStyle name="Currency 2 5 2 3 3 2 2 2" xfId="32233" xr:uid="{00000000-0005-0000-0000-0000F8990000}"/>
    <cellStyle name="Currency 2 5 2 3 3 2 2 3" xfId="56404" xr:uid="{00000000-0005-0000-0000-0000F9990000}"/>
    <cellStyle name="Currency 2 5 2 3 3 2 3" xfId="32234" xr:uid="{00000000-0005-0000-0000-0000FA990000}"/>
    <cellStyle name="Currency 2 5 2 3 3 2 4" xfId="32235" xr:uid="{00000000-0005-0000-0000-0000FB990000}"/>
    <cellStyle name="Currency 2 5 2 3 3 3" xfId="32236" xr:uid="{00000000-0005-0000-0000-0000FC990000}"/>
    <cellStyle name="Currency 2 5 2 3 3 3 2" xfId="32237" xr:uid="{00000000-0005-0000-0000-0000FD990000}"/>
    <cellStyle name="Currency 2 5 2 3 3 3 2 2" xfId="32238" xr:uid="{00000000-0005-0000-0000-0000FE990000}"/>
    <cellStyle name="Currency 2 5 2 3 3 3 2 3" xfId="56405" xr:uid="{00000000-0005-0000-0000-0000FF990000}"/>
    <cellStyle name="Currency 2 5 2 3 3 3 3" xfId="32239" xr:uid="{00000000-0005-0000-0000-0000009A0000}"/>
    <cellStyle name="Currency 2 5 2 3 3 3 4" xfId="32240" xr:uid="{00000000-0005-0000-0000-0000019A0000}"/>
    <cellStyle name="Currency 2 5 2 3 3 4" xfId="32241" xr:uid="{00000000-0005-0000-0000-0000029A0000}"/>
    <cellStyle name="Currency 2 5 2 3 3 4 2" xfId="32242" xr:uid="{00000000-0005-0000-0000-0000039A0000}"/>
    <cellStyle name="Currency 2 5 2 3 3 4 3" xfId="56406" xr:uid="{00000000-0005-0000-0000-0000049A0000}"/>
    <cellStyle name="Currency 2 5 2 3 3 5" xfId="32243" xr:uid="{00000000-0005-0000-0000-0000059A0000}"/>
    <cellStyle name="Currency 2 5 2 3 3 6" xfId="32244" xr:uid="{00000000-0005-0000-0000-0000069A0000}"/>
    <cellStyle name="Currency 2 5 2 3 4" xfId="32245" xr:uid="{00000000-0005-0000-0000-0000079A0000}"/>
    <cellStyle name="Currency 2 5 2 3 4 2" xfId="32246" xr:uid="{00000000-0005-0000-0000-0000089A0000}"/>
    <cellStyle name="Currency 2 5 2 3 4 2 2" xfId="32247" xr:uid="{00000000-0005-0000-0000-0000099A0000}"/>
    <cellStyle name="Currency 2 5 2 3 4 2 3" xfId="56407" xr:uid="{00000000-0005-0000-0000-00000A9A0000}"/>
    <cellStyle name="Currency 2 5 2 3 4 3" xfId="32248" xr:uid="{00000000-0005-0000-0000-00000B9A0000}"/>
    <cellStyle name="Currency 2 5 2 3 4 4" xfId="32249" xr:uid="{00000000-0005-0000-0000-00000C9A0000}"/>
    <cellStyle name="Currency 2 5 2 3 5" xfId="32250" xr:uid="{00000000-0005-0000-0000-00000D9A0000}"/>
    <cellStyle name="Currency 2 5 2 3 5 2" xfId="32251" xr:uid="{00000000-0005-0000-0000-00000E9A0000}"/>
    <cellStyle name="Currency 2 5 2 3 5 2 2" xfId="32252" xr:uid="{00000000-0005-0000-0000-00000F9A0000}"/>
    <cellStyle name="Currency 2 5 2 3 5 2 3" xfId="56408" xr:uid="{00000000-0005-0000-0000-0000109A0000}"/>
    <cellStyle name="Currency 2 5 2 3 5 3" xfId="32253" xr:uid="{00000000-0005-0000-0000-0000119A0000}"/>
    <cellStyle name="Currency 2 5 2 3 5 4" xfId="32254" xr:uid="{00000000-0005-0000-0000-0000129A0000}"/>
    <cellStyle name="Currency 2 5 2 3 6" xfId="32255" xr:uid="{00000000-0005-0000-0000-0000139A0000}"/>
    <cellStyle name="Currency 2 5 2 3 6 2" xfId="32256" xr:uid="{00000000-0005-0000-0000-0000149A0000}"/>
    <cellStyle name="Currency 2 5 2 3 6 3" xfId="56409" xr:uid="{00000000-0005-0000-0000-0000159A0000}"/>
    <cellStyle name="Currency 2 5 2 3 7" xfId="32257" xr:uid="{00000000-0005-0000-0000-0000169A0000}"/>
    <cellStyle name="Currency 2 5 2 3 8" xfId="32258" xr:uid="{00000000-0005-0000-0000-0000179A0000}"/>
    <cellStyle name="Currency 2 5 2 4" xfId="32259" xr:uid="{00000000-0005-0000-0000-0000189A0000}"/>
    <cellStyle name="Currency 2 5 2 4 2" xfId="32260" xr:uid="{00000000-0005-0000-0000-0000199A0000}"/>
    <cellStyle name="Currency 2 5 2 4 2 2" xfId="32261" xr:uid="{00000000-0005-0000-0000-00001A9A0000}"/>
    <cellStyle name="Currency 2 5 2 4 2 2 2" xfId="32262" xr:uid="{00000000-0005-0000-0000-00001B9A0000}"/>
    <cellStyle name="Currency 2 5 2 4 2 2 2 2" xfId="32263" xr:uid="{00000000-0005-0000-0000-00001C9A0000}"/>
    <cellStyle name="Currency 2 5 2 4 2 2 2 3" xfId="56410" xr:uid="{00000000-0005-0000-0000-00001D9A0000}"/>
    <cellStyle name="Currency 2 5 2 4 2 2 3" xfId="32264" xr:uid="{00000000-0005-0000-0000-00001E9A0000}"/>
    <cellStyle name="Currency 2 5 2 4 2 2 4" xfId="32265" xr:uid="{00000000-0005-0000-0000-00001F9A0000}"/>
    <cellStyle name="Currency 2 5 2 4 2 3" xfId="32266" xr:uid="{00000000-0005-0000-0000-0000209A0000}"/>
    <cellStyle name="Currency 2 5 2 4 2 3 2" xfId="32267" xr:uid="{00000000-0005-0000-0000-0000219A0000}"/>
    <cellStyle name="Currency 2 5 2 4 2 3 2 2" xfId="32268" xr:uid="{00000000-0005-0000-0000-0000229A0000}"/>
    <cellStyle name="Currency 2 5 2 4 2 3 2 3" xfId="56411" xr:uid="{00000000-0005-0000-0000-0000239A0000}"/>
    <cellStyle name="Currency 2 5 2 4 2 3 3" xfId="32269" xr:uid="{00000000-0005-0000-0000-0000249A0000}"/>
    <cellStyle name="Currency 2 5 2 4 2 3 4" xfId="32270" xr:uid="{00000000-0005-0000-0000-0000259A0000}"/>
    <cellStyle name="Currency 2 5 2 4 2 4" xfId="32271" xr:uid="{00000000-0005-0000-0000-0000269A0000}"/>
    <cellStyle name="Currency 2 5 2 4 2 4 2" xfId="32272" xr:uid="{00000000-0005-0000-0000-0000279A0000}"/>
    <cellStyle name="Currency 2 5 2 4 2 4 3" xfId="56412" xr:uid="{00000000-0005-0000-0000-0000289A0000}"/>
    <cellStyle name="Currency 2 5 2 4 2 5" xfId="32273" xr:uid="{00000000-0005-0000-0000-0000299A0000}"/>
    <cellStyle name="Currency 2 5 2 4 2 6" xfId="32274" xr:uid="{00000000-0005-0000-0000-00002A9A0000}"/>
    <cellStyle name="Currency 2 5 2 4 3" xfId="32275" xr:uid="{00000000-0005-0000-0000-00002B9A0000}"/>
    <cellStyle name="Currency 2 5 2 4 3 2" xfId="32276" xr:uid="{00000000-0005-0000-0000-00002C9A0000}"/>
    <cellStyle name="Currency 2 5 2 4 3 2 2" xfId="32277" xr:uid="{00000000-0005-0000-0000-00002D9A0000}"/>
    <cellStyle name="Currency 2 5 2 4 3 2 3" xfId="56413" xr:uid="{00000000-0005-0000-0000-00002E9A0000}"/>
    <cellStyle name="Currency 2 5 2 4 3 3" xfId="32278" xr:uid="{00000000-0005-0000-0000-00002F9A0000}"/>
    <cellStyle name="Currency 2 5 2 4 3 4" xfId="32279" xr:uid="{00000000-0005-0000-0000-0000309A0000}"/>
    <cellStyle name="Currency 2 5 2 4 4" xfId="32280" xr:uid="{00000000-0005-0000-0000-0000319A0000}"/>
    <cellStyle name="Currency 2 5 2 4 4 2" xfId="32281" xr:uid="{00000000-0005-0000-0000-0000329A0000}"/>
    <cellStyle name="Currency 2 5 2 4 4 2 2" xfId="32282" xr:uid="{00000000-0005-0000-0000-0000339A0000}"/>
    <cellStyle name="Currency 2 5 2 4 4 2 3" xfId="56414" xr:uid="{00000000-0005-0000-0000-0000349A0000}"/>
    <cellStyle name="Currency 2 5 2 4 4 3" xfId="32283" xr:uid="{00000000-0005-0000-0000-0000359A0000}"/>
    <cellStyle name="Currency 2 5 2 4 4 4" xfId="32284" xr:uid="{00000000-0005-0000-0000-0000369A0000}"/>
    <cellStyle name="Currency 2 5 2 4 5" xfId="32285" xr:uid="{00000000-0005-0000-0000-0000379A0000}"/>
    <cellStyle name="Currency 2 5 2 4 5 2" xfId="32286" xr:uid="{00000000-0005-0000-0000-0000389A0000}"/>
    <cellStyle name="Currency 2 5 2 4 5 3" xfId="56415" xr:uid="{00000000-0005-0000-0000-0000399A0000}"/>
    <cellStyle name="Currency 2 5 2 4 6" xfId="32287" xr:uid="{00000000-0005-0000-0000-00003A9A0000}"/>
    <cellStyle name="Currency 2 5 2 4 7" xfId="32288" xr:uid="{00000000-0005-0000-0000-00003B9A0000}"/>
    <cellStyle name="Currency 2 5 2 5" xfId="32289" xr:uid="{00000000-0005-0000-0000-00003C9A0000}"/>
    <cellStyle name="Currency 2 5 2 5 2" xfId="32290" xr:uid="{00000000-0005-0000-0000-00003D9A0000}"/>
    <cellStyle name="Currency 2 5 2 5 2 2" xfId="32291" xr:uid="{00000000-0005-0000-0000-00003E9A0000}"/>
    <cellStyle name="Currency 2 5 2 5 2 2 2" xfId="32292" xr:uid="{00000000-0005-0000-0000-00003F9A0000}"/>
    <cellStyle name="Currency 2 5 2 5 2 2 3" xfId="56416" xr:uid="{00000000-0005-0000-0000-0000409A0000}"/>
    <cellStyle name="Currency 2 5 2 5 2 3" xfId="32293" xr:uid="{00000000-0005-0000-0000-0000419A0000}"/>
    <cellStyle name="Currency 2 5 2 5 2 4" xfId="32294" xr:uid="{00000000-0005-0000-0000-0000429A0000}"/>
    <cellStyle name="Currency 2 5 2 5 3" xfId="32295" xr:uid="{00000000-0005-0000-0000-0000439A0000}"/>
    <cellStyle name="Currency 2 5 2 5 3 2" xfId="32296" xr:uid="{00000000-0005-0000-0000-0000449A0000}"/>
    <cellStyle name="Currency 2 5 2 5 3 2 2" xfId="32297" xr:uid="{00000000-0005-0000-0000-0000459A0000}"/>
    <cellStyle name="Currency 2 5 2 5 3 2 3" xfId="56417" xr:uid="{00000000-0005-0000-0000-0000469A0000}"/>
    <cellStyle name="Currency 2 5 2 5 3 3" xfId="32298" xr:uid="{00000000-0005-0000-0000-0000479A0000}"/>
    <cellStyle name="Currency 2 5 2 5 3 4" xfId="32299" xr:uid="{00000000-0005-0000-0000-0000489A0000}"/>
    <cellStyle name="Currency 2 5 2 5 4" xfId="32300" xr:uid="{00000000-0005-0000-0000-0000499A0000}"/>
    <cellStyle name="Currency 2 5 2 5 4 2" xfId="32301" xr:uid="{00000000-0005-0000-0000-00004A9A0000}"/>
    <cellStyle name="Currency 2 5 2 5 4 3" xfId="56418" xr:uid="{00000000-0005-0000-0000-00004B9A0000}"/>
    <cellStyle name="Currency 2 5 2 5 5" xfId="32302" xr:uid="{00000000-0005-0000-0000-00004C9A0000}"/>
    <cellStyle name="Currency 2 5 2 5 6" xfId="32303" xr:uid="{00000000-0005-0000-0000-00004D9A0000}"/>
    <cellStyle name="Currency 2 5 2 6" xfId="32304" xr:uid="{00000000-0005-0000-0000-00004E9A0000}"/>
    <cellStyle name="Currency 2 5 2 6 2" xfId="32305" xr:uid="{00000000-0005-0000-0000-00004F9A0000}"/>
    <cellStyle name="Currency 2 5 2 6 2 2" xfId="32306" xr:uid="{00000000-0005-0000-0000-0000509A0000}"/>
    <cellStyle name="Currency 2 5 2 6 2 2 2" xfId="32307" xr:uid="{00000000-0005-0000-0000-0000519A0000}"/>
    <cellStyle name="Currency 2 5 2 6 2 2 3" xfId="56419" xr:uid="{00000000-0005-0000-0000-0000529A0000}"/>
    <cellStyle name="Currency 2 5 2 6 2 3" xfId="32308" xr:uid="{00000000-0005-0000-0000-0000539A0000}"/>
    <cellStyle name="Currency 2 5 2 6 2 4" xfId="32309" xr:uid="{00000000-0005-0000-0000-0000549A0000}"/>
    <cellStyle name="Currency 2 5 2 6 3" xfId="32310" xr:uid="{00000000-0005-0000-0000-0000559A0000}"/>
    <cellStyle name="Currency 2 5 2 6 3 2" xfId="32311" xr:uid="{00000000-0005-0000-0000-0000569A0000}"/>
    <cellStyle name="Currency 2 5 2 6 3 3" xfId="56420" xr:uid="{00000000-0005-0000-0000-0000579A0000}"/>
    <cellStyle name="Currency 2 5 2 6 4" xfId="32312" xr:uid="{00000000-0005-0000-0000-0000589A0000}"/>
    <cellStyle name="Currency 2 5 2 6 5" xfId="32313" xr:uid="{00000000-0005-0000-0000-0000599A0000}"/>
    <cellStyle name="Currency 2 5 2 7" xfId="32314" xr:uid="{00000000-0005-0000-0000-00005A9A0000}"/>
    <cellStyle name="Currency 2 5 2 7 2" xfId="32315" xr:uid="{00000000-0005-0000-0000-00005B9A0000}"/>
    <cellStyle name="Currency 2 5 2 7 2 2" xfId="32316" xr:uid="{00000000-0005-0000-0000-00005C9A0000}"/>
    <cellStyle name="Currency 2 5 2 7 2 3" xfId="56421" xr:uid="{00000000-0005-0000-0000-00005D9A0000}"/>
    <cellStyle name="Currency 2 5 2 7 3" xfId="32317" xr:uid="{00000000-0005-0000-0000-00005E9A0000}"/>
    <cellStyle name="Currency 2 5 2 7 4" xfId="32318" xr:uid="{00000000-0005-0000-0000-00005F9A0000}"/>
    <cellStyle name="Currency 2 5 2 8" xfId="32319" xr:uid="{00000000-0005-0000-0000-0000609A0000}"/>
    <cellStyle name="Currency 2 5 2 8 2" xfId="32320" xr:uid="{00000000-0005-0000-0000-0000619A0000}"/>
    <cellStyle name="Currency 2 5 2 8 2 2" xfId="32321" xr:uid="{00000000-0005-0000-0000-0000629A0000}"/>
    <cellStyle name="Currency 2 5 2 8 2 3" xfId="56422" xr:uid="{00000000-0005-0000-0000-0000639A0000}"/>
    <cellStyle name="Currency 2 5 2 8 3" xfId="32322" xr:uid="{00000000-0005-0000-0000-0000649A0000}"/>
    <cellStyle name="Currency 2 5 2 8 4" xfId="32323" xr:uid="{00000000-0005-0000-0000-0000659A0000}"/>
    <cellStyle name="Currency 2 5 2 9" xfId="32324" xr:uid="{00000000-0005-0000-0000-0000669A0000}"/>
    <cellStyle name="Currency 2 5 2 9 2" xfId="32325" xr:uid="{00000000-0005-0000-0000-0000679A0000}"/>
    <cellStyle name="Currency 2 5 2 9 3" xfId="56423" xr:uid="{00000000-0005-0000-0000-0000689A0000}"/>
    <cellStyle name="Currency 2 5 3" xfId="32326" xr:uid="{00000000-0005-0000-0000-0000699A0000}"/>
    <cellStyle name="Currency 2 5 3 10" xfId="32327" xr:uid="{00000000-0005-0000-0000-00006A9A0000}"/>
    <cellStyle name="Currency 2 5 3 2" xfId="32328" xr:uid="{00000000-0005-0000-0000-00006B9A0000}"/>
    <cellStyle name="Currency 2 5 3 2 2" xfId="32329" xr:uid="{00000000-0005-0000-0000-00006C9A0000}"/>
    <cellStyle name="Currency 2 5 3 2 2 2" xfId="32330" xr:uid="{00000000-0005-0000-0000-00006D9A0000}"/>
    <cellStyle name="Currency 2 5 3 2 2 2 2" xfId="32331" xr:uid="{00000000-0005-0000-0000-00006E9A0000}"/>
    <cellStyle name="Currency 2 5 3 2 2 2 2 2" xfId="32332" xr:uid="{00000000-0005-0000-0000-00006F9A0000}"/>
    <cellStyle name="Currency 2 5 3 2 2 2 2 2 2" xfId="32333" xr:uid="{00000000-0005-0000-0000-0000709A0000}"/>
    <cellStyle name="Currency 2 5 3 2 2 2 2 2 3" xfId="56424" xr:uid="{00000000-0005-0000-0000-0000719A0000}"/>
    <cellStyle name="Currency 2 5 3 2 2 2 2 3" xfId="32334" xr:uid="{00000000-0005-0000-0000-0000729A0000}"/>
    <cellStyle name="Currency 2 5 3 2 2 2 2 4" xfId="32335" xr:uid="{00000000-0005-0000-0000-0000739A0000}"/>
    <cellStyle name="Currency 2 5 3 2 2 2 3" xfId="32336" xr:uid="{00000000-0005-0000-0000-0000749A0000}"/>
    <cellStyle name="Currency 2 5 3 2 2 2 3 2" xfId="32337" xr:uid="{00000000-0005-0000-0000-0000759A0000}"/>
    <cellStyle name="Currency 2 5 3 2 2 2 3 2 2" xfId="32338" xr:uid="{00000000-0005-0000-0000-0000769A0000}"/>
    <cellStyle name="Currency 2 5 3 2 2 2 3 2 3" xfId="56425" xr:uid="{00000000-0005-0000-0000-0000779A0000}"/>
    <cellStyle name="Currency 2 5 3 2 2 2 3 3" xfId="32339" xr:uid="{00000000-0005-0000-0000-0000789A0000}"/>
    <cellStyle name="Currency 2 5 3 2 2 2 3 4" xfId="32340" xr:uid="{00000000-0005-0000-0000-0000799A0000}"/>
    <cellStyle name="Currency 2 5 3 2 2 2 4" xfId="32341" xr:uid="{00000000-0005-0000-0000-00007A9A0000}"/>
    <cellStyle name="Currency 2 5 3 2 2 2 4 2" xfId="32342" xr:uid="{00000000-0005-0000-0000-00007B9A0000}"/>
    <cellStyle name="Currency 2 5 3 2 2 2 4 3" xfId="56426" xr:uid="{00000000-0005-0000-0000-00007C9A0000}"/>
    <cellStyle name="Currency 2 5 3 2 2 2 5" xfId="32343" xr:uid="{00000000-0005-0000-0000-00007D9A0000}"/>
    <cellStyle name="Currency 2 5 3 2 2 2 6" xfId="32344" xr:uid="{00000000-0005-0000-0000-00007E9A0000}"/>
    <cellStyle name="Currency 2 5 3 2 2 3" xfId="32345" xr:uid="{00000000-0005-0000-0000-00007F9A0000}"/>
    <cellStyle name="Currency 2 5 3 2 2 3 2" xfId="32346" xr:uid="{00000000-0005-0000-0000-0000809A0000}"/>
    <cellStyle name="Currency 2 5 3 2 2 3 2 2" xfId="32347" xr:uid="{00000000-0005-0000-0000-0000819A0000}"/>
    <cellStyle name="Currency 2 5 3 2 2 3 2 3" xfId="56427" xr:uid="{00000000-0005-0000-0000-0000829A0000}"/>
    <cellStyle name="Currency 2 5 3 2 2 3 3" xfId="32348" xr:uid="{00000000-0005-0000-0000-0000839A0000}"/>
    <cellStyle name="Currency 2 5 3 2 2 3 4" xfId="32349" xr:uid="{00000000-0005-0000-0000-0000849A0000}"/>
    <cellStyle name="Currency 2 5 3 2 2 4" xfId="32350" xr:uid="{00000000-0005-0000-0000-0000859A0000}"/>
    <cellStyle name="Currency 2 5 3 2 2 4 2" xfId="32351" xr:uid="{00000000-0005-0000-0000-0000869A0000}"/>
    <cellStyle name="Currency 2 5 3 2 2 4 2 2" xfId="32352" xr:uid="{00000000-0005-0000-0000-0000879A0000}"/>
    <cellStyle name="Currency 2 5 3 2 2 4 2 3" xfId="56428" xr:uid="{00000000-0005-0000-0000-0000889A0000}"/>
    <cellStyle name="Currency 2 5 3 2 2 4 3" xfId="32353" xr:uid="{00000000-0005-0000-0000-0000899A0000}"/>
    <cellStyle name="Currency 2 5 3 2 2 4 4" xfId="32354" xr:uid="{00000000-0005-0000-0000-00008A9A0000}"/>
    <cellStyle name="Currency 2 5 3 2 2 5" xfId="32355" xr:uid="{00000000-0005-0000-0000-00008B9A0000}"/>
    <cellStyle name="Currency 2 5 3 2 2 5 2" xfId="32356" xr:uid="{00000000-0005-0000-0000-00008C9A0000}"/>
    <cellStyle name="Currency 2 5 3 2 2 5 3" xfId="56429" xr:uid="{00000000-0005-0000-0000-00008D9A0000}"/>
    <cellStyle name="Currency 2 5 3 2 2 6" xfId="32357" xr:uid="{00000000-0005-0000-0000-00008E9A0000}"/>
    <cellStyle name="Currency 2 5 3 2 2 7" xfId="32358" xr:uid="{00000000-0005-0000-0000-00008F9A0000}"/>
    <cellStyle name="Currency 2 5 3 2 3" xfId="32359" xr:uid="{00000000-0005-0000-0000-0000909A0000}"/>
    <cellStyle name="Currency 2 5 3 2 3 2" xfId="32360" xr:uid="{00000000-0005-0000-0000-0000919A0000}"/>
    <cellStyle name="Currency 2 5 3 2 3 2 2" xfId="32361" xr:uid="{00000000-0005-0000-0000-0000929A0000}"/>
    <cellStyle name="Currency 2 5 3 2 3 2 2 2" xfId="32362" xr:uid="{00000000-0005-0000-0000-0000939A0000}"/>
    <cellStyle name="Currency 2 5 3 2 3 2 2 3" xfId="56430" xr:uid="{00000000-0005-0000-0000-0000949A0000}"/>
    <cellStyle name="Currency 2 5 3 2 3 2 3" xfId="32363" xr:uid="{00000000-0005-0000-0000-0000959A0000}"/>
    <cellStyle name="Currency 2 5 3 2 3 2 4" xfId="32364" xr:uid="{00000000-0005-0000-0000-0000969A0000}"/>
    <cellStyle name="Currency 2 5 3 2 3 3" xfId="32365" xr:uid="{00000000-0005-0000-0000-0000979A0000}"/>
    <cellStyle name="Currency 2 5 3 2 3 3 2" xfId="32366" xr:uid="{00000000-0005-0000-0000-0000989A0000}"/>
    <cellStyle name="Currency 2 5 3 2 3 3 2 2" xfId="32367" xr:uid="{00000000-0005-0000-0000-0000999A0000}"/>
    <cellStyle name="Currency 2 5 3 2 3 3 2 3" xfId="56431" xr:uid="{00000000-0005-0000-0000-00009A9A0000}"/>
    <cellStyle name="Currency 2 5 3 2 3 3 3" xfId="32368" xr:uid="{00000000-0005-0000-0000-00009B9A0000}"/>
    <cellStyle name="Currency 2 5 3 2 3 3 4" xfId="32369" xr:uid="{00000000-0005-0000-0000-00009C9A0000}"/>
    <cellStyle name="Currency 2 5 3 2 3 4" xfId="32370" xr:uid="{00000000-0005-0000-0000-00009D9A0000}"/>
    <cellStyle name="Currency 2 5 3 2 3 4 2" xfId="32371" xr:uid="{00000000-0005-0000-0000-00009E9A0000}"/>
    <cellStyle name="Currency 2 5 3 2 3 4 3" xfId="56432" xr:uid="{00000000-0005-0000-0000-00009F9A0000}"/>
    <cellStyle name="Currency 2 5 3 2 3 5" xfId="32372" xr:uid="{00000000-0005-0000-0000-0000A09A0000}"/>
    <cellStyle name="Currency 2 5 3 2 3 6" xfId="32373" xr:uid="{00000000-0005-0000-0000-0000A19A0000}"/>
    <cellStyle name="Currency 2 5 3 2 4" xfId="32374" xr:uid="{00000000-0005-0000-0000-0000A29A0000}"/>
    <cellStyle name="Currency 2 5 3 2 4 2" xfId="32375" xr:uid="{00000000-0005-0000-0000-0000A39A0000}"/>
    <cellStyle name="Currency 2 5 3 2 4 2 2" xfId="32376" xr:uid="{00000000-0005-0000-0000-0000A49A0000}"/>
    <cellStyle name="Currency 2 5 3 2 4 2 3" xfId="56433" xr:uid="{00000000-0005-0000-0000-0000A59A0000}"/>
    <cellStyle name="Currency 2 5 3 2 4 3" xfId="32377" xr:uid="{00000000-0005-0000-0000-0000A69A0000}"/>
    <cellStyle name="Currency 2 5 3 2 4 4" xfId="32378" xr:uid="{00000000-0005-0000-0000-0000A79A0000}"/>
    <cellStyle name="Currency 2 5 3 2 5" xfId="32379" xr:uid="{00000000-0005-0000-0000-0000A89A0000}"/>
    <cellStyle name="Currency 2 5 3 2 5 2" xfId="32380" xr:uid="{00000000-0005-0000-0000-0000A99A0000}"/>
    <cellStyle name="Currency 2 5 3 2 5 2 2" xfId="32381" xr:uid="{00000000-0005-0000-0000-0000AA9A0000}"/>
    <cellStyle name="Currency 2 5 3 2 5 2 3" xfId="56434" xr:uid="{00000000-0005-0000-0000-0000AB9A0000}"/>
    <cellStyle name="Currency 2 5 3 2 5 3" xfId="32382" xr:uid="{00000000-0005-0000-0000-0000AC9A0000}"/>
    <cellStyle name="Currency 2 5 3 2 5 4" xfId="32383" xr:uid="{00000000-0005-0000-0000-0000AD9A0000}"/>
    <cellStyle name="Currency 2 5 3 2 6" xfId="32384" xr:uid="{00000000-0005-0000-0000-0000AE9A0000}"/>
    <cellStyle name="Currency 2 5 3 2 6 2" xfId="32385" xr:uid="{00000000-0005-0000-0000-0000AF9A0000}"/>
    <cellStyle name="Currency 2 5 3 2 6 3" xfId="56435" xr:uid="{00000000-0005-0000-0000-0000B09A0000}"/>
    <cellStyle name="Currency 2 5 3 2 7" xfId="32386" xr:uid="{00000000-0005-0000-0000-0000B19A0000}"/>
    <cellStyle name="Currency 2 5 3 2 8" xfId="32387" xr:uid="{00000000-0005-0000-0000-0000B29A0000}"/>
    <cellStyle name="Currency 2 5 3 3" xfId="32388" xr:uid="{00000000-0005-0000-0000-0000B39A0000}"/>
    <cellStyle name="Currency 2 5 3 3 2" xfId="32389" xr:uid="{00000000-0005-0000-0000-0000B49A0000}"/>
    <cellStyle name="Currency 2 5 3 3 2 2" xfId="32390" xr:uid="{00000000-0005-0000-0000-0000B59A0000}"/>
    <cellStyle name="Currency 2 5 3 3 2 2 2" xfId="32391" xr:uid="{00000000-0005-0000-0000-0000B69A0000}"/>
    <cellStyle name="Currency 2 5 3 3 2 2 2 2" xfId="32392" xr:uid="{00000000-0005-0000-0000-0000B79A0000}"/>
    <cellStyle name="Currency 2 5 3 3 2 2 2 3" xfId="56436" xr:uid="{00000000-0005-0000-0000-0000B89A0000}"/>
    <cellStyle name="Currency 2 5 3 3 2 2 3" xfId="32393" xr:uid="{00000000-0005-0000-0000-0000B99A0000}"/>
    <cellStyle name="Currency 2 5 3 3 2 2 4" xfId="32394" xr:uid="{00000000-0005-0000-0000-0000BA9A0000}"/>
    <cellStyle name="Currency 2 5 3 3 2 3" xfId="32395" xr:uid="{00000000-0005-0000-0000-0000BB9A0000}"/>
    <cellStyle name="Currency 2 5 3 3 2 3 2" xfId="32396" xr:uid="{00000000-0005-0000-0000-0000BC9A0000}"/>
    <cellStyle name="Currency 2 5 3 3 2 3 2 2" xfId="32397" xr:uid="{00000000-0005-0000-0000-0000BD9A0000}"/>
    <cellStyle name="Currency 2 5 3 3 2 3 2 3" xfId="56437" xr:uid="{00000000-0005-0000-0000-0000BE9A0000}"/>
    <cellStyle name="Currency 2 5 3 3 2 3 3" xfId="32398" xr:uid="{00000000-0005-0000-0000-0000BF9A0000}"/>
    <cellStyle name="Currency 2 5 3 3 2 3 4" xfId="32399" xr:uid="{00000000-0005-0000-0000-0000C09A0000}"/>
    <cellStyle name="Currency 2 5 3 3 2 4" xfId="32400" xr:uid="{00000000-0005-0000-0000-0000C19A0000}"/>
    <cellStyle name="Currency 2 5 3 3 2 4 2" xfId="32401" xr:uid="{00000000-0005-0000-0000-0000C29A0000}"/>
    <cellStyle name="Currency 2 5 3 3 2 4 3" xfId="56438" xr:uid="{00000000-0005-0000-0000-0000C39A0000}"/>
    <cellStyle name="Currency 2 5 3 3 2 5" xfId="32402" xr:uid="{00000000-0005-0000-0000-0000C49A0000}"/>
    <cellStyle name="Currency 2 5 3 3 2 6" xfId="32403" xr:uid="{00000000-0005-0000-0000-0000C59A0000}"/>
    <cellStyle name="Currency 2 5 3 3 3" xfId="32404" xr:uid="{00000000-0005-0000-0000-0000C69A0000}"/>
    <cellStyle name="Currency 2 5 3 3 3 2" xfId="32405" xr:uid="{00000000-0005-0000-0000-0000C79A0000}"/>
    <cellStyle name="Currency 2 5 3 3 3 2 2" xfId="32406" xr:uid="{00000000-0005-0000-0000-0000C89A0000}"/>
    <cellStyle name="Currency 2 5 3 3 3 2 3" xfId="56439" xr:uid="{00000000-0005-0000-0000-0000C99A0000}"/>
    <cellStyle name="Currency 2 5 3 3 3 3" xfId="32407" xr:uid="{00000000-0005-0000-0000-0000CA9A0000}"/>
    <cellStyle name="Currency 2 5 3 3 3 4" xfId="32408" xr:uid="{00000000-0005-0000-0000-0000CB9A0000}"/>
    <cellStyle name="Currency 2 5 3 3 4" xfId="32409" xr:uid="{00000000-0005-0000-0000-0000CC9A0000}"/>
    <cellStyle name="Currency 2 5 3 3 4 2" xfId="32410" xr:uid="{00000000-0005-0000-0000-0000CD9A0000}"/>
    <cellStyle name="Currency 2 5 3 3 4 2 2" xfId="32411" xr:uid="{00000000-0005-0000-0000-0000CE9A0000}"/>
    <cellStyle name="Currency 2 5 3 3 4 2 3" xfId="56440" xr:uid="{00000000-0005-0000-0000-0000CF9A0000}"/>
    <cellStyle name="Currency 2 5 3 3 4 3" xfId="32412" xr:uid="{00000000-0005-0000-0000-0000D09A0000}"/>
    <cellStyle name="Currency 2 5 3 3 4 4" xfId="32413" xr:uid="{00000000-0005-0000-0000-0000D19A0000}"/>
    <cellStyle name="Currency 2 5 3 3 5" xfId="32414" xr:uid="{00000000-0005-0000-0000-0000D29A0000}"/>
    <cellStyle name="Currency 2 5 3 3 5 2" xfId="32415" xr:uid="{00000000-0005-0000-0000-0000D39A0000}"/>
    <cellStyle name="Currency 2 5 3 3 5 3" xfId="56441" xr:uid="{00000000-0005-0000-0000-0000D49A0000}"/>
    <cellStyle name="Currency 2 5 3 3 6" xfId="32416" xr:uid="{00000000-0005-0000-0000-0000D59A0000}"/>
    <cellStyle name="Currency 2 5 3 3 7" xfId="32417" xr:uid="{00000000-0005-0000-0000-0000D69A0000}"/>
    <cellStyle name="Currency 2 5 3 4" xfId="32418" xr:uid="{00000000-0005-0000-0000-0000D79A0000}"/>
    <cellStyle name="Currency 2 5 3 4 2" xfId="32419" xr:uid="{00000000-0005-0000-0000-0000D89A0000}"/>
    <cellStyle name="Currency 2 5 3 4 2 2" xfId="32420" xr:uid="{00000000-0005-0000-0000-0000D99A0000}"/>
    <cellStyle name="Currency 2 5 3 4 2 2 2" xfId="32421" xr:uid="{00000000-0005-0000-0000-0000DA9A0000}"/>
    <cellStyle name="Currency 2 5 3 4 2 2 3" xfId="56442" xr:uid="{00000000-0005-0000-0000-0000DB9A0000}"/>
    <cellStyle name="Currency 2 5 3 4 2 3" xfId="32422" xr:uid="{00000000-0005-0000-0000-0000DC9A0000}"/>
    <cellStyle name="Currency 2 5 3 4 2 4" xfId="32423" xr:uid="{00000000-0005-0000-0000-0000DD9A0000}"/>
    <cellStyle name="Currency 2 5 3 4 3" xfId="32424" xr:uid="{00000000-0005-0000-0000-0000DE9A0000}"/>
    <cellStyle name="Currency 2 5 3 4 3 2" xfId="32425" xr:uid="{00000000-0005-0000-0000-0000DF9A0000}"/>
    <cellStyle name="Currency 2 5 3 4 3 2 2" xfId="32426" xr:uid="{00000000-0005-0000-0000-0000E09A0000}"/>
    <cellStyle name="Currency 2 5 3 4 3 2 3" xfId="56443" xr:uid="{00000000-0005-0000-0000-0000E19A0000}"/>
    <cellStyle name="Currency 2 5 3 4 3 3" xfId="32427" xr:uid="{00000000-0005-0000-0000-0000E29A0000}"/>
    <cellStyle name="Currency 2 5 3 4 3 4" xfId="32428" xr:uid="{00000000-0005-0000-0000-0000E39A0000}"/>
    <cellStyle name="Currency 2 5 3 4 4" xfId="32429" xr:uid="{00000000-0005-0000-0000-0000E49A0000}"/>
    <cellStyle name="Currency 2 5 3 4 4 2" xfId="32430" xr:uid="{00000000-0005-0000-0000-0000E59A0000}"/>
    <cellStyle name="Currency 2 5 3 4 4 3" xfId="56444" xr:uid="{00000000-0005-0000-0000-0000E69A0000}"/>
    <cellStyle name="Currency 2 5 3 4 5" xfId="32431" xr:uid="{00000000-0005-0000-0000-0000E79A0000}"/>
    <cellStyle name="Currency 2 5 3 4 6" xfId="32432" xr:uid="{00000000-0005-0000-0000-0000E89A0000}"/>
    <cellStyle name="Currency 2 5 3 5" xfId="32433" xr:uid="{00000000-0005-0000-0000-0000E99A0000}"/>
    <cellStyle name="Currency 2 5 3 5 2" xfId="32434" xr:uid="{00000000-0005-0000-0000-0000EA9A0000}"/>
    <cellStyle name="Currency 2 5 3 5 2 2" xfId="32435" xr:uid="{00000000-0005-0000-0000-0000EB9A0000}"/>
    <cellStyle name="Currency 2 5 3 5 2 2 2" xfId="32436" xr:uid="{00000000-0005-0000-0000-0000EC9A0000}"/>
    <cellStyle name="Currency 2 5 3 5 2 2 3" xfId="56445" xr:uid="{00000000-0005-0000-0000-0000ED9A0000}"/>
    <cellStyle name="Currency 2 5 3 5 2 3" xfId="32437" xr:uid="{00000000-0005-0000-0000-0000EE9A0000}"/>
    <cellStyle name="Currency 2 5 3 5 2 4" xfId="32438" xr:uid="{00000000-0005-0000-0000-0000EF9A0000}"/>
    <cellStyle name="Currency 2 5 3 5 3" xfId="32439" xr:uid="{00000000-0005-0000-0000-0000F09A0000}"/>
    <cellStyle name="Currency 2 5 3 5 3 2" xfId="32440" xr:uid="{00000000-0005-0000-0000-0000F19A0000}"/>
    <cellStyle name="Currency 2 5 3 5 3 3" xfId="56446" xr:uid="{00000000-0005-0000-0000-0000F29A0000}"/>
    <cellStyle name="Currency 2 5 3 5 4" xfId="32441" xr:uid="{00000000-0005-0000-0000-0000F39A0000}"/>
    <cellStyle name="Currency 2 5 3 5 5" xfId="32442" xr:uid="{00000000-0005-0000-0000-0000F49A0000}"/>
    <cellStyle name="Currency 2 5 3 6" xfId="32443" xr:uid="{00000000-0005-0000-0000-0000F59A0000}"/>
    <cellStyle name="Currency 2 5 3 6 2" xfId="32444" xr:uid="{00000000-0005-0000-0000-0000F69A0000}"/>
    <cellStyle name="Currency 2 5 3 6 2 2" xfId="32445" xr:uid="{00000000-0005-0000-0000-0000F79A0000}"/>
    <cellStyle name="Currency 2 5 3 6 2 3" xfId="56447" xr:uid="{00000000-0005-0000-0000-0000F89A0000}"/>
    <cellStyle name="Currency 2 5 3 6 3" xfId="32446" xr:uid="{00000000-0005-0000-0000-0000F99A0000}"/>
    <cellStyle name="Currency 2 5 3 6 4" xfId="32447" xr:uid="{00000000-0005-0000-0000-0000FA9A0000}"/>
    <cellStyle name="Currency 2 5 3 7" xfId="32448" xr:uid="{00000000-0005-0000-0000-0000FB9A0000}"/>
    <cellStyle name="Currency 2 5 3 7 2" xfId="32449" xr:uid="{00000000-0005-0000-0000-0000FC9A0000}"/>
    <cellStyle name="Currency 2 5 3 7 2 2" xfId="32450" xr:uid="{00000000-0005-0000-0000-0000FD9A0000}"/>
    <cellStyle name="Currency 2 5 3 7 2 3" xfId="56448" xr:uid="{00000000-0005-0000-0000-0000FE9A0000}"/>
    <cellStyle name="Currency 2 5 3 7 3" xfId="32451" xr:uid="{00000000-0005-0000-0000-0000FF9A0000}"/>
    <cellStyle name="Currency 2 5 3 7 4" xfId="32452" xr:uid="{00000000-0005-0000-0000-0000009B0000}"/>
    <cellStyle name="Currency 2 5 3 8" xfId="32453" xr:uid="{00000000-0005-0000-0000-0000019B0000}"/>
    <cellStyle name="Currency 2 5 3 8 2" xfId="32454" xr:uid="{00000000-0005-0000-0000-0000029B0000}"/>
    <cellStyle name="Currency 2 5 3 8 3" xfId="56449" xr:uid="{00000000-0005-0000-0000-0000039B0000}"/>
    <cellStyle name="Currency 2 5 3 9" xfId="32455" xr:uid="{00000000-0005-0000-0000-0000049B0000}"/>
    <cellStyle name="Currency 2 5 4" xfId="32456" xr:uid="{00000000-0005-0000-0000-0000059B0000}"/>
    <cellStyle name="Currency 2 5 4 10" xfId="32457" xr:uid="{00000000-0005-0000-0000-0000069B0000}"/>
    <cellStyle name="Currency 2 5 4 2" xfId="32458" xr:uid="{00000000-0005-0000-0000-0000079B0000}"/>
    <cellStyle name="Currency 2 5 4 2 2" xfId="32459" xr:uid="{00000000-0005-0000-0000-0000089B0000}"/>
    <cellStyle name="Currency 2 5 4 2 2 2" xfId="32460" xr:uid="{00000000-0005-0000-0000-0000099B0000}"/>
    <cellStyle name="Currency 2 5 4 2 2 2 2" xfId="32461" xr:uid="{00000000-0005-0000-0000-00000A9B0000}"/>
    <cellStyle name="Currency 2 5 4 2 2 2 2 2" xfId="32462" xr:uid="{00000000-0005-0000-0000-00000B9B0000}"/>
    <cellStyle name="Currency 2 5 4 2 2 2 2 2 2" xfId="32463" xr:uid="{00000000-0005-0000-0000-00000C9B0000}"/>
    <cellStyle name="Currency 2 5 4 2 2 2 2 2 3" xfId="56450" xr:uid="{00000000-0005-0000-0000-00000D9B0000}"/>
    <cellStyle name="Currency 2 5 4 2 2 2 2 3" xfId="32464" xr:uid="{00000000-0005-0000-0000-00000E9B0000}"/>
    <cellStyle name="Currency 2 5 4 2 2 2 2 4" xfId="32465" xr:uid="{00000000-0005-0000-0000-00000F9B0000}"/>
    <cellStyle name="Currency 2 5 4 2 2 2 3" xfId="32466" xr:uid="{00000000-0005-0000-0000-0000109B0000}"/>
    <cellStyle name="Currency 2 5 4 2 2 2 3 2" xfId="32467" xr:uid="{00000000-0005-0000-0000-0000119B0000}"/>
    <cellStyle name="Currency 2 5 4 2 2 2 3 2 2" xfId="32468" xr:uid="{00000000-0005-0000-0000-0000129B0000}"/>
    <cellStyle name="Currency 2 5 4 2 2 2 3 2 3" xfId="56451" xr:uid="{00000000-0005-0000-0000-0000139B0000}"/>
    <cellStyle name="Currency 2 5 4 2 2 2 3 3" xfId="32469" xr:uid="{00000000-0005-0000-0000-0000149B0000}"/>
    <cellStyle name="Currency 2 5 4 2 2 2 3 4" xfId="32470" xr:uid="{00000000-0005-0000-0000-0000159B0000}"/>
    <cellStyle name="Currency 2 5 4 2 2 2 4" xfId="32471" xr:uid="{00000000-0005-0000-0000-0000169B0000}"/>
    <cellStyle name="Currency 2 5 4 2 2 2 4 2" xfId="32472" xr:uid="{00000000-0005-0000-0000-0000179B0000}"/>
    <cellStyle name="Currency 2 5 4 2 2 2 4 3" xfId="56452" xr:uid="{00000000-0005-0000-0000-0000189B0000}"/>
    <cellStyle name="Currency 2 5 4 2 2 2 5" xfId="32473" xr:uid="{00000000-0005-0000-0000-0000199B0000}"/>
    <cellStyle name="Currency 2 5 4 2 2 2 6" xfId="32474" xr:uid="{00000000-0005-0000-0000-00001A9B0000}"/>
    <cellStyle name="Currency 2 5 4 2 2 3" xfId="32475" xr:uid="{00000000-0005-0000-0000-00001B9B0000}"/>
    <cellStyle name="Currency 2 5 4 2 2 3 2" xfId="32476" xr:uid="{00000000-0005-0000-0000-00001C9B0000}"/>
    <cellStyle name="Currency 2 5 4 2 2 3 2 2" xfId="32477" xr:uid="{00000000-0005-0000-0000-00001D9B0000}"/>
    <cellStyle name="Currency 2 5 4 2 2 3 2 3" xfId="56453" xr:uid="{00000000-0005-0000-0000-00001E9B0000}"/>
    <cellStyle name="Currency 2 5 4 2 2 3 3" xfId="32478" xr:uid="{00000000-0005-0000-0000-00001F9B0000}"/>
    <cellStyle name="Currency 2 5 4 2 2 3 4" xfId="32479" xr:uid="{00000000-0005-0000-0000-0000209B0000}"/>
    <cellStyle name="Currency 2 5 4 2 2 4" xfId="32480" xr:uid="{00000000-0005-0000-0000-0000219B0000}"/>
    <cellStyle name="Currency 2 5 4 2 2 4 2" xfId="32481" xr:uid="{00000000-0005-0000-0000-0000229B0000}"/>
    <cellStyle name="Currency 2 5 4 2 2 4 2 2" xfId="32482" xr:uid="{00000000-0005-0000-0000-0000239B0000}"/>
    <cellStyle name="Currency 2 5 4 2 2 4 2 3" xfId="56454" xr:uid="{00000000-0005-0000-0000-0000249B0000}"/>
    <cellStyle name="Currency 2 5 4 2 2 4 3" xfId="32483" xr:uid="{00000000-0005-0000-0000-0000259B0000}"/>
    <cellStyle name="Currency 2 5 4 2 2 4 4" xfId="32484" xr:uid="{00000000-0005-0000-0000-0000269B0000}"/>
    <cellStyle name="Currency 2 5 4 2 2 5" xfId="32485" xr:uid="{00000000-0005-0000-0000-0000279B0000}"/>
    <cellStyle name="Currency 2 5 4 2 2 5 2" xfId="32486" xr:uid="{00000000-0005-0000-0000-0000289B0000}"/>
    <cellStyle name="Currency 2 5 4 2 2 5 3" xfId="56455" xr:uid="{00000000-0005-0000-0000-0000299B0000}"/>
    <cellStyle name="Currency 2 5 4 2 2 6" xfId="32487" xr:uid="{00000000-0005-0000-0000-00002A9B0000}"/>
    <cellStyle name="Currency 2 5 4 2 2 7" xfId="32488" xr:uid="{00000000-0005-0000-0000-00002B9B0000}"/>
    <cellStyle name="Currency 2 5 4 2 3" xfId="32489" xr:uid="{00000000-0005-0000-0000-00002C9B0000}"/>
    <cellStyle name="Currency 2 5 4 2 3 2" xfId="32490" xr:uid="{00000000-0005-0000-0000-00002D9B0000}"/>
    <cellStyle name="Currency 2 5 4 2 3 2 2" xfId="32491" xr:uid="{00000000-0005-0000-0000-00002E9B0000}"/>
    <cellStyle name="Currency 2 5 4 2 3 2 2 2" xfId="32492" xr:uid="{00000000-0005-0000-0000-00002F9B0000}"/>
    <cellStyle name="Currency 2 5 4 2 3 2 2 3" xfId="56456" xr:uid="{00000000-0005-0000-0000-0000309B0000}"/>
    <cellStyle name="Currency 2 5 4 2 3 2 3" xfId="32493" xr:uid="{00000000-0005-0000-0000-0000319B0000}"/>
    <cellStyle name="Currency 2 5 4 2 3 2 4" xfId="32494" xr:uid="{00000000-0005-0000-0000-0000329B0000}"/>
    <cellStyle name="Currency 2 5 4 2 3 3" xfId="32495" xr:uid="{00000000-0005-0000-0000-0000339B0000}"/>
    <cellStyle name="Currency 2 5 4 2 3 3 2" xfId="32496" xr:uid="{00000000-0005-0000-0000-0000349B0000}"/>
    <cellStyle name="Currency 2 5 4 2 3 3 2 2" xfId="32497" xr:uid="{00000000-0005-0000-0000-0000359B0000}"/>
    <cellStyle name="Currency 2 5 4 2 3 3 2 3" xfId="56457" xr:uid="{00000000-0005-0000-0000-0000369B0000}"/>
    <cellStyle name="Currency 2 5 4 2 3 3 3" xfId="32498" xr:uid="{00000000-0005-0000-0000-0000379B0000}"/>
    <cellStyle name="Currency 2 5 4 2 3 3 4" xfId="32499" xr:uid="{00000000-0005-0000-0000-0000389B0000}"/>
    <cellStyle name="Currency 2 5 4 2 3 4" xfId="32500" xr:uid="{00000000-0005-0000-0000-0000399B0000}"/>
    <cellStyle name="Currency 2 5 4 2 3 4 2" xfId="32501" xr:uid="{00000000-0005-0000-0000-00003A9B0000}"/>
    <cellStyle name="Currency 2 5 4 2 3 4 3" xfId="56458" xr:uid="{00000000-0005-0000-0000-00003B9B0000}"/>
    <cellStyle name="Currency 2 5 4 2 3 5" xfId="32502" xr:uid="{00000000-0005-0000-0000-00003C9B0000}"/>
    <cellStyle name="Currency 2 5 4 2 3 6" xfId="32503" xr:uid="{00000000-0005-0000-0000-00003D9B0000}"/>
    <cellStyle name="Currency 2 5 4 2 4" xfId="32504" xr:uid="{00000000-0005-0000-0000-00003E9B0000}"/>
    <cellStyle name="Currency 2 5 4 2 4 2" xfId="32505" xr:uid="{00000000-0005-0000-0000-00003F9B0000}"/>
    <cellStyle name="Currency 2 5 4 2 4 2 2" xfId="32506" xr:uid="{00000000-0005-0000-0000-0000409B0000}"/>
    <cellStyle name="Currency 2 5 4 2 4 2 3" xfId="56459" xr:uid="{00000000-0005-0000-0000-0000419B0000}"/>
    <cellStyle name="Currency 2 5 4 2 4 3" xfId="32507" xr:uid="{00000000-0005-0000-0000-0000429B0000}"/>
    <cellStyle name="Currency 2 5 4 2 4 4" xfId="32508" xr:uid="{00000000-0005-0000-0000-0000439B0000}"/>
    <cellStyle name="Currency 2 5 4 2 5" xfId="32509" xr:uid="{00000000-0005-0000-0000-0000449B0000}"/>
    <cellStyle name="Currency 2 5 4 2 5 2" xfId="32510" xr:uid="{00000000-0005-0000-0000-0000459B0000}"/>
    <cellStyle name="Currency 2 5 4 2 5 2 2" xfId="32511" xr:uid="{00000000-0005-0000-0000-0000469B0000}"/>
    <cellStyle name="Currency 2 5 4 2 5 2 3" xfId="56460" xr:uid="{00000000-0005-0000-0000-0000479B0000}"/>
    <cellStyle name="Currency 2 5 4 2 5 3" xfId="32512" xr:uid="{00000000-0005-0000-0000-0000489B0000}"/>
    <cellStyle name="Currency 2 5 4 2 5 4" xfId="32513" xr:uid="{00000000-0005-0000-0000-0000499B0000}"/>
    <cellStyle name="Currency 2 5 4 2 6" xfId="32514" xr:uid="{00000000-0005-0000-0000-00004A9B0000}"/>
    <cellStyle name="Currency 2 5 4 2 6 2" xfId="32515" xr:uid="{00000000-0005-0000-0000-00004B9B0000}"/>
    <cellStyle name="Currency 2 5 4 2 6 3" xfId="56461" xr:uid="{00000000-0005-0000-0000-00004C9B0000}"/>
    <cellStyle name="Currency 2 5 4 2 7" xfId="32516" xr:uid="{00000000-0005-0000-0000-00004D9B0000}"/>
    <cellStyle name="Currency 2 5 4 2 8" xfId="32517" xr:uid="{00000000-0005-0000-0000-00004E9B0000}"/>
    <cellStyle name="Currency 2 5 4 3" xfId="32518" xr:uid="{00000000-0005-0000-0000-00004F9B0000}"/>
    <cellStyle name="Currency 2 5 4 3 2" xfId="32519" xr:uid="{00000000-0005-0000-0000-0000509B0000}"/>
    <cellStyle name="Currency 2 5 4 3 2 2" xfId="32520" xr:uid="{00000000-0005-0000-0000-0000519B0000}"/>
    <cellStyle name="Currency 2 5 4 3 2 2 2" xfId="32521" xr:uid="{00000000-0005-0000-0000-0000529B0000}"/>
    <cellStyle name="Currency 2 5 4 3 2 2 2 2" xfId="32522" xr:uid="{00000000-0005-0000-0000-0000539B0000}"/>
    <cellStyle name="Currency 2 5 4 3 2 2 2 3" xfId="56462" xr:uid="{00000000-0005-0000-0000-0000549B0000}"/>
    <cellStyle name="Currency 2 5 4 3 2 2 3" xfId="32523" xr:uid="{00000000-0005-0000-0000-0000559B0000}"/>
    <cellStyle name="Currency 2 5 4 3 2 2 4" xfId="32524" xr:uid="{00000000-0005-0000-0000-0000569B0000}"/>
    <cellStyle name="Currency 2 5 4 3 2 3" xfId="32525" xr:uid="{00000000-0005-0000-0000-0000579B0000}"/>
    <cellStyle name="Currency 2 5 4 3 2 3 2" xfId="32526" xr:uid="{00000000-0005-0000-0000-0000589B0000}"/>
    <cellStyle name="Currency 2 5 4 3 2 3 2 2" xfId="32527" xr:uid="{00000000-0005-0000-0000-0000599B0000}"/>
    <cellStyle name="Currency 2 5 4 3 2 3 2 3" xfId="56463" xr:uid="{00000000-0005-0000-0000-00005A9B0000}"/>
    <cellStyle name="Currency 2 5 4 3 2 3 3" xfId="32528" xr:uid="{00000000-0005-0000-0000-00005B9B0000}"/>
    <cellStyle name="Currency 2 5 4 3 2 3 4" xfId="32529" xr:uid="{00000000-0005-0000-0000-00005C9B0000}"/>
    <cellStyle name="Currency 2 5 4 3 2 4" xfId="32530" xr:uid="{00000000-0005-0000-0000-00005D9B0000}"/>
    <cellStyle name="Currency 2 5 4 3 2 4 2" xfId="32531" xr:uid="{00000000-0005-0000-0000-00005E9B0000}"/>
    <cellStyle name="Currency 2 5 4 3 2 4 3" xfId="56464" xr:uid="{00000000-0005-0000-0000-00005F9B0000}"/>
    <cellStyle name="Currency 2 5 4 3 2 5" xfId="32532" xr:uid="{00000000-0005-0000-0000-0000609B0000}"/>
    <cellStyle name="Currency 2 5 4 3 2 6" xfId="32533" xr:uid="{00000000-0005-0000-0000-0000619B0000}"/>
    <cellStyle name="Currency 2 5 4 3 3" xfId="32534" xr:uid="{00000000-0005-0000-0000-0000629B0000}"/>
    <cellStyle name="Currency 2 5 4 3 3 2" xfId="32535" xr:uid="{00000000-0005-0000-0000-0000639B0000}"/>
    <cellStyle name="Currency 2 5 4 3 3 2 2" xfId="32536" xr:uid="{00000000-0005-0000-0000-0000649B0000}"/>
    <cellStyle name="Currency 2 5 4 3 3 2 3" xfId="56465" xr:uid="{00000000-0005-0000-0000-0000659B0000}"/>
    <cellStyle name="Currency 2 5 4 3 3 3" xfId="32537" xr:uid="{00000000-0005-0000-0000-0000669B0000}"/>
    <cellStyle name="Currency 2 5 4 3 3 4" xfId="32538" xr:uid="{00000000-0005-0000-0000-0000679B0000}"/>
    <cellStyle name="Currency 2 5 4 3 4" xfId="32539" xr:uid="{00000000-0005-0000-0000-0000689B0000}"/>
    <cellStyle name="Currency 2 5 4 3 4 2" xfId="32540" xr:uid="{00000000-0005-0000-0000-0000699B0000}"/>
    <cellStyle name="Currency 2 5 4 3 4 2 2" xfId="32541" xr:uid="{00000000-0005-0000-0000-00006A9B0000}"/>
    <cellStyle name="Currency 2 5 4 3 4 2 3" xfId="56466" xr:uid="{00000000-0005-0000-0000-00006B9B0000}"/>
    <cellStyle name="Currency 2 5 4 3 4 3" xfId="32542" xr:uid="{00000000-0005-0000-0000-00006C9B0000}"/>
    <cellStyle name="Currency 2 5 4 3 4 4" xfId="32543" xr:uid="{00000000-0005-0000-0000-00006D9B0000}"/>
    <cellStyle name="Currency 2 5 4 3 5" xfId="32544" xr:uid="{00000000-0005-0000-0000-00006E9B0000}"/>
    <cellStyle name="Currency 2 5 4 3 5 2" xfId="32545" xr:uid="{00000000-0005-0000-0000-00006F9B0000}"/>
    <cellStyle name="Currency 2 5 4 3 5 3" xfId="56467" xr:uid="{00000000-0005-0000-0000-0000709B0000}"/>
    <cellStyle name="Currency 2 5 4 3 6" xfId="32546" xr:uid="{00000000-0005-0000-0000-0000719B0000}"/>
    <cellStyle name="Currency 2 5 4 3 7" xfId="32547" xr:uid="{00000000-0005-0000-0000-0000729B0000}"/>
    <cellStyle name="Currency 2 5 4 4" xfId="32548" xr:uid="{00000000-0005-0000-0000-0000739B0000}"/>
    <cellStyle name="Currency 2 5 4 4 2" xfId="32549" xr:uid="{00000000-0005-0000-0000-0000749B0000}"/>
    <cellStyle name="Currency 2 5 4 4 2 2" xfId="32550" xr:uid="{00000000-0005-0000-0000-0000759B0000}"/>
    <cellStyle name="Currency 2 5 4 4 2 2 2" xfId="32551" xr:uid="{00000000-0005-0000-0000-0000769B0000}"/>
    <cellStyle name="Currency 2 5 4 4 2 2 3" xfId="56468" xr:uid="{00000000-0005-0000-0000-0000779B0000}"/>
    <cellStyle name="Currency 2 5 4 4 2 3" xfId="32552" xr:uid="{00000000-0005-0000-0000-0000789B0000}"/>
    <cellStyle name="Currency 2 5 4 4 2 4" xfId="32553" xr:uid="{00000000-0005-0000-0000-0000799B0000}"/>
    <cellStyle name="Currency 2 5 4 4 3" xfId="32554" xr:uid="{00000000-0005-0000-0000-00007A9B0000}"/>
    <cellStyle name="Currency 2 5 4 4 3 2" xfId="32555" xr:uid="{00000000-0005-0000-0000-00007B9B0000}"/>
    <cellStyle name="Currency 2 5 4 4 3 2 2" xfId="32556" xr:uid="{00000000-0005-0000-0000-00007C9B0000}"/>
    <cellStyle name="Currency 2 5 4 4 3 2 3" xfId="56469" xr:uid="{00000000-0005-0000-0000-00007D9B0000}"/>
    <cellStyle name="Currency 2 5 4 4 3 3" xfId="32557" xr:uid="{00000000-0005-0000-0000-00007E9B0000}"/>
    <cellStyle name="Currency 2 5 4 4 3 4" xfId="32558" xr:uid="{00000000-0005-0000-0000-00007F9B0000}"/>
    <cellStyle name="Currency 2 5 4 4 4" xfId="32559" xr:uid="{00000000-0005-0000-0000-0000809B0000}"/>
    <cellStyle name="Currency 2 5 4 4 4 2" xfId="32560" xr:uid="{00000000-0005-0000-0000-0000819B0000}"/>
    <cellStyle name="Currency 2 5 4 4 4 3" xfId="56470" xr:uid="{00000000-0005-0000-0000-0000829B0000}"/>
    <cellStyle name="Currency 2 5 4 4 5" xfId="32561" xr:uid="{00000000-0005-0000-0000-0000839B0000}"/>
    <cellStyle name="Currency 2 5 4 4 6" xfId="32562" xr:uid="{00000000-0005-0000-0000-0000849B0000}"/>
    <cellStyle name="Currency 2 5 4 5" xfId="32563" xr:uid="{00000000-0005-0000-0000-0000859B0000}"/>
    <cellStyle name="Currency 2 5 4 5 2" xfId="32564" xr:uid="{00000000-0005-0000-0000-0000869B0000}"/>
    <cellStyle name="Currency 2 5 4 5 2 2" xfId="32565" xr:uid="{00000000-0005-0000-0000-0000879B0000}"/>
    <cellStyle name="Currency 2 5 4 5 2 2 2" xfId="32566" xr:uid="{00000000-0005-0000-0000-0000889B0000}"/>
    <cellStyle name="Currency 2 5 4 5 2 2 3" xfId="56471" xr:uid="{00000000-0005-0000-0000-0000899B0000}"/>
    <cellStyle name="Currency 2 5 4 5 2 3" xfId="32567" xr:uid="{00000000-0005-0000-0000-00008A9B0000}"/>
    <cellStyle name="Currency 2 5 4 5 2 4" xfId="32568" xr:uid="{00000000-0005-0000-0000-00008B9B0000}"/>
    <cellStyle name="Currency 2 5 4 5 3" xfId="32569" xr:uid="{00000000-0005-0000-0000-00008C9B0000}"/>
    <cellStyle name="Currency 2 5 4 5 3 2" xfId="32570" xr:uid="{00000000-0005-0000-0000-00008D9B0000}"/>
    <cellStyle name="Currency 2 5 4 5 3 3" xfId="56472" xr:uid="{00000000-0005-0000-0000-00008E9B0000}"/>
    <cellStyle name="Currency 2 5 4 5 4" xfId="32571" xr:uid="{00000000-0005-0000-0000-00008F9B0000}"/>
    <cellStyle name="Currency 2 5 4 5 5" xfId="32572" xr:uid="{00000000-0005-0000-0000-0000909B0000}"/>
    <cellStyle name="Currency 2 5 4 6" xfId="32573" xr:uid="{00000000-0005-0000-0000-0000919B0000}"/>
    <cellStyle name="Currency 2 5 4 6 2" xfId="32574" xr:uid="{00000000-0005-0000-0000-0000929B0000}"/>
    <cellStyle name="Currency 2 5 4 6 2 2" xfId="32575" xr:uid="{00000000-0005-0000-0000-0000939B0000}"/>
    <cellStyle name="Currency 2 5 4 6 2 3" xfId="56473" xr:uid="{00000000-0005-0000-0000-0000949B0000}"/>
    <cellStyle name="Currency 2 5 4 6 3" xfId="32576" xr:uid="{00000000-0005-0000-0000-0000959B0000}"/>
    <cellStyle name="Currency 2 5 4 6 4" xfId="32577" xr:uid="{00000000-0005-0000-0000-0000969B0000}"/>
    <cellStyle name="Currency 2 5 4 7" xfId="32578" xr:uid="{00000000-0005-0000-0000-0000979B0000}"/>
    <cellStyle name="Currency 2 5 4 7 2" xfId="32579" xr:uid="{00000000-0005-0000-0000-0000989B0000}"/>
    <cellStyle name="Currency 2 5 4 7 2 2" xfId="32580" xr:uid="{00000000-0005-0000-0000-0000999B0000}"/>
    <cellStyle name="Currency 2 5 4 7 2 3" xfId="56474" xr:uid="{00000000-0005-0000-0000-00009A9B0000}"/>
    <cellStyle name="Currency 2 5 4 7 3" xfId="32581" xr:uid="{00000000-0005-0000-0000-00009B9B0000}"/>
    <cellStyle name="Currency 2 5 4 7 4" xfId="32582" xr:uid="{00000000-0005-0000-0000-00009C9B0000}"/>
    <cellStyle name="Currency 2 5 4 8" xfId="32583" xr:uid="{00000000-0005-0000-0000-00009D9B0000}"/>
    <cellStyle name="Currency 2 5 4 8 2" xfId="32584" xr:uid="{00000000-0005-0000-0000-00009E9B0000}"/>
    <cellStyle name="Currency 2 5 4 8 3" xfId="56475" xr:uid="{00000000-0005-0000-0000-00009F9B0000}"/>
    <cellStyle name="Currency 2 5 4 9" xfId="32585" xr:uid="{00000000-0005-0000-0000-0000A09B0000}"/>
    <cellStyle name="Currency 2 5 5" xfId="32586" xr:uid="{00000000-0005-0000-0000-0000A19B0000}"/>
    <cellStyle name="Currency 2 5 5 10" xfId="32587" xr:uid="{00000000-0005-0000-0000-0000A29B0000}"/>
    <cellStyle name="Currency 2 5 5 2" xfId="32588" xr:uid="{00000000-0005-0000-0000-0000A39B0000}"/>
    <cellStyle name="Currency 2 5 5 2 2" xfId="32589" xr:uid="{00000000-0005-0000-0000-0000A49B0000}"/>
    <cellStyle name="Currency 2 5 5 2 2 2" xfId="32590" xr:uid="{00000000-0005-0000-0000-0000A59B0000}"/>
    <cellStyle name="Currency 2 5 5 2 2 2 2" xfId="32591" xr:uid="{00000000-0005-0000-0000-0000A69B0000}"/>
    <cellStyle name="Currency 2 5 5 2 2 2 2 2" xfId="32592" xr:uid="{00000000-0005-0000-0000-0000A79B0000}"/>
    <cellStyle name="Currency 2 5 5 2 2 2 2 2 2" xfId="32593" xr:uid="{00000000-0005-0000-0000-0000A89B0000}"/>
    <cellStyle name="Currency 2 5 5 2 2 2 2 2 3" xfId="56476" xr:uid="{00000000-0005-0000-0000-0000A99B0000}"/>
    <cellStyle name="Currency 2 5 5 2 2 2 2 3" xfId="32594" xr:uid="{00000000-0005-0000-0000-0000AA9B0000}"/>
    <cellStyle name="Currency 2 5 5 2 2 2 2 4" xfId="32595" xr:uid="{00000000-0005-0000-0000-0000AB9B0000}"/>
    <cellStyle name="Currency 2 5 5 2 2 2 3" xfId="32596" xr:uid="{00000000-0005-0000-0000-0000AC9B0000}"/>
    <cellStyle name="Currency 2 5 5 2 2 2 3 2" xfId="32597" xr:uid="{00000000-0005-0000-0000-0000AD9B0000}"/>
    <cellStyle name="Currency 2 5 5 2 2 2 3 2 2" xfId="32598" xr:uid="{00000000-0005-0000-0000-0000AE9B0000}"/>
    <cellStyle name="Currency 2 5 5 2 2 2 3 2 3" xfId="56477" xr:uid="{00000000-0005-0000-0000-0000AF9B0000}"/>
    <cellStyle name="Currency 2 5 5 2 2 2 3 3" xfId="32599" xr:uid="{00000000-0005-0000-0000-0000B09B0000}"/>
    <cellStyle name="Currency 2 5 5 2 2 2 3 4" xfId="32600" xr:uid="{00000000-0005-0000-0000-0000B19B0000}"/>
    <cellStyle name="Currency 2 5 5 2 2 2 4" xfId="32601" xr:uid="{00000000-0005-0000-0000-0000B29B0000}"/>
    <cellStyle name="Currency 2 5 5 2 2 2 4 2" xfId="32602" xr:uid="{00000000-0005-0000-0000-0000B39B0000}"/>
    <cellStyle name="Currency 2 5 5 2 2 2 4 3" xfId="56478" xr:uid="{00000000-0005-0000-0000-0000B49B0000}"/>
    <cellStyle name="Currency 2 5 5 2 2 2 5" xfId="32603" xr:uid="{00000000-0005-0000-0000-0000B59B0000}"/>
    <cellStyle name="Currency 2 5 5 2 2 2 6" xfId="32604" xr:uid="{00000000-0005-0000-0000-0000B69B0000}"/>
    <cellStyle name="Currency 2 5 5 2 2 3" xfId="32605" xr:uid="{00000000-0005-0000-0000-0000B79B0000}"/>
    <cellStyle name="Currency 2 5 5 2 2 3 2" xfId="32606" xr:uid="{00000000-0005-0000-0000-0000B89B0000}"/>
    <cellStyle name="Currency 2 5 5 2 2 3 2 2" xfId="32607" xr:uid="{00000000-0005-0000-0000-0000B99B0000}"/>
    <cellStyle name="Currency 2 5 5 2 2 3 2 3" xfId="56479" xr:uid="{00000000-0005-0000-0000-0000BA9B0000}"/>
    <cellStyle name="Currency 2 5 5 2 2 3 3" xfId="32608" xr:uid="{00000000-0005-0000-0000-0000BB9B0000}"/>
    <cellStyle name="Currency 2 5 5 2 2 3 4" xfId="32609" xr:uid="{00000000-0005-0000-0000-0000BC9B0000}"/>
    <cellStyle name="Currency 2 5 5 2 2 4" xfId="32610" xr:uid="{00000000-0005-0000-0000-0000BD9B0000}"/>
    <cellStyle name="Currency 2 5 5 2 2 4 2" xfId="32611" xr:uid="{00000000-0005-0000-0000-0000BE9B0000}"/>
    <cellStyle name="Currency 2 5 5 2 2 4 2 2" xfId="32612" xr:uid="{00000000-0005-0000-0000-0000BF9B0000}"/>
    <cellStyle name="Currency 2 5 5 2 2 4 2 3" xfId="56480" xr:uid="{00000000-0005-0000-0000-0000C09B0000}"/>
    <cellStyle name="Currency 2 5 5 2 2 4 3" xfId="32613" xr:uid="{00000000-0005-0000-0000-0000C19B0000}"/>
    <cellStyle name="Currency 2 5 5 2 2 4 4" xfId="32614" xr:uid="{00000000-0005-0000-0000-0000C29B0000}"/>
    <cellStyle name="Currency 2 5 5 2 2 5" xfId="32615" xr:uid="{00000000-0005-0000-0000-0000C39B0000}"/>
    <cellStyle name="Currency 2 5 5 2 2 5 2" xfId="32616" xr:uid="{00000000-0005-0000-0000-0000C49B0000}"/>
    <cellStyle name="Currency 2 5 5 2 2 5 3" xfId="56481" xr:uid="{00000000-0005-0000-0000-0000C59B0000}"/>
    <cellStyle name="Currency 2 5 5 2 2 6" xfId="32617" xr:uid="{00000000-0005-0000-0000-0000C69B0000}"/>
    <cellStyle name="Currency 2 5 5 2 2 7" xfId="32618" xr:uid="{00000000-0005-0000-0000-0000C79B0000}"/>
    <cellStyle name="Currency 2 5 5 2 3" xfId="32619" xr:uid="{00000000-0005-0000-0000-0000C89B0000}"/>
    <cellStyle name="Currency 2 5 5 2 3 2" xfId="32620" xr:uid="{00000000-0005-0000-0000-0000C99B0000}"/>
    <cellStyle name="Currency 2 5 5 2 3 2 2" xfId="32621" xr:uid="{00000000-0005-0000-0000-0000CA9B0000}"/>
    <cellStyle name="Currency 2 5 5 2 3 2 2 2" xfId="32622" xr:uid="{00000000-0005-0000-0000-0000CB9B0000}"/>
    <cellStyle name="Currency 2 5 5 2 3 2 2 3" xfId="56482" xr:uid="{00000000-0005-0000-0000-0000CC9B0000}"/>
    <cellStyle name="Currency 2 5 5 2 3 2 3" xfId="32623" xr:uid="{00000000-0005-0000-0000-0000CD9B0000}"/>
    <cellStyle name="Currency 2 5 5 2 3 2 4" xfId="32624" xr:uid="{00000000-0005-0000-0000-0000CE9B0000}"/>
    <cellStyle name="Currency 2 5 5 2 3 3" xfId="32625" xr:uid="{00000000-0005-0000-0000-0000CF9B0000}"/>
    <cellStyle name="Currency 2 5 5 2 3 3 2" xfId="32626" xr:uid="{00000000-0005-0000-0000-0000D09B0000}"/>
    <cellStyle name="Currency 2 5 5 2 3 3 2 2" xfId="32627" xr:uid="{00000000-0005-0000-0000-0000D19B0000}"/>
    <cellStyle name="Currency 2 5 5 2 3 3 2 3" xfId="56483" xr:uid="{00000000-0005-0000-0000-0000D29B0000}"/>
    <cellStyle name="Currency 2 5 5 2 3 3 3" xfId="32628" xr:uid="{00000000-0005-0000-0000-0000D39B0000}"/>
    <cellStyle name="Currency 2 5 5 2 3 3 4" xfId="32629" xr:uid="{00000000-0005-0000-0000-0000D49B0000}"/>
    <cellStyle name="Currency 2 5 5 2 3 4" xfId="32630" xr:uid="{00000000-0005-0000-0000-0000D59B0000}"/>
    <cellStyle name="Currency 2 5 5 2 3 4 2" xfId="32631" xr:uid="{00000000-0005-0000-0000-0000D69B0000}"/>
    <cellStyle name="Currency 2 5 5 2 3 4 3" xfId="56484" xr:uid="{00000000-0005-0000-0000-0000D79B0000}"/>
    <cellStyle name="Currency 2 5 5 2 3 5" xfId="32632" xr:uid="{00000000-0005-0000-0000-0000D89B0000}"/>
    <cellStyle name="Currency 2 5 5 2 3 6" xfId="32633" xr:uid="{00000000-0005-0000-0000-0000D99B0000}"/>
    <cellStyle name="Currency 2 5 5 2 4" xfId="32634" xr:uid="{00000000-0005-0000-0000-0000DA9B0000}"/>
    <cellStyle name="Currency 2 5 5 2 4 2" xfId="32635" xr:uid="{00000000-0005-0000-0000-0000DB9B0000}"/>
    <cellStyle name="Currency 2 5 5 2 4 2 2" xfId="32636" xr:uid="{00000000-0005-0000-0000-0000DC9B0000}"/>
    <cellStyle name="Currency 2 5 5 2 4 2 3" xfId="56485" xr:uid="{00000000-0005-0000-0000-0000DD9B0000}"/>
    <cellStyle name="Currency 2 5 5 2 4 3" xfId="32637" xr:uid="{00000000-0005-0000-0000-0000DE9B0000}"/>
    <cellStyle name="Currency 2 5 5 2 4 4" xfId="32638" xr:uid="{00000000-0005-0000-0000-0000DF9B0000}"/>
    <cellStyle name="Currency 2 5 5 2 5" xfId="32639" xr:uid="{00000000-0005-0000-0000-0000E09B0000}"/>
    <cellStyle name="Currency 2 5 5 2 5 2" xfId="32640" xr:uid="{00000000-0005-0000-0000-0000E19B0000}"/>
    <cellStyle name="Currency 2 5 5 2 5 2 2" xfId="32641" xr:uid="{00000000-0005-0000-0000-0000E29B0000}"/>
    <cellStyle name="Currency 2 5 5 2 5 2 3" xfId="56486" xr:uid="{00000000-0005-0000-0000-0000E39B0000}"/>
    <cellStyle name="Currency 2 5 5 2 5 3" xfId="32642" xr:uid="{00000000-0005-0000-0000-0000E49B0000}"/>
    <cellStyle name="Currency 2 5 5 2 5 4" xfId="32643" xr:uid="{00000000-0005-0000-0000-0000E59B0000}"/>
    <cellStyle name="Currency 2 5 5 2 6" xfId="32644" xr:uid="{00000000-0005-0000-0000-0000E69B0000}"/>
    <cellStyle name="Currency 2 5 5 2 6 2" xfId="32645" xr:uid="{00000000-0005-0000-0000-0000E79B0000}"/>
    <cellStyle name="Currency 2 5 5 2 6 3" xfId="56487" xr:uid="{00000000-0005-0000-0000-0000E89B0000}"/>
    <cellStyle name="Currency 2 5 5 2 7" xfId="32646" xr:uid="{00000000-0005-0000-0000-0000E99B0000}"/>
    <cellStyle name="Currency 2 5 5 2 8" xfId="32647" xr:uid="{00000000-0005-0000-0000-0000EA9B0000}"/>
    <cellStyle name="Currency 2 5 5 3" xfId="32648" xr:uid="{00000000-0005-0000-0000-0000EB9B0000}"/>
    <cellStyle name="Currency 2 5 5 3 2" xfId="32649" xr:uid="{00000000-0005-0000-0000-0000EC9B0000}"/>
    <cellStyle name="Currency 2 5 5 3 2 2" xfId="32650" xr:uid="{00000000-0005-0000-0000-0000ED9B0000}"/>
    <cellStyle name="Currency 2 5 5 3 2 2 2" xfId="32651" xr:uid="{00000000-0005-0000-0000-0000EE9B0000}"/>
    <cellStyle name="Currency 2 5 5 3 2 2 2 2" xfId="32652" xr:uid="{00000000-0005-0000-0000-0000EF9B0000}"/>
    <cellStyle name="Currency 2 5 5 3 2 2 2 3" xfId="56488" xr:uid="{00000000-0005-0000-0000-0000F09B0000}"/>
    <cellStyle name="Currency 2 5 5 3 2 2 3" xfId="32653" xr:uid="{00000000-0005-0000-0000-0000F19B0000}"/>
    <cellStyle name="Currency 2 5 5 3 2 2 4" xfId="32654" xr:uid="{00000000-0005-0000-0000-0000F29B0000}"/>
    <cellStyle name="Currency 2 5 5 3 2 3" xfId="32655" xr:uid="{00000000-0005-0000-0000-0000F39B0000}"/>
    <cellStyle name="Currency 2 5 5 3 2 3 2" xfId="32656" xr:uid="{00000000-0005-0000-0000-0000F49B0000}"/>
    <cellStyle name="Currency 2 5 5 3 2 3 2 2" xfId="32657" xr:uid="{00000000-0005-0000-0000-0000F59B0000}"/>
    <cellStyle name="Currency 2 5 5 3 2 3 2 3" xfId="56489" xr:uid="{00000000-0005-0000-0000-0000F69B0000}"/>
    <cellStyle name="Currency 2 5 5 3 2 3 3" xfId="32658" xr:uid="{00000000-0005-0000-0000-0000F79B0000}"/>
    <cellStyle name="Currency 2 5 5 3 2 3 4" xfId="32659" xr:uid="{00000000-0005-0000-0000-0000F89B0000}"/>
    <cellStyle name="Currency 2 5 5 3 2 4" xfId="32660" xr:uid="{00000000-0005-0000-0000-0000F99B0000}"/>
    <cellStyle name="Currency 2 5 5 3 2 4 2" xfId="32661" xr:uid="{00000000-0005-0000-0000-0000FA9B0000}"/>
    <cellStyle name="Currency 2 5 5 3 2 4 3" xfId="56490" xr:uid="{00000000-0005-0000-0000-0000FB9B0000}"/>
    <cellStyle name="Currency 2 5 5 3 2 5" xfId="32662" xr:uid="{00000000-0005-0000-0000-0000FC9B0000}"/>
    <cellStyle name="Currency 2 5 5 3 2 6" xfId="32663" xr:uid="{00000000-0005-0000-0000-0000FD9B0000}"/>
    <cellStyle name="Currency 2 5 5 3 3" xfId="32664" xr:uid="{00000000-0005-0000-0000-0000FE9B0000}"/>
    <cellStyle name="Currency 2 5 5 3 3 2" xfId="32665" xr:uid="{00000000-0005-0000-0000-0000FF9B0000}"/>
    <cellStyle name="Currency 2 5 5 3 3 2 2" xfId="32666" xr:uid="{00000000-0005-0000-0000-0000009C0000}"/>
    <cellStyle name="Currency 2 5 5 3 3 2 3" xfId="56491" xr:uid="{00000000-0005-0000-0000-0000019C0000}"/>
    <cellStyle name="Currency 2 5 5 3 3 3" xfId="32667" xr:uid="{00000000-0005-0000-0000-0000029C0000}"/>
    <cellStyle name="Currency 2 5 5 3 3 4" xfId="32668" xr:uid="{00000000-0005-0000-0000-0000039C0000}"/>
    <cellStyle name="Currency 2 5 5 3 4" xfId="32669" xr:uid="{00000000-0005-0000-0000-0000049C0000}"/>
    <cellStyle name="Currency 2 5 5 3 4 2" xfId="32670" xr:uid="{00000000-0005-0000-0000-0000059C0000}"/>
    <cellStyle name="Currency 2 5 5 3 4 2 2" xfId="32671" xr:uid="{00000000-0005-0000-0000-0000069C0000}"/>
    <cellStyle name="Currency 2 5 5 3 4 2 3" xfId="56492" xr:uid="{00000000-0005-0000-0000-0000079C0000}"/>
    <cellStyle name="Currency 2 5 5 3 4 3" xfId="32672" xr:uid="{00000000-0005-0000-0000-0000089C0000}"/>
    <cellStyle name="Currency 2 5 5 3 4 4" xfId="32673" xr:uid="{00000000-0005-0000-0000-0000099C0000}"/>
    <cellStyle name="Currency 2 5 5 3 5" xfId="32674" xr:uid="{00000000-0005-0000-0000-00000A9C0000}"/>
    <cellStyle name="Currency 2 5 5 3 5 2" xfId="32675" xr:uid="{00000000-0005-0000-0000-00000B9C0000}"/>
    <cellStyle name="Currency 2 5 5 3 5 3" xfId="56493" xr:uid="{00000000-0005-0000-0000-00000C9C0000}"/>
    <cellStyle name="Currency 2 5 5 3 6" xfId="32676" xr:uid="{00000000-0005-0000-0000-00000D9C0000}"/>
    <cellStyle name="Currency 2 5 5 3 7" xfId="32677" xr:uid="{00000000-0005-0000-0000-00000E9C0000}"/>
    <cellStyle name="Currency 2 5 5 4" xfId="32678" xr:uid="{00000000-0005-0000-0000-00000F9C0000}"/>
    <cellStyle name="Currency 2 5 5 4 2" xfId="32679" xr:uid="{00000000-0005-0000-0000-0000109C0000}"/>
    <cellStyle name="Currency 2 5 5 4 2 2" xfId="32680" xr:uid="{00000000-0005-0000-0000-0000119C0000}"/>
    <cellStyle name="Currency 2 5 5 4 2 2 2" xfId="32681" xr:uid="{00000000-0005-0000-0000-0000129C0000}"/>
    <cellStyle name="Currency 2 5 5 4 2 2 3" xfId="56494" xr:uid="{00000000-0005-0000-0000-0000139C0000}"/>
    <cellStyle name="Currency 2 5 5 4 2 3" xfId="32682" xr:uid="{00000000-0005-0000-0000-0000149C0000}"/>
    <cellStyle name="Currency 2 5 5 4 2 4" xfId="32683" xr:uid="{00000000-0005-0000-0000-0000159C0000}"/>
    <cellStyle name="Currency 2 5 5 4 3" xfId="32684" xr:uid="{00000000-0005-0000-0000-0000169C0000}"/>
    <cellStyle name="Currency 2 5 5 4 3 2" xfId="32685" xr:uid="{00000000-0005-0000-0000-0000179C0000}"/>
    <cellStyle name="Currency 2 5 5 4 3 2 2" xfId="32686" xr:uid="{00000000-0005-0000-0000-0000189C0000}"/>
    <cellStyle name="Currency 2 5 5 4 3 2 3" xfId="56495" xr:uid="{00000000-0005-0000-0000-0000199C0000}"/>
    <cellStyle name="Currency 2 5 5 4 3 3" xfId="32687" xr:uid="{00000000-0005-0000-0000-00001A9C0000}"/>
    <cellStyle name="Currency 2 5 5 4 3 4" xfId="32688" xr:uid="{00000000-0005-0000-0000-00001B9C0000}"/>
    <cellStyle name="Currency 2 5 5 4 4" xfId="32689" xr:uid="{00000000-0005-0000-0000-00001C9C0000}"/>
    <cellStyle name="Currency 2 5 5 4 4 2" xfId="32690" xr:uid="{00000000-0005-0000-0000-00001D9C0000}"/>
    <cellStyle name="Currency 2 5 5 4 4 3" xfId="56496" xr:uid="{00000000-0005-0000-0000-00001E9C0000}"/>
    <cellStyle name="Currency 2 5 5 4 5" xfId="32691" xr:uid="{00000000-0005-0000-0000-00001F9C0000}"/>
    <cellStyle name="Currency 2 5 5 4 6" xfId="32692" xr:uid="{00000000-0005-0000-0000-0000209C0000}"/>
    <cellStyle name="Currency 2 5 5 5" xfId="32693" xr:uid="{00000000-0005-0000-0000-0000219C0000}"/>
    <cellStyle name="Currency 2 5 5 5 2" xfId="32694" xr:uid="{00000000-0005-0000-0000-0000229C0000}"/>
    <cellStyle name="Currency 2 5 5 5 2 2" xfId="32695" xr:uid="{00000000-0005-0000-0000-0000239C0000}"/>
    <cellStyle name="Currency 2 5 5 5 2 2 2" xfId="32696" xr:uid="{00000000-0005-0000-0000-0000249C0000}"/>
    <cellStyle name="Currency 2 5 5 5 2 2 3" xfId="56497" xr:uid="{00000000-0005-0000-0000-0000259C0000}"/>
    <cellStyle name="Currency 2 5 5 5 2 3" xfId="32697" xr:uid="{00000000-0005-0000-0000-0000269C0000}"/>
    <cellStyle name="Currency 2 5 5 5 2 4" xfId="32698" xr:uid="{00000000-0005-0000-0000-0000279C0000}"/>
    <cellStyle name="Currency 2 5 5 5 3" xfId="32699" xr:uid="{00000000-0005-0000-0000-0000289C0000}"/>
    <cellStyle name="Currency 2 5 5 5 3 2" xfId="32700" xr:uid="{00000000-0005-0000-0000-0000299C0000}"/>
    <cellStyle name="Currency 2 5 5 5 3 3" xfId="56498" xr:uid="{00000000-0005-0000-0000-00002A9C0000}"/>
    <cellStyle name="Currency 2 5 5 5 4" xfId="32701" xr:uid="{00000000-0005-0000-0000-00002B9C0000}"/>
    <cellStyle name="Currency 2 5 5 5 5" xfId="32702" xr:uid="{00000000-0005-0000-0000-00002C9C0000}"/>
    <cellStyle name="Currency 2 5 5 6" xfId="32703" xr:uid="{00000000-0005-0000-0000-00002D9C0000}"/>
    <cellStyle name="Currency 2 5 5 6 2" xfId="32704" xr:uid="{00000000-0005-0000-0000-00002E9C0000}"/>
    <cellStyle name="Currency 2 5 5 6 2 2" xfId="32705" xr:uid="{00000000-0005-0000-0000-00002F9C0000}"/>
    <cellStyle name="Currency 2 5 5 6 2 3" xfId="56499" xr:uid="{00000000-0005-0000-0000-0000309C0000}"/>
    <cellStyle name="Currency 2 5 5 6 3" xfId="32706" xr:uid="{00000000-0005-0000-0000-0000319C0000}"/>
    <cellStyle name="Currency 2 5 5 6 4" xfId="32707" xr:uid="{00000000-0005-0000-0000-0000329C0000}"/>
    <cellStyle name="Currency 2 5 5 7" xfId="32708" xr:uid="{00000000-0005-0000-0000-0000339C0000}"/>
    <cellStyle name="Currency 2 5 5 7 2" xfId="32709" xr:uid="{00000000-0005-0000-0000-0000349C0000}"/>
    <cellStyle name="Currency 2 5 5 7 2 2" xfId="32710" xr:uid="{00000000-0005-0000-0000-0000359C0000}"/>
    <cellStyle name="Currency 2 5 5 7 2 3" xfId="56500" xr:uid="{00000000-0005-0000-0000-0000369C0000}"/>
    <cellStyle name="Currency 2 5 5 7 3" xfId="32711" xr:uid="{00000000-0005-0000-0000-0000379C0000}"/>
    <cellStyle name="Currency 2 5 5 7 4" xfId="32712" xr:uid="{00000000-0005-0000-0000-0000389C0000}"/>
    <cellStyle name="Currency 2 5 5 8" xfId="32713" xr:uid="{00000000-0005-0000-0000-0000399C0000}"/>
    <cellStyle name="Currency 2 5 5 8 2" xfId="32714" xr:uid="{00000000-0005-0000-0000-00003A9C0000}"/>
    <cellStyle name="Currency 2 5 5 8 3" xfId="56501" xr:uid="{00000000-0005-0000-0000-00003B9C0000}"/>
    <cellStyle name="Currency 2 5 5 9" xfId="32715" xr:uid="{00000000-0005-0000-0000-00003C9C0000}"/>
    <cellStyle name="Currency 2 5 6" xfId="32716" xr:uid="{00000000-0005-0000-0000-00003D9C0000}"/>
    <cellStyle name="Currency 2 5 6 2" xfId="32717" xr:uid="{00000000-0005-0000-0000-00003E9C0000}"/>
    <cellStyle name="Currency 2 5 6 2 2" xfId="32718" xr:uid="{00000000-0005-0000-0000-00003F9C0000}"/>
    <cellStyle name="Currency 2 5 6 2 2 2" xfId="32719" xr:uid="{00000000-0005-0000-0000-0000409C0000}"/>
    <cellStyle name="Currency 2 5 6 2 2 2 2" xfId="32720" xr:uid="{00000000-0005-0000-0000-0000419C0000}"/>
    <cellStyle name="Currency 2 5 6 2 2 2 2 2" xfId="32721" xr:uid="{00000000-0005-0000-0000-0000429C0000}"/>
    <cellStyle name="Currency 2 5 6 2 2 2 2 3" xfId="56502" xr:uid="{00000000-0005-0000-0000-0000439C0000}"/>
    <cellStyle name="Currency 2 5 6 2 2 2 3" xfId="32722" xr:uid="{00000000-0005-0000-0000-0000449C0000}"/>
    <cellStyle name="Currency 2 5 6 2 2 2 4" xfId="32723" xr:uid="{00000000-0005-0000-0000-0000459C0000}"/>
    <cellStyle name="Currency 2 5 6 2 2 3" xfId="32724" xr:uid="{00000000-0005-0000-0000-0000469C0000}"/>
    <cellStyle name="Currency 2 5 6 2 2 3 2" xfId="32725" xr:uid="{00000000-0005-0000-0000-0000479C0000}"/>
    <cellStyle name="Currency 2 5 6 2 2 3 2 2" xfId="32726" xr:uid="{00000000-0005-0000-0000-0000489C0000}"/>
    <cellStyle name="Currency 2 5 6 2 2 3 2 3" xfId="56503" xr:uid="{00000000-0005-0000-0000-0000499C0000}"/>
    <cellStyle name="Currency 2 5 6 2 2 3 3" xfId="32727" xr:uid="{00000000-0005-0000-0000-00004A9C0000}"/>
    <cellStyle name="Currency 2 5 6 2 2 3 4" xfId="32728" xr:uid="{00000000-0005-0000-0000-00004B9C0000}"/>
    <cellStyle name="Currency 2 5 6 2 2 4" xfId="32729" xr:uid="{00000000-0005-0000-0000-00004C9C0000}"/>
    <cellStyle name="Currency 2 5 6 2 2 4 2" xfId="32730" xr:uid="{00000000-0005-0000-0000-00004D9C0000}"/>
    <cellStyle name="Currency 2 5 6 2 2 4 3" xfId="56504" xr:uid="{00000000-0005-0000-0000-00004E9C0000}"/>
    <cellStyle name="Currency 2 5 6 2 2 5" xfId="32731" xr:uid="{00000000-0005-0000-0000-00004F9C0000}"/>
    <cellStyle name="Currency 2 5 6 2 2 6" xfId="32732" xr:uid="{00000000-0005-0000-0000-0000509C0000}"/>
    <cellStyle name="Currency 2 5 6 2 3" xfId="32733" xr:uid="{00000000-0005-0000-0000-0000519C0000}"/>
    <cellStyle name="Currency 2 5 6 2 3 2" xfId="32734" xr:uid="{00000000-0005-0000-0000-0000529C0000}"/>
    <cellStyle name="Currency 2 5 6 2 3 2 2" xfId="32735" xr:uid="{00000000-0005-0000-0000-0000539C0000}"/>
    <cellStyle name="Currency 2 5 6 2 3 2 3" xfId="56505" xr:uid="{00000000-0005-0000-0000-0000549C0000}"/>
    <cellStyle name="Currency 2 5 6 2 3 3" xfId="32736" xr:uid="{00000000-0005-0000-0000-0000559C0000}"/>
    <cellStyle name="Currency 2 5 6 2 3 4" xfId="32737" xr:uid="{00000000-0005-0000-0000-0000569C0000}"/>
    <cellStyle name="Currency 2 5 6 2 4" xfId="32738" xr:uid="{00000000-0005-0000-0000-0000579C0000}"/>
    <cellStyle name="Currency 2 5 6 2 4 2" xfId="32739" xr:uid="{00000000-0005-0000-0000-0000589C0000}"/>
    <cellStyle name="Currency 2 5 6 2 4 2 2" xfId="32740" xr:uid="{00000000-0005-0000-0000-0000599C0000}"/>
    <cellStyle name="Currency 2 5 6 2 4 2 3" xfId="56506" xr:uid="{00000000-0005-0000-0000-00005A9C0000}"/>
    <cellStyle name="Currency 2 5 6 2 4 3" xfId="32741" xr:uid="{00000000-0005-0000-0000-00005B9C0000}"/>
    <cellStyle name="Currency 2 5 6 2 4 4" xfId="32742" xr:uid="{00000000-0005-0000-0000-00005C9C0000}"/>
    <cellStyle name="Currency 2 5 6 2 5" xfId="32743" xr:uid="{00000000-0005-0000-0000-00005D9C0000}"/>
    <cellStyle name="Currency 2 5 6 2 5 2" xfId="32744" xr:uid="{00000000-0005-0000-0000-00005E9C0000}"/>
    <cellStyle name="Currency 2 5 6 2 5 3" xfId="56507" xr:uid="{00000000-0005-0000-0000-00005F9C0000}"/>
    <cellStyle name="Currency 2 5 6 2 6" xfId="32745" xr:uid="{00000000-0005-0000-0000-0000609C0000}"/>
    <cellStyle name="Currency 2 5 6 2 7" xfId="32746" xr:uid="{00000000-0005-0000-0000-0000619C0000}"/>
    <cellStyle name="Currency 2 5 6 3" xfId="32747" xr:uid="{00000000-0005-0000-0000-0000629C0000}"/>
    <cellStyle name="Currency 2 5 6 3 2" xfId="32748" xr:uid="{00000000-0005-0000-0000-0000639C0000}"/>
    <cellStyle name="Currency 2 5 6 3 2 2" xfId="32749" xr:uid="{00000000-0005-0000-0000-0000649C0000}"/>
    <cellStyle name="Currency 2 5 6 3 2 2 2" xfId="32750" xr:uid="{00000000-0005-0000-0000-0000659C0000}"/>
    <cellStyle name="Currency 2 5 6 3 2 2 3" xfId="56508" xr:uid="{00000000-0005-0000-0000-0000669C0000}"/>
    <cellStyle name="Currency 2 5 6 3 2 3" xfId="32751" xr:uid="{00000000-0005-0000-0000-0000679C0000}"/>
    <cellStyle name="Currency 2 5 6 3 2 4" xfId="32752" xr:uid="{00000000-0005-0000-0000-0000689C0000}"/>
    <cellStyle name="Currency 2 5 6 3 3" xfId="32753" xr:uid="{00000000-0005-0000-0000-0000699C0000}"/>
    <cellStyle name="Currency 2 5 6 3 3 2" xfId="32754" xr:uid="{00000000-0005-0000-0000-00006A9C0000}"/>
    <cellStyle name="Currency 2 5 6 3 3 2 2" xfId="32755" xr:uid="{00000000-0005-0000-0000-00006B9C0000}"/>
    <cellStyle name="Currency 2 5 6 3 3 2 3" xfId="56509" xr:uid="{00000000-0005-0000-0000-00006C9C0000}"/>
    <cellStyle name="Currency 2 5 6 3 3 3" xfId="32756" xr:uid="{00000000-0005-0000-0000-00006D9C0000}"/>
    <cellStyle name="Currency 2 5 6 3 3 4" xfId="32757" xr:uid="{00000000-0005-0000-0000-00006E9C0000}"/>
    <cellStyle name="Currency 2 5 6 3 4" xfId="32758" xr:uid="{00000000-0005-0000-0000-00006F9C0000}"/>
    <cellStyle name="Currency 2 5 6 3 4 2" xfId="32759" xr:uid="{00000000-0005-0000-0000-0000709C0000}"/>
    <cellStyle name="Currency 2 5 6 3 4 3" xfId="56510" xr:uid="{00000000-0005-0000-0000-0000719C0000}"/>
    <cellStyle name="Currency 2 5 6 3 5" xfId="32760" xr:uid="{00000000-0005-0000-0000-0000729C0000}"/>
    <cellStyle name="Currency 2 5 6 3 6" xfId="32761" xr:uid="{00000000-0005-0000-0000-0000739C0000}"/>
    <cellStyle name="Currency 2 5 6 4" xfId="32762" xr:uid="{00000000-0005-0000-0000-0000749C0000}"/>
    <cellStyle name="Currency 2 5 6 4 2" xfId="32763" xr:uid="{00000000-0005-0000-0000-0000759C0000}"/>
    <cellStyle name="Currency 2 5 6 4 2 2" xfId="32764" xr:uid="{00000000-0005-0000-0000-0000769C0000}"/>
    <cellStyle name="Currency 2 5 6 4 2 3" xfId="56511" xr:uid="{00000000-0005-0000-0000-0000779C0000}"/>
    <cellStyle name="Currency 2 5 6 4 3" xfId="32765" xr:uid="{00000000-0005-0000-0000-0000789C0000}"/>
    <cellStyle name="Currency 2 5 6 4 4" xfId="32766" xr:uid="{00000000-0005-0000-0000-0000799C0000}"/>
    <cellStyle name="Currency 2 5 6 5" xfId="32767" xr:uid="{00000000-0005-0000-0000-00007A9C0000}"/>
    <cellStyle name="Currency 2 5 6 5 2" xfId="32768" xr:uid="{00000000-0005-0000-0000-00007B9C0000}"/>
    <cellStyle name="Currency 2 5 6 5 2 2" xfId="32769" xr:uid="{00000000-0005-0000-0000-00007C9C0000}"/>
    <cellStyle name="Currency 2 5 6 5 2 3" xfId="56512" xr:uid="{00000000-0005-0000-0000-00007D9C0000}"/>
    <cellStyle name="Currency 2 5 6 5 3" xfId="32770" xr:uid="{00000000-0005-0000-0000-00007E9C0000}"/>
    <cellStyle name="Currency 2 5 6 5 4" xfId="32771" xr:uid="{00000000-0005-0000-0000-00007F9C0000}"/>
    <cellStyle name="Currency 2 5 6 6" xfId="32772" xr:uid="{00000000-0005-0000-0000-0000809C0000}"/>
    <cellStyle name="Currency 2 5 6 6 2" xfId="32773" xr:uid="{00000000-0005-0000-0000-0000819C0000}"/>
    <cellStyle name="Currency 2 5 6 6 3" xfId="56513" xr:uid="{00000000-0005-0000-0000-0000829C0000}"/>
    <cellStyle name="Currency 2 5 6 7" xfId="32774" xr:uid="{00000000-0005-0000-0000-0000839C0000}"/>
    <cellStyle name="Currency 2 5 6 8" xfId="32775" xr:uid="{00000000-0005-0000-0000-0000849C0000}"/>
    <cellStyle name="Currency 2 5 7" xfId="32776" xr:uid="{00000000-0005-0000-0000-0000859C0000}"/>
    <cellStyle name="Currency 2 5 7 2" xfId="32777" xr:uid="{00000000-0005-0000-0000-0000869C0000}"/>
    <cellStyle name="Currency 2 5 7 2 2" xfId="32778" xr:uid="{00000000-0005-0000-0000-0000879C0000}"/>
    <cellStyle name="Currency 2 5 7 2 2 2" xfId="32779" xr:uid="{00000000-0005-0000-0000-0000889C0000}"/>
    <cellStyle name="Currency 2 5 7 2 2 2 2" xfId="32780" xr:uid="{00000000-0005-0000-0000-0000899C0000}"/>
    <cellStyle name="Currency 2 5 7 2 2 2 3" xfId="56514" xr:uid="{00000000-0005-0000-0000-00008A9C0000}"/>
    <cellStyle name="Currency 2 5 7 2 2 3" xfId="32781" xr:uid="{00000000-0005-0000-0000-00008B9C0000}"/>
    <cellStyle name="Currency 2 5 7 2 2 4" xfId="32782" xr:uid="{00000000-0005-0000-0000-00008C9C0000}"/>
    <cellStyle name="Currency 2 5 7 2 3" xfId="32783" xr:uid="{00000000-0005-0000-0000-00008D9C0000}"/>
    <cellStyle name="Currency 2 5 7 2 3 2" xfId="32784" xr:uid="{00000000-0005-0000-0000-00008E9C0000}"/>
    <cellStyle name="Currency 2 5 7 2 3 2 2" xfId="32785" xr:uid="{00000000-0005-0000-0000-00008F9C0000}"/>
    <cellStyle name="Currency 2 5 7 2 3 2 3" xfId="56515" xr:uid="{00000000-0005-0000-0000-0000909C0000}"/>
    <cellStyle name="Currency 2 5 7 2 3 3" xfId="32786" xr:uid="{00000000-0005-0000-0000-0000919C0000}"/>
    <cellStyle name="Currency 2 5 7 2 3 4" xfId="32787" xr:uid="{00000000-0005-0000-0000-0000929C0000}"/>
    <cellStyle name="Currency 2 5 7 2 4" xfId="32788" xr:uid="{00000000-0005-0000-0000-0000939C0000}"/>
    <cellStyle name="Currency 2 5 7 2 4 2" xfId="32789" xr:uid="{00000000-0005-0000-0000-0000949C0000}"/>
    <cellStyle name="Currency 2 5 7 2 4 3" xfId="56516" xr:uid="{00000000-0005-0000-0000-0000959C0000}"/>
    <cellStyle name="Currency 2 5 7 2 5" xfId="32790" xr:uid="{00000000-0005-0000-0000-0000969C0000}"/>
    <cellStyle name="Currency 2 5 7 2 6" xfId="32791" xr:uid="{00000000-0005-0000-0000-0000979C0000}"/>
    <cellStyle name="Currency 2 5 7 3" xfId="32792" xr:uid="{00000000-0005-0000-0000-0000989C0000}"/>
    <cellStyle name="Currency 2 5 7 3 2" xfId="32793" xr:uid="{00000000-0005-0000-0000-0000999C0000}"/>
    <cellStyle name="Currency 2 5 7 3 2 2" xfId="32794" xr:uid="{00000000-0005-0000-0000-00009A9C0000}"/>
    <cellStyle name="Currency 2 5 7 3 2 3" xfId="56517" xr:uid="{00000000-0005-0000-0000-00009B9C0000}"/>
    <cellStyle name="Currency 2 5 7 3 3" xfId="32795" xr:uid="{00000000-0005-0000-0000-00009C9C0000}"/>
    <cellStyle name="Currency 2 5 7 3 4" xfId="32796" xr:uid="{00000000-0005-0000-0000-00009D9C0000}"/>
    <cellStyle name="Currency 2 5 7 4" xfId="32797" xr:uid="{00000000-0005-0000-0000-00009E9C0000}"/>
    <cellStyle name="Currency 2 5 7 4 2" xfId="32798" xr:uid="{00000000-0005-0000-0000-00009F9C0000}"/>
    <cellStyle name="Currency 2 5 7 4 2 2" xfId="32799" xr:uid="{00000000-0005-0000-0000-0000A09C0000}"/>
    <cellStyle name="Currency 2 5 7 4 2 3" xfId="56518" xr:uid="{00000000-0005-0000-0000-0000A19C0000}"/>
    <cellStyle name="Currency 2 5 7 4 3" xfId="32800" xr:uid="{00000000-0005-0000-0000-0000A29C0000}"/>
    <cellStyle name="Currency 2 5 7 4 4" xfId="32801" xr:uid="{00000000-0005-0000-0000-0000A39C0000}"/>
    <cellStyle name="Currency 2 5 7 5" xfId="32802" xr:uid="{00000000-0005-0000-0000-0000A49C0000}"/>
    <cellStyle name="Currency 2 5 7 5 2" xfId="32803" xr:uid="{00000000-0005-0000-0000-0000A59C0000}"/>
    <cellStyle name="Currency 2 5 7 5 3" xfId="56519" xr:uid="{00000000-0005-0000-0000-0000A69C0000}"/>
    <cellStyle name="Currency 2 5 7 6" xfId="32804" xr:uid="{00000000-0005-0000-0000-0000A79C0000}"/>
    <cellStyle name="Currency 2 5 7 7" xfId="32805" xr:uid="{00000000-0005-0000-0000-0000A89C0000}"/>
    <cellStyle name="Currency 2 5 8" xfId="32806" xr:uid="{00000000-0005-0000-0000-0000A99C0000}"/>
    <cellStyle name="Currency 2 5 8 2" xfId="32807" xr:uid="{00000000-0005-0000-0000-0000AA9C0000}"/>
    <cellStyle name="Currency 2 5 8 2 2" xfId="32808" xr:uid="{00000000-0005-0000-0000-0000AB9C0000}"/>
    <cellStyle name="Currency 2 5 8 2 2 2" xfId="32809" xr:uid="{00000000-0005-0000-0000-0000AC9C0000}"/>
    <cellStyle name="Currency 2 5 8 2 2 3" xfId="56520" xr:uid="{00000000-0005-0000-0000-0000AD9C0000}"/>
    <cellStyle name="Currency 2 5 8 2 3" xfId="32810" xr:uid="{00000000-0005-0000-0000-0000AE9C0000}"/>
    <cellStyle name="Currency 2 5 8 2 4" xfId="32811" xr:uid="{00000000-0005-0000-0000-0000AF9C0000}"/>
    <cellStyle name="Currency 2 5 8 3" xfId="32812" xr:uid="{00000000-0005-0000-0000-0000B09C0000}"/>
    <cellStyle name="Currency 2 5 8 3 2" xfId="32813" xr:uid="{00000000-0005-0000-0000-0000B19C0000}"/>
    <cellStyle name="Currency 2 5 8 3 2 2" xfId="32814" xr:uid="{00000000-0005-0000-0000-0000B29C0000}"/>
    <cellStyle name="Currency 2 5 8 3 2 3" xfId="56521" xr:uid="{00000000-0005-0000-0000-0000B39C0000}"/>
    <cellStyle name="Currency 2 5 8 3 3" xfId="32815" xr:uid="{00000000-0005-0000-0000-0000B49C0000}"/>
    <cellStyle name="Currency 2 5 8 3 4" xfId="32816" xr:uid="{00000000-0005-0000-0000-0000B59C0000}"/>
    <cellStyle name="Currency 2 5 8 4" xfId="32817" xr:uid="{00000000-0005-0000-0000-0000B69C0000}"/>
    <cellStyle name="Currency 2 5 8 4 2" xfId="32818" xr:uid="{00000000-0005-0000-0000-0000B79C0000}"/>
    <cellStyle name="Currency 2 5 8 4 3" xfId="56522" xr:uid="{00000000-0005-0000-0000-0000B89C0000}"/>
    <cellStyle name="Currency 2 5 8 5" xfId="32819" xr:uid="{00000000-0005-0000-0000-0000B99C0000}"/>
    <cellStyle name="Currency 2 5 8 6" xfId="32820" xr:uid="{00000000-0005-0000-0000-0000BA9C0000}"/>
    <cellStyle name="Currency 2 5 9" xfId="32821" xr:uid="{00000000-0005-0000-0000-0000BB9C0000}"/>
    <cellStyle name="Currency 2 5 9 2" xfId="32822" xr:uid="{00000000-0005-0000-0000-0000BC9C0000}"/>
    <cellStyle name="Currency 2 5 9 2 2" xfId="32823" xr:uid="{00000000-0005-0000-0000-0000BD9C0000}"/>
    <cellStyle name="Currency 2 5 9 2 2 2" xfId="32824" xr:uid="{00000000-0005-0000-0000-0000BE9C0000}"/>
    <cellStyle name="Currency 2 5 9 2 2 3" xfId="56523" xr:uid="{00000000-0005-0000-0000-0000BF9C0000}"/>
    <cellStyle name="Currency 2 5 9 2 3" xfId="32825" xr:uid="{00000000-0005-0000-0000-0000C09C0000}"/>
    <cellStyle name="Currency 2 5 9 2 4" xfId="32826" xr:uid="{00000000-0005-0000-0000-0000C19C0000}"/>
    <cellStyle name="Currency 2 5 9 3" xfId="32827" xr:uid="{00000000-0005-0000-0000-0000C29C0000}"/>
    <cellStyle name="Currency 2 5 9 3 2" xfId="32828" xr:uid="{00000000-0005-0000-0000-0000C39C0000}"/>
    <cellStyle name="Currency 2 5 9 3 3" xfId="56524" xr:uid="{00000000-0005-0000-0000-0000C49C0000}"/>
    <cellStyle name="Currency 2 5 9 4" xfId="32829" xr:uid="{00000000-0005-0000-0000-0000C59C0000}"/>
    <cellStyle name="Currency 2 5 9 5" xfId="32830" xr:uid="{00000000-0005-0000-0000-0000C69C0000}"/>
    <cellStyle name="Currency 2 6" xfId="32831" xr:uid="{00000000-0005-0000-0000-0000C79C0000}"/>
    <cellStyle name="Currency 2 6 10" xfId="32832" xr:uid="{00000000-0005-0000-0000-0000C89C0000}"/>
    <cellStyle name="Currency 2 6 11" xfId="32833" xr:uid="{00000000-0005-0000-0000-0000C99C0000}"/>
    <cellStyle name="Currency 2 6 2" xfId="32834" xr:uid="{00000000-0005-0000-0000-0000CA9C0000}"/>
    <cellStyle name="Currency 2 6 2 10" xfId="32835" xr:uid="{00000000-0005-0000-0000-0000CB9C0000}"/>
    <cellStyle name="Currency 2 6 2 2" xfId="32836" xr:uid="{00000000-0005-0000-0000-0000CC9C0000}"/>
    <cellStyle name="Currency 2 6 2 2 2" xfId="32837" xr:uid="{00000000-0005-0000-0000-0000CD9C0000}"/>
    <cellStyle name="Currency 2 6 2 2 2 2" xfId="32838" xr:uid="{00000000-0005-0000-0000-0000CE9C0000}"/>
    <cellStyle name="Currency 2 6 2 2 2 2 2" xfId="32839" xr:uid="{00000000-0005-0000-0000-0000CF9C0000}"/>
    <cellStyle name="Currency 2 6 2 2 2 2 2 2" xfId="32840" xr:uid="{00000000-0005-0000-0000-0000D09C0000}"/>
    <cellStyle name="Currency 2 6 2 2 2 2 2 2 2" xfId="32841" xr:uid="{00000000-0005-0000-0000-0000D19C0000}"/>
    <cellStyle name="Currency 2 6 2 2 2 2 2 2 3" xfId="56525" xr:uid="{00000000-0005-0000-0000-0000D29C0000}"/>
    <cellStyle name="Currency 2 6 2 2 2 2 2 3" xfId="32842" xr:uid="{00000000-0005-0000-0000-0000D39C0000}"/>
    <cellStyle name="Currency 2 6 2 2 2 2 2 4" xfId="32843" xr:uid="{00000000-0005-0000-0000-0000D49C0000}"/>
    <cellStyle name="Currency 2 6 2 2 2 2 3" xfId="32844" xr:uid="{00000000-0005-0000-0000-0000D59C0000}"/>
    <cellStyle name="Currency 2 6 2 2 2 2 3 2" xfId="32845" xr:uid="{00000000-0005-0000-0000-0000D69C0000}"/>
    <cellStyle name="Currency 2 6 2 2 2 2 3 2 2" xfId="32846" xr:uid="{00000000-0005-0000-0000-0000D79C0000}"/>
    <cellStyle name="Currency 2 6 2 2 2 2 3 2 3" xfId="56526" xr:uid="{00000000-0005-0000-0000-0000D89C0000}"/>
    <cellStyle name="Currency 2 6 2 2 2 2 3 3" xfId="32847" xr:uid="{00000000-0005-0000-0000-0000D99C0000}"/>
    <cellStyle name="Currency 2 6 2 2 2 2 3 4" xfId="32848" xr:uid="{00000000-0005-0000-0000-0000DA9C0000}"/>
    <cellStyle name="Currency 2 6 2 2 2 2 4" xfId="32849" xr:uid="{00000000-0005-0000-0000-0000DB9C0000}"/>
    <cellStyle name="Currency 2 6 2 2 2 2 4 2" xfId="32850" xr:uid="{00000000-0005-0000-0000-0000DC9C0000}"/>
    <cellStyle name="Currency 2 6 2 2 2 2 4 3" xfId="56527" xr:uid="{00000000-0005-0000-0000-0000DD9C0000}"/>
    <cellStyle name="Currency 2 6 2 2 2 2 5" xfId="32851" xr:uid="{00000000-0005-0000-0000-0000DE9C0000}"/>
    <cellStyle name="Currency 2 6 2 2 2 2 6" xfId="32852" xr:uid="{00000000-0005-0000-0000-0000DF9C0000}"/>
    <cellStyle name="Currency 2 6 2 2 2 3" xfId="32853" xr:uid="{00000000-0005-0000-0000-0000E09C0000}"/>
    <cellStyle name="Currency 2 6 2 2 2 3 2" xfId="32854" xr:uid="{00000000-0005-0000-0000-0000E19C0000}"/>
    <cellStyle name="Currency 2 6 2 2 2 3 2 2" xfId="32855" xr:uid="{00000000-0005-0000-0000-0000E29C0000}"/>
    <cellStyle name="Currency 2 6 2 2 2 3 2 3" xfId="56528" xr:uid="{00000000-0005-0000-0000-0000E39C0000}"/>
    <cellStyle name="Currency 2 6 2 2 2 3 3" xfId="32856" xr:uid="{00000000-0005-0000-0000-0000E49C0000}"/>
    <cellStyle name="Currency 2 6 2 2 2 3 4" xfId="32857" xr:uid="{00000000-0005-0000-0000-0000E59C0000}"/>
    <cellStyle name="Currency 2 6 2 2 2 4" xfId="32858" xr:uid="{00000000-0005-0000-0000-0000E69C0000}"/>
    <cellStyle name="Currency 2 6 2 2 2 4 2" xfId="32859" xr:uid="{00000000-0005-0000-0000-0000E79C0000}"/>
    <cellStyle name="Currency 2 6 2 2 2 4 2 2" xfId="32860" xr:uid="{00000000-0005-0000-0000-0000E89C0000}"/>
    <cellStyle name="Currency 2 6 2 2 2 4 2 3" xfId="56529" xr:uid="{00000000-0005-0000-0000-0000E99C0000}"/>
    <cellStyle name="Currency 2 6 2 2 2 4 3" xfId="32861" xr:uid="{00000000-0005-0000-0000-0000EA9C0000}"/>
    <cellStyle name="Currency 2 6 2 2 2 4 4" xfId="32862" xr:uid="{00000000-0005-0000-0000-0000EB9C0000}"/>
    <cellStyle name="Currency 2 6 2 2 2 5" xfId="32863" xr:uid="{00000000-0005-0000-0000-0000EC9C0000}"/>
    <cellStyle name="Currency 2 6 2 2 2 5 2" xfId="32864" xr:uid="{00000000-0005-0000-0000-0000ED9C0000}"/>
    <cellStyle name="Currency 2 6 2 2 2 5 3" xfId="56530" xr:uid="{00000000-0005-0000-0000-0000EE9C0000}"/>
    <cellStyle name="Currency 2 6 2 2 2 6" xfId="32865" xr:uid="{00000000-0005-0000-0000-0000EF9C0000}"/>
    <cellStyle name="Currency 2 6 2 2 2 7" xfId="32866" xr:uid="{00000000-0005-0000-0000-0000F09C0000}"/>
    <cellStyle name="Currency 2 6 2 2 3" xfId="32867" xr:uid="{00000000-0005-0000-0000-0000F19C0000}"/>
    <cellStyle name="Currency 2 6 2 2 3 2" xfId="32868" xr:uid="{00000000-0005-0000-0000-0000F29C0000}"/>
    <cellStyle name="Currency 2 6 2 2 3 2 2" xfId="32869" xr:uid="{00000000-0005-0000-0000-0000F39C0000}"/>
    <cellStyle name="Currency 2 6 2 2 3 2 2 2" xfId="32870" xr:uid="{00000000-0005-0000-0000-0000F49C0000}"/>
    <cellStyle name="Currency 2 6 2 2 3 2 2 3" xfId="56531" xr:uid="{00000000-0005-0000-0000-0000F59C0000}"/>
    <cellStyle name="Currency 2 6 2 2 3 2 3" xfId="32871" xr:uid="{00000000-0005-0000-0000-0000F69C0000}"/>
    <cellStyle name="Currency 2 6 2 2 3 2 4" xfId="32872" xr:uid="{00000000-0005-0000-0000-0000F79C0000}"/>
    <cellStyle name="Currency 2 6 2 2 3 3" xfId="32873" xr:uid="{00000000-0005-0000-0000-0000F89C0000}"/>
    <cellStyle name="Currency 2 6 2 2 3 3 2" xfId="32874" xr:uid="{00000000-0005-0000-0000-0000F99C0000}"/>
    <cellStyle name="Currency 2 6 2 2 3 3 2 2" xfId="32875" xr:uid="{00000000-0005-0000-0000-0000FA9C0000}"/>
    <cellStyle name="Currency 2 6 2 2 3 3 2 3" xfId="56532" xr:uid="{00000000-0005-0000-0000-0000FB9C0000}"/>
    <cellStyle name="Currency 2 6 2 2 3 3 3" xfId="32876" xr:uid="{00000000-0005-0000-0000-0000FC9C0000}"/>
    <cellStyle name="Currency 2 6 2 2 3 3 4" xfId="32877" xr:uid="{00000000-0005-0000-0000-0000FD9C0000}"/>
    <cellStyle name="Currency 2 6 2 2 3 4" xfId="32878" xr:uid="{00000000-0005-0000-0000-0000FE9C0000}"/>
    <cellStyle name="Currency 2 6 2 2 3 4 2" xfId="32879" xr:uid="{00000000-0005-0000-0000-0000FF9C0000}"/>
    <cellStyle name="Currency 2 6 2 2 3 4 3" xfId="56533" xr:uid="{00000000-0005-0000-0000-0000009D0000}"/>
    <cellStyle name="Currency 2 6 2 2 3 5" xfId="32880" xr:uid="{00000000-0005-0000-0000-0000019D0000}"/>
    <cellStyle name="Currency 2 6 2 2 3 6" xfId="32881" xr:uid="{00000000-0005-0000-0000-0000029D0000}"/>
    <cellStyle name="Currency 2 6 2 2 4" xfId="32882" xr:uid="{00000000-0005-0000-0000-0000039D0000}"/>
    <cellStyle name="Currency 2 6 2 2 4 2" xfId="32883" xr:uid="{00000000-0005-0000-0000-0000049D0000}"/>
    <cellStyle name="Currency 2 6 2 2 4 2 2" xfId="32884" xr:uid="{00000000-0005-0000-0000-0000059D0000}"/>
    <cellStyle name="Currency 2 6 2 2 4 2 3" xfId="56534" xr:uid="{00000000-0005-0000-0000-0000069D0000}"/>
    <cellStyle name="Currency 2 6 2 2 4 3" xfId="32885" xr:uid="{00000000-0005-0000-0000-0000079D0000}"/>
    <cellStyle name="Currency 2 6 2 2 4 4" xfId="32886" xr:uid="{00000000-0005-0000-0000-0000089D0000}"/>
    <cellStyle name="Currency 2 6 2 2 5" xfId="32887" xr:uid="{00000000-0005-0000-0000-0000099D0000}"/>
    <cellStyle name="Currency 2 6 2 2 5 2" xfId="32888" xr:uid="{00000000-0005-0000-0000-00000A9D0000}"/>
    <cellStyle name="Currency 2 6 2 2 5 2 2" xfId="32889" xr:uid="{00000000-0005-0000-0000-00000B9D0000}"/>
    <cellStyle name="Currency 2 6 2 2 5 2 3" xfId="56535" xr:uid="{00000000-0005-0000-0000-00000C9D0000}"/>
    <cellStyle name="Currency 2 6 2 2 5 3" xfId="32890" xr:uid="{00000000-0005-0000-0000-00000D9D0000}"/>
    <cellStyle name="Currency 2 6 2 2 5 4" xfId="32891" xr:uid="{00000000-0005-0000-0000-00000E9D0000}"/>
    <cellStyle name="Currency 2 6 2 2 6" xfId="32892" xr:uid="{00000000-0005-0000-0000-00000F9D0000}"/>
    <cellStyle name="Currency 2 6 2 2 6 2" xfId="32893" xr:uid="{00000000-0005-0000-0000-0000109D0000}"/>
    <cellStyle name="Currency 2 6 2 2 6 3" xfId="56536" xr:uid="{00000000-0005-0000-0000-0000119D0000}"/>
    <cellStyle name="Currency 2 6 2 2 7" xfId="32894" xr:uid="{00000000-0005-0000-0000-0000129D0000}"/>
    <cellStyle name="Currency 2 6 2 2 8" xfId="32895" xr:uid="{00000000-0005-0000-0000-0000139D0000}"/>
    <cellStyle name="Currency 2 6 2 3" xfId="32896" xr:uid="{00000000-0005-0000-0000-0000149D0000}"/>
    <cellStyle name="Currency 2 6 2 3 2" xfId="32897" xr:uid="{00000000-0005-0000-0000-0000159D0000}"/>
    <cellStyle name="Currency 2 6 2 3 2 2" xfId="32898" xr:uid="{00000000-0005-0000-0000-0000169D0000}"/>
    <cellStyle name="Currency 2 6 2 3 2 2 2" xfId="32899" xr:uid="{00000000-0005-0000-0000-0000179D0000}"/>
    <cellStyle name="Currency 2 6 2 3 2 2 2 2" xfId="32900" xr:uid="{00000000-0005-0000-0000-0000189D0000}"/>
    <cellStyle name="Currency 2 6 2 3 2 2 2 3" xfId="56537" xr:uid="{00000000-0005-0000-0000-0000199D0000}"/>
    <cellStyle name="Currency 2 6 2 3 2 2 3" xfId="32901" xr:uid="{00000000-0005-0000-0000-00001A9D0000}"/>
    <cellStyle name="Currency 2 6 2 3 2 2 4" xfId="32902" xr:uid="{00000000-0005-0000-0000-00001B9D0000}"/>
    <cellStyle name="Currency 2 6 2 3 2 3" xfId="32903" xr:uid="{00000000-0005-0000-0000-00001C9D0000}"/>
    <cellStyle name="Currency 2 6 2 3 2 3 2" xfId="32904" xr:uid="{00000000-0005-0000-0000-00001D9D0000}"/>
    <cellStyle name="Currency 2 6 2 3 2 3 2 2" xfId="32905" xr:uid="{00000000-0005-0000-0000-00001E9D0000}"/>
    <cellStyle name="Currency 2 6 2 3 2 3 2 3" xfId="56538" xr:uid="{00000000-0005-0000-0000-00001F9D0000}"/>
    <cellStyle name="Currency 2 6 2 3 2 3 3" xfId="32906" xr:uid="{00000000-0005-0000-0000-0000209D0000}"/>
    <cellStyle name="Currency 2 6 2 3 2 3 4" xfId="32907" xr:uid="{00000000-0005-0000-0000-0000219D0000}"/>
    <cellStyle name="Currency 2 6 2 3 2 4" xfId="32908" xr:uid="{00000000-0005-0000-0000-0000229D0000}"/>
    <cellStyle name="Currency 2 6 2 3 2 4 2" xfId="32909" xr:uid="{00000000-0005-0000-0000-0000239D0000}"/>
    <cellStyle name="Currency 2 6 2 3 2 4 3" xfId="56539" xr:uid="{00000000-0005-0000-0000-0000249D0000}"/>
    <cellStyle name="Currency 2 6 2 3 2 5" xfId="32910" xr:uid="{00000000-0005-0000-0000-0000259D0000}"/>
    <cellStyle name="Currency 2 6 2 3 2 6" xfId="32911" xr:uid="{00000000-0005-0000-0000-0000269D0000}"/>
    <cellStyle name="Currency 2 6 2 3 3" xfId="32912" xr:uid="{00000000-0005-0000-0000-0000279D0000}"/>
    <cellStyle name="Currency 2 6 2 3 3 2" xfId="32913" xr:uid="{00000000-0005-0000-0000-0000289D0000}"/>
    <cellStyle name="Currency 2 6 2 3 3 2 2" xfId="32914" xr:uid="{00000000-0005-0000-0000-0000299D0000}"/>
    <cellStyle name="Currency 2 6 2 3 3 2 3" xfId="56540" xr:uid="{00000000-0005-0000-0000-00002A9D0000}"/>
    <cellStyle name="Currency 2 6 2 3 3 3" xfId="32915" xr:uid="{00000000-0005-0000-0000-00002B9D0000}"/>
    <cellStyle name="Currency 2 6 2 3 3 4" xfId="32916" xr:uid="{00000000-0005-0000-0000-00002C9D0000}"/>
    <cellStyle name="Currency 2 6 2 3 4" xfId="32917" xr:uid="{00000000-0005-0000-0000-00002D9D0000}"/>
    <cellStyle name="Currency 2 6 2 3 4 2" xfId="32918" xr:uid="{00000000-0005-0000-0000-00002E9D0000}"/>
    <cellStyle name="Currency 2 6 2 3 4 2 2" xfId="32919" xr:uid="{00000000-0005-0000-0000-00002F9D0000}"/>
    <cellStyle name="Currency 2 6 2 3 4 2 3" xfId="56541" xr:uid="{00000000-0005-0000-0000-0000309D0000}"/>
    <cellStyle name="Currency 2 6 2 3 4 3" xfId="32920" xr:uid="{00000000-0005-0000-0000-0000319D0000}"/>
    <cellStyle name="Currency 2 6 2 3 4 4" xfId="32921" xr:uid="{00000000-0005-0000-0000-0000329D0000}"/>
    <cellStyle name="Currency 2 6 2 3 5" xfId="32922" xr:uid="{00000000-0005-0000-0000-0000339D0000}"/>
    <cellStyle name="Currency 2 6 2 3 5 2" xfId="32923" xr:uid="{00000000-0005-0000-0000-0000349D0000}"/>
    <cellStyle name="Currency 2 6 2 3 5 3" xfId="56542" xr:uid="{00000000-0005-0000-0000-0000359D0000}"/>
    <cellStyle name="Currency 2 6 2 3 6" xfId="32924" xr:uid="{00000000-0005-0000-0000-0000369D0000}"/>
    <cellStyle name="Currency 2 6 2 3 7" xfId="32925" xr:uid="{00000000-0005-0000-0000-0000379D0000}"/>
    <cellStyle name="Currency 2 6 2 4" xfId="32926" xr:uid="{00000000-0005-0000-0000-0000389D0000}"/>
    <cellStyle name="Currency 2 6 2 4 2" xfId="32927" xr:uid="{00000000-0005-0000-0000-0000399D0000}"/>
    <cellStyle name="Currency 2 6 2 4 2 2" xfId="32928" xr:uid="{00000000-0005-0000-0000-00003A9D0000}"/>
    <cellStyle name="Currency 2 6 2 4 2 2 2" xfId="32929" xr:uid="{00000000-0005-0000-0000-00003B9D0000}"/>
    <cellStyle name="Currency 2 6 2 4 2 2 3" xfId="56543" xr:uid="{00000000-0005-0000-0000-00003C9D0000}"/>
    <cellStyle name="Currency 2 6 2 4 2 3" xfId="32930" xr:uid="{00000000-0005-0000-0000-00003D9D0000}"/>
    <cellStyle name="Currency 2 6 2 4 2 4" xfId="32931" xr:uid="{00000000-0005-0000-0000-00003E9D0000}"/>
    <cellStyle name="Currency 2 6 2 4 3" xfId="32932" xr:uid="{00000000-0005-0000-0000-00003F9D0000}"/>
    <cellStyle name="Currency 2 6 2 4 3 2" xfId="32933" xr:uid="{00000000-0005-0000-0000-0000409D0000}"/>
    <cellStyle name="Currency 2 6 2 4 3 2 2" xfId="32934" xr:uid="{00000000-0005-0000-0000-0000419D0000}"/>
    <cellStyle name="Currency 2 6 2 4 3 2 3" xfId="56544" xr:uid="{00000000-0005-0000-0000-0000429D0000}"/>
    <cellStyle name="Currency 2 6 2 4 3 3" xfId="32935" xr:uid="{00000000-0005-0000-0000-0000439D0000}"/>
    <cellStyle name="Currency 2 6 2 4 3 4" xfId="32936" xr:uid="{00000000-0005-0000-0000-0000449D0000}"/>
    <cellStyle name="Currency 2 6 2 4 4" xfId="32937" xr:uid="{00000000-0005-0000-0000-0000459D0000}"/>
    <cellStyle name="Currency 2 6 2 4 4 2" xfId="32938" xr:uid="{00000000-0005-0000-0000-0000469D0000}"/>
    <cellStyle name="Currency 2 6 2 4 4 3" xfId="56545" xr:uid="{00000000-0005-0000-0000-0000479D0000}"/>
    <cellStyle name="Currency 2 6 2 4 5" xfId="32939" xr:uid="{00000000-0005-0000-0000-0000489D0000}"/>
    <cellStyle name="Currency 2 6 2 4 6" xfId="32940" xr:uid="{00000000-0005-0000-0000-0000499D0000}"/>
    <cellStyle name="Currency 2 6 2 5" xfId="32941" xr:uid="{00000000-0005-0000-0000-00004A9D0000}"/>
    <cellStyle name="Currency 2 6 2 5 2" xfId="32942" xr:uid="{00000000-0005-0000-0000-00004B9D0000}"/>
    <cellStyle name="Currency 2 6 2 5 2 2" xfId="32943" xr:uid="{00000000-0005-0000-0000-00004C9D0000}"/>
    <cellStyle name="Currency 2 6 2 5 2 2 2" xfId="32944" xr:uid="{00000000-0005-0000-0000-00004D9D0000}"/>
    <cellStyle name="Currency 2 6 2 5 2 2 3" xfId="56546" xr:uid="{00000000-0005-0000-0000-00004E9D0000}"/>
    <cellStyle name="Currency 2 6 2 5 2 3" xfId="32945" xr:uid="{00000000-0005-0000-0000-00004F9D0000}"/>
    <cellStyle name="Currency 2 6 2 5 2 4" xfId="32946" xr:uid="{00000000-0005-0000-0000-0000509D0000}"/>
    <cellStyle name="Currency 2 6 2 5 3" xfId="32947" xr:uid="{00000000-0005-0000-0000-0000519D0000}"/>
    <cellStyle name="Currency 2 6 2 5 3 2" xfId="32948" xr:uid="{00000000-0005-0000-0000-0000529D0000}"/>
    <cellStyle name="Currency 2 6 2 5 3 3" xfId="56547" xr:uid="{00000000-0005-0000-0000-0000539D0000}"/>
    <cellStyle name="Currency 2 6 2 5 4" xfId="32949" xr:uid="{00000000-0005-0000-0000-0000549D0000}"/>
    <cellStyle name="Currency 2 6 2 5 5" xfId="32950" xr:uid="{00000000-0005-0000-0000-0000559D0000}"/>
    <cellStyle name="Currency 2 6 2 6" xfId="32951" xr:uid="{00000000-0005-0000-0000-0000569D0000}"/>
    <cellStyle name="Currency 2 6 2 6 2" xfId="32952" xr:uid="{00000000-0005-0000-0000-0000579D0000}"/>
    <cellStyle name="Currency 2 6 2 6 2 2" xfId="32953" xr:uid="{00000000-0005-0000-0000-0000589D0000}"/>
    <cellStyle name="Currency 2 6 2 6 2 3" xfId="56548" xr:uid="{00000000-0005-0000-0000-0000599D0000}"/>
    <cellStyle name="Currency 2 6 2 6 3" xfId="32954" xr:uid="{00000000-0005-0000-0000-00005A9D0000}"/>
    <cellStyle name="Currency 2 6 2 6 4" xfId="32955" xr:uid="{00000000-0005-0000-0000-00005B9D0000}"/>
    <cellStyle name="Currency 2 6 2 7" xfId="32956" xr:uid="{00000000-0005-0000-0000-00005C9D0000}"/>
    <cellStyle name="Currency 2 6 2 7 2" xfId="32957" xr:uid="{00000000-0005-0000-0000-00005D9D0000}"/>
    <cellStyle name="Currency 2 6 2 7 2 2" xfId="32958" xr:uid="{00000000-0005-0000-0000-00005E9D0000}"/>
    <cellStyle name="Currency 2 6 2 7 2 3" xfId="56549" xr:uid="{00000000-0005-0000-0000-00005F9D0000}"/>
    <cellStyle name="Currency 2 6 2 7 3" xfId="32959" xr:uid="{00000000-0005-0000-0000-0000609D0000}"/>
    <cellStyle name="Currency 2 6 2 7 4" xfId="32960" xr:uid="{00000000-0005-0000-0000-0000619D0000}"/>
    <cellStyle name="Currency 2 6 2 8" xfId="32961" xr:uid="{00000000-0005-0000-0000-0000629D0000}"/>
    <cellStyle name="Currency 2 6 2 8 2" xfId="32962" xr:uid="{00000000-0005-0000-0000-0000639D0000}"/>
    <cellStyle name="Currency 2 6 2 8 3" xfId="56550" xr:uid="{00000000-0005-0000-0000-0000649D0000}"/>
    <cellStyle name="Currency 2 6 2 9" xfId="32963" xr:uid="{00000000-0005-0000-0000-0000659D0000}"/>
    <cellStyle name="Currency 2 6 3" xfId="32964" xr:uid="{00000000-0005-0000-0000-0000669D0000}"/>
    <cellStyle name="Currency 2 6 3 2" xfId="32965" xr:uid="{00000000-0005-0000-0000-0000679D0000}"/>
    <cellStyle name="Currency 2 6 3 2 2" xfId="32966" xr:uid="{00000000-0005-0000-0000-0000689D0000}"/>
    <cellStyle name="Currency 2 6 3 2 2 2" xfId="32967" xr:uid="{00000000-0005-0000-0000-0000699D0000}"/>
    <cellStyle name="Currency 2 6 3 2 2 2 2" xfId="32968" xr:uid="{00000000-0005-0000-0000-00006A9D0000}"/>
    <cellStyle name="Currency 2 6 3 2 2 2 2 2" xfId="32969" xr:uid="{00000000-0005-0000-0000-00006B9D0000}"/>
    <cellStyle name="Currency 2 6 3 2 2 2 2 3" xfId="56551" xr:uid="{00000000-0005-0000-0000-00006C9D0000}"/>
    <cellStyle name="Currency 2 6 3 2 2 2 3" xfId="32970" xr:uid="{00000000-0005-0000-0000-00006D9D0000}"/>
    <cellStyle name="Currency 2 6 3 2 2 2 4" xfId="32971" xr:uid="{00000000-0005-0000-0000-00006E9D0000}"/>
    <cellStyle name="Currency 2 6 3 2 2 3" xfId="32972" xr:uid="{00000000-0005-0000-0000-00006F9D0000}"/>
    <cellStyle name="Currency 2 6 3 2 2 3 2" xfId="32973" xr:uid="{00000000-0005-0000-0000-0000709D0000}"/>
    <cellStyle name="Currency 2 6 3 2 2 3 2 2" xfId="32974" xr:uid="{00000000-0005-0000-0000-0000719D0000}"/>
    <cellStyle name="Currency 2 6 3 2 2 3 2 3" xfId="56552" xr:uid="{00000000-0005-0000-0000-0000729D0000}"/>
    <cellStyle name="Currency 2 6 3 2 2 3 3" xfId="32975" xr:uid="{00000000-0005-0000-0000-0000739D0000}"/>
    <cellStyle name="Currency 2 6 3 2 2 3 4" xfId="32976" xr:uid="{00000000-0005-0000-0000-0000749D0000}"/>
    <cellStyle name="Currency 2 6 3 2 2 4" xfId="32977" xr:uid="{00000000-0005-0000-0000-0000759D0000}"/>
    <cellStyle name="Currency 2 6 3 2 2 4 2" xfId="32978" xr:uid="{00000000-0005-0000-0000-0000769D0000}"/>
    <cellStyle name="Currency 2 6 3 2 2 4 3" xfId="56553" xr:uid="{00000000-0005-0000-0000-0000779D0000}"/>
    <cellStyle name="Currency 2 6 3 2 2 5" xfId="32979" xr:uid="{00000000-0005-0000-0000-0000789D0000}"/>
    <cellStyle name="Currency 2 6 3 2 2 6" xfId="32980" xr:uid="{00000000-0005-0000-0000-0000799D0000}"/>
    <cellStyle name="Currency 2 6 3 2 3" xfId="32981" xr:uid="{00000000-0005-0000-0000-00007A9D0000}"/>
    <cellStyle name="Currency 2 6 3 2 3 2" xfId="32982" xr:uid="{00000000-0005-0000-0000-00007B9D0000}"/>
    <cellStyle name="Currency 2 6 3 2 3 2 2" xfId="32983" xr:uid="{00000000-0005-0000-0000-00007C9D0000}"/>
    <cellStyle name="Currency 2 6 3 2 3 2 3" xfId="56554" xr:uid="{00000000-0005-0000-0000-00007D9D0000}"/>
    <cellStyle name="Currency 2 6 3 2 3 3" xfId="32984" xr:uid="{00000000-0005-0000-0000-00007E9D0000}"/>
    <cellStyle name="Currency 2 6 3 2 3 4" xfId="32985" xr:uid="{00000000-0005-0000-0000-00007F9D0000}"/>
    <cellStyle name="Currency 2 6 3 2 4" xfId="32986" xr:uid="{00000000-0005-0000-0000-0000809D0000}"/>
    <cellStyle name="Currency 2 6 3 2 4 2" xfId="32987" xr:uid="{00000000-0005-0000-0000-0000819D0000}"/>
    <cellStyle name="Currency 2 6 3 2 4 2 2" xfId="32988" xr:uid="{00000000-0005-0000-0000-0000829D0000}"/>
    <cellStyle name="Currency 2 6 3 2 4 2 3" xfId="56555" xr:uid="{00000000-0005-0000-0000-0000839D0000}"/>
    <cellStyle name="Currency 2 6 3 2 4 3" xfId="32989" xr:uid="{00000000-0005-0000-0000-0000849D0000}"/>
    <cellStyle name="Currency 2 6 3 2 4 4" xfId="32990" xr:uid="{00000000-0005-0000-0000-0000859D0000}"/>
    <cellStyle name="Currency 2 6 3 2 5" xfId="32991" xr:uid="{00000000-0005-0000-0000-0000869D0000}"/>
    <cellStyle name="Currency 2 6 3 2 5 2" xfId="32992" xr:uid="{00000000-0005-0000-0000-0000879D0000}"/>
    <cellStyle name="Currency 2 6 3 2 5 3" xfId="56556" xr:uid="{00000000-0005-0000-0000-0000889D0000}"/>
    <cellStyle name="Currency 2 6 3 2 6" xfId="32993" xr:uid="{00000000-0005-0000-0000-0000899D0000}"/>
    <cellStyle name="Currency 2 6 3 2 7" xfId="32994" xr:uid="{00000000-0005-0000-0000-00008A9D0000}"/>
    <cellStyle name="Currency 2 6 3 3" xfId="32995" xr:uid="{00000000-0005-0000-0000-00008B9D0000}"/>
    <cellStyle name="Currency 2 6 3 3 2" xfId="32996" xr:uid="{00000000-0005-0000-0000-00008C9D0000}"/>
    <cellStyle name="Currency 2 6 3 3 2 2" xfId="32997" xr:uid="{00000000-0005-0000-0000-00008D9D0000}"/>
    <cellStyle name="Currency 2 6 3 3 2 2 2" xfId="32998" xr:uid="{00000000-0005-0000-0000-00008E9D0000}"/>
    <cellStyle name="Currency 2 6 3 3 2 2 3" xfId="56557" xr:uid="{00000000-0005-0000-0000-00008F9D0000}"/>
    <cellStyle name="Currency 2 6 3 3 2 3" xfId="32999" xr:uid="{00000000-0005-0000-0000-0000909D0000}"/>
    <cellStyle name="Currency 2 6 3 3 2 4" xfId="33000" xr:uid="{00000000-0005-0000-0000-0000919D0000}"/>
    <cellStyle name="Currency 2 6 3 3 3" xfId="33001" xr:uid="{00000000-0005-0000-0000-0000929D0000}"/>
    <cellStyle name="Currency 2 6 3 3 3 2" xfId="33002" xr:uid="{00000000-0005-0000-0000-0000939D0000}"/>
    <cellStyle name="Currency 2 6 3 3 3 2 2" xfId="33003" xr:uid="{00000000-0005-0000-0000-0000949D0000}"/>
    <cellStyle name="Currency 2 6 3 3 3 2 3" xfId="56558" xr:uid="{00000000-0005-0000-0000-0000959D0000}"/>
    <cellStyle name="Currency 2 6 3 3 3 3" xfId="33004" xr:uid="{00000000-0005-0000-0000-0000969D0000}"/>
    <cellStyle name="Currency 2 6 3 3 3 4" xfId="33005" xr:uid="{00000000-0005-0000-0000-0000979D0000}"/>
    <cellStyle name="Currency 2 6 3 3 4" xfId="33006" xr:uid="{00000000-0005-0000-0000-0000989D0000}"/>
    <cellStyle name="Currency 2 6 3 3 4 2" xfId="33007" xr:uid="{00000000-0005-0000-0000-0000999D0000}"/>
    <cellStyle name="Currency 2 6 3 3 4 3" xfId="56559" xr:uid="{00000000-0005-0000-0000-00009A9D0000}"/>
    <cellStyle name="Currency 2 6 3 3 5" xfId="33008" xr:uid="{00000000-0005-0000-0000-00009B9D0000}"/>
    <cellStyle name="Currency 2 6 3 3 6" xfId="33009" xr:uid="{00000000-0005-0000-0000-00009C9D0000}"/>
    <cellStyle name="Currency 2 6 3 4" xfId="33010" xr:uid="{00000000-0005-0000-0000-00009D9D0000}"/>
    <cellStyle name="Currency 2 6 3 4 2" xfId="33011" xr:uid="{00000000-0005-0000-0000-00009E9D0000}"/>
    <cellStyle name="Currency 2 6 3 4 2 2" xfId="33012" xr:uid="{00000000-0005-0000-0000-00009F9D0000}"/>
    <cellStyle name="Currency 2 6 3 4 2 2 2" xfId="33013" xr:uid="{00000000-0005-0000-0000-0000A09D0000}"/>
    <cellStyle name="Currency 2 6 3 4 2 2 3" xfId="56560" xr:uid="{00000000-0005-0000-0000-0000A19D0000}"/>
    <cellStyle name="Currency 2 6 3 4 2 3" xfId="33014" xr:uid="{00000000-0005-0000-0000-0000A29D0000}"/>
    <cellStyle name="Currency 2 6 3 4 2 4" xfId="33015" xr:uid="{00000000-0005-0000-0000-0000A39D0000}"/>
    <cellStyle name="Currency 2 6 3 4 3" xfId="33016" xr:uid="{00000000-0005-0000-0000-0000A49D0000}"/>
    <cellStyle name="Currency 2 6 3 4 3 2" xfId="33017" xr:uid="{00000000-0005-0000-0000-0000A59D0000}"/>
    <cellStyle name="Currency 2 6 3 4 3 3" xfId="56561" xr:uid="{00000000-0005-0000-0000-0000A69D0000}"/>
    <cellStyle name="Currency 2 6 3 4 4" xfId="33018" xr:uid="{00000000-0005-0000-0000-0000A79D0000}"/>
    <cellStyle name="Currency 2 6 3 4 5" xfId="33019" xr:uid="{00000000-0005-0000-0000-0000A89D0000}"/>
    <cellStyle name="Currency 2 6 3 5" xfId="33020" xr:uid="{00000000-0005-0000-0000-0000A99D0000}"/>
    <cellStyle name="Currency 2 6 3 5 2" xfId="33021" xr:uid="{00000000-0005-0000-0000-0000AA9D0000}"/>
    <cellStyle name="Currency 2 6 3 5 2 2" xfId="33022" xr:uid="{00000000-0005-0000-0000-0000AB9D0000}"/>
    <cellStyle name="Currency 2 6 3 5 2 3" xfId="56562" xr:uid="{00000000-0005-0000-0000-0000AC9D0000}"/>
    <cellStyle name="Currency 2 6 3 5 3" xfId="33023" xr:uid="{00000000-0005-0000-0000-0000AD9D0000}"/>
    <cellStyle name="Currency 2 6 3 5 4" xfId="33024" xr:uid="{00000000-0005-0000-0000-0000AE9D0000}"/>
    <cellStyle name="Currency 2 6 3 6" xfId="33025" xr:uid="{00000000-0005-0000-0000-0000AF9D0000}"/>
    <cellStyle name="Currency 2 6 3 6 2" xfId="33026" xr:uid="{00000000-0005-0000-0000-0000B09D0000}"/>
    <cellStyle name="Currency 2 6 3 6 2 2" xfId="33027" xr:uid="{00000000-0005-0000-0000-0000B19D0000}"/>
    <cellStyle name="Currency 2 6 3 6 2 3" xfId="56563" xr:uid="{00000000-0005-0000-0000-0000B29D0000}"/>
    <cellStyle name="Currency 2 6 3 6 3" xfId="33028" xr:uid="{00000000-0005-0000-0000-0000B39D0000}"/>
    <cellStyle name="Currency 2 6 3 6 4" xfId="33029" xr:uid="{00000000-0005-0000-0000-0000B49D0000}"/>
    <cellStyle name="Currency 2 6 3 7" xfId="33030" xr:uid="{00000000-0005-0000-0000-0000B59D0000}"/>
    <cellStyle name="Currency 2 6 3 7 2" xfId="33031" xr:uid="{00000000-0005-0000-0000-0000B69D0000}"/>
    <cellStyle name="Currency 2 6 3 7 3" xfId="56564" xr:uid="{00000000-0005-0000-0000-0000B79D0000}"/>
    <cellStyle name="Currency 2 6 3 8" xfId="33032" xr:uid="{00000000-0005-0000-0000-0000B89D0000}"/>
    <cellStyle name="Currency 2 6 3 9" xfId="33033" xr:uid="{00000000-0005-0000-0000-0000B99D0000}"/>
    <cellStyle name="Currency 2 6 4" xfId="33034" xr:uid="{00000000-0005-0000-0000-0000BA9D0000}"/>
    <cellStyle name="Currency 2 6 4 2" xfId="33035" xr:uid="{00000000-0005-0000-0000-0000BB9D0000}"/>
    <cellStyle name="Currency 2 6 4 2 2" xfId="33036" xr:uid="{00000000-0005-0000-0000-0000BC9D0000}"/>
    <cellStyle name="Currency 2 6 4 2 2 2" xfId="33037" xr:uid="{00000000-0005-0000-0000-0000BD9D0000}"/>
    <cellStyle name="Currency 2 6 4 2 2 2 2" xfId="33038" xr:uid="{00000000-0005-0000-0000-0000BE9D0000}"/>
    <cellStyle name="Currency 2 6 4 2 2 2 3" xfId="56565" xr:uid="{00000000-0005-0000-0000-0000BF9D0000}"/>
    <cellStyle name="Currency 2 6 4 2 2 3" xfId="33039" xr:uid="{00000000-0005-0000-0000-0000C09D0000}"/>
    <cellStyle name="Currency 2 6 4 2 2 4" xfId="33040" xr:uid="{00000000-0005-0000-0000-0000C19D0000}"/>
    <cellStyle name="Currency 2 6 4 2 3" xfId="33041" xr:uid="{00000000-0005-0000-0000-0000C29D0000}"/>
    <cellStyle name="Currency 2 6 4 2 3 2" xfId="33042" xr:uid="{00000000-0005-0000-0000-0000C39D0000}"/>
    <cellStyle name="Currency 2 6 4 2 3 2 2" xfId="33043" xr:uid="{00000000-0005-0000-0000-0000C49D0000}"/>
    <cellStyle name="Currency 2 6 4 2 3 2 3" xfId="56566" xr:uid="{00000000-0005-0000-0000-0000C59D0000}"/>
    <cellStyle name="Currency 2 6 4 2 3 3" xfId="33044" xr:uid="{00000000-0005-0000-0000-0000C69D0000}"/>
    <cellStyle name="Currency 2 6 4 2 3 4" xfId="33045" xr:uid="{00000000-0005-0000-0000-0000C79D0000}"/>
    <cellStyle name="Currency 2 6 4 2 4" xfId="33046" xr:uid="{00000000-0005-0000-0000-0000C89D0000}"/>
    <cellStyle name="Currency 2 6 4 2 4 2" xfId="33047" xr:uid="{00000000-0005-0000-0000-0000C99D0000}"/>
    <cellStyle name="Currency 2 6 4 2 4 3" xfId="56567" xr:uid="{00000000-0005-0000-0000-0000CA9D0000}"/>
    <cellStyle name="Currency 2 6 4 2 5" xfId="33048" xr:uid="{00000000-0005-0000-0000-0000CB9D0000}"/>
    <cellStyle name="Currency 2 6 4 2 6" xfId="33049" xr:uid="{00000000-0005-0000-0000-0000CC9D0000}"/>
    <cellStyle name="Currency 2 6 4 3" xfId="33050" xr:uid="{00000000-0005-0000-0000-0000CD9D0000}"/>
    <cellStyle name="Currency 2 6 4 3 2" xfId="33051" xr:uid="{00000000-0005-0000-0000-0000CE9D0000}"/>
    <cellStyle name="Currency 2 6 4 3 2 2" xfId="33052" xr:uid="{00000000-0005-0000-0000-0000CF9D0000}"/>
    <cellStyle name="Currency 2 6 4 3 2 3" xfId="56568" xr:uid="{00000000-0005-0000-0000-0000D09D0000}"/>
    <cellStyle name="Currency 2 6 4 3 3" xfId="33053" xr:uid="{00000000-0005-0000-0000-0000D19D0000}"/>
    <cellStyle name="Currency 2 6 4 3 4" xfId="33054" xr:uid="{00000000-0005-0000-0000-0000D29D0000}"/>
    <cellStyle name="Currency 2 6 4 4" xfId="33055" xr:uid="{00000000-0005-0000-0000-0000D39D0000}"/>
    <cellStyle name="Currency 2 6 4 4 2" xfId="33056" xr:uid="{00000000-0005-0000-0000-0000D49D0000}"/>
    <cellStyle name="Currency 2 6 4 4 2 2" xfId="33057" xr:uid="{00000000-0005-0000-0000-0000D59D0000}"/>
    <cellStyle name="Currency 2 6 4 4 2 3" xfId="56569" xr:uid="{00000000-0005-0000-0000-0000D69D0000}"/>
    <cellStyle name="Currency 2 6 4 4 3" xfId="33058" xr:uid="{00000000-0005-0000-0000-0000D79D0000}"/>
    <cellStyle name="Currency 2 6 4 4 4" xfId="33059" xr:uid="{00000000-0005-0000-0000-0000D89D0000}"/>
    <cellStyle name="Currency 2 6 4 5" xfId="33060" xr:uid="{00000000-0005-0000-0000-0000D99D0000}"/>
    <cellStyle name="Currency 2 6 4 5 2" xfId="33061" xr:uid="{00000000-0005-0000-0000-0000DA9D0000}"/>
    <cellStyle name="Currency 2 6 4 5 3" xfId="56570" xr:uid="{00000000-0005-0000-0000-0000DB9D0000}"/>
    <cellStyle name="Currency 2 6 4 6" xfId="33062" xr:uid="{00000000-0005-0000-0000-0000DC9D0000}"/>
    <cellStyle name="Currency 2 6 4 7" xfId="33063" xr:uid="{00000000-0005-0000-0000-0000DD9D0000}"/>
    <cellStyle name="Currency 2 6 5" xfId="33064" xr:uid="{00000000-0005-0000-0000-0000DE9D0000}"/>
    <cellStyle name="Currency 2 6 5 2" xfId="33065" xr:uid="{00000000-0005-0000-0000-0000DF9D0000}"/>
    <cellStyle name="Currency 2 6 5 2 2" xfId="33066" xr:uid="{00000000-0005-0000-0000-0000E09D0000}"/>
    <cellStyle name="Currency 2 6 5 2 2 2" xfId="33067" xr:uid="{00000000-0005-0000-0000-0000E19D0000}"/>
    <cellStyle name="Currency 2 6 5 2 2 3" xfId="56571" xr:uid="{00000000-0005-0000-0000-0000E29D0000}"/>
    <cellStyle name="Currency 2 6 5 2 3" xfId="33068" xr:uid="{00000000-0005-0000-0000-0000E39D0000}"/>
    <cellStyle name="Currency 2 6 5 2 4" xfId="33069" xr:uid="{00000000-0005-0000-0000-0000E49D0000}"/>
    <cellStyle name="Currency 2 6 5 3" xfId="33070" xr:uid="{00000000-0005-0000-0000-0000E59D0000}"/>
    <cellStyle name="Currency 2 6 5 3 2" xfId="33071" xr:uid="{00000000-0005-0000-0000-0000E69D0000}"/>
    <cellStyle name="Currency 2 6 5 3 2 2" xfId="33072" xr:uid="{00000000-0005-0000-0000-0000E79D0000}"/>
    <cellStyle name="Currency 2 6 5 3 2 3" xfId="56572" xr:uid="{00000000-0005-0000-0000-0000E89D0000}"/>
    <cellStyle name="Currency 2 6 5 3 3" xfId="33073" xr:uid="{00000000-0005-0000-0000-0000E99D0000}"/>
    <cellStyle name="Currency 2 6 5 3 4" xfId="33074" xr:uid="{00000000-0005-0000-0000-0000EA9D0000}"/>
    <cellStyle name="Currency 2 6 5 4" xfId="33075" xr:uid="{00000000-0005-0000-0000-0000EB9D0000}"/>
    <cellStyle name="Currency 2 6 5 4 2" xfId="33076" xr:uid="{00000000-0005-0000-0000-0000EC9D0000}"/>
    <cellStyle name="Currency 2 6 5 4 3" xfId="56573" xr:uid="{00000000-0005-0000-0000-0000ED9D0000}"/>
    <cellStyle name="Currency 2 6 5 5" xfId="33077" xr:uid="{00000000-0005-0000-0000-0000EE9D0000}"/>
    <cellStyle name="Currency 2 6 5 6" xfId="33078" xr:uid="{00000000-0005-0000-0000-0000EF9D0000}"/>
    <cellStyle name="Currency 2 6 6" xfId="33079" xr:uid="{00000000-0005-0000-0000-0000F09D0000}"/>
    <cellStyle name="Currency 2 6 6 2" xfId="33080" xr:uid="{00000000-0005-0000-0000-0000F19D0000}"/>
    <cellStyle name="Currency 2 6 6 2 2" xfId="33081" xr:uid="{00000000-0005-0000-0000-0000F29D0000}"/>
    <cellStyle name="Currency 2 6 6 2 2 2" xfId="33082" xr:uid="{00000000-0005-0000-0000-0000F39D0000}"/>
    <cellStyle name="Currency 2 6 6 2 2 3" xfId="56574" xr:uid="{00000000-0005-0000-0000-0000F49D0000}"/>
    <cellStyle name="Currency 2 6 6 2 3" xfId="33083" xr:uid="{00000000-0005-0000-0000-0000F59D0000}"/>
    <cellStyle name="Currency 2 6 6 2 4" xfId="33084" xr:uid="{00000000-0005-0000-0000-0000F69D0000}"/>
    <cellStyle name="Currency 2 6 6 3" xfId="33085" xr:uid="{00000000-0005-0000-0000-0000F79D0000}"/>
    <cellStyle name="Currency 2 6 6 3 2" xfId="33086" xr:uid="{00000000-0005-0000-0000-0000F89D0000}"/>
    <cellStyle name="Currency 2 6 6 3 3" xfId="56575" xr:uid="{00000000-0005-0000-0000-0000F99D0000}"/>
    <cellStyle name="Currency 2 6 6 4" xfId="33087" xr:uid="{00000000-0005-0000-0000-0000FA9D0000}"/>
    <cellStyle name="Currency 2 6 6 5" xfId="33088" xr:uid="{00000000-0005-0000-0000-0000FB9D0000}"/>
    <cellStyle name="Currency 2 6 7" xfId="33089" xr:uid="{00000000-0005-0000-0000-0000FC9D0000}"/>
    <cellStyle name="Currency 2 6 7 2" xfId="33090" xr:uid="{00000000-0005-0000-0000-0000FD9D0000}"/>
    <cellStyle name="Currency 2 6 7 2 2" xfId="33091" xr:uid="{00000000-0005-0000-0000-0000FE9D0000}"/>
    <cellStyle name="Currency 2 6 7 2 3" xfId="56576" xr:uid="{00000000-0005-0000-0000-0000FF9D0000}"/>
    <cellStyle name="Currency 2 6 7 3" xfId="33092" xr:uid="{00000000-0005-0000-0000-0000009E0000}"/>
    <cellStyle name="Currency 2 6 7 4" xfId="33093" xr:uid="{00000000-0005-0000-0000-0000019E0000}"/>
    <cellStyle name="Currency 2 6 8" xfId="33094" xr:uid="{00000000-0005-0000-0000-0000029E0000}"/>
    <cellStyle name="Currency 2 6 8 2" xfId="33095" xr:uid="{00000000-0005-0000-0000-0000039E0000}"/>
    <cellStyle name="Currency 2 6 8 2 2" xfId="33096" xr:uid="{00000000-0005-0000-0000-0000049E0000}"/>
    <cellStyle name="Currency 2 6 8 2 3" xfId="56577" xr:uid="{00000000-0005-0000-0000-0000059E0000}"/>
    <cellStyle name="Currency 2 6 8 3" xfId="33097" xr:uid="{00000000-0005-0000-0000-0000069E0000}"/>
    <cellStyle name="Currency 2 6 8 4" xfId="33098" xr:uid="{00000000-0005-0000-0000-0000079E0000}"/>
    <cellStyle name="Currency 2 6 9" xfId="33099" xr:uid="{00000000-0005-0000-0000-0000089E0000}"/>
    <cellStyle name="Currency 2 6 9 2" xfId="33100" xr:uid="{00000000-0005-0000-0000-0000099E0000}"/>
    <cellStyle name="Currency 2 6 9 3" xfId="56578" xr:uid="{00000000-0005-0000-0000-00000A9E0000}"/>
    <cellStyle name="Currency 2 7" xfId="33101" xr:uid="{00000000-0005-0000-0000-00000B9E0000}"/>
    <cellStyle name="Currency 2 7 10" xfId="33102" xr:uid="{00000000-0005-0000-0000-00000C9E0000}"/>
    <cellStyle name="Currency 2 7 2" xfId="33103" xr:uid="{00000000-0005-0000-0000-00000D9E0000}"/>
    <cellStyle name="Currency 2 7 2 2" xfId="33104" xr:uid="{00000000-0005-0000-0000-00000E9E0000}"/>
    <cellStyle name="Currency 2 7 2 2 2" xfId="33105" xr:uid="{00000000-0005-0000-0000-00000F9E0000}"/>
    <cellStyle name="Currency 2 7 2 2 2 2" xfId="33106" xr:uid="{00000000-0005-0000-0000-0000109E0000}"/>
    <cellStyle name="Currency 2 7 2 2 2 2 2" xfId="33107" xr:uid="{00000000-0005-0000-0000-0000119E0000}"/>
    <cellStyle name="Currency 2 7 2 2 2 2 2 2" xfId="33108" xr:uid="{00000000-0005-0000-0000-0000129E0000}"/>
    <cellStyle name="Currency 2 7 2 2 2 2 2 3" xfId="56579" xr:uid="{00000000-0005-0000-0000-0000139E0000}"/>
    <cellStyle name="Currency 2 7 2 2 2 2 3" xfId="33109" xr:uid="{00000000-0005-0000-0000-0000149E0000}"/>
    <cellStyle name="Currency 2 7 2 2 2 2 4" xfId="33110" xr:uid="{00000000-0005-0000-0000-0000159E0000}"/>
    <cellStyle name="Currency 2 7 2 2 2 3" xfId="33111" xr:uid="{00000000-0005-0000-0000-0000169E0000}"/>
    <cellStyle name="Currency 2 7 2 2 2 3 2" xfId="33112" xr:uid="{00000000-0005-0000-0000-0000179E0000}"/>
    <cellStyle name="Currency 2 7 2 2 2 3 2 2" xfId="33113" xr:uid="{00000000-0005-0000-0000-0000189E0000}"/>
    <cellStyle name="Currency 2 7 2 2 2 3 2 3" xfId="56580" xr:uid="{00000000-0005-0000-0000-0000199E0000}"/>
    <cellStyle name="Currency 2 7 2 2 2 3 3" xfId="33114" xr:uid="{00000000-0005-0000-0000-00001A9E0000}"/>
    <cellStyle name="Currency 2 7 2 2 2 3 4" xfId="33115" xr:uid="{00000000-0005-0000-0000-00001B9E0000}"/>
    <cellStyle name="Currency 2 7 2 2 2 4" xfId="33116" xr:uid="{00000000-0005-0000-0000-00001C9E0000}"/>
    <cellStyle name="Currency 2 7 2 2 2 4 2" xfId="33117" xr:uid="{00000000-0005-0000-0000-00001D9E0000}"/>
    <cellStyle name="Currency 2 7 2 2 2 4 3" xfId="56581" xr:uid="{00000000-0005-0000-0000-00001E9E0000}"/>
    <cellStyle name="Currency 2 7 2 2 2 5" xfId="33118" xr:uid="{00000000-0005-0000-0000-00001F9E0000}"/>
    <cellStyle name="Currency 2 7 2 2 2 6" xfId="33119" xr:uid="{00000000-0005-0000-0000-0000209E0000}"/>
    <cellStyle name="Currency 2 7 2 2 3" xfId="33120" xr:uid="{00000000-0005-0000-0000-0000219E0000}"/>
    <cellStyle name="Currency 2 7 2 2 3 2" xfId="33121" xr:uid="{00000000-0005-0000-0000-0000229E0000}"/>
    <cellStyle name="Currency 2 7 2 2 3 2 2" xfId="33122" xr:uid="{00000000-0005-0000-0000-0000239E0000}"/>
    <cellStyle name="Currency 2 7 2 2 3 2 3" xfId="56582" xr:uid="{00000000-0005-0000-0000-0000249E0000}"/>
    <cellStyle name="Currency 2 7 2 2 3 3" xfId="33123" xr:uid="{00000000-0005-0000-0000-0000259E0000}"/>
    <cellStyle name="Currency 2 7 2 2 3 4" xfId="33124" xr:uid="{00000000-0005-0000-0000-0000269E0000}"/>
    <cellStyle name="Currency 2 7 2 2 4" xfId="33125" xr:uid="{00000000-0005-0000-0000-0000279E0000}"/>
    <cellStyle name="Currency 2 7 2 2 4 2" xfId="33126" xr:uid="{00000000-0005-0000-0000-0000289E0000}"/>
    <cellStyle name="Currency 2 7 2 2 4 2 2" xfId="33127" xr:uid="{00000000-0005-0000-0000-0000299E0000}"/>
    <cellStyle name="Currency 2 7 2 2 4 2 3" xfId="56583" xr:uid="{00000000-0005-0000-0000-00002A9E0000}"/>
    <cellStyle name="Currency 2 7 2 2 4 3" xfId="33128" xr:uid="{00000000-0005-0000-0000-00002B9E0000}"/>
    <cellStyle name="Currency 2 7 2 2 4 4" xfId="33129" xr:uid="{00000000-0005-0000-0000-00002C9E0000}"/>
    <cellStyle name="Currency 2 7 2 2 5" xfId="33130" xr:uid="{00000000-0005-0000-0000-00002D9E0000}"/>
    <cellStyle name="Currency 2 7 2 2 5 2" xfId="33131" xr:uid="{00000000-0005-0000-0000-00002E9E0000}"/>
    <cellStyle name="Currency 2 7 2 2 5 3" xfId="56584" xr:uid="{00000000-0005-0000-0000-00002F9E0000}"/>
    <cellStyle name="Currency 2 7 2 2 6" xfId="33132" xr:uid="{00000000-0005-0000-0000-0000309E0000}"/>
    <cellStyle name="Currency 2 7 2 2 7" xfId="33133" xr:uid="{00000000-0005-0000-0000-0000319E0000}"/>
    <cellStyle name="Currency 2 7 2 3" xfId="33134" xr:uid="{00000000-0005-0000-0000-0000329E0000}"/>
    <cellStyle name="Currency 2 7 2 3 2" xfId="33135" xr:uid="{00000000-0005-0000-0000-0000339E0000}"/>
    <cellStyle name="Currency 2 7 2 3 2 2" xfId="33136" xr:uid="{00000000-0005-0000-0000-0000349E0000}"/>
    <cellStyle name="Currency 2 7 2 3 2 2 2" xfId="33137" xr:uid="{00000000-0005-0000-0000-0000359E0000}"/>
    <cellStyle name="Currency 2 7 2 3 2 2 3" xfId="56585" xr:uid="{00000000-0005-0000-0000-0000369E0000}"/>
    <cellStyle name="Currency 2 7 2 3 2 3" xfId="33138" xr:uid="{00000000-0005-0000-0000-0000379E0000}"/>
    <cellStyle name="Currency 2 7 2 3 2 4" xfId="33139" xr:uid="{00000000-0005-0000-0000-0000389E0000}"/>
    <cellStyle name="Currency 2 7 2 3 3" xfId="33140" xr:uid="{00000000-0005-0000-0000-0000399E0000}"/>
    <cellStyle name="Currency 2 7 2 3 3 2" xfId="33141" xr:uid="{00000000-0005-0000-0000-00003A9E0000}"/>
    <cellStyle name="Currency 2 7 2 3 3 2 2" xfId="33142" xr:uid="{00000000-0005-0000-0000-00003B9E0000}"/>
    <cellStyle name="Currency 2 7 2 3 3 2 3" xfId="56586" xr:uid="{00000000-0005-0000-0000-00003C9E0000}"/>
    <cellStyle name="Currency 2 7 2 3 3 3" xfId="33143" xr:uid="{00000000-0005-0000-0000-00003D9E0000}"/>
    <cellStyle name="Currency 2 7 2 3 3 4" xfId="33144" xr:uid="{00000000-0005-0000-0000-00003E9E0000}"/>
    <cellStyle name="Currency 2 7 2 3 4" xfId="33145" xr:uid="{00000000-0005-0000-0000-00003F9E0000}"/>
    <cellStyle name="Currency 2 7 2 3 4 2" xfId="33146" xr:uid="{00000000-0005-0000-0000-0000409E0000}"/>
    <cellStyle name="Currency 2 7 2 3 4 3" xfId="56587" xr:uid="{00000000-0005-0000-0000-0000419E0000}"/>
    <cellStyle name="Currency 2 7 2 3 5" xfId="33147" xr:uid="{00000000-0005-0000-0000-0000429E0000}"/>
    <cellStyle name="Currency 2 7 2 3 6" xfId="33148" xr:uid="{00000000-0005-0000-0000-0000439E0000}"/>
    <cellStyle name="Currency 2 7 2 4" xfId="33149" xr:uid="{00000000-0005-0000-0000-0000449E0000}"/>
    <cellStyle name="Currency 2 7 2 4 2" xfId="33150" xr:uid="{00000000-0005-0000-0000-0000459E0000}"/>
    <cellStyle name="Currency 2 7 2 4 2 2" xfId="33151" xr:uid="{00000000-0005-0000-0000-0000469E0000}"/>
    <cellStyle name="Currency 2 7 2 4 2 3" xfId="56588" xr:uid="{00000000-0005-0000-0000-0000479E0000}"/>
    <cellStyle name="Currency 2 7 2 4 3" xfId="33152" xr:uid="{00000000-0005-0000-0000-0000489E0000}"/>
    <cellStyle name="Currency 2 7 2 4 4" xfId="33153" xr:uid="{00000000-0005-0000-0000-0000499E0000}"/>
    <cellStyle name="Currency 2 7 2 5" xfId="33154" xr:uid="{00000000-0005-0000-0000-00004A9E0000}"/>
    <cellStyle name="Currency 2 7 2 5 2" xfId="33155" xr:uid="{00000000-0005-0000-0000-00004B9E0000}"/>
    <cellStyle name="Currency 2 7 2 5 2 2" xfId="33156" xr:uid="{00000000-0005-0000-0000-00004C9E0000}"/>
    <cellStyle name="Currency 2 7 2 5 2 3" xfId="56589" xr:uid="{00000000-0005-0000-0000-00004D9E0000}"/>
    <cellStyle name="Currency 2 7 2 5 3" xfId="33157" xr:uid="{00000000-0005-0000-0000-00004E9E0000}"/>
    <cellStyle name="Currency 2 7 2 5 4" xfId="33158" xr:uid="{00000000-0005-0000-0000-00004F9E0000}"/>
    <cellStyle name="Currency 2 7 2 6" xfId="33159" xr:uid="{00000000-0005-0000-0000-0000509E0000}"/>
    <cellStyle name="Currency 2 7 2 6 2" xfId="33160" xr:uid="{00000000-0005-0000-0000-0000519E0000}"/>
    <cellStyle name="Currency 2 7 2 6 3" xfId="56590" xr:uid="{00000000-0005-0000-0000-0000529E0000}"/>
    <cellStyle name="Currency 2 7 2 7" xfId="33161" xr:uid="{00000000-0005-0000-0000-0000539E0000}"/>
    <cellStyle name="Currency 2 7 2 8" xfId="33162" xr:uid="{00000000-0005-0000-0000-0000549E0000}"/>
    <cellStyle name="Currency 2 7 3" xfId="33163" xr:uid="{00000000-0005-0000-0000-0000559E0000}"/>
    <cellStyle name="Currency 2 7 3 2" xfId="33164" xr:uid="{00000000-0005-0000-0000-0000569E0000}"/>
    <cellStyle name="Currency 2 7 3 2 2" xfId="33165" xr:uid="{00000000-0005-0000-0000-0000579E0000}"/>
    <cellStyle name="Currency 2 7 3 2 2 2" xfId="33166" xr:uid="{00000000-0005-0000-0000-0000589E0000}"/>
    <cellStyle name="Currency 2 7 3 2 2 2 2" xfId="33167" xr:uid="{00000000-0005-0000-0000-0000599E0000}"/>
    <cellStyle name="Currency 2 7 3 2 2 2 3" xfId="56591" xr:uid="{00000000-0005-0000-0000-00005A9E0000}"/>
    <cellStyle name="Currency 2 7 3 2 2 3" xfId="33168" xr:uid="{00000000-0005-0000-0000-00005B9E0000}"/>
    <cellStyle name="Currency 2 7 3 2 2 4" xfId="33169" xr:uid="{00000000-0005-0000-0000-00005C9E0000}"/>
    <cellStyle name="Currency 2 7 3 2 3" xfId="33170" xr:uid="{00000000-0005-0000-0000-00005D9E0000}"/>
    <cellStyle name="Currency 2 7 3 2 3 2" xfId="33171" xr:uid="{00000000-0005-0000-0000-00005E9E0000}"/>
    <cellStyle name="Currency 2 7 3 2 3 2 2" xfId="33172" xr:uid="{00000000-0005-0000-0000-00005F9E0000}"/>
    <cellStyle name="Currency 2 7 3 2 3 2 3" xfId="56592" xr:uid="{00000000-0005-0000-0000-0000609E0000}"/>
    <cellStyle name="Currency 2 7 3 2 3 3" xfId="33173" xr:uid="{00000000-0005-0000-0000-0000619E0000}"/>
    <cellStyle name="Currency 2 7 3 2 3 4" xfId="33174" xr:uid="{00000000-0005-0000-0000-0000629E0000}"/>
    <cellStyle name="Currency 2 7 3 2 4" xfId="33175" xr:uid="{00000000-0005-0000-0000-0000639E0000}"/>
    <cellStyle name="Currency 2 7 3 2 4 2" xfId="33176" xr:uid="{00000000-0005-0000-0000-0000649E0000}"/>
    <cellStyle name="Currency 2 7 3 2 4 3" xfId="56593" xr:uid="{00000000-0005-0000-0000-0000659E0000}"/>
    <cellStyle name="Currency 2 7 3 2 5" xfId="33177" xr:uid="{00000000-0005-0000-0000-0000669E0000}"/>
    <cellStyle name="Currency 2 7 3 2 6" xfId="33178" xr:uid="{00000000-0005-0000-0000-0000679E0000}"/>
    <cellStyle name="Currency 2 7 3 3" xfId="33179" xr:uid="{00000000-0005-0000-0000-0000689E0000}"/>
    <cellStyle name="Currency 2 7 3 3 2" xfId="33180" xr:uid="{00000000-0005-0000-0000-0000699E0000}"/>
    <cellStyle name="Currency 2 7 3 3 2 2" xfId="33181" xr:uid="{00000000-0005-0000-0000-00006A9E0000}"/>
    <cellStyle name="Currency 2 7 3 3 2 3" xfId="56594" xr:uid="{00000000-0005-0000-0000-00006B9E0000}"/>
    <cellStyle name="Currency 2 7 3 3 3" xfId="33182" xr:uid="{00000000-0005-0000-0000-00006C9E0000}"/>
    <cellStyle name="Currency 2 7 3 3 4" xfId="33183" xr:uid="{00000000-0005-0000-0000-00006D9E0000}"/>
    <cellStyle name="Currency 2 7 3 4" xfId="33184" xr:uid="{00000000-0005-0000-0000-00006E9E0000}"/>
    <cellStyle name="Currency 2 7 3 4 2" xfId="33185" xr:uid="{00000000-0005-0000-0000-00006F9E0000}"/>
    <cellStyle name="Currency 2 7 3 4 2 2" xfId="33186" xr:uid="{00000000-0005-0000-0000-0000709E0000}"/>
    <cellStyle name="Currency 2 7 3 4 2 3" xfId="56595" xr:uid="{00000000-0005-0000-0000-0000719E0000}"/>
    <cellStyle name="Currency 2 7 3 4 3" xfId="33187" xr:uid="{00000000-0005-0000-0000-0000729E0000}"/>
    <cellStyle name="Currency 2 7 3 4 4" xfId="33188" xr:uid="{00000000-0005-0000-0000-0000739E0000}"/>
    <cellStyle name="Currency 2 7 3 5" xfId="33189" xr:uid="{00000000-0005-0000-0000-0000749E0000}"/>
    <cellStyle name="Currency 2 7 3 5 2" xfId="33190" xr:uid="{00000000-0005-0000-0000-0000759E0000}"/>
    <cellStyle name="Currency 2 7 3 5 3" xfId="56596" xr:uid="{00000000-0005-0000-0000-0000769E0000}"/>
    <cellStyle name="Currency 2 7 3 6" xfId="33191" xr:uid="{00000000-0005-0000-0000-0000779E0000}"/>
    <cellStyle name="Currency 2 7 3 7" xfId="33192" xr:uid="{00000000-0005-0000-0000-0000789E0000}"/>
    <cellStyle name="Currency 2 7 4" xfId="33193" xr:uid="{00000000-0005-0000-0000-0000799E0000}"/>
    <cellStyle name="Currency 2 7 4 2" xfId="33194" xr:uid="{00000000-0005-0000-0000-00007A9E0000}"/>
    <cellStyle name="Currency 2 7 4 2 2" xfId="33195" xr:uid="{00000000-0005-0000-0000-00007B9E0000}"/>
    <cellStyle name="Currency 2 7 4 2 2 2" xfId="33196" xr:uid="{00000000-0005-0000-0000-00007C9E0000}"/>
    <cellStyle name="Currency 2 7 4 2 2 3" xfId="56597" xr:uid="{00000000-0005-0000-0000-00007D9E0000}"/>
    <cellStyle name="Currency 2 7 4 2 3" xfId="33197" xr:uid="{00000000-0005-0000-0000-00007E9E0000}"/>
    <cellStyle name="Currency 2 7 4 2 4" xfId="33198" xr:uid="{00000000-0005-0000-0000-00007F9E0000}"/>
    <cellStyle name="Currency 2 7 4 3" xfId="33199" xr:uid="{00000000-0005-0000-0000-0000809E0000}"/>
    <cellStyle name="Currency 2 7 4 3 2" xfId="33200" xr:uid="{00000000-0005-0000-0000-0000819E0000}"/>
    <cellStyle name="Currency 2 7 4 3 2 2" xfId="33201" xr:uid="{00000000-0005-0000-0000-0000829E0000}"/>
    <cellStyle name="Currency 2 7 4 3 2 3" xfId="56598" xr:uid="{00000000-0005-0000-0000-0000839E0000}"/>
    <cellStyle name="Currency 2 7 4 3 3" xfId="33202" xr:uid="{00000000-0005-0000-0000-0000849E0000}"/>
    <cellStyle name="Currency 2 7 4 3 4" xfId="33203" xr:uid="{00000000-0005-0000-0000-0000859E0000}"/>
    <cellStyle name="Currency 2 7 4 4" xfId="33204" xr:uid="{00000000-0005-0000-0000-0000869E0000}"/>
    <cellStyle name="Currency 2 7 4 4 2" xfId="33205" xr:uid="{00000000-0005-0000-0000-0000879E0000}"/>
    <cellStyle name="Currency 2 7 4 4 3" xfId="56599" xr:uid="{00000000-0005-0000-0000-0000889E0000}"/>
    <cellStyle name="Currency 2 7 4 5" xfId="33206" xr:uid="{00000000-0005-0000-0000-0000899E0000}"/>
    <cellStyle name="Currency 2 7 4 6" xfId="33207" xr:uid="{00000000-0005-0000-0000-00008A9E0000}"/>
    <cellStyle name="Currency 2 7 5" xfId="33208" xr:uid="{00000000-0005-0000-0000-00008B9E0000}"/>
    <cellStyle name="Currency 2 7 5 2" xfId="33209" xr:uid="{00000000-0005-0000-0000-00008C9E0000}"/>
    <cellStyle name="Currency 2 7 5 2 2" xfId="33210" xr:uid="{00000000-0005-0000-0000-00008D9E0000}"/>
    <cellStyle name="Currency 2 7 5 2 2 2" xfId="33211" xr:uid="{00000000-0005-0000-0000-00008E9E0000}"/>
    <cellStyle name="Currency 2 7 5 2 2 3" xfId="56600" xr:uid="{00000000-0005-0000-0000-00008F9E0000}"/>
    <cellStyle name="Currency 2 7 5 2 3" xfId="33212" xr:uid="{00000000-0005-0000-0000-0000909E0000}"/>
    <cellStyle name="Currency 2 7 5 2 4" xfId="33213" xr:uid="{00000000-0005-0000-0000-0000919E0000}"/>
    <cellStyle name="Currency 2 7 5 3" xfId="33214" xr:uid="{00000000-0005-0000-0000-0000929E0000}"/>
    <cellStyle name="Currency 2 7 5 3 2" xfId="33215" xr:uid="{00000000-0005-0000-0000-0000939E0000}"/>
    <cellStyle name="Currency 2 7 5 3 3" xfId="56601" xr:uid="{00000000-0005-0000-0000-0000949E0000}"/>
    <cellStyle name="Currency 2 7 5 4" xfId="33216" xr:uid="{00000000-0005-0000-0000-0000959E0000}"/>
    <cellStyle name="Currency 2 7 5 5" xfId="33217" xr:uid="{00000000-0005-0000-0000-0000969E0000}"/>
    <cellStyle name="Currency 2 7 6" xfId="33218" xr:uid="{00000000-0005-0000-0000-0000979E0000}"/>
    <cellStyle name="Currency 2 7 6 2" xfId="33219" xr:uid="{00000000-0005-0000-0000-0000989E0000}"/>
    <cellStyle name="Currency 2 7 6 2 2" xfId="33220" xr:uid="{00000000-0005-0000-0000-0000999E0000}"/>
    <cellStyle name="Currency 2 7 6 2 3" xfId="56602" xr:uid="{00000000-0005-0000-0000-00009A9E0000}"/>
    <cellStyle name="Currency 2 7 6 3" xfId="33221" xr:uid="{00000000-0005-0000-0000-00009B9E0000}"/>
    <cellStyle name="Currency 2 7 6 4" xfId="33222" xr:uid="{00000000-0005-0000-0000-00009C9E0000}"/>
    <cellStyle name="Currency 2 7 7" xfId="33223" xr:uid="{00000000-0005-0000-0000-00009D9E0000}"/>
    <cellStyle name="Currency 2 7 7 2" xfId="33224" xr:uid="{00000000-0005-0000-0000-00009E9E0000}"/>
    <cellStyle name="Currency 2 7 7 2 2" xfId="33225" xr:uid="{00000000-0005-0000-0000-00009F9E0000}"/>
    <cellStyle name="Currency 2 7 7 2 3" xfId="56603" xr:uid="{00000000-0005-0000-0000-0000A09E0000}"/>
    <cellStyle name="Currency 2 7 7 3" xfId="33226" xr:uid="{00000000-0005-0000-0000-0000A19E0000}"/>
    <cellStyle name="Currency 2 7 7 4" xfId="33227" xr:uid="{00000000-0005-0000-0000-0000A29E0000}"/>
    <cellStyle name="Currency 2 7 8" xfId="33228" xr:uid="{00000000-0005-0000-0000-0000A39E0000}"/>
    <cellStyle name="Currency 2 7 8 2" xfId="33229" xr:uid="{00000000-0005-0000-0000-0000A49E0000}"/>
    <cellStyle name="Currency 2 7 8 3" xfId="56604" xr:uid="{00000000-0005-0000-0000-0000A59E0000}"/>
    <cellStyle name="Currency 2 7 9" xfId="33230" xr:uid="{00000000-0005-0000-0000-0000A69E0000}"/>
    <cellStyle name="Currency 2 8" xfId="33231" xr:uid="{00000000-0005-0000-0000-0000A79E0000}"/>
    <cellStyle name="Currency 2 8 10" xfId="33232" xr:uid="{00000000-0005-0000-0000-0000A89E0000}"/>
    <cellStyle name="Currency 2 8 2" xfId="33233" xr:uid="{00000000-0005-0000-0000-0000A99E0000}"/>
    <cellStyle name="Currency 2 8 2 2" xfId="33234" xr:uid="{00000000-0005-0000-0000-0000AA9E0000}"/>
    <cellStyle name="Currency 2 8 2 2 2" xfId="33235" xr:uid="{00000000-0005-0000-0000-0000AB9E0000}"/>
    <cellStyle name="Currency 2 8 2 2 2 2" xfId="33236" xr:uid="{00000000-0005-0000-0000-0000AC9E0000}"/>
    <cellStyle name="Currency 2 8 2 2 2 2 2" xfId="33237" xr:uid="{00000000-0005-0000-0000-0000AD9E0000}"/>
    <cellStyle name="Currency 2 8 2 2 2 2 2 2" xfId="33238" xr:uid="{00000000-0005-0000-0000-0000AE9E0000}"/>
    <cellStyle name="Currency 2 8 2 2 2 2 2 3" xfId="56605" xr:uid="{00000000-0005-0000-0000-0000AF9E0000}"/>
    <cellStyle name="Currency 2 8 2 2 2 2 3" xfId="33239" xr:uid="{00000000-0005-0000-0000-0000B09E0000}"/>
    <cellStyle name="Currency 2 8 2 2 2 2 4" xfId="33240" xr:uid="{00000000-0005-0000-0000-0000B19E0000}"/>
    <cellStyle name="Currency 2 8 2 2 2 3" xfId="33241" xr:uid="{00000000-0005-0000-0000-0000B29E0000}"/>
    <cellStyle name="Currency 2 8 2 2 2 3 2" xfId="33242" xr:uid="{00000000-0005-0000-0000-0000B39E0000}"/>
    <cellStyle name="Currency 2 8 2 2 2 3 2 2" xfId="33243" xr:uid="{00000000-0005-0000-0000-0000B49E0000}"/>
    <cellStyle name="Currency 2 8 2 2 2 3 2 3" xfId="56606" xr:uid="{00000000-0005-0000-0000-0000B59E0000}"/>
    <cellStyle name="Currency 2 8 2 2 2 3 3" xfId="33244" xr:uid="{00000000-0005-0000-0000-0000B69E0000}"/>
    <cellStyle name="Currency 2 8 2 2 2 3 4" xfId="33245" xr:uid="{00000000-0005-0000-0000-0000B79E0000}"/>
    <cellStyle name="Currency 2 8 2 2 2 4" xfId="33246" xr:uid="{00000000-0005-0000-0000-0000B89E0000}"/>
    <cellStyle name="Currency 2 8 2 2 2 4 2" xfId="33247" xr:uid="{00000000-0005-0000-0000-0000B99E0000}"/>
    <cellStyle name="Currency 2 8 2 2 2 4 3" xfId="56607" xr:uid="{00000000-0005-0000-0000-0000BA9E0000}"/>
    <cellStyle name="Currency 2 8 2 2 2 5" xfId="33248" xr:uid="{00000000-0005-0000-0000-0000BB9E0000}"/>
    <cellStyle name="Currency 2 8 2 2 2 6" xfId="33249" xr:uid="{00000000-0005-0000-0000-0000BC9E0000}"/>
    <cellStyle name="Currency 2 8 2 2 3" xfId="33250" xr:uid="{00000000-0005-0000-0000-0000BD9E0000}"/>
    <cellStyle name="Currency 2 8 2 2 3 2" xfId="33251" xr:uid="{00000000-0005-0000-0000-0000BE9E0000}"/>
    <cellStyle name="Currency 2 8 2 2 3 2 2" xfId="33252" xr:uid="{00000000-0005-0000-0000-0000BF9E0000}"/>
    <cellStyle name="Currency 2 8 2 2 3 2 3" xfId="56608" xr:uid="{00000000-0005-0000-0000-0000C09E0000}"/>
    <cellStyle name="Currency 2 8 2 2 3 3" xfId="33253" xr:uid="{00000000-0005-0000-0000-0000C19E0000}"/>
    <cellStyle name="Currency 2 8 2 2 3 4" xfId="33254" xr:uid="{00000000-0005-0000-0000-0000C29E0000}"/>
    <cellStyle name="Currency 2 8 2 2 4" xfId="33255" xr:uid="{00000000-0005-0000-0000-0000C39E0000}"/>
    <cellStyle name="Currency 2 8 2 2 4 2" xfId="33256" xr:uid="{00000000-0005-0000-0000-0000C49E0000}"/>
    <cellStyle name="Currency 2 8 2 2 4 2 2" xfId="33257" xr:uid="{00000000-0005-0000-0000-0000C59E0000}"/>
    <cellStyle name="Currency 2 8 2 2 4 2 3" xfId="56609" xr:uid="{00000000-0005-0000-0000-0000C69E0000}"/>
    <cellStyle name="Currency 2 8 2 2 4 3" xfId="33258" xr:uid="{00000000-0005-0000-0000-0000C79E0000}"/>
    <cellStyle name="Currency 2 8 2 2 4 4" xfId="33259" xr:uid="{00000000-0005-0000-0000-0000C89E0000}"/>
    <cellStyle name="Currency 2 8 2 2 5" xfId="33260" xr:uid="{00000000-0005-0000-0000-0000C99E0000}"/>
    <cellStyle name="Currency 2 8 2 2 5 2" xfId="33261" xr:uid="{00000000-0005-0000-0000-0000CA9E0000}"/>
    <cellStyle name="Currency 2 8 2 2 5 3" xfId="56610" xr:uid="{00000000-0005-0000-0000-0000CB9E0000}"/>
    <cellStyle name="Currency 2 8 2 2 6" xfId="33262" xr:uid="{00000000-0005-0000-0000-0000CC9E0000}"/>
    <cellStyle name="Currency 2 8 2 2 7" xfId="33263" xr:uid="{00000000-0005-0000-0000-0000CD9E0000}"/>
    <cellStyle name="Currency 2 8 2 3" xfId="33264" xr:uid="{00000000-0005-0000-0000-0000CE9E0000}"/>
    <cellStyle name="Currency 2 8 2 3 2" xfId="33265" xr:uid="{00000000-0005-0000-0000-0000CF9E0000}"/>
    <cellStyle name="Currency 2 8 2 3 2 2" xfId="33266" xr:uid="{00000000-0005-0000-0000-0000D09E0000}"/>
    <cellStyle name="Currency 2 8 2 3 2 2 2" xfId="33267" xr:uid="{00000000-0005-0000-0000-0000D19E0000}"/>
    <cellStyle name="Currency 2 8 2 3 2 2 3" xfId="56611" xr:uid="{00000000-0005-0000-0000-0000D29E0000}"/>
    <cellStyle name="Currency 2 8 2 3 2 3" xfId="33268" xr:uid="{00000000-0005-0000-0000-0000D39E0000}"/>
    <cellStyle name="Currency 2 8 2 3 2 4" xfId="33269" xr:uid="{00000000-0005-0000-0000-0000D49E0000}"/>
    <cellStyle name="Currency 2 8 2 3 3" xfId="33270" xr:uid="{00000000-0005-0000-0000-0000D59E0000}"/>
    <cellStyle name="Currency 2 8 2 3 3 2" xfId="33271" xr:uid="{00000000-0005-0000-0000-0000D69E0000}"/>
    <cellStyle name="Currency 2 8 2 3 3 2 2" xfId="33272" xr:uid="{00000000-0005-0000-0000-0000D79E0000}"/>
    <cellStyle name="Currency 2 8 2 3 3 2 3" xfId="56612" xr:uid="{00000000-0005-0000-0000-0000D89E0000}"/>
    <cellStyle name="Currency 2 8 2 3 3 3" xfId="33273" xr:uid="{00000000-0005-0000-0000-0000D99E0000}"/>
    <cellStyle name="Currency 2 8 2 3 3 4" xfId="33274" xr:uid="{00000000-0005-0000-0000-0000DA9E0000}"/>
    <cellStyle name="Currency 2 8 2 3 4" xfId="33275" xr:uid="{00000000-0005-0000-0000-0000DB9E0000}"/>
    <cellStyle name="Currency 2 8 2 3 4 2" xfId="33276" xr:uid="{00000000-0005-0000-0000-0000DC9E0000}"/>
    <cellStyle name="Currency 2 8 2 3 4 3" xfId="56613" xr:uid="{00000000-0005-0000-0000-0000DD9E0000}"/>
    <cellStyle name="Currency 2 8 2 3 5" xfId="33277" xr:uid="{00000000-0005-0000-0000-0000DE9E0000}"/>
    <cellStyle name="Currency 2 8 2 3 6" xfId="33278" xr:uid="{00000000-0005-0000-0000-0000DF9E0000}"/>
    <cellStyle name="Currency 2 8 2 4" xfId="33279" xr:uid="{00000000-0005-0000-0000-0000E09E0000}"/>
    <cellStyle name="Currency 2 8 2 4 2" xfId="33280" xr:uid="{00000000-0005-0000-0000-0000E19E0000}"/>
    <cellStyle name="Currency 2 8 2 4 2 2" xfId="33281" xr:uid="{00000000-0005-0000-0000-0000E29E0000}"/>
    <cellStyle name="Currency 2 8 2 4 2 3" xfId="56614" xr:uid="{00000000-0005-0000-0000-0000E39E0000}"/>
    <cellStyle name="Currency 2 8 2 4 3" xfId="33282" xr:uid="{00000000-0005-0000-0000-0000E49E0000}"/>
    <cellStyle name="Currency 2 8 2 4 4" xfId="33283" xr:uid="{00000000-0005-0000-0000-0000E59E0000}"/>
    <cellStyle name="Currency 2 8 2 5" xfId="33284" xr:uid="{00000000-0005-0000-0000-0000E69E0000}"/>
    <cellStyle name="Currency 2 8 2 5 2" xfId="33285" xr:uid="{00000000-0005-0000-0000-0000E79E0000}"/>
    <cellStyle name="Currency 2 8 2 5 2 2" xfId="33286" xr:uid="{00000000-0005-0000-0000-0000E89E0000}"/>
    <cellStyle name="Currency 2 8 2 5 2 3" xfId="56615" xr:uid="{00000000-0005-0000-0000-0000E99E0000}"/>
    <cellStyle name="Currency 2 8 2 5 3" xfId="33287" xr:uid="{00000000-0005-0000-0000-0000EA9E0000}"/>
    <cellStyle name="Currency 2 8 2 5 4" xfId="33288" xr:uid="{00000000-0005-0000-0000-0000EB9E0000}"/>
    <cellStyle name="Currency 2 8 2 6" xfId="33289" xr:uid="{00000000-0005-0000-0000-0000EC9E0000}"/>
    <cellStyle name="Currency 2 8 2 6 2" xfId="33290" xr:uid="{00000000-0005-0000-0000-0000ED9E0000}"/>
    <cellStyle name="Currency 2 8 2 6 3" xfId="56616" xr:uid="{00000000-0005-0000-0000-0000EE9E0000}"/>
    <cellStyle name="Currency 2 8 2 7" xfId="33291" xr:uid="{00000000-0005-0000-0000-0000EF9E0000}"/>
    <cellStyle name="Currency 2 8 2 8" xfId="33292" xr:uid="{00000000-0005-0000-0000-0000F09E0000}"/>
    <cellStyle name="Currency 2 8 3" xfId="33293" xr:uid="{00000000-0005-0000-0000-0000F19E0000}"/>
    <cellStyle name="Currency 2 8 3 2" xfId="33294" xr:uid="{00000000-0005-0000-0000-0000F29E0000}"/>
    <cellStyle name="Currency 2 8 3 2 2" xfId="33295" xr:uid="{00000000-0005-0000-0000-0000F39E0000}"/>
    <cellStyle name="Currency 2 8 3 2 2 2" xfId="33296" xr:uid="{00000000-0005-0000-0000-0000F49E0000}"/>
    <cellStyle name="Currency 2 8 3 2 2 2 2" xfId="33297" xr:uid="{00000000-0005-0000-0000-0000F59E0000}"/>
    <cellStyle name="Currency 2 8 3 2 2 2 3" xfId="56617" xr:uid="{00000000-0005-0000-0000-0000F69E0000}"/>
    <cellStyle name="Currency 2 8 3 2 2 3" xfId="33298" xr:uid="{00000000-0005-0000-0000-0000F79E0000}"/>
    <cellStyle name="Currency 2 8 3 2 2 4" xfId="33299" xr:uid="{00000000-0005-0000-0000-0000F89E0000}"/>
    <cellStyle name="Currency 2 8 3 2 3" xfId="33300" xr:uid="{00000000-0005-0000-0000-0000F99E0000}"/>
    <cellStyle name="Currency 2 8 3 2 3 2" xfId="33301" xr:uid="{00000000-0005-0000-0000-0000FA9E0000}"/>
    <cellStyle name="Currency 2 8 3 2 3 2 2" xfId="33302" xr:uid="{00000000-0005-0000-0000-0000FB9E0000}"/>
    <cellStyle name="Currency 2 8 3 2 3 2 3" xfId="56618" xr:uid="{00000000-0005-0000-0000-0000FC9E0000}"/>
    <cellStyle name="Currency 2 8 3 2 3 3" xfId="33303" xr:uid="{00000000-0005-0000-0000-0000FD9E0000}"/>
    <cellStyle name="Currency 2 8 3 2 3 4" xfId="33304" xr:uid="{00000000-0005-0000-0000-0000FE9E0000}"/>
    <cellStyle name="Currency 2 8 3 2 4" xfId="33305" xr:uid="{00000000-0005-0000-0000-0000FF9E0000}"/>
    <cellStyle name="Currency 2 8 3 2 4 2" xfId="33306" xr:uid="{00000000-0005-0000-0000-0000009F0000}"/>
    <cellStyle name="Currency 2 8 3 2 4 3" xfId="56619" xr:uid="{00000000-0005-0000-0000-0000019F0000}"/>
    <cellStyle name="Currency 2 8 3 2 5" xfId="33307" xr:uid="{00000000-0005-0000-0000-0000029F0000}"/>
    <cellStyle name="Currency 2 8 3 2 6" xfId="33308" xr:uid="{00000000-0005-0000-0000-0000039F0000}"/>
    <cellStyle name="Currency 2 8 3 3" xfId="33309" xr:uid="{00000000-0005-0000-0000-0000049F0000}"/>
    <cellStyle name="Currency 2 8 3 3 2" xfId="33310" xr:uid="{00000000-0005-0000-0000-0000059F0000}"/>
    <cellStyle name="Currency 2 8 3 3 2 2" xfId="33311" xr:uid="{00000000-0005-0000-0000-0000069F0000}"/>
    <cellStyle name="Currency 2 8 3 3 2 3" xfId="56620" xr:uid="{00000000-0005-0000-0000-0000079F0000}"/>
    <cellStyle name="Currency 2 8 3 3 3" xfId="33312" xr:uid="{00000000-0005-0000-0000-0000089F0000}"/>
    <cellStyle name="Currency 2 8 3 3 4" xfId="33313" xr:uid="{00000000-0005-0000-0000-0000099F0000}"/>
    <cellStyle name="Currency 2 8 3 4" xfId="33314" xr:uid="{00000000-0005-0000-0000-00000A9F0000}"/>
    <cellStyle name="Currency 2 8 3 4 2" xfId="33315" xr:uid="{00000000-0005-0000-0000-00000B9F0000}"/>
    <cellStyle name="Currency 2 8 3 4 2 2" xfId="33316" xr:uid="{00000000-0005-0000-0000-00000C9F0000}"/>
    <cellStyle name="Currency 2 8 3 4 2 3" xfId="56621" xr:uid="{00000000-0005-0000-0000-00000D9F0000}"/>
    <cellStyle name="Currency 2 8 3 4 3" xfId="33317" xr:uid="{00000000-0005-0000-0000-00000E9F0000}"/>
    <cellStyle name="Currency 2 8 3 4 4" xfId="33318" xr:uid="{00000000-0005-0000-0000-00000F9F0000}"/>
    <cellStyle name="Currency 2 8 3 5" xfId="33319" xr:uid="{00000000-0005-0000-0000-0000109F0000}"/>
    <cellStyle name="Currency 2 8 3 5 2" xfId="33320" xr:uid="{00000000-0005-0000-0000-0000119F0000}"/>
    <cellStyle name="Currency 2 8 3 5 3" xfId="56622" xr:uid="{00000000-0005-0000-0000-0000129F0000}"/>
    <cellStyle name="Currency 2 8 3 6" xfId="33321" xr:uid="{00000000-0005-0000-0000-0000139F0000}"/>
    <cellStyle name="Currency 2 8 3 7" xfId="33322" xr:uid="{00000000-0005-0000-0000-0000149F0000}"/>
    <cellStyle name="Currency 2 8 4" xfId="33323" xr:uid="{00000000-0005-0000-0000-0000159F0000}"/>
    <cellStyle name="Currency 2 8 4 2" xfId="33324" xr:uid="{00000000-0005-0000-0000-0000169F0000}"/>
    <cellStyle name="Currency 2 8 4 2 2" xfId="33325" xr:uid="{00000000-0005-0000-0000-0000179F0000}"/>
    <cellStyle name="Currency 2 8 4 2 2 2" xfId="33326" xr:uid="{00000000-0005-0000-0000-0000189F0000}"/>
    <cellStyle name="Currency 2 8 4 2 2 3" xfId="56623" xr:uid="{00000000-0005-0000-0000-0000199F0000}"/>
    <cellStyle name="Currency 2 8 4 2 3" xfId="33327" xr:uid="{00000000-0005-0000-0000-00001A9F0000}"/>
    <cellStyle name="Currency 2 8 4 2 4" xfId="33328" xr:uid="{00000000-0005-0000-0000-00001B9F0000}"/>
    <cellStyle name="Currency 2 8 4 3" xfId="33329" xr:uid="{00000000-0005-0000-0000-00001C9F0000}"/>
    <cellStyle name="Currency 2 8 4 3 2" xfId="33330" xr:uid="{00000000-0005-0000-0000-00001D9F0000}"/>
    <cellStyle name="Currency 2 8 4 3 2 2" xfId="33331" xr:uid="{00000000-0005-0000-0000-00001E9F0000}"/>
    <cellStyle name="Currency 2 8 4 3 2 3" xfId="56624" xr:uid="{00000000-0005-0000-0000-00001F9F0000}"/>
    <cellStyle name="Currency 2 8 4 3 3" xfId="33332" xr:uid="{00000000-0005-0000-0000-0000209F0000}"/>
    <cellStyle name="Currency 2 8 4 3 4" xfId="33333" xr:uid="{00000000-0005-0000-0000-0000219F0000}"/>
    <cellStyle name="Currency 2 8 4 4" xfId="33334" xr:uid="{00000000-0005-0000-0000-0000229F0000}"/>
    <cellStyle name="Currency 2 8 4 4 2" xfId="33335" xr:uid="{00000000-0005-0000-0000-0000239F0000}"/>
    <cellStyle name="Currency 2 8 4 4 3" xfId="56625" xr:uid="{00000000-0005-0000-0000-0000249F0000}"/>
    <cellStyle name="Currency 2 8 4 5" xfId="33336" xr:uid="{00000000-0005-0000-0000-0000259F0000}"/>
    <cellStyle name="Currency 2 8 4 6" xfId="33337" xr:uid="{00000000-0005-0000-0000-0000269F0000}"/>
    <cellStyle name="Currency 2 8 5" xfId="33338" xr:uid="{00000000-0005-0000-0000-0000279F0000}"/>
    <cellStyle name="Currency 2 8 5 2" xfId="33339" xr:uid="{00000000-0005-0000-0000-0000289F0000}"/>
    <cellStyle name="Currency 2 8 5 2 2" xfId="33340" xr:uid="{00000000-0005-0000-0000-0000299F0000}"/>
    <cellStyle name="Currency 2 8 5 2 2 2" xfId="33341" xr:uid="{00000000-0005-0000-0000-00002A9F0000}"/>
    <cellStyle name="Currency 2 8 5 2 2 3" xfId="56626" xr:uid="{00000000-0005-0000-0000-00002B9F0000}"/>
    <cellStyle name="Currency 2 8 5 2 3" xfId="33342" xr:uid="{00000000-0005-0000-0000-00002C9F0000}"/>
    <cellStyle name="Currency 2 8 5 2 4" xfId="33343" xr:uid="{00000000-0005-0000-0000-00002D9F0000}"/>
    <cellStyle name="Currency 2 8 5 3" xfId="33344" xr:uid="{00000000-0005-0000-0000-00002E9F0000}"/>
    <cellStyle name="Currency 2 8 5 3 2" xfId="33345" xr:uid="{00000000-0005-0000-0000-00002F9F0000}"/>
    <cellStyle name="Currency 2 8 5 3 3" xfId="56627" xr:uid="{00000000-0005-0000-0000-0000309F0000}"/>
    <cellStyle name="Currency 2 8 5 4" xfId="33346" xr:uid="{00000000-0005-0000-0000-0000319F0000}"/>
    <cellStyle name="Currency 2 8 5 5" xfId="33347" xr:uid="{00000000-0005-0000-0000-0000329F0000}"/>
    <cellStyle name="Currency 2 8 6" xfId="33348" xr:uid="{00000000-0005-0000-0000-0000339F0000}"/>
    <cellStyle name="Currency 2 8 6 2" xfId="33349" xr:uid="{00000000-0005-0000-0000-0000349F0000}"/>
    <cellStyle name="Currency 2 8 6 2 2" xfId="33350" xr:uid="{00000000-0005-0000-0000-0000359F0000}"/>
    <cellStyle name="Currency 2 8 6 2 3" xfId="56628" xr:uid="{00000000-0005-0000-0000-0000369F0000}"/>
    <cellStyle name="Currency 2 8 6 3" xfId="33351" xr:uid="{00000000-0005-0000-0000-0000379F0000}"/>
    <cellStyle name="Currency 2 8 6 4" xfId="33352" xr:uid="{00000000-0005-0000-0000-0000389F0000}"/>
    <cellStyle name="Currency 2 8 7" xfId="33353" xr:uid="{00000000-0005-0000-0000-0000399F0000}"/>
    <cellStyle name="Currency 2 8 7 2" xfId="33354" xr:uid="{00000000-0005-0000-0000-00003A9F0000}"/>
    <cellStyle name="Currency 2 8 7 2 2" xfId="33355" xr:uid="{00000000-0005-0000-0000-00003B9F0000}"/>
    <cellStyle name="Currency 2 8 7 2 3" xfId="56629" xr:uid="{00000000-0005-0000-0000-00003C9F0000}"/>
    <cellStyle name="Currency 2 8 7 3" xfId="33356" xr:uid="{00000000-0005-0000-0000-00003D9F0000}"/>
    <cellStyle name="Currency 2 8 7 4" xfId="33357" xr:uid="{00000000-0005-0000-0000-00003E9F0000}"/>
    <cellStyle name="Currency 2 8 8" xfId="33358" xr:uid="{00000000-0005-0000-0000-00003F9F0000}"/>
    <cellStyle name="Currency 2 8 8 2" xfId="33359" xr:uid="{00000000-0005-0000-0000-0000409F0000}"/>
    <cellStyle name="Currency 2 8 8 3" xfId="56630" xr:uid="{00000000-0005-0000-0000-0000419F0000}"/>
    <cellStyle name="Currency 2 8 9" xfId="33360" xr:uid="{00000000-0005-0000-0000-0000429F0000}"/>
    <cellStyle name="Currency 2 9" xfId="33361" xr:uid="{00000000-0005-0000-0000-0000439F0000}"/>
    <cellStyle name="Currency 2 9 10" xfId="33362" xr:uid="{00000000-0005-0000-0000-0000449F0000}"/>
    <cellStyle name="Currency 2 9 2" xfId="33363" xr:uid="{00000000-0005-0000-0000-0000459F0000}"/>
    <cellStyle name="Currency 2 9 2 2" xfId="33364" xr:uid="{00000000-0005-0000-0000-0000469F0000}"/>
    <cellStyle name="Currency 2 9 2 2 2" xfId="33365" xr:uid="{00000000-0005-0000-0000-0000479F0000}"/>
    <cellStyle name="Currency 2 9 2 2 2 2" xfId="33366" xr:uid="{00000000-0005-0000-0000-0000489F0000}"/>
    <cellStyle name="Currency 2 9 2 2 2 2 2" xfId="33367" xr:uid="{00000000-0005-0000-0000-0000499F0000}"/>
    <cellStyle name="Currency 2 9 2 2 2 2 2 2" xfId="33368" xr:uid="{00000000-0005-0000-0000-00004A9F0000}"/>
    <cellStyle name="Currency 2 9 2 2 2 2 2 3" xfId="56631" xr:uid="{00000000-0005-0000-0000-00004B9F0000}"/>
    <cellStyle name="Currency 2 9 2 2 2 2 3" xfId="33369" xr:uid="{00000000-0005-0000-0000-00004C9F0000}"/>
    <cellStyle name="Currency 2 9 2 2 2 2 4" xfId="33370" xr:uid="{00000000-0005-0000-0000-00004D9F0000}"/>
    <cellStyle name="Currency 2 9 2 2 2 3" xfId="33371" xr:uid="{00000000-0005-0000-0000-00004E9F0000}"/>
    <cellStyle name="Currency 2 9 2 2 2 3 2" xfId="33372" xr:uid="{00000000-0005-0000-0000-00004F9F0000}"/>
    <cellStyle name="Currency 2 9 2 2 2 3 2 2" xfId="33373" xr:uid="{00000000-0005-0000-0000-0000509F0000}"/>
    <cellStyle name="Currency 2 9 2 2 2 3 2 3" xfId="56632" xr:uid="{00000000-0005-0000-0000-0000519F0000}"/>
    <cellStyle name="Currency 2 9 2 2 2 3 3" xfId="33374" xr:uid="{00000000-0005-0000-0000-0000529F0000}"/>
    <cellStyle name="Currency 2 9 2 2 2 3 4" xfId="33375" xr:uid="{00000000-0005-0000-0000-0000539F0000}"/>
    <cellStyle name="Currency 2 9 2 2 2 4" xfId="33376" xr:uid="{00000000-0005-0000-0000-0000549F0000}"/>
    <cellStyle name="Currency 2 9 2 2 2 4 2" xfId="33377" xr:uid="{00000000-0005-0000-0000-0000559F0000}"/>
    <cellStyle name="Currency 2 9 2 2 2 4 3" xfId="56633" xr:uid="{00000000-0005-0000-0000-0000569F0000}"/>
    <cellStyle name="Currency 2 9 2 2 2 5" xfId="33378" xr:uid="{00000000-0005-0000-0000-0000579F0000}"/>
    <cellStyle name="Currency 2 9 2 2 2 6" xfId="33379" xr:uid="{00000000-0005-0000-0000-0000589F0000}"/>
    <cellStyle name="Currency 2 9 2 2 3" xfId="33380" xr:uid="{00000000-0005-0000-0000-0000599F0000}"/>
    <cellStyle name="Currency 2 9 2 2 3 2" xfId="33381" xr:uid="{00000000-0005-0000-0000-00005A9F0000}"/>
    <cellStyle name="Currency 2 9 2 2 3 2 2" xfId="33382" xr:uid="{00000000-0005-0000-0000-00005B9F0000}"/>
    <cellStyle name="Currency 2 9 2 2 3 2 3" xfId="56634" xr:uid="{00000000-0005-0000-0000-00005C9F0000}"/>
    <cellStyle name="Currency 2 9 2 2 3 3" xfId="33383" xr:uid="{00000000-0005-0000-0000-00005D9F0000}"/>
    <cellStyle name="Currency 2 9 2 2 3 4" xfId="33384" xr:uid="{00000000-0005-0000-0000-00005E9F0000}"/>
    <cellStyle name="Currency 2 9 2 2 4" xfId="33385" xr:uid="{00000000-0005-0000-0000-00005F9F0000}"/>
    <cellStyle name="Currency 2 9 2 2 4 2" xfId="33386" xr:uid="{00000000-0005-0000-0000-0000609F0000}"/>
    <cellStyle name="Currency 2 9 2 2 4 2 2" xfId="33387" xr:uid="{00000000-0005-0000-0000-0000619F0000}"/>
    <cellStyle name="Currency 2 9 2 2 4 2 3" xfId="56635" xr:uid="{00000000-0005-0000-0000-0000629F0000}"/>
    <cellStyle name="Currency 2 9 2 2 4 3" xfId="33388" xr:uid="{00000000-0005-0000-0000-0000639F0000}"/>
    <cellStyle name="Currency 2 9 2 2 4 4" xfId="33389" xr:uid="{00000000-0005-0000-0000-0000649F0000}"/>
    <cellStyle name="Currency 2 9 2 2 5" xfId="33390" xr:uid="{00000000-0005-0000-0000-0000659F0000}"/>
    <cellStyle name="Currency 2 9 2 2 5 2" xfId="33391" xr:uid="{00000000-0005-0000-0000-0000669F0000}"/>
    <cellStyle name="Currency 2 9 2 2 5 3" xfId="56636" xr:uid="{00000000-0005-0000-0000-0000679F0000}"/>
    <cellStyle name="Currency 2 9 2 2 6" xfId="33392" xr:uid="{00000000-0005-0000-0000-0000689F0000}"/>
    <cellStyle name="Currency 2 9 2 2 7" xfId="33393" xr:uid="{00000000-0005-0000-0000-0000699F0000}"/>
    <cellStyle name="Currency 2 9 2 3" xfId="33394" xr:uid="{00000000-0005-0000-0000-00006A9F0000}"/>
    <cellStyle name="Currency 2 9 2 3 2" xfId="33395" xr:uid="{00000000-0005-0000-0000-00006B9F0000}"/>
    <cellStyle name="Currency 2 9 2 3 2 2" xfId="33396" xr:uid="{00000000-0005-0000-0000-00006C9F0000}"/>
    <cellStyle name="Currency 2 9 2 3 2 2 2" xfId="33397" xr:uid="{00000000-0005-0000-0000-00006D9F0000}"/>
    <cellStyle name="Currency 2 9 2 3 2 2 3" xfId="56637" xr:uid="{00000000-0005-0000-0000-00006E9F0000}"/>
    <cellStyle name="Currency 2 9 2 3 2 3" xfId="33398" xr:uid="{00000000-0005-0000-0000-00006F9F0000}"/>
    <cellStyle name="Currency 2 9 2 3 2 4" xfId="33399" xr:uid="{00000000-0005-0000-0000-0000709F0000}"/>
    <cellStyle name="Currency 2 9 2 3 3" xfId="33400" xr:uid="{00000000-0005-0000-0000-0000719F0000}"/>
    <cellStyle name="Currency 2 9 2 3 3 2" xfId="33401" xr:uid="{00000000-0005-0000-0000-0000729F0000}"/>
    <cellStyle name="Currency 2 9 2 3 3 2 2" xfId="33402" xr:uid="{00000000-0005-0000-0000-0000739F0000}"/>
    <cellStyle name="Currency 2 9 2 3 3 2 3" xfId="56638" xr:uid="{00000000-0005-0000-0000-0000749F0000}"/>
    <cellStyle name="Currency 2 9 2 3 3 3" xfId="33403" xr:uid="{00000000-0005-0000-0000-0000759F0000}"/>
    <cellStyle name="Currency 2 9 2 3 3 4" xfId="33404" xr:uid="{00000000-0005-0000-0000-0000769F0000}"/>
    <cellStyle name="Currency 2 9 2 3 4" xfId="33405" xr:uid="{00000000-0005-0000-0000-0000779F0000}"/>
    <cellStyle name="Currency 2 9 2 3 4 2" xfId="33406" xr:uid="{00000000-0005-0000-0000-0000789F0000}"/>
    <cellStyle name="Currency 2 9 2 3 4 3" xfId="56639" xr:uid="{00000000-0005-0000-0000-0000799F0000}"/>
    <cellStyle name="Currency 2 9 2 3 5" xfId="33407" xr:uid="{00000000-0005-0000-0000-00007A9F0000}"/>
    <cellStyle name="Currency 2 9 2 3 6" xfId="33408" xr:uid="{00000000-0005-0000-0000-00007B9F0000}"/>
    <cellStyle name="Currency 2 9 2 4" xfId="33409" xr:uid="{00000000-0005-0000-0000-00007C9F0000}"/>
    <cellStyle name="Currency 2 9 2 4 2" xfId="33410" xr:uid="{00000000-0005-0000-0000-00007D9F0000}"/>
    <cellStyle name="Currency 2 9 2 4 2 2" xfId="33411" xr:uid="{00000000-0005-0000-0000-00007E9F0000}"/>
    <cellStyle name="Currency 2 9 2 4 2 3" xfId="56640" xr:uid="{00000000-0005-0000-0000-00007F9F0000}"/>
    <cellStyle name="Currency 2 9 2 4 3" xfId="33412" xr:uid="{00000000-0005-0000-0000-0000809F0000}"/>
    <cellStyle name="Currency 2 9 2 4 4" xfId="33413" xr:uid="{00000000-0005-0000-0000-0000819F0000}"/>
    <cellStyle name="Currency 2 9 2 5" xfId="33414" xr:uid="{00000000-0005-0000-0000-0000829F0000}"/>
    <cellStyle name="Currency 2 9 2 5 2" xfId="33415" xr:uid="{00000000-0005-0000-0000-0000839F0000}"/>
    <cellStyle name="Currency 2 9 2 5 2 2" xfId="33416" xr:uid="{00000000-0005-0000-0000-0000849F0000}"/>
    <cellStyle name="Currency 2 9 2 5 2 3" xfId="56641" xr:uid="{00000000-0005-0000-0000-0000859F0000}"/>
    <cellStyle name="Currency 2 9 2 5 3" xfId="33417" xr:uid="{00000000-0005-0000-0000-0000869F0000}"/>
    <cellStyle name="Currency 2 9 2 5 4" xfId="33418" xr:uid="{00000000-0005-0000-0000-0000879F0000}"/>
    <cellStyle name="Currency 2 9 2 6" xfId="33419" xr:uid="{00000000-0005-0000-0000-0000889F0000}"/>
    <cellStyle name="Currency 2 9 2 6 2" xfId="33420" xr:uid="{00000000-0005-0000-0000-0000899F0000}"/>
    <cellStyle name="Currency 2 9 2 6 3" xfId="56642" xr:uid="{00000000-0005-0000-0000-00008A9F0000}"/>
    <cellStyle name="Currency 2 9 2 7" xfId="33421" xr:uid="{00000000-0005-0000-0000-00008B9F0000}"/>
    <cellStyle name="Currency 2 9 2 8" xfId="33422" xr:uid="{00000000-0005-0000-0000-00008C9F0000}"/>
    <cellStyle name="Currency 2 9 3" xfId="33423" xr:uid="{00000000-0005-0000-0000-00008D9F0000}"/>
    <cellStyle name="Currency 2 9 3 2" xfId="33424" xr:uid="{00000000-0005-0000-0000-00008E9F0000}"/>
    <cellStyle name="Currency 2 9 3 2 2" xfId="33425" xr:uid="{00000000-0005-0000-0000-00008F9F0000}"/>
    <cellStyle name="Currency 2 9 3 2 2 2" xfId="33426" xr:uid="{00000000-0005-0000-0000-0000909F0000}"/>
    <cellStyle name="Currency 2 9 3 2 2 2 2" xfId="33427" xr:uid="{00000000-0005-0000-0000-0000919F0000}"/>
    <cellStyle name="Currency 2 9 3 2 2 2 3" xfId="56643" xr:uid="{00000000-0005-0000-0000-0000929F0000}"/>
    <cellStyle name="Currency 2 9 3 2 2 3" xfId="33428" xr:uid="{00000000-0005-0000-0000-0000939F0000}"/>
    <cellStyle name="Currency 2 9 3 2 2 4" xfId="33429" xr:uid="{00000000-0005-0000-0000-0000949F0000}"/>
    <cellStyle name="Currency 2 9 3 2 3" xfId="33430" xr:uid="{00000000-0005-0000-0000-0000959F0000}"/>
    <cellStyle name="Currency 2 9 3 2 3 2" xfId="33431" xr:uid="{00000000-0005-0000-0000-0000969F0000}"/>
    <cellStyle name="Currency 2 9 3 2 3 2 2" xfId="33432" xr:uid="{00000000-0005-0000-0000-0000979F0000}"/>
    <cellStyle name="Currency 2 9 3 2 3 2 3" xfId="56644" xr:uid="{00000000-0005-0000-0000-0000989F0000}"/>
    <cellStyle name="Currency 2 9 3 2 3 3" xfId="33433" xr:uid="{00000000-0005-0000-0000-0000999F0000}"/>
    <cellStyle name="Currency 2 9 3 2 3 4" xfId="33434" xr:uid="{00000000-0005-0000-0000-00009A9F0000}"/>
    <cellStyle name="Currency 2 9 3 2 4" xfId="33435" xr:uid="{00000000-0005-0000-0000-00009B9F0000}"/>
    <cellStyle name="Currency 2 9 3 2 4 2" xfId="33436" xr:uid="{00000000-0005-0000-0000-00009C9F0000}"/>
    <cellStyle name="Currency 2 9 3 2 4 3" xfId="56645" xr:uid="{00000000-0005-0000-0000-00009D9F0000}"/>
    <cellStyle name="Currency 2 9 3 2 5" xfId="33437" xr:uid="{00000000-0005-0000-0000-00009E9F0000}"/>
    <cellStyle name="Currency 2 9 3 2 6" xfId="33438" xr:uid="{00000000-0005-0000-0000-00009F9F0000}"/>
    <cellStyle name="Currency 2 9 3 3" xfId="33439" xr:uid="{00000000-0005-0000-0000-0000A09F0000}"/>
    <cellStyle name="Currency 2 9 3 3 2" xfId="33440" xr:uid="{00000000-0005-0000-0000-0000A19F0000}"/>
    <cellStyle name="Currency 2 9 3 3 2 2" xfId="33441" xr:uid="{00000000-0005-0000-0000-0000A29F0000}"/>
    <cellStyle name="Currency 2 9 3 3 2 3" xfId="56646" xr:uid="{00000000-0005-0000-0000-0000A39F0000}"/>
    <cellStyle name="Currency 2 9 3 3 3" xfId="33442" xr:uid="{00000000-0005-0000-0000-0000A49F0000}"/>
    <cellStyle name="Currency 2 9 3 3 4" xfId="33443" xr:uid="{00000000-0005-0000-0000-0000A59F0000}"/>
    <cellStyle name="Currency 2 9 3 4" xfId="33444" xr:uid="{00000000-0005-0000-0000-0000A69F0000}"/>
    <cellStyle name="Currency 2 9 3 4 2" xfId="33445" xr:uid="{00000000-0005-0000-0000-0000A79F0000}"/>
    <cellStyle name="Currency 2 9 3 4 2 2" xfId="33446" xr:uid="{00000000-0005-0000-0000-0000A89F0000}"/>
    <cellStyle name="Currency 2 9 3 4 2 3" xfId="56647" xr:uid="{00000000-0005-0000-0000-0000A99F0000}"/>
    <cellStyle name="Currency 2 9 3 4 3" xfId="33447" xr:uid="{00000000-0005-0000-0000-0000AA9F0000}"/>
    <cellStyle name="Currency 2 9 3 4 4" xfId="33448" xr:uid="{00000000-0005-0000-0000-0000AB9F0000}"/>
    <cellStyle name="Currency 2 9 3 5" xfId="33449" xr:uid="{00000000-0005-0000-0000-0000AC9F0000}"/>
    <cellStyle name="Currency 2 9 3 5 2" xfId="33450" xr:uid="{00000000-0005-0000-0000-0000AD9F0000}"/>
    <cellStyle name="Currency 2 9 3 5 3" xfId="56648" xr:uid="{00000000-0005-0000-0000-0000AE9F0000}"/>
    <cellStyle name="Currency 2 9 3 6" xfId="33451" xr:uid="{00000000-0005-0000-0000-0000AF9F0000}"/>
    <cellStyle name="Currency 2 9 3 7" xfId="33452" xr:uid="{00000000-0005-0000-0000-0000B09F0000}"/>
    <cellStyle name="Currency 2 9 4" xfId="33453" xr:uid="{00000000-0005-0000-0000-0000B19F0000}"/>
    <cellStyle name="Currency 2 9 4 2" xfId="33454" xr:uid="{00000000-0005-0000-0000-0000B29F0000}"/>
    <cellStyle name="Currency 2 9 4 2 2" xfId="33455" xr:uid="{00000000-0005-0000-0000-0000B39F0000}"/>
    <cellStyle name="Currency 2 9 4 2 2 2" xfId="33456" xr:uid="{00000000-0005-0000-0000-0000B49F0000}"/>
    <cellStyle name="Currency 2 9 4 2 2 3" xfId="56649" xr:uid="{00000000-0005-0000-0000-0000B59F0000}"/>
    <cellStyle name="Currency 2 9 4 2 3" xfId="33457" xr:uid="{00000000-0005-0000-0000-0000B69F0000}"/>
    <cellStyle name="Currency 2 9 4 2 4" xfId="33458" xr:uid="{00000000-0005-0000-0000-0000B79F0000}"/>
    <cellStyle name="Currency 2 9 4 3" xfId="33459" xr:uid="{00000000-0005-0000-0000-0000B89F0000}"/>
    <cellStyle name="Currency 2 9 4 3 2" xfId="33460" xr:uid="{00000000-0005-0000-0000-0000B99F0000}"/>
    <cellStyle name="Currency 2 9 4 3 2 2" xfId="33461" xr:uid="{00000000-0005-0000-0000-0000BA9F0000}"/>
    <cellStyle name="Currency 2 9 4 3 2 3" xfId="56650" xr:uid="{00000000-0005-0000-0000-0000BB9F0000}"/>
    <cellStyle name="Currency 2 9 4 3 3" xfId="33462" xr:uid="{00000000-0005-0000-0000-0000BC9F0000}"/>
    <cellStyle name="Currency 2 9 4 3 4" xfId="33463" xr:uid="{00000000-0005-0000-0000-0000BD9F0000}"/>
    <cellStyle name="Currency 2 9 4 4" xfId="33464" xr:uid="{00000000-0005-0000-0000-0000BE9F0000}"/>
    <cellStyle name="Currency 2 9 4 4 2" xfId="33465" xr:uid="{00000000-0005-0000-0000-0000BF9F0000}"/>
    <cellStyle name="Currency 2 9 4 4 3" xfId="56651" xr:uid="{00000000-0005-0000-0000-0000C09F0000}"/>
    <cellStyle name="Currency 2 9 4 5" xfId="33466" xr:uid="{00000000-0005-0000-0000-0000C19F0000}"/>
    <cellStyle name="Currency 2 9 4 6" xfId="33467" xr:uid="{00000000-0005-0000-0000-0000C29F0000}"/>
    <cellStyle name="Currency 2 9 5" xfId="33468" xr:uid="{00000000-0005-0000-0000-0000C39F0000}"/>
    <cellStyle name="Currency 2 9 5 2" xfId="33469" xr:uid="{00000000-0005-0000-0000-0000C49F0000}"/>
    <cellStyle name="Currency 2 9 5 2 2" xfId="33470" xr:uid="{00000000-0005-0000-0000-0000C59F0000}"/>
    <cellStyle name="Currency 2 9 5 2 2 2" xfId="33471" xr:uid="{00000000-0005-0000-0000-0000C69F0000}"/>
    <cellStyle name="Currency 2 9 5 2 2 3" xfId="56652" xr:uid="{00000000-0005-0000-0000-0000C79F0000}"/>
    <cellStyle name="Currency 2 9 5 2 3" xfId="33472" xr:uid="{00000000-0005-0000-0000-0000C89F0000}"/>
    <cellStyle name="Currency 2 9 5 2 4" xfId="33473" xr:uid="{00000000-0005-0000-0000-0000C99F0000}"/>
    <cellStyle name="Currency 2 9 5 3" xfId="33474" xr:uid="{00000000-0005-0000-0000-0000CA9F0000}"/>
    <cellStyle name="Currency 2 9 5 3 2" xfId="33475" xr:uid="{00000000-0005-0000-0000-0000CB9F0000}"/>
    <cellStyle name="Currency 2 9 5 3 3" xfId="56653" xr:uid="{00000000-0005-0000-0000-0000CC9F0000}"/>
    <cellStyle name="Currency 2 9 5 4" xfId="33476" xr:uid="{00000000-0005-0000-0000-0000CD9F0000}"/>
    <cellStyle name="Currency 2 9 5 5" xfId="33477" xr:uid="{00000000-0005-0000-0000-0000CE9F0000}"/>
    <cellStyle name="Currency 2 9 6" xfId="33478" xr:uid="{00000000-0005-0000-0000-0000CF9F0000}"/>
    <cellStyle name="Currency 2 9 6 2" xfId="33479" xr:uid="{00000000-0005-0000-0000-0000D09F0000}"/>
    <cellStyle name="Currency 2 9 6 2 2" xfId="33480" xr:uid="{00000000-0005-0000-0000-0000D19F0000}"/>
    <cellStyle name="Currency 2 9 6 2 3" xfId="56654" xr:uid="{00000000-0005-0000-0000-0000D29F0000}"/>
    <cellStyle name="Currency 2 9 6 3" xfId="33481" xr:uid="{00000000-0005-0000-0000-0000D39F0000}"/>
    <cellStyle name="Currency 2 9 6 4" xfId="33482" xr:uid="{00000000-0005-0000-0000-0000D49F0000}"/>
    <cellStyle name="Currency 2 9 7" xfId="33483" xr:uid="{00000000-0005-0000-0000-0000D59F0000}"/>
    <cellStyle name="Currency 2 9 7 2" xfId="33484" xr:uid="{00000000-0005-0000-0000-0000D69F0000}"/>
    <cellStyle name="Currency 2 9 7 2 2" xfId="33485" xr:uid="{00000000-0005-0000-0000-0000D79F0000}"/>
    <cellStyle name="Currency 2 9 7 2 3" xfId="56655" xr:uid="{00000000-0005-0000-0000-0000D89F0000}"/>
    <cellStyle name="Currency 2 9 7 3" xfId="33486" xr:uid="{00000000-0005-0000-0000-0000D99F0000}"/>
    <cellStyle name="Currency 2 9 7 4" xfId="33487" xr:uid="{00000000-0005-0000-0000-0000DA9F0000}"/>
    <cellStyle name="Currency 2 9 8" xfId="33488" xr:uid="{00000000-0005-0000-0000-0000DB9F0000}"/>
    <cellStyle name="Currency 2 9 8 2" xfId="33489" xr:uid="{00000000-0005-0000-0000-0000DC9F0000}"/>
    <cellStyle name="Currency 2 9 8 3" xfId="56656" xr:uid="{00000000-0005-0000-0000-0000DD9F0000}"/>
    <cellStyle name="Currency 2 9 9" xfId="33490" xr:uid="{00000000-0005-0000-0000-0000DE9F0000}"/>
    <cellStyle name="Currency 3" xfId="18" xr:uid="{00000000-0005-0000-0000-0000DF9F0000}"/>
    <cellStyle name="Currency 3 10" xfId="33491" xr:uid="{00000000-0005-0000-0000-0000E09F0000}"/>
    <cellStyle name="Currency 3 10 2" xfId="33492" xr:uid="{00000000-0005-0000-0000-0000E19F0000}"/>
    <cellStyle name="Currency 3 10 2 2" xfId="33493" xr:uid="{00000000-0005-0000-0000-0000E29F0000}"/>
    <cellStyle name="Currency 3 10 2 2 2" xfId="33494" xr:uid="{00000000-0005-0000-0000-0000E39F0000}"/>
    <cellStyle name="Currency 3 10 2 2 3" xfId="56657" xr:uid="{00000000-0005-0000-0000-0000E49F0000}"/>
    <cellStyle name="Currency 3 10 2 3" xfId="33495" xr:uid="{00000000-0005-0000-0000-0000E59F0000}"/>
    <cellStyle name="Currency 3 10 2 4" xfId="33496" xr:uid="{00000000-0005-0000-0000-0000E69F0000}"/>
    <cellStyle name="Currency 3 10 3" xfId="33497" xr:uid="{00000000-0005-0000-0000-0000E79F0000}"/>
    <cellStyle name="Currency 3 10 3 2" xfId="33498" xr:uid="{00000000-0005-0000-0000-0000E89F0000}"/>
    <cellStyle name="Currency 3 10 3 2 2" xfId="33499" xr:uid="{00000000-0005-0000-0000-0000E99F0000}"/>
    <cellStyle name="Currency 3 10 3 2 3" xfId="56658" xr:uid="{00000000-0005-0000-0000-0000EA9F0000}"/>
    <cellStyle name="Currency 3 10 3 3" xfId="33500" xr:uid="{00000000-0005-0000-0000-0000EB9F0000}"/>
    <cellStyle name="Currency 3 10 3 4" xfId="33501" xr:uid="{00000000-0005-0000-0000-0000EC9F0000}"/>
    <cellStyle name="Currency 3 10 4" xfId="33502" xr:uid="{00000000-0005-0000-0000-0000ED9F0000}"/>
    <cellStyle name="Currency 3 10 4 2" xfId="33503" xr:uid="{00000000-0005-0000-0000-0000EE9F0000}"/>
    <cellStyle name="Currency 3 10 4 3" xfId="56659" xr:uid="{00000000-0005-0000-0000-0000EF9F0000}"/>
    <cellStyle name="Currency 3 10 5" xfId="33504" xr:uid="{00000000-0005-0000-0000-0000F09F0000}"/>
    <cellStyle name="Currency 3 10 6" xfId="33505" xr:uid="{00000000-0005-0000-0000-0000F19F0000}"/>
    <cellStyle name="Currency 3 10 7" xfId="60917" xr:uid="{00000000-0005-0000-0000-0000F29F0000}"/>
    <cellStyle name="Currency 3 11" xfId="33506" xr:uid="{00000000-0005-0000-0000-0000F39F0000}"/>
    <cellStyle name="Currency 3 11 2" xfId="33507" xr:uid="{00000000-0005-0000-0000-0000F49F0000}"/>
    <cellStyle name="Currency 3 11 2 2" xfId="33508" xr:uid="{00000000-0005-0000-0000-0000F59F0000}"/>
    <cellStyle name="Currency 3 11 2 2 2" xfId="33509" xr:uid="{00000000-0005-0000-0000-0000F69F0000}"/>
    <cellStyle name="Currency 3 11 2 2 3" xfId="56660" xr:uid="{00000000-0005-0000-0000-0000F79F0000}"/>
    <cellStyle name="Currency 3 11 2 3" xfId="33510" xr:uid="{00000000-0005-0000-0000-0000F89F0000}"/>
    <cellStyle name="Currency 3 11 2 4" xfId="33511" xr:uid="{00000000-0005-0000-0000-0000F99F0000}"/>
    <cellStyle name="Currency 3 11 3" xfId="33512" xr:uid="{00000000-0005-0000-0000-0000FA9F0000}"/>
    <cellStyle name="Currency 3 11 3 2" xfId="33513" xr:uid="{00000000-0005-0000-0000-0000FB9F0000}"/>
    <cellStyle name="Currency 3 11 3 3" xfId="56661" xr:uid="{00000000-0005-0000-0000-0000FC9F0000}"/>
    <cellStyle name="Currency 3 11 4" xfId="33514" xr:uid="{00000000-0005-0000-0000-0000FD9F0000}"/>
    <cellStyle name="Currency 3 11 5" xfId="33515" xr:uid="{00000000-0005-0000-0000-0000FE9F0000}"/>
    <cellStyle name="Currency 3 12" xfId="33516" xr:uid="{00000000-0005-0000-0000-0000FF9F0000}"/>
    <cellStyle name="Currency 3 12 2" xfId="33517" xr:uid="{00000000-0005-0000-0000-000000A00000}"/>
    <cellStyle name="Currency 3 12 2 2" xfId="33518" xr:uid="{00000000-0005-0000-0000-000001A00000}"/>
    <cellStyle name="Currency 3 12 2 3" xfId="56662" xr:uid="{00000000-0005-0000-0000-000002A00000}"/>
    <cellStyle name="Currency 3 12 3" xfId="33519" xr:uid="{00000000-0005-0000-0000-000003A00000}"/>
    <cellStyle name="Currency 3 12 4" xfId="33520" xr:uid="{00000000-0005-0000-0000-000004A00000}"/>
    <cellStyle name="Currency 3 13" xfId="33521" xr:uid="{00000000-0005-0000-0000-000005A00000}"/>
    <cellStyle name="Currency 3 14" xfId="33522" xr:uid="{00000000-0005-0000-0000-000006A00000}"/>
    <cellStyle name="Currency 3 14 2" xfId="33523" xr:uid="{00000000-0005-0000-0000-000007A00000}"/>
    <cellStyle name="Currency 3 14 2 2" xfId="33524" xr:uid="{00000000-0005-0000-0000-000008A00000}"/>
    <cellStyle name="Currency 3 14 2 3" xfId="56663" xr:uid="{00000000-0005-0000-0000-000009A00000}"/>
    <cellStyle name="Currency 3 14 3" xfId="33525" xr:uid="{00000000-0005-0000-0000-00000AA00000}"/>
    <cellStyle name="Currency 3 14 4" xfId="33526" xr:uid="{00000000-0005-0000-0000-00000BA00000}"/>
    <cellStyle name="Currency 3 15" xfId="33527" xr:uid="{00000000-0005-0000-0000-00000CA00000}"/>
    <cellStyle name="Currency 3 15 2" xfId="33528" xr:uid="{00000000-0005-0000-0000-00000DA00000}"/>
    <cellStyle name="Currency 3 15 3" xfId="56664" xr:uid="{00000000-0005-0000-0000-00000EA00000}"/>
    <cellStyle name="Currency 3 16" xfId="33529" xr:uid="{00000000-0005-0000-0000-00000FA00000}"/>
    <cellStyle name="Currency 3 17" xfId="33530" xr:uid="{00000000-0005-0000-0000-000010A00000}"/>
    <cellStyle name="Currency 3 2" xfId="33531" xr:uid="{00000000-0005-0000-0000-000011A00000}"/>
    <cellStyle name="Currency 3 2 10" xfId="33532" xr:uid="{00000000-0005-0000-0000-000012A00000}"/>
    <cellStyle name="Currency 3 2 10 2" xfId="33533" xr:uid="{00000000-0005-0000-0000-000013A00000}"/>
    <cellStyle name="Currency 3 2 10 2 2" xfId="33534" xr:uid="{00000000-0005-0000-0000-000014A00000}"/>
    <cellStyle name="Currency 3 2 10 2 2 2" xfId="33535" xr:uid="{00000000-0005-0000-0000-000015A00000}"/>
    <cellStyle name="Currency 3 2 10 2 2 3" xfId="56665" xr:uid="{00000000-0005-0000-0000-000016A00000}"/>
    <cellStyle name="Currency 3 2 10 2 3" xfId="33536" xr:uid="{00000000-0005-0000-0000-000017A00000}"/>
    <cellStyle name="Currency 3 2 10 2 4" xfId="33537" xr:uid="{00000000-0005-0000-0000-000018A00000}"/>
    <cellStyle name="Currency 3 2 10 3" xfId="33538" xr:uid="{00000000-0005-0000-0000-000019A00000}"/>
    <cellStyle name="Currency 3 2 10 3 2" xfId="33539" xr:uid="{00000000-0005-0000-0000-00001AA00000}"/>
    <cellStyle name="Currency 3 2 10 3 3" xfId="56666" xr:uid="{00000000-0005-0000-0000-00001BA00000}"/>
    <cellStyle name="Currency 3 2 10 4" xfId="33540" xr:uid="{00000000-0005-0000-0000-00001CA00000}"/>
    <cellStyle name="Currency 3 2 10 5" xfId="33541" xr:uid="{00000000-0005-0000-0000-00001DA00000}"/>
    <cellStyle name="Currency 3 2 11" xfId="33542" xr:uid="{00000000-0005-0000-0000-00001EA00000}"/>
    <cellStyle name="Currency 3 2 11 2" xfId="33543" xr:uid="{00000000-0005-0000-0000-00001FA00000}"/>
    <cellStyle name="Currency 3 2 11 2 2" xfId="33544" xr:uid="{00000000-0005-0000-0000-000020A00000}"/>
    <cellStyle name="Currency 3 2 11 2 3" xfId="56667" xr:uid="{00000000-0005-0000-0000-000021A00000}"/>
    <cellStyle name="Currency 3 2 11 3" xfId="33545" xr:uid="{00000000-0005-0000-0000-000022A00000}"/>
    <cellStyle name="Currency 3 2 11 4" xfId="33546" xr:uid="{00000000-0005-0000-0000-000023A00000}"/>
    <cellStyle name="Currency 3 2 12" xfId="33547" xr:uid="{00000000-0005-0000-0000-000024A00000}"/>
    <cellStyle name="Currency 3 2 12 2" xfId="33548" xr:uid="{00000000-0005-0000-0000-000025A00000}"/>
    <cellStyle name="Currency 3 2 12 2 2" xfId="33549" xr:uid="{00000000-0005-0000-0000-000026A00000}"/>
    <cellStyle name="Currency 3 2 12 2 3" xfId="56668" xr:uid="{00000000-0005-0000-0000-000027A00000}"/>
    <cellStyle name="Currency 3 2 12 3" xfId="33550" xr:uid="{00000000-0005-0000-0000-000028A00000}"/>
    <cellStyle name="Currency 3 2 12 4" xfId="33551" xr:uid="{00000000-0005-0000-0000-000029A00000}"/>
    <cellStyle name="Currency 3 2 13" xfId="33552" xr:uid="{00000000-0005-0000-0000-00002AA00000}"/>
    <cellStyle name="Currency 3 2 13 2" xfId="33553" xr:uid="{00000000-0005-0000-0000-00002BA00000}"/>
    <cellStyle name="Currency 3 2 13 3" xfId="56669" xr:uid="{00000000-0005-0000-0000-00002CA00000}"/>
    <cellStyle name="Currency 3 2 14" xfId="33554" xr:uid="{00000000-0005-0000-0000-00002DA00000}"/>
    <cellStyle name="Currency 3 2 15" xfId="33555" xr:uid="{00000000-0005-0000-0000-00002EA00000}"/>
    <cellStyle name="Currency 3 2 2" xfId="33556" xr:uid="{00000000-0005-0000-0000-00002FA00000}"/>
    <cellStyle name="Currency 3 2 2 10" xfId="33557" xr:uid="{00000000-0005-0000-0000-000030A00000}"/>
    <cellStyle name="Currency 3 2 2 11" xfId="33558" xr:uid="{00000000-0005-0000-0000-000031A00000}"/>
    <cellStyle name="Currency 3 2 2 2" xfId="33559" xr:uid="{00000000-0005-0000-0000-000032A00000}"/>
    <cellStyle name="Currency 3 2 2 2 10" xfId="33560" xr:uid="{00000000-0005-0000-0000-000033A00000}"/>
    <cellStyle name="Currency 3 2 2 2 2" xfId="33561" xr:uid="{00000000-0005-0000-0000-000034A00000}"/>
    <cellStyle name="Currency 3 2 2 2 2 2" xfId="33562" xr:uid="{00000000-0005-0000-0000-000035A00000}"/>
    <cellStyle name="Currency 3 2 2 2 2 2 2" xfId="33563" xr:uid="{00000000-0005-0000-0000-000036A00000}"/>
    <cellStyle name="Currency 3 2 2 2 2 2 2 2" xfId="33564" xr:uid="{00000000-0005-0000-0000-000037A00000}"/>
    <cellStyle name="Currency 3 2 2 2 2 2 2 2 2" xfId="33565" xr:uid="{00000000-0005-0000-0000-000038A00000}"/>
    <cellStyle name="Currency 3 2 2 2 2 2 2 2 2 2" xfId="33566" xr:uid="{00000000-0005-0000-0000-000039A00000}"/>
    <cellStyle name="Currency 3 2 2 2 2 2 2 2 2 3" xfId="56670" xr:uid="{00000000-0005-0000-0000-00003AA00000}"/>
    <cellStyle name="Currency 3 2 2 2 2 2 2 2 3" xfId="33567" xr:uid="{00000000-0005-0000-0000-00003BA00000}"/>
    <cellStyle name="Currency 3 2 2 2 2 2 2 2 4" xfId="33568" xr:uid="{00000000-0005-0000-0000-00003CA00000}"/>
    <cellStyle name="Currency 3 2 2 2 2 2 2 3" xfId="33569" xr:uid="{00000000-0005-0000-0000-00003DA00000}"/>
    <cellStyle name="Currency 3 2 2 2 2 2 2 3 2" xfId="33570" xr:uid="{00000000-0005-0000-0000-00003EA00000}"/>
    <cellStyle name="Currency 3 2 2 2 2 2 2 3 2 2" xfId="33571" xr:uid="{00000000-0005-0000-0000-00003FA00000}"/>
    <cellStyle name="Currency 3 2 2 2 2 2 2 3 2 3" xfId="56671" xr:uid="{00000000-0005-0000-0000-000040A00000}"/>
    <cellStyle name="Currency 3 2 2 2 2 2 2 3 3" xfId="33572" xr:uid="{00000000-0005-0000-0000-000041A00000}"/>
    <cellStyle name="Currency 3 2 2 2 2 2 2 3 4" xfId="33573" xr:uid="{00000000-0005-0000-0000-000042A00000}"/>
    <cellStyle name="Currency 3 2 2 2 2 2 2 4" xfId="33574" xr:uid="{00000000-0005-0000-0000-000043A00000}"/>
    <cellStyle name="Currency 3 2 2 2 2 2 2 4 2" xfId="33575" xr:uid="{00000000-0005-0000-0000-000044A00000}"/>
    <cellStyle name="Currency 3 2 2 2 2 2 2 4 3" xfId="56672" xr:uid="{00000000-0005-0000-0000-000045A00000}"/>
    <cellStyle name="Currency 3 2 2 2 2 2 2 5" xfId="33576" xr:uid="{00000000-0005-0000-0000-000046A00000}"/>
    <cellStyle name="Currency 3 2 2 2 2 2 2 6" xfId="33577" xr:uid="{00000000-0005-0000-0000-000047A00000}"/>
    <cellStyle name="Currency 3 2 2 2 2 2 3" xfId="33578" xr:uid="{00000000-0005-0000-0000-000048A00000}"/>
    <cellStyle name="Currency 3 2 2 2 2 2 3 2" xfId="33579" xr:uid="{00000000-0005-0000-0000-000049A00000}"/>
    <cellStyle name="Currency 3 2 2 2 2 2 3 2 2" xfId="33580" xr:uid="{00000000-0005-0000-0000-00004AA00000}"/>
    <cellStyle name="Currency 3 2 2 2 2 2 3 2 3" xfId="56673" xr:uid="{00000000-0005-0000-0000-00004BA00000}"/>
    <cellStyle name="Currency 3 2 2 2 2 2 3 3" xfId="33581" xr:uid="{00000000-0005-0000-0000-00004CA00000}"/>
    <cellStyle name="Currency 3 2 2 2 2 2 3 4" xfId="33582" xr:uid="{00000000-0005-0000-0000-00004DA00000}"/>
    <cellStyle name="Currency 3 2 2 2 2 2 4" xfId="33583" xr:uid="{00000000-0005-0000-0000-00004EA00000}"/>
    <cellStyle name="Currency 3 2 2 2 2 2 4 2" xfId="33584" xr:uid="{00000000-0005-0000-0000-00004FA00000}"/>
    <cellStyle name="Currency 3 2 2 2 2 2 4 2 2" xfId="33585" xr:uid="{00000000-0005-0000-0000-000050A00000}"/>
    <cellStyle name="Currency 3 2 2 2 2 2 4 2 3" xfId="56674" xr:uid="{00000000-0005-0000-0000-000051A00000}"/>
    <cellStyle name="Currency 3 2 2 2 2 2 4 3" xfId="33586" xr:uid="{00000000-0005-0000-0000-000052A00000}"/>
    <cellStyle name="Currency 3 2 2 2 2 2 4 4" xfId="33587" xr:uid="{00000000-0005-0000-0000-000053A00000}"/>
    <cellStyle name="Currency 3 2 2 2 2 2 5" xfId="33588" xr:uid="{00000000-0005-0000-0000-000054A00000}"/>
    <cellStyle name="Currency 3 2 2 2 2 2 5 2" xfId="33589" xr:uid="{00000000-0005-0000-0000-000055A00000}"/>
    <cellStyle name="Currency 3 2 2 2 2 2 5 3" xfId="56675" xr:uid="{00000000-0005-0000-0000-000056A00000}"/>
    <cellStyle name="Currency 3 2 2 2 2 2 6" xfId="33590" xr:uid="{00000000-0005-0000-0000-000057A00000}"/>
    <cellStyle name="Currency 3 2 2 2 2 2 7" xfId="33591" xr:uid="{00000000-0005-0000-0000-000058A00000}"/>
    <cellStyle name="Currency 3 2 2 2 2 3" xfId="33592" xr:uid="{00000000-0005-0000-0000-000059A00000}"/>
    <cellStyle name="Currency 3 2 2 2 2 3 2" xfId="33593" xr:uid="{00000000-0005-0000-0000-00005AA00000}"/>
    <cellStyle name="Currency 3 2 2 2 2 3 2 2" xfId="33594" xr:uid="{00000000-0005-0000-0000-00005BA00000}"/>
    <cellStyle name="Currency 3 2 2 2 2 3 2 2 2" xfId="33595" xr:uid="{00000000-0005-0000-0000-00005CA00000}"/>
    <cellStyle name="Currency 3 2 2 2 2 3 2 2 3" xfId="56676" xr:uid="{00000000-0005-0000-0000-00005DA00000}"/>
    <cellStyle name="Currency 3 2 2 2 2 3 2 3" xfId="33596" xr:uid="{00000000-0005-0000-0000-00005EA00000}"/>
    <cellStyle name="Currency 3 2 2 2 2 3 2 4" xfId="33597" xr:uid="{00000000-0005-0000-0000-00005FA00000}"/>
    <cellStyle name="Currency 3 2 2 2 2 3 3" xfId="33598" xr:uid="{00000000-0005-0000-0000-000060A00000}"/>
    <cellStyle name="Currency 3 2 2 2 2 3 3 2" xfId="33599" xr:uid="{00000000-0005-0000-0000-000061A00000}"/>
    <cellStyle name="Currency 3 2 2 2 2 3 3 2 2" xfId="33600" xr:uid="{00000000-0005-0000-0000-000062A00000}"/>
    <cellStyle name="Currency 3 2 2 2 2 3 3 2 3" xfId="56677" xr:uid="{00000000-0005-0000-0000-000063A00000}"/>
    <cellStyle name="Currency 3 2 2 2 2 3 3 3" xfId="33601" xr:uid="{00000000-0005-0000-0000-000064A00000}"/>
    <cellStyle name="Currency 3 2 2 2 2 3 3 4" xfId="33602" xr:uid="{00000000-0005-0000-0000-000065A00000}"/>
    <cellStyle name="Currency 3 2 2 2 2 3 4" xfId="33603" xr:uid="{00000000-0005-0000-0000-000066A00000}"/>
    <cellStyle name="Currency 3 2 2 2 2 3 4 2" xfId="33604" xr:uid="{00000000-0005-0000-0000-000067A00000}"/>
    <cellStyle name="Currency 3 2 2 2 2 3 4 3" xfId="56678" xr:uid="{00000000-0005-0000-0000-000068A00000}"/>
    <cellStyle name="Currency 3 2 2 2 2 3 5" xfId="33605" xr:uid="{00000000-0005-0000-0000-000069A00000}"/>
    <cellStyle name="Currency 3 2 2 2 2 3 6" xfId="33606" xr:uid="{00000000-0005-0000-0000-00006AA00000}"/>
    <cellStyle name="Currency 3 2 2 2 2 4" xfId="33607" xr:uid="{00000000-0005-0000-0000-00006BA00000}"/>
    <cellStyle name="Currency 3 2 2 2 2 4 2" xfId="33608" xr:uid="{00000000-0005-0000-0000-00006CA00000}"/>
    <cellStyle name="Currency 3 2 2 2 2 4 2 2" xfId="33609" xr:uid="{00000000-0005-0000-0000-00006DA00000}"/>
    <cellStyle name="Currency 3 2 2 2 2 4 2 3" xfId="56679" xr:uid="{00000000-0005-0000-0000-00006EA00000}"/>
    <cellStyle name="Currency 3 2 2 2 2 4 3" xfId="33610" xr:uid="{00000000-0005-0000-0000-00006FA00000}"/>
    <cellStyle name="Currency 3 2 2 2 2 4 4" xfId="33611" xr:uid="{00000000-0005-0000-0000-000070A00000}"/>
    <cellStyle name="Currency 3 2 2 2 2 5" xfId="33612" xr:uid="{00000000-0005-0000-0000-000071A00000}"/>
    <cellStyle name="Currency 3 2 2 2 2 5 2" xfId="33613" xr:uid="{00000000-0005-0000-0000-000072A00000}"/>
    <cellStyle name="Currency 3 2 2 2 2 5 2 2" xfId="33614" xr:uid="{00000000-0005-0000-0000-000073A00000}"/>
    <cellStyle name="Currency 3 2 2 2 2 5 2 3" xfId="56680" xr:uid="{00000000-0005-0000-0000-000074A00000}"/>
    <cellStyle name="Currency 3 2 2 2 2 5 3" xfId="33615" xr:uid="{00000000-0005-0000-0000-000075A00000}"/>
    <cellStyle name="Currency 3 2 2 2 2 5 4" xfId="33616" xr:uid="{00000000-0005-0000-0000-000076A00000}"/>
    <cellStyle name="Currency 3 2 2 2 2 6" xfId="33617" xr:uid="{00000000-0005-0000-0000-000077A00000}"/>
    <cellStyle name="Currency 3 2 2 2 2 6 2" xfId="33618" xr:uid="{00000000-0005-0000-0000-000078A00000}"/>
    <cellStyle name="Currency 3 2 2 2 2 6 3" xfId="56681" xr:uid="{00000000-0005-0000-0000-000079A00000}"/>
    <cellStyle name="Currency 3 2 2 2 2 7" xfId="33619" xr:uid="{00000000-0005-0000-0000-00007AA00000}"/>
    <cellStyle name="Currency 3 2 2 2 2 8" xfId="33620" xr:uid="{00000000-0005-0000-0000-00007BA00000}"/>
    <cellStyle name="Currency 3 2 2 2 3" xfId="33621" xr:uid="{00000000-0005-0000-0000-00007CA00000}"/>
    <cellStyle name="Currency 3 2 2 2 3 2" xfId="33622" xr:uid="{00000000-0005-0000-0000-00007DA00000}"/>
    <cellStyle name="Currency 3 2 2 2 3 2 2" xfId="33623" xr:uid="{00000000-0005-0000-0000-00007EA00000}"/>
    <cellStyle name="Currency 3 2 2 2 3 2 2 2" xfId="33624" xr:uid="{00000000-0005-0000-0000-00007FA00000}"/>
    <cellStyle name="Currency 3 2 2 2 3 2 2 2 2" xfId="33625" xr:uid="{00000000-0005-0000-0000-000080A00000}"/>
    <cellStyle name="Currency 3 2 2 2 3 2 2 2 3" xfId="56682" xr:uid="{00000000-0005-0000-0000-000081A00000}"/>
    <cellStyle name="Currency 3 2 2 2 3 2 2 3" xfId="33626" xr:uid="{00000000-0005-0000-0000-000082A00000}"/>
    <cellStyle name="Currency 3 2 2 2 3 2 2 4" xfId="33627" xr:uid="{00000000-0005-0000-0000-000083A00000}"/>
    <cellStyle name="Currency 3 2 2 2 3 2 3" xfId="33628" xr:uid="{00000000-0005-0000-0000-000084A00000}"/>
    <cellStyle name="Currency 3 2 2 2 3 2 3 2" xfId="33629" xr:uid="{00000000-0005-0000-0000-000085A00000}"/>
    <cellStyle name="Currency 3 2 2 2 3 2 3 2 2" xfId="33630" xr:uid="{00000000-0005-0000-0000-000086A00000}"/>
    <cellStyle name="Currency 3 2 2 2 3 2 3 2 3" xfId="56683" xr:uid="{00000000-0005-0000-0000-000087A00000}"/>
    <cellStyle name="Currency 3 2 2 2 3 2 3 3" xfId="33631" xr:uid="{00000000-0005-0000-0000-000088A00000}"/>
    <cellStyle name="Currency 3 2 2 2 3 2 3 4" xfId="33632" xr:uid="{00000000-0005-0000-0000-000089A00000}"/>
    <cellStyle name="Currency 3 2 2 2 3 2 4" xfId="33633" xr:uid="{00000000-0005-0000-0000-00008AA00000}"/>
    <cellStyle name="Currency 3 2 2 2 3 2 4 2" xfId="33634" xr:uid="{00000000-0005-0000-0000-00008BA00000}"/>
    <cellStyle name="Currency 3 2 2 2 3 2 4 3" xfId="56684" xr:uid="{00000000-0005-0000-0000-00008CA00000}"/>
    <cellStyle name="Currency 3 2 2 2 3 2 5" xfId="33635" xr:uid="{00000000-0005-0000-0000-00008DA00000}"/>
    <cellStyle name="Currency 3 2 2 2 3 2 6" xfId="33636" xr:uid="{00000000-0005-0000-0000-00008EA00000}"/>
    <cellStyle name="Currency 3 2 2 2 3 3" xfId="33637" xr:uid="{00000000-0005-0000-0000-00008FA00000}"/>
    <cellStyle name="Currency 3 2 2 2 3 3 2" xfId="33638" xr:uid="{00000000-0005-0000-0000-000090A00000}"/>
    <cellStyle name="Currency 3 2 2 2 3 3 2 2" xfId="33639" xr:uid="{00000000-0005-0000-0000-000091A00000}"/>
    <cellStyle name="Currency 3 2 2 2 3 3 2 3" xfId="56685" xr:uid="{00000000-0005-0000-0000-000092A00000}"/>
    <cellStyle name="Currency 3 2 2 2 3 3 3" xfId="33640" xr:uid="{00000000-0005-0000-0000-000093A00000}"/>
    <cellStyle name="Currency 3 2 2 2 3 3 4" xfId="33641" xr:uid="{00000000-0005-0000-0000-000094A00000}"/>
    <cellStyle name="Currency 3 2 2 2 3 4" xfId="33642" xr:uid="{00000000-0005-0000-0000-000095A00000}"/>
    <cellStyle name="Currency 3 2 2 2 3 4 2" xfId="33643" xr:uid="{00000000-0005-0000-0000-000096A00000}"/>
    <cellStyle name="Currency 3 2 2 2 3 4 2 2" xfId="33644" xr:uid="{00000000-0005-0000-0000-000097A00000}"/>
    <cellStyle name="Currency 3 2 2 2 3 4 2 3" xfId="56686" xr:uid="{00000000-0005-0000-0000-000098A00000}"/>
    <cellStyle name="Currency 3 2 2 2 3 4 3" xfId="33645" xr:uid="{00000000-0005-0000-0000-000099A00000}"/>
    <cellStyle name="Currency 3 2 2 2 3 4 4" xfId="33646" xr:uid="{00000000-0005-0000-0000-00009AA00000}"/>
    <cellStyle name="Currency 3 2 2 2 3 5" xfId="33647" xr:uid="{00000000-0005-0000-0000-00009BA00000}"/>
    <cellStyle name="Currency 3 2 2 2 3 5 2" xfId="33648" xr:uid="{00000000-0005-0000-0000-00009CA00000}"/>
    <cellStyle name="Currency 3 2 2 2 3 5 3" xfId="56687" xr:uid="{00000000-0005-0000-0000-00009DA00000}"/>
    <cellStyle name="Currency 3 2 2 2 3 6" xfId="33649" xr:uid="{00000000-0005-0000-0000-00009EA00000}"/>
    <cellStyle name="Currency 3 2 2 2 3 7" xfId="33650" xr:uid="{00000000-0005-0000-0000-00009FA00000}"/>
    <cellStyle name="Currency 3 2 2 2 4" xfId="33651" xr:uid="{00000000-0005-0000-0000-0000A0A00000}"/>
    <cellStyle name="Currency 3 2 2 2 4 2" xfId="33652" xr:uid="{00000000-0005-0000-0000-0000A1A00000}"/>
    <cellStyle name="Currency 3 2 2 2 4 2 2" xfId="33653" xr:uid="{00000000-0005-0000-0000-0000A2A00000}"/>
    <cellStyle name="Currency 3 2 2 2 4 2 2 2" xfId="33654" xr:uid="{00000000-0005-0000-0000-0000A3A00000}"/>
    <cellStyle name="Currency 3 2 2 2 4 2 2 3" xfId="56688" xr:uid="{00000000-0005-0000-0000-0000A4A00000}"/>
    <cellStyle name="Currency 3 2 2 2 4 2 3" xfId="33655" xr:uid="{00000000-0005-0000-0000-0000A5A00000}"/>
    <cellStyle name="Currency 3 2 2 2 4 2 4" xfId="33656" xr:uid="{00000000-0005-0000-0000-0000A6A00000}"/>
    <cellStyle name="Currency 3 2 2 2 4 3" xfId="33657" xr:uid="{00000000-0005-0000-0000-0000A7A00000}"/>
    <cellStyle name="Currency 3 2 2 2 4 3 2" xfId="33658" xr:uid="{00000000-0005-0000-0000-0000A8A00000}"/>
    <cellStyle name="Currency 3 2 2 2 4 3 2 2" xfId="33659" xr:uid="{00000000-0005-0000-0000-0000A9A00000}"/>
    <cellStyle name="Currency 3 2 2 2 4 3 2 3" xfId="56689" xr:uid="{00000000-0005-0000-0000-0000AAA00000}"/>
    <cellStyle name="Currency 3 2 2 2 4 3 3" xfId="33660" xr:uid="{00000000-0005-0000-0000-0000ABA00000}"/>
    <cellStyle name="Currency 3 2 2 2 4 3 4" xfId="33661" xr:uid="{00000000-0005-0000-0000-0000ACA00000}"/>
    <cellStyle name="Currency 3 2 2 2 4 4" xfId="33662" xr:uid="{00000000-0005-0000-0000-0000ADA00000}"/>
    <cellStyle name="Currency 3 2 2 2 4 4 2" xfId="33663" xr:uid="{00000000-0005-0000-0000-0000AEA00000}"/>
    <cellStyle name="Currency 3 2 2 2 4 4 3" xfId="56690" xr:uid="{00000000-0005-0000-0000-0000AFA00000}"/>
    <cellStyle name="Currency 3 2 2 2 4 5" xfId="33664" xr:uid="{00000000-0005-0000-0000-0000B0A00000}"/>
    <cellStyle name="Currency 3 2 2 2 4 6" xfId="33665" xr:uid="{00000000-0005-0000-0000-0000B1A00000}"/>
    <cellStyle name="Currency 3 2 2 2 5" xfId="33666" xr:uid="{00000000-0005-0000-0000-0000B2A00000}"/>
    <cellStyle name="Currency 3 2 2 2 5 2" xfId="33667" xr:uid="{00000000-0005-0000-0000-0000B3A00000}"/>
    <cellStyle name="Currency 3 2 2 2 5 2 2" xfId="33668" xr:uid="{00000000-0005-0000-0000-0000B4A00000}"/>
    <cellStyle name="Currency 3 2 2 2 5 2 2 2" xfId="33669" xr:uid="{00000000-0005-0000-0000-0000B5A00000}"/>
    <cellStyle name="Currency 3 2 2 2 5 2 2 3" xfId="56691" xr:uid="{00000000-0005-0000-0000-0000B6A00000}"/>
    <cellStyle name="Currency 3 2 2 2 5 2 3" xfId="33670" xr:uid="{00000000-0005-0000-0000-0000B7A00000}"/>
    <cellStyle name="Currency 3 2 2 2 5 2 4" xfId="33671" xr:uid="{00000000-0005-0000-0000-0000B8A00000}"/>
    <cellStyle name="Currency 3 2 2 2 5 3" xfId="33672" xr:uid="{00000000-0005-0000-0000-0000B9A00000}"/>
    <cellStyle name="Currency 3 2 2 2 5 3 2" xfId="33673" xr:uid="{00000000-0005-0000-0000-0000BAA00000}"/>
    <cellStyle name="Currency 3 2 2 2 5 3 3" xfId="56692" xr:uid="{00000000-0005-0000-0000-0000BBA00000}"/>
    <cellStyle name="Currency 3 2 2 2 5 4" xfId="33674" xr:uid="{00000000-0005-0000-0000-0000BCA00000}"/>
    <cellStyle name="Currency 3 2 2 2 5 5" xfId="33675" xr:uid="{00000000-0005-0000-0000-0000BDA00000}"/>
    <cellStyle name="Currency 3 2 2 2 6" xfId="33676" xr:uid="{00000000-0005-0000-0000-0000BEA00000}"/>
    <cellStyle name="Currency 3 2 2 2 6 2" xfId="33677" xr:uid="{00000000-0005-0000-0000-0000BFA00000}"/>
    <cellStyle name="Currency 3 2 2 2 6 2 2" xfId="33678" xr:uid="{00000000-0005-0000-0000-0000C0A00000}"/>
    <cellStyle name="Currency 3 2 2 2 6 2 3" xfId="56693" xr:uid="{00000000-0005-0000-0000-0000C1A00000}"/>
    <cellStyle name="Currency 3 2 2 2 6 3" xfId="33679" xr:uid="{00000000-0005-0000-0000-0000C2A00000}"/>
    <cellStyle name="Currency 3 2 2 2 6 4" xfId="33680" xr:uid="{00000000-0005-0000-0000-0000C3A00000}"/>
    <cellStyle name="Currency 3 2 2 2 7" xfId="33681" xr:uid="{00000000-0005-0000-0000-0000C4A00000}"/>
    <cellStyle name="Currency 3 2 2 2 7 2" xfId="33682" xr:uid="{00000000-0005-0000-0000-0000C5A00000}"/>
    <cellStyle name="Currency 3 2 2 2 7 2 2" xfId="33683" xr:uid="{00000000-0005-0000-0000-0000C6A00000}"/>
    <cellStyle name="Currency 3 2 2 2 7 2 3" xfId="56694" xr:uid="{00000000-0005-0000-0000-0000C7A00000}"/>
    <cellStyle name="Currency 3 2 2 2 7 3" xfId="33684" xr:uid="{00000000-0005-0000-0000-0000C8A00000}"/>
    <cellStyle name="Currency 3 2 2 2 7 4" xfId="33685" xr:uid="{00000000-0005-0000-0000-0000C9A00000}"/>
    <cellStyle name="Currency 3 2 2 2 8" xfId="33686" xr:uid="{00000000-0005-0000-0000-0000CAA00000}"/>
    <cellStyle name="Currency 3 2 2 2 8 2" xfId="33687" xr:uid="{00000000-0005-0000-0000-0000CBA00000}"/>
    <cellStyle name="Currency 3 2 2 2 8 3" xfId="56695" xr:uid="{00000000-0005-0000-0000-0000CCA00000}"/>
    <cellStyle name="Currency 3 2 2 2 9" xfId="33688" xr:uid="{00000000-0005-0000-0000-0000CDA00000}"/>
    <cellStyle name="Currency 3 2 2 3" xfId="33689" xr:uid="{00000000-0005-0000-0000-0000CEA00000}"/>
    <cellStyle name="Currency 3 2 2 3 2" xfId="33690" xr:uid="{00000000-0005-0000-0000-0000CFA00000}"/>
    <cellStyle name="Currency 3 2 2 3 2 2" xfId="33691" xr:uid="{00000000-0005-0000-0000-0000D0A00000}"/>
    <cellStyle name="Currency 3 2 2 3 2 2 2" xfId="33692" xr:uid="{00000000-0005-0000-0000-0000D1A00000}"/>
    <cellStyle name="Currency 3 2 2 3 2 2 2 2" xfId="33693" xr:uid="{00000000-0005-0000-0000-0000D2A00000}"/>
    <cellStyle name="Currency 3 2 2 3 2 2 2 2 2" xfId="33694" xr:uid="{00000000-0005-0000-0000-0000D3A00000}"/>
    <cellStyle name="Currency 3 2 2 3 2 2 2 2 3" xfId="56696" xr:uid="{00000000-0005-0000-0000-0000D4A00000}"/>
    <cellStyle name="Currency 3 2 2 3 2 2 2 3" xfId="33695" xr:uid="{00000000-0005-0000-0000-0000D5A00000}"/>
    <cellStyle name="Currency 3 2 2 3 2 2 2 4" xfId="33696" xr:uid="{00000000-0005-0000-0000-0000D6A00000}"/>
    <cellStyle name="Currency 3 2 2 3 2 2 3" xfId="33697" xr:uid="{00000000-0005-0000-0000-0000D7A00000}"/>
    <cellStyle name="Currency 3 2 2 3 2 2 3 2" xfId="33698" xr:uid="{00000000-0005-0000-0000-0000D8A00000}"/>
    <cellStyle name="Currency 3 2 2 3 2 2 3 2 2" xfId="33699" xr:uid="{00000000-0005-0000-0000-0000D9A00000}"/>
    <cellStyle name="Currency 3 2 2 3 2 2 3 2 3" xfId="56697" xr:uid="{00000000-0005-0000-0000-0000DAA00000}"/>
    <cellStyle name="Currency 3 2 2 3 2 2 3 3" xfId="33700" xr:uid="{00000000-0005-0000-0000-0000DBA00000}"/>
    <cellStyle name="Currency 3 2 2 3 2 2 3 4" xfId="33701" xr:uid="{00000000-0005-0000-0000-0000DCA00000}"/>
    <cellStyle name="Currency 3 2 2 3 2 2 4" xfId="33702" xr:uid="{00000000-0005-0000-0000-0000DDA00000}"/>
    <cellStyle name="Currency 3 2 2 3 2 2 4 2" xfId="33703" xr:uid="{00000000-0005-0000-0000-0000DEA00000}"/>
    <cellStyle name="Currency 3 2 2 3 2 2 4 3" xfId="56698" xr:uid="{00000000-0005-0000-0000-0000DFA00000}"/>
    <cellStyle name="Currency 3 2 2 3 2 2 5" xfId="33704" xr:uid="{00000000-0005-0000-0000-0000E0A00000}"/>
    <cellStyle name="Currency 3 2 2 3 2 2 6" xfId="33705" xr:uid="{00000000-0005-0000-0000-0000E1A00000}"/>
    <cellStyle name="Currency 3 2 2 3 2 3" xfId="33706" xr:uid="{00000000-0005-0000-0000-0000E2A00000}"/>
    <cellStyle name="Currency 3 2 2 3 2 3 2" xfId="33707" xr:uid="{00000000-0005-0000-0000-0000E3A00000}"/>
    <cellStyle name="Currency 3 2 2 3 2 3 2 2" xfId="33708" xr:uid="{00000000-0005-0000-0000-0000E4A00000}"/>
    <cellStyle name="Currency 3 2 2 3 2 3 2 3" xfId="56699" xr:uid="{00000000-0005-0000-0000-0000E5A00000}"/>
    <cellStyle name="Currency 3 2 2 3 2 3 3" xfId="33709" xr:uid="{00000000-0005-0000-0000-0000E6A00000}"/>
    <cellStyle name="Currency 3 2 2 3 2 3 4" xfId="33710" xr:uid="{00000000-0005-0000-0000-0000E7A00000}"/>
    <cellStyle name="Currency 3 2 2 3 2 4" xfId="33711" xr:uid="{00000000-0005-0000-0000-0000E8A00000}"/>
    <cellStyle name="Currency 3 2 2 3 2 4 2" xfId="33712" xr:uid="{00000000-0005-0000-0000-0000E9A00000}"/>
    <cellStyle name="Currency 3 2 2 3 2 4 2 2" xfId="33713" xr:uid="{00000000-0005-0000-0000-0000EAA00000}"/>
    <cellStyle name="Currency 3 2 2 3 2 4 2 3" xfId="56700" xr:uid="{00000000-0005-0000-0000-0000EBA00000}"/>
    <cellStyle name="Currency 3 2 2 3 2 4 3" xfId="33714" xr:uid="{00000000-0005-0000-0000-0000ECA00000}"/>
    <cellStyle name="Currency 3 2 2 3 2 4 4" xfId="33715" xr:uid="{00000000-0005-0000-0000-0000EDA00000}"/>
    <cellStyle name="Currency 3 2 2 3 2 5" xfId="33716" xr:uid="{00000000-0005-0000-0000-0000EEA00000}"/>
    <cellStyle name="Currency 3 2 2 3 2 5 2" xfId="33717" xr:uid="{00000000-0005-0000-0000-0000EFA00000}"/>
    <cellStyle name="Currency 3 2 2 3 2 5 3" xfId="56701" xr:uid="{00000000-0005-0000-0000-0000F0A00000}"/>
    <cellStyle name="Currency 3 2 2 3 2 6" xfId="33718" xr:uid="{00000000-0005-0000-0000-0000F1A00000}"/>
    <cellStyle name="Currency 3 2 2 3 2 7" xfId="33719" xr:uid="{00000000-0005-0000-0000-0000F2A00000}"/>
    <cellStyle name="Currency 3 2 2 3 3" xfId="33720" xr:uid="{00000000-0005-0000-0000-0000F3A00000}"/>
    <cellStyle name="Currency 3 2 2 3 3 2" xfId="33721" xr:uid="{00000000-0005-0000-0000-0000F4A00000}"/>
    <cellStyle name="Currency 3 2 2 3 3 2 2" xfId="33722" xr:uid="{00000000-0005-0000-0000-0000F5A00000}"/>
    <cellStyle name="Currency 3 2 2 3 3 2 2 2" xfId="33723" xr:uid="{00000000-0005-0000-0000-0000F6A00000}"/>
    <cellStyle name="Currency 3 2 2 3 3 2 2 3" xfId="56702" xr:uid="{00000000-0005-0000-0000-0000F7A00000}"/>
    <cellStyle name="Currency 3 2 2 3 3 2 3" xfId="33724" xr:uid="{00000000-0005-0000-0000-0000F8A00000}"/>
    <cellStyle name="Currency 3 2 2 3 3 2 4" xfId="33725" xr:uid="{00000000-0005-0000-0000-0000F9A00000}"/>
    <cellStyle name="Currency 3 2 2 3 3 3" xfId="33726" xr:uid="{00000000-0005-0000-0000-0000FAA00000}"/>
    <cellStyle name="Currency 3 2 2 3 3 3 2" xfId="33727" xr:uid="{00000000-0005-0000-0000-0000FBA00000}"/>
    <cellStyle name="Currency 3 2 2 3 3 3 2 2" xfId="33728" xr:uid="{00000000-0005-0000-0000-0000FCA00000}"/>
    <cellStyle name="Currency 3 2 2 3 3 3 2 3" xfId="56703" xr:uid="{00000000-0005-0000-0000-0000FDA00000}"/>
    <cellStyle name="Currency 3 2 2 3 3 3 3" xfId="33729" xr:uid="{00000000-0005-0000-0000-0000FEA00000}"/>
    <cellStyle name="Currency 3 2 2 3 3 3 4" xfId="33730" xr:uid="{00000000-0005-0000-0000-0000FFA00000}"/>
    <cellStyle name="Currency 3 2 2 3 3 4" xfId="33731" xr:uid="{00000000-0005-0000-0000-000000A10000}"/>
    <cellStyle name="Currency 3 2 2 3 3 4 2" xfId="33732" xr:uid="{00000000-0005-0000-0000-000001A10000}"/>
    <cellStyle name="Currency 3 2 2 3 3 4 3" xfId="56704" xr:uid="{00000000-0005-0000-0000-000002A10000}"/>
    <cellStyle name="Currency 3 2 2 3 3 5" xfId="33733" xr:uid="{00000000-0005-0000-0000-000003A10000}"/>
    <cellStyle name="Currency 3 2 2 3 3 6" xfId="33734" xr:uid="{00000000-0005-0000-0000-000004A10000}"/>
    <cellStyle name="Currency 3 2 2 3 4" xfId="33735" xr:uid="{00000000-0005-0000-0000-000005A10000}"/>
    <cellStyle name="Currency 3 2 2 3 4 2" xfId="33736" xr:uid="{00000000-0005-0000-0000-000006A10000}"/>
    <cellStyle name="Currency 3 2 2 3 4 2 2" xfId="33737" xr:uid="{00000000-0005-0000-0000-000007A10000}"/>
    <cellStyle name="Currency 3 2 2 3 4 2 2 2" xfId="33738" xr:uid="{00000000-0005-0000-0000-000008A10000}"/>
    <cellStyle name="Currency 3 2 2 3 4 2 2 3" xfId="56705" xr:uid="{00000000-0005-0000-0000-000009A10000}"/>
    <cellStyle name="Currency 3 2 2 3 4 2 3" xfId="33739" xr:uid="{00000000-0005-0000-0000-00000AA10000}"/>
    <cellStyle name="Currency 3 2 2 3 4 2 4" xfId="33740" xr:uid="{00000000-0005-0000-0000-00000BA10000}"/>
    <cellStyle name="Currency 3 2 2 3 4 3" xfId="33741" xr:uid="{00000000-0005-0000-0000-00000CA10000}"/>
    <cellStyle name="Currency 3 2 2 3 4 3 2" xfId="33742" xr:uid="{00000000-0005-0000-0000-00000DA10000}"/>
    <cellStyle name="Currency 3 2 2 3 4 3 3" xfId="56706" xr:uid="{00000000-0005-0000-0000-00000EA10000}"/>
    <cellStyle name="Currency 3 2 2 3 4 4" xfId="33743" xr:uid="{00000000-0005-0000-0000-00000FA10000}"/>
    <cellStyle name="Currency 3 2 2 3 4 5" xfId="33744" xr:uid="{00000000-0005-0000-0000-000010A10000}"/>
    <cellStyle name="Currency 3 2 2 3 5" xfId="33745" xr:uid="{00000000-0005-0000-0000-000011A10000}"/>
    <cellStyle name="Currency 3 2 2 3 5 2" xfId="33746" xr:uid="{00000000-0005-0000-0000-000012A10000}"/>
    <cellStyle name="Currency 3 2 2 3 5 2 2" xfId="33747" xr:uid="{00000000-0005-0000-0000-000013A10000}"/>
    <cellStyle name="Currency 3 2 2 3 5 2 3" xfId="56707" xr:uid="{00000000-0005-0000-0000-000014A10000}"/>
    <cellStyle name="Currency 3 2 2 3 5 3" xfId="33748" xr:uid="{00000000-0005-0000-0000-000015A10000}"/>
    <cellStyle name="Currency 3 2 2 3 5 4" xfId="33749" xr:uid="{00000000-0005-0000-0000-000016A10000}"/>
    <cellStyle name="Currency 3 2 2 3 6" xfId="33750" xr:uid="{00000000-0005-0000-0000-000017A10000}"/>
    <cellStyle name="Currency 3 2 2 3 6 2" xfId="33751" xr:uid="{00000000-0005-0000-0000-000018A10000}"/>
    <cellStyle name="Currency 3 2 2 3 6 2 2" xfId="33752" xr:uid="{00000000-0005-0000-0000-000019A10000}"/>
    <cellStyle name="Currency 3 2 2 3 6 2 3" xfId="56708" xr:uid="{00000000-0005-0000-0000-00001AA10000}"/>
    <cellStyle name="Currency 3 2 2 3 6 3" xfId="33753" xr:uid="{00000000-0005-0000-0000-00001BA10000}"/>
    <cellStyle name="Currency 3 2 2 3 6 4" xfId="33754" xr:uid="{00000000-0005-0000-0000-00001CA10000}"/>
    <cellStyle name="Currency 3 2 2 3 7" xfId="33755" xr:uid="{00000000-0005-0000-0000-00001DA10000}"/>
    <cellStyle name="Currency 3 2 2 3 7 2" xfId="33756" xr:uid="{00000000-0005-0000-0000-00001EA10000}"/>
    <cellStyle name="Currency 3 2 2 3 7 3" xfId="56709" xr:uid="{00000000-0005-0000-0000-00001FA10000}"/>
    <cellStyle name="Currency 3 2 2 3 8" xfId="33757" xr:uid="{00000000-0005-0000-0000-000020A10000}"/>
    <cellStyle name="Currency 3 2 2 3 9" xfId="33758" xr:uid="{00000000-0005-0000-0000-000021A10000}"/>
    <cellStyle name="Currency 3 2 2 4" xfId="33759" xr:uid="{00000000-0005-0000-0000-000022A10000}"/>
    <cellStyle name="Currency 3 2 2 4 2" xfId="33760" xr:uid="{00000000-0005-0000-0000-000023A10000}"/>
    <cellStyle name="Currency 3 2 2 4 2 2" xfId="33761" xr:uid="{00000000-0005-0000-0000-000024A10000}"/>
    <cellStyle name="Currency 3 2 2 4 2 2 2" xfId="33762" xr:uid="{00000000-0005-0000-0000-000025A10000}"/>
    <cellStyle name="Currency 3 2 2 4 2 2 2 2" xfId="33763" xr:uid="{00000000-0005-0000-0000-000026A10000}"/>
    <cellStyle name="Currency 3 2 2 4 2 2 2 3" xfId="56710" xr:uid="{00000000-0005-0000-0000-000027A10000}"/>
    <cellStyle name="Currency 3 2 2 4 2 2 3" xfId="33764" xr:uid="{00000000-0005-0000-0000-000028A10000}"/>
    <cellStyle name="Currency 3 2 2 4 2 2 4" xfId="33765" xr:uid="{00000000-0005-0000-0000-000029A10000}"/>
    <cellStyle name="Currency 3 2 2 4 2 3" xfId="33766" xr:uid="{00000000-0005-0000-0000-00002AA10000}"/>
    <cellStyle name="Currency 3 2 2 4 2 3 2" xfId="33767" xr:uid="{00000000-0005-0000-0000-00002BA10000}"/>
    <cellStyle name="Currency 3 2 2 4 2 3 2 2" xfId="33768" xr:uid="{00000000-0005-0000-0000-00002CA10000}"/>
    <cellStyle name="Currency 3 2 2 4 2 3 2 3" xfId="56711" xr:uid="{00000000-0005-0000-0000-00002DA10000}"/>
    <cellStyle name="Currency 3 2 2 4 2 3 3" xfId="33769" xr:uid="{00000000-0005-0000-0000-00002EA10000}"/>
    <cellStyle name="Currency 3 2 2 4 2 3 4" xfId="33770" xr:uid="{00000000-0005-0000-0000-00002FA10000}"/>
    <cellStyle name="Currency 3 2 2 4 2 4" xfId="33771" xr:uid="{00000000-0005-0000-0000-000030A10000}"/>
    <cellStyle name="Currency 3 2 2 4 2 4 2" xfId="33772" xr:uid="{00000000-0005-0000-0000-000031A10000}"/>
    <cellStyle name="Currency 3 2 2 4 2 4 3" xfId="56712" xr:uid="{00000000-0005-0000-0000-000032A10000}"/>
    <cellStyle name="Currency 3 2 2 4 2 5" xfId="33773" xr:uid="{00000000-0005-0000-0000-000033A10000}"/>
    <cellStyle name="Currency 3 2 2 4 2 6" xfId="33774" xr:uid="{00000000-0005-0000-0000-000034A10000}"/>
    <cellStyle name="Currency 3 2 2 4 3" xfId="33775" xr:uid="{00000000-0005-0000-0000-000035A10000}"/>
    <cellStyle name="Currency 3 2 2 4 3 2" xfId="33776" xr:uid="{00000000-0005-0000-0000-000036A10000}"/>
    <cellStyle name="Currency 3 2 2 4 3 2 2" xfId="33777" xr:uid="{00000000-0005-0000-0000-000037A10000}"/>
    <cellStyle name="Currency 3 2 2 4 3 2 3" xfId="56713" xr:uid="{00000000-0005-0000-0000-000038A10000}"/>
    <cellStyle name="Currency 3 2 2 4 3 3" xfId="33778" xr:uid="{00000000-0005-0000-0000-000039A10000}"/>
    <cellStyle name="Currency 3 2 2 4 3 4" xfId="33779" xr:uid="{00000000-0005-0000-0000-00003AA10000}"/>
    <cellStyle name="Currency 3 2 2 4 4" xfId="33780" xr:uid="{00000000-0005-0000-0000-00003BA10000}"/>
    <cellStyle name="Currency 3 2 2 4 4 2" xfId="33781" xr:uid="{00000000-0005-0000-0000-00003CA10000}"/>
    <cellStyle name="Currency 3 2 2 4 4 2 2" xfId="33782" xr:uid="{00000000-0005-0000-0000-00003DA10000}"/>
    <cellStyle name="Currency 3 2 2 4 4 2 3" xfId="56714" xr:uid="{00000000-0005-0000-0000-00003EA10000}"/>
    <cellStyle name="Currency 3 2 2 4 4 3" xfId="33783" xr:uid="{00000000-0005-0000-0000-00003FA10000}"/>
    <cellStyle name="Currency 3 2 2 4 4 4" xfId="33784" xr:uid="{00000000-0005-0000-0000-000040A10000}"/>
    <cellStyle name="Currency 3 2 2 4 5" xfId="33785" xr:uid="{00000000-0005-0000-0000-000041A10000}"/>
    <cellStyle name="Currency 3 2 2 4 5 2" xfId="33786" xr:uid="{00000000-0005-0000-0000-000042A10000}"/>
    <cellStyle name="Currency 3 2 2 4 5 3" xfId="56715" xr:uid="{00000000-0005-0000-0000-000043A10000}"/>
    <cellStyle name="Currency 3 2 2 4 6" xfId="33787" xr:uid="{00000000-0005-0000-0000-000044A10000}"/>
    <cellStyle name="Currency 3 2 2 4 7" xfId="33788" xr:uid="{00000000-0005-0000-0000-000045A10000}"/>
    <cellStyle name="Currency 3 2 2 5" xfId="33789" xr:uid="{00000000-0005-0000-0000-000046A10000}"/>
    <cellStyle name="Currency 3 2 2 5 2" xfId="33790" xr:uid="{00000000-0005-0000-0000-000047A10000}"/>
    <cellStyle name="Currency 3 2 2 5 2 2" xfId="33791" xr:uid="{00000000-0005-0000-0000-000048A10000}"/>
    <cellStyle name="Currency 3 2 2 5 2 2 2" xfId="33792" xr:uid="{00000000-0005-0000-0000-000049A10000}"/>
    <cellStyle name="Currency 3 2 2 5 2 2 3" xfId="56716" xr:uid="{00000000-0005-0000-0000-00004AA10000}"/>
    <cellStyle name="Currency 3 2 2 5 2 3" xfId="33793" xr:uid="{00000000-0005-0000-0000-00004BA10000}"/>
    <cellStyle name="Currency 3 2 2 5 2 4" xfId="33794" xr:uid="{00000000-0005-0000-0000-00004CA10000}"/>
    <cellStyle name="Currency 3 2 2 5 3" xfId="33795" xr:uid="{00000000-0005-0000-0000-00004DA10000}"/>
    <cellStyle name="Currency 3 2 2 5 3 2" xfId="33796" xr:uid="{00000000-0005-0000-0000-00004EA10000}"/>
    <cellStyle name="Currency 3 2 2 5 3 2 2" xfId="33797" xr:uid="{00000000-0005-0000-0000-00004FA10000}"/>
    <cellStyle name="Currency 3 2 2 5 3 2 3" xfId="56717" xr:uid="{00000000-0005-0000-0000-000050A10000}"/>
    <cellStyle name="Currency 3 2 2 5 3 3" xfId="33798" xr:uid="{00000000-0005-0000-0000-000051A10000}"/>
    <cellStyle name="Currency 3 2 2 5 3 4" xfId="33799" xr:uid="{00000000-0005-0000-0000-000052A10000}"/>
    <cellStyle name="Currency 3 2 2 5 4" xfId="33800" xr:uid="{00000000-0005-0000-0000-000053A10000}"/>
    <cellStyle name="Currency 3 2 2 5 4 2" xfId="33801" xr:uid="{00000000-0005-0000-0000-000054A10000}"/>
    <cellStyle name="Currency 3 2 2 5 4 3" xfId="56718" xr:uid="{00000000-0005-0000-0000-000055A10000}"/>
    <cellStyle name="Currency 3 2 2 5 5" xfId="33802" xr:uid="{00000000-0005-0000-0000-000056A10000}"/>
    <cellStyle name="Currency 3 2 2 5 6" xfId="33803" xr:uid="{00000000-0005-0000-0000-000057A10000}"/>
    <cellStyle name="Currency 3 2 2 6" xfId="33804" xr:uid="{00000000-0005-0000-0000-000058A10000}"/>
    <cellStyle name="Currency 3 2 2 6 2" xfId="33805" xr:uid="{00000000-0005-0000-0000-000059A10000}"/>
    <cellStyle name="Currency 3 2 2 6 2 2" xfId="33806" xr:uid="{00000000-0005-0000-0000-00005AA10000}"/>
    <cellStyle name="Currency 3 2 2 6 2 2 2" xfId="33807" xr:uid="{00000000-0005-0000-0000-00005BA10000}"/>
    <cellStyle name="Currency 3 2 2 6 2 2 3" xfId="56719" xr:uid="{00000000-0005-0000-0000-00005CA10000}"/>
    <cellStyle name="Currency 3 2 2 6 2 3" xfId="33808" xr:uid="{00000000-0005-0000-0000-00005DA10000}"/>
    <cellStyle name="Currency 3 2 2 6 2 4" xfId="33809" xr:uid="{00000000-0005-0000-0000-00005EA10000}"/>
    <cellStyle name="Currency 3 2 2 6 3" xfId="33810" xr:uid="{00000000-0005-0000-0000-00005FA10000}"/>
    <cellStyle name="Currency 3 2 2 6 3 2" xfId="33811" xr:uid="{00000000-0005-0000-0000-000060A10000}"/>
    <cellStyle name="Currency 3 2 2 6 3 3" xfId="56720" xr:uid="{00000000-0005-0000-0000-000061A10000}"/>
    <cellStyle name="Currency 3 2 2 6 4" xfId="33812" xr:uid="{00000000-0005-0000-0000-000062A10000}"/>
    <cellStyle name="Currency 3 2 2 6 5" xfId="33813" xr:uid="{00000000-0005-0000-0000-000063A10000}"/>
    <cellStyle name="Currency 3 2 2 7" xfId="33814" xr:uid="{00000000-0005-0000-0000-000064A10000}"/>
    <cellStyle name="Currency 3 2 2 7 2" xfId="33815" xr:uid="{00000000-0005-0000-0000-000065A10000}"/>
    <cellStyle name="Currency 3 2 2 7 2 2" xfId="33816" xr:uid="{00000000-0005-0000-0000-000066A10000}"/>
    <cellStyle name="Currency 3 2 2 7 2 3" xfId="56721" xr:uid="{00000000-0005-0000-0000-000067A10000}"/>
    <cellStyle name="Currency 3 2 2 7 3" xfId="33817" xr:uid="{00000000-0005-0000-0000-000068A10000}"/>
    <cellStyle name="Currency 3 2 2 7 4" xfId="33818" xr:uid="{00000000-0005-0000-0000-000069A10000}"/>
    <cellStyle name="Currency 3 2 2 8" xfId="33819" xr:uid="{00000000-0005-0000-0000-00006AA10000}"/>
    <cellStyle name="Currency 3 2 2 8 2" xfId="33820" xr:uid="{00000000-0005-0000-0000-00006BA10000}"/>
    <cellStyle name="Currency 3 2 2 8 2 2" xfId="33821" xr:uid="{00000000-0005-0000-0000-00006CA10000}"/>
    <cellStyle name="Currency 3 2 2 8 2 3" xfId="56722" xr:uid="{00000000-0005-0000-0000-00006DA10000}"/>
    <cellStyle name="Currency 3 2 2 8 3" xfId="33822" xr:uid="{00000000-0005-0000-0000-00006EA10000}"/>
    <cellStyle name="Currency 3 2 2 8 4" xfId="33823" xr:uid="{00000000-0005-0000-0000-00006FA10000}"/>
    <cellStyle name="Currency 3 2 2 9" xfId="33824" xr:uid="{00000000-0005-0000-0000-000070A10000}"/>
    <cellStyle name="Currency 3 2 2 9 2" xfId="33825" xr:uid="{00000000-0005-0000-0000-000071A10000}"/>
    <cellStyle name="Currency 3 2 2 9 3" xfId="56723" xr:uid="{00000000-0005-0000-0000-000072A10000}"/>
    <cellStyle name="Currency 3 2 3" xfId="33826" xr:uid="{00000000-0005-0000-0000-000073A10000}"/>
    <cellStyle name="Currency 3 2 3 10" xfId="33827" xr:uid="{00000000-0005-0000-0000-000074A10000}"/>
    <cellStyle name="Currency 3 2 3 11" xfId="33828" xr:uid="{00000000-0005-0000-0000-000075A10000}"/>
    <cellStyle name="Currency 3 2 3 2" xfId="33829" xr:uid="{00000000-0005-0000-0000-000076A10000}"/>
    <cellStyle name="Currency 3 2 3 2 10" xfId="33830" xr:uid="{00000000-0005-0000-0000-000077A10000}"/>
    <cellStyle name="Currency 3 2 3 2 2" xfId="33831" xr:uid="{00000000-0005-0000-0000-000078A10000}"/>
    <cellStyle name="Currency 3 2 3 2 2 2" xfId="33832" xr:uid="{00000000-0005-0000-0000-000079A10000}"/>
    <cellStyle name="Currency 3 2 3 2 2 2 2" xfId="33833" xr:uid="{00000000-0005-0000-0000-00007AA10000}"/>
    <cellStyle name="Currency 3 2 3 2 2 2 2 2" xfId="33834" xr:uid="{00000000-0005-0000-0000-00007BA10000}"/>
    <cellStyle name="Currency 3 2 3 2 2 2 2 2 2" xfId="33835" xr:uid="{00000000-0005-0000-0000-00007CA10000}"/>
    <cellStyle name="Currency 3 2 3 2 2 2 2 2 2 2" xfId="33836" xr:uid="{00000000-0005-0000-0000-00007DA10000}"/>
    <cellStyle name="Currency 3 2 3 2 2 2 2 2 2 3" xfId="56724" xr:uid="{00000000-0005-0000-0000-00007EA10000}"/>
    <cellStyle name="Currency 3 2 3 2 2 2 2 2 3" xfId="33837" xr:uid="{00000000-0005-0000-0000-00007FA10000}"/>
    <cellStyle name="Currency 3 2 3 2 2 2 2 2 4" xfId="33838" xr:uid="{00000000-0005-0000-0000-000080A10000}"/>
    <cellStyle name="Currency 3 2 3 2 2 2 2 3" xfId="33839" xr:uid="{00000000-0005-0000-0000-000081A10000}"/>
    <cellStyle name="Currency 3 2 3 2 2 2 2 3 2" xfId="33840" xr:uid="{00000000-0005-0000-0000-000082A10000}"/>
    <cellStyle name="Currency 3 2 3 2 2 2 2 3 2 2" xfId="33841" xr:uid="{00000000-0005-0000-0000-000083A10000}"/>
    <cellStyle name="Currency 3 2 3 2 2 2 2 3 2 3" xfId="56725" xr:uid="{00000000-0005-0000-0000-000084A10000}"/>
    <cellStyle name="Currency 3 2 3 2 2 2 2 3 3" xfId="33842" xr:uid="{00000000-0005-0000-0000-000085A10000}"/>
    <cellStyle name="Currency 3 2 3 2 2 2 2 3 4" xfId="33843" xr:uid="{00000000-0005-0000-0000-000086A10000}"/>
    <cellStyle name="Currency 3 2 3 2 2 2 2 4" xfId="33844" xr:uid="{00000000-0005-0000-0000-000087A10000}"/>
    <cellStyle name="Currency 3 2 3 2 2 2 2 4 2" xfId="33845" xr:uid="{00000000-0005-0000-0000-000088A10000}"/>
    <cellStyle name="Currency 3 2 3 2 2 2 2 4 3" xfId="56726" xr:uid="{00000000-0005-0000-0000-000089A10000}"/>
    <cellStyle name="Currency 3 2 3 2 2 2 2 5" xfId="33846" xr:uid="{00000000-0005-0000-0000-00008AA10000}"/>
    <cellStyle name="Currency 3 2 3 2 2 2 2 6" xfId="33847" xr:uid="{00000000-0005-0000-0000-00008BA10000}"/>
    <cellStyle name="Currency 3 2 3 2 2 2 3" xfId="33848" xr:uid="{00000000-0005-0000-0000-00008CA10000}"/>
    <cellStyle name="Currency 3 2 3 2 2 2 3 2" xfId="33849" xr:uid="{00000000-0005-0000-0000-00008DA10000}"/>
    <cellStyle name="Currency 3 2 3 2 2 2 3 2 2" xfId="33850" xr:uid="{00000000-0005-0000-0000-00008EA10000}"/>
    <cellStyle name="Currency 3 2 3 2 2 2 3 2 3" xfId="56727" xr:uid="{00000000-0005-0000-0000-00008FA10000}"/>
    <cellStyle name="Currency 3 2 3 2 2 2 3 3" xfId="33851" xr:uid="{00000000-0005-0000-0000-000090A10000}"/>
    <cellStyle name="Currency 3 2 3 2 2 2 3 4" xfId="33852" xr:uid="{00000000-0005-0000-0000-000091A10000}"/>
    <cellStyle name="Currency 3 2 3 2 2 2 4" xfId="33853" xr:uid="{00000000-0005-0000-0000-000092A10000}"/>
    <cellStyle name="Currency 3 2 3 2 2 2 4 2" xfId="33854" xr:uid="{00000000-0005-0000-0000-000093A10000}"/>
    <cellStyle name="Currency 3 2 3 2 2 2 4 2 2" xfId="33855" xr:uid="{00000000-0005-0000-0000-000094A10000}"/>
    <cellStyle name="Currency 3 2 3 2 2 2 4 2 3" xfId="56728" xr:uid="{00000000-0005-0000-0000-000095A10000}"/>
    <cellStyle name="Currency 3 2 3 2 2 2 4 3" xfId="33856" xr:uid="{00000000-0005-0000-0000-000096A10000}"/>
    <cellStyle name="Currency 3 2 3 2 2 2 4 4" xfId="33857" xr:uid="{00000000-0005-0000-0000-000097A10000}"/>
    <cellStyle name="Currency 3 2 3 2 2 2 5" xfId="33858" xr:uid="{00000000-0005-0000-0000-000098A10000}"/>
    <cellStyle name="Currency 3 2 3 2 2 2 5 2" xfId="33859" xr:uid="{00000000-0005-0000-0000-000099A10000}"/>
    <cellStyle name="Currency 3 2 3 2 2 2 5 3" xfId="56729" xr:uid="{00000000-0005-0000-0000-00009AA10000}"/>
    <cellStyle name="Currency 3 2 3 2 2 2 6" xfId="33860" xr:uid="{00000000-0005-0000-0000-00009BA10000}"/>
    <cellStyle name="Currency 3 2 3 2 2 2 7" xfId="33861" xr:uid="{00000000-0005-0000-0000-00009CA10000}"/>
    <cellStyle name="Currency 3 2 3 2 2 3" xfId="33862" xr:uid="{00000000-0005-0000-0000-00009DA10000}"/>
    <cellStyle name="Currency 3 2 3 2 2 3 2" xfId="33863" xr:uid="{00000000-0005-0000-0000-00009EA10000}"/>
    <cellStyle name="Currency 3 2 3 2 2 3 2 2" xfId="33864" xr:uid="{00000000-0005-0000-0000-00009FA10000}"/>
    <cellStyle name="Currency 3 2 3 2 2 3 2 2 2" xfId="33865" xr:uid="{00000000-0005-0000-0000-0000A0A10000}"/>
    <cellStyle name="Currency 3 2 3 2 2 3 2 2 3" xfId="56730" xr:uid="{00000000-0005-0000-0000-0000A1A10000}"/>
    <cellStyle name="Currency 3 2 3 2 2 3 2 3" xfId="33866" xr:uid="{00000000-0005-0000-0000-0000A2A10000}"/>
    <cellStyle name="Currency 3 2 3 2 2 3 2 4" xfId="33867" xr:uid="{00000000-0005-0000-0000-0000A3A10000}"/>
    <cellStyle name="Currency 3 2 3 2 2 3 3" xfId="33868" xr:uid="{00000000-0005-0000-0000-0000A4A10000}"/>
    <cellStyle name="Currency 3 2 3 2 2 3 3 2" xfId="33869" xr:uid="{00000000-0005-0000-0000-0000A5A10000}"/>
    <cellStyle name="Currency 3 2 3 2 2 3 3 2 2" xfId="33870" xr:uid="{00000000-0005-0000-0000-0000A6A10000}"/>
    <cellStyle name="Currency 3 2 3 2 2 3 3 2 3" xfId="56731" xr:uid="{00000000-0005-0000-0000-0000A7A10000}"/>
    <cellStyle name="Currency 3 2 3 2 2 3 3 3" xfId="33871" xr:uid="{00000000-0005-0000-0000-0000A8A10000}"/>
    <cellStyle name="Currency 3 2 3 2 2 3 3 4" xfId="33872" xr:uid="{00000000-0005-0000-0000-0000A9A10000}"/>
    <cellStyle name="Currency 3 2 3 2 2 3 4" xfId="33873" xr:uid="{00000000-0005-0000-0000-0000AAA10000}"/>
    <cellStyle name="Currency 3 2 3 2 2 3 4 2" xfId="33874" xr:uid="{00000000-0005-0000-0000-0000ABA10000}"/>
    <cellStyle name="Currency 3 2 3 2 2 3 4 3" xfId="56732" xr:uid="{00000000-0005-0000-0000-0000ACA10000}"/>
    <cellStyle name="Currency 3 2 3 2 2 3 5" xfId="33875" xr:uid="{00000000-0005-0000-0000-0000ADA10000}"/>
    <cellStyle name="Currency 3 2 3 2 2 3 6" xfId="33876" xr:uid="{00000000-0005-0000-0000-0000AEA10000}"/>
    <cellStyle name="Currency 3 2 3 2 2 4" xfId="33877" xr:uid="{00000000-0005-0000-0000-0000AFA10000}"/>
    <cellStyle name="Currency 3 2 3 2 2 4 2" xfId="33878" xr:uid="{00000000-0005-0000-0000-0000B0A10000}"/>
    <cellStyle name="Currency 3 2 3 2 2 4 2 2" xfId="33879" xr:uid="{00000000-0005-0000-0000-0000B1A10000}"/>
    <cellStyle name="Currency 3 2 3 2 2 4 2 3" xfId="56733" xr:uid="{00000000-0005-0000-0000-0000B2A10000}"/>
    <cellStyle name="Currency 3 2 3 2 2 4 3" xfId="33880" xr:uid="{00000000-0005-0000-0000-0000B3A10000}"/>
    <cellStyle name="Currency 3 2 3 2 2 4 4" xfId="33881" xr:uid="{00000000-0005-0000-0000-0000B4A10000}"/>
    <cellStyle name="Currency 3 2 3 2 2 5" xfId="33882" xr:uid="{00000000-0005-0000-0000-0000B5A10000}"/>
    <cellStyle name="Currency 3 2 3 2 2 5 2" xfId="33883" xr:uid="{00000000-0005-0000-0000-0000B6A10000}"/>
    <cellStyle name="Currency 3 2 3 2 2 5 2 2" xfId="33884" xr:uid="{00000000-0005-0000-0000-0000B7A10000}"/>
    <cellStyle name="Currency 3 2 3 2 2 5 2 3" xfId="56734" xr:uid="{00000000-0005-0000-0000-0000B8A10000}"/>
    <cellStyle name="Currency 3 2 3 2 2 5 3" xfId="33885" xr:uid="{00000000-0005-0000-0000-0000B9A10000}"/>
    <cellStyle name="Currency 3 2 3 2 2 5 4" xfId="33886" xr:uid="{00000000-0005-0000-0000-0000BAA10000}"/>
    <cellStyle name="Currency 3 2 3 2 2 6" xfId="33887" xr:uid="{00000000-0005-0000-0000-0000BBA10000}"/>
    <cellStyle name="Currency 3 2 3 2 2 6 2" xfId="33888" xr:uid="{00000000-0005-0000-0000-0000BCA10000}"/>
    <cellStyle name="Currency 3 2 3 2 2 6 3" xfId="56735" xr:uid="{00000000-0005-0000-0000-0000BDA10000}"/>
    <cellStyle name="Currency 3 2 3 2 2 7" xfId="33889" xr:uid="{00000000-0005-0000-0000-0000BEA10000}"/>
    <cellStyle name="Currency 3 2 3 2 2 8" xfId="33890" xr:uid="{00000000-0005-0000-0000-0000BFA10000}"/>
    <cellStyle name="Currency 3 2 3 2 3" xfId="33891" xr:uid="{00000000-0005-0000-0000-0000C0A10000}"/>
    <cellStyle name="Currency 3 2 3 2 3 2" xfId="33892" xr:uid="{00000000-0005-0000-0000-0000C1A10000}"/>
    <cellStyle name="Currency 3 2 3 2 3 2 2" xfId="33893" xr:uid="{00000000-0005-0000-0000-0000C2A10000}"/>
    <cellStyle name="Currency 3 2 3 2 3 2 2 2" xfId="33894" xr:uid="{00000000-0005-0000-0000-0000C3A10000}"/>
    <cellStyle name="Currency 3 2 3 2 3 2 2 2 2" xfId="33895" xr:uid="{00000000-0005-0000-0000-0000C4A10000}"/>
    <cellStyle name="Currency 3 2 3 2 3 2 2 2 3" xfId="56736" xr:uid="{00000000-0005-0000-0000-0000C5A10000}"/>
    <cellStyle name="Currency 3 2 3 2 3 2 2 3" xfId="33896" xr:uid="{00000000-0005-0000-0000-0000C6A10000}"/>
    <cellStyle name="Currency 3 2 3 2 3 2 2 4" xfId="33897" xr:uid="{00000000-0005-0000-0000-0000C7A10000}"/>
    <cellStyle name="Currency 3 2 3 2 3 2 3" xfId="33898" xr:uid="{00000000-0005-0000-0000-0000C8A10000}"/>
    <cellStyle name="Currency 3 2 3 2 3 2 3 2" xfId="33899" xr:uid="{00000000-0005-0000-0000-0000C9A10000}"/>
    <cellStyle name="Currency 3 2 3 2 3 2 3 2 2" xfId="33900" xr:uid="{00000000-0005-0000-0000-0000CAA10000}"/>
    <cellStyle name="Currency 3 2 3 2 3 2 3 2 3" xfId="56737" xr:uid="{00000000-0005-0000-0000-0000CBA10000}"/>
    <cellStyle name="Currency 3 2 3 2 3 2 3 3" xfId="33901" xr:uid="{00000000-0005-0000-0000-0000CCA10000}"/>
    <cellStyle name="Currency 3 2 3 2 3 2 3 4" xfId="33902" xr:uid="{00000000-0005-0000-0000-0000CDA10000}"/>
    <cellStyle name="Currency 3 2 3 2 3 2 4" xfId="33903" xr:uid="{00000000-0005-0000-0000-0000CEA10000}"/>
    <cellStyle name="Currency 3 2 3 2 3 2 4 2" xfId="33904" xr:uid="{00000000-0005-0000-0000-0000CFA10000}"/>
    <cellStyle name="Currency 3 2 3 2 3 2 4 3" xfId="56738" xr:uid="{00000000-0005-0000-0000-0000D0A10000}"/>
    <cellStyle name="Currency 3 2 3 2 3 2 5" xfId="33905" xr:uid="{00000000-0005-0000-0000-0000D1A10000}"/>
    <cellStyle name="Currency 3 2 3 2 3 2 6" xfId="33906" xr:uid="{00000000-0005-0000-0000-0000D2A10000}"/>
    <cellStyle name="Currency 3 2 3 2 3 3" xfId="33907" xr:uid="{00000000-0005-0000-0000-0000D3A10000}"/>
    <cellStyle name="Currency 3 2 3 2 3 3 2" xfId="33908" xr:uid="{00000000-0005-0000-0000-0000D4A10000}"/>
    <cellStyle name="Currency 3 2 3 2 3 3 2 2" xfId="33909" xr:uid="{00000000-0005-0000-0000-0000D5A10000}"/>
    <cellStyle name="Currency 3 2 3 2 3 3 2 3" xfId="56739" xr:uid="{00000000-0005-0000-0000-0000D6A10000}"/>
    <cellStyle name="Currency 3 2 3 2 3 3 3" xfId="33910" xr:uid="{00000000-0005-0000-0000-0000D7A10000}"/>
    <cellStyle name="Currency 3 2 3 2 3 3 4" xfId="33911" xr:uid="{00000000-0005-0000-0000-0000D8A10000}"/>
    <cellStyle name="Currency 3 2 3 2 3 4" xfId="33912" xr:uid="{00000000-0005-0000-0000-0000D9A10000}"/>
    <cellStyle name="Currency 3 2 3 2 3 4 2" xfId="33913" xr:uid="{00000000-0005-0000-0000-0000DAA10000}"/>
    <cellStyle name="Currency 3 2 3 2 3 4 2 2" xfId="33914" xr:uid="{00000000-0005-0000-0000-0000DBA10000}"/>
    <cellStyle name="Currency 3 2 3 2 3 4 2 3" xfId="56740" xr:uid="{00000000-0005-0000-0000-0000DCA10000}"/>
    <cellStyle name="Currency 3 2 3 2 3 4 3" xfId="33915" xr:uid="{00000000-0005-0000-0000-0000DDA10000}"/>
    <cellStyle name="Currency 3 2 3 2 3 4 4" xfId="33916" xr:uid="{00000000-0005-0000-0000-0000DEA10000}"/>
    <cellStyle name="Currency 3 2 3 2 3 5" xfId="33917" xr:uid="{00000000-0005-0000-0000-0000DFA10000}"/>
    <cellStyle name="Currency 3 2 3 2 3 5 2" xfId="33918" xr:uid="{00000000-0005-0000-0000-0000E0A10000}"/>
    <cellStyle name="Currency 3 2 3 2 3 5 3" xfId="56741" xr:uid="{00000000-0005-0000-0000-0000E1A10000}"/>
    <cellStyle name="Currency 3 2 3 2 3 6" xfId="33919" xr:uid="{00000000-0005-0000-0000-0000E2A10000}"/>
    <cellStyle name="Currency 3 2 3 2 3 7" xfId="33920" xr:uid="{00000000-0005-0000-0000-0000E3A10000}"/>
    <cellStyle name="Currency 3 2 3 2 4" xfId="33921" xr:uid="{00000000-0005-0000-0000-0000E4A10000}"/>
    <cellStyle name="Currency 3 2 3 2 4 2" xfId="33922" xr:uid="{00000000-0005-0000-0000-0000E5A10000}"/>
    <cellStyle name="Currency 3 2 3 2 4 2 2" xfId="33923" xr:uid="{00000000-0005-0000-0000-0000E6A10000}"/>
    <cellStyle name="Currency 3 2 3 2 4 2 2 2" xfId="33924" xr:uid="{00000000-0005-0000-0000-0000E7A10000}"/>
    <cellStyle name="Currency 3 2 3 2 4 2 2 3" xfId="56742" xr:uid="{00000000-0005-0000-0000-0000E8A10000}"/>
    <cellStyle name="Currency 3 2 3 2 4 2 3" xfId="33925" xr:uid="{00000000-0005-0000-0000-0000E9A10000}"/>
    <cellStyle name="Currency 3 2 3 2 4 2 4" xfId="33926" xr:uid="{00000000-0005-0000-0000-0000EAA10000}"/>
    <cellStyle name="Currency 3 2 3 2 4 3" xfId="33927" xr:uid="{00000000-0005-0000-0000-0000EBA10000}"/>
    <cellStyle name="Currency 3 2 3 2 4 3 2" xfId="33928" xr:uid="{00000000-0005-0000-0000-0000ECA10000}"/>
    <cellStyle name="Currency 3 2 3 2 4 3 2 2" xfId="33929" xr:uid="{00000000-0005-0000-0000-0000EDA10000}"/>
    <cellStyle name="Currency 3 2 3 2 4 3 2 3" xfId="56743" xr:uid="{00000000-0005-0000-0000-0000EEA10000}"/>
    <cellStyle name="Currency 3 2 3 2 4 3 3" xfId="33930" xr:uid="{00000000-0005-0000-0000-0000EFA10000}"/>
    <cellStyle name="Currency 3 2 3 2 4 3 4" xfId="33931" xr:uid="{00000000-0005-0000-0000-0000F0A10000}"/>
    <cellStyle name="Currency 3 2 3 2 4 4" xfId="33932" xr:uid="{00000000-0005-0000-0000-0000F1A10000}"/>
    <cellStyle name="Currency 3 2 3 2 4 4 2" xfId="33933" xr:uid="{00000000-0005-0000-0000-0000F2A10000}"/>
    <cellStyle name="Currency 3 2 3 2 4 4 3" xfId="56744" xr:uid="{00000000-0005-0000-0000-0000F3A10000}"/>
    <cellStyle name="Currency 3 2 3 2 4 5" xfId="33934" xr:uid="{00000000-0005-0000-0000-0000F4A10000}"/>
    <cellStyle name="Currency 3 2 3 2 4 6" xfId="33935" xr:uid="{00000000-0005-0000-0000-0000F5A10000}"/>
    <cellStyle name="Currency 3 2 3 2 5" xfId="33936" xr:uid="{00000000-0005-0000-0000-0000F6A10000}"/>
    <cellStyle name="Currency 3 2 3 2 5 2" xfId="33937" xr:uid="{00000000-0005-0000-0000-0000F7A10000}"/>
    <cellStyle name="Currency 3 2 3 2 5 2 2" xfId="33938" xr:uid="{00000000-0005-0000-0000-0000F8A10000}"/>
    <cellStyle name="Currency 3 2 3 2 5 2 2 2" xfId="33939" xr:uid="{00000000-0005-0000-0000-0000F9A10000}"/>
    <cellStyle name="Currency 3 2 3 2 5 2 2 3" xfId="56745" xr:uid="{00000000-0005-0000-0000-0000FAA10000}"/>
    <cellStyle name="Currency 3 2 3 2 5 2 3" xfId="33940" xr:uid="{00000000-0005-0000-0000-0000FBA10000}"/>
    <cellStyle name="Currency 3 2 3 2 5 2 4" xfId="33941" xr:uid="{00000000-0005-0000-0000-0000FCA10000}"/>
    <cellStyle name="Currency 3 2 3 2 5 3" xfId="33942" xr:uid="{00000000-0005-0000-0000-0000FDA10000}"/>
    <cellStyle name="Currency 3 2 3 2 5 3 2" xfId="33943" xr:uid="{00000000-0005-0000-0000-0000FEA10000}"/>
    <cellStyle name="Currency 3 2 3 2 5 3 3" xfId="56746" xr:uid="{00000000-0005-0000-0000-0000FFA10000}"/>
    <cellStyle name="Currency 3 2 3 2 5 4" xfId="33944" xr:uid="{00000000-0005-0000-0000-000000A20000}"/>
    <cellStyle name="Currency 3 2 3 2 5 5" xfId="33945" xr:uid="{00000000-0005-0000-0000-000001A20000}"/>
    <cellStyle name="Currency 3 2 3 2 6" xfId="33946" xr:uid="{00000000-0005-0000-0000-000002A20000}"/>
    <cellStyle name="Currency 3 2 3 2 6 2" xfId="33947" xr:uid="{00000000-0005-0000-0000-000003A20000}"/>
    <cellStyle name="Currency 3 2 3 2 6 2 2" xfId="33948" xr:uid="{00000000-0005-0000-0000-000004A20000}"/>
    <cellStyle name="Currency 3 2 3 2 6 2 3" xfId="56747" xr:uid="{00000000-0005-0000-0000-000005A20000}"/>
    <cellStyle name="Currency 3 2 3 2 6 3" xfId="33949" xr:uid="{00000000-0005-0000-0000-000006A20000}"/>
    <cellStyle name="Currency 3 2 3 2 6 4" xfId="33950" xr:uid="{00000000-0005-0000-0000-000007A20000}"/>
    <cellStyle name="Currency 3 2 3 2 7" xfId="33951" xr:uid="{00000000-0005-0000-0000-000008A20000}"/>
    <cellStyle name="Currency 3 2 3 2 7 2" xfId="33952" xr:uid="{00000000-0005-0000-0000-000009A20000}"/>
    <cellStyle name="Currency 3 2 3 2 7 2 2" xfId="33953" xr:uid="{00000000-0005-0000-0000-00000AA20000}"/>
    <cellStyle name="Currency 3 2 3 2 7 2 3" xfId="56748" xr:uid="{00000000-0005-0000-0000-00000BA20000}"/>
    <cellStyle name="Currency 3 2 3 2 7 3" xfId="33954" xr:uid="{00000000-0005-0000-0000-00000CA20000}"/>
    <cellStyle name="Currency 3 2 3 2 7 4" xfId="33955" xr:uid="{00000000-0005-0000-0000-00000DA20000}"/>
    <cellStyle name="Currency 3 2 3 2 8" xfId="33956" xr:uid="{00000000-0005-0000-0000-00000EA20000}"/>
    <cellStyle name="Currency 3 2 3 2 8 2" xfId="33957" xr:uid="{00000000-0005-0000-0000-00000FA20000}"/>
    <cellStyle name="Currency 3 2 3 2 8 3" xfId="56749" xr:uid="{00000000-0005-0000-0000-000010A20000}"/>
    <cellStyle name="Currency 3 2 3 2 9" xfId="33958" xr:uid="{00000000-0005-0000-0000-000011A20000}"/>
    <cellStyle name="Currency 3 2 3 3" xfId="33959" xr:uid="{00000000-0005-0000-0000-000012A20000}"/>
    <cellStyle name="Currency 3 2 3 3 2" xfId="33960" xr:uid="{00000000-0005-0000-0000-000013A20000}"/>
    <cellStyle name="Currency 3 2 3 3 2 2" xfId="33961" xr:uid="{00000000-0005-0000-0000-000014A20000}"/>
    <cellStyle name="Currency 3 2 3 3 2 2 2" xfId="33962" xr:uid="{00000000-0005-0000-0000-000015A20000}"/>
    <cellStyle name="Currency 3 2 3 3 2 2 2 2" xfId="33963" xr:uid="{00000000-0005-0000-0000-000016A20000}"/>
    <cellStyle name="Currency 3 2 3 3 2 2 2 2 2" xfId="33964" xr:uid="{00000000-0005-0000-0000-000017A20000}"/>
    <cellStyle name="Currency 3 2 3 3 2 2 2 2 3" xfId="56750" xr:uid="{00000000-0005-0000-0000-000018A20000}"/>
    <cellStyle name="Currency 3 2 3 3 2 2 2 3" xfId="33965" xr:uid="{00000000-0005-0000-0000-000019A20000}"/>
    <cellStyle name="Currency 3 2 3 3 2 2 2 4" xfId="33966" xr:uid="{00000000-0005-0000-0000-00001AA20000}"/>
    <cellStyle name="Currency 3 2 3 3 2 2 3" xfId="33967" xr:uid="{00000000-0005-0000-0000-00001BA20000}"/>
    <cellStyle name="Currency 3 2 3 3 2 2 3 2" xfId="33968" xr:uid="{00000000-0005-0000-0000-00001CA20000}"/>
    <cellStyle name="Currency 3 2 3 3 2 2 3 2 2" xfId="33969" xr:uid="{00000000-0005-0000-0000-00001DA20000}"/>
    <cellStyle name="Currency 3 2 3 3 2 2 3 2 3" xfId="56751" xr:uid="{00000000-0005-0000-0000-00001EA20000}"/>
    <cellStyle name="Currency 3 2 3 3 2 2 3 3" xfId="33970" xr:uid="{00000000-0005-0000-0000-00001FA20000}"/>
    <cellStyle name="Currency 3 2 3 3 2 2 3 4" xfId="33971" xr:uid="{00000000-0005-0000-0000-000020A20000}"/>
    <cellStyle name="Currency 3 2 3 3 2 2 4" xfId="33972" xr:uid="{00000000-0005-0000-0000-000021A20000}"/>
    <cellStyle name="Currency 3 2 3 3 2 2 4 2" xfId="33973" xr:uid="{00000000-0005-0000-0000-000022A20000}"/>
    <cellStyle name="Currency 3 2 3 3 2 2 4 3" xfId="56752" xr:uid="{00000000-0005-0000-0000-000023A20000}"/>
    <cellStyle name="Currency 3 2 3 3 2 2 5" xfId="33974" xr:uid="{00000000-0005-0000-0000-000024A20000}"/>
    <cellStyle name="Currency 3 2 3 3 2 2 6" xfId="33975" xr:uid="{00000000-0005-0000-0000-000025A20000}"/>
    <cellStyle name="Currency 3 2 3 3 2 3" xfId="33976" xr:uid="{00000000-0005-0000-0000-000026A20000}"/>
    <cellStyle name="Currency 3 2 3 3 2 3 2" xfId="33977" xr:uid="{00000000-0005-0000-0000-000027A20000}"/>
    <cellStyle name="Currency 3 2 3 3 2 3 2 2" xfId="33978" xr:uid="{00000000-0005-0000-0000-000028A20000}"/>
    <cellStyle name="Currency 3 2 3 3 2 3 2 3" xfId="56753" xr:uid="{00000000-0005-0000-0000-000029A20000}"/>
    <cellStyle name="Currency 3 2 3 3 2 3 3" xfId="33979" xr:uid="{00000000-0005-0000-0000-00002AA20000}"/>
    <cellStyle name="Currency 3 2 3 3 2 3 4" xfId="33980" xr:uid="{00000000-0005-0000-0000-00002BA20000}"/>
    <cellStyle name="Currency 3 2 3 3 2 4" xfId="33981" xr:uid="{00000000-0005-0000-0000-00002CA20000}"/>
    <cellStyle name="Currency 3 2 3 3 2 4 2" xfId="33982" xr:uid="{00000000-0005-0000-0000-00002DA20000}"/>
    <cellStyle name="Currency 3 2 3 3 2 4 2 2" xfId="33983" xr:uid="{00000000-0005-0000-0000-00002EA20000}"/>
    <cellStyle name="Currency 3 2 3 3 2 4 2 3" xfId="56754" xr:uid="{00000000-0005-0000-0000-00002FA20000}"/>
    <cellStyle name="Currency 3 2 3 3 2 4 3" xfId="33984" xr:uid="{00000000-0005-0000-0000-000030A20000}"/>
    <cellStyle name="Currency 3 2 3 3 2 4 4" xfId="33985" xr:uid="{00000000-0005-0000-0000-000031A20000}"/>
    <cellStyle name="Currency 3 2 3 3 2 5" xfId="33986" xr:uid="{00000000-0005-0000-0000-000032A20000}"/>
    <cellStyle name="Currency 3 2 3 3 2 5 2" xfId="33987" xr:uid="{00000000-0005-0000-0000-000033A20000}"/>
    <cellStyle name="Currency 3 2 3 3 2 5 3" xfId="56755" xr:uid="{00000000-0005-0000-0000-000034A20000}"/>
    <cellStyle name="Currency 3 2 3 3 2 6" xfId="33988" xr:uid="{00000000-0005-0000-0000-000035A20000}"/>
    <cellStyle name="Currency 3 2 3 3 2 7" xfId="33989" xr:uid="{00000000-0005-0000-0000-000036A20000}"/>
    <cellStyle name="Currency 3 2 3 3 3" xfId="33990" xr:uid="{00000000-0005-0000-0000-000037A20000}"/>
    <cellStyle name="Currency 3 2 3 3 3 2" xfId="33991" xr:uid="{00000000-0005-0000-0000-000038A20000}"/>
    <cellStyle name="Currency 3 2 3 3 3 2 2" xfId="33992" xr:uid="{00000000-0005-0000-0000-000039A20000}"/>
    <cellStyle name="Currency 3 2 3 3 3 2 2 2" xfId="33993" xr:uid="{00000000-0005-0000-0000-00003AA20000}"/>
    <cellStyle name="Currency 3 2 3 3 3 2 2 3" xfId="56756" xr:uid="{00000000-0005-0000-0000-00003BA20000}"/>
    <cellStyle name="Currency 3 2 3 3 3 2 3" xfId="33994" xr:uid="{00000000-0005-0000-0000-00003CA20000}"/>
    <cellStyle name="Currency 3 2 3 3 3 2 4" xfId="33995" xr:uid="{00000000-0005-0000-0000-00003DA20000}"/>
    <cellStyle name="Currency 3 2 3 3 3 3" xfId="33996" xr:uid="{00000000-0005-0000-0000-00003EA20000}"/>
    <cellStyle name="Currency 3 2 3 3 3 3 2" xfId="33997" xr:uid="{00000000-0005-0000-0000-00003FA20000}"/>
    <cellStyle name="Currency 3 2 3 3 3 3 2 2" xfId="33998" xr:uid="{00000000-0005-0000-0000-000040A20000}"/>
    <cellStyle name="Currency 3 2 3 3 3 3 2 3" xfId="56757" xr:uid="{00000000-0005-0000-0000-000041A20000}"/>
    <cellStyle name="Currency 3 2 3 3 3 3 3" xfId="33999" xr:uid="{00000000-0005-0000-0000-000042A20000}"/>
    <cellStyle name="Currency 3 2 3 3 3 3 4" xfId="34000" xr:uid="{00000000-0005-0000-0000-000043A20000}"/>
    <cellStyle name="Currency 3 2 3 3 3 4" xfId="34001" xr:uid="{00000000-0005-0000-0000-000044A20000}"/>
    <cellStyle name="Currency 3 2 3 3 3 4 2" xfId="34002" xr:uid="{00000000-0005-0000-0000-000045A20000}"/>
    <cellStyle name="Currency 3 2 3 3 3 4 3" xfId="56758" xr:uid="{00000000-0005-0000-0000-000046A20000}"/>
    <cellStyle name="Currency 3 2 3 3 3 5" xfId="34003" xr:uid="{00000000-0005-0000-0000-000047A20000}"/>
    <cellStyle name="Currency 3 2 3 3 3 6" xfId="34004" xr:uid="{00000000-0005-0000-0000-000048A20000}"/>
    <cellStyle name="Currency 3 2 3 3 4" xfId="34005" xr:uid="{00000000-0005-0000-0000-000049A20000}"/>
    <cellStyle name="Currency 3 2 3 3 4 2" xfId="34006" xr:uid="{00000000-0005-0000-0000-00004AA20000}"/>
    <cellStyle name="Currency 3 2 3 3 4 2 2" xfId="34007" xr:uid="{00000000-0005-0000-0000-00004BA20000}"/>
    <cellStyle name="Currency 3 2 3 3 4 2 3" xfId="56759" xr:uid="{00000000-0005-0000-0000-00004CA20000}"/>
    <cellStyle name="Currency 3 2 3 3 4 3" xfId="34008" xr:uid="{00000000-0005-0000-0000-00004DA20000}"/>
    <cellStyle name="Currency 3 2 3 3 4 4" xfId="34009" xr:uid="{00000000-0005-0000-0000-00004EA20000}"/>
    <cellStyle name="Currency 3 2 3 3 5" xfId="34010" xr:uid="{00000000-0005-0000-0000-00004FA20000}"/>
    <cellStyle name="Currency 3 2 3 3 5 2" xfId="34011" xr:uid="{00000000-0005-0000-0000-000050A20000}"/>
    <cellStyle name="Currency 3 2 3 3 5 2 2" xfId="34012" xr:uid="{00000000-0005-0000-0000-000051A20000}"/>
    <cellStyle name="Currency 3 2 3 3 5 2 3" xfId="56760" xr:uid="{00000000-0005-0000-0000-000052A20000}"/>
    <cellStyle name="Currency 3 2 3 3 5 3" xfId="34013" xr:uid="{00000000-0005-0000-0000-000053A20000}"/>
    <cellStyle name="Currency 3 2 3 3 5 4" xfId="34014" xr:uid="{00000000-0005-0000-0000-000054A20000}"/>
    <cellStyle name="Currency 3 2 3 3 6" xfId="34015" xr:uid="{00000000-0005-0000-0000-000055A20000}"/>
    <cellStyle name="Currency 3 2 3 3 6 2" xfId="34016" xr:uid="{00000000-0005-0000-0000-000056A20000}"/>
    <cellStyle name="Currency 3 2 3 3 6 3" xfId="56761" xr:uid="{00000000-0005-0000-0000-000057A20000}"/>
    <cellStyle name="Currency 3 2 3 3 7" xfId="34017" xr:uid="{00000000-0005-0000-0000-000058A20000}"/>
    <cellStyle name="Currency 3 2 3 3 8" xfId="34018" xr:uid="{00000000-0005-0000-0000-000059A20000}"/>
    <cellStyle name="Currency 3 2 3 4" xfId="34019" xr:uid="{00000000-0005-0000-0000-00005AA20000}"/>
    <cellStyle name="Currency 3 2 3 4 2" xfId="34020" xr:uid="{00000000-0005-0000-0000-00005BA20000}"/>
    <cellStyle name="Currency 3 2 3 4 2 2" xfId="34021" xr:uid="{00000000-0005-0000-0000-00005CA20000}"/>
    <cellStyle name="Currency 3 2 3 4 2 2 2" xfId="34022" xr:uid="{00000000-0005-0000-0000-00005DA20000}"/>
    <cellStyle name="Currency 3 2 3 4 2 2 2 2" xfId="34023" xr:uid="{00000000-0005-0000-0000-00005EA20000}"/>
    <cellStyle name="Currency 3 2 3 4 2 2 2 3" xfId="56762" xr:uid="{00000000-0005-0000-0000-00005FA20000}"/>
    <cellStyle name="Currency 3 2 3 4 2 2 3" xfId="34024" xr:uid="{00000000-0005-0000-0000-000060A20000}"/>
    <cellStyle name="Currency 3 2 3 4 2 2 4" xfId="34025" xr:uid="{00000000-0005-0000-0000-000061A20000}"/>
    <cellStyle name="Currency 3 2 3 4 2 3" xfId="34026" xr:uid="{00000000-0005-0000-0000-000062A20000}"/>
    <cellStyle name="Currency 3 2 3 4 2 3 2" xfId="34027" xr:uid="{00000000-0005-0000-0000-000063A20000}"/>
    <cellStyle name="Currency 3 2 3 4 2 3 2 2" xfId="34028" xr:uid="{00000000-0005-0000-0000-000064A20000}"/>
    <cellStyle name="Currency 3 2 3 4 2 3 2 3" xfId="56763" xr:uid="{00000000-0005-0000-0000-000065A20000}"/>
    <cellStyle name="Currency 3 2 3 4 2 3 3" xfId="34029" xr:uid="{00000000-0005-0000-0000-000066A20000}"/>
    <cellStyle name="Currency 3 2 3 4 2 3 4" xfId="34030" xr:uid="{00000000-0005-0000-0000-000067A20000}"/>
    <cellStyle name="Currency 3 2 3 4 2 4" xfId="34031" xr:uid="{00000000-0005-0000-0000-000068A20000}"/>
    <cellStyle name="Currency 3 2 3 4 2 4 2" xfId="34032" xr:uid="{00000000-0005-0000-0000-000069A20000}"/>
    <cellStyle name="Currency 3 2 3 4 2 4 3" xfId="56764" xr:uid="{00000000-0005-0000-0000-00006AA20000}"/>
    <cellStyle name="Currency 3 2 3 4 2 5" xfId="34033" xr:uid="{00000000-0005-0000-0000-00006BA20000}"/>
    <cellStyle name="Currency 3 2 3 4 2 6" xfId="34034" xr:uid="{00000000-0005-0000-0000-00006CA20000}"/>
    <cellStyle name="Currency 3 2 3 4 3" xfId="34035" xr:uid="{00000000-0005-0000-0000-00006DA20000}"/>
    <cellStyle name="Currency 3 2 3 4 3 2" xfId="34036" xr:uid="{00000000-0005-0000-0000-00006EA20000}"/>
    <cellStyle name="Currency 3 2 3 4 3 2 2" xfId="34037" xr:uid="{00000000-0005-0000-0000-00006FA20000}"/>
    <cellStyle name="Currency 3 2 3 4 3 2 3" xfId="56765" xr:uid="{00000000-0005-0000-0000-000070A20000}"/>
    <cellStyle name="Currency 3 2 3 4 3 3" xfId="34038" xr:uid="{00000000-0005-0000-0000-000071A20000}"/>
    <cellStyle name="Currency 3 2 3 4 3 4" xfId="34039" xr:uid="{00000000-0005-0000-0000-000072A20000}"/>
    <cellStyle name="Currency 3 2 3 4 4" xfId="34040" xr:uid="{00000000-0005-0000-0000-000073A20000}"/>
    <cellStyle name="Currency 3 2 3 4 4 2" xfId="34041" xr:uid="{00000000-0005-0000-0000-000074A20000}"/>
    <cellStyle name="Currency 3 2 3 4 4 2 2" xfId="34042" xr:uid="{00000000-0005-0000-0000-000075A20000}"/>
    <cellStyle name="Currency 3 2 3 4 4 2 3" xfId="56766" xr:uid="{00000000-0005-0000-0000-000076A20000}"/>
    <cellStyle name="Currency 3 2 3 4 4 3" xfId="34043" xr:uid="{00000000-0005-0000-0000-000077A20000}"/>
    <cellStyle name="Currency 3 2 3 4 4 4" xfId="34044" xr:uid="{00000000-0005-0000-0000-000078A20000}"/>
    <cellStyle name="Currency 3 2 3 4 5" xfId="34045" xr:uid="{00000000-0005-0000-0000-000079A20000}"/>
    <cellStyle name="Currency 3 2 3 4 5 2" xfId="34046" xr:uid="{00000000-0005-0000-0000-00007AA20000}"/>
    <cellStyle name="Currency 3 2 3 4 5 3" xfId="56767" xr:uid="{00000000-0005-0000-0000-00007BA20000}"/>
    <cellStyle name="Currency 3 2 3 4 6" xfId="34047" xr:uid="{00000000-0005-0000-0000-00007CA20000}"/>
    <cellStyle name="Currency 3 2 3 4 7" xfId="34048" xr:uid="{00000000-0005-0000-0000-00007DA20000}"/>
    <cellStyle name="Currency 3 2 3 5" xfId="34049" xr:uid="{00000000-0005-0000-0000-00007EA20000}"/>
    <cellStyle name="Currency 3 2 3 5 2" xfId="34050" xr:uid="{00000000-0005-0000-0000-00007FA20000}"/>
    <cellStyle name="Currency 3 2 3 5 2 2" xfId="34051" xr:uid="{00000000-0005-0000-0000-000080A20000}"/>
    <cellStyle name="Currency 3 2 3 5 2 2 2" xfId="34052" xr:uid="{00000000-0005-0000-0000-000081A20000}"/>
    <cellStyle name="Currency 3 2 3 5 2 2 3" xfId="56768" xr:uid="{00000000-0005-0000-0000-000082A20000}"/>
    <cellStyle name="Currency 3 2 3 5 2 3" xfId="34053" xr:uid="{00000000-0005-0000-0000-000083A20000}"/>
    <cellStyle name="Currency 3 2 3 5 2 4" xfId="34054" xr:uid="{00000000-0005-0000-0000-000084A20000}"/>
    <cellStyle name="Currency 3 2 3 5 3" xfId="34055" xr:uid="{00000000-0005-0000-0000-000085A20000}"/>
    <cellStyle name="Currency 3 2 3 5 3 2" xfId="34056" xr:uid="{00000000-0005-0000-0000-000086A20000}"/>
    <cellStyle name="Currency 3 2 3 5 3 2 2" xfId="34057" xr:uid="{00000000-0005-0000-0000-000087A20000}"/>
    <cellStyle name="Currency 3 2 3 5 3 2 3" xfId="56769" xr:uid="{00000000-0005-0000-0000-000088A20000}"/>
    <cellStyle name="Currency 3 2 3 5 3 3" xfId="34058" xr:uid="{00000000-0005-0000-0000-000089A20000}"/>
    <cellStyle name="Currency 3 2 3 5 3 4" xfId="34059" xr:uid="{00000000-0005-0000-0000-00008AA20000}"/>
    <cellStyle name="Currency 3 2 3 5 4" xfId="34060" xr:uid="{00000000-0005-0000-0000-00008BA20000}"/>
    <cellStyle name="Currency 3 2 3 5 4 2" xfId="34061" xr:uid="{00000000-0005-0000-0000-00008CA20000}"/>
    <cellStyle name="Currency 3 2 3 5 4 3" xfId="56770" xr:uid="{00000000-0005-0000-0000-00008DA20000}"/>
    <cellStyle name="Currency 3 2 3 5 5" xfId="34062" xr:uid="{00000000-0005-0000-0000-00008EA20000}"/>
    <cellStyle name="Currency 3 2 3 5 6" xfId="34063" xr:uid="{00000000-0005-0000-0000-00008FA20000}"/>
    <cellStyle name="Currency 3 2 3 6" xfId="34064" xr:uid="{00000000-0005-0000-0000-000090A20000}"/>
    <cellStyle name="Currency 3 2 3 6 2" xfId="34065" xr:uid="{00000000-0005-0000-0000-000091A20000}"/>
    <cellStyle name="Currency 3 2 3 6 2 2" xfId="34066" xr:uid="{00000000-0005-0000-0000-000092A20000}"/>
    <cellStyle name="Currency 3 2 3 6 2 2 2" xfId="34067" xr:uid="{00000000-0005-0000-0000-000093A20000}"/>
    <cellStyle name="Currency 3 2 3 6 2 2 3" xfId="56771" xr:uid="{00000000-0005-0000-0000-000094A20000}"/>
    <cellStyle name="Currency 3 2 3 6 2 3" xfId="34068" xr:uid="{00000000-0005-0000-0000-000095A20000}"/>
    <cellStyle name="Currency 3 2 3 6 2 4" xfId="34069" xr:uid="{00000000-0005-0000-0000-000096A20000}"/>
    <cellStyle name="Currency 3 2 3 6 3" xfId="34070" xr:uid="{00000000-0005-0000-0000-000097A20000}"/>
    <cellStyle name="Currency 3 2 3 6 3 2" xfId="34071" xr:uid="{00000000-0005-0000-0000-000098A20000}"/>
    <cellStyle name="Currency 3 2 3 6 3 3" xfId="56772" xr:uid="{00000000-0005-0000-0000-000099A20000}"/>
    <cellStyle name="Currency 3 2 3 6 4" xfId="34072" xr:uid="{00000000-0005-0000-0000-00009AA20000}"/>
    <cellStyle name="Currency 3 2 3 6 5" xfId="34073" xr:uid="{00000000-0005-0000-0000-00009BA20000}"/>
    <cellStyle name="Currency 3 2 3 7" xfId="34074" xr:uid="{00000000-0005-0000-0000-00009CA20000}"/>
    <cellStyle name="Currency 3 2 3 7 2" xfId="34075" xr:uid="{00000000-0005-0000-0000-00009DA20000}"/>
    <cellStyle name="Currency 3 2 3 7 2 2" xfId="34076" xr:uid="{00000000-0005-0000-0000-00009EA20000}"/>
    <cellStyle name="Currency 3 2 3 7 2 3" xfId="56773" xr:uid="{00000000-0005-0000-0000-00009FA20000}"/>
    <cellStyle name="Currency 3 2 3 7 3" xfId="34077" xr:uid="{00000000-0005-0000-0000-0000A0A20000}"/>
    <cellStyle name="Currency 3 2 3 7 4" xfId="34078" xr:uid="{00000000-0005-0000-0000-0000A1A20000}"/>
    <cellStyle name="Currency 3 2 3 8" xfId="34079" xr:uid="{00000000-0005-0000-0000-0000A2A20000}"/>
    <cellStyle name="Currency 3 2 3 8 2" xfId="34080" xr:uid="{00000000-0005-0000-0000-0000A3A20000}"/>
    <cellStyle name="Currency 3 2 3 8 2 2" xfId="34081" xr:uid="{00000000-0005-0000-0000-0000A4A20000}"/>
    <cellStyle name="Currency 3 2 3 8 2 3" xfId="56774" xr:uid="{00000000-0005-0000-0000-0000A5A20000}"/>
    <cellStyle name="Currency 3 2 3 8 3" xfId="34082" xr:uid="{00000000-0005-0000-0000-0000A6A20000}"/>
    <cellStyle name="Currency 3 2 3 8 4" xfId="34083" xr:uid="{00000000-0005-0000-0000-0000A7A20000}"/>
    <cellStyle name="Currency 3 2 3 9" xfId="34084" xr:uid="{00000000-0005-0000-0000-0000A8A20000}"/>
    <cellStyle name="Currency 3 2 3 9 2" xfId="34085" xr:uid="{00000000-0005-0000-0000-0000A9A20000}"/>
    <cellStyle name="Currency 3 2 3 9 3" xfId="56775" xr:uid="{00000000-0005-0000-0000-0000AAA20000}"/>
    <cellStyle name="Currency 3 2 4" xfId="34086" xr:uid="{00000000-0005-0000-0000-0000ABA20000}"/>
    <cellStyle name="Currency 3 2 4 10" xfId="34087" xr:uid="{00000000-0005-0000-0000-0000ACA20000}"/>
    <cellStyle name="Currency 3 2 4 2" xfId="34088" xr:uid="{00000000-0005-0000-0000-0000ADA20000}"/>
    <cellStyle name="Currency 3 2 4 2 2" xfId="34089" xr:uid="{00000000-0005-0000-0000-0000AEA20000}"/>
    <cellStyle name="Currency 3 2 4 2 2 2" xfId="34090" xr:uid="{00000000-0005-0000-0000-0000AFA20000}"/>
    <cellStyle name="Currency 3 2 4 2 2 2 2" xfId="34091" xr:uid="{00000000-0005-0000-0000-0000B0A20000}"/>
    <cellStyle name="Currency 3 2 4 2 2 2 2 2" xfId="34092" xr:uid="{00000000-0005-0000-0000-0000B1A20000}"/>
    <cellStyle name="Currency 3 2 4 2 2 2 2 2 2" xfId="34093" xr:uid="{00000000-0005-0000-0000-0000B2A20000}"/>
    <cellStyle name="Currency 3 2 4 2 2 2 2 2 3" xfId="56776" xr:uid="{00000000-0005-0000-0000-0000B3A20000}"/>
    <cellStyle name="Currency 3 2 4 2 2 2 2 3" xfId="34094" xr:uid="{00000000-0005-0000-0000-0000B4A20000}"/>
    <cellStyle name="Currency 3 2 4 2 2 2 2 4" xfId="34095" xr:uid="{00000000-0005-0000-0000-0000B5A20000}"/>
    <cellStyle name="Currency 3 2 4 2 2 2 3" xfId="34096" xr:uid="{00000000-0005-0000-0000-0000B6A20000}"/>
    <cellStyle name="Currency 3 2 4 2 2 2 3 2" xfId="34097" xr:uid="{00000000-0005-0000-0000-0000B7A20000}"/>
    <cellStyle name="Currency 3 2 4 2 2 2 3 2 2" xfId="34098" xr:uid="{00000000-0005-0000-0000-0000B8A20000}"/>
    <cellStyle name="Currency 3 2 4 2 2 2 3 2 3" xfId="56777" xr:uid="{00000000-0005-0000-0000-0000B9A20000}"/>
    <cellStyle name="Currency 3 2 4 2 2 2 3 3" xfId="34099" xr:uid="{00000000-0005-0000-0000-0000BAA20000}"/>
    <cellStyle name="Currency 3 2 4 2 2 2 3 4" xfId="34100" xr:uid="{00000000-0005-0000-0000-0000BBA20000}"/>
    <cellStyle name="Currency 3 2 4 2 2 2 4" xfId="34101" xr:uid="{00000000-0005-0000-0000-0000BCA20000}"/>
    <cellStyle name="Currency 3 2 4 2 2 2 4 2" xfId="34102" xr:uid="{00000000-0005-0000-0000-0000BDA20000}"/>
    <cellStyle name="Currency 3 2 4 2 2 2 4 3" xfId="56778" xr:uid="{00000000-0005-0000-0000-0000BEA20000}"/>
    <cellStyle name="Currency 3 2 4 2 2 2 5" xfId="34103" xr:uid="{00000000-0005-0000-0000-0000BFA20000}"/>
    <cellStyle name="Currency 3 2 4 2 2 2 6" xfId="34104" xr:uid="{00000000-0005-0000-0000-0000C0A20000}"/>
    <cellStyle name="Currency 3 2 4 2 2 3" xfId="34105" xr:uid="{00000000-0005-0000-0000-0000C1A20000}"/>
    <cellStyle name="Currency 3 2 4 2 2 3 2" xfId="34106" xr:uid="{00000000-0005-0000-0000-0000C2A20000}"/>
    <cellStyle name="Currency 3 2 4 2 2 3 2 2" xfId="34107" xr:uid="{00000000-0005-0000-0000-0000C3A20000}"/>
    <cellStyle name="Currency 3 2 4 2 2 3 2 3" xfId="56779" xr:uid="{00000000-0005-0000-0000-0000C4A20000}"/>
    <cellStyle name="Currency 3 2 4 2 2 3 3" xfId="34108" xr:uid="{00000000-0005-0000-0000-0000C5A20000}"/>
    <cellStyle name="Currency 3 2 4 2 2 3 4" xfId="34109" xr:uid="{00000000-0005-0000-0000-0000C6A20000}"/>
    <cellStyle name="Currency 3 2 4 2 2 4" xfId="34110" xr:uid="{00000000-0005-0000-0000-0000C7A20000}"/>
    <cellStyle name="Currency 3 2 4 2 2 4 2" xfId="34111" xr:uid="{00000000-0005-0000-0000-0000C8A20000}"/>
    <cellStyle name="Currency 3 2 4 2 2 4 2 2" xfId="34112" xr:uid="{00000000-0005-0000-0000-0000C9A20000}"/>
    <cellStyle name="Currency 3 2 4 2 2 4 2 3" xfId="56780" xr:uid="{00000000-0005-0000-0000-0000CAA20000}"/>
    <cellStyle name="Currency 3 2 4 2 2 4 3" xfId="34113" xr:uid="{00000000-0005-0000-0000-0000CBA20000}"/>
    <cellStyle name="Currency 3 2 4 2 2 4 4" xfId="34114" xr:uid="{00000000-0005-0000-0000-0000CCA20000}"/>
    <cellStyle name="Currency 3 2 4 2 2 5" xfId="34115" xr:uid="{00000000-0005-0000-0000-0000CDA20000}"/>
    <cellStyle name="Currency 3 2 4 2 2 5 2" xfId="34116" xr:uid="{00000000-0005-0000-0000-0000CEA20000}"/>
    <cellStyle name="Currency 3 2 4 2 2 5 3" xfId="56781" xr:uid="{00000000-0005-0000-0000-0000CFA20000}"/>
    <cellStyle name="Currency 3 2 4 2 2 6" xfId="34117" xr:uid="{00000000-0005-0000-0000-0000D0A20000}"/>
    <cellStyle name="Currency 3 2 4 2 2 7" xfId="34118" xr:uid="{00000000-0005-0000-0000-0000D1A20000}"/>
    <cellStyle name="Currency 3 2 4 2 3" xfId="34119" xr:uid="{00000000-0005-0000-0000-0000D2A20000}"/>
    <cellStyle name="Currency 3 2 4 2 3 2" xfId="34120" xr:uid="{00000000-0005-0000-0000-0000D3A20000}"/>
    <cellStyle name="Currency 3 2 4 2 3 2 2" xfId="34121" xr:uid="{00000000-0005-0000-0000-0000D4A20000}"/>
    <cellStyle name="Currency 3 2 4 2 3 2 2 2" xfId="34122" xr:uid="{00000000-0005-0000-0000-0000D5A20000}"/>
    <cellStyle name="Currency 3 2 4 2 3 2 2 3" xfId="56782" xr:uid="{00000000-0005-0000-0000-0000D6A20000}"/>
    <cellStyle name="Currency 3 2 4 2 3 2 3" xfId="34123" xr:uid="{00000000-0005-0000-0000-0000D7A20000}"/>
    <cellStyle name="Currency 3 2 4 2 3 2 4" xfId="34124" xr:uid="{00000000-0005-0000-0000-0000D8A20000}"/>
    <cellStyle name="Currency 3 2 4 2 3 3" xfId="34125" xr:uid="{00000000-0005-0000-0000-0000D9A20000}"/>
    <cellStyle name="Currency 3 2 4 2 3 3 2" xfId="34126" xr:uid="{00000000-0005-0000-0000-0000DAA20000}"/>
    <cellStyle name="Currency 3 2 4 2 3 3 2 2" xfId="34127" xr:uid="{00000000-0005-0000-0000-0000DBA20000}"/>
    <cellStyle name="Currency 3 2 4 2 3 3 2 3" xfId="56783" xr:uid="{00000000-0005-0000-0000-0000DCA20000}"/>
    <cellStyle name="Currency 3 2 4 2 3 3 3" xfId="34128" xr:uid="{00000000-0005-0000-0000-0000DDA20000}"/>
    <cellStyle name="Currency 3 2 4 2 3 3 4" xfId="34129" xr:uid="{00000000-0005-0000-0000-0000DEA20000}"/>
    <cellStyle name="Currency 3 2 4 2 3 4" xfId="34130" xr:uid="{00000000-0005-0000-0000-0000DFA20000}"/>
    <cellStyle name="Currency 3 2 4 2 3 4 2" xfId="34131" xr:uid="{00000000-0005-0000-0000-0000E0A20000}"/>
    <cellStyle name="Currency 3 2 4 2 3 4 3" xfId="56784" xr:uid="{00000000-0005-0000-0000-0000E1A20000}"/>
    <cellStyle name="Currency 3 2 4 2 3 5" xfId="34132" xr:uid="{00000000-0005-0000-0000-0000E2A20000}"/>
    <cellStyle name="Currency 3 2 4 2 3 6" xfId="34133" xr:uid="{00000000-0005-0000-0000-0000E3A20000}"/>
    <cellStyle name="Currency 3 2 4 2 4" xfId="34134" xr:uid="{00000000-0005-0000-0000-0000E4A20000}"/>
    <cellStyle name="Currency 3 2 4 2 4 2" xfId="34135" xr:uid="{00000000-0005-0000-0000-0000E5A20000}"/>
    <cellStyle name="Currency 3 2 4 2 4 2 2" xfId="34136" xr:uid="{00000000-0005-0000-0000-0000E6A20000}"/>
    <cellStyle name="Currency 3 2 4 2 4 2 3" xfId="56785" xr:uid="{00000000-0005-0000-0000-0000E7A20000}"/>
    <cellStyle name="Currency 3 2 4 2 4 3" xfId="34137" xr:uid="{00000000-0005-0000-0000-0000E8A20000}"/>
    <cellStyle name="Currency 3 2 4 2 4 4" xfId="34138" xr:uid="{00000000-0005-0000-0000-0000E9A20000}"/>
    <cellStyle name="Currency 3 2 4 2 5" xfId="34139" xr:uid="{00000000-0005-0000-0000-0000EAA20000}"/>
    <cellStyle name="Currency 3 2 4 2 5 2" xfId="34140" xr:uid="{00000000-0005-0000-0000-0000EBA20000}"/>
    <cellStyle name="Currency 3 2 4 2 5 2 2" xfId="34141" xr:uid="{00000000-0005-0000-0000-0000ECA20000}"/>
    <cellStyle name="Currency 3 2 4 2 5 2 3" xfId="56786" xr:uid="{00000000-0005-0000-0000-0000EDA20000}"/>
    <cellStyle name="Currency 3 2 4 2 5 3" xfId="34142" xr:uid="{00000000-0005-0000-0000-0000EEA20000}"/>
    <cellStyle name="Currency 3 2 4 2 5 4" xfId="34143" xr:uid="{00000000-0005-0000-0000-0000EFA20000}"/>
    <cellStyle name="Currency 3 2 4 2 6" xfId="34144" xr:uid="{00000000-0005-0000-0000-0000F0A20000}"/>
    <cellStyle name="Currency 3 2 4 2 6 2" xfId="34145" xr:uid="{00000000-0005-0000-0000-0000F1A20000}"/>
    <cellStyle name="Currency 3 2 4 2 6 3" xfId="56787" xr:uid="{00000000-0005-0000-0000-0000F2A20000}"/>
    <cellStyle name="Currency 3 2 4 2 7" xfId="34146" xr:uid="{00000000-0005-0000-0000-0000F3A20000}"/>
    <cellStyle name="Currency 3 2 4 2 8" xfId="34147" xr:uid="{00000000-0005-0000-0000-0000F4A20000}"/>
    <cellStyle name="Currency 3 2 4 3" xfId="34148" xr:uid="{00000000-0005-0000-0000-0000F5A20000}"/>
    <cellStyle name="Currency 3 2 4 3 2" xfId="34149" xr:uid="{00000000-0005-0000-0000-0000F6A20000}"/>
    <cellStyle name="Currency 3 2 4 3 2 2" xfId="34150" xr:uid="{00000000-0005-0000-0000-0000F7A20000}"/>
    <cellStyle name="Currency 3 2 4 3 2 2 2" xfId="34151" xr:uid="{00000000-0005-0000-0000-0000F8A20000}"/>
    <cellStyle name="Currency 3 2 4 3 2 2 2 2" xfId="34152" xr:uid="{00000000-0005-0000-0000-0000F9A20000}"/>
    <cellStyle name="Currency 3 2 4 3 2 2 2 3" xfId="56788" xr:uid="{00000000-0005-0000-0000-0000FAA20000}"/>
    <cellStyle name="Currency 3 2 4 3 2 2 3" xfId="34153" xr:uid="{00000000-0005-0000-0000-0000FBA20000}"/>
    <cellStyle name="Currency 3 2 4 3 2 2 4" xfId="34154" xr:uid="{00000000-0005-0000-0000-0000FCA20000}"/>
    <cellStyle name="Currency 3 2 4 3 2 3" xfId="34155" xr:uid="{00000000-0005-0000-0000-0000FDA20000}"/>
    <cellStyle name="Currency 3 2 4 3 2 3 2" xfId="34156" xr:uid="{00000000-0005-0000-0000-0000FEA20000}"/>
    <cellStyle name="Currency 3 2 4 3 2 3 2 2" xfId="34157" xr:uid="{00000000-0005-0000-0000-0000FFA20000}"/>
    <cellStyle name="Currency 3 2 4 3 2 3 2 3" xfId="56789" xr:uid="{00000000-0005-0000-0000-000000A30000}"/>
    <cellStyle name="Currency 3 2 4 3 2 3 3" xfId="34158" xr:uid="{00000000-0005-0000-0000-000001A30000}"/>
    <cellStyle name="Currency 3 2 4 3 2 3 4" xfId="34159" xr:uid="{00000000-0005-0000-0000-000002A30000}"/>
    <cellStyle name="Currency 3 2 4 3 2 4" xfId="34160" xr:uid="{00000000-0005-0000-0000-000003A30000}"/>
    <cellStyle name="Currency 3 2 4 3 2 4 2" xfId="34161" xr:uid="{00000000-0005-0000-0000-000004A30000}"/>
    <cellStyle name="Currency 3 2 4 3 2 4 3" xfId="56790" xr:uid="{00000000-0005-0000-0000-000005A30000}"/>
    <cellStyle name="Currency 3 2 4 3 2 5" xfId="34162" xr:uid="{00000000-0005-0000-0000-000006A30000}"/>
    <cellStyle name="Currency 3 2 4 3 2 6" xfId="34163" xr:uid="{00000000-0005-0000-0000-000007A30000}"/>
    <cellStyle name="Currency 3 2 4 3 3" xfId="34164" xr:uid="{00000000-0005-0000-0000-000008A30000}"/>
    <cellStyle name="Currency 3 2 4 3 3 2" xfId="34165" xr:uid="{00000000-0005-0000-0000-000009A30000}"/>
    <cellStyle name="Currency 3 2 4 3 3 2 2" xfId="34166" xr:uid="{00000000-0005-0000-0000-00000AA30000}"/>
    <cellStyle name="Currency 3 2 4 3 3 2 3" xfId="56791" xr:uid="{00000000-0005-0000-0000-00000BA30000}"/>
    <cellStyle name="Currency 3 2 4 3 3 3" xfId="34167" xr:uid="{00000000-0005-0000-0000-00000CA30000}"/>
    <cellStyle name="Currency 3 2 4 3 3 4" xfId="34168" xr:uid="{00000000-0005-0000-0000-00000DA30000}"/>
    <cellStyle name="Currency 3 2 4 3 4" xfId="34169" xr:uid="{00000000-0005-0000-0000-00000EA30000}"/>
    <cellStyle name="Currency 3 2 4 3 4 2" xfId="34170" xr:uid="{00000000-0005-0000-0000-00000FA30000}"/>
    <cellStyle name="Currency 3 2 4 3 4 2 2" xfId="34171" xr:uid="{00000000-0005-0000-0000-000010A30000}"/>
    <cellStyle name="Currency 3 2 4 3 4 2 3" xfId="56792" xr:uid="{00000000-0005-0000-0000-000011A30000}"/>
    <cellStyle name="Currency 3 2 4 3 4 3" xfId="34172" xr:uid="{00000000-0005-0000-0000-000012A30000}"/>
    <cellStyle name="Currency 3 2 4 3 4 4" xfId="34173" xr:uid="{00000000-0005-0000-0000-000013A30000}"/>
    <cellStyle name="Currency 3 2 4 3 5" xfId="34174" xr:uid="{00000000-0005-0000-0000-000014A30000}"/>
    <cellStyle name="Currency 3 2 4 3 5 2" xfId="34175" xr:uid="{00000000-0005-0000-0000-000015A30000}"/>
    <cellStyle name="Currency 3 2 4 3 5 3" xfId="56793" xr:uid="{00000000-0005-0000-0000-000016A30000}"/>
    <cellStyle name="Currency 3 2 4 3 6" xfId="34176" xr:uid="{00000000-0005-0000-0000-000017A30000}"/>
    <cellStyle name="Currency 3 2 4 3 7" xfId="34177" xr:uid="{00000000-0005-0000-0000-000018A30000}"/>
    <cellStyle name="Currency 3 2 4 4" xfId="34178" xr:uid="{00000000-0005-0000-0000-000019A30000}"/>
    <cellStyle name="Currency 3 2 4 4 2" xfId="34179" xr:uid="{00000000-0005-0000-0000-00001AA30000}"/>
    <cellStyle name="Currency 3 2 4 4 2 2" xfId="34180" xr:uid="{00000000-0005-0000-0000-00001BA30000}"/>
    <cellStyle name="Currency 3 2 4 4 2 2 2" xfId="34181" xr:uid="{00000000-0005-0000-0000-00001CA30000}"/>
    <cellStyle name="Currency 3 2 4 4 2 2 3" xfId="56794" xr:uid="{00000000-0005-0000-0000-00001DA30000}"/>
    <cellStyle name="Currency 3 2 4 4 2 3" xfId="34182" xr:uid="{00000000-0005-0000-0000-00001EA30000}"/>
    <cellStyle name="Currency 3 2 4 4 2 4" xfId="34183" xr:uid="{00000000-0005-0000-0000-00001FA30000}"/>
    <cellStyle name="Currency 3 2 4 4 3" xfId="34184" xr:uid="{00000000-0005-0000-0000-000020A30000}"/>
    <cellStyle name="Currency 3 2 4 4 3 2" xfId="34185" xr:uid="{00000000-0005-0000-0000-000021A30000}"/>
    <cellStyle name="Currency 3 2 4 4 3 2 2" xfId="34186" xr:uid="{00000000-0005-0000-0000-000022A30000}"/>
    <cellStyle name="Currency 3 2 4 4 3 2 3" xfId="56795" xr:uid="{00000000-0005-0000-0000-000023A30000}"/>
    <cellStyle name="Currency 3 2 4 4 3 3" xfId="34187" xr:uid="{00000000-0005-0000-0000-000024A30000}"/>
    <cellStyle name="Currency 3 2 4 4 3 4" xfId="34188" xr:uid="{00000000-0005-0000-0000-000025A30000}"/>
    <cellStyle name="Currency 3 2 4 4 4" xfId="34189" xr:uid="{00000000-0005-0000-0000-000026A30000}"/>
    <cellStyle name="Currency 3 2 4 4 4 2" xfId="34190" xr:uid="{00000000-0005-0000-0000-000027A30000}"/>
    <cellStyle name="Currency 3 2 4 4 4 3" xfId="56796" xr:uid="{00000000-0005-0000-0000-000028A30000}"/>
    <cellStyle name="Currency 3 2 4 4 5" xfId="34191" xr:uid="{00000000-0005-0000-0000-000029A30000}"/>
    <cellStyle name="Currency 3 2 4 4 6" xfId="34192" xr:uid="{00000000-0005-0000-0000-00002AA30000}"/>
    <cellStyle name="Currency 3 2 4 5" xfId="34193" xr:uid="{00000000-0005-0000-0000-00002BA30000}"/>
    <cellStyle name="Currency 3 2 4 5 2" xfId="34194" xr:uid="{00000000-0005-0000-0000-00002CA30000}"/>
    <cellStyle name="Currency 3 2 4 5 2 2" xfId="34195" xr:uid="{00000000-0005-0000-0000-00002DA30000}"/>
    <cellStyle name="Currency 3 2 4 5 2 2 2" xfId="34196" xr:uid="{00000000-0005-0000-0000-00002EA30000}"/>
    <cellStyle name="Currency 3 2 4 5 2 2 3" xfId="56797" xr:uid="{00000000-0005-0000-0000-00002FA30000}"/>
    <cellStyle name="Currency 3 2 4 5 2 3" xfId="34197" xr:uid="{00000000-0005-0000-0000-000030A30000}"/>
    <cellStyle name="Currency 3 2 4 5 2 4" xfId="34198" xr:uid="{00000000-0005-0000-0000-000031A30000}"/>
    <cellStyle name="Currency 3 2 4 5 3" xfId="34199" xr:uid="{00000000-0005-0000-0000-000032A30000}"/>
    <cellStyle name="Currency 3 2 4 5 3 2" xfId="34200" xr:uid="{00000000-0005-0000-0000-000033A30000}"/>
    <cellStyle name="Currency 3 2 4 5 3 3" xfId="56798" xr:uid="{00000000-0005-0000-0000-000034A30000}"/>
    <cellStyle name="Currency 3 2 4 5 4" xfId="34201" xr:uid="{00000000-0005-0000-0000-000035A30000}"/>
    <cellStyle name="Currency 3 2 4 5 5" xfId="34202" xr:uid="{00000000-0005-0000-0000-000036A30000}"/>
    <cellStyle name="Currency 3 2 4 6" xfId="34203" xr:uid="{00000000-0005-0000-0000-000037A30000}"/>
    <cellStyle name="Currency 3 2 4 6 2" xfId="34204" xr:uid="{00000000-0005-0000-0000-000038A30000}"/>
    <cellStyle name="Currency 3 2 4 6 2 2" xfId="34205" xr:uid="{00000000-0005-0000-0000-000039A30000}"/>
    <cellStyle name="Currency 3 2 4 6 2 3" xfId="56799" xr:uid="{00000000-0005-0000-0000-00003AA30000}"/>
    <cellStyle name="Currency 3 2 4 6 3" xfId="34206" xr:uid="{00000000-0005-0000-0000-00003BA30000}"/>
    <cellStyle name="Currency 3 2 4 6 4" xfId="34207" xr:uid="{00000000-0005-0000-0000-00003CA30000}"/>
    <cellStyle name="Currency 3 2 4 7" xfId="34208" xr:uid="{00000000-0005-0000-0000-00003DA30000}"/>
    <cellStyle name="Currency 3 2 4 7 2" xfId="34209" xr:uid="{00000000-0005-0000-0000-00003EA30000}"/>
    <cellStyle name="Currency 3 2 4 7 2 2" xfId="34210" xr:uid="{00000000-0005-0000-0000-00003FA30000}"/>
    <cellStyle name="Currency 3 2 4 7 2 3" xfId="56800" xr:uid="{00000000-0005-0000-0000-000040A30000}"/>
    <cellStyle name="Currency 3 2 4 7 3" xfId="34211" xr:uid="{00000000-0005-0000-0000-000041A30000}"/>
    <cellStyle name="Currency 3 2 4 7 4" xfId="34212" xr:uid="{00000000-0005-0000-0000-000042A30000}"/>
    <cellStyle name="Currency 3 2 4 8" xfId="34213" xr:uid="{00000000-0005-0000-0000-000043A30000}"/>
    <cellStyle name="Currency 3 2 4 8 2" xfId="34214" xr:uid="{00000000-0005-0000-0000-000044A30000}"/>
    <cellStyle name="Currency 3 2 4 8 3" xfId="56801" xr:uid="{00000000-0005-0000-0000-000045A30000}"/>
    <cellStyle name="Currency 3 2 4 9" xfId="34215" xr:uid="{00000000-0005-0000-0000-000046A30000}"/>
    <cellStyle name="Currency 3 2 5" xfId="34216" xr:uid="{00000000-0005-0000-0000-000047A30000}"/>
    <cellStyle name="Currency 3 2 5 10" xfId="34217" xr:uid="{00000000-0005-0000-0000-000048A30000}"/>
    <cellStyle name="Currency 3 2 5 2" xfId="34218" xr:uid="{00000000-0005-0000-0000-000049A30000}"/>
    <cellStyle name="Currency 3 2 5 2 2" xfId="34219" xr:uid="{00000000-0005-0000-0000-00004AA30000}"/>
    <cellStyle name="Currency 3 2 5 2 2 2" xfId="34220" xr:uid="{00000000-0005-0000-0000-00004BA30000}"/>
    <cellStyle name="Currency 3 2 5 2 2 2 2" xfId="34221" xr:uid="{00000000-0005-0000-0000-00004CA30000}"/>
    <cellStyle name="Currency 3 2 5 2 2 2 2 2" xfId="34222" xr:uid="{00000000-0005-0000-0000-00004DA30000}"/>
    <cellStyle name="Currency 3 2 5 2 2 2 2 2 2" xfId="34223" xr:uid="{00000000-0005-0000-0000-00004EA30000}"/>
    <cellStyle name="Currency 3 2 5 2 2 2 2 2 3" xfId="56802" xr:uid="{00000000-0005-0000-0000-00004FA30000}"/>
    <cellStyle name="Currency 3 2 5 2 2 2 2 3" xfId="34224" xr:uid="{00000000-0005-0000-0000-000050A30000}"/>
    <cellStyle name="Currency 3 2 5 2 2 2 2 4" xfId="34225" xr:uid="{00000000-0005-0000-0000-000051A30000}"/>
    <cellStyle name="Currency 3 2 5 2 2 2 3" xfId="34226" xr:uid="{00000000-0005-0000-0000-000052A30000}"/>
    <cellStyle name="Currency 3 2 5 2 2 2 3 2" xfId="34227" xr:uid="{00000000-0005-0000-0000-000053A30000}"/>
    <cellStyle name="Currency 3 2 5 2 2 2 3 2 2" xfId="34228" xr:uid="{00000000-0005-0000-0000-000054A30000}"/>
    <cellStyle name="Currency 3 2 5 2 2 2 3 2 3" xfId="56803" xr:uid="{00000000-0005-0000-0000-000055A30000}"/>
    <cellStyle name="Currency 3 2 5 2 2 2 3 3" xfId="34229" xr:uid="{00000000-0005-0000-0000-000056A30000}"/>
    <cellStyle name="Currency 3 2 5 2 2 2 3 4" xfId="34230" xr:uid="{00000000-0005-0000-0000-000057A30000}"/>
    <cellStyle name="Currency 3 2 5 2 2 2 4" xfId="34231" xr:uid="{00000000-0005-0000-0000-000058A30000}"/>
    <cellStyle name="Currency 3 2 5 2 2 2 4 2" xfId="34232" xr:uid="{00000000-0005-0000-0000-000059A30000}"/>
    <cellStyle name="Currency 3 2 5 2 2 2 4 3" xfId="56804" xr:uid="{00000000-0005-0000-0000-00005AA30000}"/>
    <cellStyle name="Currency 3 2 5 2 2 2 5" xfId="34233" xr:uid="{00000000-0005-0000-0000-00005BA30000}"/>
    <cellStyle name="Currency 3 2 5 2 2 2 6" xfId="34234" xr:uid="{00000000-0005-0000-0000-00005CA30000}"/>
    <cellStyle name="Currency 3 2 5 2 2 3" xfId="34235" xr:uid="{00000000-0005-0000-0000-00005DA30000}"/>
    <cellStyle name="Currency 3 2 5 2 2 3 2" xfId="34236" xr:uid="{00000000-0005-0000-0000-00005EA30000}"/>
    <cellStyle name="Currency 3 2 5 2 2 3 2 2" xfId="34237" xr:uid="{00000000-0005-0000-0000-00005FA30000}"/>
    <cellStyle name="Currency 3 2 5 2 2 3 2 3" xfId="56805" xr:uid="{00000000-0005-0000-0000-000060A30000}"/>
    <cellStyle name="Currency 3 2 5 2 2 3 3" xfId="34238" xr:uid="{00000000-0005-0000-0000-000061A30000}"/>
    <cellStyle name="Currency 3 2 5 2 2 3 4" xfId="34239" xr:uid="{00000000-0005-0000-0000-000062A30000}"/>
    <cellStyle name="Currency 3 2 5 2 2 4" xfId="34240" xr:uid="{00000000-0005-0000-0000-000063A30000}"/>
    <cellStyle name="Currency 3 2 5 2 2 4 2" xfId="34241" xr:uid="{00000000-0005-0000-0000-000064A30000}"/>
    <cellStyle name="Currency 3 2 5 2 2 4 2 2" xfId="34242" xr:uid="{00000000-0005-0000-0000-000065A30000}"/>
    <cellStyle name="Currency 3 2 5 2 2 4 2 3" xfId="56806" xr:uid="{00000000-0005-0000-0000-000066A30000}"/>
    <cellStyle name="Currency 3 2 5 2 2 4 3" xfId="34243" xr:uid="{00000000-0005-0000-0000-000067A30000}"/>
    <cellStyle name="Currency 3 2 5 2 2 4 4" xfId="34244" xr:uid="{00000000-0005-0000-0000-000068A30000}"/>
    <cellStyle name="Currency 3 2 5 2 2 5" xfId="34245" xr:uid="{00000000-0005-0000-0000-000069A30000}"/>
    <cellStyle name="Currency 3 2 5 2 2 5 2" xfId="34246" xr:uid="{00000000-0005-0000-0000-00006AA30000}"/>
    <cellStyle name="Currency 3 2 5 2 2 5 3" xfId="56807" xr:uid="{00000000-0005-0000-0000-00006BA30000}"/>
    <cellStyle name="Currency 3 2 5 2 2 6" xfId="34247" xr:uid="{00000000-0005-0000-0000-00006CA30000}"/>
    <cellStyle name="Currency 3 2 5 2 2 7" xfId="34248" xr:uid="{00000000-0005-0000-0000-00006DA30000}"/>
    <cellStyle name="Currency 3 2 5 2 3" xfId="34249" xr:uid="{00000000-0005-0000-0000-00006EA30000}"/>
    <cellStyle name="Currency 3 2 5 2 3 2" xfId="34250" xr:uid="{00000000-0005-0000-0000-00006FA30000}"/>
    <cellStyle name="Currency 3 2 5 2 3 2 2" xfId="34251" xr:uid="{00000000-0005-0000-0000-000070A30000}"/>
    <cellStyle name="Currency 3 2 5 2 3 2 2 2" xfId="34252" xr:uid="{00000000-0005-0000-0000-000071A30000}"/>
    <cellStyle name="Currency 3 2 5 2 3 2 2 3" xfId="56808" xr:uid="{00000000-0005-0000-0000-000072A30000}"/>
    <cellStyle name="Currency 3 2 5 2 3 2 3" xfId="34253" xr:uid="{00000000-0005-0000-0000-000073A30000}"/>
    <cellStyle name="Currency 3 2 5 2 3 2 4" xfId="34254" xr:uid="{00000000-0005-0000-0000-000074A30000}"/>
    <cellStyle name="Currency 3 2 5 2 3 3" xfId="34255" xr:uid="{00000000-0005-0000-0000-000075A30000}"/>
    <cellStyle name="Currency 3 2 5 2 3 3 2" xfId="34256" xr:uid="{00000000-0005-0000-0000-000076A30000}"/>
    <cellStyle name="Currency 3 2 5 2 3 3 2 2" xfId="34257" xr:uid="{00000000-0005-0000-0000-000077A30000}"/>
    <cellStyle name="Currency 3 2 5 2 3 3 2 3" xfId="56809" xr:uid="{00000000-0005-0000-0000-000078A30000}"/>
    <cellStyle name="Currency 3 2 5 2 3 3 3" xfId="34258" xr:uid="{00000000-0005-0000-0000-000079A30000}"/>
    <cellStyle name="Currency 3 2 5 2 3 3 4" xfId="34259" xr:uid="{00000000-0005-0000-0000-00007AA30000}"/>
    <cellStyle name="Currency 3 2 5 2 3 4" xfId="34260" xr:uid="{00000000-0005-0000-0000-00007BA30000}"/>
    <cellStyle name="Currency 3 2 5 2 3 4 2" xfId="34261" xr:uid="{00000000-0005-0000-0000-00007CA30000}"/>
    <cellStyle name="Currency 3 2 5 2 3 4 3" xfId="56810" xr:uid="{00000000-0005-0000-0000-00007DA30000}"/>
    <cellStyle name="Currency 3 2 5 2 3 5" xfId="34262" xr:uid="{00000000-0005-0000-0000-00007EA30000}"/>
    <cellStyle name="Currency 3 2 5 2 3 6" xfId="34263" xr:uid="{00000000-0005-0000-0000-00007FA30000}"/>
    <cellStyle name="Currency 3 2 5 2 4" xfId="34264" xr:uid="{00000000-0005-0000-0000-000080A30000}"/>
    <cellStyle name="Currency 3 2 5 2 4 2" xfId="34265" xr:uid="{00000000-0005-0000-0000-000081A30000}"/>
    <cellStyle name="Currency 3 2 5 2 4 2 2" xfId="34266" xr:uid="{00000000-0005-0000-0000-000082A30000}"/>
    <cellStyle name="Currency 3 2 5 2 4 2 3" xfId="56811" xr:uid="{00000000-0005-0000-0000-000083A30000}"/>
    <cellStyle name="Currency 3 2 5 2 4 3" xfId="34267" xr:uid="{00000000-0005-0000-0000-000084A30000}"/>
    <cellStyle name="Currency 3 2 5 2 4 4" xfId="34268" xr:uid="{00000000-0005-0000-0000-000085A30000}"/>
    <cellStyle name="Currency 3 2 5 2 5" xfId="34269" xr:uid="{00000000-0005-0000-0000-000086A30000}"/>
    <cellStyle name="Currency 3 2 5 2 5 2" xfId="34270" xr:uid="{00000000-0005-0000-0000-000087A30000}"/>
    <cellStyle name="Currency 3 2 5 2 5 2 2" xfId="34271" xr:uid="{00000000-0005-0000-0000-000088A30000}"/>
    <cellStyle name="Currency 3 2 5 2 5 2 3" xfId="56812" xr:uid="{00000000-0005-0000-0000-000089A30000}"/>
    <cellStyle name="Currency 3 2 5 2 5 3" xfId="34272" xr:uid="{00000000-0005-0000-0000-00008AA30000}"/>
    <cellStyle name="Currency 3 2 5 2 5 4" xfId="34273" xr:uid="{00000000-0005-0000-0000-00008BA30000}"/>
    <cellStyle name="Currency 3 2 5 2 6" xfId="34274" xr:uid="{00000000-0005-0000-0000-00008CA30000}"/>
    <cellStyle name="Currency 3 2 5 2 6 2" xfId="34275" xr:uid="{00000000-0005-0000-0000-00008DA30000}"/>
    <cellStyle name="Currency 3 2 5 2 6 3" xfId="56813" xr:uid="{00000000-0005-0000-0000-00008EA30000}"/>
    <cellStyle name="Currency 3 2 5 2 7" xfId="34276" xr:uid="{00000000-0005-0000-0000-00008FA30000}"/>
    <cellStyle name="Currency 3 2 5 2 8" xfId="34277" xr:uid="{00000000-0005-0000-0000-000090A30000}"/>
    <cellStyle name="Currency 3 2 5 3" xfId="34278" xr:uid="{00000000-0005-0000-0000-000091A30000}"/>
    <cellStyle name="Currency 3 2 5 3 2" xfId="34279" xr:uid="{00000000-0005-0000-0000-000092A30000}"/>
    <cellStyle name="Currency 3 2 5 3 2 2" xfId="34280" xr:uid="{00000000-0005-0000-0000-000093A30000}"/>
    <cellStyle name="Currency 3 2 5 3 2 2 2" xfId="34281" xr:uid="{00000000-0005-0000-0000-000094A30000}"/>
    <cellStyle name="Currency 3 2 5 3 2 2 2 2" xfId="34282" xr:uid="{00000000-0005-0000-0000-000095A30000}"/>
    <cellStyle name="Currency 3 2 5 3 2 2 2 3" xfId="56814" xr:uid="{00000000-0005-0000-0000-000096A30000}"/>
    <cellStyle name="Currency 3 2 5 3 2 2 3" xfId="34283" xr:uid="{00000000-0005-0000-0000-000097A30000}"/>
    <cellStyle name="Currency 3 2 5 3 2 2 4" xfId="34284" xr:uid="{00000000-0005-0000-0000-000098A30000}"/>
    <cellStyle name="Currency 3 2 5 3 2 3" xfId="34285" xr:uid="{00000000-0005-0000-0000-000099A30000}"/>
    <cellStyle name="Currency 3 2 5 3 2 3 2" xfId="34286" xr:uid="{00000000-0005-0000-0000-00009AA30000}"/>
    <cellStyle name="Currency 3 2 5 3 2 3 2 2" xfId="34287" xr:uid="{00000000-0005-0000-0000-00009BA30000}"/>
    <cellStyle name="Currency 3 2 5 3 2 3 2 3" xfId="56815" xr:uid="{00000000-0005-0000-0000-00009CA30000}"/>
    <cellStyle name="Currency 3 2 5 3 2 3 3" xfId="34288" xr:uid="{00000000-0005-0000-0000-00009DA30000}"/>
    <cellStyle name="Currency 3 2 5 3 2 3 4" xfId="34289" xr:uid="{00000000-0005-0000-0000-00009EA30000}"/>
    <cellStyle name="Currency 3 2 5 3 2 4" xfId="34290" xr:uid="{00000000-0005-0000-0000-00009FA30000}"/>
    <cellStyle name="Currency 3 2 5 3 2 4 2" xfId="34291" xr:uid="{00000000-0005-0000-0000-0000A0A30000}"/>
    <cellStyle name="Currency 3 2 5 3 2 4 3" xfId="56816" xr:uid="{00000000-0005-0000-0000-0000A1A30000}"/>
    <cellStyle name="Currency 3 2 5 3 2 5" xfId="34292" xr:uid="{00000000-0005-0000-0000-0000A2A30000}"/>
    <cellStyle name="Currency 3 2 5 3 2 6" xfId="34293" xr:uid="{00000000-0005-0000-0000-0000A3A30000}"/>
    <cellStyle name="Currency 3 2 5 3 3" xfId="34294" xr:uid="{00000000-0005-0000-0000-0000A4A30000}"/>
    <cellStyle name="Currency 3 2 5 3 3 2" xfId="34295" xr:uid="{00000000-0005-0000-0000-0000A5A30000}"/>
    <cellStyle name="Currency 3 2 5 3 3 2 2" xfId="34296" xr:uid="{00000000-0005-0000-0000-0000A6A30000}"/>
    <cellStyle name="Currency 3 2 5 3 3 2 3" xfId="56817" xr:uid="{00000000-0005-0000-0000-0000A7A30000}"/>
    <cellStyle name="Currency 3 2 5 3 3 3" xfId="34297" xr:uid="{00000000-0005-0000-0000-0000A8A30000}"/>
    <cellStyle name="Currency 3 2 5 3 3 4" xfId="34298" xr:uid="{00000000-0005-0000-0000-0000A9A30000}"/>
    <cellStyle name="Currency 3 2 5 3 4" xfId="34299" xr:uid="{00000000-0005-0000-0000-0000AAA30000}"/>
    <cellStyle name="Currency 3 2 5 3 4 2" xfId="34300" xr:uid="{00000000-0005-0000-0000-0000ABA30000}"/>
    <cellStyle name="Currency 3 2 5 3 4 2 2" xfId="34301" xr:uid="{00000000-0005-0000-0000-0000ACA30000}"/>
    <cellStyle name="Currency 3 2 5 3 4 2 3" xfId="56818" xr:uid="{00000000-0005-0000-0000-0000ADA30000}"/>
    <cellStyle name="Currency 3 2 5 3 4 3" xfId="34302" xr:uid="{00000000-0005-0000-0000-0000AEA30000}"/>
    <cellStyle name="Currency 3 2 5 3 4 4" xfId="34303" xr:uid="{00000000-0005-0000-0000-0000AFA30000}"/>
    <cellStyle name="Currency 3 2 5 3 5" xfId="34304" xr:uid="{00000000-0005-0000-0000-0000B0A30000}"/>
    <cellStyle name="Currency 3 2 5 3 5 2" xfId="34305" xr:uid="{00000000-0005-0000-0000-0000B1A30000}"/>
    <cellStyle name="Currency 3 2 5 3 5 3" xfId="56819" xr:uid="{00000000-0005-0000-0000-0000B2A30000}"/>
    <cellStyle name="Currency 3 2 5 3 6" xfId="34306" xr:uid="{00000000-0005-0000-0000-0000B3A30000}"/>
    <cellStyle name="Currency 3 2 5 3 7" xfId="34307" xr:uid="{00000000-0005-0000-0000-0000B4A30000}"/>
    <cellStyle name="Currency 3 2 5 4" xfId="34308" xr:uid="{00000000-0005-0000-0000-0000B5A30000}"/>
    <cellStyle name="Currency 3 2 5 4 2" xfId="34309" xr:uid="{00000000-0005-0000-0000-0000B6A30000}"/>
    <cellStyle name="Currency 3 2 5 4 2 2" xfId="34310" xr:uid="{00000000-0005-0000-0000-0000B7A30000}"/>
    <cellStyle name="Currency 3 2 5 4 2 2 2" xfId="34311" xr:uid="{00000000-0005-0000-0000-0000B8A30000}"/>
    <cellStyle name="Currency 3 2 5 4 2 2 3" xfId="56820" xr:uid="{00000000-0005-0000-0000-0000B9A30000}"/>
    <cellStyle name="Currency 3 2 5 4 2 3" xfId="34312" xr:uid="{00000000-0005-0000-0000-0000BAA30000}"/>
    <cellStyle name="Currency 3 2 5 4 2 4" xfId="34313" xr:uid="{00000000-0005-0000-0000-0000BBA30000}"/>
    <cellStyle name="Currency 3 2 5 4 3" xfId="34314" xr:uid="{00000000-0005-0000-0000-0000BCA30000}"/>
    <cellStyle name="Currency 3 2 5 4 3 2" xfId="34315" xr:uid="{00000000-0005-0000-0000-0000BDA30000}"/>
    <cellStyle name="Currency 3 2 5 4 3 2 2" xfId="34316" xr:uid="{00000000-0005-0000-0000-0000BEA30000}"/>
    <cellStyle name="Currency 3 2 5 4 3 2 3" xfId="56821" xr:uid="{00000000-0005-0000-0000-0000BFA30000}"/>
    <cellStyle name="Currency 3 2 5 4 3 3" xfId="34317" xr:uid="{00000000-0005-0000-0000-0000C0A30000}"/>
    <cellStyle name="Currency 3 2 5 4 3 4" xfId="34318" xr:uid="{00000000-0005-0000-0000-0000C1A30000}"/>
    <cellStyle name="Currency 3 2 5 4 4" xfId="34319" xr:uid="{00000000-0005-0000-0000-0000C2A30000}"/>
    <cellStyle name="Currency 3 2 5 4 4 2" xfId="34320" xr:uid="{00000000-0005-0000-0000-0000C3A30000}"/>
    <cellStyle name="Currency 3 2 5 4 4 3" xfId="56822" xr:uid="{00000000-0005-0000-0000-0000C4A30000}"/>
    <cellStyle name="Currency 3 2 5 4 5" xfId="34321" xr:uid="{00000000-0005-0000-0000-0000C5A30000}"/>
    <cellStyle name="Currency 3 2 5 4 6" xfId="34322" xr:uid="{00000000-0005-0000-0000-0000C6A30000}"/>
    <cellStyle name="Currency 3 2 5 5" xfId="34323" xr:uid="{00000000-0005-0000-0000-0000C7A30000}"/>
    <cellStyle name="Currency 3 2 5 5 2" xfId="34324" xr:uid="{00000000-0005-0000-0000-0000C8A30000}"/>
    <cellStyle name="Currency 3 2 5 5 2 2" xfId="34325" xr:uid="{00000000-0005-0000-0000-0000C9A30000}"/>
    <cellStyle name="Currency 3 2 5 5 2 2 2" xfId="34326" xr:uid="{00000000-0005-0000-0000-0000CAA30000}"/>
    <cellStyle name="Currency 3 2 5 5 2 2 3" xfId="56823" xr:uid="{00000000-0005-0000-0000-0000CBA30000}"/>
    <cellStyle name="Currency 3 2 5 5 2 3" xfId="34327" xr:uid="{00000000-0005-0000-0000-0000CCA30000}"/>
    <cellStyle name="Currency 3 2 5 5 2 4" xfId="34328" xr:uid="{00000000-0005-0000-0000-0000CDA30000}"/>
    <cellStyle name="Currency 3 2 5 5 3" xfId="34329" xr:uid="{00000000-0005-0000-0000-0000CEA30000}"/>
    <cellStyle name="Currency 3 2 5 5 3 2" xfId="34330" xr:uid="{00000000-0005-0000-0000-0000CFA30000}"/>
    <cellStyle name="Currency 3 2 5 5 3 3" xfId="56824" xr:uid="{00000000-0005-0000-0000-0000D0A30000}"/>
    <cellStyle name="Currency 3 2 5 5 4" xfId="34331" xr:uid="{00000000-0005-0000-0000-0000D1A30000}"/>
    <cellStyle name="Currency 3 2 5 5 5" xfId="34332" xr:uid="{00000000-0005-0000-0000-0000D2A30000}"/>
    <cellStyle name="Currency 3 2 5 6" xfId="34333" xr:uid="{00000000-0005-0000-0000-0000D3A30000}"/>
    <cellStyle name="Currency 3 2 5 6 2" xfId="34334" xr:uid="{00000000-0005-0000-0000-0000D4A30000}"/>
    <cellStyle name="Currency 3 2 5 6 2 2" xfId="34335" xr:uid="{00000000-0005-0000-0000-0000D5A30000}"/>
    <cellStyle name="Currency 3 2 5 6 2 3" xfId="56825" xr:uid="{00000000-0005-0000-0000-0000D6A30000}"/>
    <cellStyle name="Currency 3 2 5 6 3" xfId="34336" xr:uid="{00000000-0005-0000-0000-0000D7A30000}"/>
    <cellStyle name="Currency 3 2 5 6 4" xfId="34337" xr:uid="{00000000-0005-0000-0000-0000D8A30000}"/>
    <cellStyle name="Currency 3 2 5 7" xfId="34338" xr:uid="{00000000-0005-0000-0000-0000D9A30000}"/>
    <cellStyle name="Currency 3 2 5 7 2" xfId="34339" xr:uid="{00000000-0005-0000-0000-0000DAA30000}"/>
    <cellStyle name="Currency 3 2 5 7 2 2" xfId="34340" xr:uid="{00000000-0005-0000-0000-0000DBA30000}"/>
    <cellStyle name="Currency 3 2 5 7 2 3" xfId="56826" xr:uid="{00000000-0005-0000-0000-0000DCA30000}"/>
    <cellStyle name="Currency 3 2 5 7 3" xfId="34341" xr:uid="{00000000-0005-0000-0000-0000DDA30000}"/>
    <cellStyle name="Currency 3 2 5 7 4" xfId="34342" xr:uid="{00000000-0005-0000-0000-0000DEA30000}"/>
    <cellStyle name="Currency 3 2 5 8" xfId="34343" xr:uid="{00000000-0005-0000-0000-0000DFA30000}"/>
    <cellStyle name="Currency 3 2 5 8 2" xfId="34344" xr:uid="{00000000-0005-0000-0000-0000E0A30000}"/>
    <cellStyle name="Currency 3 2 5 8 3" xfId="56827" xr:uid="{00000000-0005-0000-0000-0000E1A30000}"/>
    <cellStyle name="Currency 3 2 5 9" xfId="34345" xr:uid="{00000000-0005-0000-0000-0000E2A30000}"/>
    <cellStyle name="Currency 3 2 6" xfId="34346" xr:uid="{00000000-0005-0000-0000-0000E3A30000}"/>
    <cellStyle name="Currency 3 2 6 10" xfId="34347" xr:uid="{00000000-0005-0000-0000-0000E4A30000}"/>
    <cellStyle name="Currency 3 2 6 2" xfId="34348" xr:uid="{00000000-0005-0000-0000-0000E5A30000}"/>
    <cellStyle name="Currency 3 2 6 2 2" xfId="34349" xr:uid="{00000000-0005-0000-0000-0000E6A30000}"/>
    <cellStyle name="Currency 3 2 6 2 2 2" xfId="34350" xr:uid="{00000000-0005-0000-0000-0000E7A30000}"/>
    <cellStyle name="Currency 3 2 6 2 2 2 2" xfId="34351" xr:uid="{00000000-0005-0000-0000-0000E8A30000}"/>
    <cellStyle name="Currency 3 2 6 2 2 2 2 2" xfId="34352" xr:uid="{00000000-0005-0000-0000-0000E9A30000}"/>
    <cellStyle name="Currency 3 2 6 2 2 2 2 2 2" xfId="34353" xr:uid="{00000000-0005-0000-0000-0000EAA30000}"/>
    <cellStyle name="Currency 3 2 6 2 2 2 2 2 3" xfId="56828" xr:uid="{00000000-0005-0000-0000-0000EBA30000}"/>
    <cellStyle name="Currency 3 2 6 2 2 2 2 3" xfId="34354" xr:uid="{00000000-0005-0000-0000-0000ECA30000}"/>
    <cellStyle name="Currency 3 2 6 2 2 2 2 4" xfId="34355" xr:uid="{00000000-0005-0000-0000-0000EDA30000}"/>
    <cellStyle name="Currency 3 2 6 2 2 2 3" xfId="34356" xr:uid="{00000000-0005-0000-0000-0000EEA30000}"/>
    <cellStyle name="Currency 3 2 6 2 2 2 3 2" xfId="34357" xr:uid="{00000000-0005-0000-0000-0000EFA30000}"/>
    <cellStyle name="Currency 3 2 6 2 2 2 3 2 2" xfId="34358" xr:uid="{00000000-0005-0000-0000-0000F0A30000}"/>
    <cellStyle name="Currency 3 2 6 2 2 2 3 2 3" xfId="56829" xr:uid="{00000000-0005-0000-0000-0000F1A30000}"/>
    <cellStyle name="Currency 3 2 6 2 2 2 3 3" xfId="34359" xr:uid="{00000000-0005-0000-0000-0000F2A30000}"/>
    <cellStyle name="Currency 3 2 6 2 2 2 3 4" xfId="34360" xr:uid="{00000000-0005-0000-0000-0000F3A30000}"/>
    <cellStyle name="Currency 3 2 6 2 2 2 4" xfId="34361" xr:uid="{00000000-0005-0000-0000-0000F4A30000}"/>
    <cellStyle name="Currency 3 2 6 2 2 2 4 2" xfId="34362" xr:uid="{00000000-0005-0000-0000-0000F5A30000}"/>
    <cellStyle name="Currency 3 2 6 2 2 2 4 3" xfId="56830" xr:uid="{00000000-0005-0000-0000-0000F6A30000}"/>
    <cellStyle name="Currency 3 2 6 2 2 2 5" xfId="34363" xr:uid="{00000000-0005-0000-0000-0000F7A30000}"/>
    <cellStyle name="Currency 3 2 6 2 2 2 6" xfId="34364" xr:uid="{00000000-0005-0000-0000-0000F8A30000}"/>
    <cellStyle name="Currency 3 2 6 2 2 3" xfId="34365" xr:uid="{00000000-0005-0000-0000-0000F9A30000}"/>
    <cellStyle name="Currency 3 2 6 2 2 3 2" xfId="34366" xr:uid="{00000000-0005-0000-0000-0000FAA30000}"/>
    <cellStyle name="Currency 3 2 6 2 2 3 2 2" xfId="34367" xr:uid="{00000000-0005-0000-0000-0000FBA30000}"/>
    <cellStyle name="Currency 3 2 6 2 2 3 2 3" xfId="56831" xr:uid="{00000000-0005-0000-0000-0000FCA30000}"/>
    <cellStyle name="Currency 3 2 6 2 2 3 3" xfId="34368" xr:uid="{00000000-0005-0000-0000-0000FDA30000}"/>
    <cellStyle name="Currency 3 2 6 2 2 3 4" xfId="34369" xr:uid="{00000000-0005-0000-0000-0000FEA30000}"/>
    <cellStyle name="Currency 3 2 6 2 2 4" xfId="34370" xr:uid="{00000000-0005-0000-0000-0000FFA30000}"/>
    <cellStyle name="Currency 3 2 6 2 2 4 2" xfId="34371" xr:uid="{00000000-0005-0000-0000-000000A40000}"/>
    <cellStyle name="Currency 3 2 6 2 2 4 2 2" xfId="34372" xr:uid="{00000000-0005-0000-0000-000001A40000}"/>
    <cellStyle name="Currency 3 2 6 2 2 4 2 3" xfId="56832" xr:uid="{00000000-0005-0000-0000-000002A40000}"/>
    <cellStyle name="Currency 3 2 6 2 2 4 3" xfId="34373" xr:uid="{00000000-0005-0000-0000-000003A40000}"/>
    <cellStyle name="Currency 3 2 6 2 2 4 4" xfId="34374" xr:uid="{00000000-0005-0000-0000-000004A40000}"/>
    <cellStyle name="Currency 3 2 6 2 2 5" xfId="34375" xr:uid="{00000000-0005-0000-0000-000005A40000}"/>
    <cellStyle name="Currency 3 2 6 2 2 5 2" xfId="34376" xr:uid="{00000000-0005-0000-0000-000006A40000}"/>
    <cellStyle name="Currency 3 2 6 2 2 5 3" xfId="56833" xr:uid="{00000000-0005-0000-0000-000007A40000}"/>
    <cellStyle name="Currency 3 2 6 2 2 6" xfId="34377" xr:uid="{00000000-0005-0000-0000-000008A40000}"/>
    <cellStyle name="Currency 3 2 6 2 2 7" xfId="34378" xr:uid="{00000000-0005-0000-0000-000009A40000}"/>
    <cellStyle name="Currency 3 2 6 2 3" xfId="34379" xr:uid="{00000000-0005-0000-0000-00000AA40000}"/>
    <cellStyle name="Currency 3 2 6 2 3 2" xfId="34380" xr:uid="{00000000-0005-0000-0000-00000BA40000}"/>
    <cellStyle name="Currency 3 2 6 2 3 2 2" xfId="34381" xr:uid="{00000000-0005-0000-0000-00000CA40000}"/>
    <cellStyle name="Currency 3 2 6 2 3 2 2 2" xfId="34382" xr:uid="{00000000-0005-0000-0000-00000DA40000}"/>
    <cellStyle name="Currency 3 2 6 2 3 2 2 3" xfId="56834" xr:uid="{00000000-0005-0000-0000-00000EA40000}"/>
    <cellStyle name="Currency 3 2 6 2 3 2 3" xfId="34383" xr:uid="{00000000-0005-0000-0000-00000FA40000}"/>
    <cellStyle name="Currency 3 2 6 2 3 2 4" xfId="34384" xr:uid="{00000000-0005-0000-0000-000010A40000}"/>
    <cellStyle name="Currency 3 2 6 2 3 3" xfId="34385" xr:uid="{00000000-0005-0000-0000-000011A40000}"/>
    <cellStyle name="Currency 3 2 6 2 3 3 2" xfId="34386" xr:uid="{00000000-0005-0000-0000-000012A40000}"/>
    <cellStyle name="Currency 3 2 6 2 3 3 2 2" xfId="34387" xr:uid="{00000000-0005-0000-0000-000013A40000}"/>
    <cellStyle name="Currency 3 2 6 2 3 3 2 3" xfId="56835" xr:uid="{00000000-0005-0000-0000-000014A40000}"/>
    <cellStyle name="Currency 3 2 6 2 3 3 3" xfId="34388" xr:uid="{00000000-0005-0000-0000-000015A40000}"/>
    <cellStyle name="Currency 3 2 6 2 3 3 4" xfId="34389" xr:uid="{00000000-0005-0000-0000-000016A40000}"/>
    <cellStyle name="Currency 3 2 6 2 3 4" xfId="34390" xr:uid="{00000000-0005-0000-0000-000017A40000}"/>
    <cellStyle name="Currency 3 2 6 2 3 4 2" xfId="34391" xr:uid="{00000000-0005-0000-0000-000018A40000}"/>
    <cellStyle name="Currency 3 2 6 2 3 4 3" xfId="56836" xr:uid="{00000000-0005-0000-0000-000019A40000}"/>
    <cellStyle name="Currency 3 2 6 2 3 5" xfId="34392" xr:uid="{00000000-0005-0000-0000-00001AA40000}"/>
    <cellStyle name="Currency 3 2 6 2 3 6" xfId="34393" xr:uid="{00000000-0005-0000-0000-00001BA40000}"/>
    <cellStyle name="Currency 3 2 6 2 4" xfId="34394" xr:uid="{00000000-0005-0000-0000-00001CA40000}"/>
    <cellStyle name="Currency 3 2 6 2 4 2" xfId="34395" xr:uid="{00000000-0005-0000-0000-00001DA40000}"/>
    <cellStyle name="Currency 3 2 6 2 4 2 2" xfId="34396" xr:uid="{00000000-0005-0000-0000-00001EA40000}"/>
    <cellStyle name="Currency 3 2 6 2 4 2 3" xfId="56837" xr:uid="{00000000-0005-0000-0000-00001FA40000}"/>
    <cellStyle name="Currency 3 2 6 2 4 3" xfId="34397" xr:uid="{00000000-0005-0000-0000-000020A40000}"/>
    <cellStyle name="Currency 3 2 6 2 4 4" xfId="34398" xr:uid="{00000000-0005-0000-0000-000021A40000}"/>
    <cellStyle name="Currency 3 2 6 2 5" xfId="34399" xr:uid="{00000000-0005-0000-0000-000022A40000}"/>
    <cellStyle name="Currency 3 2 6 2 5 2" xfId="34400" xr:uid="{00000000-0005-0000-0000-000023A40000}"/>
    <cellStyle name="Currency 3 2 6 2 5 2 2" xfId="34401" xr:uid="{00000000-0005-0000-0000-000024A40000}"/>
    <cellStyle name="Currency 3 2 6 2 5 2 3" xfId="56838" xr:uid="{00000000-0005-0000-0000-000025A40000}"/>
    <cellStyle name="Currency 3 2 6 2 5 3" xfId="34402" xr:uid="{00000000-0005-0000-0000-000026A40000}"/>
    <cellStyle name="Currency 3 2 6 2 5 4" xfId="34403" xr:uid="{00000000-0005-0000-0000-000027A40000}"/>
    <cellStyle name="Currency 3 2 6 2 6" xfId="34404" xr:uid="{00000000-0005-0000-0000-000028A40000}"/>
    <cellStyle name="Currency 3 2 6 2 6 2" xfId="34405" xr:uid="{00000000-0005-0000-0000-000029A40000}"/>
    <cellStyle name="Currency 3 2 6 2 6 3" xfId="56839" xr:uid="{00000000-0005-0000-0000-00002AA40000}"/>
    <cellStyle name="Currency 3 2 6 2 7" xfId="34406" xr:uid="{00000000-0005-0000-0000-00002BA40000}"/>
    <cellStyle name="Currency 3 2 6 2 8" xfId="34407" xr:uid="{00000000-0005-0000-0000-00002CA40000}"/>
    <cellStyle name="Currency 3 2 6 3" xfId="34408" xr:uid="{00000000-0005-0000-0000-00002DA40000}"/>
    <cellStyle name="Currency 3 2 6 3 2" xfId="34409" xr:uid="{00000000-0005-0000-0000-00002EA40000}"/>
    <cellStyle name="Currency 3 2 6 3 2 2" xfId="34410" xr:uid="{00000000-0005-0000-0000-00002FA40000}"/>
    <cellStyle name="Currency 3 2 6 3 2 2 2" xfId="34411" xr:uid="{00000000-0005-0000-0000-000030A40000}"/>
    <cellStyle name="Currency 3 2 6 3 2 2 2 2" xfId="34412" xr:uid="{00000000-0005-0000-0000-000031A40000}"/>
    <cellStyle name="Currency 3 2 6 3 2 2 2 3" xfId="56840" xr:uid="{00000000-0005-0000-0000-000032A40000}"/>
    <cellStyle name="Currency 3 2 6 3 2 2 3" xfId="34413" xr:uid="{00000000-0005-0000-0000-000033A40000}"/>
    <cellStyle name="Currency 3 2 6 3 2 2 4" xfId="34414" xr:uid="{00000000-0005-0000-0000-000034A40000}"/>
    <cellStyle name="Currency 3 2 6 3 2 3" xfId="34415" xr:uid="{00000000-0005-0000-0000-000035A40000}"/>
    <cellStyle name="Currency 3 2 6 3 2 3 2" xfId="34416" xr:uid="{00000000-0005-0000-0000-000036A40000}"/>
    <cellStyle name="Currency 3 2 6 3 2 3 2 2" xfId="34417" xr:uid="{00000000-0005-0000-0000-000037A40000}"/>
    <cellStyle name="Currency 3 2 6 3 2 3 2 3" xfId="56841" xr:uid="{00000000-0005-0000-0000-000038A40000}"/>
    <cellStyle name="Currency 3 2 6 3 2 3 3" xfId="34418" xr:uid="{00000000-0005-0000-0000-000039A40000}"/>
    <cellStyle name="Currency 3 2 6 3 2 3 4" xfId="34419" xr:uid="{00000000-0005-0000-0000-00003AA40000}"/>
    <cellStyle name="Currency 3 2 6 3 2 4" xfId="34420" xr:uid="{00000000-0005-0000-0000-00003BA40000}"/>
    <cellStyle name="Currency 3 2 6 3 2 4 2" xfId="34421" xr:uid="{00000000-0005-0000-0000-00003CA40000}"/>
    <cellStyle name="Currency 3 2 6 3 2 4 3" xfId="56842" xr:uid="{00000000-0005-0000-0000-00003DA40000}"/>
    <cellStyle name="Currency 3 2 6 3 2 5" xfId="34422" xr:uid="{00000000-0005-0000-0000-00003EA40000}"/>
    <cellStyle name="Currency 3 2 6 3 2 6" xfId="34423" xr:uid="{00000000-0005-0000-0000-00003FA40000}"/>
    <cellStyle name="Currency 3 2 6 3 3" xfId="34424" xr:uid="{00000000-0005-0000-0000-000040A40000}"/>
    <cellStyle name="Currency 3 2 6 3 3 2" xfId="34425" xr:uid="{00000000-0005-0000-0000-000041A40000}"/>
    <cellStyle name="Currency 3 2 6 3 3 2 2" xfId="34426" xr:uid="{00000000-0005-0000-0000-000042A40000}"/>
    <cellStyle name="Currency 3 2 6 3 3 2 3" xfId="56843" xr:uid="{00000000-0005-0000-0000-000043A40000}"/>
    <cellStyle name="Currency 3 2 6 3 3 3" xfId="34427" xr:uid="{00000000-0005-0000-0000-000044A40000}"/>
    <cellStyle name="Currency 3 2 6 3 3 4" xfId="34428" xr:uid="{00000000-0005-0000-0000-000045A40000}"/>
    <cellStyle name="Currency 3 2 6 3 4" xfId="34429" xr:uid="{00000000-0005-0000-0000-000046A40000}"/>
    <cellStyle name="Currency 3 2 6 3 4 2" xfId="34430" xr:uid="{00000000-0005-0000-0000-000047A40000}"/>
    <cellStyle name="Currency 3 2 6 3 4 2 2" xfId="34431" xr:uid="{00000000-0005-0000-0000-000048A40000}"/>
    <cellStyle name="Currency 3 2 6 3 4 2 3" xfId="56844" xr:uid="{00000000-0005-0000-0000-000049A40000}"/>
    <cellStyle name="Currency 3 2 6 3 4 3" xfId="34432" xr:uid="{00000000-0005-0000-0000-00004AA40000}"/>
    <cellStyle name="Currency 3 2 6 3 4 4" xfId="34433" xr:uid="{00000000-0005-0000-0000-00004BA40000}"/>
    <cellStyle name="Currency 3 2 6 3 5" xfId="34434" xr:uid="{00000000-0005-0000-0000-00004CA40000}"/>
    <cellStyle name="Currency 3 2 6 3 5 2" xfId="34435" xr:uid="{00000000-0005-0000-0000-00004DA40000}"/>
    <cellStyle name="Currency 3 2 6 3 5 3" xfId="56845" xr:uid="{00000000-0005-0000-0000-00004EA40000}"/>
    <cellStyle name="Currency 3 2 6 3 6" xfId="34436" xr:uid="{00000000-0005-0000-0000-00004FA40000}"/>
    <cellStyle name="Currency 3 2 6 3 7" xfId="34437" xr:uid="{00000000-0005-0000-0000-000050A40000}"/>
    <cellStyle name="Currency 3 2 6 4" xfId="34438" xr:uid="{00000000-0005-0000-0000-000051A40000}"/>
    <cellStyle name="Currency 3 2 6 4 2" xfId="34439" xr:uid="{00000000-0005-0000-0000-000052A40000}"/>
    <cellStyle name="Currency 3 2 6 4 2 2" xfId="34440" xr:uid="{00000000-0005-0000-0000-000053A40000}"/>
    <cellStyle name="Currency 3 2 6 4 2 2 2" xfId="34441" xr:uid="{00000000-0005-0000-0000-000054A40000}"/>
    <cellStyle name="Currency 3 2 6 4 2 2 3" xfId="56846" xr:uid="{00000000-0005-0000-0000-000055A40000}"/>
    <cellStyle name="Currency 3 2 6 4 2 3" xfId="34442" xr:uid="{00000000-0005-0000-0000-000056A40000}"/>
    <cellStyle name="Currency 3 2 6 4 2 4" xfId="34443" xr:uid="{00000000-0005-0000-0000-000057A40000}"/>
    <cellStyle name="Currency 3 2 6 4 3" xfId="34444" xr:uid="{00000000-0005-0000-0000-000058A40000}"/>
    <cellStyle name="Currency 3 2 6 4 3 2" xfId="34445" xr:uid="{00000000-0005-0000-0000-000059A40000}"/>
    <cellStyle name="Currency 3 2 6 4 3 2 2" xfId="34446" xr:uid="{00000000-0005-0000-0000-00005AA40000}"/>
    <cellStyle name="Currency 3 2 6 4 3 2 3" xfId="56847" xr:uid="{00000000-0005-0000-0000-00005BA40000}"/>
    <cellStyle name="Currency 3 2 6 4 3 3" xfId="34447" xr:uid="{00000000-0005-0000-0000-00005CA40000}"/>
    <cellStyle name="Currency 3 2 6 4 3 4" xfId="34448" xr:uid="{00000000-0005-0000-0000-00005DA40000}"/>
    <cellStyle name="Currency 3 2 6 4 4" xfId="34449" xr:uid="{00000000-0005-0000-0000-00005EA40000}"/>
    <cellStyle name="Currency 3 2 6 4 4 2" xfId="34450" xr:uid="{00000000-0005-0000-0000-00005FA40000}"/>
    <cellStyle name="Currency 3 2 6 4 4 3" xfId="56848" xr:uid="{00000000-0005-0000-0000-000060A40000}"/>
    <cellStyle name="Currency 3 2 6 4 5" xfId="34451" xr:uid="{00000000-0005-0000-0000-000061A40000}"/>
    <cellStyle name="Currency 3 2 6 4 6" xfId="34452" xr:uid="{00000000-0005-0000-0000-000062A40000}"/>
    <cellStyle name="Currency 3 2 6 5" xfId="34453" xr:uid="{00000000-0005-0000-0000-000063A40000}"/>
    <cellStyle name="Currency 3 2 6 5 2" xfId="34454" xr:uid="{00000000-0005-0000-0000-000064A40000}"/>
    <cellStyle name="Currency 3 2 6 5 2 2" xfId="34455" xr:uid="{00000000-0005-0000-0000-000065A40000}"/>
    <cellStyle name="Currency 3 2 6 5 2 2 2" xfId="34456" xr:uid="{00000000-0005-0000-0000-000066A40000}"/>
    <cellStyle name="Currency 3 2 6 5 2 2 3" xfId="56849" xr:uid="{00000000-0005-0000-0000-000067A40000}"/>
    <cellStyle name="Currency 3 2 6 5 2 3" xfId="34457" xr:uid="{00000000-0005-0000-0000-000068A40000}"/>
    <cellStyle name="Currency 3 2 6 5 2 4" xfId="34458" xr:uid="{00000000-0005-0000-0000-000069A40000}"/>
    <cellStyle name="Currency 3 2 6 5 3" xfId="34459" xr:uid="{00000000-0005-0000-0000-00006AA40000}"/>
    <cellStyle name="Currency 3 2 6 5 3 2" xfId="34460" xr:uid="{00000000-0005-0000-0000-00006BA40000}"/>
    <cellStyle name="Currency 3 2 6 5 3 3" xfId="56850" xr:uid="{00000000-0005-0000-0000-00006CA40000}"/>
    <cellStyle name="Currency 3 2 6 5 4" xfId="34461" xr:uid="{00000000-0005-0000-0000-00006DA40000}"/>
    <cellStyle name="Currency 3 2 6 5 5" xfId="34462" xr:uid="{00000000-0005-0000-0000-00006EA40000}"/>
    <cellStyle name="Currency 3 2 6 6" xfId="34463" xr:uid="{00000000-0005-0000-0000-00006FA40000}"/>
    <cellStyle name="Currency 3 2 6 6 2" xfId="34464" xr:uid="{00000000-0005-0000-0000-000070A40000}"/>
    <cellStyle name="Currency 3 2 6 6 2 2" xfId="34465" xr:uid="{00000000-0005-0000-0000-000071A40000}"/>
    <cellStyle name="Currency 3 2 6 6 2 3" xfId="56851" xr:uid="{00000000-0005-0000-0000-000072A40000}"/>
    <cellStyle name="Currency 3 2 6 6 3" xfId="34466" xr:uid="{00000000-0005-0000-0000-000073A40000}"/>
    <cellStyle name="Currency 3 2 6 6 4" xfId="34467" xr:uid="{00000000-0005-0000-0000-000074A40000}"/>
    <cellStyle name="Currency 3 2 6 7" xfId="34468" xr:uid="{00000000-0005-0000-0000-000075A40000}"/>
    <cellStyle name="Currency 3 2 6 7 2" xfId="34469" xr:uid="{00000000-0005-0000-0000-000076A40000}"/>
    <cellStyle name="Currency 3 2 6 7 2 2" xfId="34470" xr:uid="{00000000-0005-0000-0000-000077A40000}"/>
    <cellStyle name="Currency 3 2 6 7 2 3" xfId="56852" xr:uid="{00000000-0005-0000-0000-000078A40000}"/>
    <cellStyle name="Currency 3 2 6 7 3" xfId="34471" xr:uid="{00000000-0005-0000-0000-000079A40000}"/>
    <cellStyle name="Currency 3 2 6 7 4" xfId="34472" xr:uid="{00000000-0005-0000-0000-00007AA40000}"/>
    <cellStyle name="Currency 3 2 6 8" xfId="34473" xr:uid="{00000000-0005-0000-0000-00007BA40000}"/>
    <cellStyle name="Currency 3 2 6 8 2" xfId="34474" xr:uid="{00000000-0005-0000-0000-00007CA40000}"/>
    <cellStyle name="Currency 3 2 6 8 3" xfId="56853" xr:uid="{00000000-0005-0000-0000-00007DA40000}"/>
    <cellStyle name="Currency 3 2 6 9" xfId="34475" xr:uid="{00000000-0005-0000-0000-00007EA40000}"/>
    <cellStyle name="Currency 3 2 7" xfId="34476" xr:uid="{00000000-0005-0000-0000-00007FA40000}"/>
    <cellStyle name="Currency 3 2 7 2" xfId="34477" xr:uid="{00000000-0005-0000-0000-000080A40000}"/>
    <cellStyle name="Currency 3 2 7 2 2" xfId="34478" xr:uid="{00000000-0005-0000-0000-000081A40000}"/>
    <cellStyle name="Currency 3 2 7 2 2 2" xfId="34479" xr:uid="{00000000-0005-0000-0000-000082A40000}"/>
    <cellStyle name="Currency 3 2 7 2 2 2 2" xfId="34480" xr:uid="{00000000-0005-0000-0000-000083A40000}"/>
    <cellStyle name="Currency 3 2 7 2 2 2 2 2" xfId="34481" xr:uid="{00000000-0005-0000-0000-000084A40000}"/>
    <cellStyle name="Currency 3 2 7 2 2 2 2 3" xfId="56854" xr:uid="{00000000-0005-0000-0000-000085A40000}"/>
    <cellStyle name="Currency 3 2 7 2 2 2 3" xfId="34482" xr:uid="{00000000-0005-0000-0000-000086A40000}"/>
    <cellStyle name="Currency 3 2 7 2 2 2 4" xfId="34483" xr:uid="{00000000-0005-0000-0000-000087A40000}"/>
    <cellStyle name="Currency 3 2 7 2 2 3" xfId="34484" xr:uid="{00000000-0005-0000-0000-000088A40000}"/>
    <cellStyle name="Currency 3 2 7 2 2 3 2" xfId="34485" xr:uid="{00000000-0005-0000-0000-000089A40000}"/>
    <cellStyle name="Currency 3 2 7 2 2 3 2 2" xfId="34486" xr:uid="{00000000-0005-0000-0000-00008AA40000}"/>
    <cellStyle name="Currency 3 2 7 2 2 3 2 3" xfId="56855" xr:uid="{00000000-0005-0000-0000-00008BA40000}"/>
    <cellStyle name="Currency 3 2 7 2 2 3 3" xfId="34487" xr:uid="{00000000-0005-0000-0000-00008CA40000}"/>
    <cellStyle name="Currency 3 2 7 2 2 3 4" xfId="34488" xr:uid="{00000000-0005-0000-0000-00008DA40000}"/>
    <cellStyle name="Currency 3 2 7 2 2 4" xfId="34489" xr:uid="{00000000-0005-0000-0000-00008EA40000}"/>
    <cellStyle name="Currency 3 2 7 2 2 4 2" xfId="34490" xr:uid="{00000000-0005-0000-0000-00008FA40000}"/>
    <cellStyle name="Currency 3 2 7 2 2 4 3" xfId="56856" xr:uid="{00000000-0005-0000-0000-000090A40000}"/>
    <cellStyle name="Currency 3 2 7 2 2 5" xfId="34491" xr:uid="{00000000-0005-0000-0000-000091A40000}"/>
    <cellStyle name="Currency 3 2 7 2 2 6" xfId="34492" xr:uid="{00000000-0005-0000-0000-000092A40000}"/>
    <cellStyle name="Currency 3 2 7 2 3" xfId="34493" xr:uid="{00000000-0005-0000-0000-000093A40000}"/>
    <cellStyle name="Currency 3 2 7 2 3 2" xfId="34494" xr:uid="{00000000-0005-0000-0000-000094A40000}"/>
    <cellStyle name="Currency 3 2 7 2 3 2 2" xfId="34495" xr:uid="{00000000-0005-0000-0000-000095A40000}"/>
    <cellStyle name="Currency 3 2 7 2 3 2 3" xfId="56857" xr:uid="{00000000-0005-0000-0000-000096A40000}"/>
    <cellStyle name="Currency 3 2 7 2 3 3" xfId="34496" xr:uid="{00000000-0005-0000-0000-000097A40000}"/>
    <cellStyle name="Currency 3 2 7 2 3 4" xfId="34497" xr:uid="{00000000-0005-0000-0000-000098A40000}"/>
    <cellStyle name="Currency 3 2 7 2 4" xfId="34498" xr:uid="{00000000-0005-0000-0000-000099A40000}"/>
    <cellStyle name="Currency 3 2 7 2 4 2" xfId="34499" xr:uid="{00000000-0005-0000-0000-00009AA40000}"/>
    <cellStyle name="Currency 3 2 7 2 4 2 2" xfId="34500" xr:uid="{00000000-0005-0000-0000-00009BA40000}"/>
    <cellStyle name="Currency 3 2 7 2 4 2 3" xfId="56858" xr:uid="{00000000-0005-0000-0000-00009CA40000}"/>
    <cellStyle name="Currency 3 2 7 2 4 3" xfId="34501" xr:uid="{00000000-0005-0000-0000-00009DA40000}"/>
    <cellStyle name="Currency 3 2 7 2 4 4" xfId="34502" xr:uid="{00000000-0005-0000-0000-00009EA40000}"/>
    <cellStyle name="Currency 3 2 7 2 5" xfId="34503" xr:uid="{00000000-0005-0000-0000-00009FA40000}"/>
    <cellStyle name="Currency 3 2 7 2 5 2" xfId="34504" xr:uid="{00000000-0005-0000-0000-0000A0A40000}"/>
    <cellStyle name="Currency 3 2 7 2 5 3" xfId="56859" xr:uid="{00000000-0005-0000-0000-0000A1A40000}"/>
    <cellStyle name="Currency 3 2 7 2 6" xfId="34505" xr:uid="{00000000-0005-0000-0000-0000A2A40000}"/>
    <cellStyle name="Currency 3 2 7 2 7" xfId="34506" xr:uid="{00000000-0005-0000-0000-0000A3A40000}"/>
    <cellStyle name="Currency 3 2 7 3" xfId="34507" xr:uid="{00000000-0005-0000-0000-0000A4A40000}"/>
    <cellStyle name="Currency 3 2 7 3 2" xfId="34508" xr:uid="{00000000-0005-0000-0000-0000A5A40000}"/>
    <cellStyle name="Currency 3 2 7 3 2 2" xfId="34509" xr:uid="{00000000-0005-0000-0000-0000A6A40000}"/>
    <cellStyle name="Currency 3 2 7 3 2 2 2" xfId="34510" xr:uid="{00000000-0005-0000-0000-0000A7A40000}"/>
    <cellStyle name="Currency 3 2 7 3 2 2 3" xfId="56860" xr:uid="{00000000-0005-0000-0000-0000A8A40000}"/>
    <cellStyle name="Currency 3 2 7 3 2 3" xfId="34511" xr:uid="{00000000-0005-0000-0000-0000A9A40000}"/>
    <cellStyle name="Currency 3 2 7 3 2 4" xfId="34512" xr:uid="{00000000-0005-0000-0000-0000AAA40000}"/>
    <cellStyle name="Currency 3 2 7 3 3" xfId="34513" xr:uid="{00000000-0005-0000-0000-0000ABA40000}"/>
    <cellStyle name="Currency 3 2 7 3 3 2" xfId="34514" xr:uid="{00000000-0005-0000-0000-0000ACA40000}"/>
    <cellStyle name="Currency 3 2 7 3 3 2 2" xfId="34515" xr:uid="{00000000-0005-0000-0000-0000ADA40000}"/>
    <cellStyle name="Currency 3 2 7 3 3 2 3" xfId="56861" xr:uid="{00000000-0005-0000-0000-0000AEA40000}"/>
    <cellStyle name="Currency 3 2 7 3 3 3" xfId="34516" xr:uid="{00000000-0005-0000-0000-0000AFA40000}"/>
    <cellStyle name="Currency 3 2 7 3 3 4" xfId="34517" xr:uid="{00000000-0005-0000-0000-0000B0A40000}"/>
    <cellStyle name="Currency 3 2 7 3 4" xfId="34518" xr:uid="{00000000-0005-0000-0000-0000B1A40000}"/>
    <cellStyle name="Currency 3 2 7 3 4 2" xfId="34519" xr:uid="{00000000-0005-0000-0000-0000B2A40000}"/>
    <cellStyle name="Currency 3 2 7 3 4 3" xfId="56862" xr:uid="{00000000-0005-0000-0000-0000B3A40000}"/>
    <cellStyle name="Currency 3 2 7 3 5" xfId="34520" xr:uid="{00000000-0005-0000-0000-0000B4A40000}"/>
    <cellStyle name="Currency 3 2 7 3 6" xfId="34521" xr:uid="{00000000-0005-0000-0000-0000B5A40000}"/>
    <cellStyle name="Currency 3 2 7 4" xfId="34522" xr:uid="{00000000-0005-0000-0000-0000B6A40000}"/>
    <cellStyle name="Currency 3 2 7 4 2" xfId="34523" xr:uid="{00000000-0005-0000-0000-0000B7A40000}"/>
    <cellStyle name="Currency 3 2 7 4 2 2" xfId="34524" xr:uid="{00000000-0005-0000-0000-0000B8A40000}"/>
    <cellStyle name="Currency 3 2 7 4 2 3" xfId="56863" xr:uid="{00000000-0005-0000-0000-0000B9A40000}"/>
    <cellStyle name="Currency 3 2 7 4 3" xfId="34525" xr:uid="{00000000-0005-0000-0000-0000BAA40000}"/>
    <cellStyle name="Currency 3 2 7 4 4" xfId="34526" xr:uid="{00000000-0005-0000-0000-0000BBA40000}"/>
    <cellStyle name="Currency 3 2 7 5" xfId="34527" xr:uid="{00000000-0005-0000-0000-0000BCA40000}"/>
    <cellStyle name="Currency 3 2 7 5 2" xfId="34528" xr:uid="{00000000-0005-0000-0000-0000BDA40000}"/>
    <cellStyle name="Currency 3 2 7 5 2 2" xfId="34529" xr:uid="{00000000-0005-0000-0000-0000BEA40000}"/>
    <cellStyle name="Currency 3 2 7 5 2 3" xfId="56864" xr:uid="{00000000-0005-0000-0000-0000BFA40000}"/>
    <cellStyle name="Currency 3 2 7 5 3" xfId="34530" xr:uid="{00000000-0005-0000-0000-0000C0A40000}"/>
    <cellStyle name="Currency 3 2 7 5 4" xfId="34531" xr:uid="{00000000-0005-0000-0000-0000C1A40000}"/>
    <cellStyle name="Currency 3 2 7 6" xfId="34532" xr:uid="{00000000-0005-0000-0000-0000C2A40000}"/>
    <cellStyle name="Currency 3 2 7 6 2" xfId="34533" xr:uid="{00000000-0005-0000-0000-0000C3A40000}"/>
    <cellStyle name="Currency 3 2 7 6 3" xfId="56865" xr:uid="{00000000-0005-0000-0000-0000C4A40000}"/>
    <cellStyle name="Currency 3 2 7 7" xfId="34534" xr:uid="{00000000-0005-0000-0000-0000C5A40000}"/>
    <cellStyle name="Currency 3 2 7 8" xfId="34535" xr:uid="{00000000-0005-0000-0000-0000C6A40000}"/>
    <cellStyle name="Currency 3 2 8" xfId="34536" xr:uid="{00000000-0005-0000-0000-0000C7A40000}"/>
    <cellStyle name="Currency 3 2 8 2" xfId="34537" xr:uid="{00000000-0005-0000-0000-0000C8A40000}"/>
    <cellStyle name="Currency 3 2 8 2 2" xfId="34538" xr:uid="{00000000-0005-0000-0000-0000C9A40000}"/>
    <cellStyle name="Currency 3 2 8 2 2 2" xfId="34539" xr:uid="{00000000-0005-0000-0000-0000CAA40000}"/>
    <cellStyle name="Currency 3 2 8 2 2 2 2" xfId="34540" xr:uid="{00000000-0005-0000-0000-0000CBA40000}"/>
    <cellStyle name="Currency 3 2 8 2 2 2 3" xfId="56866" xr:uid="{00000000-0005-0000-0000-0000CCA40000}"/>
    <cellStyle name="Currency 3 2 8 2 2 3" xfId="34541" xr:uid="{00000000-0005-0000-0000-0000CDA40000}"/>
    <cellStyle name="Currency 3 2 8 2 2 4" xfId="34542" xr:uid="{00000000-0005-0000-0000-0000CEA40000}"/>
    <cellStyle name="Currency 3 2 8 2 3" xfId="34543" xr:uid="{00000000-0005-0000-0000-0000CFA40000}"/>
    <cellStyle name="Currency 3 2 8 2 3 2" xfId="34544" xr:uid="{00000000-0005-0000-0000-0000D0A40000}"/>
    <cellStyle name="Currency 3 2 8 2 3 2 2" xfId="34545" xr:uid="{00000000-0005-0000-0000-0000D1A40000}"/>
    <cellStyle name="Currency 3 2 8 2 3 2 3" xfId="56867" xr:uid="{00000000-0005-0000-0000-0000D2A40000}"/>
    <cellStyle name="Currency 3 2 8 2 3 3" xfId="34546" xr:uid="{00000000-0005-0000-0000-0000D3A40000}"/>
    <cellStyle name="Currency 3 2 8 2 3 4" xfId="34547" xr:uid="{00000000-0005-0000-0000-0000D4A40000}"/>
    <cellStyle name="Currency 3 2 8 2 4" xfId="34548" xr:uid="{00000000-0005-0000-0000-0000D5A40000}"/>
    <cellStyle name="Currency 3 2 8 2 4 2" xfId="34549" xr:uid="{00000000-0005-0000-0000-0000D6A40000}"/>
    <cellStyle name="Currency 3 2 8 2 4 3" xfId="56868" xr:uid="{00000000-0005-0000-0000-0000D7A40000}"/>
    <cellStyle name="Currency 3 2 8 2 5" xfId="34550" xr:uid="{00000000-0005-0000-0000-0000D8A40000}"/>
    <cellStyle name="Currency 3 2 8 2 6" xfId="34551" xr:uid="{00000000-0005-0000-0000-0000D9A40000}"/>
    <cellStyle name="Currency 3 2 8 3" xfId="34552" xr:uid="{00000000-0005-0000-0000-0000DAA40000}"/>
    <cellStyle name="Currency 3 2 8 3 2" xfId="34553" xr:uid="{00000000-0005-0000-0000-0000DBA40000}"/>
    <cellStyle name="Currency 3 2 8 3 2 2" xfId="34554" xr:uid="{00000000-0005-0000-0000-0000DCA40000}"/>
    <cellStyle name="Currency 3 2 8 3 2 3" xfId="56869" xr:uid="{00000000-0005-0000-0000-0000DDA40000}"/>
    <cellStyle name="Currency 3 2 8 3 3" xfId="34555" xr:uid="{00000000-0005-0000-0000-0000DEA40000}"/>
    <cellStyle name="Currency 3 2 8 3 4" xfId="34556" xr:uid="{00000000-0005-0000-0000-0000DFA40000}"/>
    <cellStyle name="Currency 3 2 8 4" xfId="34557" xr:uid="{00000000-0005-0000-0000-0000E0A40000}"/>
    <cellStyle name="Currency 3 2 8 4 2" xfId="34558" xr:uid="{00000000-0005-0000-0000-0000E1A40000}"/>
    <cellStyle name="Currency 3 2 8 4 2 2" xfId="34559" xr:uid="{00000000-0005-0000-0000-0000E2A40000}"/>
    <cellStyle name="Currency 3 2 8 4 2 3" xfId="56870" xr:uid="{00000000-0005-0000-0000-0000E3A40000}"/>
    <cellStyle name="Currency 3 2 8 4 3" xfId="34560" xr:uid="{00000000-0005-0000-0000-0000E4A40000}"/>
    <cellStyle name="Currency 3 2 8 4 4" xfId="34561" xr:uid="{00000000-0005-0000-0000-0000E5A40000}"/>
    <cellStyle name="Currency 3 2 8 5" xfId="34562" xr:uid="{00000000-0005-0000-0000-0000E6A40000}"/>
    <cellStyle name="Currency 3 2 8 5 2" xfId="34563" xr:uid="{00000000-0005-0000-0000-0000E7A40000}"/>
    <cellStyle name="Currency 3 2 8 5 3" xfId="56871" xr:uid="{00000000-0005-0000-0000-0000E8A40000}"/>
    <cellStyle name="Currency 3 2 8 6" xfId="34564" xr:uid="{00000000-0005-0000-0000-0000E9A40000}"/>
    <cellStyle name="Currency 3 2 8 7" xfId="34565" xr:uid="{00000000-0005-0000-0000-0000EAA40000}"/>
    <cellStyle name="Currency 3 2 9" xfId="34566" xr:uid="{00000000-0005-0000-0000-0000EBA40000}"/>
    <cellStyle name="Currency 3 2 9 2" xfId="34567" xr:uid="{00000000-0005-0000-0000-0000ECA40000}"/>
    <cellStyle name="Currency 3 2 9 2 2" xfId="34568" xr:uid="{00000000-0005-0000-0000-0000EDA40000}"/>
    <cellStyle name="Currency 3 2 9 2 2 2" xfId="34569" xr:uid="{00000000-0005-0000-0000-0000EEA40000}"/>
    <cellStyle name="Currency 3 2 9 2 2 3" xfId="56872" xr:uid="{00000000-0005-0000-0000-0000EFA40000}"/>
    <cellStyle name="Currency 3 2 9 2 3" xfId="34570" xr:uid="{00000000-0005-0000-0000-0000F0A40000}"/>
    <cellStyle name="Currency 3 2 9 2 4" xfId="34571" xr:uid="{00000000-0005-0000-0000-0000F1A40000}"/>
    <cellStyle name="Currency 3 2 9 3" xfId="34572" xr:uid="{00000000-0005-0000-0000-0000F2A40000}"/>
    <cellStyle name="Currency 3 2 9 3 2" xfId="34573" xr:uid="{00000000-0005-0000-0000-0000F3A40000}"/>
    <cellStyle name="Currency 3 2 9 3 2 2" xfId="34574" xr:uid="{00000000-0005-0000-0000-0000F4A40000}"/>
    <cellStyle name="Currency 3 2 9 3 2 3" xfId="56873" xr:uid="{00000000-0005-0000-0000-0000F5A40000}"/>
    <cellStyle name="Currency 3 2 9 3 3" xfId="34575" xr:uid="{00000000-0005-0000-0000-0000F6A40000}"/>
    <cellStyle name="Currency 3 2 9 3 4" xfId="34576" xr:uid="{00000000-0005-0000-0000-0000F7A40000}"/>
    <cellStyle name="Currency 3 2 9 4" xfId="34577" xr:uid="{00000000-0005-0000-0000-0000F8A40000}"/>
    <cellStyle name="Currency 3 2 9 4 2" xfId="34578" xr:uid="{00000000-0005-0000-0000-0000F9A40000}"/>
    <cellStyle name="Currency 3 2 9 4 3" xfId="56874" xr:uid="{00000000-0005-0000-0000-0000FAA40000}"/>
    <cellStyle name="Currency 3 2 9 5" xfId="34579" xr:uid="{00000000-0005-0000-0000-0000FBA40000}"/>
    <cellStyle name="Currency 3 2 9 6" xfId="34580" xr:uid="{00000000-0005-0000-0000-0000FCA40000}"/>
    <cellStyle name="Currency 3 3" xfId="34581" xr:uid="{00000000-0005-0000-0000-0000FDA40000}"/>
    <cellStyle name="Currency 3 3 10" xfId="34582" xr:uid="{00000000-0005-0000-0000-0000FEA40000}"/>
    <cellStyle name="Currency 3 3 11" xfId="34583" xr:uid="{00000000-0005-0000-0000-0000FFA40000}"/>
    <cellStyle name="Currency 3 3 2" xfId="34584" xr:uid="{00000000-0005-0000-0000-000000A50000}"/>
    <cellStyle name="Currency 3 3 2 10" xfId="34585" xr:uid="{00000000-0005-0000-0000-000001A50000}"/>
    <cellStyle name="Currency 3 3 2 2" xfId="34586" xr:uid="{00000000-0005-0000-0000-000002A50000}"/>
    <cellStyle name="Currency 3 3 2 2 2" xfId="34587" xr:uid="{00000000-0005-0000-0000-000003A50000}"/>
    <cellStyle name="Currency 3 3 2 2 2 2" xfId="34588" xr:uid="{00000000-0005-0000-0000-000004A50000}"/>
    <cellStyle name="Currency 3 3 2 2 2 2 2" xfId="34589" xr:uid="{00000000-0005-0000-0000-000005A50000}"/>
    <cellStyle name="Currency 3 3 2 2 2 2 2 2" xfId="34590" xr:uid="{00000000-0005-0000-0000-000006A50000}"/>
    <cellStyle name="Currency 3 3 2 2 2 2 2 2 2" xfId="34591" xr:uid="{00000000-0005-0000-0000-000007A50000}"/>
    <cellStyle name="Currency 3 3 2 2 2 2 2 2 3" xfId="56875" xr:uid="{00000000-0005-0000-0000-000008A50000}"/>
    <cellStyle name="Currency 3 3 2 2 2 2 2 3" xfId="34592" xr:uid="{00000000-0005-0000-0000-000009A50000}"/>
    <cellStyle name="Currency 3 3 2 2 2 2 2 4" xfId="34593" xr:uid="{00000000-0005-0000-0000-00000AA50000}"/>
    <cellStyle name="Currency 3 3 2 2 2 2 3" xfId="34594" xr:uid="{00000000-0005-0000-0000-00000BA50000}"/>
    <cellStyle name="Currency 3 3 2 2 2 2 3 2" xfId="34595" xr:uid="{00000000-0005-0000-0000-00000CA50000}"/>
    <cellStyle name="Currency 3 3 2 2 2 2 3 2 2" xfId="34596" xr:uid="{00000000-0005-0000-0000-00000DA50000}"/>
    <cellStyle name="Currency 3 3 2 2 2 2 3 2 3" xfId="56876" xr:uid="{00000000-0005-0000-0000-00000EA50000}"/>
    <cellStyle name="Currency 3 3 2 2 2 2 3 3" xfId="34597" xr:uid="{00000000-0005-0000-0000-00000FA50000}"/>
    <cellStyle name="Currency 3 3 2 2 2 2 3 4" xfId="34598" xr:uid="{00000000-0005-0000-0000-000010A50000}"/>
    <cellStyle name="Currency 3 3 2 2 2 2 4" xfId="34599" xr:uid="{00000000-0005-0000-0000-000011A50000}"/>
    <cellStyle name="Currency 3 3 2 2 2 2 4 2" xfId="34600" xr:uid="{00000000-0005-0000-0000-000012A50000}"/>
    <cellStyle name="Currency 3 3 2 2 2 2 4 3" xfId="56877" xr:uid="{00000000-0005-0000-0000-000013A50000}"/>
    <cellStyle name="Currency 3 3 2 2 2 2 5" xfId="34601" xr:uid="{00000000-0005-0000-0000-000014A50000}"/>
    <cellStyle name="Currency 3 3 2 2 2 2 6" xfId="34602" xr:uid="{00000000-0005-0000-0000-000015A50000}"/>
    <cellStyle name="Currency 3 3 2 2 2 3" xfId="34603" xr:uid="{00000000-0005-0000-0000-000016A50000}"/>
    <cellStyle name="Currency 3 3 2 2 2 3 2" xfId="34604" xr:uid="{00000000-0005-0000-0000-000017A50000}"/>
    <cellStyle name="Currency 3 3 2 2 2 3 2 2" xfId="34605" xr:uid="{00000000-0005-0000-0000-000018A50000}"/>
    <cellStyle name="Currency 3 3 2 2 2 3 2 3" xfId="56878" xr:uid="{00000000-0005-0000-0000-000019A50000}"/>
    <cellStyle name="Currency 3 3 2 2 2 3 3" xfId="34606" xr:uid="{00000000-0005-0000-0000-00001AA50000}"/>
    <cellStyle name="Currency 3 3 2 2 2 3 4" xfId="34607" xr:uid="{00000000-0005-0000-0000-00001BA50000}"/>
    <cellStyle name="Currency 3 3 2 2 2 4" xfId="34608" xr:uid="{00000000-0005-0000-0000-00001CA50000}"/>
    <cellStyle name="Currency 3 3 2 2 2 4 2" xfId="34609" xr:uid="{00000000-0005-0000-0000-00001DA50000}"/>
    <cellStyle name="Currency 3 3 2 2 2 4 2 2" xfId="34610" xr:uid="{00000000-0005-0000-0000-00001EA50000}"/>
    <cellStyle name="Currency 3 3 2 2 2 4 2 3" xfId="56879" xr:uid="{00000000-0005-0000-0000-00001FA50000}"/>
    <cellStyle name="Currency 3 3 2 2 2 4 3" xfId="34611" xr:uid="{00000000-0005-0000-0000-000020A50000}"/>
    <cellStyle name="Currency 3 3 2 2 2 4 4" xfId="34612" xr:uid="{00000000-0005-0000-0000-000021A50000}"/>
    <cellStyle name="Currency 3 3 2 2 2 5" xfId="34613" xr:uid="{00000000-0005-0000-0000-000022A50000}"/>
    <cellStyle name="Currency 3 3 2 2 2 5 2" xfId="34614" xr:uid="{00000000-0005-0000-0000-000023A50000}"/>
    <cellStyle name="Currency 3 3 2 2 2 5 3" xfId="56880" xr:uid="{00000000-0005-0000-0000-000024A50000}"/>
    <cellStyle name="Currency 3 3 2 2 2 6" xfId="34615" xr:uid="{00000000-0005-0000-0000-000025A50000}"/>
    <cellStyle name="Currency 3 3 2 2 2 7" xfId="34616" xr:uid="{00000000-0005-0000-0000-000026A50000}"/>
    <cellStyle name="Currency 3 3 2 2 3" xfId="34617" xr:uid="{00000000-0005-0000-0000-000027A50000}"/>
    <cellStyle name="Currency 3 3 2 2 3 2" xfId="34618" xr:uid="{00000000-0005-0000-0000-000028A50000}"/>
    <cellStyle name="Currency 3 3 2 2 3 2 2" xfId="34619" xr:uid="{00000000-0005-0000-0000-000029A50000}"/>
    <cellStyle name="Currency 3 3 2 2 3 2 2 2" xfId="34620" xr:uid="{00000000-0005-0000-0000-00002AA50000}"/>
    <cellStyle name="Currency 3 3 2 2 3 2 2 3" xfId="56881" xr:uid="{00000000-0005-0000-0000-00002BA50000}"/>
    <cellStyle name="Currency 3 3 2 2 3 2 3" xfId="34621" xr:uid="{00000000-0005-0000-0000-00002CA50000}"/>
    <cellStyle name="Currency 3 3 2 2 3 2 4" xfId="34622" xr:uid="{00000000-0005-0000-0000-00002DA50000}"/>
    <cellStyle name="Currency 3 3 2 2 3 3" xfId="34623" xr:uid="{00000000-0005-0000-0000-00002EA50000}"/>
    <cellStyle name="Currency 3 3 2 2 3 3 2" xfId="34624" xr:uid="{00000000-0005-0000-0000-00002FA50000}"/>
    <cellStyle name="Currency 3 3 2 2 3 3 2 2" xfId="34625" xr:uid="{00000000-0005-0000-0000-000030A50000}"/>
    <cellStyle name="Currency 3 3 2 2 3 3 2 3" xfId="56882" xr:uid="{00000000-0005-0000-0000-000031A50000}"/>
    <cellStyle name="Currency 3 3 2 2 3 3 3" xfId="34626" xr:uid="{00000000-0005-0000-0000-000032A50000}"/>
    <cellStyle name="Currency 3 3 2 2 3 3 4" xfId="34627" xr:uid="{00000000-0005-0000-0000-000033A50000}"/>
    <cellStyle name="Currency 3 3 2 2 3 4" xfId="34628" xr:uid="{00000000-0005-0000-0000-000034A50000}"/>
    <cellStyle name="Currency 3 3 2 2 3 4 2" xfId="34629" xr:uid="{00000000-0005-0000-0000-000035A50000}"/>
    <cellStyle name="Currency 3 3 2 2 3 4 3" xfId="56883" xr:uid="{00000000-0005-0000-0000-000036A50000}"/>
    <cellStyle name="Currency 3 3 2 2 3 5" xfId="34630" xr:uid="{00000000-0005-0000-0000-000037A50000}"/>
    <cellStyle name="Currency 3 3 2 2 3 6" xfId="34631" xr:uid="{00000000-0005-0000-0000-000038A50000}"/>
    <cellStyle name="Currency 3 3 2 2 4" xfId="34632" xr:uid="{00000000-0005-0000-0000-000039A50000}"/>
    <cellStyle name="Currency 3 3 2 2 4 2" xfId="34633" xr:uid="{00000000-0005-0000-0000-00003AA50000}"/>
    <cellStyle name="Currency 3 3 2 2 4 2 2" xfId="34634" xr:uid="{00000000-0005-0000-0000-00003BA50000}"/>
    <cellStyle name="Currency 3 3 2 2 4 2 3" xfId="56884" xr:uid="{00000000-0005-0000-0000-00003CA50000}"/>
    <cellStyle name="Currency 3 3 2 2 4 3" xfId="34635" xr:uid="{00000000-0005-0000-0000-00003DA50000}"/>
    <cellStyle name="Currency 3 3 2 2 4 4" xfId="34636" xr:uid="{00000000-0005-0000-0000-00003EA50000}"/>
    <cellStyle name="Currency 3 3 2 2 5" xfId="34637" xr:uid="{00000000-0005-0000-0000-00003FA50000}"/>
    <cellStyle name="Currency 3 3 2 2 5 2" xfId="34638" xr:uid="{00000000-0005-0000-0000-000040A50000}"/>
    <cellStyle name="Currency 3 3 2 2 5 2 2" xfId="34639" xr:uid="{00000000-0005-0000-0000-000041A50000}"/>
    <cellStyle name="Currency 3 3 2 2 5 2 3" xfId="56885" xr:uid="{00000000-0005-0000-0000-000042A50000}"/>
    <cellStyle name="Currency 3 3 2 2 5 3" xfId="34640" xr:uid="{00000000-0005-0000-0000-000043A50000}"/>
    <cellStyle name="Currency 3 3 2 2 5 4" xfId="34641" xr:uid="{00000000-0005-0000-0000-000044A50000}"/>
    <cellStyle name="Currency 3 3 2 2 6" xfId="34642" xr:uid="{00000000-0005-0000-0000-000045A50000}"/>
    <cellStyle name="Currency 3 3 2 2 6 2" xfId="34643" xr:uid="{00000000-0005-0000-0000-000046A50000}"/>
    <cellStyle name="Currency 3 3 2 2 6 3" xfId="56886" xr:uid="{00000000-0005-0000-0000-000047A50000}"/>
    <cellStyle name="Currency 3 3 2 2 7" xfId="34644" xr:uid="{00000000-0005-0000-0000-000048A50000}"/>
    <cellStyle name="Currency 3 3 2 2 8" xfId="34645" xr:uid="{00000000-0005-0000-0000-000049A50000}"/>
    <cellStyle name="Currency 3 3 2 3" xfId="34646" xr:uid="{00000000-0005-0000-0000-00004AA50000}"/>
    <cellStyle name="Currency 3 3 2 3 2" xfId="34647" xr:uid="{00000000-0005-0000-0000-00004BA50000}"/>
    <cellStyle name="Currency 3 3 2 3 2 2" xfId="34648" xr:uid="{00000000-0005-0000-0000-00004CA50000}"/>
    <cellStyle name="Currency 3 3 2 3 2 2 2" xfId="34649" xr:uid="{00000000-0005-0000-0000-00004DA50000}"/>
    <cellStyle name="Currency 3 3 2 3 2 2 2 2" xfId="34650" xr:uid="{00000000-0005-0000-0000-00004EA50000}"/>
    <cellStyle name="Currency 3 3 2 3 2 2 2 3" xfId="56887" xr:uid="{00000000-0005-0000-0000-00004FA50000}"/>
    <cellStyle name="Currency 3 3 2 3 2 2 3" xfId="34651" xr:uid="{00000000-0005-0000-0000-000050A50000}"/>
    <cellStyle name="Currency 3 3 2 3 2 2 4" xfId="34652" xr:uid="{00000000-0005-0000-0000-000051A50000}"/>
    <cellStyle name="Currency 3 3 2 3 2 3" xfId="34653" xr:uid="{00000000-0005-0000-0000-000052A50000}"/>
    <cellStyle name="Currency 3 3 2 3 2 3 2" xfId="34654" xr:uid="{00000000-0005-0000-0000-000053A50000}"/>
    <cellStyle name="Currency 3 3 2 3 2 3 2 2" xfId="34655" xr:uid="{00000000-0005-0000-0000-000054A50000}"/>
    <cellStyle name="Currency 3 3 2 3 2 3 2 3" xfId="56888" xr:uid="{00000000-0005-0000-0000-000055A50000}"/>
    <cellStyle name="Currency 3 3 2 3 2 3 3" xfId="34656" xr:uid="{00000000-0005-0000-0000-000056A50000}"/>
    <cellStyle name="Currency 3 3 2 3 2 3 4" xfId="34657" xr:uid="{00000000-0005-0000-0000-000057A50000}"/>
    <cellStyle name="Currency 3 3 2 3 2 4" xfId="34658" xr:uid="{00000000-0005-0000-0000-000058A50000}"/>
    <cellStyle name="Currency 3 3 2 3 2 4 2" xfId="34659" xr:uid="{00000000-0005-0000-0000-000059A50000}"/>
    <cellStyle name="Currency 3 3 2 3 2 4 3" xfId="56889" xr:uid="{00000000-0005-0000-0000-00005AA50000}"/>
    <cellStyle name="Currency 3 3 2 3 2 5" xfId="34660" xr:uid="{00000000-0005-0000-0000-00005BA50000}"/>
    <cellStyle name="Currency 3 3 2 3 2 6" xfId="34661" xr:uid="{00000000-0005-0000-0000-00005CA50000}"/>
    <cellStyle name="Currency 3 3 2 3 3" xfId="34662" xr:uid="{00000000-0005-0000-0000-00005DA50000}"/>
    <cellStyle name="Currency 3 3 2 3 3 2" xfId="34663" xr:uid="{00000000-0005-0000-0000-00005EA50000}"/>
    <cellStyle name="Currency 3 3 2 3 3 2 2" xfId="34664" xr:uid="{00000000-0005-0000-0000-00005FA50000}"/>
    <cellStyle name="Currency 3 3 2 3 3 2 3" xfId="56890" xr:uid="{00000000-0005-0000-0000-000060A50000}"/>
    <cellStyle name="Currency 3 3 2 3 3 3" xfId="34665" xr:uid="{00000000-0005-0000-0000-000061A50000}"/>
    <cellStyle name="Currency 3 3 2 3 3 4" xfId="34666" xr:uid="{00000000-0005-0000-0000-000062A50000}"/>
    <cellStyle name="Currency 3 3 2 3 4" xfId="34667" xr:uid="{00000000-0005-0000-0000-000063A50000}"/>
    <cellStyle name="Currency 3 3 2 3 4 2" xfId="34668" xr:uid="{00000000-0005-0000-0000-000064A50000}"/>
    <cellStyle name="Currency 3 3 2 3 4 2 2" xfId="34669" xr:uid="{00000000-0005-0000-0000-000065A50000}"/>
    <cellStyle name="Currency 3 3 2 3 4 2 3" xfId="56891" xr:uid="{00000000-0005-0000-0000-000066A50000}"/>
    <cellStyle name="Currency 3 3 2 3 4 3" xfId="34670" xr:uid="{00000000-0005-0000-0000-000067A50000}"/>
    <cellStyle name="Currency 3 3 2 3 4 4" xfId="34671" xr:uid="{00000000-0005-0000-0000-000068A50000}"/>
    <cellStyle name="Currency 3 3 2 3 5" xfId="34672" xr:uid="{00000000-0005-0000-0000-000069A50000}"/>
    <cellStyle name="Currency 3 3 2 3 5 2" xfId="34673" xr:uid="{00000000-0005-0000-0000-00006AA50000}"/>
    <cellStyle name="Currency 3 3 2 3 5 3" xfId="56892" xr:uid="{00000000-0005-0000-0000-00006BA50000}"/>
    <cellStyle name="Currency 3 3 2 3 6" xfId="34674" xr:uid="{00000000-0005-0000-0000-00006CA50000}"/>
    <cellStyle name="Currency 3 3 2 3 7" xfId="34675" xr:uid="{00000000-0005-0000-0000-00006DA50000}"/>
    <cellStyle name="Currency 3 3 2 4" xfId="34676" xr:uid="{00000000-0005-0000-0000-00006EA50000}"/>
    <cellStyle name="Currency 3 3 2 4 2" xfId="34677" xr:uid="{00000000-0005-0000-0000-00006FA50000}"/>
    <cellStyle name="Currency 3 3 2 4 2 2" xfId="34678" xr:uid="{00000000-0005-0000-0000-000070A50000}"/>
    <cellStyle name="Currency 3 3 2 4 2 2 2" xfId="34679" xr:uid="{00000000-0005-0000-0000-000071A50000}"/>
    <cellStyle name="Currency 3 3 2 4 2 2 3" xfId="56893" xr:uid="{00000000-0005-0000-0000-000072A50000}"/>
    <cellStyle name="Currency 3 3 2 4 2 3" xfId="34680" xr:uid="{00000000-0005-0000-0000-000073A50000}"/>
    <cellStyle name="Currency 3 3 2 4 2 4" xfId="34681" xr:uid="{00000000-0005-0000-0000-000074A50000}"/>
    <cellStyle name="Currency 3 3 2 4 3" xfId="34682" xr:uid="{00000000-0005-0000-0000-000075A50000}"/>
    <cellStyle name="Currency 3 3 2 4 3 2" xfId="34683" xr:uid="{00000000-0005-0000-0000-000076A50000}"/>
    <cellStyle name="Currency 3 3 2 4 3 2 2" xfId="34684" xr:uid="{00000000-0005-0000-0000-000077A50000}"/>
    <cellStyle name="Currency 3 3 2 4 3 2 3" xfId="56894" xr:uid="{00000000-0005-0000-0000-000078A50000}"/>
    <cellStyle name="Currency 3 3 2 4 3 3" xfId="34685" xr:uid="{00000000-0005-0000-0000-000079A50000}"/>
    <cellStyle name="Currency 3 3 2 4 3 4" xfId="34686" xr:uid="{00000000-0005-0000-0000-00007AA50000}"/>
    <cellStyle name="Currency 3 3 2 4 4" xfId="34687" xr:uid="{00000000-0005-0000-0000-00007BA50000}"/>
    <cellStyle name="Currency 3 3 2 4 4 2" xfId="34688" xr:uid="{00000000-0005-0000-0000-00007CA50000}"/>
    <cellStyle name="Currency 3 3 2 4 4 3" xfId="56895" xr:uid="{00000000-0005-0000-0000-00007DA50000}"/>
    <cellStyle name="Currency 3 3 2 4 5" xfId="34689" xr:uid="{00000000-0005-0000-0000-00007EA50000}"/>
    <cellStyle name="Currency 3 3 2 4 6" xfId="34690" xr:uid="{00000000-0005-0000-0000-00007FA50000}"/>
    <cellStyle name="Currency 3 3 2 5" xfId="34691" xr:uid="{00000000-0005-0000-0000-000080A50000}"/>
    <cellStyle name="Currency 3 3 2 5 2" xfId="34692" xr:uid="{00000000-0005-0000-0000-000081A50000}"/>
    <cellStyle name="Currency 3 3 2 5 2 2" xfId="34693" xr:uid="{00000000-0005-0000-0000-000082A50000}"/>
    <cellStyle name="Currency 3 3 2 5 2 2 2" xfId="34694" xr:uid="{00000000-0005-0000-0000-000083A50000}"/>
    <cellStyle name="Currency 3 3 2 5 2 2 3" xfId="56896" xr:uid="{00000000-0005-0000-0000-000084A50000}"/>
    <cellStyle name="Currency 3 3 2 5 2 3" xfId="34695" xr:uid="{00000000-0005-0000-0000-000085A50000}"/>
    <cellStyle name="Currency 3 3 2 5 2 4" xfId="34696" xr:uid="{00000000-0005-0000-0000-000086A50000}"/>
    <cellStyle name="Currency 3 3 2 5 3" xfId="34697" xr:uid="{00000000-0005-0000-0000-000087A50000}"/>
    <cellStyle name="Currency 3 3 2 5 3 2" xfId="34698" xr:uid="{00000000-0005-0000-0000-000088A50000}"/>
    <cellStyle name="Currency 3 3 2 5 3 3" xfId="56897" xr:uid="{00000000-0005-0000-0000-000089A50000}"/>
    <cellStyle name="Currency 3 3 2 5 4" xfId="34699" xr:uid="{00000000-0005-0000-0000-00008AA50000}"/>
    <cellStyle name="Currency 3 3 2 5 5" xfId="34700" xr:uid="{00000000-0005-0000-0000-00008BA50000}"/>
    <cellStyle name="Currency 3 3 2 6" xfId="34701" xr:uid="{00000000-0005-0000-0000-00008CA50000}"/>
    <cellStyle name="Currency 3 3 2 6 2" xfId="34702" xr:uid="{00000000-0005-0000-0000-00008DA50000}"/>
    <cellStyle name="Currency 3 3 2 6 2 2" xfId="34703" xr:uid="{00000000-0005-0000-0000-00008EA50000}"/>
    <cellStyle name="Currency 3 3 2 6 2 3" xfId="56898" xr:uid="{00000000-0005-0000-0000-00008FA50000}"/>
    <cellStyle name="Currency 3 3 2 6 3" xfId="34704" xr:uid="{00000000-0005-0000-0000-000090A50000}"/>
    <cellStyle name="Currency 3 3 2 6 4" xfId="34705" xr:uid="{00000000-0005-0000-0000-000091A50000}"/>
    <cellStyle name="Currency 3 3 2 7" xfId="34706" xr:uid="{00000000-0005-0000-0000-000092A50000}"/>
    <cellStyle name="Currency 3 3 2 7 2" xfId="34707" xr:uid="{00000000-0005-0000-0000-000093A50000}"/>
    <cellStyle name="Currency 3 3 2 7 2 2" xfId="34708" xr:uid="{00000000-0005-0000-0000-000094A50000}"/>
    <cellStyle name="Currency 3 3 2 7 2 3" xfId="56899" xr:uid="{00000000-0005-0000-0000-000095A50000}"/>
    <cellStyle name="Currency 3 3 2 7 3" xfId="34709" xr:uid="{00000000-0005-0000-0000-000096A50000}"/>
    <cellStyle name="Currency 3 3 2 7 4" xfId="34710" xr:uid="{00000000-0005-0000-0000-000097A50000}"/>
    <cellStyle name="Currency 3 3 2 8" xfId="34711" xr:uid="{00000000-0005-0000-0000-000098A50000}"/>
    <cellStyle name="Currency 3 3 2 8 2" xfId="34712" xr:uid="{00000000-0005-0000-0000-000099A50000}"/>
    <cellStyle name="Currency 3 3 2 8 3" xfId="56900" xr:uid="{00000000-0005-0000-0000-00009AA50000}"/>
    <cellStyle name="Currency 3 3 2 9" xfId="34713" xr:uid="{00000000-0005-0000-0000-00009BA50000}"/>
    <cellStyle name="Currency 3 3 3" xfId="34714" xr:uid="{00000000-0005-0000-0000-00009CA50000}"/>
    <cellStyle name="Currency 3 3 3 2" xfId="34715" xr:uid="{00000000-0005-0000-0000-00009DA50000}"/>
    <cellStyle name="Currency 3 3 3 2 2" xfId="34716" xr:uid="{00000000-0005-0000-0000-00009EA50000}"/>
    <cellStyle name="Currency 3 3 3 2 2 2" xfId="34717" xr:uid="{00000000-0005-0000-0000-00009FA50000}"/>
    <cellStyle name="Currency 3 3 3 2 2 2 2" xfId="34718" xr:uid="{00000000-0005-0000-0000-0000A0A50000}"/>
    <cellStyle name="Currency 3 3 3 2 2 2 2 2" xfId="34719" xr:uid="{00000000-0005-0000-0000-0000A1A50000}"/>
    <cellStyle name="Currency 3 3 3 2 2 2 2 3" xfId="56901" xr:uid="{00000000-0005-0000-0000-0000A2A50000}"/>
    <cellStyle name="Currency 3 3 3 2 2 2 3" xfId="34720" xr:uid="{00000000-0005-0000-0000-0000A3A50000}"/>
    <cellStyle name="Currency 3 3 3 2 2 2 4" xfId="34721" xr:uid="{00000000-0005-0000-0000-0000A4A50000}"/>
    <cellStyle name="Currency 3 3 3 2 2 3" xfId="34722" xr:uid="{00000000-0005-0000-0000-0000A5A50000}"/>
    <cellStyle name="Currency 3 3 3 2 2 3 2" xfId="34723" xr:uid="{00000000-0005-0000-0000-0000A6A50000}"/>
    <cellStyle name="Currency 3 3 3 2 2 3 2 2" xfId="34724" xr:uid="{00000000-0005-0000-0000-0000A7A50000}"/>
    <cellStyle name="Currency 3 3 3 2 2 3 2 3" xfId="56902" xr:uid="{00000000-0005-0000-0000-0000A8A50000}"/>
    <cellStyle name="Currency 3 3 3 2 2 3 3" xfId="34725" xr:uid="{00000000-0005-0000-0000-0000A9A50000}"/>
    <cellStyle name="Currency 3 3 3 2 2 3 4" xfId="34726" xr:uid="{00000000-0005-0000-0000-0000AAA50000}"/>
    <cellStyle name="Currency 3 3 3 2 2 4" xfId="34727" xr:uid="{00000000-0005-0000-0000-0000ABA50000}"/>
    <cellStyle name="Currency 3 3 3 2 2 4 2" xfId="34728" xr:uid="{00000000-0005-0000-0000-0000ACA50000}"/>
    <cellStyle name="Currency 3 3 3 2 2 4 3" xfId="56903" xr:uid="{00000000-0005-0000-0000-0000ADA50000}"/>
    <cellStyle name="Currency 3 3 3 2 2 5" xfId="34729" xr:uid="{00000000-0005-0000-0000-0000AEA50000}"/>
    <cellStyle name="Currency 3 3 3 2 2 6" xfId="34730" xr:uid="{00000000-0005-0000-0000-0000AFA50000}"/>
    <cellStyle name="Currency 3 3 3 2 3" xfId="34731" xr:uid="{00000000-0005-0000-0000-0000B0A50000}"/>
    <cellStyle name="Currency 3 3 3 2 3 2" xfId="34732" xr:uid="{00000000-0005-0000-0000-0000B1A50000}"/>
    <cellStyle name="Currency 3 3 3 2 3 2 2" xfId="34733" xr:uid="{00000000-0005-0000-0000-0000B2A50000}"/>
    <cellStyle name="Currency 3 3 3 2 3 2 3" xfId="56904" xr:uid="{00000000-0005-0000-0000-0000B3A50000}"/>
    <cellStyle name="Currency 3 3 3 2 3 3" xfId="34734" xr:uid="{00000000-0005-0000-0000-0000B4A50000}"/>
    <cellStyle name="Currency 3 3 3 2 3 4" xfId="34735" xr:uid="{00000000-0005-0000-0000-0000B5A50000}"/>
    <cellStyle name="Currency 3 3 3 2 4" xfId="34736" xr:uid="{00000000-0005-0000-0000-0000B6A50000}"/>
    <cellStyle name="Currency 3 3 3 2 4 2" xfId="34737" xr:uid="{00000000-0005-0000-0000-0000B7A50000}"/>
    <cellStyle name="Currency 3 3 3 2 4 2 2" xfId="34738" xr:uid="{00000000-0005-0000-0000-0000B8A50000}"/>
    <cellStyle name="Currency 3 3 3 2 4 2 3" xfId="56905" xr:uid="{00000000-0005-0000-0000-0000B9A50000}"/>
    <cellStyle name="Currency 3 3 3 2 4 3" xfId="34739" xr:uid="{00000000-0005-0000-0000-0000BAA50000}"/>
    <cellStyle name="Currency 3 3 3 2 4 4" xfId="34740" xr:uid="{00000000-0005-0000-0000-0000BBA50000}"/>
    <cellStyle name="Currency 3 3 3 2 5" xfId="34741" xr:uid="{00000000-0005-0000-0000-0000BCA50000}"/>
    <cellStyle name="Currency 3 3 3 2 5 2" xfId="34742" xr:uid="{00000000-0005-0000-0000-0000BDA50000}"/>
    <cellStyle name="Currency 3 3 3 2 5 3" xfId="56906" xr:uid="{00000000-0005-0000-0000-0000BEA50000}"/>
    <cellStyle name="Currency 3 3 3 2 6" xfId="34743" xr:uid="{00000000-0005-0000-0000-0000BFA50000}"/>
    <cellStyle name="Currency 3 3 3 2 7" xfId="34744" xr:uid="{00000000-0005-0000-0000-0000C0A50000}"/>
    <cellStyle name="Currency 3 3 3 3" xfId="34745" xr:uid="{00000000-0005-0000-0000-0000C1A50000}"/>
    <cellStyle name="Currency 3 3 3 3 2" xfId="34746" xr:uid="{00000000-0005-0000-0000-0000C2A50000}"/>
    <cellStyle name="Currency 3 3 3 3 2 2" xfId="34747" xr:uid="{00000000-0005-0000-0000-0000C3A50000}"/>
    <cellStyle name="Currency 3 3 3 3 2 2 2" xfId="34748" xr:uid="{00000000-0005-0000-0000-0000C4A50000}"/>
    <cellStyle name="Currency 3 3 3 3 2 2 3" xfId="56907" xr:uid="{00000000-0005-0000-0000-0000C5A50000}"/>
    <cellStyle name="Currency 3 3 3 3 2 3" xfId="34749" xr:uid="{00000000-0005-0000-0000-0000C6A50000}"/>
    <cellStyle name="Currency 3 3 3 3 2 4" xfId="34750" xr:uid="{00000000-0005-0000-0000-0000C7A50000}"/>
    <cellStyle name="Currency 3 3 3 3 3" xfId="34751" xr:uid="{00000000-0005-0000-0000-0000C8A50000}"/>
    <cellStyle name="Currency 3 3 3 3 3 2" xfId="34752" xr:uid="{00000000-0005-0000-0000-0000C9A50000}"/>
    <cellStyle name="Currency 3 3 3 3 3 2 2" xfId="34753" xr:uid="{00000000-0005-0000-0000-0000CAA50000}"/>
    <cellStyle name="Currency 3 3 3 3 3 2 3" xfId="56908" xr:uid="{00000000-0005-0000-0000-0000CBA50000}"/>
    <cellStyle name="Currency 3 3 3 3 3 3" xfId="34754" xr:uid="{00000000-0005-0000-0000-0000CCA50000}"/>
    <cellStyle name="Currency 3 3 3 3 3 4" xfId="34755" xr:uid="{00000000-0005-0000-0000-0000CDA50000}"/>
    <cellStyle name="Currency 3 3 3 3 4" xfId="34756" xr:uid="{00000000-0005-0000-0000-0000CEA50000}"/>
    <cellStyle name="Currency 3 3 3 3 4 2" xfId="34757" xr:uid="{00000000-0005-0000-0000-0000CFA50000}"/>
    <cellStyle name="Currency 3 3 3 3 4 3" xfId="56909" xr:uid="{00000000-0005-0000-0000-0000D0A50000}"/>
    <cellStyle name="Currency 3 3 3 3 5" xfId="34758" xr:uid="{00000000-0005-0000-0000-0000D1A50000}"/>
    <cellStyle name="Currency 3 3 3 3 6" xfId="34759" xr:uid="{00000000-0005-0000-0000-0000D2A50000}"/>
    <cellStyle name="Currency 3 3 3 4" xfId="34760" xr:uid="{00000000-0005-0000-0000-0000D3A50000}"/>
    <cellStyle name="Currency 3 3 3 4 2" xfId="34761" xr:uid="{00000000-0005-0000-0000-0000D4A50000}"/>
    <cellStyle name="Currency 3 3 3 4 2 2" xfId="34762" xr:uid="{00000000-0005-0000-0000-0000D5A50000}"/>
    <cellStyle name="Currency 3 3 3 4 2 2 2" xfId="34763" xr:uid="{00000000-0005-0000-0000-0000D6A50000}"/>
    <cellStyle name="Currency 3 3 3 4 2 2 3" xfId="56910" xr:uid="{00000000-0005-0000-0000-0000D7A50000}"/>
    <cellStyle name="Currency 3 3 3 4 2 3" xfId="34764" xr:uid="{00000000-0005-0000-0000-0000D8A50000}"/>
    <cellStyle name="Currency 3 3 3 4 2 4" xfId="34765" xr:uid="{00000000-0005-0000-0000-0000D9A50000}"/>
    <cellStyle name="Currency 3 3 3 4 3" xfId="34766" xr:uid="{00000000-0005-0000-0000-0000DAA50000}"/>
    <cellStyle name="Currency 3 3 3 4 3 2" xfId="34767" xr:uid="{00000000-0005-0000-0000-0000DBA50000}"/>
    <cellStyle name="Currency 3 3 3 4 3 3" xfId="56911" xr:uid="{00000000-0005-0000-0000-0000DCA50000}"/>
    <cellStyle name="Currency 3 3 3 4 4" xfId="34768" xr:uid="{00000000-0005-0000-0000-0000DDA50000}"/>
    <cellStyle name="Currency 3 3 3 4 5" xfId="34769" xr:uid="{00000000-0005-0000-0000-0000DEA50000}"/>
    <cellStyle name="Currency 3 3 3 5" xfId="34770" xr:uid="{00000000-0005-0000-0000-0000DFA50000}"/>
    <cellStyle name="Currency 3 3 3 5 2" xfId="34771" xr:uid="{00000000-0005-0000-0000-0000E0A50000}"/>
    <cellStyle name="Currency 3 3 3 5 2 2" xfId="34772" xr:uid="{00000000-0005-0000-0000-0000E1A50000}"/>
    <cellStyle name="Currency 3 3 3 5 2 3" xfId="56912" xr:uid="{00000000-0005-0000-0000-0000E2A50000}"/>
    <cellStyle name="Currency 3 3 3 5 3" xfId="34773" xr:uid="{00000000-0005-0000-0000-0000E3A50000}"/>
    <cellStyle name="Currency 3 3 3 5 4" xfId="34774" xr:uid="{00000000-0005-0000-0000-0000E4A50000}"/>
    <cellStyle name="Currency 3 3 3 6" xfId="34775" xr:uid="{00000000-0005-0000-0000-0000E5A50000}"/>
    <cellStyle name="Currency 3 3 3 6 2" xfId="34776" xr:uid="{00000000-0005-0000-0000-0000E6A50000}"/>
    <cellStyle name="Currency 3 3 3 6 2 2" xfId="34777" xr:uid="{00000000-0005-0000-0000-0000E7A50000}"/>
    <cellStyle name="Currency 3 3 3 6 2 3" xfId="56913" xr:uid="{00000000-0005-0000-0000-0000E8A50000}"/>
    <cellStyle name="Currency 3 3 3 6 3" xfId="34778" xr:uid="{00000000-0005-0000-0000-0000E9A50000}"/>
    <cellStyle name="Currency 3 3 3 6 4" xfId="34779" xr:uid="{00000000-0005-0000-0000-0000EAA50000}"/>
    <cellStyle name="Currency 3 3 3 7" xfId="34780" xr:uid="{00000000-0005-0000-0000-0000EBA50000}"/>
    <cellStyle name="Currency 3 3 3 7 2" xfId="34781" xr:uid="{00000000-0005-0000-0000-0000ECA50000}"/>
    <cellStyle name="Currency 3 3 3 7 3" xfId="56914" xr:uid="{00000000-0005-0000-0000-0000EDA50000}"/>
    <cellStyle name="Currency 3 3 3 8" xfId="34782" xr:uid="{00000000-0005-0000-0000-0000EEA50000}"/>
    <cellStyle name="Currency 3 3 3 9" xfId="34783" xr:uid="{00000000-0005-0000-0000-0000EFA50000}"/>
    <cellStyle name="Currency 3 3 4" xfId="34784" xr:uid="{00000000-0005-0000-0000-0000F0A50000}"/>
    <cellStyle name="Currency 3 3 4 2" xfId="34785" xr:uid="{00000000-0005-0000-0000-0000F1A50000}"/>
    <cellStyle name="Currency 3 3 4 2 2" xfId="34786" xr:uid="{00000000-0005-0000-0000-0000F2A50000}"/>
    <cellStyle name="Currency 3 3 4 2 2 2" xfId="34787" xr:uid="{00000000-0005-0000-0000-0000F3A50000}"/>
    <cellStyle name="Currency 3 3 4 2 2 2 2" xfId="34788" xr:uid="{00000000-0005-0000-0000-0000F4A50000}"/>
    <cellStyle name="Currency 3 3 4 2 2 2 3" xfId="56915" xr:uid="{00000000-0005-0000-0000-0000F5A50000}"/>
    <cellStyle name="Currency 3 3 4 2 2 3" xfId="34789" xr:uid="{00000000-0005-0000-0000-0000F6A50000}"/>
    <cellStyle name="Currency 3 3 4 2 2 4" xfId="34790" xr:uid="{00000000-0005-0000-0000-0000F7A50000}"/>
    <cellStyle name="Currency 3 3 4 2 3" xfId="34791" xr:uid="{00000000-0005-0000-0000-0000F8A50000}"/>
    <cellStyle name="Currency 3 3 4 2 3 2" xfId="34792" xr:uid="{00000000-0005-0000-0000-0000F9A50000}"/>
    <cellStyle name="Currency 3 3 4 2 3 2 2" xfId="34793" xr:uid="{00000000-0005-0000-0000-0000FAA50000}"/>
    <cellStyle name="Currency 3 3 4 2 3 2 3" xfId="56916" xr:uid="{00000000-0005-0000-0000-0000FBA50000}"/>
    <cellStyle name="Currency 3 3 4 2 3 3" xfId="34794" xr:uid="{00000000-0005-0000-0000-0000FCA50000}"/>
    <cellStyle name="Currency 3 3 4 2 3 4" xfId="34795" xr:uid="{00000000-0005-0000-0000-0000FDA50000}"/>
    <cellStyle name="Currency 3 3 4 2 4" xfId="34796" xr:uid="{00000000-0005-0000-0000-0000FEA50000}"/>
    <cellStyle name="Currency 3 3 4 2 4 2" xfId="34797" xr:uid="{00000000-0005-0000-0000-0000FFA50000}"/>
    <cellStyle name="Currency 3 3 4 2 4 3" xfId="56917" xr:uid="{00000000-0005-0000-0000-000000A60000}"/>
    <cellStyle name="Currency 3 3 4 2 5" xfId="34798" xr:uid="{00000000-0005-0000-0000-000001A60000}"/>
    <cellStyle name="Currency 3 3 4 2 6" xfId="34799" xr:uid="{00000000-0005-0000-0000-000002A60000}"/>
    <cellStyle name="Currency 3 3 4 3" xfId="34800" xr:uid="{00000000-0005-0000-0000-000003A60000}"/>
    <cellStyle name="Currency 3 3 4 3 2" xfId="34801" xr:uid="{00000000-0005-0000-0000-000004A60000}"/>
    <cellStyle name="Currency 3 3 4 3 2 2" xfId="34802" xr:uid="{00000000-0005-0000-0000-000005A60000}"/>
    <cellStyle name="Currency 3 3 4 3 2 3" xfId="56918" xr:uid="{00000000-0005-0000-0000-000006A60000}"/>
    <cellStyle name="Currency 3 3 4 3 3" xfId="34803" xr:uid="{00000000-0005-0000-0000-000007A60000}"/>
    <cellStyle name="Currency 3 3 4 3 4" xfId="34804" xr:uid="{00000000-0005-0000-0000-000008A60000}"/>
    <cellStyle name="Currency 3 3 4 4" xfId="34805" xr:uid="{00000000-0005-0000-0000-000009A60000}"/>
    <cellStyle name="Currency 3 3 4 4 2" xfId="34806" xr:uid="{00000000-0005-0000-0000-00000AA60000}"/>
    <cellStyle name="Currency 3 3 4 4 2 2" xfId="34807" xr:uid="{00000000-0005-0000-0000-00000BA60000}"/>
    <cellStyle name="Currency 3 3 4 4 2 3" xfId="56919" xr:uid="{00000000-0005-0000-0000-00000CA60000}"/>
    <cellStyle name="Currency 3 3 4 4 3" xfId="34808" xr:uid="{00000000-0005-0000-0000-00000DA60000}"/>
    <cellStyle name="Currency 3 3 4 4 4" xfId="34809" xr:uid="{00000000-0005-0000-0000-00000EA60000}"/>
    <cellStyle name="Currency 3 3 4 5" xfId="34810" xr:uid="{00000000-0005-0000-0000-00000FA60000}"/>
    <cellStyle name="Currency 3 3 4 5 2" xfId="34811" xr:uid="{00000000-0005-0000-0000-000010A60000}"/>
    <cellStyle name="Currency 3 3 4 5 3" xfId="56920" xr:uid="{00000000-0005-0000-0000-000011A60000}"/>
    <cellStyle name="Currency 3 3 4 6" xfId="34812" xr:uid="{00000000-0005-0000-0000-000012A60000}"/>
    <cellStyle name="Currency 3 3 4 7" xfId="34813" xr:uid="{00000000-0005-0000-0000-000013A60000}"/>
    <cellStyle name="Currency 3 3 5" xfId="34814" xr:uid="{00000000-0005-0000-0000-000014A60000}"/>
    <cellStyle name="Currency 3 3 5 2" xfId="34815" xr:uid="{00000000-0005-0000-0000-000015A60000}"/>
    <cellStyle name="Currency 3 3 5 2 2" xfId="34816" xr:uid="{00000000-0005-0000-0000-000016A60000}"/>
    <cellStyle name="Currency 3 3 5 2 2 2" xfId="34817" xr:uid="{00000000-0005-0000-0000-000017A60000}"/>
    <cellStyle name="Currency 3 3 5 2 2 3" xfId="56921" xr:uid="{00000000-0005-0000-0000-000018A60000}"/>
    <cellStyle name="Currency 3 3 5 2 3" xfId="34818" xr:uid="{00000000-0005-0000-0000-000019A60000}"/>
    <cellStyle name="Currency 3 3 5 2 4" xfId="34819" xr:uid="{00000000-0005-0000-0000-00001AA60000}"/>
    <cellStyle name="Currency 3 3 5 3" xfId="34820" xr:uid="{00000000-0005-0000-0000-00001BA60000}"/>
    <cellStyle name="Currency 3 3 5 3 2" xfId="34821" xr:uid="{00000000-0005-0000-0000-00001CA60000}"/>
    <cellStyle name="Currency 3 3 5 3 2 2" xfId="34822" xr:uid="{00000000-0005-0000-0000-00001DA60000}"/>
    <cellStyle name="Currency 3 3 5 3 2 3" xfId="56922" xr:uid="{00000000-0005-0000-0000-00001EA60000}"/>
    <cellStyle name="Currency 3 3 5 3 3" xfId="34823" xr:uid="{00000000-0005-0000-0000-00001FA60000}"/>
    <cellStyle name="Currency 3 3 5 3 4" xfId="34824" xr:uid="{00000000-0005-0000-0000-000020A60000}"/>
    <cellStyle name="Currency 3 3 5 4" xfId="34825" xr:uid="{00000000-0005-0000-0000-000021A60000}"/>
    <cellStyle name="Currency 3 3 5 4 2" xfId="34826" xr:uid="{00000000-0005-0000-0000-000022A60000}"/>
    <cellStyle name="Currency 3 3 5 4 3" xfId="56923" xr:uid="{00000000-0005-0000-0000-000023A60000}"/>
    <cellStyle name="Currency 3 3 5 5" xfId="34827" xr:uid="{00000000-0005-0000-0000-000024A60000}"/>
    <cellStyle name="Currency 3 3 5 6" xfId="34828" xr:uid="{00000000-0005-0000-0000-000025A60000}"/>
    <cellStyle name="Currency 3 3 6" xfId="34829" xr:uid="{00000000-0005-0000-0000-000026A60000}"/>
    <cellStyle name="Currency 3 3 6 2" xfId="34830" xr:uid="{00000000-0005-0000-0000-000027A60000}"/>
    <cellStyle name="Currency 3 3 6 2 2" xfId="34831" xr:uid="{00000000-0005-0000-0000-000028A60000}"/>
    <cellStyle name="Currency 3 3 6 2 2 2" xfId="34832" xr:uid="{00000000-0005-0000-0000-000029A60000}"/>
    <cellStyle name="Currency 3 3 6 2 2 3" xfId="56924" xr:uid="{00000000-0005-0000-0000-00002AA60000}"/>
    <cellStyle name="Currency 3 3 6 2 3" xfId="34833" xr:uid="{00000000-0005-0000-0000-00002BA60000}"/>
    <cellStyle name="Currency 3 3 6 2 4" xfId="34834" xr:uid="{00000000-0005-0000-0000-00002CA60000}"/>
    <cellStyle name="Currency 3 3 6 3" xfId="34835" xr:uid="{00000000-0005-0000-0000-00002DA60000}"/>
    <cellStyle name="Currency 3 3 6 3 2" xfId="34836" xr:uid="{00000000-0005-0000-0000-00002EA60000}"/>
    <cellStyle name="Currency 3 3 6 3 3" xfId="56925" xr:uid="{00000000-0005-0000-0000-00002FA60000}"/>
    <cellStyle name="Currency 3 3 6 4" xfId="34837" xr:uid="{00000000-0005-0000-0000-000030A60000}"/>
    <cellStyle name="Currency 3 3 6 5" xfId="34838" xr:uid="{00000000-0005-0000-0000-000031A60000}"/>
    <cellStyle name="Currency 3 3 7" xfId="34839" xr:uid="{00000000-0005-0000-0000-000032A60000}"/>
    <cellStyle name="Currency 3 3 7 2" xfId="34840" xr:uid="{00000000-0005-0000-0000-000033A60000}"/>
    <cellStyle name="Currency 3 3 7 2 2" xfId="34841" xr:uid="{00000000-0005-0000-0000-000034A60000}"/>
    <cellStyle name="Currency 3 3 7 2 3" xfId="56926" xr:uid="{00000000-0005-0000-0000-000035A60000}"/>
    <cellStyle name="Currency 3 3 7 3" xfId="34842" xr:uid="{00000000-0005-0000-0000-000036A60000}"/>
    <cellStyle name="Currency 3 3 7 4" xfId="34843" xr:uid="{00000000-0005-0000-0000-000037A60000}"/>
    <cellStyle name="Currency 3 3 8" xfId="34844" xr:uid="{00000000-0005-0000-0000-000038A60000}"/>
    <cellStyle name="Currency 3 3 8 2" xfId="34845" xr:uid="{00000000-0005-0000-0000-000039A60000}"/>
    <cellStyle name="Currency 3 3 8 2 2" xfId="34846" xr:uid="{00000000-0005-0000-0000-00003AA60000}"/>
    <cellStyle name="Currency 3 3 8 2 3" xfId="56927" xr:uid="{00000000-0005-0000-0000-00003BA60000}"/>
    <cellStyle name="Currency 3 3 8 3" xfId="34847" xr:uid="{00000000-0005-0000-0000-00003CA60000}"/>
    <cellStyle name="Currency 3 3 8 4" xfId="34848" xr:uid="{00000000-0005-0000-0000-00003DA60000}"/>
    <cellStyle name="Currency 3 3 9" xfId="34849" xr:uid="{00000000-0005-0000-0000-00003EA60000}"/>
    <cellStyle name="Currency 3 3 9 2" xfId="34850" xr:uid="{00000000-0005-0000-0000-00003FA60000}"/>
    <cellStyle name="Currency 3 3 9 3" xfId="56928" xr:uid="{00000000-0005-0000-0000-000040A60000}"/>
    <cellStyle name="Currency 3 4" xfId="34851" xr:uid="{00000000-0005-0000-0000-000041A60000}"/>
    <cellStyle name="Currency 3 4 10" xfId="34852" xr:uid="{00000000-0005-0000-0000-000042A60000}"/>
    <cellStyle name="Currency 3 4 11" xfId="34853" xr:uid="{00000000-0005-0000-0000-000043A60000}"/>
    <cellStyle name="Currency 3 4 2" xfId="34854" xr:uid="{00000000-0005-0000-0000-000044A60000}"/>
    <cellStyle name="Currency 3 4 2 10" xfId="34855" xr:uid="{00000000-0005-0000-0000-000045A60000}"/>
    <cellStyle name="Currency 3 4 2 2" xfId="34856" xr:uid="{00000000-0005-0000-0000-000046A60000}"/>
    <cellStyle name="Currency 3 4 2 2 2" xfId="34857" xr:uid="{00000000-0005-0000-0000-000047A60000}"/>
    <cellStyle name="Currency 3 4 2 2 2 2" xfId="34858" xr:uid="{00000000-0005-0000-0000-000048A60000}"/>
    <cellStyle name="Currency 3 4 2 2 2 2 2" xfId="34859" xr:uid="{00000000-0005-0000-0000-000049A60000}"/>
    <cellStyle name="Currency 3 4 2 2 2 2 2 2" xfId="34860" xr:uid="{00000000-0005-0000-0000-00004AA60000}"/>
    <cellStyle name="Currency 3 4 2 2 2 2 2 2 2" xfId="34861" xr:uid="{00000000-0005-0000-0000-00004BA60000}"/>
    <cellStyle name="Currency 3 4 2 2 2 2 2 2 3" xfId="56929" xr:uid="{00000000-0005-0000-0000-00004CA60000}"/>
    <cellStyle name="Currency 3 4 2 2 2 2 2 3" xfId="34862" xr:uid="{00000000-0005-0000-0000-00004DA60000}"/>
    <cellStyle name="Currency 3 4 2 2 2 2 2 4" xfId="34863" xr:uid="{00000000-0005-0000-0000-00004EA60000}"/>
    <cellStyle name="Currency 3 4 2 2 2 2 3" xfId="34864" xr:uid="{00000000-0005-0000-0000-00004FA60000}"/>
    <cellStyle name="Currency 3 4 2 2 2 2 3 2" xfId="34865" xr:uid="{00000000-0005-0000-0000-000050A60000}"/>
    <cellStyle name="Currency 3 4 2 2 2 2 3 2 2" xfId="34866" xr:uid="{00000000-0005-0000-0000-000051A60000}"/>
    <cellStyle name="Currency 3 4 2 2 2 2 3 2 3" xfId="56930" xr:uid="{00000000-0005-0000-0000-000052A60000}"/>
    <cellStyle name="Currency 3 4 2 2 2 2 3 3" xfId="34867" xr:uid="{00000000-0005-0000-0000-000053A60000}"/>
    <cellStyle name="Currency 3 4 2 2 2 2 3 4" xfId="34868" xr:uid="{00000000-0005-0000-0000-000054A60000}"/>
    <cellStyle name="Currency 3 4 2 2 2 2 4" xfId="34869" xr:uid="{00000000-0005-0000-0000-000055A60000}"/>
    <cellStyle name="Currency 3 4 2 2 2 2 4 2" xfId="34870" xr:uid="{00000000-0005-0000-0000-000056A60000}"/>
    <cellStyle name="Currency 3 4 2 2 2 2 4 3" xfId="56931" xr:uid="{00000000-0005-0000-0000-000057A60000}"/>
    <cellStyle name="Currency 3 4 2 2 2 2 5" xfId="34871" xr:uid="{00000000-0005-0000-0000-000058A60000}"/>
    <cellStyle name="Currency 3 4 2 2 2 2 6" xfId="34872" xr:uid="{00000000-0005-0000-0000-000059A60000}"/>
    <cellStyle name="Currency 3 4 2 2 2 3" xfId="34873" xr:uid="{00000000-0005-0000-0000-00005AA60000}"/>
    <cellStyle name="Currency 3 4 2 2 2 3 2" xfId="34874" xr:uid="{00000000-0005-0000-0000-00005BA60000}"/>
    <cellStyle name="Currency 3 4 2 2 2 3 2 2" xfId="34875" xr:uid="{00000000-0005-0000-0000-00005CA60000}"/>
    <cellStyle name="Currency 3 4 2 2 2 3 2 3" xfId="56932" xr:uid="{00000000-0005-0000-0000-00005DA60000}"/>
    <cellStyle name="Currency 3 4 2 2 2 3 3" xfId="34876" xr:uid="{00000000-0005-0000-0000-00005EA60000}"/>
    <cellStyle name="Currency 3 4 2 2 2 3 4" xfId="34877" xr:uid="{00000000-0005-0000-0000-00005FA60000}"/>
    <cellStyle name="Currency 3 4 2 2 2 4" xfId="34878" xr:uid="{00000000-0005-0000-0000-000060A60000}"/>
    <cellStyle name="Currency 3 4 2 2 2 4 2" xfId="34879" xr:uid="{00000000-0005-0000-0000-000061A60000}"/>
    <cellStyle name="Currency 3 4 2 2 2 4 2 2" xfId="34880" xr:uid="{00000000-0005-0000-0000-000062A60000}"/>
    <cellStyle name="Currency 3 4 2 2 2 4 2 3" xfId="56933" xr:uid="{00000000-0005-0000-0000-000063A60000}"/>
    <cellStyle name="Currency 3 4 2 2 2 4 3" xfId="34881" xr:uid="{00000000-0005-0000-0000-000064A60000}"/>
    <cellStyle name="Currency 3 4 2 2 2 4 4" xfId="34882" xr:uid="{00000000-0005-0000-0000-000065A60000}"/>
    <cellStyle name="Currency 3 4 2 2 2 5" xfId="34883" xr:uid="{00000000-0005-0000-0000-000066A60000}"/>
    <cellStyle name="Currency 3 4 2 2 2 5 2" xfId="34884" xr:uid="{00000000-0005-0000-0000-000067A60000}"/>
    <cellStyle name="Currency 3 4 2 2 2 5 3" xfId="56934" xr:uid="{00000000-0005-0000-0000-000068A60000}"/>
    <cellStyle name="Currency 3 4 2 2 2 6" xfId="34885" xr:uid="{00000000-0005-0000-0000-000069A60000}"/>
    <cellStyle name="Currency 3 4 2 2 2 7" xfId="34886" xr:uid="{00000000-0005-0000-0000-00006AA60000}"/>
    <cellStyle name="Currency 3 4 2 2 3" xfId="34887" xr:uid="{00000000-0005-0000-0000-00006BA60000}"/>
    <cellStyle name="Currency 3 4 2 2 3 2" xfId="34888" xr:uid="{00000000-0005-0000-0000-00006CA60000}"/>
    <cellStyle name="Currency 3 4 2 2 3 2 2" xfId="34889" xr:uid="{00000000-0005-0000-0000-00006DA60000}"/>
    <cellStyle name="Currency 3 4 2 2 3 2 2 2" xfId="34890" xr:uid="{00000000-0005-0000-0000-00006EA60000}"/>
    <cellStyle name="Currency 3 4 2 2 3 2 2 3" xfId="56935" xr:uid="{00000000-0005-0000-0000-00006FA60000}"/>
    <cellStyle name="Currency 3 4 2 2 3 2 3" xfId="34891" xr:uid="{00000000-0005-0000-0000-000070A60000}"/>
    <cellStyle name="Currency 3 4 2 2 3 2 4" xfId="34892" xr:uid="{00000000-0005-0000-0000-000071A60000}"/>
    <cellStyle name="Currency 3 4 2 2 3 3" xfId="34893" xr:uid="{00000000-0005-0000-0000-000072A60000}"/>
    <cellStyle name="Currency 3 4 2 2 3 3 2" xfId="34894" xr:uid="{00000000-0005-0000-0000-000073A60000}"/>
    <cellStyle name="Currency 3 4 2 2 3 3 2 2" xfId="34895" xr:uid="{00000000-0005-0000-0000-000074A60000}"/>
    <cellStyle name="Currency 3 4 2 2 3 3 2 3" xfId="56936" xr:uid="{00000000-0005-0000-0000-000075A60000}"/>
    <cellStyle name="Currency 3 4 2 2 3 3 3" xfId="34896" xr:uid="{00000000-0005-0000-0000-000076A60000}"/>
    <cellStyle name="Currency 3 4 2 2 3 3 4" xfId="34897" xr:uid="{00000000-0005-0000-0000-000077A60000}"/>
    <cellStyle name="Currency 3 4 2 2 3 4" xfId="34898" xr:uid="{00000000-0005-0000-0000-000078A60000}"/>
    <cellStyle name="Currency 3 4 2 2 3 4 2" xfId="34899" xr:uid="{00000000-0005-0000-0000-000079A60000}"/>
    <cellStyle name="Currency 3 4 2 2 3 4 3" xfId="56937" xr:uid="{00000000-0005-0000-0000-00007AA60000}"/>
    <cellStyle name="Currency 3 4 2 2 3 5" xfId="34900" xr:uid="{00000000-0005-0000-0000-00007BA60000}"/>
    <cellStyle name="Currency 3 4 2 2 3 6" xfId="34901" xr:uid="{00000000-0005-0000-0000-00007CA60000}"/>
    <cellStyle name="Currency 3 4 2 2 4" xfId="34902" xr:uid="{00000000-0005-0000-0000-00007DA60000}"/>
    <cellStyle name="Currency 3 4 2 2 4 2" xfId="34903" xr:uid="{00000000-0005-0000-0000-00007EA60000}"/>
    <cellStyle name="Currency 3 4 2 2 4 2 2" xfId="34904" xr:uid="{00000000-0005-0000-0000-00007FA60000}"/>
    <cellStyle name="Currency 3 4 2 2 4 2 3" xfId="56938" xr:uid="{00000000-0005-0000-0000-000080A60000}"/>
    <cellStyle name="Currency 3 4 2 2 4 3" xfId="34905" xr:uid="{00000000-0005-0000-0000-000081A60000}"/>
    <cellStyle name="Currency 3 4 2 2 4 4" xfId="34906" xr:uid="{00000000-0005-0000-0000-000082A60000}"/>
    <cellStyle name="Currency 3 4 2 2 5" xfId="34907" xr:uid="{00000000-0005-0000-0000-000083A60000}"/>
    <cellStyle name="Currency 3 4 2 2 5 2" xfId="34908" xr:uid="{00000000-0005-0000-0000-000084A60000}"/>
    <cellStyle name="Currency 3 4 2 2 5 2 2" xfId="34909" xr:uid="{00000000-0005-0000-0000-000085A60000}"/>
    <cellStyle name="Currency 3 4 2 2 5 2 3" xfId="56939" xr:uid="{00000000-0005-0000-0000-000086A60000}"/>
    <cellStyle name="Currency 3 4 2 2 5 3" xfId="34910" xr:uid="{00000000-0005-0000-0000-000087A60000}"/>
    <cellStyle name="Currency 3 4 2 2 5 4" xfId="34911" xr:uid="{00000000-0005-0000-0000-000088A60000}"/>
    <cellStyle name="Currency 3 4 2 2 6" xfId="34912" xr:uid="{00000000-0005-0000-0000-000089A60000}"/>
    <cellStyle name="Currency 3 4 2 2 6 2" xfId="34913" xr:uid="{00000000-0005-0000-0000-00008AA60000}"/>
    <cellStyle name="Currency 3 4 2 2 6 3" xfId="56940" xr:uid="{00000000-0005-0000-0000-00008BA60000}"/>
    <cellStyle name="Currency 3 4 2 2 7" xfId="34914" xr:uid="{00000000-0005-0000-0000-00008CA60000}"/>
    <cellStyle name="Currency 3 4 2 2 8" xfId="34915" xr:uid="{00000000-0005-0000-0000-00008DA60000}"/>
    <cellStyle name="Currency 3 4 2 3" xfId="34916" xr:uid="{00000000-0005-0000-0000-00008EA60000}"/>
    <cellStyle name="Currency 3 4 2 3 2" xfId="34917" xr:uid="{00000000-0005-0000-0000-00008FA60000}"/>
    <cellStyle name="Currency 3 4 2 3 2 2" xfId="34918" xr:uid="{00000000-0005-0000-0000-000090A60000}"/>
    <cellStyle name="Currency 3 4 2 3 2 2 2" xfId="34919" xr:uid="{00000000-0005-0000-0000-000091A60000}"/>
    <cellStyle name="Currency 3 4 2 3 2 2 2 2" xfId="34920" xr:uid="{00000000-0005-0000-0000-000092A60000}"/>
    <cellStyle name="Currency 3 4 2 3 2 2 2 3" xfId="56941" xr:uid="{00000000-0005-0000-0000-000093A60000}"/>
    <cellStyle name="Currency 3 4 2 3 2 2 3" xfId="34921" xr:uid="{00000000-0005-0000-0000-000094A60000}"/>
    <cellStyle name="Currency 3 4 2 3 2 2 4" xfId="34922" xr:uid="{00000000-0005-0000-0000-000095A60000}"/>
    <cellStyle name="Currency 3 4 2 3 2 3" xfId="34923" xr:uid="{00000000-0005-0000-0000-000096A60000}"/>
    <cellStyle name="Currency 3 4 2 3 2 3 2" xfId="34924" xr:uid="{00000000-0005-0000-0000-000097A60000}"/>
    <cellStyle name="Currency 3 4 2 3 2 3 2 2" xfId="34925" xr:uid="{00000000-0005-0000-0000-000098A60000}"/>
    <cellStyle name="Currency 3 4 2 3 2 3 2 3" xfId="56942" xr:uid="{00000000-0005-0000-0000-000099A60000}"/>
    <cellStyle name="Currency 3 4 2 3 2 3 3" xfId="34926" xr:uid="{00000000-0005-0000-0000-00009AA60000}"/>
    <cellStyle name="Currency 3 4 2 3 2 3 4" xfId="34927" xr:uid="{00000000-0005-0000-0000-00009BA60000}"/>
    <cellStyle name="Currency 3 4 2 3 2 4" xfId="34928" xr:uid="{00000000-0005-0000-0000-00009CA60000}"/>
    <cellStyle name="Currency 3 4 2 3 2 4 2" xfId="34929" xr:uid="{00000000-0005-0000-0000-00009DA60000}"/>
    <cellStyle name="Currency 3 4 2 3 2 4 3" xfId="56943" xr:uid="{00000000-0005-0000-0000-00009EA60000}"/>
    <cellStyle name="Currency 3 4 2 3 2 5" xfId="34930" xr:uid="{00000000-0005-0000-0000-00009FA60000}"/>
    <cellStyle name="Currency 3 4 2 3 2 6" xfId="34931" xr:uid="{00000000-0005-0000-0000-0000A0A60000}"/>
    <cellStyle name="Currency 3 4 2 3 3" xfId="34932" xr:uid="{00000000-0005-0000-0000-0000A1A60000}"/>
    <cellStyle name="Currency 3 4 2 3 3 2" xfId="34933" xr:uid="{00000000-0005-0000-0000-0000A2A60000}"/>
    <cellStyle name="Currency 3 4 2 3 3 2 2" xfId="34934" xr:uid="{00000000-0005-0000-0000-0000A3A60000}"/>
    <cellStyle name="Currency 3 4 2 3 3 2 3" xfId="56944" xr:uid="{00000000-0005-0000-0000-0000A4A60000}"/>
    <cellStyle name="Currency 3 4 2 3 3 3" xfId="34935" xr:uid="{00000000-0005-0000-0000-0000A5A60000}"/>
    <cellStyle name="Currency 3 4 2 3 3 4" xfId="34936" xr:uid="{00000000-0005-0000-0000-0000A6A60000}"/>
    <cellStyle name="Currency 3 4 2 3 4" xfId="34937" xr:uid="{00000000-0005-0000-0000-0000A7A60000}"/>
    <cellStyle name="Currency 3 4 2 3 4 2" xfId="34938" xr:uid="{00000000-0005-0000-0000-0000A8A60000}"/>
    <cellStyle name="Currency 3 4 2 3 4 2 2" xfId="34939" xr:uid="{00000000-0005-0000-0000-0000A9A60000}"/>
    <cellStyle name="Currency 3 4 2 3 4 2 3" xfId="56945" xr:uid="{00000000-0005-0000-0000-0000AAA60000}"/>
    <cellStyle name="Currency 3 4 2 3 4 3" xfId="34940" xr:uid="{00000000-0005-0000-0000-0000ABA60000}"/>
    <cellStyle name="Currency 3 4 2 3 4 4" xfId="34941" xr:uid="{00000000-0005-0000-0000-0000ACA60000}"/>
    <cellStyle name="Currency 3 4 2 3 5" xfId="34942" xr:uid="{00000000-0005-0000-0000-0000ADA60000}"/>
    <cellStyle name="Currency 3 4 2 3 5 2" xfId="34943" xr:uid="{00000000-0005-0000-0000-0000AEA60000}"/>
    <cellStyle name="Currency 3 4 2 3 5 3" xfId="56946" xr:uid="{00000000-0005-0000-0000-0000AFA60000}"/>
    <cellStyle name="Currency 3 4 2 3 6" xfId="34944" xr:uid="{00000000-0005-0000-0000-0000B0A60000}"/>
    <cellStyle name="Currency 3 4 2 3 7" xfId="34945" xr:uid="{00000000-0005-0000-0000-0000B1A60000}"/>
    <cellStyle name="Currency 3 4 2 4" xfId="34946" xr:uid="{00000000-0005-0000-0000-0000B2A60000}"/>
    <cellStyle name="Currency 3 4 2 4 2" xfId="34947" xr:uid="{00000000-0005-0000-0000-0000B3A60000}"/>
    <cellStyle name="Currency 3 4 2 4 2 2" xfId="34948" xr:uid="{00000000-0005-0000-0000-0000B4A60000}"/>
    <cellStyle name="Currency 3 4 2 4 2 2 2" xfId="34949" xr:uid="{00000000-0005-0000-0000-0000B5A60000}"/>
    <cellStyle name="Currency 3 4 2 4 2 2 3" xfId="56947" xr:uid="{00000000-0005-0000-0000-0000B6A60000}"/>
    <cellStyle name="Currency 3 4 2 4 2 3" xfId="34950" xr:uid="{00000000-0005-0000-0000-0000B7A60000}"/>
    <cellStyle name="Currency 3 4 2 4 2 4" xfId="34951" xr:uid="{00000000-0005-0000-0000-0000B8A60000}"/>
    <cellStyle name="Currency 3 4 2 4 3" xfId="34952" xr:uid="{00000000-0005-0000-0000-0000B9A60000}"/>
    <cellStyle name="Currency 3 4 2 4 3 2" xfId="34953" xr:uid="{00000000-0005-0000-0000-0000BAA60000}"/>
    <cellStyle name="Currency 3 4 2 4 3 2 2" xfId="34954" xr:uid="{00000000-0005-0000-0000-0000BBA60000}"/>
    <cellStyle name="Currency 3 4 2 4 3 2 3" xfId="56948" xr:uid="{00000000-0005-0000-0000-0000BCA60000}"/>
    <cellStyle name="Currency 3 4 2 4 3 3" xfId="34955" xr:uid="{00000000-0005-0000-0000-0000BDA60000}"/>
    <cellStyle name="Currency 3 4 2 4 3 4" xfId="34956" xr:uid="{00000000-0005-0000-0000-0000BEA60000}"/>
    <cellStyle name="Currency 3 4 2 4 4" xfId="34957" xr:uid="{00000000-0005-0000-0000-0000BFA60000}"/>
    <cellStyle name="Currency 3 4 2 4 4 2" xfId="34958" xr:uid="{00000000-0005-0000-0000-0000C0A60000}"/>
    <cellStyle name="Currency 3 4 2 4 4 3" xfId="56949" xr:uid="{00000000-0005-0000-0000-0000C1A60000}"/>
    <cellStyle name="Currency 3 4 2 4 5" xfId="34959" xr:uid="{00000000-0005-0000-0000-0000C2A60000}"/>
    <cellStyle name="Currency 3 4 2 4 6" xfId="34960" xr:uid="{00000000-0005-0000-0000-0000C3A60000}"/>
    <cellStyle name="Currency 3 4 2 5" xfId="34961" xr:uid="{00000000-0005-0000-0000-0000C4A60000}"/>
    <cellStyle name="Currency 3 4 2 5 2" xfId="34962" xr:uid="{00000000-0005-0000-0000-0000C5A60000}"/>
    <cellStyle name="Currency 3 4 2 5 2 2" xfId="34963" xr:uid="{00000000-0005-0000-0000-0000C6A60000}"/>
    <cellStyle name="Currency 3 4 2 5 2 2 2" xfId="34964" xr:uid="{00000000-0005-0000-0000-0000C7A60000}"/>
    <cellStyle name="Currency 3 4 2 5 2 2 3" xfId="56950" xr:uid="{00000000-0005-0000-0000-0000C8A60000}"/>
    <cellStyle name="Currency 3 4 2 5 2 3" xfId="34965" xr:uid="{00000000-0005-0000-0000-0000C9A60000}"/>
    <cellStyle name="Currency 3 4 2 5 2 4" xfId="34966" xr:uid="{00000000-0005-0000-0000-0000CAA60000}"/>
    <cellStyle name="Currency 3 4 2 5 3" xfId="34967" xr:uid="{00000000-0005-0000-0000-0000CBA60000}"/>
    <cellStyle name="Currency 3 4 2 5 3 2" xfId="34968" xr:uid="{00000000-0005-0000-0000-0000CCA60000}"/>
    <cellStyle name="Currency 3 4 2 5 3 3" xfId="56951" xr:uid="{00000000-0005-0000-0000-0000CDA60000}"/>
    <cellStyle name="Currency 3 4 2 5 4" xfId="34969" xr:uid="{00000000-0005-0000-0000-0000CEA60000}"/>
    <cellStyle name="Currency 3 4 2 5 5" xfId="34970" xr:uid="{00000000-0005-0000-0000-0000CFA60000}"/>
    <cellStyle name="Currency 3 4 2 6" xfId="34971" xr:uid="{00000000-0005-0000-0000-0000D0A60000}"/>
    <cellStyle name="Currency 3 4 2 6 2" xfId="34972" xr:uid="{00000000-0005-0000-0000-0000D1A60000}"/>
    <cellStyle name="Currency 3 4 2 6 2 2" xfId="34973" xr:uid="{00000000-0005-0000-0000-0000D2A60000}"/>
    <cellStyle name="Currency 3 4 2 6 2 3" xfId="56952" xr:uid="{00000000-0005-0000-0000-0000D3A60000}"/>
    <cellStyle name="Currency 3 4 2 6 3" xfId="34974" xr:uid="{00000000-0005-0000-0000-0000D4A60000}"/>
    <cellStyle name="Currency 3 4 2 6 4" xfId="34975" xr:uid="{00000000-0005-0000-0000-0000D5A60000}"/>
    <cellStyle name="Currency 3 4 2 7" xfId="34976" xr:uid="{00000000-0005-0000-0000-0000D6A60000}"/>
    <cellStyle name="Currency 3 4 2 7 2" xfId="34977" xr:uid="{00000000-0005-0000-0000-0000D7A60000}"/>
    <cellStyle name="Currency 3 4 2 7 2 2" xfId="34978" xr:uid="{00000000-0005-0000-0000-0000D8A60000}"/>
    <cellStyle name="Currency 3 4 2 7 2 3" xfId="56953" xr:uid="{00000000-0005-0000-0000-0000D9A60000}"/>
    <cellStyle name="Currency 3 4 2 7 3" xfId="34979" xr:uid="{00000000-0005-0000-0000-0000DAA60000}"/>
    <cellStyle name="Currency 3 4 2 7 4" xfId="34980" xr:uid="{00000000-0005-0000-0000-0000DBA60000}"/>
    <cellStyle name="Currency 3 4 2 8" xfId="34981" xr:uid="{00000000-0005-0000-0000-0000DCA60000}"/>
    <cellStyle name="Currency 3 4 2 8 2" xfId="34982" xr:uid="{00000000-0005-0000-0000-0000DDA60000}"/>
    <cellStyle name="Currency 3 4 2 8 3" xfId="56954" xr:uid="{00000000-0005-0000-0000-0000DEA60000}"/>
    <cellStyle name="Currency 3 4 2 9" xfId="34983" xr:uid="{00000000-0005-0000-0000-0000DFA60000}"/>
    <cellStyle name="Currency 3 4 3" xfId="34984" xr:uid="{00000000-0005-0000-0000-0000E0A60000}"/>
    <cellStyle name="Currency 3 4 3 2" xfId="34985" xr:uid="{00000000-0005-0000-0000-0000E1A60000}"/>
    <cellStyle name="Currency 3 4 3 2 2" xfId="34986" xr:uid="{00000000-0005-0000-0000-0000E2A60000}"/>
    <cellStyle name="Currency 3 4 3 2 2 2" xfId="34987" xr:uid="{00000000-0005-0000-0000-0000E3A60000}"/>
    <cellStyle name="Currency 3 4 3 2 2 2 2" xfId="34988" xr:uid="{00000000-0005-0000-0000-0000E4A60000}"/>
    <cellStyle name="Currency 3 4 3 2 2 2 2 2" xfId="34989" xr:uid="{00000000-0005-0000-0000-0000E5A60000}"/>
    <cellStyle name="Currency 3 4 3 2 2 2 2 3" xfId="56955" xr:uid="{00000000-0005-0000-0000-0000E6A60000}"/>
    <cellStyle name="Currency 3 4 3 2 2 2 3" xfId="34990" xr:uid="{00000000-0005-0000-0000-0000E7A60000}"/>
    <cellStyle name="Currency 3 4 3 2 2 2 4" xfId="34991" xr:uid="{00000000-0005-0000-0000-0000E8A60000}"/>
    <cellStyle name="Currency 3 4 3 2 2 3" xfId="34992" xr:uid="{00000000-0005-0000-0000-0000E9A60000}"/>
    <cellStyle name="Currency 3 4 3 2 2 3 2" xfId="34993" xr:uid="{00000000-0005-0000-0000-0000EAA60000}"/>
    <cellStyle name="Currency 3 4 3 2 2 3 2 2" xfId="34994" xr:uid="{00000000-0005-0000-0000-0000EBA60000}"/>
    <cellStyle name="Currency 3 4 3 2 2 3 2 3" xfId="56956" xr:uid="{00000000-0005-0000-0000-0000ECA60000}"/>
    <cellStyle name="Currency 3 4 3 2 2 3 3" xfId="34995" xr:uid="{00000000-0005-0000-0000-0000EDA60000}"/>
    <cellStyle name="Currency 3 4 3 2 2 3 4" xfId="34996" xr:uid="{00000000-0005-0000-0000-0000EEA60000}"/>
    <cellStyle name="Currency 3 4 3 2 2 4" xfId="34997" xr:uid="{00000000-0005-0000-0000-0000EFA60000}"/>
    <cellStyle name="Currency 3 4 3 2 2 4 2" xfId="34998" xr:uid="{00000000-0005-0000-0000-0000F0A60000}"/>
    <cellStyle name="Currency 3 4 3 2 2 4 3" xfId="56957" xr:uid="{00000000-0005-0000-0000-0000F1A60000}"/>
    <cellStyle name="Currency 3 4 3 2 2 5" xfId="34999" xr:uid="{00000000-0005-0000-0000-0000F2A60000}"/>
    <cellStyle name="Currency 3 4 3 2 2 6" xfId="35000" xr:uid="{00000000-0005-0000-0000-0000F3A60000}"/>
    <cellStyle name="Currency 3 4 3 2 3" xfId="35001" xr:uid="{00000000-0005-0000-0000-0000F4A60000}"/>
    <cellStyle name="Currency 3 4 3 2 3 2" xfId="35002" xr:uid="{00000000-0005-0000-0000-0000F5A60000}"/>
    <cellStyle name="Currency 3 4 3 2 3 2 2" xfId="35003" xr:uid="{00000000-0005-0000-0000-0000F6A60000}"/>
    <cellStyle name="Currency 3 4 3 2 3 2 3" xfId="56958" xr:uid="{00000000-0005-0000-0000-0000F7A60000}"/>
    <cellStyle name="Currency 3 4 3 2 3 3" xfId="35004" xr:uid="{00000000-0005-0000-0000-0000F8A60000}"/>
    <cellStyle name="Currency 3 4 3 2 3 4" xfId="35005" xr:uid="{00000000-0005-0000-0000-0000F9A60000}"/>
    <cellStyle name="Currency 3 4 3 2 4" xfId="35006" xr:uid="{00000000-0005-0000-0000-0000FAA60000}"/>
    <cellStyle name="Currency 3 4 3 2 4 2" xfId="35007" xr:uid="{00000000-0005-0000-0000-0000FBA60000}"/>
    <cellStyle name="Currency 3 4 3 2 4 2 2" xfId="35008" xr:uid="{00000000-0005-0000-0000-0000FCA60000}"/>
    <cellStyle name="Currency 3 4 3 2 4 2 3" xfId="56959" xr:uid="{00000000-0005-0000-0000-0000FDA60000}"/>
    <cellStyle name="Currency 3 4 3 2 4 3" xfId="35009" xr:uid="{00000000-0005-0000-0000-0000FEA60000}"/>
    <cellStyle name="Currency 3 4 3 2 4 4" xfId="35010" xr:uid="{00000000-0005-0000-0000-0000FFA60000}"/>
    <cellStyle name="Currency 3 4 3 2 5" xfId="35011" xr:uid="{00000000-0005-0000-0000-000000A70000}"/>
    <cellStyle name="Currency 3 4 3 2 5 2" xfId="35012" xr:uid="{00000000-0005-0000-0000-000001A70000}"/>
    <cellStyle name="Currency 3 4 3 2 5 3" xfId="56960" xr:uid="{00000000-0005-0000-0000-000002A70000}"/>
    <cellStyle name="Currency 3 4 3 2 6" xfId="35013" xr:uid="{00000000-0005-0000-0000-000003A70000}"/>
    <cellStyle name="Currency 3 4 3 2 7" xfId="35014" xr:uid="{00000000-0005-0000-0000-000004A70000}"/>
    <cellStyle name="Currency 3 4 3 3" xfId="35015" xr:uid="{00000000-0005-0000-0000-000005A70000}"/>
    <cellStyle name="Currency 3 4 3 3 2" xfId="35016" xr:uid="{00000000-0005-0000-0000-000006A70000}"/>
    <cellStyle name="Currency 3 4 3 3 2 2" xfId="35017" xr:uid="{00000000-0005-0000-0000-000007A70000}"/>
    <cellStyle name="Currency 3 4 3 3 2 2 2" xfId="35018" xr:uid="{00000000-0005-0000-0000-000008A70000}"/>
    <cellStyle name="Currency 3 4 3 3 2 2 3" xfId="56961" xr:uid="{00000000-0005-0000-0000-000009A70000}"/>
    <cellStyle name="Currency 3 4 3 3 2 3" xfId="35019" xr:uid="{00000000-0005-0000-0000-00000AA70000}"/>
    <cellStyle name="Currency 3 4 3 3 2 4" xfId="35020" xr:uid="{00000000-0005-0000-0000-00000BA70000}"/>
    <cellStyle name="Currency 3 4 3 3 3" xfId="35021" xr:uid="{00000000-0005-0000-0000-00000CA70000}"/>
    <cellStyle name="Currency 3 4 3 3 3 2" xfId="35022" xr:uid="{00000000-0005-0000-0000-00000DA70000}"/>
    <cellStyle name="Currency 3 4 3 3 3 2 2" xfId="35023" xr:uid="{00000000-0005-0000-0000-00000EA70000}"/>
    <cellStyle name="Currency 3 4 3 3 3 2 3" xfId="56962" xr:uid="{00000000-0005-0000-0000-00000FA70000}"/>
    <cellStyle name="Currency 3 4 3 3 3 3" xfId="35024" xr:uid="{00000000-0005-0000-0000-000010A70000}"/>
    <cellStyle name="Currency 3 4 3 3 3 4" xfId="35025" xr:uid="{00000000-0005-0000-0000-000011A70000}"/>
    <cellStyle name="Currency 3 4 3 3 4" xfId="35026" xr:uid="{00000000-0005-0000-0000-000012A70000}"/>
    <cellStyle name="Currency 3 4 3 3 4 2" xfId="35027" xr:uid="{00000000-0005-0000-0000-000013A70000}"/>
    <cellStyle name="Currency 3 4 3 3 4 3" xfId="56963" xr:uid="{00000000-0005-0000-0000-000014A70000}"/>
    <cellStyle name="Currency 3 4 3 3 5" xfId="35028" xr:uid="{00000000-0005-0000-0000-000015A70000}"/>
    <cellStyle name="Currency 3 4 3 3 6" xfId="35029" xr:uid="{00000000-0005-0000-0000-000016A70000}"/>
    <cellStyle name="Currency 3 4 3 4" xfId="35030" xr:uid="{00000000-0005-0000-0000-000017A70000}"/>
    <cellStyle name="Currency 3 4 3 4 2" xfId="35031" xr:uid="{00000000-0005-0000-0000-000018A70000}"/>
    <cellStyle name="Currency 3 4 3 4 2 2" xfId="35032" xr:uid="{00000000-0005-0000-0000-000019A70000}"/>
    <cellStyle name="Currency 3 4 3 4 2 2 2" xfId="35033" xr:uid="{00000000-0005-0000-0000-00001AA70000}"/>
    <cellStyle name="Currency 3 4 3 4 2 2 3" xfId="56964" xr:uid="{00000000-0005-0000-0000-00001BA70000}"/>
    <cellStyle name="Currency 3 4 3 4 2 3" xfId="35034" xr:uid="{00000000-0005-0000-0000-00001CA70000}"/>
    <cellStyle name="Currency 3 4 3 4 2 4" xfId="35035" xr:uid="{00000000-0005-0000-0000-00001DA70000}"/>
    <cellStyle name="Currency 3 4 3 4 3" xfId="35036" xr:uid="{00000000-0005-0000-0000-00001EA70000}"/>
    <cellStyle name="Currency 3 4 3 4 3 2" xfId="35037" xr:uid="{00000000-0005-0000-0000-00001FA70000}"/>
    <cellStyle name="Currency 3 4 3 4 3 3" xfId="56965" xr:uid="{00000000-0005-0000-0000-000020A70000}"/>
    <cellStyle name="Currency 3 4 3 4 4" xfId="35038" xr:uid="{00000000-0005-0000-0000-000021A70000}"/>
    <cellStyle name="Currency 3 4 3 4 5" xfId="35039" xr:uid="{00000000-0005-0000-0000-000022A70000}"/>
    <cellStyle name="Currency 3 4 3 5" xfId="35040" xr:uid="{00000000-0005-0000-0000-000023A70000}"/>
    <cellStyle name="Currency 3 4 3 5 2" xfId="35041" xr:uid="{00000000-0005-0000-0000-000024A70000}"/>
    <cellStyle name="Currency 3 4 3 5 2 2" xfId="35042" xr:uid="{00000000-0005-0000-0000-000025A70000}"/>
    <cellStyle name="Currency 3 4 3 5 2 3" xfId="56966" xr:uid="{00000000-0005-0000-0000-000026A70000}"/>
    <cellStyle name="Currency 3 4 3 5 3" xfId="35043" xr:uid="{00000000-0005-0000-0000-000027A70000}"/>
    <cellStyle name="Currency 3 4 3 5 4" xfId="35044" xr:uid="{00000000-0005-0000-0000-000028A70000}"/>
    <cellStyle name="Currency 3 4 3 6" xfId="35045" xr:uid="{00000000-0005-0000-0000-000029A70000}"/>
    <cellStyle name="Currency 3 4 3 6 2" xfId="35046" xr:uid="{00000000-0005-0000-0000-00002AA70000}"/>
    <cellStyle name="Currency 3 4 3 6 2 2" xfId="35047" xr:uid="{00000000-0005-0000-0000-00002BA70000}"/>
    <cellStyle name="Currency 3 4 3 6 2 3" xfId="56967" xr:uid="{00000000-0005-0000-0000-00002CA70000}"/>
    <cellStyle name="Currency 3 4 3 6 3" xfId="35048" xr:uid="{00000000-0005-0000-0000-00002DA70000}"/>
    <cellStyle name="Currency 3 4 3 6 4" xfId="35049" xr:uid="{00000000-0005-0000-0000-00002EA70000}"/>
    <cellStyle name="Currency 3 4 3 7" xfId="35050" xr:uid="{00000000-0005-0000-0000-00002FA70000}"/>
    <cellStyle name="Currency 3 4 3 7 2" xfId="35051" xr:uid="{00000000-0005-0000-0000-000030A70000}"/>
    <cellStyle name="Currency 3 4 3 7 3" xfId="56968" xr:uid="{00000000-0005-0000-0000-000031A70000}"/>
    <cellStyle name="Currency 3 4 3 8" xfId="35052" xr:uid="{00000000-0005-0000-0000-000032A70000}"/>
    <cellStyle name="Currency 3 4 3 9" xfId="35053" xr:uid="{00000000-0005-0000-0000-000033A70000}"/>
    <cellStyle name="Currency 3 4 4" xfId="35054" xr:uid="{00000000-0005-0000-0000-000034A70000}"/>
    <cellStyle name="Currency 3 4 4 2" xfId="35055" xr:uid="{00000000-0005-0000-0000-000035A70000}"/>
    <cellStyle name="Currency 3 4 4 2 2" xfId="35056" xr:uid="{00000000-0005-0000-0000-000036A70000}"/>
    <cellStyle name="Currency 3 4 4 2 2 2" xfId="35057" xr:uid="{00000000-0005-0000-0000-000037A70000}"/>
    <cellStyle name="Currency 3 4 4 2 2 2 2" xfId="35058" xr:uid="{00000000-0005-0000-0000-000038A70000}"/>
    <cellStyle name="Currency 3 4 4 2 2 2 3" xfId="56969" xr:uid="{00000000-0005-0000-0000-000039A70000}"/>
    <cellStyle name="Currency 3 4 4 2 2 3" xfId="35059" xr:uid="{00000000-0005-0000-0000-00003AA70000}"/>
    <cellStyle name="Currency 3 4 4 2 2 4" xfId="35060" xr:uid="{00000000-0005-0000-0000-00003BA70000}"/>
    <cellStyle name="Currency 3 4 4 2 3" xfId="35061" xr:uid="{00000000-0005-0000-0000-00003CA70000}"/>
    <cellStyle name="Currency 3 4 4 2 3 2" xfId="35062" xr:uid="{00000000-0005-0000-0000-00003DA70000}"/>
    <cellStyle name="Currency 3 4 4 2 3 2 2" xfId="35063" xr:uid="{00000000-0005-0000-0000-00003EA70000}"/>
    <cellStyle name="Currency 3 4 4 2 3 2 3" xfId="56970" xr:uid="{00000000-0005-0000-0000-00003FA70000}"/>
    <cellStyle name="Currency 3 4 4 2 3 3" xfId="35064" xr:uid="{00000000-0005-0000-0000-000040A70000}"/>
    <cellStyle name="Currency 3 4 4 2 3 4" xfId="35065" xr:uid="{00000000-0005-0000-0000-000041A70000}"/>
    <cellStyle name="Currency 3 4 4 2 4" xfId="35066" xr:uid="{00000000-0005-0000-0000-000042A70000}"/>
    <cellStyle name="Currency 3 4 4 2 4 2" xfId="35067" xr:uid="{00000000-0005-0000-0000-000043A70000}"/>
    <cellStyle name="Currency 3 4 4 2 4 3" xfId="56971" xr:uid="{00000000-0005-0000-0000-000044A70000}"/>
    <cellStyle name="Currency 3 4 4 2 5" xfId="35068" xr:uid="{00000000-0005-0000-0000-000045A70000}"/>
    <cellStyle name="Currency 3 4 4 2 6" xfId="35069" xr:uid="{00000000-0005-0000-0000-000046A70000}"/>
    <cellStyle name="Currency 3 4 4 3" xfId="35070" xr:uid="{00000000-0005-0000-0000-000047A70000}"/>
    <cellStyle name="Currency 3 4 4 3 2" xfId="35071" xr:uid="{00000000-0005-0000-0000-000048A70000}"/>
    <cellStyle name="Currency 3 4 4 3 2 2" xfId="35072" xr:uid="{00000000-0005-0000-0000-000049A70000}"/>
    <cellStyle name="Currency 3 4 4 3 2 3" xfId="56972" xr:uid="{00000000-0005-0000-0000-00004AA70000}"/>
    <cellStyle name="Currency 3 4 4 3 3" xfId="35073" xr:uid="{00000000-0005-0000-0000-00004BA70000}"/>
    <cellStyle name="Currency 3 4 4 3 4" xfId="35074" xr:uid="{00000000-0005-0000-0000-00004CA70000}"/>
    <cellStyle name="Currency 3 4 4 4" xfId="35075" xr:uid="{00000000-0005-0000-0000-00004DA70000}"/>
    <cellStyle name="Currency 3 4 4 4 2" xfId="35076" xr:uid="{00000000-0005-0000-0000-00004EA70000}"/>
    <cellStyle name="Currency 3 4 4 4 2 2" xfId="35077" xr:uid="{00000000-0005-0000-0000-00004FA70000}"/>
    <cellStyle name="Currency 3 4 4 4 2 3" xfId="56973" xr:uid="{00000000-0005-0000-0000-000050A70000}"/>
    <cellStyle name="Currency 3 4 4 4 3" xfId="35078" xr:uid="{00000000-0005-0000-0000-000051A70000}"/>
    <cellStyle name="Currency 3 4 4 4 4" xfId="35079" xr:uid="{00000000-0005-0000-0000-000052A70000}"/>
    <cellStyle name="Currency 3 4 4 5" xfId="35080" xr:uid="{00000000-0005-0000-0000-000053A70000}"/>
    <cellStyle name="Currency 3 4 4 5 2" xfId="35081" xr:uid="{00000000-0005-0000-0000-000054A70000}"/>
    <cellStyle name="Currency 3 4 4 5 3" xfId="56974" xr:uid="{00000000-0005-0000-0000-000055A70000}"/>
    <cellStyle name="Currency 3 4 4 6" xfId="35082" xr:uid="{00000000-0005-0000-0000-000056A70000}"/>
    <cellStyle name="Currency 3 4 4 7" xfId="35083" xr:uid="{00000000-0005-0000-0000-000057A70000}"/>
    <cellStyle name="Currency 3 4 5" xfId="35084" xr:uid="{00000000-0005-0000-0000-000058A70000}"/>
    <cellStyle name="Currency 3 4 5 2" xfId="35085" xr:uid="{00000000-0005-0000-0000-000059A70000}"/>
    <cellStyle name="Currency 3 4 5 2 2" xfId="35086" xr:uid="{00000000-0005-0000-0000-00005AA70000}"/>
    <cellStyle name="Currency 3 4 5 2 2 2" xfId="35087" xr:uid="{00000000-0005-0000-0000-00005BA70000}"/>
    <cellStyle name="Currency 3 4 5 2 2 3" xfId="56975" xr:uid="{00000000-0005-0000-0000-00005CA70000}"/>
    <cellStyle name="Currency 3 4 5 2 3" xfId="35088" xr:uid="{00000000-0005-0000-0000-00005DA70000}"/>
    <cellStyle name="Currency 3 4 5 2 4" xfId="35089" xr:uid="{00000000-0005-0000-0000-00005EA70000}"/>
    <cellStyle name="Currency 3 4 5 3" xfId="35090" xr:uid="{00000000-0005-0000-0000-00005FA70000}"/>
    <cellStyle name="Currency 3 4 5 3 2" xfId="35091" xr:uid="{00000000-0005-0000-0000-000060A70000}"/>
    <cellStyle name="Currency 3 4 5 3 2 2" xfId="35092" xr:uid="{00000000-0005-0000-0000-000061A70000}"/>
    <cellStyle name="Currency 3 4 5 3 2 3" xfId="56976" xr:uid="{00000000-0005-0000-0000-000062A70000}"/>
    <cellStyle name="Currency 3 4 5 3 3" xfId="35093" xr:uid="{00000000-0005-0000-0000-000063A70000}"/>
    <cellStyle name="Currency 3 4 5 3 4" xfId="35094" xr:uid="{00000000-0005-0000-0000-000064A70000}"/>
    <cellStyle name="Currency 3 4 5 4" xfId="35095" xr:uid="{00000000-0005-0000-0000-000065A70000}"/>
    <cellStyle name="Currency 3 4 5 4 2" xfId="35096" xr:uid="{00000000-0005-0000-0000-000066A70000}"/>
    <cellStyle name="Currency 3 4 5 4 3" xfId="56977" xr:uid="{00000000-0005-0000-0000-000067A70000}"/>
    <cellStyle name="Currency 3 4 5 5" xfId="35097" xr:uid="{00000000-0005-0000-0000-000068A70000}"/>
    <cellStyle name="Currency 3 4 5 6" xfId="35098" xr:uid="{00000000-0005-0000-0000-000069A70000}"/>
    <cellStyle name="Currency 3 4 6" xfId="35099" xr:uid="{00000000-0005-0000-0000-00006AA70000}"/>
    <cellStyle name="Currency 3 4 6 2" xfId="35100" xr:uid="{00000000-0005-0000-0000-00006BA70000}"/>
    <cellStyle name="Currency 3 4 6 2 2" xfId="35101" xr:uid="{00000000-0005-0000-0000-00006CA70000}"/>
    <cellStyle name="Currency 3 4 6 2 2 2" xfId="35102" xr:uid="{00000000-0005-0000-0000-00006DA70000}"/>
    <cellStyle name="Currency 3 4 6 2 2 3" xfId="56978" xr:uid="{00000000-0005-0000-0000-00006EA70000}"/>
    <cellStyle name="Currency 3 4 6 2 3" xfId="35103" xr:uid="{00000000-0005-0000-0000-00006FA70000}"/>
    <cellStyle name="Currency 3 4 6 2 4" xfId="35104" xr:uid="{00000000-0005-0000-0000-000070A70000}"/>
    <cellStyle name="Currency 3 4 6 3" xfId="35105" xr:uid="{00000000-0005-0000-0000-000071A70000}"/>
    <cellStyle name="Currency 3 4 6 3 2" xfId="35106" xr:uid="{00000000-0005-0000-0000-000072A70000}"/>
    <cellStyle name="Currency 3 4 6 3 3" xfId="56979" xr:uid="{00000000-0005-0000-0000-000073A70000}"/>
    <cellStyle name="Currency 3 4 6 4" xfId="35107" xr:uid="{00000000-0005-0000-0000-000074A70000}"/>
    <cellStyle name="Currency 3 4 6 5" xfId="35108" xr:uid="{00000000-0005-0000-0000-000075A70000}"/>
    <cellStyle name="Currency 3 4 7" xfId="35109" xr:uid="{00000000-0005-0000-0000-000076A70000}"/>
    <cellStyle name="Currency 3 4 7 2" xfId="35110" xr:uid="{00000000-0005-0000-0000-000077A70000}"/>
    <cellStyle name="Currency 3 4 7 2 2" xfId="35111" xr:uid="{00000000-0005-0000-0000-000078A70000}"/>
    <cellStyle name="Currency 3 4 7 2 3" xfId="56980" xr:uid="{00000000-0005-0000-0000-000079A70000}"/>
    <cellStyle name="Currency 3 4 7 3" xfId="35112" xr:uid="{00000000-0005-0000-0000-00007AA70000}"/>
    <cellStyle name="Currency 3 4 7 4" xfId="35113" xr:uid="{00000000-0005-0000-0000-00007BA70000}"/>
    <cellStyle name="Currency 3 4 8" xfId="35114" xr:uid="{00000000-0005-0000-0000-00007CA70000}"/>
    <cellStyle name="Currency 3 4 8 2" xfId="35115" xr:uid="{00000000-0005-0000-0000-00007DA70000}"/>
    <cellStyle name="Currency 3 4 8 2 2" xfId="35116" xr:uid="{00000000-0005-0000-0000-00007EA70000}"/>
    <cellStyle name="Currency 3 4 8 2 3" xfId="56981" xr:uid="{00000000-0005-0000-0000-00007FA70000}"/>
    <cellStyle name="Currency 3 4 8 3" xfId="35117" xr:uid="{00000000-0005-0000-0000-000080A70000}"/>
    <cellStyle name="Currency 3 4 8 4" xfId="35118" xr:uid="{00000000-0005-0000-0000-000081A70000}"/>
    <cellStyle name="Currency 3 4 9" xfId="35119" xr:uid="{00000000-0005-0000-0000-000082A70000}"/>
    <cellStyle name="Currency 3 4 9 2" xfId="35120" xr:uid="{00000000-0005-0000-0000-000083A70000}"/>
    <cellStyle name="Currency 3 4 9 3" xfId="56982" xr:uid="{00000000-0005-0000-0000-000084A70000}"/>
    <cellStyle name="Currency 3 5" xfId="35121" xr:uid="{00000000-0005-0000-0000-000085A70000}"/>
    <cellStyle name="Currency 3 5 10" xfId="35122" xr:uid="{00000000-0005-0000-0000-000086A70000}"/>
    <cellStyle name="Currency 3 5 2" xfId="35123" xr:uid="{00000000-0005-0000-0000-000087A70000}"/>
    <cellStyle name="Currency 3 5 2 2" xfId="35124" xr:uid="{00000000-0005-0000-0000-000088A70000}"/>
    <cellStyle name="Currency 3 5 2 2 2" xfId="35125" xr:uid="{00000000-0005-0000-0000-000089A70000}"/>
    <cellStyle name="Currency 3 5 2 2 2 2" xfId="35126" xr:uid="{00000000-0005-0000-0000-00008AA70000}"/>
    <cellStyle name="Currency 3 5 2 2 2 2 2" xfId="35127" xr:uid="{00000000-0005-0000-0000-00008BA70000}"/>
    <cellStyle name="Currency 3 5 2 2 2 2 2 2" xfId="35128" xr:uid="{00000000-0005-0000-0000-00008CA70000}"/>
    <cellStyle name="Currency 3 5 2 2 2 2 2 3" xfId="56983" xr:uid="{00000000-0005-0000-0000-00008DA70000}"/>
    <cellStyle name="Currency 3 5 2 2 2 2 3" xfId="35129" xr:uid="{00000000-0005-0000-0000-00008EA70000}"/>
    <cellStyle name="Currency 3 5 2 2 2 2 4" xfId="35130" xr:uid="{00000000-0005-0000-0000-00008FA70000}"/>
    <cellStyle name="Currency 3 5 2 2 2 3" xfId="35131" xr:uid="{00000000-0005-0000-0000-000090A70000}"/>
    <cellStyle name="Currency 3 5 2 2 2 3 2" xfId="35132" xr:uid="{00000000-0005-0000-0000-000091A70000}"/>
    <cellStyle name="Currency 3 5 2 2 2 3 2 2" xfId="35133" xr:uid="{00000000-0005-0000-0000-000092A70000}"/>
    <cellStyle name="Currency 3 5 2 2 2 3 2 3" xfId="56984" xr:uid="{00000000-0005-0000-0000-000093A70000}"/>
    <cellStyle name="Currency 3 5 2 2 2 3 3" xfId="35134" xr:uid="{00000000-0005-0000-0000-000094A70000}"/>
    <cellStyle name="Currency 3 5 2 2 2 3 4" xfId="35135" xr:uid="{00000000-0005-0000-0000-000095A70000}"/>
    <cellStyle name="Currency 3 5 2 2 2 4" xfId="35136" xr:uid="{00000000-0005-0000-0000-000096A70000}"/>
    <cellStyle name="Currency 3 5 2 2 2 4 2" xfId="35137" xr:uid="{00000000-0005-0000-0000-000097A70000}"/>
    <cellStyle name="Currency 3 5 2 2 2 4 3" xfId="56985" xr:uid="{00000000-0005-0000-0000-000098A70000}"/>
    <cellStyle name="Currency 3 5 2 2 2 5" xfId="35138" xr:uid="{00000000-0005-0000-0000-000099A70000}"/>
    <cellStyle name="Currency 3 5 2 2 2 6" xfId="35139" xr:uid="{00000000-0005-0000-0000-00009AA70000}"/>
    <cellStyle name="Currency 3 5 2 2 3" xfId="35140" xr:uid="{00000000-0005-0000-0000-00009BA70000}"/>
    <cellStyle name="Currency 3 5 2 2 3 2" xfId="35141" xr:uid="{00000000-0005-0000-0000-00009CA70000}"/>
    <cellStyle name="Currency 3 5 2 2 3 2 2" xfId="35142" xr:uid="{00000000-0005-0000-0000-00009DA70000}"/>
    <cellStyle name="Currency 3 5 2 2 3 2 3" xfId="56986" xr:uid="{00000000-0005-0000-0000-00009EA70000}"/>
    <cellStyle name="Currency 3 5 2 2 3 3" xfId="35143" xr:uid="{00000000-0005-0000-0000-00009FA70000}"/>
    <cellStyle name="Currency 3 5 2 2 3 4" xfId="35144" xr:uid="{00000000-0005-0000-0000-0000A0A70000}"/>
    <cellStyle name="Currency 3 5 2 2 4" xfId="35145" xr:uid="{00000000-0005-0000-0000-0000A1A70000}"/>
    <cellStyle name="Currency 3 5 2 2 4 2" xfId="35146" xr:uid="{00000000-0005-0000-0000-0000A2A70000}"/>
    <cellStyle name="Currency 3 5 2 2 4 2 2" xfId="35147" xr:uid="{00000000-0005-0000-0000-0000A3A70000}"/>
    <cellStyle name="Currency 3 5 2 2 4 2 3" xfId="56987" xr:uid="{00000000-0005-0000-0000-0000A4A70000}"/>
    <cellStyle name="Currency 3 5 2 2 4 3" xfId="35148" xr:uid="{00000000-0005-0000-0000-0000A5A70000}"/>
    <cellStyle name="Currency 3 5 2 2 4 4" xfId="35149" xr:uid="{00000000-0005-0000-0000-0000A6A70000}"/>
    <cellStyle name="Currency 3 5 2 2 5" xfId="35150" xr:uid="{00000000-0005-0000-0000-0000A7A70000}"/>
    <cellStyle name="Currency 3 5 2 2 5 2" xfId="35151" xr:uid="{00000000-0005-0000-0000-0000A8A70000}"/>
    <cellStyle name="Currency 3 5 2 2 5 3" xfId="56988" xr:uid="{00000000-0005-0000-0000-0000A9A70000}"/>
    <cellStyle name="Currency 3 5 2 2 6" xfId="35152" xr:uid="{00000000-0005-0000-0000-0000AAA70000}"/>
    <cellStyle name="Currency 3 5 2 2 7" xfId="35153" xr:uid="{00000000-0005-0000-0000-0000ABA70000}"/>
    <cellStyle name="Currency 3 5 2 3" xfId="35154" xr:uid="{00000000-0005-0000-0000-0000ACA70000}"/>
    <cellStyle name="Currency 3 5 2 3 2" xfId="35155" xr:uid="{00000000-0005-0000-0000-0000ADA70000}"/>
    <cellStyle name="Currency 3 5 2 3 2 2" xfId="35156" xr:uid="{00000000-0005-0000-0000-0000AEA70000}"/>
    <cellStyle name="Currency 3 5 2 3 2 2 2" xfId="35157" xr:uid="{00000000-0005-0000-0000-0000AFA70000}"/>
    <cellStyle name="Currency 3 5 2 3 2 2 3" xfId="56989" xr:uid="{00000000-0005-0000-0000-0000B0A70000}"/>
    <cellStyle name="Currency 3 5 2 3 2 3" xfId="35158" xr:uid="{00000000-0005-0000-0000-0000B1A70000}"/>
    <cellStyle name="Currency 3 5 2 3 2 4" xfId="35159" xr:uid="{00000000-0005-0000-0000-0000B2A70000}"/>
    <cellStyle name="Currency 3 5 2 3 3" xfId="35160" xr:uid="{00000000-0005-0000-0000-0000B3A70000}"/>
    <cellStyle name="Currency 3 5 2 3 3 2" xfId="35161" xr:uid="{00000000-0005-0000-0000-0000B4A70000}"/>
    <cellStyle name="Currency 3 5 2 3 3 2 2" xfId="35162" xr:uid="{00000000-0005-0000-0000-0000B5A70000}"/>
    <cellStyle name="Currency 3 5 2 3 3 2 3" xfId="56990" xr:uid="{00000000-0005-0000-0000-0000B6A70000}"/>
    <cellStyle name="Currency 3 5 2 3 3 3" xfId="35163" xr:uid="{00000000-0005-0000-0000-0000B7A70000}"/>
    <cellStyle name="Currency 3 5 2 3 3 4" xfId="35164" xr:uid="{00000000-0005-0000-0000-0000B8A70000}"/>
    <cellStyle name="Currency 3 5 2 3 4" xfId="35165" xr:uid="{00000000-0005-0000-0000-0000B9A70000}"/>
    <cellStyle name="Currency 3 5 2 3 4 2" xfId="35166" xr:uid="{00000000-0005-0000-0000-0000BAA70000}"/>
    <cellStyle name="Currency 3 5 2 3 4 3" xfId="56991" xr:uid="{00000000-0005-0000-0000-0000BBA70000}"/>
    <cellStyle name="Currency 3 5 2 3 5" xfId="35167" xr:uid="{00000000-0005-0000-0000-0000BCA70000}"/>
    <cellStyle name="Currency 3 5 2 3 6" xfId="35168" xr:uid="{00000000-0005-0000-0000-0000BDA70000}"/>
    <cellStyle name="Currency 3 5 2 4" xfId="35169" xr:uid="{00000000-0005-0000-0000-0000BEA70000}"/>
    <cellStyle name="Currency 3 5 2 4 2" xfId="35170" xr:uid="{00000000-0005-0000-0000-0000BFA70000}"/>
    <cellStyle name="Currency 3 5 2 4 2 2" xfId="35171" xr:uid="{00000000-0005-0000-0000-0000C0A70000}"/>
    <cellStyle name="Currency 3 5 2 4 2 3" xfId="56992" xr:uid="{00000000-0005-0000-0000-0000C1A70000}"/>
    <cellStyle name="Currency 3 5 2 4 3" xfId="35172" xr:uid="{00000000-0005-0000-0000-0000C2A70000}"/>
    <cellStyle name="Currency 3 5 2 4 4" xfId="35173" xr:uid="{00000000-0005-0000-0000-0000C3A70000}"/>
    <cellStyle name="Currency 3 5 2 5" xfId="35174" xr:uid="{00000000-0005-0000-0000-0000C4A70000}"/>
    <cellStyle name="Currency 3 5 2 5 2" xfId="35175" xr:uid="{00000000-0005-0000-0000-0000C5A70000}"/>
    <cellStyle name="Currency 3 5 2 5 2 2" xfId="35176" xr:uid="{00000000-0005-0000-0000-0000C6A70000}"/>
    <cellStyle name="Currency 3 5 2 5 2 3" xfId="56993" xr:uid="{00000000-0005-0000-0000-0000C7A70000}"/>
    <cellStyle name="Currency 3 5 2 5 3" xfId="35177" xr:uid="{00000000-0005-0000-0000-0000C8A70000}"/>
    <cellStyle name="Currency 3 5 2 5 4" xfId="35178" xr:uid="{00000000-0005-0000-0000-0000C9A70000}"/>
    <cellStyle name="Currency 3 5 2 6" xfId="35179" xr:uid="{00000000-0005-0000-0000-0000CAA70000}"/>
    <cellStyle name="Currency 3 5 2 6 2" xfId="35180" xr:uid="{00000000-0005-0000-0000-0000CBA70000}"/>
    <cellStyle name="Currency 3 5 2 6 3" xfId="56994" xr:uid="{00000000-0005-0000-0000-0000CCA70000}"/>
    <cellStyle name="Currency 3 5 2 7" xfId="35181" xr:uid="{00000000-0005-0000-0000-0000CDA70000}"/>
    <cellStyle name="Currency 3 5 2 8" xfId="35182" xr:uid="{00000000-0005-0000-0000-0000CEA70000}"/>
    <cellStyle name="Currency 3 5 3" xfId="35183" xr:uid="{00000000-0005-0000-0000-0000CFA70000}"/>
    <cellStyle name="Currency 3 5 3 2" xfId="35184" xr:uid="{00000000-0005-0000-0000-0000D0A70000}"/>
    <cellStyle name="Currency 3 5 3 2 2" xfId="35185" xr:uid="{00000000-0005-0000-0000-0000D1A70000}"/>
    <cellStyle name="Currency 3 5 3 2 2 2" xfId="35186" xr:uid="{00000000-0005-0000-0000-0000D2A70000}"/>
    <cellStyle name="Currency 3 5 3 2 2 2 2" xfId="35187" xr:uid="{00000000-0005-0000-0000-0000D3A70000}"/>
    <cellStyle name="Currency 3 5 3 2 2 2 3" xfId="56995" xr:uid="{00000000-0005-0000-0000-0000D4A70000}"/>
    <cellStyle name="Currency 3 5 3 2 2 3" xfId="35188" xr:uid="{00000000-0005-0000-0000-0000D5A70000}"/>
    <cellStyle name="Currency 3 5 3 2 2 4" xfId="35189" xr:uid="{00000000-0005-0000-0000-0000D6A70000}"/>
    <cellStyle name="Currency 3 5 3 2 3" xfId="35190" xr:uid="{00000000-0005-0000-0000-0000D7A70000}"/>
    <cellStyle name="Currency 3 5 3 2 3 2" xfId="35191" xr:uid="{00000000-0005-0000-0000-0000D8A70000}"/>
    <cellStyle name="Currency 3 5 3 2 3 2 2" xfId="35192" xr:uid="{00000000-0005-0000-0000-0000D9A70000}"/>
    <cellStyle name="Currency 3 5 3 2 3 2 3" xfId="56996" xr:uid="{00000000-0005-0000-0000-0000DAA70000}"/>
    <cellStyle name="Currency 3 5 3 2 3 3" xfId="35193" xr:uid="{00000000-0005-0000-0000-0000DBA70000}"/>
    <cellStyle name="Currency 3 5 3 2 3 4" xfId="35194" xr:uid="{00000000-0005-0000-0000-0000DCA70000}"/>
    <cellStyle name="Currency 3 5 3 2 4" xfId="35195" xr:uid="{00000000-0005-0000-0000-0000DDA70000}"/>
    <cellStyle name="Currency 3 5 3 2 4 2" xfId="35196" xr:uid="{00000000-0005-0000-0000-0000DEA70000}"/>
    <cellStyle name="Currency 3 5 3 2 4 3" xfId="56997" xr:uid="{00000000-0005-0000-0000-0000DFA70000}"/>
    <cellStyle name="Currency 3 5 3 2 5" xfId="35197" xr:uid="{00000000-0005-0000-0000-0000E0A70000}"/>
    <cellStyle name="Currency 3 5 3 2 6" xfId="35198" xr:uid="{00000000-0005-0000-0000-0000E1A70000}"/>
    <cellStyle name="Currency 3 5 3 3" xfId="35199" xr:uid="{00000000-0005-0000-0000-0000E2A70000}"/>
    <cellStyle name="Currency 3 5 3 3 2" xfId="35200" xr:uid="{00000000-0005-0000-0000-0000E3A70000}"/>
    <cellStyle name="Currency 3 5 3 3 2 2" xfId="35201" xr:uid="{00000000-0005-0000-0000-0000E4A70000}"/>
    <cellStyle name="Currency 3 5 3 3 2 3" xfId="56998" xr:uid="{00000000-0005-0000-0000-0000E5A70000}"/>
    <cellStyle name="Currency 3 5 3 3 3" xfId="35202" xr:uid="{00000000-0005-0000-0000-0000E6A70000}"/>
    <cellStyle name="Currency 3 5 3 3 4" xfId="35203" xr:uid="{00000000-0005-0000-0000-0000E7A70000}"/>
    <cellStyle name="Currency 3 5 3 4" xfId="35204" xr:uid="{00000000-0005-0000-0000-0000E8A70000}"/>
    <cellStyle name="Currency 3 5 3 4 2" xfId="35205" xr:uid="{00000000-0005-0000-0000-0000E9A70000}"/>
    <cellStyle name="Currency 3 5 3 4 2 2" xfId="35206" xr:uid="{00000000-0005-0000-0000-0000EAA70000}"/>
    <cellStyle name="Currency 3 5 3 4 2 3" xfId="56999" xr:uid="{00000000-0005-0000-0000-0000EBA70000}"/>
    <cellStyle name="Currency 3 5 3 4 3" xfId="35207" xr:uid="{00000000-0005-0000-0000-0000ECA70000}"/>
    <cellStyle name="Currency 3 5 3 4 4" xfId="35208" xr:uid="{00000000-0005-0000-0000-0000EDA70000}"/>
    <cellStyle name="Currency 3 5 3 5" xfId="35209" xr:uid="{00000000-0005-0000-0000-0000EEA70000}"/>
    <cellStyle name="Currency 3 5 3 5 2" xfId="35210" xr:uid="{00000000-0005-0000-0000-0000EFA70000}"/>
    <cellStyle name="Currency 3 5 3 5 3" xfId="57000" xr:uid="{00000000-0005-0000-0000-0000F0A70000}"/>
    <cellStyle name="Currency 3 5 3 6" xfId="35211" xr:uid="{00000000-0005-0000-0000-0000F1A70000}"/>
    <cellStyle name="Currency 3 5 3 7" xfId="35212" xr:uid="{00000000-0005-0000-0000-0000F2A70000}"/>
    <cellStyle name="Currency 3 5 4" xfId="35213" xr:uid="{00000000-0005-0000-0000-0000F3A70000}"/>
    <cellStyle name="Currency 3 5 4 2" xfId="35214" xr:uid="{00000000-0005-0000-0000-0000F4A70000}"/>
    <cellStyle name="Currency 3 5 4 2 2" xfId="35215" xr:uid="{00000000-0005-0000-0000-0000F5A70000}"/>
    <cellStyle name="Currency 3 5 4 2 2 2" xfId="35216" xr:uid="{00000000-0005-0000-0000-0000F6A70000}"/>
    <cellStyle name="Currency 3 5 4 2 2 3" xfId="57001" xr:uid="{00000000-0005-0000-0000-0000F7A70000}"/>
    <cellStyle name="Currency 3 5 4 2 3" xfId="35217" xr:uid="{00000000-0005-0000-0000-0000F8A70000}"/>
    <cellStyle name="Currency 3 5 4 2 4" xfId="35218" xr:uid="{00000000-0005-0000-0000-0000F9A70000}"/>
    <cellStyle name="Currency 3 5 4 3" xfId="35219" xr:uid="{00000000-0005-0000-0000-0000FAA70000}"/>
    <cellStyle name="Currency 3 5 4 3 2" xfId="35220" xr:uid="{00000000-0005-0000-0000-0000FBA70000}"/>
    <cellStyle name="Currency 3 5 4 3 2 2" xfId="35221" xr:uid="{00000000-0005-0000-0000-0000FCA70000}"/>
    <cellStyle name="Currency 3 5 4 3 2 3" xfId="57002" xr:uid="{00000000-0005-0000-0000-0000FDA70000}"/>
    <cellStyle name="Currency 3 5 4 3 3" xfId="35222" xr:uid="{00000000-0005-0000-0000-0000FEA70000}"/>
    <cellStyle name="Currency 3 5 4 3 4" xfId="35223" xr:uid="{00000000-0005-0000-0000-0000FFA70000}"/>
    <cellStyle name="Currency 3 5 4 4" xfId="35224" xr:uid="{00000000-0005-0000-0000-000000A80000}"/>
    <cellStyle name="Currency 3 5 4 4 2" xfId="35225" xr:uid="{00000000-0005-0000-0000-000001A80000}"/>
    <cellStyle name="Currency 3 5 4 4 3" xfId="57003" xr:uid="{00000000-0005-0000-0000-000002A80000}"/>
    <cellStyle name="Currency 3 5 4 5" xfId="35226" xr:uid="{00000000-0005-0000-0000-000003A80000}"/>
    <cellStyle name="Currency 3 5 4 6" xfId="35227" xr:uid="{00000000-0005-0000-0000-000004A80000}"/>
    <cellStyle name="Currency 3 5 5" xfId="35228" xr:uid="{00000000-0005-0000-0000-000005A80000}"/>
    <cellStyle name="Currency 3 5 5 2" xfId="35229" xr:uid="{00000000-0005-0000-0000-000006A80000}"/>
    <cellStyle name="Currency 3 5 5 2 2" xfId="35230" xr:uid="{00000000-0005-0000-0000-000007A80000}"/>
    <cellStyle name="Currency 3 5 5 2 2 2" xfId="35231" xr:uid="{00000000-0005-0000-0000-000008A80000}"/>
    <cellStyle name="Currency 3 5 5 2 2 3" xfId="57004" xr:uid="{00000000-0005-0000-0000-000009A80000}"/>
    <cellStyle name="Currency 3 5 5 2 3" xfId="35232" xr:uid="{00000000-0005-0000-0000-00000AA80000}"/>
    <cellStyle name="Currency 3 5 5 2 4" xfId="35233" xr:uid="{00000000-0005-0000-0000-00000BA80000}"/>
    <cellStyle name="Currency 3 5 5 3" xfId="35234" xr:uid="{00000000-0005-0000-0000-00000CA80000}"/>
    <cellStyle name="Currency 3 5 5 3 2" xfId="35235" xr:uid="{00000000-0005-0000-0000-00000DA80000}"/>
    <cellStyle name="Currency 3 5 5 3 3" xfId="57005" xr:uid="{00000000-0005-0000-0000-00000EA80000}"/>
    <cellStyle name="Currency 3 5 5 4" xfId="35236" xr:uid="{00000000-0005-0000-0000-00000FA80000}"/>
    <cellStyle name="Currency 3 5 5 5" xfId="35237" xr:uid="{00000000-0005-0000-0000-000010A80000}"/>
    <cellStyle name="Currency 3 5 6" xfId="35238" xr:uid="{00000000-0005-0000-0000-000011A80000}"/>
    <cellStyle name="Currency 3 5 6 2" xfId="35239" xr:uid="{00000000-0005-0000-0000-000012A80000}"/>
    <cellStyle name="Currency 3 5 6 2 2" xfId="35240" xr:uid="{00000000-0005-0000-0000-000013A80000}"/>
    <cellStyle name="Currency 3 5 6 2 3" xfId="57006" xr:uid="{00000000-0005-0000-0000-000014A80000}"/>
    <cellStyle name="Currency 3 5 6 3" xfId="35241" xr:uid="{00000000-0005-0000-0000-000015A80000}"/>
    <cellStyle name="Currency 3 5 6 4" xfId="35242" xr:uid="{00000000-0005-0000-0000-000016A80000}"/>
    <cellStyle name="Currency 3 5 7" xfId="35243" xr:uid="{00000000-0005-0000-0000-000017A80000}"/>
    <cellStyle name="Currency 3 5 7 2" xfId="35244" xr:uid="{00000000-0005-0000-0000-000018A80000}"/>
    <cellStyle name="Currency 3 5 7 2 2" xfId="35245" xr:uid="{00000000-0005-0000-0000-000019A80000}"/>
    <cellStyle name="Currency 3 5 7 2 3" xfId="57007" xr:uid="{00000000-0005-0000-0000-00001AA80000}"/>
    <cellStyle name="Currency 3 5 7 3" xfId="35246" xr:uid="{00000000-0005-0000-0000-00001BA80000}"/>
    <cellStyle name="Currency 3 5 7 4" xfId="35247" xr:uid="{00000000-0005-0000-0000-00001CA80000}"/>
    <cellStyle name="Currency 3 5 8" xfId="35248" xr:uid="{00000000-0005-0000-0000-00001DA80000}"/>
    <cellStyle name="Currency 3 5 8 2" xfId="35249" xr:uid="{00000000-0005-0000-0000-00001EA80000}"/>
    <cellStyle name="Currency 3 5 8 3" xfId="57008" xr:uid="{00000000-0005-0000-0000-00001FA80000}"/>
    <cellStyle name="Currency 3 5 9" xfId="35250" xr:uid="{00000000-0005-0000-0000-000020A80000}"/>
    <cellStyle name="Currency 3 6" xfId="35251" xr:uid="{00000000-0005-0000-0000-000021A80000}"/>
    <cellStyle name="Currency 3 6 10" xfId="35252" xr:uid="{00000000-0005-0000-0000-000022A80000}"/>
    <cellStyle name="Currency 3 6 2" xfId="35253" xr:uid="{00000000-0005-0000-0000-000023A80000}"/>
    <cellStyle name="Currency 3 6 2 2" xfId="35254" xr:uid="{00000000-0005-0000-0000-000024A80000}"/>
    <cellStyle name="Currency 3 6 2 2 2" xfId="35255" xr:uid="{00000000-0005-0000-0000-000025A80000}"/>
    <cellStyle name="Currency 3 6 2 2 2 2" xfId="35256" xr:uid="{00000000-0005-0000-0000-000026A80000}"/>
    <cellStyle name="Currency 3 6 2 2 2 2 2" xfId="35257" xr:uid="{00000000-0005-0000-0000-000027A80000}"/>
    <cellStyle name="Currency 3 6 2 2 2 2 2 2" xfId="35258" xr:uid="{00000000-0005-0000-0000-000028A80000}"/>
    <cellStyle name="Currency 3 6 2 2 2 2 2 3" xfId="57009" xr:uid="{00000000-0005-0000-0000-000029A80000}"/>
    <cellStyle name="Currency 3 6 2 2 2 2 3" xfId="35259" xr:uid="{00000000-0005-0000-0000-00002AA80000}"/>
    <cellStyle name="Currency 3 6 2 2 2 2 4" xfId="35260" xr:uid="{00000000-0005-0000-0000-00002BA80000}"/>
    <cellStyle name="Currency 3 6 2 2 2 3" xfId="35261" xr:uid="{00000000-0005-0000-0000-00002CA80000}"/>
    <cellStyle name="Currency 3 6 2 2 2 3 2" xfId="35262" xr:uid="{00000000-0005-0000-0000-00002DA80000}"/>
    <cellStyle name="Currency 3 6 2 2 2 3 2 2" xfId="35263" xr:uid="{00000000-0005-0000-0000-00002EA80000}"/>
    <cellStyle name="Currency 3 6 2 2 2 3 2 3" xfId="57010" xr:uid="{00000000-0005-0000-0000-00002FA80000}"/>
    <cellStyle name="Currency 3 6 2 2 2 3 3" xfId="35264" xr:uid="{00000000-0005-0000-0000-000030A80000}"/>
    <cellStyle name="Currency 3 6 2 2 2 3 4" xfId="35265" xr:uid="{00000000-0005-0000-0000-000031A80000}"/>
    <cellStyle name="Currency 3 6 2 2 2 4" xfId="35266" xr:uid="{00000000-0005-0000-0000-000032A80000}"/>
    <cellStyle name="Currency 3 6 2 2 2 4 2" xfId="35267" xr:uid="{00000000-0005-0000-0000-000033A80000}"/>
    <cellStyle name="Currency 3 6 2 2 2 4 3" xfId="57011" xr:uid="{00000000-0005-0000-0000-000034A80000}"/>
    <cellStyle name="Currency 3 6 2 2 2 5" xfId="35268" xr:uid="{00000000-0005-0000-0000-000035A80000}"/>
    <cellStyle name="Currency 3 6 2 2 2 6" xfId="35269" xr:uid="{00000000-0005-0000-0000-000036A80000}"/>
    <cellStyle name="Currency 3 6 2 2 3" xfId="35270" xr:uid="{00000000-0005-0000-0000-000037A80000}"/>
    <cellStyle name="Currency 3 6 2 2 3 2" xfId="35271" xr:uid="{00000000-0005-0000-0000-000038A80000}"/>
    <cellStyle name="Currency 3 6 2 2 3 2 2" xfId="35272" xr:uid="{00000000-0005-0000-0000-000039A80000}"/>
    <cellStyle name="Currency 3 6 2 2 3 2 3" xfId="57012" xr:uid="{00000000-0005-0000-0000-00003AA80000}"/>
    <cellStyle name="Currency 3 6 2 2 3 3" xfId="35273" xr:uid="{00000000-0005-0000-0000-00003BA80000}"/>
    <cellStyle name="Currency 3 6 2 2 3 4" xfId="35274" xr:uid="{00000000-0005-0000-0000-00003CA80000}"/>
    <cellStyle name="Currency 3 6 2 2 4" xfId="35275" xr:uid="{00000000-0005-0000-0000-00003DA80000}"/>
    <cellStyle name="Currency 3 6 2 2 4 2" xfId="35276" xr:uid="{00000000-0005-0000-0000-00003EA80000}"/>
    <cellStyle name="Currency 3 6 2 2 4 2 2" xfId="35277" xr:uid="{00000000-0005-0000-0000-00003FA80000}"/>
    <cellStyle name="Currency 3 6 2 2 4 2 3" xfId="57013" xr:uid="{00000000-0005-0000-0000-000040A80000}"/>
    <cellStyle name="Currency 3 6 2 2 4 3" xfId="35278" xr:uid="{00000000-0005-0000-0000-000041A80000}"/>
    <cellStyle name="Currency 3 6 2 2 4 4" xfId="35279" xr:uid="{00000000-0005-0000-0000-000042A80000}"/>
    <cellStyle name="Currency 3 6 2 2 5" xfId="35280" xr:uid="{00000000-0005-0000-0000-000043A80000}"/>
    <cellStyle name="Currency 3 6 2 2 5 2" xfId="35281" xr:uid="{00000000-0005-0000-0000-000044A80000}"/>
    <cellStyle name="Currency 3 6 2 2 5 3" xfId="57014" xr:uid="{00000000-0005-0000-0000-000045A80000}"/>
    <cellStyle name="Currency 3 6 2 2 6" xfId="35282" xr:uid="{00000000-0005-0000-0000-000046A80000}"/>
    <cellStyle name="Currency 3 6 2 2 7" xfId="35283" xr:uid="{00000000-0005-0000-0000-000047A80000}"/>
    <cellStyle name="Currency 3 6 2 3" xfId="35284" xr:uid="{00000000-0005-0000-0000-000048A80000}"/>
    <cellStyle name="Currency 3 6 2 3 2" xfId="35285" xr:uid="{00000000-0005-0000-0000-000049A80000}"/>
    <cellStyle name="Currency 3 6 2 3 2 2" xfId="35286" xr:uid="{00000000-0005-0000-0000-00004AA80000}"/>
    <cellStyle name="Currency 3 6 2 3 2 2 2" xfId="35287" xr:uid="{00000000-0005-0000-0000-00004BA80000}"/>
    <cellStyle name="Currency 3 6 2 3 2 2 3" xfId="57015" xr:uid="{00000000-0005-0000-0000-00004CA80000}"/>
    <cellStyle name="Currency 3 6 2 3 2 3" xfId="35288" xr:uid="{00000000-0005-0000-0000-00004DA80000}"/>
    <cellStyle name="Currency 3 6 2 3 2 4" xfId="35289" xr:uid="{00000000-0005-0000-0000-00004EA80000}"/>
    <cellStyle name="Currency 3 6 2 3 3" xfId="35290" xr:uid="{00000000-0005-0000-0000-00004FA80000}"/>
    <cellStyle name="Currency 3 6 2 3 3 2" xfId="35291" xr:uid="{00000000-0005-0000-0000-000050A80000}"/>
    <cellStyle name="Currency 3 6 2 3 3 2 2" xfId="35292" xr:uid="{00000000-0005-0000-0000-000051A80000}"/>
    <cellStyle name="Currency 3 6 2 3 3 2 3" xfId="57016" xr:uid="{00000000-0005-0000-0000-000052A80000}"/>
    <cellStyle name="Currency 3 6 2 3 3 3" xfId="35293" xr:uid="{00000000-0005-0000-0000-000053A80000}"/>
    <cellStyle name="Currency 3 6 2 3 3 4" xfId="35294" xr:uid="{00000000-0005-0000-0000-000054A80000}"/>
    <cellStyle name="Currency 3 6 2 3 4" xfId="35295" xr:uid="{00000000-0005-0000-0000-000055A80000}"/>
    <cellStyle name="Currency 3 6 2 3 4 2" xfId="35296" xr:uid="{00000000-0005-0000-0000-000056A80000}"/>
    <cellStyle name="Currency 3 6 2 3 4 3" xfId="57017" xr:uid="{00000000-0005-0000-0000-000057A80000}"/>
    <cellStyle name="Currency 3 6 2 3 5" xfId="35297" xr:uid="{00000000-0005-0000-0000-000058A80000}"/>
    <cellStyle name="Currency 3 6 2 3 6" xfId="35298" xr:uid="{00000000-0005-0000-0000-000059A80000}"/>
    <cellStyle name="Currency 3 6 2 4" xfId="35299" xr:uid="{00000000-0005-0000-0000-00005AA80000}"/>
    <cellStyle name="Currency 3 6 2 4 2" xfId="35300" xr:uid="{00000000-0005-0000-0000-00005BA80000}"/>
    <cellStyle name="Currency 3 6 2 4 2 2" xfId="35301" xr:uid="{00000000-0005-0000-0000-00005CA80000}"/>
    <cellStyle name="Currency 3 6 2 4 2 3" xfId="57018" xr:uid="{00000000-0005-0000-0000-00005DA80000}"/>
    <cellStyle name="Currency 3 6 2 4 3" xfId="35302" xr:uid="{00000000-0005-0000-0000-00005EA80000}"/>
    <cellStyle name="Currency 3 6 2 4 4" xfId="35303" xr:uid="{00000000-0005-0000-0000-00005FA80000}"/>
    <cellStyle name="Currency 3 6 2 5" xfId="35304" xr:uid="{00000000-0005-0000-0000-000060A80000}"/>
    <cellStyle name="Currency 3 6 2 5 2" xfId="35305" xr:uid="{00000000-0005-0000-0000-000061A80000}"/>
    <cellStyle name="Currency 3 6 2 5 2 2" xfId="35306" xr:uid="{00000000-0005-0000-0000-000062A80000}"/>
    <cellStyle name="Currency 3 6 2 5 2 3" xfId="57019" xr:uid="{00000000-0005-0000-0000-000063A80000}"/>
    <cellStyle name="Currency 3 6 2 5 3" xfId="35307" xr:uid="{00000000-0005-0000-0000-000064A80000}"/>
    <cellStyle name="Currency 3 6 2 5 4" xfId="35308" xr:uid="{00000000-0005-0000-0000-000065A80000}"/>
    <cellStyle name="Currency 3 6 2 6" xfId="35309" xr:uid="{00000000-0005-0000-0000-000066A80000}"/>
    <cellStyle name="Currency 3 6 2 6 2" xfId="35310" xr:uid="{00000000-0005-0000-0000-000067A80000}"/>
    <cellStyle name="Currency 3 6 2 6 3" xfId="57020" xr:uid="{00000000-0005-0000-0000-000068A80000}"/>
    <cellStyle name="Currency 3 6 2 7" xfId="35311" xr:uid="{00000000-0005-0000-0000-000069A80000}"/>
    <cellStyle name="Currency 3 6 2 8" xfId="35312" xr:uid="{00000000-0005-0000-0000-00006AA80000}"/>
    <cellStyle name="Currency 3 6 3" xfId="35313" xr:uid="{00000000-0005-0000-0000-00006BA80000}"/>
    <cellStyle name="Currency 3 6 3 2" xfId="35314" xr:uid="{00000000-0005-0000-0000-00006CA80000}"/>
    <cellStyle name="Currency 3 6 3 2 2" xfId="35315" xr:uid="{00000000-0005-0000-0000-00006DA80000}"/>
    <cellStyle name="Currency 3 6 3 2 2 2" xfId="35316" xr:uid="{00000000-0005-0000-0000-00006EA80000}"/>
    <cellStyle name="Currency 3 6 3 2 2 2 2" xfId="35317" xr:uid="{00000000-0005-0000-0000-00006FA80000}"/>
    <cellStyle name="Currency 3 6 3 2 2 2 3" xfId="57021" xr:uid="{00000000-0005-0000-0000-000070A80000}"/>
    <cellStyle name="Currency 3 6 3 2 2 3" xfId="35318" xr:uid="{00000000-0005-0000-0000-000071A80000}"/>
    <cellStyle name="Currency 3 6 3 2 2 4" xfId="35319" xr:uid="{00000000-0005-0000-0000-000072A80000}"/>
    <cellStyle name="Currency 3 6 3 2 3" xfId="35320" xr:uid="{00000000-0005-0000-0000-000073A80000}"/>
    <cellStyle name="Currency 3 6 3 2 3 2" xfId="35321" xr:uid="{00000000-0005-0000-0000-000074A80000}"/>
    <cellStyle name="Currency 3 6 3 2 3 2 2" xfId="35322" xr:uid="{00000000-0005-0000-0000-000075A80000}"/>
    <cellStyle name="Currency 3 6 3 2 3 2 3" xfId="57022" xr:uid="{00000000-0005-0000-0000-000076A80000}"/>
    <cellStyle name="Currency 3 6 3 2 3 3" xfId="35323" xr:uid="{00000000-0005-0000-0000-000077A80000}"/>
    <cellStyle name="Currency 3 6 3 2 3 4" xfId="35324" xr:uid="{00000000-0005-0000-0000-000078A80000}"/>
    <cellStyle name="Currency 3 6 3 2 4" xfId="35325" xr:uid="{00000000-0005-0000-0000-000079A80000}"/>
    <cellStyle name="Currency 3 6 3 2 4 2" xfId="35326" xr:uid="{00000000-0005-0000-0000-00007AA80000}"/>
    <cellStyle name="Currency 3 6 3 2 4 3" xfId="57023" xr:uid="{00000000-0005-0000-0000-00007BA80000}"/>
    <cellStyle name="Currency 3 6 3 2 5" xfId="35327" xr:uid="{00000000-0005-0000-0000-00007CA80000}"/>
    <cellStyle name="Currency 3 6 3 2 6" xfId="35328" xr:uid="{00000000-0005-0000-0000-00007DA80000}"/>
    <cellStyle name="Currency 3 6 3 3" xfId="35329" xr:uid="{00000000-0005-0000-0000-00007EA80000}"/>
    <cellStyle name="Currency 3 6 3 3 2" xfId="35330" xr:uid="{00000000-0005-0000-0000-00007FA80000}"/>
    <cellStyle name="Currency 3 6 3 3 2 2" xfId="35331" xr:uid="{00000000-0005-0000-0000-000080A80000}"/>
    <cellStyle name="Currency 3 6 3 3 2 3" xfId="57024" xr:uid="{00000000-0005-0000-0000-000081A80000}"/>
    <cellStyle name="Currency 3 6 3 3 3" xfId="35332" xr:uid="{00000000-0005-0000-0000-000082A80000}"/>
    <cellStyle name="Currency 3 6 3 3 4" xfId="35333" xr:uid="{00000000-0005-0000-0000-000083A80000}"/>
    <cellStyle name="Currency 3 6 3 4" xfId="35334" xr:uid="{00000000-0005-0000-0000-000084A80000}"/>
    <cellStyle name="Currency 3 6 3 4 2" xfId="35335" xr:uid="{00000000-0005-0000-0000-000085A80000}"/>
    <cellStyle name="Currency 3 6 3 4 2 2" xfId="35336" xr:uid="{00000000-0005-0000-0000-000086A80000}"/>
    <cellStyle name="Currency 3 6 3 4 2 3" xfId="57025" xr:uid="{00000000-0005-0000-0000-000087A80000}"/>
    <cellStyle name="Currency 3 6 3 4 3" xfId="35337" xr:uid="{00000000-0005-0000-0000-000088A80000}"/>
    <cellStyle name="Currency 3 6 3 4 4" xfId="35338" xr:uid="{00000000-0005-0000-0000-000089A80000}"/>
    <cellStyle name="Currency 3 6 3 5" xfId="35339" xr:uid="{00000000-0005-0000-0000-00008AA80000}"/>
    <cellStyle name="Currency 3 6 3 5 2" xfId="35340" xr:uid="{00000000-0005-0000-0000-00008BA80000}"/>
    <cellStyle name="Currency 3 6 3 5 3" xfId="57026" xr:uid="{00000000-0005-0000-0000-00008CA80000}"/>
    <cellStyle name="Currency 3 6 3 6" xfId="35341" xr:uid="{00000000-0005-0000-0000-00008DA80000}"/>
    <cellStyle name="Currency 3 6 3 7" xfId="35342" xr:uid="{00000000-0005-0000-0000-00008EA80000}"/>
    <cellStyle name="Currency 3 6 4" xfId="35343" xr:uid="{00000000-0005-0000-0000-00008FA80000}"/>
    <cellStyle name="Currency 3 6 4 2" xfId="35344" xr:uid="{00000000-0005-0000-0000-000090A80000}"/>
    <cellStyle name="Currency 3 6 4 2 2" xfId="35345" xr:uid="{00000000-0005-0000-0000-000091A80000}"/>
    <cellStyle name="Currency 3 6 4 2 2 2" xfId="35346" xr:uid="{00000000-0005-0000-0000-000092A80000}"/>
    <cellStyle name="Currency 3 6 4 2 2 3" xfId="57027" xr:uid="{00000000-0005-0000-0000-000093A80000}"/>
    <cellStyle name="Currency 3 6 4 2 3" xfId="35347" xr:uid="{00000000-0005-0000-0000-000094A80000}"/>
    <cellStyle name="Currency 3 6 4 2 4" xfId="35348" xr:uid="{00000000-0005-0000-0000-000095A80000}"/>
    <cellStyle name="Currency 3 6 4 3" xfId="35349" xr:uid="{00000000-0005-0000-0000-000096A80000}"/>
    <cellStyle name="Currency 3 6 4 3 2" xfId="35350" xr:uid="{00000000-0005-0000-0000-000097A80000}"/>
    <cellStyle name="Currency 3 6 4 3 2 2" xfId="35351" xr:uid="{00000000-0005-0000-0000-000098A80000}"/>
    <cellStyle name="Currency 3 6 4 3 2 3" xfId="57028" xr:uid="{00000000-0005-0000-0000-000099A80000}"/>
    <cellStyle name="Currency 3 6 4 3 3" xfId="35352" xr:uid="{00000000-0005-0000-0000-00009AA80000}"/>
    <cellStyle name="Currency 3 6 4 3 4" xfId="35353" xr:uid="{00000000-0005-0000-0000-00009BA80000}"/>
    <cellStyle name="Currency 3 6 4 4" xfId="35354" xr:uid="{00000000-0005-0000-0000-00009CA80000}"/>
    <cellStyle name="Currency 3 6 4 4 2" xfId="35355" xr:uid="{00000000-0005-0000-0000-00009DA80000}"/>
    <cellStyle name="Currency 3 6 4 4 3" xfId="57029" xr:uid="{00000000-0005-0000-0000-00009EA80000}"/>
    <cellStyle name="Currency 3 6 4 5" xfId="35356" xr:uid="{00000000-0005-0000-0000-00009FA80000}"/>
    <cellStyle name="Currency 3 6 4 6" xfId="35357" xr:uid="{00000000-0005-0000-0000-0000A0A80000}"/>
    <cellStyle name="Currency 3 6 5" xfId="35358" xr:uid="{00000000-0005-0000-0000-0000A1A80000}"/>
    <cellStyle name="Currency 3 6 5 2" xfId="35359" xr:uid="{00000000-0005-0000-0000-0000A2A80000}"/>
    <cellStyle name="Currency 3 6 5 2 2" xfId="35360" xr:uid="{00000000-0005-0000-0000-0000A3A80000}"/>
    <cellStyle name="Currency 3 6 5 2 2 2" xfId="35361" xr:uid="{00000000-0005-0000-0000-0000A4A80000}"/>
    <cellStyle name="Currency 3 6 5 2 2 3" xfId="57030" xr:uid="{00000000-0005-0000-0000-0000A5A80000}"/>
    <cellStyle name="Currency 3 6 5 2 3" xfId="35362" xr:uid="{00000000-0005-0000-0000-0000A6A80000}"/>
    <cellStyle name="Currency 3 6 5 2 4" xfId="35363" xr:uid="{00000000-0005-0000-0000-0000A7A80000}"/>
    <cellStyle name="Currency 3 6 5 3" xfId="35364" xr:uid="{00000000-0005-0000-0000-0000A8A80000}"/>
    <cellStyle name="Currency 3 6 5 3 2" xfId="35365" xr:uid="{00000000-0005-0000-0000-0000A9A80000}"/>
    <cellStyle name="Currency 3 6 5 3 3" xfId="57031" xr:uid="{00000000-0005-0000-0000-0000AAA80000}"/>
    <cellStyle name="Currency 3 6 5 4" xfId="35366" xr:uid="{00000000-0005-0000-0000-0000ABA80000}"/>
    <cellStyle name="Currency 3 6 5 5" xfId="35367" xr:uid="{00000000-0005-0000-0000-0000ACA80000}"/>
    <cellStyle name="Currency 3 6 6" xfId="35368" xr:uid="{00000000-0005-0000-0000-0000ADA80000}"/>
    <cellStyle name="Currency 3 6 6 2" xfId="35369" xr:uid="{00000000-0005-0000-0000-0000AEA80000}"/>
    <cellStyle name="Currency 3 6 6 2 2" xfId="35370" xr:uid="{00000000-0005-0000-0000-0000AFA80000}"/>
    <cellStyle name="Currency 3 6 6 2 3" xfId="57032" xr:uid="{00000000-0005-0000-0000-0000B0A80000}"/>
    <cellStyle name="Currency 3 6 6 3" xfId="35371" xr:uid="{00000000-0005-0000-0000-0000B1A80000}"/>
    <cellStyle name="Currency 3 6 6 4" xfId="35372" xr:uid="{00000000-0005-0000-0000-0000B2A80000}"/>
    <cellStyle name="Currency 3 6 7" xfId="35373" xr:uid="{00000000-0005-0000-0000-0000B3A80000}"/>
    <cellStyle name="Currency 3 6 7 2" xfId="35374" xr:uid="{00000000-0005-0000-0000-0000B4A80000}"/>
    <cellStyle name="Currency 3 6 7 2 2" xfId="35375" xr:uid="{00000000-0005-0000-0000-0000B5A80000}"/>
    <cellStyle name="Currency 3 6 7 2 3" xfId="57033" xr:uid="{00000000-0005-0000-0000-0000B6A80000}"/>
    <cellStyle name="Currency 3 6 7 3" xfId="35376" xr:uid="{00000000-0005-0000-0000-0000B7A80000}"/>
    <cellStyle name="Currency 3 6 7 4" xfId="35377" xr:uid="{00000000-0005-0000-0000-0000B8A80000}"/>
    <cellStyle name="Currency 3 6 8" xfId="35378" xr:uid="{00000000-0005-0000-0000-0000B9A80000}"/>
    <cellStyle name="Currency 3 6 8 2" xfId="35379" xr:uid="{00000000-0005-0000-0000-0000BAA80000}"/>
    <cellStyle name="Currency 3 6 8 3" xfId="57034" xr:uid="{00000000-0005-0000-0000-0000BBA80000}"/>
    <cellStyle name="Currency 3 6 9" xfId="35380" xr:uid="{00000000-0005-0000-0000-0000BCA80000}"/>
    <cellStyle name="Currency 3 7" xfId="35381" xr:uid="{00000000-0005-0000-0000-0000BDA80000}"/>
    <cellStyle name="Currency 3 7 10" xfId="35382" xr:uid="{00000000-0005-0000-0000-0000BEA80000}"/>
    <cellStyle name="Currency 3 7 2" xfId="35383" xr:uid="{00000000-0005-0000-0000-0000BFA80000}"/>
    <cellStyle name="Currency 3 7 2 2" xfId="35384" xr:uid="{00000000-0005-0000-0000-0000C0A80000}"/>
    <cellStyle name="Currency 3 7 2 2 2" xfId="35385" xr:uid="{00000000-0005-0000-0000-0000C1A80000}"/>
    <cellStyle name="Currency 3 7 2 2 2 2" xfId="35386" xr:uid="{00000000-0005-0000-0000-0000C2A80000}"/>
    <cellStyle name="Currency 3 7 2 2 2 2 2" xfId="35387" xr:uid="{00000000-0005-0000-0000-0000C3A80000}"/>
    <cellStyle name="Currency 3 7 2 2 2 2 2 2" xfId="35388" xr:uid="{00000000-0005-0000-0000-0000C4A80000}"/>
    <cellStyle name="Currency 3 7 2 2 2 2 2 3" xfId="57035" xr:uid="{00000000-0005-0000-0000-0000C5A80000}"/>
    <cellStyle name="Currency 3 7 2 2 2 2 3" xfId="35389" xr:uid="{00000000-0005-0000-0000-0000C6A80000}"/>
    <cellStyle name="Currency 3 7 2 2 2 2 4" xfId="35390" xr:uid="{00000000-0005-0000-0000-0000C7A80000}"/>
    <cellStyle name="Currency 3 7 2 2 2 3" xfId="35391" xr:uid="{00000000-0005-0000-0000-0000C8A80000}"/>
    <cellStyle name="Currency 3 7 2 2 2 3 2" xfId="35392" xr:uid="{00000000-0005-0000-0000-0000C9A80000}"/>
    <cellStyle name="Currency 3 7 2 2 2 3 2 2" xfId="35393" xr:uid="{00000000-0005-0000-0000-0000CAA80000}"/>
    <cellStyle name="Currency 3 7 2 2 2 3 2 3" xfId="57036" xr:uid="{00000000-0005-0000-0000-0000CBA80000}"/>
    <cellStyle name="Currency 3 7 2 2 2 3 3" xfId="35394" xr:uid="{00000000-0005-0000-0000-0000CCA80000}"/>
    <cellStyle name="Currency 3 7 2 2 2 3 4" xfId="35395" xr:uid="{00000000-0005-0000-0000-0000CDA80000}"/>
    <cellStyle name="Currency 3 7 2 2 2 4" xfId="35396" xr:uid="{00000000-0005-0000-0000-0000CEA80000}"/>
    <cellStyle name="Currency 3 7 2 2 2 4 2" xfId="35397" xr:uid="{00000000-0005-0000-0000-0000CFA80000}"/>
    <cellStyle name="Currency 3 7 2 2 2 4 3" xfId="57037" xr:uid="{00000000-0005-0000-0000-0000D0A80000}"/>
    <cellStyle name="Currency 3 7 2 2 2 5" xfId="35398" xr:uid="{00000000-0005-0000-0000-0000D1A80000}"/>
    <cellStyle name="Currency 3 7 2 2 2 6" xfId="35399" xr:uid="{00000000-0005-0000-0000-0000D2A80000}"/>
    <cellStyle name="Currency 3 7 2 2 3" xfId="35400" xr:uid="{00000000-0005-0000-0000-0000D3A80000}"/>
    <cellStyle name="Currency 3 7 2 2 3 2" xfId="35401" xr:uid="{00000000-0005-0000-0000-0000D4A80000}"/>
    <cellStyle name="Currency 3 7 2 2 3 2 2" xfId="35402" xr:uid="{00000000-0005-0000-0000-0000D5A80000}"/>
    <cellStyle name="Currency 3 7 2 2 3 2 3" xfId="57038" xr:uid="{00000000-0005-0000-0000-0000D6A80000}"/>
    <cellStyle name="Currency 3 7 2 2 3 3" xfId="35403" xr:uid="{00000000-0005-0000-0000-0000D7A80000}"/>
    <cellStyle name="Currency 3 7 2 2 3 4" xfId="35404" xr:uid="{00000000-0005-0000-0000-0000D8A80000}"/>
    <cellStyle name="Currency 3 7 2 2 4" xfId="35405" xr:uid="{00000000-0005-0000-0000-0000D9A80000}"/>
    <cellStyle name="Currency 3 7 2 2 4 2" xfId="35406" xr:uid="{00000000-0005-0000-0000-0000DAA80000}"/>
    <cellStyle name="Currency 3 7 2 2 4 2 2" xfId="35407" xr:uid="{00000000-0005-0000-0000-0000DBA80000}"/>
    <cellStyle name="Currency 3 7 2 2 4 2 3" xfId="57039" xr:uid="{00000000-0005-0000-0000-0000DCA80000}"/>
    <cellStyle name="Currency 3 7 2 2 4 3" xfId="35408" xr:uid="{00000000-0005-0000-0000-0000DDA80000}"/>
    <cellStyle name="Currency 3 7 2 2 4 4" xfId="35409" xr:uid="{00000000-0005-0000-0000-0000DEA80000}"/>
    <cellStyle name="Currency 3 7 2 2 5" xfId="35410" xr:uid="{00000000-0005-0000-0000-0000DFA80000}"/>
    <cellStyle name="Currency 3 7 2 2 5 2" xfId="35411" xr:uid="{00000000-0005-0000-0000-0000E0A80000}"/>
    <cellStyle name="Currency 3 7 2 2 5 3" xfId="57040" xr:uid="{00000000-0005-0000-0000-0000E1A80000}"/>
    <cellStyle name="Currency 3 7 2 2 6" xfId="35412" xr:uid="{00000000-0005-0000-0000-0000E2A80000}"/>
    <cellStyle name="Currency 3 7 2 2 7" xfId="35413" xr:uid="{00000000-0005-0000-0000-0000E3A80000}"/>
    <cellStyle name="Currency 3 7 2 3" xfId="35414" xr:uid="{00000000-0005-0000-0000-0000E4A80000}"/>
    <cellStyle name="Currency 3 7 2 3 2" xfId="35415" xr:uid="{00000000-0005-0000-0000-0000E5A80000}"/>
    <cellStyle name="Currency 3 7 2 3 2 2" xfId="35416" xr:uid="{00000000-0005-0000-0000-0000E6A80000}"/>
    <cellStyle name="Currency 3 7 2 3 2 2 2" xfId="35417" xr:uid="{00000000-0005-0000-0000-0000E7A80000}"/>
    <cellStyle name="Currency 3 7 2 3 2 2 3" xfId="57041" xr:uid="{00000000-0005-0000-0000-0000E8A80000}"/>
    <cellStyle name="Currency 3 7 2 3 2 3" xfId="35418" xr:uid="{00000000-0005-0000-0000-0000E9A80000}"/>
    <cellStyle name="Currency 3 7 2 3 2 4" xfId="35419" xr:uid="{00000000-0005-0000-0000-0000EAA80000}"/>
    <cellStyle name="Currency 3 7 2 3 3" xfId="35420" xr:uid="{00000000-0005-0000-0000-0000EBA80000}"/>
    <cellStyle name="Currency 3 7 2 3 3 2" xfId="35421" xr:uid="{00000000-0005-0000-0000-0000ECA80000}"/>
    <cellStyle name="Currency 3 7 2 3 3 2 2" xfId="35422" xr:uid="{00000000-0005-0000-0000-0000EDA80000}"/>
    <cellStyle name="Currency 3 7 2 3 3 2 3" xfId="57042" xr:uid="{00000000-0005-0000-0000-0000EEA80000}"/>
    <cellStyle name="Currency 3 7 2 3 3 3" xfId="35423" xr:uid="{00000000-0005-0000-0000-0000EFA80000}"/>
    <cellStyle name="Currency 3 7 2 3 3 4" xfId="35424" xr:uid="{00000000-0005-0000-0000-0000F0A80000}"/>
    <cellStyle name="Currency 3 7 2 3 4" xfId="35425" xr:uid="{00000000-0005-0000-0000-0000F1A80000}"/>
    <cellStyle name="Currency 3 7 2 3 4 2" xfId="35426" xr:uid="{00000000-0005-0000-0000-0000F2A80000}"/>
    <cellStyle name="Currency 3 7 2 3 4 3" xfId="57043" xr:uid="{00000000-0005-0000-0000-0000F3A80000}"/>
    <cellStyle name="Currency 3 7 2 3 5" xfId="35427" xr:uid="{00000000-0005-0000-0000-0000F4A80000}"/>
    <cellStyle name="Currency 3 7 2 3 6" xfId="35428" xr:uid="{00000000-0005-0000-0000-0000F5A80000}"/>
    <cellStyle name="Currency 3 7 2 4" xfId="35429" xr:uid="{00000000-0005-0000-0000-0000F6A80000}"/>
    <cellStyle name="Currency 3 7 2 4 2" xfId="35430" xr:uid="{00000000-0005-0000-0000-0000F7A80000}"/>
    <cellStyle name="Currency 3 7 2 4 2 2" xfId="35431" xr:uid="{00000000-0005-0000-0000-0000F8A80000}"/>
    <cellStyle name="Currency 3 7 2 4 2 3" xfId="57044" xr:uid="{00000000-0005-0000-0000-0000F9A80000}"/>
    <cellStyle name="Currency 3 7 2 4 3" xfId="35432" xr:uid="{00000000-0005-0000-0000-0000FAA80000}"/>
    <cellStyle name="Currency 3 7 2 4 4" xfId="35433" xr:uid="{00000000-0005-0000-0000-0000FBA80000}"/>
    <cellStyle name="Currency 3 7 2 5" xfId="35434" xr:uid="{00000000-0005-0000-0000-0000FCA80000}"/>
    <cellStyle name="Currency 3 7 2 5 2" xfId="35435" xr:uid="{00000000-0005-0000-0000-0000FDA80000}"/>
    <cellStyle name="Currency 3 7 2 5 2 2" xfId="35436" xr:uid="{00000000-0005-0000-0000-0000FEA80000}"/>
    <cellStyle name="Currency 3 7 2 5 2 3" xfId="57045" xr:uid="{00000000-0005-0000-0000-0000FFA80000}"/>
    <cellStyle name="Currency 3 7 2 5 3" xfId="35437" xr:uid="{00000000-0005-0000-0000-000000A90000}"/>
    <cellStyle name="Currency 3 7 2 5 4" xfId="35438" xr:uid="{00000000-0005-0000-0000-000001A90000}"/>
    <cellStyle name="Currency 3 7 2 6" xfId="35439" xr:uid="{00000000-0005-0000-0000-000002A90000}"/>
    <cellStyle name="Currency 3 7 2 6 2" xfId="35440" xr:uid="{00000000-0005-0000-0000-000003A90000}"/>
    <cellStyle name="Currency 3 7 2 6 3" xfId="57046" xr:uid="{00000000-0005-0000-0000-000004A90000}"/>
    <cellStyle name="Currency 3 7 2 7" xfId="35441" xr:uid="{00000000-0005-0000-0000-000005A90000}"/>
    <cellStyle name="Currency 3 7 2 8" xfId="35442" xr:uid="{00000000-0005-0000-0000-000006A90000}"/>
    <cellStyle name="Currency 3 7 3" xfId="35443" xr:uid="{00000000-0005-0000-0000-000007A90000}"/>
    <cellStyle name="Currency 3 7 3 2" xfId="35444" xr:uid="{00000000-0005-0000-0000-000008A90000}"/>
    <cellStyle name="Currency 3 7 3 2 2" xfId="35445" xr:uid="{00000000-0005-0000-0000-000009A90000}"/>
    <cellStyle name="Currency 3 7 3 2 2 2" xfId="35446" xr:uid="{00000000-0005-0000-0000-00000AA90000}"/>
    <cellStyle name="Currency 3 7 3 2 2 2 2" xfId="35447" xr:uid="{00000000-0005-0000-0000-00000BA90000}"/>
    <cellStyle name="Currency 3 7 3 2 2 2 3" xfId="57047" xr:uid="{00000000-0005-0000-0000-00000CA90000}"/>
    <cellStyle name="Currency 3 7 3 2 2 3" xfId="35448" xr:uid="{00000000-0005-0000-0000-00000DA90000}"/>
    <cellStyle name="Currency 3 7 3 2 2 4" xfId="35449" xr:uid="{00000000-0005-0000-0000-00000EA90000}"/>
    <cellStyle name="Currency 3 7 3 2 3" xfId="35450" xr:uid="{00000000-0005-0000-0000-00000FA90000}"/>
    <cellStyle name="Currency 3 7 3 2 3 2" xfId="35451" xr:uid="{00000000-0005-0000-0000-000010A90000}"/>
    <cellStyle name="Currency 3 7 3 2 3 2 2" xfId="35452" xr:uid="{00000000-0005-0000-0000-000011A90000}"/>
    <cellStyle name="Currency 3 7 3 2 3 2 3" xfId="57048" xr:uid="{00000000-0005-0000-0000-000012A90000}"/>
    <cellStyle name="Currency 3 7 3 2 3 3" xfId="35453" xr:uid="{00000000-0005-0000-0000-000013A90000}"/>
    <cellStyle name="Currency 3 7 3 2 3 4" xfId="35454" xr:uid="{00000000-0005-0000-0000-000014A90000}"/>
    <cellStyle name="Currency 3 7 3 2 4" xfId="35455" xr:uid="{00000000-0005-0000-0000-000015A90000}"/>
    <cellStyle name="Currency 3 7 3 2 4 2" xfId="35456" xr:uid="{00000000-0005-0000-0000-000016A90000}"/>
    <cellStyle name="Currency 3 7 3 2 4 3" xfId="57049" xr:uid="{00000000-0005-0000-0000-000017A90000}"/>
    <cellStyle name="Currency 3 7 3 2 5" xfId="35457" xr:uid="{00000000-0005-0000-0000-000018A90000}"/>
    <cellStyle name="Currency 3 7 3 2 6" xfId="35458" xr:uid="{00000000-0005-0000-0000-000019A90000}"/>
    <cellStyle name="Currency 3 7 3 3" xfId="35459" xr:uid="{00000000-0005-0000-0000-00001AA90000}"/>
    <cellStyle name="Currency 3 7 3 3 2" xfId="35460" xr:uid="{00000000-0005-0000-0000-00001BA90000}"/>
    <cellStyle name="Currency 3 7 3 3 2 2" xfId="35461" xr:uid="{00000000-0005-0000-0000-00001CA90000}"/>
    <cellStyle name="Currency 3 7 3 3 2 3" xfId="57050" xr:uid="{00000000-0005-0000-0000-00001DA90000}"/>
    <cellStyle name="Currency 3 7 3 3 3" xfId="35462" xr:uid="{00000000-0005-0000-0000-00001EA90000}"/>
    <cellStyle name="Currency 3 7 3 3 4" xfId="35463" xr:uid="{00000000-0005-0000-0000-00001FA90000}"/>
    <cellStyle name="Currency 3 7 3 4" xfId="35464" xr:uid="{00000000-0005-0000-0000-000020A90000}"/>
    <cellStyle name="Currency 3 7 3 4 2" xfId="35465" xr:uid="{00000000-0005-0000-0000-000021A90000}"/>
    <cellStyle name="Currency 3 7 3 4 2 2" xfId="35466" xr:uid="{00000000-0005-0000-0000-000022A90000}"/>
    <cellStyle name="Currency 3 7 3 4 2 3" xfId="57051" xr:uid="{00000000-0005-0000-0000-000023A90000}"/>
    <cellStyle name="Currency 3 7 3 4 3" xfId="35467" xr:uid="{00000000-0005-0000-0000-000024A90000}"/>
    <cellStyle name="Currency 3 7 3 4 4" xfId="35468" xr:uid="{00000000-0005-0000-0000-000025A90000}"/>
    <cellStyle name="Currency 3 7 3 5" xfId="35469" xr:uid="{00000000-0005-0000-0000-000026A90000}"/>
    <cellStyle name="Currency 3 7 3 5 2" xfId="35470" xr:uid="{00000000-0005-0000-0000-000027A90000}"/>
    <cellStyle name="Currency 3 7 3 5 3" xfId="57052" xr:uid="{00000000-0005-0000-0000-000028A90000}"/>
    <cellStyle name="Currency 3 7 3 6" xfId="35471" xr:uid="{00000000-0005-0000-0000-000029A90000}"/>
    <cellStyle name="Currency 3 7 3 7" xfId="35472" xr:uid="{00000000-0005-0000-0000-00002AA90000}"/>
    <cellStyle name="Currency 3 7 4" xfId="35473" xr:uid="{00000000-0005-0000-0000-00002BA90000}"/>
    <cellStyle name="Currency 3 7 4 2" xfId="35474" xr:uid="{00000000-0005-0000-0000-00002CA90000}"/>
    <cellStyle name="Currency 3 7 4 2 2" xfId="35475" xr:uid="{00000000-0005-0000-0000-00002DA90000}"/>
    <cellStyle name="Currency 3 7 4 2 2 2" xfId="35476" xr:uid="{00000000-0005-0000-0000-00002EA90000}"/>
    <cellStyle name="Currency 3 7 4 2 2 3" xfId="57053" xr:uid="{00000000-0005-0000-0000-00002FA90000}"/>
    <cellStyle name="Currency 3 7 4 2 3" xfId="35477" xr:uid="{00000000-0005-0000-0000-000030A90000}"/>
    <cellStyle name="Currency 3 7 4 2 4" xfId="35478" xr:uid="{00000000-0005-0000-0000-000031A90000}"/>
    <cellStyle name="Currency 3 7 4 3" xfId="35479" xr:uid="{00000000-0005-0000-0000-000032A90000}"/>
    <cellStyle name="Currency 3 7 4 3 2" xfId="35480" xr:uid="{00000000-0005-0000-0000-000033A90000}"/>
    <cellStyle name="Currency 3 7 4 3 2 2" xfId="35481" xr:uid="{00000000-0005-0000-0000-000034A90000}"/>
    <cellStyle name="Currency 3 7 4 3 2 3" xfId="57054" xr:uid="{00000000-0005-0000-0000-000035A90000}"/>
    <cellStyle name="Currency 3 7 4 3 3" xfId="35482" xr:uid="{00000000-0005-0000-0000-000036A90000}"/>
    <cellStyle name="Currency 3 7 4 3 4" xfId="35483" xr:uid="{00000000-0005-0000-0000-000037A90000}"/>
    <cellStyle name="Currency 3 7 4 4" xfId="35484" xr:uid="{00000000-0005-0000-0000-000038A90000}"/>
    <cellStyle name="Currency 3 7 4 4 2" xfId="35485" xr:uid="{00000000-0005-0000-0000-000039A90000}"/>
    <cellStyle name="Currency 3 7 4 4 3" xfId="57055" xr:uid="{00000000-0005-0000-0000-00003AA90000}"/>
    <cellStyle name="Currency 3 7 4 5" xfId="35486" xr:uid="{00000000-0005-0000-0000-00003BA90000}"/>
    <cellStyle name="Currency 3 7 4 6" xfId="35487" xr:uid="{00000000-0005-0000-0000-00003CA90000}"/>
    <cellStyle name="Currency 3 7 5" xfId="35488" xr:uid="{00000000-0005-0000-0000-00003DA90000}"/>
    <cellStyle name="Currency 3 7 5 2" xfId="35489" xr:uid="{00000000-0005-0000-0000-00003EA90000}"/>
    <cellStyle name="Currency 3 7 5 2 2" xfId="35490" xr:uid="{00000000-0005-0000-0000-00003FA90000}"/>
    <cellStyle name="Currency 3 7 5 2 2 2" xfId="35491" xr:uid="{00000000-0005-0000-0000-000040A90000}"/>
    <cellStyle name="Currency 3 7 5 2 2 3" xfId="57056" xr:uid="{00000000-0005-0000-0000-000041A90000}"/>
    <cellStyle name="Currency 3 7 5 2 3" xfId="35492" xr:uid="{00000000-0005-0000-0000-000042A90000}"/>
    <cellStyle name="Currency 3 7 5 2 4" xfId="35493" xr:uid="{00000000-0005-0000-0000-000043A90000}"/>
    <cellStyle name="Currency 3 7 5 3" xfId="35494" xr:uid="{00000000-0005-0000-0000-000044A90000}"/>
    <cellStyle name="Currency 3 7 5 3 2" xfId="35495" xr:uid="{00000000-0005-0000-0000-000045A90000}"/>
    <cellStyle name="Currency 3 7 5 3 3" xfId="57057" xr:uid="{00000000-0005-0000-0000-000046A90000}"/>
    <cellStyle name="Currency 3 7 5 4" xfId="35496" xr:uid="{00000000-0005-0000-0000-000047A90000}"/>
    <cellStyle name="Currency 3 7 5 5" xfId="35497" xr:uid="{00000000-0005-0000-0000-000048A90000}"/>
    <cellStyle name="Currency 3 7 6" xfId="35498" xr:uid="{00000000-0005-0000-0000-000049A90000}"/>
    <cellStyle name="Currency 3 7 6 2" xfId="35499" xr:uid="{00000000-0005-0000-0000-00004AA90000}"/>
    <cellStyle name="Currency 3 7 6 2 2" xfId="35500" xr:uid="{00000000-0005-0000-0000-00004BA90000}"/>
    <cellStyle name="Currency 3 7 6 2 3" xfId="57058" xr:uid="{00000000-0005-0000-0000-00004CA90000}"/>
    <cellStyle name="Currency 3 7 6 3" xfId="35501" xr:uid="{00000000-0005-0000-0000-00004DA90000}"/>
    <cellStyle name="Currency 3 7 6 4" xfId="35502" xr:uid="{00000000-0005-0000-0000-00004EA90000}"/>
    <cellStyle name="Currency 3 7 7" xfId="35503" xr:uid="{00000000-0005-0000-0000-00004FA90000}"/>
    <cellStyle name="Currency 3 7 7 2" xfId="35504" xr:uid="{00000000-0005-0000-0000-000050A90000}"/>
    <cellStyle name="Currency 3 7 7 2 2" xfId="35505" xr:uid="{00000000-0005-0000-0000-000051A90000}"/>
    <cellStyle name="Currency 3 7 7 2 3" xfId="57059" xr:uid="{00000000-0005-0000-0000-000052A90000}"/>
    <cellStyle name="Currency 3 7 7 3" xfId="35506" xr:uid="{00000000-0005-0000-0000-000053A90000}"/>
    <cellStyle name="Currency 3 7 7 4" xfId="35507" xr:uid="{00000000-0005-0000-0000-000054A90000}"/>
    <cellStyle name="Currency 3 7 8" xfId="35508" xr:uid="{00000000-0005-0000-0000-000055A90000}"/>
    <cellStyle name="Currency 3 7 8 2" xfId="35509" xr:uid="{00000000-0005-0000-0000-000056A90000}"/>
    <cellStyle name="Currency 3 7 8 3" xfId="57060" xr:uid="{00000000-0005-0000-0000-000057A90000}"/>
    <cellStyle name="Currency 3 7 9" xfId="35510" xr:uid="{00000000-0005-0000-0000-000058A90000}"/>
    <cellStyle name="Currency 3 8" xfId="35511" xr:uid="{00000000-0005-0000-0000-000059A90000}"/>
    <cellStyle name="Currency 3 8 2" xfId="35512" xr:uid="{00000000-0005-0000-0000-00005AA90000}"/>
    <cellStyle name="Currency 3 8 2 2" xfId="35513" xr:uid="{00000000-0005-0000-0000-00005BA90000}"/>
    <cellStyle name="Currency 3 8 2 2 2" xfId="35514" xr:uid="{00000000-0005-0000-0000-00005CA90000}"/>
    <cellStyle name="Currency 3 8 2 2 2 2" xfId="35515" xr:uid="{00000000-0005-0000-0000-00005DA90000}"/>
    <cellStyle name="Currency 3 8 2 2 2 2 2" xfId="35516" xr:uid="{00000000-0005-0000-0000-00005EA90000}"/>
    <cellStyle name="Currency 3 8 2 2 2 2 3" xfId="57061" xr:uid="{00000000-0005-0000-0000-00005FA90000}"/>
    <cellStyle name="Currency 3 8 2 2 2 3" xfId="35517" xr:uid="{00000000-0005-0000-0000-000060A90000}"/>
    <cellStyle name="Currency 3 8 2 2 2 4" xfId="35518" xr:uid="{00000000-0005-0000-0000-000061A90000}"/>
    <cellStyle name="Currency 3 8 2 2 3" xfId="35519" xr:uid="{00000000-0005-0000-0000-000062A90000}"/>
    <cellStyle name="Currency 3 8 2 2 3 2" xfId="35520" xr:uid="{00000000-0005-0000-0000-000063A90000}"/>
    <cellStyle name="Currency 3 8 2 2 3 2 2" xfId="35521" xr:uid="{00000000-0005-0000-0000-000064A90000}"/>
    <cellStyle name="Currency 3 8 2 2 3 2 3" xfId="57062" xr:uid="{00000000-0005-0000-0000-000065A90000}"/>
    <cellStyle name="Currency 3 8 2 2 3 3" xfId="35522" xr:uid="{00000000-0005-0000-0000-000066A90000}"/>
    <cellStyle name="Currency 3 8 2 2 3 4" xfId="35523" xr:uid="{00000000-0005-0000-0000-000067A90000}"/>
    <cellStyle name="Currency 3 8 2 2 4" xfId="35524" xr:uid="{00000000-0005-0000-0000-000068A90000}"/>
    <cellStyle name="Currency 3 8 2 2 4 2" xfId="35525" xr:uid="{00000000-0005-0000-0000-000069A90000}"/>
    <cellStyle name="Currency 3 8 2 2 4 3" xfId="57063" xr:uid="{00000000-0005-0000-0000-00006AA90000}"/>
    <cellStyle name="Currency 3 8 2 2 5" xfId="35526" xr:uid="{00000000-0005-0000-0000-00006BA90000}"/>
    <cellStyle name="Currency 3 8 2 2 6" xfId="35527" xr:uid="{00000000-0005-0000-0000-00006CA90000}"/>
    <cellStyle name="Currency 3 8 2 3" xfId="35528" xr:uid="{00000000-0005-0000-0000-00006DA90000}"/>
    <cellStyle name="Currency 3 8 2 3 2" xfId="35529" xr:uid="{00000000-0005-0000-0000-00006EA90000}"/>
    <cellStyle name="Currency 3 8 2 3 2 2" xfId="35530" xr:uid="{00000000-0005-0000-0000-00006FA90000}"/>
    <cellStyle name="Currency 3 8 2 3 2 3" xfId="57064" xr:uid="{00000000-0005-0000-0000-000070A90000}"/>
    <cellStyle name="Currency 3 8 2 3 3" xfId="35531" xr:uid="{00000000-0005-0000-0000-000071A90000}"/>
    <cellStyle name="Currency 3 8 2 3 4" xfId="35532" xr:uid="{00000000-0005-0000-0000-000072A90000}"/>
    <cellStyle name="Currency 3 8 2 4" xfId="35533" xr:uid="{00000000-0005-0000-0000-000073A90000}"/>
    <cellStyle name="Currency 3 8 2 4 2" xfId="35534" xr:uid="{00000000-0005-0000-0000-000074A90000}"/>
    <cellStyle name="Currency 3 8 2 4 2 2" xfId="35535" xr:uid="{00000000-0005-0000-0000-000075A90000}"/>
    <cellStyle name="Currency 3 8 2 4 2 3" xfId="57065" xr:uid="{00000000-0005-0000-0000-000076A90000}"/>
    <cellStyle name="Currency 3 8 2 4 3" xfId="35536" xr:uid="{00000000-0005-0000-0000-000077A90000}"/>
    <cellStyle name="Currency 3 8 2 4 4" xfId="35537" xr:uid="{00000000-0005-0000-0000-000078A90000}"/>
    <cellStyle name="Currency 3 8 2 5" xfId="35538" xr:uid="{00000000-0005-0000-0000-000079A90000}"/>
    <cellStyle name="Currency 3 8 2 5 2" xfId="35539" xr:uid="{00000000-0005-0000-0000-00007AA90000}"/>
    <cellStyle name="Currency 3 8 2 5 3" xfId="57066" xr:uid="{00000000-0005-0000-0000-00007BA90000}"/>
    <cellStyle name="Currency 3 8 2 6" xfId="35540" xr:uid="{00000000-0005-0000-0000-00007CA90000}"/>
    <cellStyle name="Currency 3 8 2 7" xfId="35541" xr:uid="{00000000-0005-0000-0000-00007DA90000}"/>
    <cellStyle name="Currency 3 8 3" xfId="35542" xr:uid="{00000000-0005-0000-0000-00007EA90000}"/>
    <cellStyle name="Currency 3 8 3 2" xfId="35543" xr:uid="{00000000-0005-0000-0000-00007FA90000}"/>
    <cellStyle name="Currency 3 8 3 2 2" xfId="35544" xr:uid="{00000000-0005-0000-0000-000080A90000}"/>
    <cellStyle name="Currency 3 8 3 2 2 2" xfId="35545" xr:uid="{00000000-0005-0000-0000-000081A90000}"/>
    <cellStyle name="Currency 3 8 3 2 2 3" xfId="57067" xr:uid="{00000000-0005-0000-0000-000082A90000}"/>
    <cellStyle name="Currency 3 8 3 2 3" xfId="35546" xr:uid="{00000000-0005-0000-0000-000083A90000}"/>
    <cellStyle name="Currency 3 8 3 2 4" xfId="35547" xr:uid="{00000000-0005-0000-0000-000084A90000}"/>
    <cellStyle name="Currency 3 8 3 3" xfId="35548" xr:uid="{00000000-0005-0000-0000-000085A90000}"/>
    <cellStyle name="Currency 3 8 3 3 2" xfId="35549" xr:uid="{00000000-0005-0000-0000-000086A90000}"/>
    <cellStyle name="Currency 3 8 3 3 2 2" xfId="35550" xr:uid="{00000000-0005-0000-0000-000087A90000}"/>
    <cellStyle name="Currency 3 8 3 3 2 3" xfId="57068" xr:uid="{00000000-0005-0000-0000-000088A90000}"/>
    <cellStyle name="Currency 3 8 3 3 3" xfId="35551" xr:uid="{00000000-0005-0000-0000-000089A90000}"/>
    <cellStyle name="Currency 3 8 3 3 4" xfId="35552" xr:uid="{00000000-0005-0000-0000-00008AA90000}"/>
    <cellStyle name="Currency 3 8 3 4" xfId="35553" xr:uid="{00000000-0005-0000-0000-00008BA90000}"/>
    <cellStyle name="Currency 3 8 3 4 2" xfId="35554" xr:uid="{00000000-0005-0000-0000-00008CA90000}"/>
    <cellStyle name="Currency 3 8 3 4 3" xfId="57069" xr:uid="{00000000-0005-0000-0000-00008DA90000}"/>
    <cellStyle name="Currency 3 8 3 5" xfId="35555" xr:uid="{00000000-0005-0000-0000-00008EA90000}"/>
    <cellStyle name="Currency 3 8 3 6" xfId="35556" xr:uid="{00000000-0005-0000-0000-00008FA90000}"/>
    <cellStyle name="Currency 3 8 4" xfId="35557" xr:uid="{00000000-0005-0000-0000-000090A90000}"/>
    <cellStyle name="Currency 3 8 4 2" xfId="35558" xr:uid="{00000000-0005-0000-0000-000091A90000}"/>
    <cellStyle name="Currency 3 8 4 2 2" xfId="35559" xr:uid="{00000000-0005-0000-0000-000092A90000}"/>
    <cellStyle name="Currency 3 8 4 2 3" xfId="57070" xr:uid="{00000000-0005-0000-0000-000093A90000}"/>
    <cellStyle name="Currency 3 8 4 3" xfId="35560" xr:uid="{00000000-0005-0000-0000-000094A90000}"/>
    <cellStyle name="Currency 3 8 4 4" xfId="35561" xr:uid="{00000000-0005-0000-0000-000095A90000}"/>
    <cellStyle name="Currency 3 8 5" xfId="35562" xr:uid="{00000000-0005-0000-0000-000096A90000}"/>
    <cellStyle name="Currency 3 8 5 2" xfId="35563" xr:uid="{00000000-0005-0000-0000-000097A90000}"/>
    <cellStyle name="Currency 3 8 5 2 2" xfId="35564" xr:uid="{00000000-0005-0000-0000-000098A90000}"/>
    <cellStyle name="Currency 3 8 5 2 3" xfId="57071" xr:uid="{00000000-0005-0000-0000-000099A90000}"/>
    <cellStyle name="Currency 3 8 5 3" xfId="35565" xr:uid="{00000000-0005-0000-0000-00009AA90000}"/>
    <cellStyle name="Currency 3 8 5 4" xfId="35566" xr:uid="{00000000-0005-0000-0000-00009BA90000}"/>
    <cellStyle name="Currency 3 8 6" xfId="35567" xr:uid="{00000000-0005-0000-0000-00009CA90000}"/>
    <cellStyle name="Currency 3 8 6 2" xfId="35568" xr:uid="{00000000-0005-0000-0000-00009DA90000}"/>
    <cellStyle name="Currency 3 8 6 3" xfId="57072" xr:uid="{00000000-0005-0000-0000-00009EA90000}"/>
    <cellStyle name="Currency 3 8 7" xfId="35569" xr:uid="{00000000-0005-0000-0000-00009FA90000}"/>
    <cellStyle name="Currency 3 8 8" xfId="35570" xr:uid="{00000000-0005-0000-0000-0000A0A90000}"/>
    <cellStyle name="Currency 3 9" xfId="35571" xr:uid="{00000000-0005-0000-0000-0000A1A90000}"/>
    <cellStyle name="Currency 3 9 2" xfId="35572" xr:uid="{00000000-0005-0000-0000-0000A2A90000}"/>
    <cellStyle name="Currency 3 9 2 2" xfId="35573" xr:uid="{00000000-0005-0000-0000-0000A3A90000}"/>
    <cellStyle name="Currency 3 9 2 2 2" xfId="35574" xr:uid="{00000000-0005-0000-0000-0000A4A90000}"/>
    <cellStyle name="Currency 3 9 2 2 2 2" xfId="35575" xr:uid="{00000000-0005-0000-0000-0000A5A90000}"/>
    <cellStyle name="Currency 3 9 2 2 2 3" xfId="57073" xr:uid="{00000000-0005-0000-0000-0000A6A90000}"/>
    <cellStyle name="Currency 3 9 2 2 3" xfId="35576" xr:uid="{00000000-0005-0000-0000-0000A7A90000}"/>
    <cellStyle name="Currency 3 9 2 2 4" xfId="35577" xr:uid="{00000000-0005-0000-0000-0000A8A90000}"/>
    <cellStyle name="Currency 3 9 2 3" xfId="35578" xr:uid="{00000000-0005-0000-0000-0000A9A90000}"/>
    <cellStyle name="Currency 3 9 2 3 2" xfId="35579" xr:uid="{00000000-0005-0000-0000-0000AAA90000}"/>
    <cellStyle name="Currency 3 9 2 3 2 2" xfId="35580" xr:uid="{00000000-0005-0000-0000-0000ABA90000}"/>
    <cellStyle name="Currency 3 9 2 3 2 3" xfId="57074" xr:uid="{00000000-0005-0000-0000-0000ACA90000}"/>
    <cellStyle name="Currency 3 9 2 3 3" xfId="35581" xr:uid="{00000000-0005-0000-0000-0000ADA90000}"/>
    <cellStyle name="Currency 3 9 2 3 4" xfId="35582" xr:uid="{00000000-0005-0000-0000-0000AEA90000}"/>
    <cellStyle name="Currency 3 9 2 4" xfId="35583" xr:uid="{00000000-0005-0000-0000-0000AFA90000}"/>
    <cellStyle name="Currency 3 9 2 4 2" xfId="35584" xr:uid="{00000000-0005-0000-0000-0000B0A90000}"/>
    <cellStyle name="Currency 3 9 2 4 3" xfId="57075" xr:uid="{00000000-0005-0000-0000-0000B1A90000}"/>
    <cellStyle name="Currency 3 9 2 5" xfId="35585" xr:uid="{00000000-0005-0000-0000-0000B2A90000}"/>
    <cellStyle name="Currency 3 9 2 6" xfId="35586" xr:uid="{00000000-0005-0000-0000-0000B3A90000}"/>
    <cellStyle name="Currency 3 9 3" xfId="35587" xr:uid="{00000000-0005-0000-0000-0000B4A90000}"/>
    <cellStyle name="Currency 3 9 3 2" xfId="35588" xr:uid="{00000000-0005-0000-0000-0000B5A90000}"/>
    <cellStyle name="Currency 3 9 3 2 2" xfId="35589" xr:uid="{00000000-0005-0000-0000-0000B6A90000}"/>
    <cellStyle name="Currency 3 9 3 2 3" xfId="57076" xr:uid="{00000000-0005-0000-0000-0000B7A90000}"/>
    <cellStyle name="Currency 3 9 3 3" xfId="35590" xr:uid="{00000000-0005-0000-0000-0000B8A90000}"/>
    <cellStyle name="Currency 3 9 3 4" xfId="35591" xr:uid="{00000000-0005-0000-0000-0000B9A90000}"/>
    <cellStyle name="Currency 3 9 4" xfId="35592" xr:uid="{00000000-0005-0000-0000-0000BAA90000}"/>
    <cellStyle name="Currency 3 9 4 2" xfId="35593" xr:uid="{00000000-0005-0000-0000-0000BBA90000}"/>
    <cellStyle name="Currency 3 9 4 2 2" xfId="35594" xr:uid="{00000000-0005-0000-0000-0000BCA90000}"/>
    <cellStyle name="Currency 3 9 4 2 3" xfId="57077" xr:uid="{00000000-0005-0000-0000-0000BDA90000}"/>
    <cellStyle name="Currency 3 9 4 3" xfId="35595" xr:uid="{00000000-0005-0000-0000-0000BEA90000}"/>
    <cellStyle name="Currency 3 9 4 4" xfId="35596" xr:uid="{00000000-0005-0000-0000-0000BFA90000}"/>
    <cellStyle name="Currency 3 9 5" xfId="35597" xr:uid="{00000000-0005-0000-0000-0000C0A90000}"/>
    <cellStyle name="Currency 3 9 5 2" xfId="35598" xr:uid="{00000000-0005-0000-0000-0000C1A90000}"/>
    <cellStyle name="Currency 3 9 5 3" xfId="57078" xr:uid="{00000000-0005-0000-0000-0000C2A90000}"/>
    <cellStyle name="Currency 3 9 6" xfId="35599" xr:uid="{00000000-0005-0000-0000-0000C3A90000}"/>
    <cellStyle name="Currency 3 9 7" xfId="35600" xr:uid="{00000000-0005-0000-0000-0000C4A90000}"/>
    <cellStyle name="Currency 4" xfId="35601" xr:uid="{00000000-0005-0000-0000-0000C5A90000}"/>
    <cellStyle name="Currency 5" xfId="35602" xr:uid="{00000000-0005-0000-0000-0000C6A90000}"/>
    <cellStyle name="Currency 5 10" xfId="35603" xr:uid="{00000000-0005-0000-0000-0000C7A90000}"/>
    <cellStyle name="Currency 5 11" xfId="35604" xr:uid="{00000000-0005-0000-0000-0000C8A90000}"/>
    <cellStyle name="Currency 5 2" xfId="35605" xr:uid="{00000000-0005-0000-0000-0000C9A90000}"/>
    <cellStyle name="Currency 5 2 10" xfId="35606" xr:uid="{00000000-0005-0000-0000-0000CAA90000}"/>
    <cellStyle name="Currency 5 2 2" xfId="35607" xr:uid="{00000000-0005-0000-0000-0000CBA90000}"/>
    <cellStyle name="Currency 5 2 2 2" xfId="35608" xr:uid="{00000000-0005-0000-0000-0000CCA90000}"/>
    <cellStyle name="Currency 5 2 2 2 2" xfId="35609" xr:uid="{00000000-0005-0000-0000-0000CDA90000}"/>
    <cellStyle name="Currency 5 2 2 2 2 2" xfId="35610" xr:uid="{00000000-0005-0000-0000-0000CEA90000}"/>
    <cellStyle name="Currency 5 2 2 2 2 2 2" xfId="35611" xr:uid="{00000000-0005-0000-0000-0000CFA90000}"/>
    <cellStyle name="Currency 5 2 2 2 2 2 2 2" xfId="35612" xr:uid="{00000000-0005-0000-0000-0000D0A90000}"/>
    <cellStyle name="Currency 5 2 2 2 2 2 2 3" xfId="57079" xr:uid="{00000000-0005-0000-0000-0000D1A90000}"/>
    <cellStyle name="Currency 5 2 2 2 2 2 3" xfId="35613" xr:uid="{00000000-0005-0000-0000-0000D2A90000}"/>
    <cellStyle name="Currency 5 2 2 2 2 2 4" xfId="35614" xr:uid="{00000000-0005-0000-0000-0000D3A90000}"/>
    <cellStyle name="Currency 5 2 2 2 2 3" xfId="35615" xr:uid="{00000000-0005-0000-0000-0000D4A90000}"/>
    <cellStyle name="Currency 5 2 2 2 2 3 2" xfId="35616" xr:uid="{00000000-0005-0000-0000-0000D5A90000}"/>
    <cellStyle name="Currency 5 2 2 2 2 3 2 2" xfId="35617" xr:uid="{00000000-0005-0000-0000-0000D6A90000}"/>
    <cellStyle name="Currency 5 2 2 2 2 3 2 3" xfId="57080" xr:uid="{00000000-0005-0000-0000-0000D7A90000}"/>
    <cellStyle name="Currency 5 2 2 2 2 3 3" xfId="35618" xr:uid="{00000000-0005-0000-0000-0000D8A90000}"/>
    <cellStyle name="Currency 5 2 2 2 2 3 4" xfId="35619" xr:uid="{00000000-0005-0000-0000-0000D9A90000}"/>
    <cellStyle name="Currency 5 2 2 2 2 4" xfId="35620" xr:uid="{00000000-0005-0000-0000-0000DAA90000}"/>
    <cellStyle name="Currency 5 2 2 2 2 4 2" xfId="35621" xr:uid="{00000000-0005-0000-0000-0000DBA90000}"/>
    <cellStyle name="Currency 5 2 2 2 2 4 3" xfId="57081" xr:uid="{00000000-0005-0000-0000-0000DCA90000}"/>
    <cellStyle name="Currency 5 2 2 2 2 5" xfId="35622" xr:uid="{00000000-0005-0000-0000-0000DDA90000}"/>
    <cellStyle name="Currency 5 2 2 2 2 6" xfId="35623" xr:uid="{00000000-0005-0000-0000-0000DEA90000}"/>
    <cellStyle name="Currency 5 2 2 2 3" xfId="35624" xr:uid="{00000000-0005-0000-0000-0000DFA90000}"/>
    <cellStyle name="Currency 5 2 2 2 3 2" xfId="35625" xr:uid="{00000000-0005-0000-0000-0000E0A90000}"/>
    <cellStyle name="Currency 5 2 2 2 3 2 2" xfId="35626" xr:uid="{00000000-0005-0000-0000-0000E1A90000}"/>
    <cellStyle name="Currency 5 2 2 2 3 2 3" xfId="57082" xr:uid="{00000000-0005-0000-0000-0000E2A90000}"/>
    <cellStyle name="Currency 5 2 2 2 3 3" xfId="35627" xr:uid="{00000000-0005-0000-0000-0000E3A90000}"/>
    <cellStyle name="Currency 5 2 2 2 3 4" xfId="35628" xr:uid="{00000000-0005-0000-0000-0000E4A90000}"/>
    <cellStyle name="Currency 5 2 2 2 4" xfId="35629" xr:uid="{00000000-0005-0000-0000-0000E5A90000}"/>
    <cellStyle name="Currency 5 2 2 2 4 2" xfId="35630" xr:uid="{00000000-0005-0000-0000-0000E6A90000}"/>
    <cellStyle name="Currency 5 2 2 2 4 2 2" xfId="35631" xr:uid="{00000000-0005-0000-0000-0000E7A90000}"/>
    <cellStyle name="Currency 5 2 2 2 4 2 3" xfId="57083" xr:uid="{00000000-0005-0000-0000-0000E8A90000}"/>
    <cellStyle name="Currency 5 2 2 2 4 3" xfId="35632" xr:uid="{00000000-0005-0000-0000-0000E9A90000}"/>
    <cellStyle name="Currency 5 2 2 2 4 4" xfId="35633" xr:uid="{00000000-0005-0000-0000-0000EAA90000}"/>
    <cellStyle name="Currency 5 2 2 2 5" xfId="35634" xr:uid="{00000000-0005-0000-0000-0000EBA90000}"/>
    <cellStyle name="Currency 5 2 2 2 5 2" xfId="35635" xr:uid="{00000000-0005-0000-0000-0000ECA90000}"/>
    <cellStyle name="Currency 5 2 2 2 5 3" xfId="57084" xr:uid="{00000000-0005-0000-0000-0000EDA90000}"/>
    <cellStyle name="Currency 5 2 2 2 6" xfId="35636" xr:uid="{00000000-0005-0000-0000-0000EEA90000}"/>
    <cellStyle name="Currency 5 2 2 2 7" xfId="35637" xr:uid="{00000000-0005-0000-0000-0000EFA90000}"/>
    <cellStyle name="Currency 5 2 2 3" xfId="35638" xr:uid="{00000000-0005-0000-0000-0000F0A90000}"/>
    <cellStyle name="Currency 5 2 2 3 2" xfId="35639" xr:uid="{00000000-0005-0000-0000-0000F1A90000}"/>
    <cellStyle name="Currency 5 2 2 3 2 2" xfId="35640" xr:uid="{00000000-0005-0000-0000-0000F2A90000}"/>
    <cellStyle name="Currency 5 2 2 3 2 2 2" xfId="35641" xr:uid="{00000000-0005-0000-0000-0000F3A90000}"/>
    <cellStyle name="Currency 5 2 2 3 2 2 3" xfId="57085" xr:uid="{00000000-0005-0000-0000-0000F4A90000}"/>
    <cellStyle name="Currency 5 2 2 3 2 3" xfId="35642" xr:uid="{00000000-0005-0000-0000-0000F5A90000}"/>
    <cellStyle name="Currency 5 2 2 3 2 4" xfId="35643" xr:uid="{00000000-0005-0000-0000-0000F6A90000}"/>
    <cellStyle name="Currency 5 2 2 3 3" xfId="35644" xr:uid="{00000000-0005-0000-0000-0000F7A90000}"/>
    <cellStyle name="Currency 5 2 2 3 3 2" xfId="35645" xr:uid="{00000000-0005-0000-0000-0000F8A90000}"/>
    <cellStyle name="Currency 5 2 2 3 3 2 2" xfId="35646" xr:uid="{00000000-0005-0000-0000-0000F9A90000}"/>
    <cellStyle name="Currency 5 2 2 3 3 2 3" xfId="57086" xr:uid="{00000000-0005-0000-0000-0000FAA90000}"/>
    <cellStyle name="Currency 5 2 2 3 3 3" xfId="35647" xr:uid="{00000000-0005-0000-0000-0000FBA90000}"/>
    <cellStyle name="Currency 5 2 2 3 3 4" xfId="35648" xr:uid="{00000000-0005-0000-0000-0000FCA90000}"/>
    <cellStyle name="Currency 5 2 2 3 4" xfId="35649" xr:uid="{00000000-0005-0000-0000-0000FDA90000}"/>
    <cellStyle name="Currency 5 2 2 3 4 2" xfId="35650" xr:uid="{00000000-0005-0000-0000-0000FEA90000}"/>
    <cellStyle name="Currency 5 2 2 3 4 3" xfId="57087" xr:uid="{00000000-0005-0000-0000-0000FFA90000}"/>
    <cellStyle name="Currency 5 2 2 3 5" xfId="35651" xr:uid="{00000000-0005-0000-0000-000000AA0000}"/>
    <cellStyle name="Currency 5 2 2 3 6" xfId="35652" xr:uid="{00000000-0005-0000-0000-000001AA0000}"/>
    <cellStyle name="Currency 5 2 2 4" xfId="35653" xr:uid="{00000000-0005-0000-0000-000002AA0000}"/>
    <cellStyle name="Currency 5 2 2 4 2" xfId="35654" xr:uid="{00000000-0005-0000-0000-000003AA0000}"/>
    <cellStyle name="Currency 5 2 2 4 2 2" xfId="35655" xr:uid="{00000000-0005-0000-0000-000004AA0000}"/>
    <cellStyle name="Currency 5 2 2 4 2 3" xfId="57088" xr:uid="{00000000-0005-0000-0000-000005AA0000}"/>
    <cellStyle name="Currency 5 2 2 4 3" xfId="35656" xr:uid="{00000000-0005-0000-0000-000006AA0000}"/>
    <cellStyle name="Currency 5 2 2 4 4" xfId="35657" xr:uid="{00000000-0005-0000-0000-000007AA0000}"/>
    <cellStyle name="Currency 5 2 2 5" xfId="35658" xr:uid="{00000000-0005-0000-0000-000008AA0000}"/>
    <cellStyle name="Currency 5 2 2 5 2" xfId="35659" xr:uid="{00000000-0005-0000-0000-000009AA0000}"/>
    <cellStyle name="Currency 5 2 2 5 2 2" xfId="35660" xr:uid="{00000000-0005-0000-0000-00000AAA0000}"/>
    <cellStyle name="Currency 5 2 2 5 2 3" xfId="57089" xr:uid="{00000000-0005-0000-0000-00000BAA0000}"/>
    <cellStyle name="Currency 5 2 2 5 3" xfId="35661" xr:uid="{00000000-0005-0000-0000-00000CAA0000}"/>
    <cellStyle name="Currency 5 2 2 5 4" xfId="35662" xr:uid="{00000000-0005-0000-0000-00000DAA0000}"/>
    <cellStyle name="Currency 5 2 2 6" xfId="35663" xr:uid="{00000000-0005-0000-0000-00000EAA0000}"/>
    <cellStyle name="Currency 5 2 2 6 2" xfId="35664" xr:uid="{00000000-0005-0000-0000-00000FAA0000}"/>
    <cellStyle name="Currency 5 2 2 6 3" xfId="57090" xr:uid="{00000000-0005-0000-0000-000010AA0000}"/>
    <cellStyle name="Currency 5 2 2 7" xfId="35665" xr:uid="{00000000-0005-0000-0000-000011AA0000}"/>
    <cellStyle name="Currency 5 2 2 8" xfId="35666" xr:uid="{00000000-0005-0000-0000-000012AA0000}"/>
    <cellStyle name="Currency 5 2 3" xfId="35667" xr:uid="{00000000-0005-0000-0000-000013AA0000}"/>
    <cellStyle name="Currency 5 2 3 2" xfId="35668" xr:uid="{00000000-0005-0000-0000-000014AA0000}"/>
    <cellStyle name="Currency 5 2 3 2 2" xfId="35669" xr:uid="{00000000-0005-0000-0000-000015AA0000}"/>
    <cellStyle name="Currency 5 2 3 2 2 2" xfId="35670" xr:uid="{00000000-0005-0000-0000-000016AA0000}"/>
    <cellStyle name="Currency 5 2 3 2 2 2 2" xfId="35671" xr:uid="{00000000-0005-0000-0000-000017AA0000}"/>
    <cellStyle name="Currency 5 2 3 2 2 2 3" xfId="57091" xr:uid="{00000000-0005-0000-0000-000018AA0000}"/>
    <cellStyle name="Currency 5 2 3 2 2 3" xfId="35672" xr:uid="{00000000-0005-0000-0000-000019AA0000}"/>
    <cellStyle name="Currency 5 2 3 2 2 4" xfId="35673" xr:uid="{00000000-0005-0000-0000-00001AAA0000}"/>
    <cellStyle name="Currency 5 2 3 2 3" xfId="35674" xr:uid="{00000000-0005-0000-0000-00001BAA0000}"/>
    <cellStyle name="Currency 5 2 3 2 3 2" xfId="35675" xr:uid="{00000000-0005-0000-0000-00001CAA0000}"/>
    <cellStyle name="Currency 5 2 3 2 3 2 2" xfId="35676" xr:uid="{00000000-0005-0000-0000-00001DAA0000}"/>
    <cellStyle name="Currency 5 2 3 2 3 2 3" xfId="57092" xr:uid="{00000000-0005-0000-0000-00001EAA0000}"/>
    <cellStyle name="Currency 5 2 3 2 3 3" xfId="35677" xr:uid="{00000000-0005-0000-0000-00001FAA0000}"/>
    <cellStyle name="Currency 5 2 3 2 3 4" xfId="35678" xr:uid="{00000000-0005-0000-0000-000020AA0000}"/>
    <cellStyle name="Currency 5 2 3 2 4" xfId="35679" xr:uid="{00000000-0005-0000-0000-000021AA0000}"/>
    <cellStyle name="Currency 5 2 3 2 4 2" xfId="35680" xr:uid="{00000000-0005-0000-0000-000022AA0000}"/>
    <cellStyle name="Currency 5 2 3 2 4 3" xfId="57093" xr:uid="{00000000-0005-0000-0000-000023AA0000}"/>
    <cellStyle name="Currency 5 2 3 2 5" xfId="35681" xr:uid="{00000000-0005-0000-0000-000024AA0000}"/>
    <cellStyle name="Currency 5 2 3 2 6" xfId="35682" xr:uid="{00000000-0005-0000-0000-000025AA0000}"/>
    <cellStyle name="Currency 5 2 3 3" xfId="35683" xr:uid="{00000000-0005-0000-0000-000026AA0000}"/>
    <cellStyle name="Currency 5 2 3 3 2" xfId="35684" xr:uid="{00000000-0005-0000-0000-000027AA0000}"/>
    <cellStyle name="Currency 5 2 3 3 2 2" xfId="35685" xr:uid="{00000000-0005-0000-0000-000028AA0000}"/>
    <cellStyle name="Currency 5 2 3 3 2 3" xfId="57094" xr:uid="{00000000-0005-0000-0000-000029AA0000}"/>
    <cellStyle name="Currency 5 2 3 3 3" xfId="35686" xr:uid="{00000000-0005-0000-0000-00002AAA0000}"/>
    <cellStyle name="Currency 5 2 3 3 4" xfId="35687" xr:uid="{00000000-0005-0000-0000-00002BAA0000}"/>
    <cellStyle name="Currency 5 2 3 4" xfId="35688" xr:uid="{00000000-0005-0000-0000-00002CAA0000}"/>
    <cellStyle name="Currency 5 2 3 4 2" xfId="35689" xr:uid="{00000000-0005-0000-0000-00002DAA0000}"/>
    <cellStyle name="Currency 5 2 3 4 2 2" xfId="35690" xr:uid="{00000000-0005-0000-0000-00002EAA0000}"/>
    <cellStyle name="Currency 5 2 3 4 2 3" xfId="57095" xr:uid="{00000000-0005-0000-0000-00002FAA0000}"/>
    <cellStyle name="Currency 5 2 3 4 3" xfId="35691" xr:uid="{00000000-0005-0000-0000-000030AA0000}"/>
    <cellStyle name="Currency 5 2 3 4 4" xfId="35692" xr:uid="{00000000-0005-0000-0000-000031AA0000}"/>
    <cellStyle name="Currency 5 2 3 5" xfId="35693" xr:uid="{00000000-0005-0000-0000-000032AA0000}"/>
    <cellStyle name="Currency 5 2 3 5 2" xfId="35694" xr:uid="{00000000-0005-0000-0000-000033AA0000}"/>
    <cellStyle name="Currency 5 2 3 5 3" xfId="57096" xr:uid="{00000000-0005-0000-0000-000034AA0000}"/>
    <cellStyle name="Currency 5 2 3 6" xfId="35695" xr:uid="{00000000-0005-0000-0000-000035AA0000}"/>
    <cellStyle name="Currency 5 2 3 7" xfId="35696" xr:uid="{00000000-0005-0000-0000-000036AA0000}"/>
    <cellStyle name="Currency 5 2 4" xfId="35697" xr:uid="{00000000-0005-0000-0000-000037AA0000}"/>
    <cellStyle name="Currency 5 2 4 2" xfId="35698" xr:uid="{00000000-0005-0000-0000-000038AA0000}"/>
    <cellStyle name="Currency 5 2 4 2 2" xfId="35699" xr:uid="{00000000-0005-0000-0000-000039AA0000}"/>
    <cellStyle name="Currency 5 2 4 2 2 2" xfId="35700" xr:uid="{00000000-0005-0000-0000-00003AAA0000}"/>
    <cellStyle name="Currency 5 2 4 2 2 3" xfId="57097" xr:uid="{00000000-0005-0000-0000-00003BAA0000}"/>
    <cellStyle name="Currency 5 2 4 2 3" xfId="35701" xr:uid="{00000000-0005-0000-0000-00003CAA0000}"/>
    <cellStyle name="Currency 5 2 4 2 4" xfId="35702" xr:uid="{00000000-0005-0000-0000-00003DAA0000}"/>
    <cellStyle name="Currency 5 2 4 3" xfId="35703" xr:uid="{00000000-0005-0000-0000-00003EAA0000}"/>
    <cellStyle name="Currency 5 2 4 3 2" xfId="35704" xr:uid="{00000000-0005-0000-0000-00003FAA0000}"/>
    <cellStyle name="Currency 5 2 4 3 2 2" xfId="35705" xr:uid="{00000000-0005-0000-0000-000040AA0000}"/>
    <cellStyle name="Currency 5 2 4 3 2 3" xfId="57098" xr:uid="{00000000-0005-0000-0000-000041AA0000}"/>
    <cellStyle name="Currency 5 2 4 3 3" xfId="35706" xr:uid="{00000000-0005-0000-0000-000042AA0000}"/>
    <cellStyle name="Currency 5 2 4 3 4" xfId="35707" xr:uid="{00000000-0005-0000-0000-000043AA0000}"/>
    <cellStyle name="Currency 5 2 4 4" xfId="35708" xr:uid="{00000000-0005-0000-0000-000044AA0000}"/>
    <cellStyle name="Currency 5 2 4 4 2" xfId="35709" xr:uid="{00000000-0005-0000-0000-000045AA0000}"/>
    <cellStyle name="Currency 5 2 4 4 3" xfId="57099" xr:uid="{00000000-0005-0000-0000-000046AA0000}"/>
    <cellStyle name="Currency 5 2 4 5" xfId="35710" xr:uid="{00000000-0005-0000-0000-000047AA0000}"/>
    <cellStyle name="Currency 5 2 4 6" xfId="35711" xr:uid="{00000000-0005-0000-0000-000048AA0000}"/>
    <cellStyle name="Currency 5 2 5" xfId="35712" xr:uid="{00000000-0005-0000-0000-000049AA0000}"/>
    <cellStyle name="Currency 5 2 5 2" xfId="35713" xr:uid="{00000000-0005-0000-0000-00004AAA0000}"/>
    <cellStyle name="Currency 5 2 5 2 2" xfId="35714" xr:uid="{00000000-0005-0000-0000-00004BAA0000}"/>
    <cellStyle name="Currency 5 2 5 2 2 2" xfId="35715" xr:uid="{00000000-0005-0000-0000-00004CAA0000}"/>
    <cellStyle name="Currency 5 2 5 2 2 3" xfId="57100" xr:uid="{00000000-0005-0000-0000-00004DAA0000}"/>
    <cellStyle name="Currency 5 2 5 2 3" xfId="35716" xr:uid="{00000000-0005-0000-0000-00004EAA0000}"/>
    <cellStyle name="Currency 5 2 5 2 4" xfId="35717" xr:uid="{00000000-0005-0000-0000-00004FAA0000}"/>
    <cellStyle name="Currency 5 2 5 3" xfId="35718" xr:uid="{00000000-0005-0000-0000-000050AA0000}"/>
    <cellStyle name="Currency 5 2 5 3 2" xfId="35719" xr:uid="{00000000-0005-0000-0000-000051AA0000}"/>
    <cellStyle name="Currency 5 2 5 3 3" xfId="57101" xr:uid="{00000000-0005-0000-0000-000052AA0000}"/>
    <cellStyle name="Currency 5 2 5 4" xfId="35720" xr:uid="{00000000-0005-0000-0000-000053AA0000}"/>
    <cellStyle name="Currency 5 2 5 5" xfId="35721" xr:uid="{00000000-0005-0000-0000-000054AA0000}"/>
    <cellStyle name="Currency 5 2 6" xfId="35722" xr:uid="{00000000-0005-0000-0000-000055AA0000}"/>
    <cellStyle name="Currency 5 2 6 2" xfId="35723" xr:uid="{00000000-0005-0000-0000-000056AA0000}"/>
    <cellStyle name="Currency 5 2 6 2 2" xfId="35724" xr:uid="{00000000-0005-0000-0000-000057AA0000}"/>
    <cellStyle name="Currency 5 2 6 2 3" xfId="57102" xr:uid="{00000000-0005-0000-0000-000058AA0000}"/>
    <cellStyle name="Currency 5 2 6 3" xfId="35725" xr:uid="{00000000-0005-0000-0000-000059AA0000}"/>
    <cellStyle name="Currency 5 2 6 4" xfId="35726" xr:uid="{00000000-0005-0000-0000-00005AAA0000}"/>
    <cellStyle name="Currency 5 2 7" xfId="35727" xr:uid="{00000000-0005-0000-0000-00005BAA0000}"/>
    <cellStyle name="Currency 5 2 7 2" xfId="35728" xr:uid="{00000000-0005-0000-0000-00005CAA0000}"/>
    <cellStyle name="Currency 5 2 7 2 2" xfId="35729" xr:uid="{00000000-0005-0000-0000-00005DAA0000}"/>
    <cellStyle name="Currency 5 2 7 2 3" xfId="57103" xr:uid="{00000000-0005-0000-0000-00005EAA0000}"/>
    <cellStyle name="Currency 5 2 7 3" xfId="35730" xr:uid="{00000000-0005-0000-0000-00005FAA0000}"/>
    <cellStyle name="Currency 5 2 7 4" xfId="35731" xr:uid="{00000000-0005-0000-0000-000060AA0000}"/>
    <cellStyle name="Currency 5 2 8" xfId="35732" xr:uid="{00000000-0005-0000-0000-000061AA0000}"/>
    <cellStyle name="Currency 5 2 8 2" xfId="35733" xr:uid="{00000000-0005-0000-0000-000062AA0000}"/>
    <cellStyle name="Currency 5 2 8 3" xfId="57104" xr:uid="{00000000-0005-0000-0000-000063AA0000}"/>
    <cellStyle name="Currency 5 2 9" xfId="35734" xr:uid="{00000000-0005-0000-0000-000064AA0000}"/>
    <cellStyle name="Currency 5 3" xfId="35735" xr:uid="{00000000-0005-0000-0000-000065AA0000}"/>
    <cellStyle name="Currency 5 3 2" xfId="35736" xr:uid="{00000000-0005-0000-0000-000066AA0000}"/>
    <cellStyle name="Currency 5 3 2 2" xfId="35737" xr:uid="{00000000-0005-0000-0000-000067AA0000}"/>
    <cellStyle name="Currency 5 3 2 2 2" xfId="35738" xr:uid="{00000000-0005-0000-0000-000068AA0000}"/>
    <cellStyle name="Currency 5 3 2 2 2 2" xfId="35739" xr:uid="{00000000-0005-0000-0000-000069AA0000}"/>
    <cellStyle name="Currency 5 3 2 2 2 2 2" xfId="35740" xr:uid="{00000000-0005-0000-0000-00006AAA0000}"/>
    <cellStyle name="Currency 5 3 2 2 2 2 3" xfId="57105" xr:uid="{00000000-0005-0000-0000-00006BAA0000}"/>
    <cellStyle name="Currency 5 3 2 2 2 3" xfId="35741" xr:uid="{00000000-0005-0000-0000-00006CAA0000}"/>
    <cellStyle name="Currency 5 3 2 2 2 4" xfId="35742" xr:uid="{00000000-0005-0000-0000-00006DAA0000}"/>
    <cellStyle name="Currency 5 3 2 2 3" xfId="35743" xr:uid="{00000000-0005-0000-0000-00006EAA0000}"/>
    <cellStyle name="Currency 5 3 2 2 3 2" xfId="35744" xr:uid="{00000000-0005-0000-0000-00006FAA0000}"/>
    <cellStyle name="Currency 5 3 2 2 3 2 2" xfId="35745" xr:uid="{00000000-0005-0000-0000-000070AA0000}"/>
    <cellStyle name="Currency 5 3 2 2 3 2 3" xfId="57106" xr:uid="{00000000-0005-0000-0000-000071AA0000}"/>
    <cellStyle name="Currency 5 3 2 2 3 3" xfId="35746" xr:uid="{00000000-0005-0000-0000-000072AA0000}"/>
    <cellStyle name="Currency 5 3 2 2 3 4" xfId="35747" xr:uid="{00000000-0005-0000-0000-000073AA0000}"/>
    <cellStyle name="Currency 5 3 2 2 4" xfId="35748" xr:uid="{00000000-0005-0000-0000-000074AA0000}"/>
    <cellStyle name="Currency 5 3 2 2 4 2" xfId="35749" xr:uid="{00000000-0005-0000-0000-000075AA0000}"/>
    <cellStyle name="Currency 5 3 2 2 4 3" xfId="57107" xr:uid="{00000000-0005-0000-0000-000076AA0000}"/>
    <cellStyle name="Currency 5 3 2 2 5" xfId="35750" xr:uid="{00000000-0005-0000-0000-000077AA0000}"/>
    <cellStyle name="Currency 5 3 2 2 6" xfId="35751" xr:uid="{00000000-0005-0000-0000-000078AA0000}"/>
    <cellStyle name="Currency 5 3 2 3" xfId="35752" xr:uid="{00000000-0005-0000-0000-000079AA0000}"/>
    <cellStyle name="Currency 5 3 2 3 2" xfId="35753" xr:uid="{00000000-0005-0000-0000-00007AAA0000}"/>
    <cellStyle name="Currency 5 3 2 3 2 2" xfId="35754" xr:uid="{00000000-0005-0000-0000-00007BAA0000}"/>
    <cellStyle name="Currency 5 3 2 3 2 3" xfId="57108" xr:uid="{00000000-0005-0000-0000-00007CAA0000}"/>
    <cellStyle name="Currency 5 3 2 3 3" xfId="35755" xr:uid="{00000000-0005-0000-0000-00007DAA0000}"/>
    <cellStyle name="Currency 5 3 2 3 4" xfId="35756" xr:uid="{00000000-0005-0000-0000-00007EAA0000}"/>
    <cellStyle name="Currency 5 3 2 4" xfId="35757" xr:uid="{00000000-0005-0000-0000-00007FAA0000}"/>
    <cellStyle name="Currency 5 3 2 4 2" xfId="35758" xr:uid="{00000000-0005-0000-0000-000080AA0000}"/>
    <cellStyle name="Currency 5 3 2 4 2 2" xfId="35759" xr:uid="{00000000-0005-0000-0000-000081AA0000}"/>
    <cellStyle name="Currency 5 3 2 4 2 3" xfId="57109" xr:uid="{00000000-0005-0000-0000-000082AA0000}"/>
    <cellStyle name="Currency 5 3 2 4 3" xfId="35760" xr:uid="{00000000-0005-0000-0000-000083AA0000}"/>
    <cellStyle name="Currency 5 3 2 4 4" xfId="35761" xr:uid="{00000000-0005-0000-0000-000084AA0000}"/>
    <cellStyle name="Currency 5 3 2 5" xfId="35762" xr:uid="{00000000-0005-0000-0000-000085AA0000}"/>
    <cellStyle name="Currency 5 3 2 5 2" xfId="35763" xr:uid="{00000000-0005-0000-0000-000086AA0000}"/>
    <cellStyle name="Currency 5 3 2 5 3" xfId="57110" xr:uid="{00000000-0005-0000-0000-000087AA0000}"/>
    <cellStyle name="Currency 5 3 2 6" xfId="35764" xr:uid="{00000000-0005-0000-0000-000088AA0000}"/>
    <cellStyle name="Currency 5 3 2 7" xfId="35765" xr:uid="{00000000-0005-0000-0000-000089AA0000}"/>
    <cellStyle name="Currency 5 3 3" xfId="35766" xr:uid="{00000000-0005-0000-0000-00008AAA0000}"/>
    <cellStyle name="Currency 5 3 3 2" xfId="35767" xr:uid="{00000000-0005-0000-0000-00008BAA0000}"/>
    <cellStyle name="Currency 5 3 3 2 2" xfId="35768" xr:uid="{00000000-0005-0000-0000-00008CAA0000}"/>
    <cellStyle name="Currency 5 3 3 2 2 2" xfId="35769" xr:uid="{00000000-0005-0000-0000-00008DAA0000}"/>
    <cellStyle name="Currency 5 3 3 2 2 3" xfId="57111" xr:uid="{00000000-0005-0000-0000-00008EAA0000}"/>
    <cellStyle name="Currency 5 3 3 2 3" xfId="35770" xr:uid="{00000000-0005-0000-0000-00008FAA0000}"/>
    <cellStyle name="Currency 5 3 3 2 4" xfId="35771" xr:uid="{00000000-0005-0000-0000-000090AA0000}"/>
    <cellStyle name="Currency 5 3 3 3" xfId="35772" xr:uid="{00000000-0005-0000-0000-000091AA0000}"/>
    <cellStyle name="Currency 5 3 3 3 2" xfId="35773" xr:uid="{00000000-0005-0000-0000-000092AA0000}"/>
    <cellStyle name="Currency 5 3 3 3 2 2" xfId="35774" xr:uid="{00000000-0005-0000-0000-000093AA0000}"/>
    <cellStyle name="Currency 5 3 3 3 2 3" xfId="57112" xr:uid="{00000000-0005-0000-0000-000094AA0000}"/>
    <cellStyle name="Currency 5 3 3 3 3" xfId="35775" xr:uid="{00000000-0005-0000-0000-000095AA0000}"/>
    <cellStyle name="Currency 5 3 3 3 4" xfId="35776" xr:uid="{00000000-0005-0000-0000-000096AA0000}"/>
    <cellStyle name="Currency 5 3 3 4" xfId="35777" xr:uid="{00000000-0005-0000-0000-000097AA0000}"/>
    <cellStyle name="Currency 5 3 3 4 2" xfId="35778" xr:uid="{00000000-0005-0000-0000-000098AA0000}"/>
    <cellStyle name="Currency 5 3 3 4 3" xfId="57113" xr:uid="{00000000-0005-0000-0000-000099AA0000}"/>
    <cellStyle name="Currency 5 3 3 5" xfId="35779" xr:uid="{00000000-0005-0000-0000-00009AAA0000}"/>
    <cellStyle name="Currency 5 3 3 6" xfId="35780" xr:uid="{00000000-0005-0000-0000-00009BAA0000}"/>
    <cellStyle name="Currency 5 3 4" xfId="35781" xr:uid="{00000000-0005-0000-0000-00009CAA0000}"/>
    <cellStyle name="Currency 5 3 4 2" xfId="35782" xr:uid="{00000000-0005-0000-0000-00009DAA0000}"/>
    <cellStyle name="Currency 5 3 4 2 2" xfId="35783" xr:uid="{00000000-0005-0000-0000-00009EAA0000}"/>
    <cellStyle name="Currency 5 3 4 2 2 2" xfId="35784" xr:uid="{00000000-0005-0000-0000-00009FAA0000}"/>
    <cellStyle name="Currency 5 3 4 2 2 3" xfId="57114" xr:uid="{00000000-0005-0000-0000-0000A0AA0000}"/>
    <cellStyle name="Currency 5 3 4 2 3" xfId="35785" xr:uid="{00000000-0005-0000-0000-0000A1AA0000}"/>
    <cellStyle name="Currency 5 3 4 2 4" xfId="35786" xr:uid="{00000000-0005-0000-0000-0000A2AA0000}"/>
    <cellStyle name="Currency 5 3 4 3" xfId="35787" xr:uid="{00000000-0005-0000-0000-0000A3AA0000}"/>
    <cellStyle name="Currency 5 3 4 3 2" xfId="35788" xr:uid="{00000000-0005-0000-0000-0000A4AA0000}"/>
    <cellStyle name="Currency 5 3 4 3 3" xfId="57115" xr:uid="{00000000-0005-0000-0000-0000A5AA0000}"/>
    <cellStyle name="Currency 5 3 4 4" xfId="35789" xr:uid="{00000000-0005-0000-0000-0000A6AA0000}"/>
    <cellStyle name="Currency 5 3 4 5" xfId="35790" xr:uid="{00000000-0005-0000-0000-0000A7AA0000}"/>
    <cellStyle name="Currency 5 3 5" xfId="35791" xr:uid="{00000000-0005-0000-0000-0000A8AA0000}"/>
    <cellStyle name="Currency 5 3 5 2" xfId="35792" xr:uid="{00000000-0005-0000-0000-0000A9AA0000}"/>
    <cellStyle name="Currency 5 3 5 2 2" xfId="35793" xr:uid="{00000000-0005-0000-0000-0000AAAA0000}"/>
    <cellStyle name="Currency 5 3 5 2 3" xfId="57116" xr:uid="{00000000-0005-0000-0000-0000ABAA0000}"/>
    <cellStyle name="Currency 5 3 5 3" xfId="35794" xr:uid="{00000000-0005-0000-0000-0000ACAA0000}"/>
    <cellStyle name="Currency 5 3 5 4" xfId="35795" xr:uid="{00000000-0005-0000-0000-0000ADAA0000}"/>
    <cellStyle name="Currency 5 3 6" xfId="35796" xr:uid="{00000000-0005-0000-0000-0000AEAA0000}"/>
    <cellStyle name="Currency 5 3 6 2" xfId="35797" xr:uid="{00000000-0005-0000-0000-0000AFAA0000}"/>
    <cellStyle name="Currency 5 3 6 2 2" xfId="35798" xr:uid="{00000000-0005-0000-0000-0000B0AA0000}"/>
    <cellStyle name="Currency 5 3 6 2 3" xfId="57117" xr:uid="{00000000-0005-0000-0000-0000B1AA0000}"/>
    <cellStyle name="Currency 5 3 6 3" xfId="35799" xr:uid="{00000000-0005-0000-0000-0000B2AA0000}"/>
    <cellStyle name="Currency 5 3 6 4" xfId="35800" xr:uid="{00000000-0005-0000-0000-0000B3AA0000}"/>
    <cellStyle name="Currency 5 3 7" xfId="35801" xr:uid="{00000000-0005-0000-0000-0000B4AA0000}"/>
    <cellStyle name="Currency 5 3 7 2" xfId="35802" xr:uid="{00000000-0005-0000-0000-0000B5AA0000}"/>
    <cellStyle name="Currency 5 3 7 3" xfId="57118" xr:uid="{00000000-0005-0000-0000-0000B6AA0000}"/>
    <cellStyle name="Currency 5 3 8" xfId="35803" xr:uid="{00000000-0005-0000-0000-0000B7AA0000}"/>
    <cellStyle name="Currency 5 3 9" xfId="35804" xr:uid="{00000000-0005-0000-0000-0000B8AA0000}"/>
    <cellStyle name="Currency 5 4" xfId="35805" xr:uid="{00000000-0005-0000-0000-0000B9AA0000}"/>
    <cellStyle name="Currency 5 4 2" xfId="35806" xr:uid="{00000000-0005-0000-0000-0000BAAA0000}"/>
    <cellStyle name="Currency 5 4 2 2" xfId="35807" xr:uid="{00000000-0005-0000-0000-0000BBAA0000}"/>
    <cellStyle name="Currency 5 4 2 2 2" xfId="35808" xr:uid="{00000000-0005-0000-0000-0000BCAA0000}"/>
    <cellStyle name="Currency 5 4 2 2 2 2" xfId="35809" xr:uid="{00000000-0005-0000-0000-0000BDAA0000}"/>
    <cellStyle name="Currency 5 4 2 2 2 3" xfId="57119" xr:uid="{00000000-0005-0000-0000-0000BEAA0000}"/>
    <cellStyle name="Currency 5 4 2 2 3" xfId="35810" xr:uid="{00000000-0005-0000-0000-0000BFAA0000}"/>
    <cellStyle name="Currency 5 4 2 2 4" xfId="35811" xr:uid="{00000000-0005-0000-0000-0000C0AA0000}"/>
    <cellStyle name="Currency 5 4 2 3" xfId="35812" xr:uid="{00000000-0005-0000-0000-0000C1AA0000}"/>
    <cellStyle name="Currency 5 4 2 3 2" xfId="35813" xr:uid="{00000000-0005-0000-0000-0000C2AA0000}"/>
    <cellStyle name="Currency 5 4 2 3 2 2" xfId="35814" xr:uid="{00000000-0005-0000-0000-0000C3AA0000}"/>
    <cellStyle name="Currency 5 4 2 3 2 3" xfId="57120" xr:uid="{00000000-0005-0000-0000-0000C4AA0000}"/>
    <cellStyle name="Currency 5 4 2 3 3" xfId="35815" xr:uid="{00000000-0005-0000-0000-0000C5AA0000}"/>
    <cellStyle name="Currency 5 4 2 3 4" xfId="35816" xr:uid="{00000000-0005-0000-0000-0000C6AA0000}"/>
    <cellStyle name="Currency 5 4 2 4" xfId="35817" xr:uid="{00000000-0005-0000-0000-0000C7AA0000}"/>
    <cellStyle name="Currency 5 4 2 4 2" xfId="35818" xr:uid="{00000000-0005-0000-0000-0000C8AA0000}"/>
    <cellStyle name="Currency 5 4 2 4 3" xfId="57121" xr:uid="{00000000-0005-0000-0000-0000C9AA0000}"/>
    <cellStyle name="Currency 5 4 2 5" xfId="35819" xr:uid="{00000000-0005-0000-0000-0000CAAA0000}"/>
    <cellStyle name="Currency 5 4 2 6" xfId="35820" xr:uid="{00000000-0005-0000-0000-0000CBAA0000}"/>
    <cellStyle name="Currency 5 4 3" xfId="35821" xr:uid="{00000000-0005-0000-0000-0000CCAA0000}"/>
    <cellStyle name="Currency 5 4 3 2" xfId="35822" xr:uid="{00000000-0005-0000-0000-0000CDAA0000}"/>
    <cellStyle name="Currency 5 4 3 2 2" xfId="35823" xr:uid="{00000000-0005-0000-0000-0000CEAA0000}"/>
    <cellStyle name="Currency 5 4 3 2 3" xfId="57122" xr:uid="{00000000-0005-0000-0000-0000CFAA0000}"/>
    <cellStyle name="Currency 5 4 3 3" xfId="35824" xr:uid="{00000000-0005-0000-0000-0000D0AA0000}"/>
    <cellStyle name="Currency 5 4 3 4" xfId="35825" xr:uid="{00000000-0005-0000-0000-0000D1AA0000}"/>
    <cellStyle name="Currency 5 4 4" xfId="35826" xr:uid="{00000000-0005-0000-0000-0000D2AA0000}"/>
    <cellStyle name="Currency 5 4 4 2" xfId="35827" xr:uid="{00000000-0005-0000-0000-0000D3AA0000}"/>
    <cellStyle name="Currency 5 4 4 2 2" xfId="35828" xr:uid="{00000000-0005-0000-0000-0000D4AA0000}"/>
    <cellStyle name="Currency 5 4 4 2 3" xfId="57123" xr:uid="{00000000-0005-0000-0000-0000D5AA0000}"/>
    <cellStyle name="Currency 5 4 4 3" xfId="35829" xr:uid="{00000000-0005-0000-0000-0000D6AA0000}"/>
    <cellStyle name="Currency 5 4 4 4" xfId="35830" xr:uid="{00000000-0005-0000-0000-0000D7AA0000}"/>
    <cellStyle name="Currency 5 4 5" xfId="35831" xr:uid="{00000000-0005-0000-0000-0000D8AA0000}"/>
    <cellStyle name="Currency 5 4 5 2" xfId="35832" xr:uid="{00000000-0005-0000-0000-0000D9AA0000}"/>
    <cellStyle name="Currency 5 4 5 3" xfId="57124" xr:uid="{00000000-0005-0000-0000-0000DAAA0000}"/>
    <cellStyle name="Currency 5 4 6" xfId="35833" xr:uid="{00000000-0005-0000-0000-0000DBAA0000}"/>
    <cellStyle name="Currency 5 4 7" xfId="35834" xr:uid="{00000000-0005-0000-0000-0000DCAA0000}"/>
    <cellStyle name="Currency 5 5" xfId="35835" xr:uid="{00000000-0005-0000-0000-0000DDAA0000}"/>
    <cellStyle name="Currency 5 5 2" xfId="35836" xr:uid="{00000000-0005-0000-0000-0000DEAA0000}"/>
    <cellStyle name="Currency 5 5 2 2" xfId="35837" xr:uid="{00000000-0005-0000-0000-0000DFAA0000}"/>
    <cellStyle name="Currency 5 5 2 2 2" xfId="35838" xr:uid="{00000000-0005-0000-0000-0000E0AA0000}"/>
    <cellStyle name="Currency 5 5 2 2 3" xfId="57125" xr:uid="{00000000-0005-0000-0000-0000E1AA0000}"/>
    <cellStyle name="Currency 5 5 2 3" xfId="35839" xr:uid="{00000000-0005-0000-0000-0000E2AA0000}"/>
    <cellStyle name="Currency 5 5 2 4" xfId="35840" xr:uid="{00000000-0005-0000-0000-0000E3AA0000}"/>
    <cellStyle name="Currency 5 5 3" xfId="35841" xr:uid="{00000000-0005-0000-0000-0000E4AA0000}"/>
    <cellStyle name="Currency 5 5 3 2" xfId="35842" xr:uid="{00000000-0005-0000-0000-0000E5AA0000}"/>
    <cellStyle name="Currency 5 5 3 2 2" xfId="35843" xr:uid="{00000000-0005-0000-0000-0000E6AA0000}"/>
    <cellStyle name="Currency 5 5 3 2 3" xfId="57126" xr:uid="{00000000-0005-0000-0000-0000E7AA0000}"/>
    <cellStyle name="Currency 5 5 3 3" xfId="35844" xr:uid="{00000000-0005-0000-0000-0000E8AA0000}"/>
    <cellStyle name="Currency 5 5 3 4" xfId="35845" xr:uid="{00000000-0005-0000-0000-0000E9AA0000}"/>
    <cellStyle name="Currency 5 5 4" xfId="35846" xr:uid="{00000000-0005-0000-0000-0000EAAA0000}"/>
    <cellStyle name="Currency 5 5 4 2" xfId="35847" xr:uid="{00000000-0005-0000-0000-0000EBAA0000}"/>
    <cellStyle name="Currency 5 5 4 3" xfId="57127" xr:uid="{00000000-0005-0000-0000-0000ECAA0000}"/>
    <cellStyle name="Currency 5 5 5" xfId="35848" xr:uid="{00000000-0005-0000-0000-0000EDAA0000}"/>
    <cellStyle name="Currency 5 5 6" xfId="35849" xr:uid="{00000000-0005-0000-0000-0000EEAA0000}"/>
    <cellStyle name="Currency 5 6" xfId="35850" xr:uid="{00000000-0005-0000-0000-0000EFAA0000}"/>
    <cellStyle name="Currency 5 6 2" xfId="35851" xr:uid="{00000000-0005-0000-0000-0000F0AA0000}"/>
    <cellStyle name="Currency 5 6 2 2" xfId="35852" xr:uid="{00000000-0005-0000-0000-0000F1AA0000}"/>
    <cellStyle name="Currency 5 6 2 2 2" xfId="35853" xr:uid="{00000000-0005-0000-0000-0000F2AA0000}"/>
    <cellStyle name="Currency 5 6 2 2 3" xfId="57128" xr:uid="{00000000-0005-0000-0000-0000F3AA0000}"/>
    <cellStyle name="Currency 5 6 2 3" xfId="35854" xr:uid="{00000000-0005-0000-0000-0000F4AA0000}"/>
    <cellStyle name="Currency 5 6 2 4" xfId="35855" xr:uid="{00000000-0005-0000-0000-0000F5AA0000}"/>
    <cellStyle name="Currency 5 6 3" xfId="35856" xr:uid="{00000000-0005-0000-0000-0000F6AA0000}"/>
    <cellStyle name="Currency 5 6 3 2" xfId="35857" xr:uid="{00000000-0005-0000-0000-0000F7AA0000}"/>
    <cellStyle name="Currency 5 6 3 3" xfId="57129" xr:uid="{00000000-0005-0000-0000-0000F8AA0000}"/>
    <cellStyle name="Currency 5 6 4" xfId="35858" xr:uid="{00000000-0005-0000-0000-0000F9AA0000}"/>
    <cellStyle name="Currency 5 6 5" xfId="35859" xr:uid="{00000000-0005-0000-0000-0000FAAA0000}"/>
    <cellStyle name="Currency 5 7" xfId="35860" xr:uid="{00000000-0005-0000-0000-0000FBAA0000}"/>
    <cellStyle name="Currency 5 7 2" xfId="35861" xr:uid="{00000000-0005-0000-0000-0000FCAA0000}"/>
    <cellStyle name="Currency 5 7 2 2" xfId="35862" xr:uid="{00000000-0005-0000-0000-0000FDAA0000}"/>
    <cellStyle name="Currency 5 7 2 3" xfId="57130" xr:uid="{00000000-0005-0000-0000-0000FEAA0000}"/>
    <cellStyle name="Currency 5 7 3" xfId="35863" xr:uid="{00000000-0005-0000-0000-0000FFAA0000}"/>
    <cellStyle name="Currency 5 7 4" xfId="35864" xr:uid="{00000000-0005-0000-0000-000000AB0000}"/>
    <cellStyle name="Currency 5 8" xfId="35865" xr:uid="{00000000-0005-0000-0000-000001AB0000}"/>
    <cellStyle name="Currency 5 8 2" xfId="35866" xr:uid="{00000000-0005-0000-0000-000002AB0000}"/>
    <cellStyle name="Currency 5 8 2 2" xfId="35867" xr:uid="{00000000-0005-0000-0000-000003AB0000}"/>
    <cellStyle name="Currency 5 8 2 3" xfId="57131" xr:uid="{00000000-0005-0000-0000-000004AB0000}"/>
    <cellStyle name="Currency 5 8 3" xfId="35868" xr:uid="{00000000-0005-0000-0000-000005AB0000}"/>
    <cellStyle name="Currency 5 8 4" xfId="35869" xr:uid="{00000000-0005-0000-0000-000006AB0000}"/>
    <cellStyle name="Currency 5 9" xfId="35870" xr:uid="{00000000-0005-0000-0000-000007AB0000}"/>
    <cellStyle name="Currency 5 9 2" xfId="35871" xr:uid="{00000000-0005-0000-0000-000008AB0000}"/>
    <cellStyle name="Currency 5 9 3" xfId="57132" xr:uid="{00000000-0005-0000-0000-000009AB0000}"/>
    <cellStyle name="Currency 6" xfId="35872" xr:uid="{00000000-0005-0000-0000-00000AAB0000}"/>
    <cellStyle name="Currency 6 2" xfId="35873" xr:uid="{00000000-0005-0000-0000-00000BAB0000}"/>
    <cellStyle name="Currency 6 2 2" xfId="35874" xr:uid="{00000000-0005-0000-0000-00000CAB0000}"/>
    <cellStyle name="Currency 6 2 2 2" xfId="35875" xr:uid="{00000000-0005-0000-0000-00000DAB0000}"/>
    <cellStyle name="Currency 6 2 2 2 2" xfId="35876" xr:uid="{00000000-0005-0000-0000-00000EAB0000}"/>
    <cellStyle name="Currency 6 2 2 2 2 2" xfId="35877" xr:uid="{00000000-0005-0000-0000-00000FAB0000}"/>
    <cellStyle name="Currency 6 2 2 2 2 3" xfId="57133" xr:uid="{00000000-0005-0000-0000-000010AB0000}"/>
    <cellStyle name="Currency 6 2 2 2 3" xfId="35878" xr:uid="{00000000-0005-0000-0000-000011AB0000}"/>
    <cellStyle name="Currency 6 2 2 2 4" xfId="35879" xr:uid="{00000000-0005-0000-0000-000012AB0000}"/>
    <cellStyle name="Currency 6 2 2 3" xfId="35880" xr:uid="{00000000-0005-0000-0000-000013AB0000}"/>
    <cellStyle name="Currency 6 2 2 3 2" xfId="35881" xr:uid="{00000000-0005-0000-0000-000014AB0000}"/>
    <cellStyle name="Currency 6 2 2 3 2 2" xfId="35882" xr:uid="{00000000-0005-0000-0000-000015AB0000}"/>
    <cellStyle name="Currency 6 2 2 3 2 3" xfId="57134" xr:uid="{00000000-0005-0000-0000-000016AB0000}"/>
    <cellStyle name="Currency 6 2 2 3 3" xfId="35883" xr:uid="{00000000-0005-0000-0000-000017AB0000}"/>
    <cellStyle name="Currency 6 2 2 3 4" xfId="35884" xr:uid="{00000000-0005-0000-0000-000018AB0000}"/>
    <cellStyle name="Currency 6 2 2 4" xfId="35885" xr:uid="{00000000-0005-0000-0000-000019AB0000}"/>
    <cellStyle name="Currency 6 2 2 4 2" xfId="35886" xr:uid="{00000000-0005-0000-0000-00001AAB0000}"/>
    <cellStyle name="Currency 6 2 2 4 3" xfId="57135" xr:uid="{00000000-0005-0000-0000-00001BAB0000}"/>
    <cellStyle name="Currency 6 2 2 5" xfId="35887" xr:uid="{00000000-0005-0000-0000-00001CAB0000}"/>
    <cellStyle name="Currency 6 2 2 6" xfId="35888" xr:uid="{00000000-0005-0000-0000-00001DAB0000}"/>
    <cellStyle name="Currency 6 2 3" xfId="35889" xr:uid="{00000000-0005-0000-0000-00001EAB0000}"/>
    <cellStyle name="Currency 6 2 3 2" xfId="35890" xr:uid="{00000000-0005-0000-0000-00001FAB0000}"/>
    <cellStyle name="Currency 6 2 3 2 2" xfId="35891" xr:uid="{00000000-0005-0000-0000-000020AB0000}"/>
    <cellStyle name="Currency 6 2 3 2 3" xfId="57136" xr:uid="{00000000-0005-0000-0000-000021AB0000}"/>
    <cellStyle name="Currency 6 2 3 3" xfId="35892" xr:uid="{00000000-0005-0000-0000-000022AB0000}"/>
    <cellStyle name="Currency 6 2 3 4" xfId="35893" xr:uid="{00000000-0005-0000-0000-000023AB0000}"/>
    <cellStyle name="Currency 6 2 4" xfId="35894" xr:uid="{00000000-0005-0000-0000-000024AB0000}"/>
    <cellStyle name="Currency 6 2 4 2" xfId="35895" xr:uid="{00000000-0005-0000-0000-000025AB0000}"/>
    <cellStyle name="Currency 6 2 4 2 2" xfId="35896" xr:uid="{00000000-0005-0000-0000-000026AB0000}"/>
    <cellStyle name="Currency 6 2 4 2 3" xfId="57137" xr:uid="{00000000-0005-0000-0000-000027AB0000}"/>
    <cellStyle name="Currency 6 2 4 3" xfId="35897" xr:uid="{00000000-0005-0000-0000-000028AB0000}"/>
    <cellStyle name="Currency 6 2 4 4" xfId="35898" xr:uid="{00000000-0005-0000-0000-000029AB0000}"/>
    <cellStyle name="Currency 6 2 5" xfId="35899" xr:uid="{00000000-0005-0000-0000-00002AAB0000}"/>
    <cellStyle name="Currency 6 2 5 2" xfId="35900" xr:uid="{00000000-0005-0000-0000-00002BAB0000}"/>
    <cellStyle name="Currency 6 2 5 3" xfId="57138" xr:uid="{00000000-0005-0000-0000-00002CAB0000}"/>
    <cellStyle name="Currency 6 2 6" xfId="35901" xr:uid="{00000000-0005-0000-0000-00002DAB0000}"/>
    <cellStyle name="Currency 6 2 7" xfId="35902" xr:uid="{00000000-0005-0000-0000-00002EAB0000}"/>
    <cellStyle name="Currency 6 3" xfId="35903" xr:uid="{00000000-0005-0000-0000-00002FAB0000}"/>
    <cellStyle name="Currency 6 3 2" xfId="35904" xr:uid="{00000000-0005-0000-0000-000030AB0000}"/>
    <cellStyle name="Currency 6 3 2 2" xfId="35905" xr:uid="{00000000-0005-0000-0000-000031AB0000}"/>
    <cellStyle name="Currency 6 3 2 2 2" xfId="35906" xr:uid="{00000000-0005-0000-0000-000032AB0000}"/>
    <cellStyle name="Currency 6 3 2 2 3" xfId="57139" xr:uid="{00000000-0005-0000-0000-000033AB0000}"/>
    <cellStyle name="Currency 6 3 2 3" xfId="35907" xr:uid="{00000000-0005-0000-0000-000034AB0000}"/>
    <cellStyle name="Currency 6 3 2 4" xfId="35908" xr:uid="{00000000-0005-0000-0000-000035AB0000}"/>
    <cellStyle name="Currency 6 3 3" xfId="35909" xr:uid="{00000000-0005-0000-0000-000036AB0000}"/>
    <cellStyle name="Currency 6 3 3 2" xfId="35910" xr:uid="{00000000-0005-0000-0000-000037AB0000}"/>
    <cellStyle name="Currency 6 3 3 2 2" xfId="35911" xr:uid="{00000000-0005-0000-0000-000038AB0000}"/>
    <cellStyle name="Currency 6 3 3 2 3" xfId="57140" xr:uid="{00000000-0005-0000-0000-000039AB0000}"/>
    <cellStyle name="Currency 6 3 3 3" xfId="35912" xr:uid="{00000000-0005-0000-0000-00003AAB0000}"/>
    <cellStyle name="Currency 6 3 3 4" xfId="35913" xr:uid="{00000000-0005-0000-0000-00003BAB0000}"/>
    <cellStyle name="Currency 6 3 4" xfId="35914" xr:uid="{00000000-0005-0000-0000-00003CAB0000}"/>
    <cellStyle name="Currency 6 3 4 2" xfId="35915" xr:uid="{00000000-0005-0000-0000-00003DAB0000}"/>
    <cellStyle name="Currency 6 3 4 3" xfId="57141" xr:uid="{00000000-0005-0000-0000-00003EAB0000}"/>
    <cellStyle name="Currency 6 3 5" xfId="35916" xr:uid="{00000000-0005-0000-0000-00003FAB0000}"/>
    <cellStyle name="Currency 6 3 6" xfId="35917" xr:uid="{00000000-0005-0000-0000-000040AB0000}"/>
    <cellStyle name="Currency 6 4" xfId="35918" xr:uid="{00000000-0005-0000-0000-000041AB0000}"/>
    <cellStyle name="Currency 6 4 2" xfId="35919" xr:uid="{00000000-0005-0000-0000-000042AB0000}"/>
    <cellStyle name="Currency 6 4 2 2" xfId="35920" xr:uid="{00000000-0005-0000-0000-000043AB0000}"/>
    <cellStyle name="Currency 6 4 2 3" xfId="57142" xr:uid="{00000000-0005-0000-0000-000044AB0000}"/>
    <cellStyle name="Currency 6 4 3" xfId="35921" xr:uid="{00000000-0005-0000-0000-000045AB0000}"/>
    <cellStyle name="Currency 6 4 4" xfId="35922" xr:uid="{00000000-0005-0000-0000-000046AB0000}"/>
    <cellStyle name="Currency 6 5" xfId="35923" xr:uid="{00000000-0005-0000-0000-000047AB0000}"/>
    <cellStyle name="Currency 6 5 2" xfId="35924" xr:uid="{00000000-0005-0000-0000-000048AB0000}"/>
    <cellStyle name="Currency 6 5 2 2" xfId="35925" xr:uid="{00000000-0005-0000-0000-000049AB0000}"/>
    <cellStyle name="Currency 6 5 2 3" xfId="57143" xr:uid="{00000000-0005-0000-0000-00004AAB0000}"/>
    <cellStyle name="Currency 6 5 3" xfId="35926" xr:uid="{00000000-0005-0000-0000-00004BAB0000}"/>
    <cellStyle name="Currency 6 5 4" xfId="35927" xr:uid="{00000000-0005-0000-0000-00004CAB0000}"/>
    <cellStyle name="Currency 6 6" xfId="35928" xr:uid="{00000000-0005-0000-0000-00004DAB0000}"/>
    <cellStyle name="Currency 6 6 2" xfId="35929" xr:uid="{00000000-0005-0000-0000-00004EAB0000}"/>
    <cellStyle name="Currency 6 6 3" xfId="57144" xr:uid="{00000000-0005-0000-0000-00004FAB0000}"/>
    <cellStyle name="Currency 6 7" xfId="35930" xr:uid="{00000000-0005-0000-0000-000050AB0000}"/>
    <cellStyle name="Currency 6 8" xfId="35931" xr:uid="{00000000-0005-0000-0000-000051AB0000}"/>
    <cellStyle name="Currency 7" xfId="35932" xr:uid="{00000000-0005-0000-0000-000052AB0000}"/>
    <cellStyle name="Currency 7 2" xfId="35933" xr:uid="{00000000-0005-0000-0000-000053AB0000}"/>
    <cellStyle name="Currency 7 2 2" xfId="35934" xr:uid="{00000000-0005-0000-0000-000054AB0000}"/>
    <cellStyle name="Currency 7 2 2 2" xfId="35935" xr:uid="{00000000-0005-0000-0000-000055AB0000}"/>
    <cellStyle name="Currency 7 2 2 2 2" xfId="35936" xr:uid="{00000000-0005-0000-0000-000056AB0000}"/>
    <cellStyle name="Currency 7 2 2 2 3" xfId="57145" xr:uid="{00000000-0005-0000-0000-000057AB0000}"/>
    <cellStyle name="Currency 7 2 2 3" xfId="35937" xr:uid="{00000000-0005-0000-0000-000058AB0000}"/>
    <cellStyle name="Currency 7 2 2 4" xfId="35938" xr:uid="{00000000-0005-0000-0000-000059AB0000}"/>
    <cellStyle name="Currency 7 2 3" xfId="35939" xr:uid="{00000000-0005-0000-0000-00005AAB0000}"/>
    <cellStyle name="Currency 7 2 3 2" xfId="35940" xr:uid="{00000000-0005-0000-0000-00005BAB0000}"/>
    <cellStyle name="Currency 7 2 3 2 2" xfId="35941" xr:uid="{00000000-0005-0000-0000-00005CAB0000}"/>
    <cellStyle name="Currency 7 2 3 2 3" xfId="57146" xr:uid="{00000000-0005-0000-0000-00005DAB0000}"/>
    <cellStyle name="Currency 7 2 3 3" xfId="35942" xr:uid="{00000000-0005-0000-0000-00005EAB0000}"/>
    <cellStyle name="Currency 7 2 3 4" xfId="35943" xr:uid="{00000000-0005-0000-0000-00005FAB0000}"/>
    <cellStyle name="Currency 7 2 4" xfId="35944" xr:uid="{00000000-0005-0000-0000-000060AB0000}"/>
    <cellStyle name="Currency 7 2 4 2" xfId="35945" xr:uid="{00000000-0005-0000-0000-000061AB0000}"/>
    <cellStyle name="Currency 7 2 4 3" xfId="57147" xr:uid="{00000000-0005-0000-0000-000062AB0000}"/>
    <cellStyle name="Currency 7 2 5" xfId="35946" xr:uid="{00000000-0005-0000-0000-000063AB0000}"/>
    <cellStyle name="Currency 7 2 6" xfId="35947" xr:uid="{00000000-0005-0000-0000-000064AB0000}"/>
    <cellStyle name="Currency 7 3" xfId="35948" xr:uid="{00000000-0005-0000-0000-000065AB0000}"/>
    <cellStyle name="Currency 7 3 2" xfId="35949" xr:uid="{00000000-0005-0000-0000-000066AB0000}"/>
    <cellStyle name="Currency 7 3 2 2" xfId="35950" xr:uid="{00000000-0005-0000-0000-000067AB0000}"/>
    <cellStyle name="Currency 7 3 2 3" xfId="57148" xr:uid="{00000000-0005-0000-0000-000068AB0000}"/>
    <cellStyle name="Currency 7 3 3" xfId="35951" xr:uid="{00000000-0005-0000-0000-000069AB0000}"/>
    <cellStyle name="Currency 7 3 4" xfId="35952" xr:uid="{00000000-0005-0000-0000-00006AAB0000}"/>
    <cellStyle name="Currency 7 4" xfId="35953" xr:uid="{00000000-0005-0000-0000-00006BAB0000}"/>
    <cellStyle name="Currency 7 4 2" xfId="35954" xr:uid="{00000000-0005-0000-0000-00006CAB0000}"/>
    <cellStyle name="Currency 7 4 2 2" xfId="35955" xr:uid="{00000000-0005-0000-0000-00006DAB0000}"/>
    <cellStyle name="Currency 7 4 2 3" xfId="57149" xr:uid="{00000000-0005-0000-0000-00006EAB0000}"/>
    <cellStyle name="Currency 7 4 3" xfId="35956" xr:uid="{00000000-0005-0000-0000-00006FAB0000}"/>
    <cellStyle name="Currency 7 4 4" xfId="35957" xr:uid="{00000000-0005-0000-0000-000070AB0000}"/>
    <cellStyle name="Currency 7 5" xfId="35958" xr:uid="{00000000-0005-0000-0000-000071AB0000}"/>
    <cellStyle name="Currency 7 5 2" xfId="35959" xr:uid="{00000000-0005-0000-0000-000072AB0000}"/>
    <cellStyle name="Currency 7 5 3" xfId="57150" xr:uid="{00000000-0005-0000-0000-000073AB0000}"/>
    <cellStyle name="Currency 7 6" xfId="35960" xr:uid="{00000000-0005-0000-0000-000074AB0000}"/>
    <cellStyle name="Currency 7 7" xfId="35961" xr:uid="{00000000-0005-0000-0000-000075AB0000}"/>
    <cellStyle name="Currency 8" xfId="35962" xr:uid="{00000000-0005-0000-0000-000076AB0000}"/>
    <cellStyle name="Currency 8 2" xfId="35963" xr:uid="{00000000-0005-0000-0000-000077AB0000}"/>
    <cellStyle name="Currency 8 2 2" xfId="35964" xr:uid="{00000000-0005-0000-0000-000078AB0000}"/>
    <cellStyle name="Currency 8 2 2 2" xfId="35965" xr:uid="{00000000-0005-0000-0000-000079AB0000}"/>
    <cellStyle name="Currency 8 2 2 3" xfId="57151" xr:uid="{00000000-0005-0000-0000-00007AAB0000}"/>
    <cellStyle name="Currency 8 2 3" xfId="35966" xr:uid="{00000000-0005-0000-0000-00007BAB0000}"/>
    <cellStyle name="Currency 8 2 4" xfId="35967" xr:uid="{00000000-0005-0000-0000-00007CAB0000}"/>
    <cellStyle name="Currency 8 3" xfId="35968" xr:uid="{00000000-0005-0000-0000-00007DAB0000}"/>
    <cellStyle name="Currency 8 3 2" xfId="35969" xr:uid="{00000000-0005-0000-0000-00007EAB0000}"/>
    <cellStyle name="Currency 8 3 2 2" xfId="35970" xr:uid="{00000000-0005-0000-0000-00007FAB0000}"/>
    <cellStyle name="Currency 8 3 2 3" xfId="57152" xr:uid="{00000000-0005-0000-0000-000080AB0000}"/>
    <cellStyle name="Currency 8 3 3" xfId="35971" xr:uid="{00000000-0005-0000-0000-000081AB0000}"/>
    <cellStyle name="Currency 8 3 4" xfId="35972" xr:uid="{00000000-0005-0000-0000-000082AB0000}"/>
    <cellStyle name="Currency 8 4" xfId="35973" xr:uid="{00000000-0005-0000-0000-000083AB0000}"/>
    <cellStyle name="Currency 8 4 2" xfId="35974" xr:uid="{00000000-0005-0000-0000-000084AB0000}"/>
    <cellStyle name="Currency 8 4 3" xfId="57153" xr:uid="{00000000-0005-0000-0000-000085AB0000}"/>
    <cellStyle name="Currency 8 5" xfId="35975" xr:uid="{00000000-0005-0000-0000-000086AB0000}"/>
    <cellStyle name="Currency 8 6" xfId="35976" xr:uid="{00000000-0005-0000-0000-000087AB0000}"/>
    <cellStyle name="Currency 9" xfId="35977" xr:uid="{00000000-0005-0000-0000-000088AB0000}"/>
    <cellStyle name="Currency 9 2" xfId="57154" xr:uid="{00000000-0005-0000-0000-000089AB0000}"/>
    <cellStyle name="data column" xfId="59994" xr:uid="{00000000-0005-0000-0000-00008AAB0000}"/>
    <cellStyle name="Explanatory Text 2" xfId="60122" xr:uid="{00000000-0005-0000-0000-00008BAB0000}"/>
    <cellStyle name="Good 2" xfId="60113" xr:uid="{00000000-0005-0000-0000-00008CAB0000}"/>
    <cellStyle name="Heading 1 2" xfId="60109" xr:uid="{00000000-0005-0000-0000-00008DAB0000}"/>
    <cellStyle name="Heading 2 2" xfId="60110" xr:uid="{00000000-0005-0000-0000-00008EAB0000}"/>
    <cellStyle name="Heading 3 2" xfId="60111" xr:uid="{00000000-0005-0000-0000-00008FAB0000}"/>
    <cellStyle name="Heading 4 2" xfId="60112" xr:uid="{00000000-0005-0000-0000-000090AB0000}"/>
    <cellStyle name="Hyperlink" xfId="59992" builtinId="8"/>
    <cellStyle name="Input 2" xfId="60116" xr:uid="{00000000-0005-0000-0000-000092AB0000}"/>
    <cellStyle name="Left Column" xfId="59995" xr:uid="{00000000-0005-0000-0000-000093AB0000}"/>
    <cellStyle name="Linked Cell 2" xfId="60119" xr:uid="{00000000-0005-0000-0000-000094AB0000}"/>
    <cellStyle name="Neutral 2" xfId="60115" xr:uid="{00000000-0005-0000-0000-000095AB0000}"/>
    <cellStyle name="Normal" xfId="0" builtinId="0"/>
    <cellStyle name="Normal 10" xfId="35978" xr:uid="{00000000-0005-0000-0000-000097AB0000}"/>
    <cellStyle name="Normal 10 2" xfId="35979" xr:uid="{00000000-0005-0000-0000-000098AB0000}"/>
    <cellStyle name="Normal 10 2 2" xfId="35980" xr:uid="{00000000-0005-0000-0000-000099AB0000}"/>
    <cellStyle name="Normal 10 2 2 2" xfId="35981" xr:uid="{00000000-0005-0000-0000-00009AAB0000}"/>
    <cellStyle name="Normal 10 2 2 2 2" xfId="35982" xr:uid="{00000000-0005-0000-0000-00009BAB0000}"/>
    <cellStyle name="Normal 10 2 2 2 2 2" xfId="35983" xr:uid="{00000000-0005-0000-0000-00009CAB0000}"/>
    <cellStyle name="Normal 10 2 2 2 2 3" xfId="57155" xr:uid="{00000000-0005-0000-0000-00009DAB0000}"/>
    <cellStyle name="Normal 10 2 2 2 3" xfId="35984" xr:uid="{00000000-0005-0000-0000-00009EAB0000}"/>
    <cellStyle name="Normal 10 2 2 2 4" xfId="35985" xr:uid="{00000000-0005-0000-0000-00009FAB0000}"/>
    <cellStyle name="Normal 10 2 2 3" xfId="35986" xr:uid="{00000000-0005-0000-0000-0000A0AB0000}"/>
    <cellStyle name="Normal 10 2 2 3 2" xfId="35987" xr:uid="{00000000-0005-0000-0000-0000A1AB0000}"/>
    <cellStyle name="Normal 10 2 2 3 2 2" xfId="35988" xr:uid="{00000000-0005-0000-0000-0000A2AB0000}"/>
    <cellStyle name="Normal 10 2 2 3 2 3" xfId="57156" xr:uid="{00000000-0005-0000-0000-0000A3AB0000}"/>
    <cellStyle name="Normal 10 2 2 3 3" xfId="35989" xr:uid="{00000000-0005-0000-0000-0000A4AB0000}"/>
    <cellStyle name="Normal 10 2 2 3 4" xfId="35990" xr:uid="{00000000-0005-0000-0000-0000A5AB0000}"/>
    <cellStyle name="Normal 10 2 2 4" xfId="35991" xr:uid="{00000000-0005-0000-0000-0000A6AB0000}"/>
    <cellStyle name="Normal 10 2 2 4 2" xfId="35992" xr:uid="{00000000-0005-0000-0000-0000A7AB0000}"/>
    <cellStyle name="Normal 10 2 2 4 3" xfId="57157" xr:uid="{00000000-0005-0000-0000-0000A8AB0000}"/>
    <cellStyle name="Normal 10 2 2 5" xfId="35993" xr:uid="{00000000-0005-0000-0000-0000A9AB0000}"/>
    <cellStyle name="Normal 10 2 2 6" xfId="35994" xr:uid="{00000000-0005-0000-0000-0000AAAB0000}"/>
    <cellStyle name="Normal 10 2 2 7" xfId="60772" xr:uid="{00000000-0005-0000-0000-0000ABAB0000}"/>
    <cellStyle name="Normal 10 2 3" xfId="35995" xr:uid="{00000000-0005-0000-0000-0000ACAB0000}"/>
    <cellStyle name="Normal 10 2 3 2" xfId="35996" xr:uid="{00000000-0005-0000-0000-0000ADAB0000}"/>
    <cellStyle name="Normal 10 2 3 2 2" xfId="35997" xr:uid="{00000000-0005-0000-0000-0000AEAB0000}"/>
    <cellStyle name="Normal 10 2 3 2 3" xfId="57158" xr:uid="{00000000-0005-0000-0000-0000AFAB0000}"/>
    <cellStyle name="Normal 10 2 3 3" xfId="35998" xr:uid="{00000000-0005-0000-0000-0000B0AB0000}"/>
    <cellStyle name="Normal 10 2 3 4" xfId="35999" xr:uid="{00000000-0005-0000-0000-0000B1AB0000}"/>
    <cellStyle name="Normal 10 2 4" xfId="36000" xr:uid="{00000000-0005-0000-0000-0000B2AB0000}"/>
    <cellStyle name="Normal 10 2 4 2" xfId="36001" xr:uid="{00000000-0005-0000-0000-0000B3AB0000}"/>
    <cellStyle name="Normal 10 2 4 2 2" xfId="36002" xr:uid="{00000000-0005-0000-0000-0000B4AB0000}"/>
    <cellStyle name="Normal 10 2 4 2 3" xfId="57159" xr:uid="{00000000-0005-0000-0000-0000B5AB0000}"/>
    <cellStyle name="Normal 10 2 4 3" xfId="36003" xr:uid="{00000000-0005-0000-0000-0000B6AB0000}"/>
    <cellStyle name="Normal 10 2 4 4" xfId="36004" xr:uid="{00000000-0005-0000-0000-0000B7AB0000}"/>
    <cellStyle name="Normal 10 2 5" xfId="36005" xr:uid="{00000000-0005-0000-0000-0000B8AB0000}"/>
    <cellStyle name="Normal 10 2 5 2" xfId="36006" xr:uid="{00000000-0005-0000-0000-0000B9AB0000}"/>
    <cellStyle name="Normal 10 2 5 3" xfId="57160" xr:uid="{00000000-0005-0000-0000-0000BAAB0000}"/>
    <cellStyle name="Normal 10 2 6" xfId="36007" xr:uid="{00000000-0005-0000-0000-0000BBAB0000}"/>
    <cellStyle name="Normal 10 2 7" xfId="36008" xr:uid="{00000000-0005-0000-0000-0000BCAB0000}"/>
    <cellStyle name="Normal 10 2 8" xfId="60404" xr:uid="{00000000-0005-0000-0000-0000BDAB0000}"/>
    <cellStyle name="Normal 10 3" xfId="36009" xr:uid="{00000000-0005-0000-0000-0000BEAB0000}"/>
    <cellStyle name="Normal 10 3 2" xfId="36010" xr:uid="{00000000-0005-0000-0000-0000BFAB0000}"/>
    <cellStyle name="Normal 10 3 2 2" xfId="36011" xr:uid="{00000000-0005-0000-0000-0000C0AB0000}"/>
    <cellStyle name="Normal 10 3 2 2 2" xfId="36012" xr:uid="{00000000-0005-0000-0000-0000C1AB0000}"/>
    <cellStyle name="Normal 10 3 2 2 3" xfId="57161" xr:uid="{00000000-0005-0000-0000-0000C2AB0000}"/>
    <cellStyle name="Normal 10 3 2 3" xfId="36013" xr:uid="{00000000-0005-0000-0000-0000C3AB0000}"/>
    <cellStyle name="Normal 10 3 2 4" xfId="36014" xr:uid="{00000000-0005-0000-0000-0000C4AB0000}"/>
    <cellStyle name="Normal 10 3 3" xfId="36015" xr:uid="{00000000-0005-0000-0000-0000C5AB0000}"/>
    <cellStyle name="Normal 10 3 3 2" xfId="36016" xr:uid="{00000000-0005-0000-0000-0000C6AB0000}"/>
    <cellStyle name="Normal 10 3 3 2 2" xfId="36017" xr:uid="{00000000-0005-0000-0000-0000C7AB0000}"/>
    <cellStyle name="Normal 10 3 3 2 3" xfId="57162" xr:uid="{00000000-0005-0000-0000-0000C8AB0000}"/>
    <cellStyle name="Normal 10 3 3 3" xfId="36018" xr:uid="{00000000-0005-0000-0000-0000C9AB0000}"/>
    <cellStyle name="Normal 10 3 3 4" xfId="36019" xr:uid="{00000000-0005-0000-0000-0000CAAB0000}"/>
    <cellStyle name="Normal 10 3 4" xfId="36020" xr:uid="{00000000-0005-0000-0000-0000CBAB0000}"/>
    <cellStyle name="Normal 10 3 4 2" xfId="36021" xr:uid="{00000000-0005-0000-0000-0000CCAB0000}"/>
    <cellStyle name="Normal 10 3 4 3" xfId="57163" xr:uid="{00000000-0005-0000-0000-0000CDAB0000}"/>
    <cellStyle name="Normal 10 3 5" xfId="36022" xr:uid="{00000000-0005-0000-0000-0000CEAB0000}"/>
    <cellStyle name="Normal 10 3 6" xfId="36023" xr:uid="{00000000-0005-0000-0000-0000CFAB0000}"/>
    <cellStyle name="Normal 10 3 7" xfId="60589" xr:uid="{00000000-0005-0000-0000-0000D0AB0000}"/>
    <cellStyle name="Normal 10 4" xfId="36024" xr:uid="{00000000-0005-0000-0000-0000D1AB0000}"/>
    <cellStyle name="Normal 10 4 2" xfId="36025" xr:uid="{00000000-0005-0000-0000-0000D2AB0000}"/>
    <cellStyle name="Normal 10 4 2 2" xfId="36026" xr:uid="{00000000-0005-0000-0000-0000D3AB0000}"/>
    <cellStyle name="Normal 10 4 2 3" xfId="57164" xr:uid="{00000000-0005-0000-0000-0000D4AB0000}"/>
    <cellStyle name="Normal 10 4 3" xfId="36027" xr:uid="{00000000-0005-0000-0000-0000D5AB0000}"/>
    <cellStyle name="Normal 10 4 4" xfId="36028" xr:uid="{00000000-0005-0000-0000-0000D6AB0000}"/>
    <cellStyle name="Normal 10 5" xfId="36029" xr:uid="{00000000-0005-0000-0000-0000D7AB0000}"/>
    <cellStyle name="Normal 10 5 2" xfId="36030" xr:uid="{00000000-0005-0000-0000-0000D8AB0000}"/>
    <cellStyle name="Normal 10 5 2 2" xfId="36031" xr:uid="{00000000-0005-0000-0000-0000D9AB0000}"/>
    <cellStyle name="Normal 10 5 2 3" xfId="57165" xr:uid="{00000000-0005-0000-0000-0000DAAB0000}"/>
    <cellStyle name="Normal 10 5 3" xfId="36032" xr:uid="{00000000-0005-0000-0000-0000DBAB0000}"/>
    <cellStyle name="Normal 10 5 4" xfId="36033" xr:uid="{00000000-0005-0000-0000-0000DCAB0000}"/>
    <cellStyle name="Normal 10 6" xfId="36034" xr:uid="{00000000-0005-0000-0000-0000DDAB0000}"/>
    <cellStyle name="Normal 10 6 2" xfId="36035" xr:uid="{00000000-0005-0000-0000-0000DEAB0000}"/>
    <cellStyle name="Normal 10 6 3" xfId="57166" xr:uid="{00000000-0005-0000-0000-0000DFAB0000}"/>
    <cellStyle name="Normal 10 7" xfId="36036" xr:uid="{00000000-0005-0000-0000-0000E0AB0000}"/>
    <cellStyle name="Normal 10 8" xfId="36037" xr:uid="{00000000-0005-0000-0000-0000E1AB0000}"/>
    <cellStyle name="Normal 10 9" xfId="60221" xr:uid="{00000000-0005-0000-0000-0000E2AB0000}"/>
    <cellStyle name="Normal 11" xfId="36038" xr:uid="{00000000-0005-0000-0000-0000E3AB0000}"/>
    <cellStyle name="Normal 11 2" xfId="36039" xr:uid="{00000000-0005-0000-0000-0000E4AB0000}"/>
    <cellStyle name="Normal 11 2 2" xfId="36040" xr:uid="{00000000-0005-0000-0000-0000E5AB0000}"/>
    <cellStyle name="Normal 11 2 2 2" xfId="36041" xr:uid="{00000000-0005-0000-0000-0000E6AB0000}"/>
    <cellStyle name="Normal 11 2 2 2 2" xfId="36042" xr:uid="{00000000-0005-0000-0000-0000E7AB0000}"/>
    <cellStyle name="Normal 11 2 2 2 3" xfId="57167" xr:uid="{00000000-0005-0000-0000-0000E8AB0000}"/>
    <cellStyle name="Normal 11 2 2 3" xfId="36043" xr:uid="{00000000-0005-0000-0000-0000E9AB0000}"/>
    <cellStyle name="Normal 11 2 2 4" xfId="36044" xr:uid="{00000000-0005-0000-0000-0000EAAB0000}"/>
    <cellStyle name="Normal 11 2 2 5" xfId="60786" xr:uid="{00000000-0005-0000-0000-0000EBAB0000}"/>
    <cellStyle name="Normal 11 2 3" xfId="36045" xr:uid="{00000000-0005-0000-0000-0000ECAB0000}"/>
    <cellStyle name="Normal 11 2 3 2" xfId="36046" xr:uid="{00000000-0005-0000-0000-0000EDAB0000}"/>
    <cellStyle name="Normal 11 2 3 2 2" xfId="36047" xr:uid="{00000000-0005-0000-0000-0000EEAB0000}"/>
    <cellStyle name="Normal 11 2 3 2 3" xfId="57168" xr:uid="{00000000-0005-0000-0000-0000EFAB0000}"/>
    <cellStyle name="Normal 11 2 3 3" xfId="36048" xr:uid="{00000000-0005-0000-0000-0000F0AB0000}"/>
    <cellStyle name="Normal 11 2 3 4" xfId="36049" xr:uid="{00000000-0005-0000-0000-0000F1AB0000}"/>
    <cellStyle name="Normal 11 2 4" xfId="36050" xr:uid="{00000000-0005-0000-0000-0000F2AB0000}"/>
    <cellStyle name="Normal 11 2 4 2" xfId="36051" xr:uid="{00000000-0005-0000-0000-0000F3AB0000}"/>
    <cellStyle name="Normal 11 2 4 3" xfId="57169" xr:uid="{00000000-0005-0000-0000-0000F4AB0000}"/>
    <cellStyle name="Normal 11 2 5" xfId="36052" xr:uid="{00000000-0005-0000-0000-0000F5AB0000}"/>
    <cellStyle name="Normal 11 2 6" xfId="36053" xr:uid="{00000000-0005-0000-0000-0000F6AB0000}"/>
    <cellStyle name="Normal 11 2 7" xfId="60418" xr:uid="{00000000-0005-0000-0000-0000F7AB0000}"/>
    <cellStyle name="Normal 11 3" xfId="36054" xr:uid="{00000000-0005-0000-0000-0000F8AB0000}"/>
    <cellStyle name="Normal 11 3 2" xfId="36055" xr:uid="{00000000-0005-0000-0000-0000F9AB0000}"/>
    <cellStyle name="Normal 11 3 2 2" xfId="36056" xr:uid="{00000000-0005-0000-0000-0000FAAB0000}"/>
    <cellStyle name="Normal 11 3 2 3" xfId="57170" xr:uid="{00000000-0005-0000-0000-0000FBAB0000}"/>
    <cellStyle name="Normal 11 3 3" xfId="36057" xr:uid="{00000000-0005-0000-0000-0000FCAB0000}"/>
    <cellStyle name="Normal 11 3 4" xfId="36058" xr:uid="{00000000-0005-0000-0000-0000FDAB0000}"/>
    <cellStyle name="Normal 11 3 5" xfId="60603" xr:uid="{00000000-0005-0000-0000-0000FEAB0000}"/>
    <cellStyle name="Normal 11 4" xfId="36059" xr:uid="{00000000-0005-0000-0000-0000FFAB0000}"/>
    <cellStyle name="Normal 11 4 2" xfId="36060" xr:uid="{00000000-0005-0000-0000-000000AC0000}"/>
    <cellStyle name="Normal 11 4 2 2" xfId="36061" xr:uid="{00000000-0005-0000-0000-000001AC0000}"/>
    <cellStyle name="Normal 11 4 2 3" xfId="57171" xr:uid="{00000000-0005-0000-0000-000002AC0000}"/>
    <cellStyle name="Normal 11 4 3" xfId="36062" xr:uid="{00000000-0005-0000-0000-000003AC0000}"/>
    <cellStyle name="Normal 11 4 4" xfId="36063" xr:uid="{00000000-0005-0000-0000-000004AC0000}"/>
    <cellStyle name="Normal 11 5" xfId="36064" xr:uid="{00000000-0005-0000-0000-000005AC0000}"/>
    <cellStyle name="Normal 11 5 2" xfId="36065" xr:uid="{00000000-0005-0000-0000-000006AC0000}"/>
    <cellStyle name="Normal 11 5 3" xfId="57172" xr:uid="{00000000-0005-0000-0000-000007AC0000}"/>
    <cellStyle name="Normal 11 6" xfId="36066" xr:uid="{00000000-0005-0000-0000-000008AC0000}"/>
    <cellStyle name="Normal 11 7" xfId="36067" xr:uid="{00000000-0005-0000-0000-000009AC0000}"/>
    <cellStyle name="Normal 11 8" xfId="60235" xr:uid="{00000000-0005-0000-0000-00000AAC0000}"/>
    <cellStyle name="Normal 12" xfId="36068" xr:uid="{00000000-0005-0000-0000-00000BAC0000}"/>
    <cellStyle name="Normal 12 2" xfId="36069" xr:uid="{00000000-0005-0000-0000-00000CAC0000}"/>
    <cellStyle name="Normal 12 2 2" xfId="36070" xr:uid="{00000000-0005-0000-0000-00000DAC0000}"/>
    <cellStyle name="Normal 12 2 2 2" xfId="36071" xr:uid="{00000000-0005-0000-0000-00000EAC0000}"/>
    <cellStyle name="Normal 12 2 2 3" xfId="57173" xr:uid="{00000000-0005-0000-0000-00000FAC0000}"/>
    <cellStyle name="Normal 12 2 2 4" xfId="60800" xr:uid="{00000000-0005-0000-0000-000010AC0000}"/>
    <cellStyle name="Normal 12 2 3" xfId="36072" xr:uid="{00000000-0005-0000-0000-000011AC0000}"/>
    <cellStyle name="Normal 12 2 4" xfId="36073" xr:uid="{00000000-0005-0000-0000-000012AC0000}"/>
    <cellStyle name="Normal 12 2 5" xfId="60432" xr:uid="{00000000-0005-0000-0000-000013AC0000}"/>
    <cellStyle name="Normal 12 3" xfId="36074" xr:uid="{00000000-0005-0000-0000-000014AC0000}"/>
    <cellStyle name="Normal 12 3 2" xfId="36075" xr:uid="{00000000-0005-0000-0000-000015AC0000}"/>
    <cellStyle name="Normal 12 3 2 2" xfId="36076" xr:uid="{00000000-0005-0000-0000-000016AC0000}"/>
    <cellStyle name="Normal 12 3 2 3" xfId="57174" xr:uid="{00000000-0005-0000-0000-000017AC0000}"/>
    <cellStyle name="Normal 12 3 3" xfId="36077" xr:uid="{00000000-0005-0000-0000-000018AC0000}"/>
    <cellStyle name="Normal 12 3 4" xfId="36078" xr:uid="{00000000-0005-0000-0000-000019AC0000}"/>
    <cellStyle name="Normal 12 3 5" xfId="60617" xr:uid="{00000000-0005-0000-0000-00001AAC0000}"/>
    <cellStyle name="Normal 12 4" xfId="36079" xr:uid="{00000000-0005-0000-0000-00001BAC0000}"/>
    <cellStyle name="Normal 12 4 2" xfId="36080" xr:uid="{00000000-0005-0000-0000-00001CAC0000}"/>
    <cellStyle name="Normal 12 4 3" xfId="57175" xr:uid="{00000000-0005-0000-0000-00001DAC0000}"/>
    <cellStyle name="Normal 12 5" xfId="36081" xr:uid="{00000000-0005-0000-0000-00001EAC0000}"/>
    <cellStyle name="Normal 12 6" xfId="36082" xr:uid="{00000000-0005-0000-0000-00001FAC0000}"/>
    <cellStyle name="Normal 12 7" xfId="60249" xr:uid="{00000000-0005-0000-0000-000020AC0000}"/>
    <cellStyle name="Normal 13" xfId="36083" xr:uid="{00000000-0005-0000-0000-000021AC0000}"/>
    <cellStyle name="Normal 13 2" xfId="36084" xr:uid="{00000000-0005-0000-0000-000022AC0000}"/>
    <cellStyle name="Normal 13 2 2" xfId="57176" xr:uid="{00000000-0005-0000-0000-000023AC0000}"/>
    <cellStyle name="Normal 13 2 2 2" xfId="60814" xr:uid="{00000000-0005-0000-0000-000024AC0000}"/>
    <cellStyle name="Normal 13 2 3" xfId="60446" xr:uid="{00000000-0005-0000-0000-000025AC0000}"/>
    <cellStyle name="Normal 13 3" xfId="36085" xr:uid="{00000000-0005-0000-0000-000026AC0000}"/>
    <cellStyle name="Normal 13 3 2" xfId="60631" xr:uid="{00000000-0005-0000-0000-000027AC0000}"/>
    <cellStyle name="Normal 13 4" xfId="57177" xr:uid="{00000000-0005-0000-0000-000028AC0000}"/>
    <cellStyle name="Normal 13 5" xfId="60263" xr:uid="{00000000-0005-0000-0000-000029AC0000}"/>
    <cellStyle name="Normal 14" xfId="36086" xr:uid="{00000000-0005-0000-0000-00002AAC0000}"/>
    <cellStyle name="Normal 14 2" xfId="36087" xr:uid="{00000000-0005-0000-0000-00002BAC0000}"/>
    <cellStyle name="Normal 14 2 2" xfId="36088" xr:uid="{00000000-0005-0000-0000-00002CAC0000}"/>
    <cellStyle name="Normal 14 2 2 2" xfId="60828" xr:uid="{00000000-0005-0000-0000-00002DAC0000}"/>
    <cellStyle name="Normal 14 2 3" xfId="57178" xr:uid="{00000000-0005-0000-0000-00002EAC0000}"/>
    <cellStyle name="Normal 14 2 4" xfId="60460" xr:uid="{00000000-0005-0000-0000-00002FAC0000}"/>
    <cellStyle name="Normal 14 3" xfId="36089" xr:uid="{00000000-0005-0000-0000-000030AC0000}"/>
    <cellStyle name="Normal 14 3 2" xfId="60645" xr:uid="{00000000-0005-0000-0000-000031AC0000}"/>
    <cellStyle name="Normal 14 4" xfId="36090" xr:uid="{00000000-0005-0000-0000-000032AC0000}"/>
    <cellStyle name="Normal 14 5" xfId="60277" xr:uid="{00000000-0005-0000-0000-000033AC0000}"/>
    <cellStyle name="Normal 15" xfId="36091" xr:uid="{00000000-0005-0000-0000-000034AC0000}"/>
    <cellStyle name="Normal 15 2" xfId="36092" xr:uid="{00000000-0005-0000-0000-000035AC0000}"/>
    <cellStyle name="Normal 15 2 2" xfId="59958" xr:uid="{00000000-0005-0000-0000-000036AC0000}"/>
    <cellStyle name="Normal 15 2 2 2" xfId="60842" xr:uid="{00000000-0005-0000-0000-000037AC0000}"/>
    <cellStyle name="Normal 15 2 3" xfId="60474" xr:uid="{00000000-0005-0000-0000-000038AC0000}"/>
    <cellStyle name="Normal 15 3" xfId="57179" xr:uid="{00000000-0005-0000-0000-000039AC0000}"/>
    <cellStyle name="Normal 15 3 2" xfId="60659" xr:uid="{00000000-0005-0000-0000-00003AAC0000}"/>
    <cellStyle name="Normal 15 4" xfId="60291" xr:uid="{00000000-0005-0000-0000-00003BAC0000}"/>
    <cellStyle name="Normal 16" xfId="19" xr:uid="{00000000-0005-0000-0000-00003CAC0000}"/>
    <cellStyle name="Normal 16 2" xfId="59959" xr:uid="{00000000-0005-0000-0000-00003DAC0000}"/>
    <cellStyle name="Normal 16 2 2" xfId="59960" xr:uid="{00000000-0005-0000-0000-00003EAC0000}"/>
    <cellStyle name="Normal 16 2 2 2" xfId="60856" xr:uid="{00000000-0005-0000-0000-00003FAC0000}"/>
    <cellStyle name="Normal 16 2 3" xfId="60488" xr:uid="{00000000-0005-0000-0000-000040AC0000}"/>
    <cellStyle name="Normal 16 3" xfId="59961" xr:uid="{00000000-0005-0000-0000-000041AC0000}"/>
    <cellStyle name="Normal 16 3 2" xfId="60673" xr:uid="{00000000-0005-0000-0000-000042AC0000}"/>
    <cellStyle name="Normal 16 4" xfId="60305" xr:uid="{00000000-0005-0000-0000-000043AC0000}"/>
    <cellStyle name="Normal 17" xfId="57180" xr:uid="{00000000-0005-0000-0000-000044AC0000}"/>
    <cellStyle name="Normal 17 2" xfId="60502" xr:uid="{00000000-0005-0000-0000-000045AC0000}"/>
    <cellStyle name="Normal 18" xfId="57181" xr:uid="{00000000-0005-0000-0000-000046AC0000}"/>
    <cellStyle name="Normal 18 2" xfId="60870" xr:uid="{00000000-0005-0000-0000-000047AC0000}"/>
    <cellStyle name="Normal 19" xfId="57182" xr:uid="{00000000-0005-0000-0000-000048AC0000}"/>
    <cellStyle name="Normal 19 2" xfId="60884" xr:uid="{00000000-0005-0000-0000-000049AC0000}"/>
    <cellStyle name="Normal 2" xfId="9" xr:uid="{00000000-0005-0000-0000-00004AAC0000}"/>
    <cellStyle name="Normal 2 10" xfId="36093" xr:uid="{00000000-0005-0000-0000-00004BAC0000}"/>
    <cellStyle name="Normal 2 11" xfId="36094" xr:uid="{00000000-0005-0000-0000-00004CAC0000}"/>
    <cellStyle name="Normal 2 12" xfId="36095" xr:uid="{00000000-0005-0000-0000-00004DAC0000}"/>
    <cellStyle name="Normal 2 13" xfId="36096" xr:uid="{00000000-0005-0000-0000-00004EAC0000}"/>
    <cellStyle name="Normal 2 14" xfId="36097" xr:uid="{00000000-0005-0000-0000-00004FAC0000}"/>
    <cellStyle name="Normal 2 15" xfId="36098" xr:uid="{00000000-0005-0000-0000-000050AC0000}"/>
    <cellStyle name="Normal 2 16" xfId="36099" xr:uid="{00000000-0005-0000-0000-000051AC0000}"/>
    <cellStyle name="Normal 2 17" xfId="36100" xr:uid="{00000000-0005-0000-0000-000052AC0000}"/>
    <cellStyle name="Normal 2 18" xfId="36101" xr:uid="{00000000-0005-0000-0000-000053AC0000}"/>
    <cellStyle name="Normal 2 19" xfId="36102" xr:uid="{00000000-0005-0000-0000-000054AC0000}"/>
    <cellStyle name="Normal 2 2" xfId="8" xr:uid="{00000000-0005-0000-0000-000055AC0000}"/>
    <cellStyle name="Normal 2 2 2" xfId="36103" xr:uid="{00000000-0005-0000-0000-000056AC0000}"/>
    <cellStyle name="Normal 2 2 2 2" xfId="60097" xr:uid="{00000000-0005-0000-0000-000057AC0000}"/>
    <cellStyle name="Normal 2 2 2 3" xfId="60687" xr:uid="{00000000-0005-0000-0000-000058AC0000}"/>
    <cellStyle name="Normal 2 2 3" xfId="49924" xr:uid="{00000000-0005-0000-0000-000059AC0000}"/>
    <cellStyle name="Normal 2 2 4" xfId="60094" xr:uid="{00000000-0005-0000-0000-00005AAC0000}"/>
    <cellStyle name="Normal 2 2 5" xfId="60319" xr:uid="{00000000-0005-0000-0000-00005BAC0000}"/>
    <cellStyle name="Normal 2 20" xfId="36104" xr:uid="{00000000-0005-0000-0000-00005CAC0000}"/>
    <cellStyle name="Normal 2 21" xfId="60093" xr:uid="{00000000-0005-0000-0000-00005DAC0000}"/>
    <cellStyle name="Normal 2 22" xfId="60099" xr:uid="{00000000-0005-0000-0000-00005EAC0000}"/>
    <cellStyle name="Normal 2 23" xfId="60102" xr:uid="{00000000-0005-0000-0000-00005FAC0000}"/>
    <cellStyle name="Normal 2 24" xfId="60106" xr:uid="{00000000-0005-0000-0000-000060AC0000}"/>
    <cellStyle name="Normal 2 25" xfId="60148" xr:uid="{00000000-0005-0000-0000-000061AC0000}"/>
    <cellStyle name="Normal 2 3" xfId="36105" xr:uid="{00000000-0005-0000-0000-000062AC0000}"/>
    <cellStyle name="Normal 2 3 2" xfId="60084" xr:uid="{00000000-0005-0000-0000-000063AC0000}"/>
    <cellStyle name="Normal 2 3 3" xfId="60096" xr:uid="{00000000-0005-0000-0000-000064AC0000}"/>
    <cellStyle name="Normal 2 3 4" xfId="60514" xr:uid="{00000000-0005-0000-0000-000065AC0000}"/>
    <cellStyle name="Normal 2 4" xfId="36106" xr:uid="{00000000-0005-0000-0000-000066AC0000}"/>
    <cellStyle name="Normal 2 5" xfId="36107" xr:uid="{00000000-0005-0000-0000-000067AC0000}"/>
    <cellStyle name="Normal 2 6" xfId="36108" xr:uid="{00000000-0005-0000-0000-000068AC0000}"/>
    <cellStyle name="Normal 2 7" xfId="36109" xr:uid="{00000000-0005-0000-0000-000069AC0000}"/>
    <cellStyle name="Normal 2 7 2" xfId="60085" xr:uid="{00000000-0005-0000-0000-00006AAC0000}"/>
    <cellStyle name="Normal 2 8" xfId="36110" xr:uid="{00000000-0005-0000-0000-00006BAC0000}"/>
    <cellStyle name="Normal 2 9" xfId="36111" xr:uid="{00000000-0005-0000-0000-00006CAC0000}"/>
    <cellStyle name="Normal 20" xfId="59955" xr:uid="{00000000-0005-0000-0000-00006DAC0000}"/>
    <cellStyle name="Normal 20 2" xfId="60898" xr:uid="{00000000-0005-0000-0000-00006EAC0000}"/>
    <cellStyle name="Normal 21" xfId="60073" xr:uid="{00000000-0005-0000-0000-00006FAC0000}"/>
    <cellStyle name="Normal 22" xfId="60074" xr:uid="{00000000-0005-0000-0000-000070AC0000}"/>
    <cellStyle name="Normal 23" xfId="60075" xr:uid="{00000000-0005-0000-0000-000071AC0000}"/>
    <cellStyle name="Normal 23 2" xfId="60912" xr:uid="{00000000-0005-0000-0000-000072AC0000}"/>
    <cellStyle name="Normal 24" xfId="60086" xr:uid="{00000000-0005-0000-0000-000073AC0000}"/>
    <cellStyle name="Normal 25" xfId="60088" xr:uid="{00000000-0005-0000-0000-000074AC0000}"/>
    <cellStyle name="Normal 26" xfId="60089" xr:uid="{00000000-0005-0000-0000-000075AC0000}"/>
    <cellStyle name="Normal 27" xfId="60090" xr:uid="{00000000-0005-0000-0000-000076AC0000}"/>
    <cellStyle name="Normal 28" xfId="60091" xr:uid="{00000000-0005-0000-0000-000077AC0000}"/>
    <cellStyle name="Normal 29" xfId="60087" xr:uid="{00000000-0005-0000-0000-000078AC0000}"/>
    <cellStyle name="Normal 3" xfId="10" xr:uid="{00000000-0005-0000-0000-000079AC0000}"/>
    <cellStyle name="Normal 3 2" xfId="7" xr:uid="{00000000-0005-0000-0000-00007AAC0000}"/>
    <cellStyle name="Normal 3 2 10" xfId="36112" xr:uid="{00000000-0005-0000-0000-00007BAC0000}"/>
    <cellStyle name="Normal 3 2 10 2" xfId="36113" xr:uid="{00000000-0005-0000-0000-00007CAC0000}"/>
    <cellStyle name="Normal 3 2 10 2 2" xfId="36114" xr:uid="{00000000-0005-0000-0000-00007DAC0000}"/>
    <cellStyle name="Normal 3 2 10 2 2 2" xfId="36115" xr:uid="{00000000-0005-0000-0000-00007EAC0000}"/>
    <cellStyle name="Normal 3 2 10 2 2 3" xfId="57183" xr:uid="{00000000-0005-0000-0000-00007FAC0000}"/>
    <cellStyle name="Normal 3 2 10 2 3" xfId="36116" xr:uid="{00000000-0005-0000-0000-000080AC0000}"/>
    <cellStyle name="Normal 3 2 10 2 4" xfId="36117" xr:uid="{00000000-0005-0000-0000-000081AC0000}"/>
    <cellStyle name="Normal 3 2 10 3" xfId="36118" xr:uid="{00000000-0005-0000-0000-000082AC0000}"/>
    <cellStyle name="Normal 3 2 10 3 2" xfId="36119" xr:uid="{00000000-0005-0000-0000-000083AC0000}"/>
    <cellStyle name="Normal 3 2 10 3 3" xfId="57184" xr:uid="{00000000-0005-0000-0000-000084AC0000}"/>
    <cellStyle name="Normal 3 2 10 4" xfId="36120" xr:uid="{00000000-0005-0000-0000-000085AC0000}"/>
    <cellStyle name="Normal 3 2 10 5" xfId="36121" xr:uid="{00000000-0005-0000-0000-000086AC0000}"/>
    <cellStyle name="Normal 3 2 11" xfId="36122" xr:uid="{00000000-0005-0000-0000-000087AC0000}"/>
    <cellStyle name="Normal 3 2 11 2" xfId="36123" xr:uid="{00000000-0005-0000-0000-000088AC0000}"/>
    <cellStyle name="Normal 3 2 11 2 2" xfId="36124" xr:uid="{00000000-0005-0000-0000-000089AC0000}"/>
    <cellStyle name="Normal 3 2 11 2 3" xfId="57185" xr:uid="{00000000-0005-0000-0000-00008AAC0000}"/>
    <cellStyle name="Normal 3 2 11 3" xfId="36125" xr:uid="{00000000-0005-0000-0000-00008BAC0000}"/>
    <cellStyle name="Normal 3 2 11 4" xfId="36126" xr:uid="{00000000-0005-0000-0000-00008CAC0000}"/>
    <cellStyle name="Normal 3 2 12" xfId="36127" xr:uid="{00000000-0005-0000-0000-00008DAC0000}"/>
    <cellStyle name="Normal 3 2 12 2" xfId="36128" xr:uid="{00000000-0005-0000-0000-00008EAC0000}"/>
    <cellStyle name="Normal 3 2 12 2 2" xfId="36129" xr:uid="{00000000-0005-0000-0000-00008FAC0000}"/>
    <cellStyle name="Normal 3 2 12 2 3" xfId="57186" xr:uid="{00000000-0005-0000-0000-000090AC0000}"/>
    <cellStyle name="Normal 3 2 12 3" xfId="36130" xr:uid="{00000000-0005-0000-0000-000091AC0000}"/>
    <cellStyle name="Normal 3 2 12 4" xfId="36131" xr:uid="{00000000-0005-0000-0000-000092AC0000}"/>
    <cellStyle name="Normal 3 2 13" xfId="36132" xr:uid="{00000000-0005-0000-0000-000093AC0000}"/>
    <cellStyle name="Normal 3 2 13 2" xfId="36133" xr:uid="{00000000-0005-0000-0000-000094AC0000}"/>
    <cellStyle name="Normal 3 2 13 3" xfId="57187" xr:uid="{00000000-0005-0000-0000-000095AC0000}"/>
    <cellStyle name="Normal 3 2 14" xfId="36134" xr:uid="{00000000-0005-0000-0000-000096AC0000}"/>
    <cellStyle name="Normal 3 2 15" xfId="36135" xr:uid="{00000000-0005-0000-0000-000097AC0000}"/>
    <cellStyle name="Normal 3 2 16" xfId="60332" xr:uid="{00000000-0005-0000-0000-000098AC0000}"/>
    <cellStyle name="Normal 3 2 2" xfId="36136" xr:uid="{00000000-0005-0000-0000-000099AC0000}"/>
    <cellStyle name="Normal 3 2 2 10" xfId="36137" xr:uid="{00000000-0005-0000-0000-00009AAC0000}"/>
    <cellStyle name="Normal 3 2 2 11" xfId="36138" xr:uid="{00000000-0005-0000-0000-00009BAC0000}"/>
    <cellStyle name="Normal 3 2 2 12" xfId="60700" xr:uid="{00000000-0005-0000-0000-00009CAC0000}"/>
    <cellStyle name="Normal 3 2 2 2" xfId="36139" xr:uid="{00000000-0005-0000-0000-00009DAC0000}"/>
    <cellStyle name="Normal 3 2 2 2 10" xfId="36140" xr:uid="{00000000-0005-0000-0000-00009EAC0000}"/>
    <cellStyle name="Normal 3 2 2 2 2" xfId="36141" xr:uid="{00000000-0005-0000-0000-00009FAC0000}"/>
    <cellStyle name="Normal 3 2 2 2 2 2" xfId="36142" xr:uid="{00000000-0005-0000-0000-0000A0AC0000}"/>
    <cellStyle name="Normal 3 2 2 2 2 2 2" xfId="36143" xr:uid="{00000000-0005-0000-0000-0000A1AC0000}"/>
    <cellStyle name="Normal 3 2 2 2 2 2 2 2" xfId="36144" xr:uid="{00000000-0005-0000-0000-0000A2AC0000}"/>
    <cellStyle name="Normal 3 2 2 2 2 2 2 2 2" xfId="36145" xr:uid="{00000000-0005-0000-0000-0000A3AC0000}"/>
    <cellStyle name="Normal 3 2 2 2 2 2 2 2 2 2" xfId="36146" xr:uid="{00000000-0005-0000-0000-0000A4AC0000}"/>
    <cellStyle name="Normal 3 2 2 2 2 2 2 2 2 3" xfId="57188" xr:uid="{00000000-0005-0000-0000-0000A5AC0000}"/>
    <cellStyle name="Normal 3 2 2 2 2 2 2 2 3" xfId="36147" xr:uid="{00000000-0005-0000-0000-0000A6AC0000}"/>
    <cellStyle name="Normal 3 2 2 2 2 2 2 2 4" xfId="36148" xr:uid="{00000000-0005-0000-0000-0000A7AC0000}"/>
    <cellStyle name="Normal 3 2 2 2 2 2 2 3" xfId="36149" xr:uid="{00000000-0005-0000-0000-0000A8AC0000}"/>
    <cellStyle name="Normal 3 2 2 2 2 2 2 3 2" xfId="36150" xr:uid="{00000000-0005-0000-0000-0000A9AC0000}"/>
    <cellStyle name="Normal 3 2 2 2 2 2 2 3 2 2" xfId="36151" xr:uid="{00000000-0005-0000-0000-0000AAAC0000}"/>
    <cellStyle name="Normal 3 2 2 2 2 2 2 3 2 3" xfId="57189" xr:uid="{00000000-0005-0000-0000-0000ABAC0000}"/>
    <cellStyle name="Normal 3 2 2 2 2 2 2 3 3" xfId="36152" xr:uid="{00000000-0005-0000-0000-0000ACAC0000}"/>
    <cellStyle name="Normal 3 2 2 2 2 2 2 3 4" xfId="36153" xr:uid="{00000000-0005-0000-0000-0000ADAC0000}"/>
    <cellStyle name="Normal 3 2 2 2 2 2 2 4" xfId="36154" xr:uid="{00000000-0005-0000-0000-0000AEAC0000}"/>
    <cellStyle name="Normal 3 2 2 2 2 2 2 4 2" xfId="36155" xr:uid="{00000000-0005-0000-0000-0000AFAC0000}"/>
    <cellStyle name="Normal 3 2 2 2 2 2 2 4 3" xfId="57190" xr:uid="{00000000-0005-0000-0000-0000B0AC0000}"/>
    <cellStyle name="Normal 3 2 2 2 2 2 2 5" xfId="36156" xr:uid="{00000000-0005-0000-0000-0000B1AC0000}"/>
    <cellStyle name="Normal 3 2 2 2 2 2 2 6" xfId="36157" xr:uid="{00000000-0005-0000-0000-0000B2AC0000}"/>
    <cellStyle name="Normal 3 2 2 2 2 2 3" xfId="36158" xr:uid="{00000000-0005-0000-0000-0000B3AC0000}"/>
    <cellStyle name="Normal 3 2 2 2 2 2 3 2" xfId="36159" xr:uid="{00000000-0005-0000-0000-0000B4AC0000}"/>
    <cellStyle name="Normal 3 2 2 2 2 2 3 2 2" xfId="36160" xr:uid="{00000000-0005-0000-0000-0000B5AC0000}"/>
    <cellStyle name="Normal 3 2 2 2 2 2 3 2 3" xfId="57191" xr:uid="{00000000-0005-0000-0000-0000B6AC0000}"/>
    <cellStyle name="Normal 3 2 2 2 2 2 3 3" xfId="36161" xr:uid="{00000000-0005-0000-0000-0000B7AC0000}"/>
    <cellStyle name="Normal 3 2 2 2 2 2 3 4" xfId="36162" xr:uid="{00000000-0005-0000-0000-0000B8AC0000}"/>
    <cellStyle name="Normal 3 2 2 2 2 2 4" xfId="36163" xr:uid="{00000000-0005-0000-0000-0000B9AC0000}"/>
    <cellStyle name="Normal 3 2 2 2 2 2 4 2" xfId="36164" xr:uid="{00000000-0005-0000-0000-0000BAAC0000}"/>
    <cellStyle name="Normal 3 2 2 2 2 2 4 2 2" xfId="36165" xr:uid="{00000000-0005-0000-0000-0000BBAC0000}"/>
    <cellStyle name="Normal 3 2 2 2 2 2 4 2 3" xfId="57192" xr:uid="{00000000-0005-0000-0000-0000BCAC0000}"/>
    <cellStyle name="Normal 3 2 2 2 2 2 4 3" xfId="36166" xr:uid="{00000000-0005-0000-0000-0000BDAC0000}"/>
    <cellStyle name="Normal 3 2 2 2 2 2 4 4" xfId="36167" xr:uid="{00000000-0005-0000-0000-0000BEAC0000}"/>
    <cellStyle name="Normal 3 2 2 2 2 2 5" xfId="36168" xr:uid="{00000000-0005-0000-0000-0000BFAC0000}"/>
    <cellStyle name="Normal 3 2 2 2 2 2 5 2" xfId="36169" xr:uid="{00000000-0005-0000-0000-0000C0AC0000}"/>
    <cellStyle name="Normal 3 2 2 2 2 2 5 3" xfId="57193" xr:uid="{00000000-0005-0000-0000-0000C1AC0000}"/>
    <cellStyle name="Normal 3 2 2 2 2 2 6" xfId="36170" xr:uid="{00000000-0005-0000-0000-0000C2AC0000}"/>
    <cellStyle name="Normal 3 2 2 2 2 2 7" xfId="36171" xr:uid="{00000000-0005-0000-0000-0000C3AC0000}"/>
    <cellStyle name="Normal 3 2 2 2 2 3" xfId="36172" xr:uid="{00000000-0005-0000-0000-0000C4AC0000}"/>
    <cellStyle name="Normal 3 2 2 2 2 3 2" xfId="36173" xr:uid="{00000000-0005-0000-0000-0000C5AC0000}"/>
    <cellStyle name="Normal 3 2 2 2 2 3 2 2" xfId="36174" xr:uid="{00000000-0005-0000-0000-0000C6AC0000}"/>
    <cellStyle name="Normal 3 2 2 2 2 3 2 2 2" xfId="36175" xr:uid="{00000000-0005-0000-0000-0000C7AC0000}"/>
    <cellStyle name="Normal 3 2 2 2 2 3 2 2 3" xfId="57194" xr:uid="{00000000-0005-0000-0000-0000C8AC0000}"/>
    <cellStyle name="Normal 3 2 2 2 2 3 2 3" xfId="36176" xr:uid="{00000000-0005-0000-0000-0000C9AC0000}"/>
    <cellStyle name="Normal 3 2 2 2 2 3 2 4" xfId="36177" xr:uid="{00000000-0005-0000-0000-0000CAAC0000}"/>
    <cellStyle name="Normal 3 2 2 2 2 3 3" xfId="36178" xr:uid="{00000000-0005-0000-0000-0000CBAC0000}"/>
    <cellStyle name="Normal 3 2 2 2 2 3 3 2" xfId="36179" xr:uid="{00000000-0005-0000-0000-0000CCAC0000}"/>
    <cellStyle name="Normal 3 2 2 2 2 3 3 2 2" xfId="36180" xr:uid="{00000000-0005-0000-0000-0000CDAC0000}"/>
    <cellStyle name="Normal 3 2 2 2 2 3 3 2 3" xfId="57195" xr:uid="{00000000-0005-0000-0000-0000CEAC0000}"/>
    <cellStyle name="Normal 3 2 2 2 2 3 3 3" xfId="36181" xr:uid="{00000000-0005-0000-0000-0000CFAC0000}"/>
    <cellStyle name="Normal 3 2 2 2 2 3 3 4" xfId="36182" xr:uid="{00000000-0005-0000-0000-0000D0AC0000}"/>
    <cellStyle name="Normal 3 2 2 2 2 3 4" xfId="36183" xr:uid="{00000000-0005-0000-0000-0000D1AC0000}"/>
    <cellStyle name="Normal 3 2 2 2 2 3 4 2" xfId="36184" xr:uid="{00000000-0005-0000-0000-0000D2AC0000}"/>
    <cellStyle name="Normal 3 2 2 2 2 3 4 3" xfId="57196" xr:uid="{00000000-0005-0000-0000-0000D3AC0000}"/>
    <cellStyle name="Normal 3 2 2 2 2 3 5" xfId="36185" xr:uid="{00000000-0005-0000-0000-0000D4AC0000}"/>
    <cellStyle name="Normal 3 2 2 2 2 3 6" xfId="36186" xr:uid="{00000000-0005-0000-0000-0000D5AC0000}"/>
    <cellStyle name="Normal 3 2 2 2 2 4" xfId="36187" xr:uid="{00000000-0005-0000-0000-0000D6AC0000}"/>
    <cellStyle name="Normal 3 2 2 2 2 4 2" xfId="36188" xr:uid="{00000000-0005-0000-0000-0000D7AC0000}"/>
    <cellStyle name="Normal 3 2 2 2 2 4 2 2" xfId="36189" xr:uid="{00000000-0005-0000-0000-0000D8AC0000}"/>
    <cellStyle name="Normal 3 2 2 2 2 4 2 3" xfId="57197" xr:uid="{00000000-0005-0000-0000-0000D9AC0000}"/>
    <cellStyle name="Normal 3 2 2 2 2 4 3" xfId="36190" xr:uid="{00000000-0005-0000-0000-0000DAAC0000}"/>
    <cellStyle name="Normal 3 2 2 2 2 4 4" xfId="36191" xr:uid="{00000000-0005-0000-0000-0000DBAC0000}"/>
    <cellStyle name="Normal 3 2 2 2 2 5" xfId="36192" xr:uid="{00000000-0005-0000-0000-0000DCAC0000}"/>
    <cellStyle name="Normal 3 2 2 2 2 5 2" xfId="36193" xr:uid="{00000000-0005-0000-0000-0000DDAC0000}"/>
    <cellStyle name="Normal 3 2 2 2 2 5 2 2" xfId="36194" xr:uid="{00000000-0005-0000-0000-0000DEAC0000}"/>
    <cellStyle name="Normal 3 2 2 2 2 5 2 3" xfId="57198" xr:uid="{00000000-0005-0000-0000-0000DFAC0000}"/>
    <cellStyle name="Normal 3 2 2 2 2 5 3" xfId="36195" xr:uid="{00000000-0005-0000-0000-0000E0AC0000}"/>
    <cellStyle name="Normal 3 2 2 2 2 5 4" xfId="36196" xr:uid="{00000000-0005-0000-0000-0000E1AC0000}"/>
    <cellStyle name="Normal 3 2 2 2 2 6" xfId="36197" xr:uid="{00000000-0005-0000-0000-0000E2AC0000}"/>
    <cellStyle name="Normal 3 2 2 2 2 6 2" xfId="36198" xr:uid="{00000000-0005-0000-0000-0000E3AC0000}"/>
    <cellStyle name="Normal 3 2 2 2 2 6 3" xfId="57199" xr:uid="{00000000-0005-0000-0000-0000E4AC0000}"/>
    <cellStyle name="Normal 3 2 2 2 2 7" xfId="36199" xr:uid="{00000000-0005-0000-0000-0000E5AC0000}"/>
    <cellStyle name="Normal 3 2 2 2 2 8" xfId="36200" xr:uid="{00000000-0005-0000-0000-0000E6AC0000}"/>
    <cellStyle name="Normal 3 2 2 2 3" xfId="36201" xr:uid="{00000000-0005-0000-0000-0000E7AC0000}"/>
    <cellStyle name="Normal 3 2 2 2 3 2" xfId="36202" xr:uid="{00000000-0005-0000-0000-0000E8AC0000}"/>
    <cellStyle name="Normal 3 2 2 2 3 2 2" xfId="36203" xr:uid="{00000000-0005-0000-0000-0000E9AC0000}"/>
    <cellStyle name="Normal 3 2 2 2 3 2 2 2" xfId="36204" xr:uid="{00000000-0005-0000-0000-0000EAAC0000}"/>
    <cellStyle name="Normal 3 2 2 2 3 2 2 2 2" xfId="36205" xr:uid="{00000000-0005-0000-0000-0000EBAC0000}"/>
    <cellStyle name="Normal 3 2 2 2 3 2 2 2 3" xfId="57200" xr:uid="{00000000-0005-0000-0000-0000ECAC0000}"/>
    <cellStyle name="Normal 3 2 2 2 3 2 2 3" xfId="36206" xr:uid="{00000000-0005-0000-0000-0000EDAC0000}"/>
    <cellStyle name="Normal 3 2 2 2 3 2 2 4" xfId="36207" xr:uid="{00000000-0005-0000-0000-0000EEAC0000}"/>
    <cellStyle name="Normal 3 2 2 2 3 2 3" xfId="36208" xr:uid="{00000000-0005-0000-0000-0000EFAC0000}"/>
    <cellStyle name="Normal 3 2 2 2 3 2 3 2" xfId="36209" xr:uid="{00000000-0005-0000-0000-0000F0AC0000}"/>
    <cellStyle name="Normal 3 2 2 2 3 2 3 2 2" xfId="36210" xr:uid="{00000000-0005-0000-0000-0000F1AC0000}"/>
    <cellStyle name="Normal 3 2 2 2 3 2 3 2 3" xfId="57201" xr:uid="{00000000-0005-0000-0000-0000F2AC0000}"/>
    <cellStyle name="Normal 3 2 2 2 3 2 3 3" xfId="36211" xr:uid="{00000000-0005-0000-0000-0000F3AC0000}"/>
    <cellStyle name="Normal 3 2 2 2 3 2 3 4" xfId="36212" xr:uid="{00000000-0005-0000-0000-0000F4AC0000}"/>
    <cellStyle name="Normal 3 2 2 2 3 2 4" xfId="36213" xr:uid="{00000000-0005-0000-0000-0000F5AC0000}"/>
    <cellStyle name="Normal 3 2 2 2 3 2 4 2" xfId="36214" xr:uid="{00000000-0005-0000-0000-0000F6AC0000}"/>
    <cellStyle name="Normal 3 2 2 2 3 2 4 3" xfId="57202" xr:uid="{00000000-0005-0000-0000-0000F7AC0000}"/>
    <cellStyle name="Normal 3 2 2 2 3 2 5" xfId="36215" xr:uid="{00000000-0005-0000-0000-0000F8AC0000}"/>
    <cellStyle name="Normal 3 2 2 2 3 2 6" xfId="36216" xr:uid="{00000000-0005-0000-0000-0000F9AC0000}"/>
    <cellStyle name="Normal 3 2 2 2 3 3" xfId="36217" xr:uid="{00000000-0005-0000-0000-0000FAAC0000}"/>
    <cellStyle name="Normal 3 2 2 2 3 3 2" xfId="36218" xr:uid="{00000000-0005-0000-0000-0000FBAC0000}"/>
    <cellStyle name="Normal 3 2 2 2 3 3 2 2" xfId="36219" xr:uid="{00000000-0005-0000-0000-0000FCAC0000}"/>
    <cellStyle name="Normal 3 2 2 2 3 3 2 3" xfId="57203" xr:uid="{00000000-0005-0000-0000-0000FDAC0000}"/>
    <cellStyle name="Normal 3 2 2 2 3 3 3" xfId="36220" xr:uid="{00000000-0005-0000-0000-0000FEAC0000}"/>
    <cellStyle name="Normal 3 2 2 2 3 3 4" xfId="36221" xr:uid="{00000000-0005-0000-0000-0000FFAC0000}"/>
    <cellStyle name="Normal 3 2 2 2 3 4" xfId="36222" xr:uid="{00000000-0005-0000-0000-000000AD0000}"/>
    <cellStyle name="Normal 3 2 2 2 3 4 2" xfId="36223" xr:uid="{00000000-0005-0000-0000-000001AD0000}"/>
    <cellStyle name="Normal 3 2 2 2 3 4 2 2" xfId="36224" xr:uid="{00000000-0005-0000-0000-000002AD0000}"/>
    <cellStyle name="Normal 3 2 2 2 3 4 2 3" xfId="57204" xr:uid="{00000000-0005-0000-0000-000003AD0000}"/>
    <cellStyle name="Normal 3 2 2 2 3 4 3" xfId="36225" xr:uid="{00000000-0005-0000-0000-000004AD0000}"/>
    <cellStyle name="Normal 3 2 2 2 3 4 4" xfId="36226" xr:uid="{00000000-0005-0000-0000-000005AD0000}"/>
    <cellStyle name="Normal 3 2 2 2 3 5" xfId="36227" xr:uid="{00000000-0005-0000-0000-000006AD0000}"/>
    <cellStyle name="Normal 3 2 2 2 3 5 2" xfId="36228" xr:uid="{00000000-0005-0000-0000-000007AD0000}"/>
    <cellStyle name="Normal 3 2 2 2 3 5 3" xfId="57205" xr:uid="{00000000-0005-0000-0000-000008AD0000}"/>
    <cellStyle name="Normal 3 2 2 2 3 6" xfId="36229" xr:uid="{00000000-0005-0000-0000-000009AD0000}"/>
    <cellStyle name="Normal 3 2 2 2 3 7" xfId="36230" xr:uid="{00000000-0005-0000-0000-00000AAD0000}"/>
    <cellStyle name="Normal 3 2 2 2 4" xfId="36231" xr:uid="{00000000-0005-0000-0000-00000BAD0000}"/>
    <cellStyle name="Normal 3 2 2 2 4 2" xfId="36232" xr:uid="{00000000-0005-0000-0000-00000CAD0000}"/>
    <cellStyle name="Normal 3 2 2 2 4 2 2" xfId="36233" xr:uid="{00000000-0005-0000-0000-00000DAD0000}"/>
    <cellStyle name="Normal 3 2 2 2 4 2 2 2" xfId="36234" xr:uid="{00000000-0005-0000-0000-00000EAD0000}"/>
    <cellStyle name="Normal 3 2 2 2 4 2 2 3" xfId="57206" xr:uid="{00000000-0005-0000-0000-00000FAD0000}"/>
    <cellStyle name="Normal 3 2 2 2 4 2 3" xfId="36235" xr:uid="{00000000-0005-0000-0000-000010AD0000}"/>
    <cellStyle name="Normal 3 2 2 2 4 2 4" xfId="36236" xr:uid="{00000000-0005-0000-0000-000011AD0000}"/>
    <cellStyle name="Normal 3 2 2 2 4 3" xfId="36237" xr:uid="{00000000-0005-0000-0000-000012AD0000}"/>
    <cellStyle name="Normal 3 2 2 2 4 3 2" xfId="36238" xr:uid="{00000000-0005-0000-0000-000013AD0000}"/>
    <cellStyle name="Normal 3 2 2 2 4 3 2 2" xfId="36239" xr:uid="{00000000-0005-0000-0000-000014AD0000}"/>
    <cellStyle name="Normal 3 2 2 2 4 3 2 3" xfId="57207" xr:uid="{00000000-0005-0000-0000-000015AD0000}"/>
    <cellStyle name="Normal 3 2 2 2 4 3 3" xfId="36240" xr:uid="{00000000-0005-0000-0000-000016AD0000}"/>
    <cellStyle name="Normal 3 2 2 2 4 3 4" xfId="36241" xr:uid="{00000000-0005-0000-0000-000017AD0000}"/>
    <cellStyle name="Normal 3 2 2 2 4 4" xfId="36242" xr:uid="{00000000-0005-0000-0000-000018AD0000}"/>
    <cellStyle name="Normal 3 2 2 2 4 4 2" xfId="36243" xr:uid="{00000000-0005-0000-0000-000019AD0000}"/>
    <cellStyle name="Normal 3 2 2 2 4 4 3" xfId="57208" xr:uid="{00000000-0005-0000-0000-00001AAD0000}"/>
    <cellStyle name="Normal 3 2 2 2 4 5" xfId="36244" xr:uid="{00000000-0005-0000-0000-00001BAD0000}"/>
    <cellStyle name="Normal 3 2 2 2 4 6" xfId="36245" xr:uid="{00000000-0005-0000-0000-00001CAD0000}"/>
    <cellStyle name="Normal 3 2 2 2 5" xfId="36246" xr:uid="{00000000-0005-0000-0000-00001DAD0000}"/>
    <cellStyle name="Normal 3 2 2 2 5 2" xfId="36247" xr:uid="{00000000-0005-0000-0000-00001EAD0000}"/>
    <cellStyle name="Normal 3 2 2 2 5 2 2" xfId="36248" xr:uid="{00000000-0005-0000-0000-00001FAD0000}"/>
    <cellStyle name="Normal 3 2 2 2 5 2 2 2" xfId="36249" xr:uid="{00000000-0005-0000-0000-000020AD0000}"/>
    <cellStyle name="Normal 3 2 2 2 5 2 2 3" xfId="57209" xr:uid="{00000000-0005-0000-0000-000021AD0000}"/>
    <cellStyle name="Normal 3 2 2 2 5 2 3" xfId="36250" xr:uid="{00000000-0005-0000-0000-000022AD0000}"/>
    <cellStyle name="Normal 3 2 2 2 5 2 4" xfId="36251" xr:uid="{00000000-0005-0000-0000-000023AD0000}"/>
    <cellStyle name="Normal 3 2 2 2 5 3" xfId="36252" xr:uid="{00000000-0005-0000-0000-000024AD0000}"/>
    <cellStyle name="Normal 3 2 2 2 5 3 2" xfId="36253" xr:uid="{00000000-0005-0000-0000-000025AD0000}"/>
    <cellStyle name="Normal 3 2 2 2 5 3 3" xfId="57210" xr:uid="{00000000-0005-0000-0000-000026AD0000}"/>
    <cellStyle name="Normal 3 2 2 2 5 4" xfId="36254" xr:uid="{00000000-0005-0000-0000-000027AD0000}"/>
    <cellStyle name="Normal 3 2 2 2 5 5" xfId="36255" xr:uid="{00000000-0005-0000-0000-000028AD0000}"/>
    <cellStyle name="Normal 3 2 2 2 6" xfId="36256" xr:uid="{00000000-0005-0000-0000-000029AD0000}"/>
    <cellStyle name="Normal 3 2 2 2 6 2" xfId="36257" xr:uid="{00000000-0005-0000-0000-00002AAD0000}"/>
    <cellStyle name="Normal 3 2 2 2 6 2 2" xfId="36258" xr:uid="{00000000-0005-0000-0000-00002BAD0000}"/>
    <cellStyle name="Normal 3 2 2 2 6 2 3" xfId="57211" xr:uid="{00000000-0005-0000-0000-00002CAD0000}"/>
    <cellStyle name="Normal 3 2 2 2 6 3" xfId="36259" xr:uid="{00000000-0005-0000-0000-00002DAD0000}"/>
    <cellStyle name="Normal 3 2 2 2 6 4" xfId="36260" xr:uid="{00000000-0005-0000-0000-00002EAD0000}"/>
    <cellStyle name="Normal 3 2 2 2 7" xfId="36261" xr:uid="{00000000-0005-0000-0000-00002FAD0000}"/>
    <cellStyle name="Normal 3 2 2 2 7 2" xfId="36262" xr:uid="{00000000-0005-0000-0000-000030AD0000}"/>
    <cellStyle name="Normal 3 2 2 2 7 2 2" xfId="36263" xr:uid="{00000000-0005-0000-0000-000031AD0000}"/>
    <cellStyle name="Normal 3 2 2 2 7 2 3" xfId="57212" xr:uid="{00000000-0005-0000-0000-000032AD0000}"/>
    <cellStyle name="Normal 3 2 2 2 7 3" xfId="36264" xr:uid="{00000000-0005-0000-0000-000033AD0000}"/>
    <cellStyle name="Normal 3 2 2 2 7 4" xfId="36265" xr:uid="{00000000-0005-0000-0000-000034AD0000}"/>
    <cellStyle name="Normal 3 2 2 2 8" xfId="36266" xr:uid="{00000000-0005-0000-0000-000035AD0000}"/>
    <cellStyle name="Normal 3 2 2 2 8 2" xfId="36267" xr:uid="{00000000-0005-0000-0000-000036AD0000}"/>
    <cellStyle name="Normal 3 2 2 2 8 3" xfId="57213" xr:uid="{00000000-0005-0000-0000-000037AD0000}"/>
    <cellStyle name="Normal 3 2 2 2 9" xfId="36268" xr:uid="{00000000-0005-0000-0000-000038AD0000}"/>
    <cellStyle name="Normal 3 2 2 3" xfId="36269" xr:uid="{00000000-0005-0000-0000-000039AD0000}"/>
    <cellStyle name="Normal 3 2 2 3 2" xfId="36270" xr:uid="{00000000-0005-0000-0000-00003AAD0000}"/>
    <cellStyle name="Normal 3 2 2 3 2 2" xfId="36271" xr:uid="{00000000-0005-0000-0000-00003BAD0000}"/>
    <cellStyle name="Normal 3 2 2 3 2 2 2" xfId="36272" xr:uid="{00000000-0005-0000-0000-00003CAD0000}"/>
    <cellStyle name="Normal 3 2 2 3 2 2 2 2" xfId="36273" xr:uid="{00000000-0005-0000-0000-00003DAD0000}"/>
    <cellStyle name="Normal 3 2 2 3 2 2 2 2 2" xfId="36274" xr:uid="{00000000-0005-0000-0000-00003EAD0000}"/>
    <cellStyle name="Normal 3 2 2 3 2 2 2 2 3" xfId="57214" xr:uid="{00000000-0005-0000-0000-00003FAD0000}"/>
    <cellStyle name="Normal 3 2 2 3 2 2 2 3" xfId="36275" xr:uid="{00000000-0005-0000-0000-000040AD0000}"/>
    <cellStyle name="Normal 3 2 2 3 2 2 2 4" xfId="36276" xr:uid="{00000000-0005-0000-0000-000041AD0000}"/>
    <cellStyle name="Normal 3 2 2 3 2 2 3" xfId="36277" xr:uid="{00000000-0005-0000-0000-000042AD0000}"/>
    <cellStyle name="Normal 3 2 2 3 2 2 3 2" xfId="36278" xr:uid="{00000000-0005-0000-0000-000043AD0000}"/>
    <cellStyle name="Normal 3 2 2 3 2 2 3 2 2" xfId="36279" xr:uid="{00000000-0005-0000-0000-000044AD0000}"/>
    <cellStyle name="Normal 3 2 2 3 2 2 3 2 3" xfId="57215" xr:uid="{00000000-0005-0000-0000-000045AD0000}"/>
    <cellStyle name="Normal 3 2 2 3 2 2 3 3" xfId="36280" xr:uid="{00000000-0005-0000-0000-000046AD0000}"/>
    <cellStyle name="Normal 3 2 2 3 2 2 3 4" xfId="36281" xr:uid="{00000000-0005-0000-0000-000047AD0000}"/>
    <cellStyle name="Normal 3 2 2 3 2 2 4" xfId="36282" xr:uid="{00000000-0005-0000-0000-000048AD0000}"/>
    <cellStyle name="Normal 3 2 2 3 2 2 4 2" xfId="36283" xr:uid="{00000000-0005-0000-0000-000049AD0000}"/>
    <cellStyle name="Normal 3 2 2 3 2 2 4 3" xfId="57216" xr:uid="{00000000-0005-0000-0000-00004AAD0000}"/>
    <cellStyle name="Normal 3 2 2 3 2 2 5" xfId="36284" xr:uid="{00000000-0005-0000-0000-00004BAD0000}"/>
    <cellStyle name="Normal 3 2 2 3 2 2 6" xfId="36285" xr:uid="{00000000-0005-0000-0000-00004CAD0000}"/>
    <cellStyle name="Normal 3 2 2 3 2 3" xfId="36286" xr:uid="{00000000-0005-0000-0000-00004DAD0000}"/>
    <cellStyle name="Normal 3 2 2 3 2 3 2" xfId="36287" xr:uid="{00000000-0005-0000-0000-00004EAD0000}"/>
    <cellStyle name="Normal 3 2 2 3 2 3 2 2" xfId="36288" xr:uid="{00000000-0005-0000-0000-00004FAD0000}"/>
    <cellStyle name="Normal 3 2 2 3 2 3 2 3" xfId="57217" xr:uid="{00000000-0005-0000-0000-000050AD0000}"/>
    <cellStyle name="Normal 3 2 2 3 2 3 3" xfId="36289" xr:uid="{00000000-0005-0000-0000-000051AD0000}"/>
    <cellStyle name="Normal 3 2 2 3 2 3 4" xfId="36290" xr:uid="{00000000-0005-0000-0000-000052AD0000}"/>
    <cellStyle name="Normal 3 2 2 3 2 4" xfId="36291" xr:uid="{00000000-0005-0000-0000-000053AD0000}"/>
    <cellStyle name="Normal 3 2 2 3 2 4 2" xfId="36292" xr:uid="{00000000-0005-0000-0000-000054AD0000}"/>
    <cellStyle name="Normal 3 2 2 3 2 4 2 2" xfId="36293" xr:uid="{00000000-0005-0000-0000-000055AD0000}"/>
    <cellStyle name="Normal 3 2 2 3 2 4 2 3" xfId="57218" xr:uid="{00000000-0005-0000-0000-000056AD0000}"/>
    <cellStyle name="Normal 3 2 2 3 2 4 3" xfId="36294" xr:uid="{00000000-0005-0000-0000-000057AD0000}"/>
    <cellStyle name="Normal 3 2 2 3 2 4 4" xfId="36295" xr:uid="{00000000-0005-0000-0000-000058AD0000}"/>
    <cellStyle name="Normal 3 2 2 3 2 5" xfId="36296" xr:uid="{00000000-0005-0000-0000-000059AD0000}"/>
    <cellStyle name="Normal 3 2 2 3 2 5 2" xfId="36297" xr:uid="{00000000-0005-0000-0000-00005AAD0000}"/>
    <cellStyle name="Normal 3 2 2 3 2 5 3" xfId="57219" xr:uid="{00000000-0005-0000-0000-00005BAD0000}"/>
    <cellStyle name="Normal 3 2 2 3 2 6" xfId="36298" xr:uid="{00000000-0005-0000-0000-00005CAD0000}"/>
    <cellStyle name="Normal 3 2 2 3 2 7" xfId="36299" xr:uid="{00000000-0005-0000-0000-00005DAD0000}"/>
    <cellStyle name="Normal 3 2 2 3 3" xfId="36300" xr:uid="{00000000-0005-0000-0000-00005EAD0000}"/>
    <cellStyle name="Normal 3 2 2 3 3 2" xfId="36301" xr:uid="{00000000-0005-0000-0000-00005FAD0000}"/>
    <cellStyle name="Normal 3 2 2 3 3 2 2" xfId="36302" xr:uid="{00000000-0005-0000-0000-000060AD0000}"/>
    <cellStyle name="Normal 3 2 2 3 3 2 2 2" xfId="36303" xr:uid="{00000000-0005-0000-0000-000061AD0000}"/>
    <cellStyle name="Normal 3 2 2 3 3 2 2 3" xfId="57220" xr:uid="{00000000-0005-0000-0000-000062AD0000}"/>
    <cellStyle name="Normal 3 2 2 3 3 2 3" xfId="36304" xr:uid="{00000000-0005-0000-0000-000063AD0000}"/>
    <cellStyle name="Normal 3 2 2 3 3 2 4" xfId="36305" xr:uid="{00000000-0005-0000-0000-000064AD0000}"/>
    <cellStyle name="Normal 3 2 2 3 3 3" xfId="36306" xr:uid="{00000000-0005-0000-0000-000065AD0000}"/>
    <cellStyle name="Normal 3 2 2 3 3 3 2" xfId="36307" xr:uid="{00000000-0005-0000-0000-000066AD0000}"/>
    <cellStyle name="Normal 3 2 2 3 3 3 2 2" xfId="36308" xr:uid="{00000000-0005-0000-0000-000067AD0000}"/>
    <cellStyle name="Normal 3 2 2 3 3 3 2 3" xfId="57221" xr:uid="{00000000-0005-0000-0000-000068AD0000}"/>
    <cellStyle name="Normal 3 2 2 3 3 3 3" xfId="36309" xr:uid="{00000000-0005-0000-0000-000069AD0000}"/>
    <cellStyle name="Normal 3 2 2 3 3 3 4" xfId="36310" xr:uid="{00000000-0005-0000-0000-00006AAD0000}"/>
    <cellStyle name="Normal 3 2 2 3 3 4" xfId="36311" xr:uid="{00000000-0005-0000-0000-00006BAD0000}"/>
    <cellStyle name="Normal 3 2 2 3 3 4 2" xfId="36312" xr:uid="{00000000-0005-0000-0000-00006CAD0000}"/>
    <cellStyle name="Normal 3 2 2 3 3 4 3" xfId="57222" xr:uid="{00000000-0005-0000-0000-00006DAD0000}"/>
    <cellStyle name="Normal 3 2 2 3 3 5" xfId="36313" xr:uid="{00000000-0005-0000-0000-00006EAD0000}"/>
    <cellStyle name="Normal 3 2 2 3 3 6" xfId="36314" xr:uid="{00000000-0005-0000-0000-00006FAD0000}"/>
    <cellStyle name="Normal 3 2 2 3 4" xfId="36315" xr:uid="{00000000-0005-0000-0000-000070AD0000}"/>
    <cellStyle name="Normal 3 2 2 3 4 2" xfId="36316" xr:uid="{00000000-0005-0000-0000-000071AD0000}"/>
    <cellStyle name="Normal 3 2 2 3 4 2 2" xfId="36317" xr:uid="{00000000-0005-0000-0000-000072AD0000}"/>
    <cellStyle name="Normal 3 2 2 3 4 2 2 2" xfId="36318" xr:uid="{00000000-0005-0000-0000-000073AD0000}"/>
    <cellStyle name="Normal 3 2 2 3 4 2 2 3" xfId="57223" xr:uid="{00000000-0005-0000-0000-000074AD0000}"/>
    <cellStyle name="Normal 3 2 2 3 4 2 3" xfId="36319" xr:uid="{00000000-0005-0000-0000-000075AD0000}"/>
    <cellStyle name="Normal 3 2 2 3 4 2 4" xfId="36320" xr:uid="{00000000-0005-0000-0000-000076AD0000}"/>
    <cellStyle name="Normal 3 2 2 3 4 3" xfId="36321" xr:uid="{00000000-0005-0000-0000-000077AD0000}"/>
    <cellStyle name="Normal 3 2 2 3 4 3 2" xfId="36322" xr:uid="{00000000-0005-0000-0000-000078AD0000}"/>
    <cellStyle name="Normal 3 2 2 3 4 3 3" xfId="57224" xr:uid="{00000000-0005-0000-0000-000079AD0000}"/>
    <cellStyle name="Normal 3 2 2 3 4 4" xfId="36323" xr:uid="{00000000-0005-0000-0000-00007AAD0000}"/>
    <cellStyle name="Normal 3 2 2 3 4 5" xfId="36324" xr:uid="{00000000-0005-0000-0000-00007BAD0000}"/>
    <cellStyle name="Normal 3 2 2 3 5" xfId="36325" xr:uid="{00000000-0005-0000-0000-00007CAD0000}"/>
    <cellStyle name="Normal 3 2 2 3 5 2" xfId="36326" xr:uid="{00000000-0005-0000-0000-00007DAD0000}"/>
    <cellStyle name="Normal 3 2 2 3 5 2 2" xfId="36327" xr:uid="{00000000-0005-0000-0000-00007EAD0000}"/>
    <cellStyle name="Normal 3 2 2 3 5 2 3" xfId="57225" xr:uid="{00000000-0005-0000-0000-00007FAD0000}"/>
    <cellStyle name="Normal 3 2 2 3 5 3" xfId="36328" xr:uid="{00000000-0005-0000-0000-000080AD0000}"/>
    <cellStyle name="Normal 3 2 2 3 5 4" xfId="36329" xr:uid="{00000000-0005-0000-0000-000081AD0000}"/>
    <cellStyle name="Normal 3 2 2 3 6" xfId="36330" xr:uid="{00000000-0005-0000-0000-000082AD0000}"/>
    <cellStyle name="Normal 3 2 2 3 6 2" xfId="36331" xr:uid="{00000000-0005-0000-0000-000083AD0000}"/>
    <cellStyle name="Normal 3 2 2 3 6 2 2" xfId="36332" xr:uid="{00000000-0005-0000-0000-000084AD0000}"/>
    <cellStyle name="Normal 3 2 2 3 6 2 3" xfId="57226" xr:uid="{00000000-0005-0000-0000-000085AD0000}"/>
    <cellStyle name="Normal 3 2 2 3 6 3" xfId="36333" xr:uid="{00000000-0005-0000-0000-000086AD0000}"/>
    <cellStyle name="Normal 3 2 2 3 6 4" xfId="36334" xr:uid="{00000000-0005-0000-0000-000087AD0000}"/>
    <cellStyle name="Normal 3 2 2 3 7" xfId="36335" xr:uid="{00000000-0005-0000-0000-000088AD0000}"/>
    <cellStyle name="Normal 3 2 2 3 7 2" xfId="36336" xr:uid="{00000000-0005-0000-0000-000089AD0000}"/>
    <cellStyle name="Normal 3 2 2 3 7 3" xfId="57227" xr:uid="{00000000-0005-0000-0000-00008AAD0000}"/>
    <cellStyle name="Normal 3 2 2 3 8" xfId="36337" xr:uid="{00000000-0005-0000-0000-00008BAD0000}"/>
    <cellStyle name="Normal 3 2 2 3 9" xfId="36338" xr:uid="{00000000-0005-0000-0000-00008CAD0000}"/>
    <cellStyle name="Normal 3 2 2 4" xfId="36339" xr:uid="{00000000-0005-0000-0000-00008DAD0000}"/>
    <cellStyle name="Normal 3 2 2 4 2" xfId="36340" xr:uid="{00000000-0005-0000-0000-00008EAD0000}"/>
    <cellStyle name="Normal 3 2 2 4 2 2" xfId="36341" xr:uid="{00000000-0005-0000-0000-00008FAD0000}"/>
    <cellStyle name="Normal 3 2 2 4 2 2 2" xfId="36342" xr:uid="{00000000-0005-0000-0000-000090AD0000}"/>
    <cellStyle name="Normal 3 2 2 4 2 2 2 2" xfId="36343" xr:uid="{00000000-0005-0000-0000-000091AD0000}"/>
    <cellStyle name="Normal 3 2 2 4 2 2 2 3" xfId="57228" xr:uid="{00000000-0005-0000-0000-000092AD0000}"/>
    <cellStyle name="Normal 3 2 2 4 2 2 3" xfId="36344" xr:uid="{00000000-0005-0000-0000-000093AD0000}"/>
    <cellStyle name="Normal 3 2 2 4 2 2 4" xfId="36345" xr:uid="{00000000-0005-0000-0000-000094AD0000}"/>
    <cellStyle name="Normal 3 2 2 4 2 3" xfId="36346" xr:uid="{00000000-0005-0000-0000-000095AD0000}"/>
    <cellStyle name="Normal 3 2 2 4 2 3 2" xfId="36347" xr:uid="{00000000-0005-0000-0000-000096AD0000}"/>
    <cellStyle name="Normal 3 2 2 4 2 3 2 2" xfId="36348" xr:uid="{00000000-0005-0000-0000-000097AD0000}"/>
    <cellStyle name="Normal 3 2 2 4 2 3 2 3" xfId="57229" xr:uid="{00000000-0005-0000-0000-000098AD0000}"/>
    <cellStyle name="Normal 3 2 2 4 2 3 3" xfId="36349" xr:uid="{00000000-0005-0000-0000-000099AD0000}"/>
    <cellStyle name="Normal 3 2 2 4 2 3 4" xfId="36350" xr:uid="{00000000-0005-0000-0000-00009AAD0000}"/>
    <cellStyle name="Normal 3 2 2 4 2 4" xfId="36351" xr:uid="{00000000-0005-0000-0000-00009BAD0000}"/>
    <cellStyle name="Normal 3 2 2 4 2 4 2" xfId="36352" xr:uid="{00000000-0005-0000-0000-00009CAD0000}"/>
    <cellStyle name="Normal 3 2 2 4 2 4 3" xfId="57230" xr:uid="{00000000-0005-0000-0000-00009DAD0000}"/>
    <cellStyle name="Normal 3 2 2 4 2 5" xfId="36353" xr:uid="{00000000-0005-0000-0000-00009EAD0000}"/>
    <cellStyle name="Normal 3 2 2 4 2 6" xfId="36354" xr:uid="{00000000-0005-0000-0000-00009FAD0000}"/>
    <cellStyle name="Normal 3 2 2 4 3" xfId="36355" xr:uid="{00000000-0005-0000-0000-0000A0AD0000}"/>
    <cellStyle name="Normal 3 2 2 4 3 2" xfId="36356" xr:uid="{00000000-0005-0000-0000-0000A1AD0000}"/>
    <cellStyle name="Normal 3 2 2 4 3 2 2" xfId="36357" xr:uid="{00000000-0005-0000-0000-0000A2AD0000}"/>
    <cellStyle name="Normal 3 2 2 4 3 2 3" xfId="57231" xr:uid="{00000000-0005-0000-0000-0000A3AD0000}"/>
    <cellStyle name="Normal 3 2 2 4 3 3" xfId="36358" xr:uid="{00000000-0005-0000-0000-0000A4AD0000}"/>
    <cellStyle name="Normal 3 2 2 4 3 4" xfId="36359" xr:uid="{00000000-0005-0000-0000-0000A5AD0000}"/>
    <cellStyle name="Normal 3 2 2 4 4" xfId="36360" xr:uid="{00000000-0005-0000-0000-0000A6AD0000}"/>
    <cellStyle name="Normal 3 2 2 4 4 2" xfId="36361" xr:uid="{00000000-0005-0000-0000-0000A7AD0000}"/>
    <cellStyle name="Normal 3 2 2 4 4 2 2" xfId="36362" xr:uid="{00000000-0005-0000-0000-0000A8AD0000}"/>
    <cellStyle name="Normal 3 2 2 4 4 2 3" xfId="57232" xr:uid="{00000000-0005-0000-0000-0000A9AD0000}"/>
    <cellStyle name="Normal 3 2 2 4 4 3" xfId="36363" xr:uid="{00000000-0005-0000-0000-0000AAAD0000}"/>
    <cellStyle name="Normal 3 2 2 4 4 4" xfId="36364" xr:uid="{00000000-0005-0000-0000-0000ABAD0000}"/>
    <cellStyle name="Normal 3 2 2 4 5" xfId="36365" xr:uid="{00000000-0005-0000-0000-0000ACAD0000}"/>
    <cellStyle name="Normal 3 2 2 4 5 2" xfId="36366" xr:uid="{00000000-0005-0000-0000-0000ADAD0000}"/>
    <cellStyle name="Normal 3 2 2 4 5 3" xfId="57233" xr:uid="{00000000-0005-0000-0000-0000AEAD0000}"/>
    <cellStyle name="Normal 3 2 2 4 6" xfId="36367" xr:uid="{00000000-0005-0000-0000-0000AFAD0000}"/>
    <cellStyle name="Normal 3 2 2 4 7" xfId="36368" xr:uid="{00000000-0005-0000-0000-0000B0AD0000}"/>
    <cellStyle name="Normal 3 2 2 5" xfId="36369" xr:uid="{00000000-0005-0000-0000-0000B1AD0000}"/>
    <cellStyle name="Normal 3 2 2 5 2" xfId="36370" xr:uid="{00000000-0005-0000-0000-0000B2AD0000}"/>
    <cellStyle name="Normal 3 2 2 5 2 2" xfId="36371" xr:uid="{00000000-0005-0000-0000-0000B3AD0000}"/>
    <cellStyle name="Normal 3 2 2 5 2 2 2" xfId="36372" xr:uid="{00000000-0005-0000-0000-0000B4AD0000}"/>
    <cellStyle name="Normal 3 2 2 5 2 2 3" xfId="57234" xr:uid="{00000000-0005-0000-0000-0000B5AD0000}"/>
    <cellStyle name="Normal 3 2 2 5 2 3" xfId="36373" xr:uid="{00000000-0005-0000-0000-0000B6AD0000}"/>
    <cellStyle name="Normal 3 2 2 5 2 4" xfId="36374" xr:uid="{00000000-0005-0000-0000-0000B7AD0000}"/>
    <cellStyle name="Normal 3 2 2 5 3" xfId="36375" xr:uid="{00000000-0005-0000-0000-0000B8AD0000}"/>
    <cellStyle name="Normal 3 2 2 5 3 2" xfId="36376" xr:uid="{00000000-0005-0000-0000-0000B9AD0000}"/>
    <cellStyle name="Normal 3 2 2 5 3 2 2" xfId="36377" xr:uid="{00000000-0005-0000-0000-0000BAAD0000}"/>
    <cellStyle name="Normal 3 2 2 5 3 2 3" xfId="57235" xr:uid="{00000000-0005-0000-0000-0000BBAD0000}"/>
    <cellStyle name="Normal 3 2 2 5 3 3" xfId="36378" xr:uid="{00000000-0005-0000-0000-0000BCAD0000}"/>
    <cellStyle name="Normal 3 2 2 5 3 4" xfId="36379" xr:uid="{00000000-0005-0000-0000-0000BDAD0000}"/>
    <cellStyle name="Normal 3 2 2 5 4" xfId="36380" xr:uid="{00000000-0005-0000-0000-0000BEAD0000}"/>
    <cellStyle name="Normal 3 2 2 5 4 2" xfId="36381" xr:uid="{00000000-0005-0000-0000-0000BFAD0000}"/>
    <cellStyle name="Normal 3 2 2 5 4 3" xfId="57236" xr:uid="{00000000-0005-0000-0000-0000C0AD0000}"/>
    <cellStyle name="Normal 3 2 2 5 5" xfId="36382" xr:uid="{00000000-0005-0000-0000-0000C1AD0000}"/>
    <cellStyle name="Normal 3 2 2 5 6" xfId="36383" xr:uid="{00000000-0005-0000-0000-0000C2AD0000}"/>
    <cellStyle name="Normal 3 2 2 6" xfId="36384" xr:uid="{00000000-0005-0000-0000-0000C3AD0000}"/>
    <cellStyle name="Normal 3 2 2 6 2" xfId="36385" xr:uid="{00000000-0005-0000-0000-0000C4AD0000}"/>
    <cellStyle name="Normal 3 2 2 6 2 2" xfId="36386" xr:uid="{00000000-0005-0000-0000-0000C5AD0000}"/>
    <cellStyle name="Normal 3 2 2 6 2 2 2" xfId="36387" xr:uid="{00000000-0005-0000-0000-0000C6AD0000}"/>
    <cellStyle name="Normal 3 2 2 6 2 2 3" xfId="57237" xr:uid="{00000000-0005-0000-0000-0000C7AD0000}"/>
    <cellStyle name="Normal 3 2 2 6 2 3" xfId="36388" xr:uid="{00000000-0005-0000-0000-0000C8AD0000}"/>
    <cellStyle name="Normal 3 2 2 6 2 4" xfId="36389" xr:uid="{00000000-0005-0000-0000-0000C9AD0000}"/>
    <cellStyle name="Normal 3 2 2 6 3" xfId="36390" xr:uid="{00000000-0005-0000-0000-0000CAAD0000}"/>
    <cellStyle name="Normal 3 2 2 6 3 2" xfId="36391" xr:uid="{00000000-0005-0000-0000-0000CBAD0000}"/>
    <cellStyle name="Normal 3 2 2 6 3 3" xfId="57238" xr:uid="{00000000-0005-0000-0000-0000CCAD0000}"/>
    <cellStyle name="Normal 3 2 2 6 4" xfId="36392" xr:uid="{00000000-0005-0000-0000-0000CDAD0000}"/>
    <cellStyle name="Normal 3 2 2 6 5" xfId="36393" xr:uid="{00000000-0005-0000-0000-0000CEAD0000}"/>
    <cellStyle name="Normal 3 2 2 7" xfId="36394" xr:uid="{00000000-0005-0000-0000-0000CFAD0000}"/>
    <cellStyle name="Normal 3 2 2 7 2" xfId="36395" xr:uid="{00000000-0005-0000-0000-0000D0AD0000}"/>
    <cellStyle name="Normal 3 2 2 7 2 2" xfId="36396" xr:uid="{00000000-0005-0000-0000-0000D1AD0000}"/>
    <cellStyle name="Normal 3 2 2 7 2 3" xfId="57239" xr:uid="{00000000-0005-0000-0000-0000D2AD0000}"/>
    <cellStyle name="Normal 3 2 2 7 3" xfId="36397" xr:uid="{00000000-0005-0000-0000-0000D3AD0000}"/>
    <cellStyle name="Normal 3 2 2 7 4" xfId="36398" xr:uid="{00000000-0005-0000-0000-0000D4AD0000}"/>
    <cellStyle name="Normal 3 2 2 8" xfId="36399" xr:uid="{00000000-0005-0000-0000-0000D5AD0000}"/>
    <cellStyle name="Normal 3 2 2 8 2" xfId="36400" xr:uid="{00000000-0005-0000-0000-0000D6AD0000}"/>
    <cellStyle name="Normal 3 2 2 8 2 2" xfId="36401" xr:uid="{00000000-0005-0000-0000-0000D7AD0000}"/>
    <cellStyle name="Normal 3 2 2 8 2 3" xfId="57240" xr:uid="{00000000-0005-0000-0000-0000D8AD0000}"/>
    <cellStyle name="Normal 3 2 2 8 3" xfId="36402" xr:uid="{00000000-0005-0000-0000-0000D9AD0000}"/>
    <cellStyle name="Normal 3 2 2 8 4" xfId="36403" xr:uid="{00000000-0005-0000-0000-0000DAAD0000}"/>
    <cellStyle name="Normal 3 2 2 9" xfId="36404" xr:uid="{00000000-0005-0000-0000-0000DBAD0000}"/>
    <cellStyle name="Normal 3 2 2 9 2" xfId="36405" xr:uid="{00000000-0005-0000-0000-0000DCAD0000}"/>
    <cellStyle name="Normal 3 2 2 9 3" xfId="57241" xr:uid="{00000000-0005-0000-0000-0000DDAD0000}"/>
    <cellStyle name="Normal 3 2 3" xfId="36406" xr:uid="{00000000-0005-0000-0000-0000DEAD0000}"/>
    <cellStyle name="Normal 3 2 3 10" xfId="36407" xr:uid="{00000000-0005-0000-0000-0000DFAD0000}"/>
    <cellStyle name="Normal 3 2 3 11" xfId="36408" xr:uid="{00000000-0005-0000-0000-0000E0AD0000}"/>
    <cellStyle name="Normal 3 2 3 2" xfId="36409" xr:uid="{00000000-0005-0000-0000-0000E1AD0000}"/>
    <cellStyle name="Normal 3 2 3 2 10" xfId="36410" xr:uid="{00000000-0005-0000-0000-0000E2AD0000}"/>
    <cellStyle name="Normal 3 2 3 2 2" xfId="36411" xr:uid="{00000000-0005-0000-0000-0000E3AD0000}"/>
    <cellStyle name="Normal 3 2 3 2 2 2" xfId="36412" xr:uid="{00000000-0005-0000-0000-0000E4AD0000}"/>
    <cellStyle name="Normal 3 2 3 2 2 2 2" xfId="36413" xr:uid="{00000000-0005-0000-0000-0000E5AD0000}"/>
    <cellStyle name="Normal 3 2 3 2 2 2 2 2" xfId="36414" xr:uid="{00000000-0005-0000-0000-0000E6AD0000}"/>
    <cellStyle name="Normal 3 2 3 2 2 2 2 2 2" xfId="36415" xr:uid="{00000000-0005-0000-0000-0000E7AD0000}"/>
    <cellStyle name="Normal 3 2 3 2 2 2 2 2 2 2" xfId="36416" xr:uid="{00000000-0005-0000-0000-0000E8AD0000}"/>
    <cellStyle name="Normal 3 2 3 2 2 2 2 2 2 3" xfId="57242" xr:uid="{00000000-0005-0000-0000-0000E9AD0000}"/>
    <cellStyle name="Normal 3 2 3 2 2 2 2 2 3" xfId="36417" xr:uid="{00000000-0005-0000-0000-0000EAAD0000}"/>
    <cellStyle name="Normal 3 2 3 2 2 2 2 2 4" xfId="36418" xr:uid="{00000000-0005-0000-0000-0000EBAD0000}"/>
    <cellStyle name="Normal 3 2 3 2 2 2 2 3" xfId="36419" xr:uid="{00000000-0005-0000-0000-0000ECAD0000}"/>
    <cellStyle name="Normal 3 2 3 2 2 2 2 3 2" xfId="36420" xr:uid="{00000000-0005-0000-0000-0000EDAD0000}"/>
    <cellStyle name="Normal 3 2 3 2 2 2 2 3 2 2" xfId="36421" xr:uid="{00000000-0005-0000-0000-0000EEAD0000}"/>
    <cellStyle name="Normal 3 2 3 2 2 2 2 3 2 3" xfId="57243" xr:uid="{00000000-0005-0000-0000-0000EFAD0000}"/>
    <cellStyle name="Normal 3 2 3 2 2 2 2 3 3" xfId="36422" xr:uid="{00000000-0005-0000-0000-0000F0AD0000}"/>
    <cellStyle name="Normal 3 2 3 2 2 2 2 3 4" xfId="36423" xr:uid="{00000000-0005-0000-0000-0000F1AD0000}"/>
    <cellStyle name="Normal 3 2 3 2 2 2 2 4" xfId="36424" xr:uid="{00000000-0005-0000-0000-0000F2AD0000}"/>
    <cellStyle name="Normal 3 2 3 2 2 2 2 4 2" xfId="36425" xr:uid="{00000000-0005-0000-0000-0000F3AD0000}"/>
    <cellStyle name="Normal 3 2 3 2 2 2 2 4 3" xfId="57244" xr:uid="{00000000-0005-0000-0000-0000F4AD0000}"/>
    <cellStyle name="Normal 3 2 3 2 2 2 2 5" xfId="36426" xr:uid="{00000000-0005-0000-0000-0000F5AD0000}"/>
    <cellStyle name="Normal 3 2 3 2 2 2 2 6" xfId="36427" xr:uid="{00000000-0005-0000-0000-0000F6AD0000}"/>
    <cellStyle name="Normal 3 2 3 2 2 2 3" xfId="36428" xr:uid="{00000000-0005-0000-0000-0000F7AD0000}"/>
    <cellStyle name="Normal 3 2 3 2 2 2 3 2" xfId="36429" xr:uid="{00000000-0005-0000-0000-0000F8AD0000}"/>
    <cellStyle name="Normal 3 2 3 2 2 2 3 2 2" xfId="36430" xr:uid="{00000000-0005-0000-0000-0000F9AD0000}"/>
    <cellStyle name="Normal 3 2 3 2 2 2 3 2 3" xfId="57245" xr:uid="{00000000-0005-0000-0000-0000FAAD0000}"/>
    <cellStyle name="Normal 3 2 3 2 2 2 3 3" xfId="36431" xr:uid="{00000000-0005-0000-0000-0000FBAD0000}"/>
    <cellStyle name="Normal 3 2 3 2 2 2 3 4" xfId="36432" xr:uid="{00000000-0005-0000-0000-0000FCAD0000}"/>
    <cellStyle name="Normal 3 2 3 2 2 2 4" xfId="36433" xr:uid="{00000000-0005-0000-0000-0000FDAD0000}"/>
    <cellStyle name="Normal 3 2 3 2 2 2 4 2" xfId="36434" xr:uid="{00000000-0005-0000-0000-0000FEAD0000}"/>
    <cellStyle name="Normal 3 2 3 2 2 2 4 2 2" xfId="36435" xr:uid="{00000000-0005-0000-0000-0000FFAD0000}"/>
    <cellStyle name="Normal 3 2 3 2 2 2 4 2 3" xfId="57246" xr:uid="{00000000-0005-0000-0000-000000AE0000}"/>
    <cellStyle name="Normal 3 2 3 2 2 2 4 3" xfId="36436" xr:uid="{00000000-0005-0000-0000-000001AE0000}"/>
    <cellStyle name="Normal 3 2 3 2 2 2 4 4" xfId="36437" xr:uid="{00000000-0005-0000-0000-000002AE0000}"/>
    <cellStyle name="Normal 3 2 3 2 2 2 5" xfId="36438" xr:uid="{00000000-0005-0000-0000-000003AE0000}"/>
    <cellStyle name="Normal 3 2 3 2 2 2 5 2" xfId="36439" xr:uid="{00000000-0005-0000-0000-000004AE0000}"/>
    <cellStyle name="Normal 3 2 3 2 2 2 5 3" xfId="57247" xr:uid="{00000000-0005-0000-0000-000005AE0000}"/>
    <cellStyle name="Normal 3 2 3 2 2 2 6" xfId="36440" xr:uid="{00000000-0005-0000-0000-000006AE0000}"/>
    <cellStyle name="Normal 3 2 3 2 2 2 7" xfId="36441" xr:uid="{00000000-0005-0000-0000-000007AE0000}"/>
    <cellStyle name="Normal 3 2 3 2 2 3" xfId="36442" xr:uid="{00000000-0005-0000-0000-000008AE0000}"/>
    <cellStyle name="Normal 3 2 3 2 2 3 2" xfId="36443" xr:uid="{00000000-0005-0000-0000-000009AE0000}"/>
    <cellStyle name="Normal 3 2 3 2 2 3 2 2" xfId="36444" xr:uid="{00000000-0005-0000-0000-00000AAE0000}"/>
    <cellStyle name="Normal 3 2 3 2 2 3 2 2 2" xfId="36445" xr:uid="{00000000-0005-0000-0000-00000BAE0000}"/>
    <cellStyle name="Normal 3 2 3 2 2 3 2 2 3" xfId="57248" xr:uid="{00000000-0005-0000-0000-00000CAE0000}"/>
    <cellStyle name="Normal 3 2 3 2 2 3 2 3" xfId="36446" xr:uid="{00000000-0005-0000-0000-00000DAE0000}"/>
    <cellStyle name="Normal 3 2 3 2 2 3 2 4" xfId="36447" xr:uid="{00000000-0005-0000-0000-00000EAE0000}"/>
    <cellStyle name="Normal 3 2 3 2 2 3 3" xfId="36448" xr:uid="{00000000-0005-0000-0000-00000FAE0000}"/>
    <cellStyle name="Normal 3 2 3 2 2 3 3 2" xfId="36449" xr:uid="{00000000-0005-0000-0000-000010AE0000}"/>
    <cellStyle name="Normal 3 2 3 2 2 3 3 2 2" xfId="36450" xr:uid="{00000000-0005-0000-0000-000011AE0000}"/>
    <cellStyle name="Normal 3 2 3 2 2 3 3 2 3" xfId="57249" xr:uid="{00000000-0005-0000-0000-000012AE0000}"/>
    <cellStyle name="Normal 3 2 3 2 2 3 3 3" xfId="36451" xr:uid="{00000000-0005-0000-0000-000013AE0000}"/>
    <cellStyle name="Normal 3 2 3 2 2 3 3 4" xfId="36452" xr:uid="{00000000-0005-0000-0000-000014AE0000}"/>
    <cellStyle name="Normal 3 2 3 2 2 3 4" xfId="36453" xr:uid="{00000000-0005-0000-0000-000015AE0000}"/>
    <cellStyle name="Normal 3 2 3 2 2 3 4 2" xfId="36454" xr:uid="{00000000-0005-0000-0000-000016AE0000}"/>
    <cellStyle name="Normal 3 2 3 2 2 3 4 3" xfId="57250" xr:uid="{00000000-0005-0000-0000-000017AE0000}"/>
    <cellStyle name="Normal 3 2 3 2 2 3 5" xfId="36455" xr:uid="{00000000-0005-0000-0000-000018AE0000}"/>
    <cellStyle name="Normal 3 2 3 2 2 3 6" xfId="36456" xr:uid="{00000000-0005-0000-0000-000019AE0000}"/>
    <cellStyle name="Normal 3 2 3 2 2 4" xfId="36457" xr:uid="{00000000-0005-0000-0000-00001AAE0000}"/>
    <cellStyle name="Normal 3 2 3 2 2 4 2" xfId="36458" xr:uid="{00000000-0005-0000-0000-00001BAE0000}"/>
    <cellStyle name="Normal 3 2 3 2 2 4 2 2" xfId="36459" xr:uid="{00000000-0005-0000-0000-00001CAE0000}"/>
    <cellStyle name="Normal 3 2 3 2 2 4 2 3" xfId="57251" xr:uid="{00000000-0005-0000-0000-00001DAE0000}"/>
    <cellStyle name="Normal 3 2 3 2 2 4 3" xfId="36460" xr:uid="{00000000-0005-0000-0000-00001EAE0000}"/>
    <cellStyle name="Normal 3 2 3 2 2 4 4" xfId="36461" xr:uid="{00000000-0005-0000-0000-00001FAE0000}"/>
    <cellStyle name="Normal 3 2 3 2 2 5" xfId="36462" xr:uid="{00000000-0005-0000-0000-000020AE0000}"/>
    <cellStyle name="Normal 3 2 3 2 2 5 2" xfId="36463" xr:uid="{00000000-0005-0000-0000-000021AE0000}"/>
    <cellStyle name="Normal 3 2 3 2 2 5 2 2" xfId="36464" xr:uid="{00000000-0005-0000-0000-000022AE0000}"/>
    <cellStyle name="Normal 3 2 3 2 2 5 2 3" xfId="57252" xr:uid="{00000000-0005-0000-0000-000023AE0000}"/>
    <cellStyle name="Normal 3 2 3 2 2 5 3" xfId="36465" xr:uid="{00000000-0005-0000-0000-000024AE0000}"/>
    <cellStyle name="Normal 3 2 3 2 2 5 4" xfId="36466" xr:uid="{00000000-0005-0000-0000-000025AE0000}"/>
    <cellStyle name="Normal 3 2 3 2 2 6" xfId="36467" xr:uid="{00000000-0005-0000-0000-000026AE0000}"/>
    <cellStyle name="Normal 3 2 3 2 2 6 2" xfId="36468" xr:uid="{00000000-0005-0000-0000-000027AE0000}"/>
    <cellStyle name="Normal 3 2 3 2 2 6 3" xfId="57253" xr:uid="{00000000-0005-0000-0000-000028AE0000}"/>
    <cellStyle name="Normal 3 2 3 2 2 7" xfId="36469" xr:uid="{00000000-0005-0000-0000-000029AE0000}"/>
    <cellStyle name="Normal 3 2 3 2 2 8" xfId="36470" xr:uid="{00000000-0005-0000-0000-00002AAE0000}"/>
    <cellStyle name="Normal 3 2 3 2 3" xfId="36471" xr:uid="{00000000-0005-0000-0000-00002BAE0000}"/>
    <cellStyle name="Normal 3 2 3 2 3 2" xfId="36472" xr:uid="{00000000-0005-0000-0000-00002CAE0000}"/>
    <cellStyle name="Normal 3 2 3 2 3 2 2" xfId="36473" xr:uid="{00000000-0005-0000-0000-00002DAE0000}"/>
    <cellStyle name="Normal 3 2 3 2 3 2 2 2" xfId="36474" xr:uid="{00000000-0005-0000-0000-00002EAE0000}"/>
    <cellStyle name="Normal 3 2 3 2 3 2 2 2 2" xfId="36475" xr:uid="{00000000-0005-0000-0000-00002FAE0000}"/>
    <cellStyle name="Normal 3 2 3 2 3 2 2 2 3" xfId="57254" xr:uid="{00000000-0005-0000-0000-000030AE0000}"/>
    <cellStyle name="Normal 3 2 3 2 3 2 2 3" xfId="36476" xr:uid="{00000000-0005-0000-0000-000031AE0000}"/>
    <cellStyle name="Normal 3 2 3 2 3 2 2 4" xfId="36477" xr:uid="{00000000-0005-0000-0000-000032AE0000}"/>
    <cellStyle name="Normal 3 2 3 2 3 2 3" xfId="36478" xr:uid="{00000000-0005-0000-0000-000033AE0000}"/>
    <cellStyle name="Normal 3 2 3 2 3 2 3 2" xfId="36479" xr:uid="{00000000-0005-0000-0000-000034AE0000}"/>
    <cellStyle name="Normal 3 2 3 2 3 2 3 2 2" xfId="36480" xr:uid="{00000000-0005-0000-0000-000035AE0000}"/>
    <cellStyle name="Normal 3 2 3 2 3 2 3 2 3" xfId="57255" xr:uid="{00000000-0005-0000-0000-000036AE0000}"/>
    <cellStyle name="Normal 3 2 3 2 3 2 3 3" xfId="36481" xr:uid="{00000000-0005-0000-0000-000037AE0000}"/>
    <cellStyle name="Normal 3 2 3 2 3 2 3 4" xfId="36482" xr:uid="{00000000-0005-0000-0000-000038AE0000}"/>
    <cellStyle name="Normal 3 2 3 2 3 2 4" xfId="36483" xr:uid="{00000000-0005-0000-0000-000039AE0000}"/>
    <cellStyle name="Normal 3 2 3 2 3 2 4 2" xfId="36484" xr:uid="{00000000-0005-0000-0000-00003AAE0000}"/>
    <cellStyle name="Normal 3 2 3 2 3 2 4 3" xfId="57256" xr:uid="{00000000-0005-0000-0000-00003BAE0000}"/>
    <cellStyle name="Normal 3 2 3 2 3 2 5" xfId="36485" xr:uid="{00000000-0005-0000-0000-00003CAE0000}"/>
    <cellStyle name="Normal 3 2 3 2 3 2 6" xfId="36486" xr:uid="{00000000-0005-0000-0000-00003DAE0000}"/>
    <cellStyle name="Normal 3 2 3 2 3 3" xfId="36487" xr:uid="{00000000-0005-0000-0000-00003EAE0000}"/>
    <cellStyle name="Normal 3 2 3 2 3 3 2" xfId="36488" xr:uid="{00000000-0005-0000-0000-00003FAE0000}"/>
    <cellStyle name="Normal 3 2 3 2 3 3 2 2" xfId="36489" xr:uid="{00000000-0005-0000-0000-000040AE0000}"/>
    <cellStyle name="Normal 3 2 3 2 3 3 2 3" xfId="57257" xr:uid="{00000000-0005-0000-0000-000041AE0000}"/>
    <cellStyle name="Normal 3 2 3 2 3 3 3" xfId="36490" xr:uid="{00000000-0005-0000-0000-000042AE0000}"/>
    <cellStyle name="Normal 3 2 3 2 3 3 4" xfId="36491" xr:uid="{00000000-0005-0000-0000-000043AE0000}"/>
    <cellStyle name="Normal 3 2 3 2 3 4" xfId="36492" xr:uid="{00000000-0005-0000-0000-000044AE0000}"/>
    <cellStyle name="Normal 3 2 3 2 3 4 2" xfId="36493" xr:uid="{00000000-0005-0000-0000-000045AE0000}"/>
    <cellStyle name="Normal 3 2 3 2 3 4 2 2" xfId="36494" xr:uid="{00000000-0005-0000-0000-000046AE0000}"/>
    <cellStyle name="Normal 3 2 3 2 3 4 2 3" xfId="57258" xr:uid="{00000000-0005-0000-0000-000047AE0000}"/>
    <cellStyle name="Normal 3 2 3 2 3 4 3" xfId="36495" xr:uid="{00000000-0005-0000-0000-000048AE0000}"/>
    <cellStyle name="Normal 3 2 3 2 3 4 4" xfId="36496" xr:uid="{00000000-0005-0000-0000-000049AE0000}"/>
    <cellStyle name="Normal 3 2 3 2 3 5" xfId="36497" xr:uid="{00000000-0005-0000-0000-00004AAE0000}"/>
    <cellStyle name="Normal 3 2 3 2 3 5 2" xfId="36498" xr:uid="{00000000-0005-0000-0000-00004BAE0000}"/>
    <cellStyle name="Normal 3 2 3 2 3 5 3" xfId="57259" xr:uid="{00000000-0005-0000-0000-00004CAE0000}"/>
    <cellStyle name="Normal 3 2 3 2 3 6" xfId="36499" xr:uid="{00000000-0005-0000-0000-00004DAE0000}"/>
    <cellStyle name="Normal 3 2 3 2 3 7" xfId="36500" xr:uid="{00000000-0005-0000-0000-00004EAE0000}"/>
    <cellStyle name="Normal 3 2 3 2 4" xfId="36501" xr:uid="{00000000-0005-0000-0000-00004FAE0000}"/>
    <cellStyle name="Normal 3 2 3 2 4 2" xfId="36502" xr:uid="{00000000-0005-0000-0000-000050AE0000}"/>
    <cellStyle name="Normal 3 2 3 2 4 2 2" xfId="36503" xr:uid="{00000000-0005-0000-0000-000051AE0000}"/>
    <cellStyle name="Normal 3 2 3 2 4 2 2 2" xfId="36504" xr:uid="{00000000-0005-0000-0000-000052AE0000}"/>
    <cellStyle name="Normal 3 2 3 2 4 2 2 3" xfId="57260" xr:uid="{00000000-0005-0000-0000-000053AE0000}"/>
    <cellStyle name="Normal 3 2 3 2 4 2 3" xfId="36505" xr:uid="{00000000-0005-0000-0000-000054AE0000}"/>
    <cellStyle name="Normal 3 2 3 2 4 2 4" xfId="36506" xr:uid="{00000000-0005-0000-0000-000055AE0000}"/>
    <cellStyle name="Normal 3 2 3 2 4 3" xfId="36507" xr:uid="{00000000-0005-0000-0000-000056AE0000}"/>
    <cellStyle name="Normal 3 2 3 2 4 3 2" xfId="36508" xr:uid="{00000000-0005-0000-0000-000057AE0000}"/>
    <cellStyle name="Normal 3 2 3 2 4 3 2 2" xfId="36509" xr:uid="{00000000-0005-0000-0000-000058AE0000}"/>
    <cellStyle name="Normal 3 2 3 2 4 3 2 3" xfId="57261" xr:uid="{00000000-0005-0000-0000-000059AE0000}"/>
    <cellStyle name="Normal 3 2 3 2 4 3 3" xfId="36510" xr:uid="{00000000-0005-0000-0000-00005AAE0000}"/>
    <cellStyle name="Normal 3 2 3 2 4 3 4" xfId="36511" xr:uid="{00000000-0005-0000-0000-00005BAE0000}"/>
    <cellStyle name="Normal 3 2 3 2 4 4" xfId="36512" xr:uid="{00000000-0005-0000-0000-00005CAE0000}"/>
    <cellStyle name="Normal 3 2 3 2 4 4 2" xfId="36513" xr:uid="{00000000-0005-0000-0000-00005DAE0000}"/>
    <cellStyle name="Normal 3 2 3 2 4 4 3" xfId="57262" xr:uid="{00000000-0005-0000-0000-00005EAE0000}"/>
    <cellStyle name="Normal 3 2 3 2 4 5" xfId="36514" xr:uid="{00000000-0005-0000-0000-00005FAE0000}"/>
    <cellStyle name="Normal 3 2 3 2 4 6" xfId="36515" xr:uid="{00000000-0005-0000-0000-000060AE0000}"/>
    <cellStyle name="Normal 3 2 3 2 5" xfId="36516" xr:uid="{00000000-0005-0000-0000-000061AE0000}"/>
    <cellStyle name="Normal 3 2 3 2 5 2" xfId="36517" xr:uid="{00000000-0005-0000-0000-000062AE0000}"/>
    <cellStyle name="Normal 3 2 3 2 5 2 2" xfId="36518" xr:uid="{00000000-0005-0000-0000-000063AE0000}"/>
    <cellStyle name="Normal 3 2 3 2 5 2 2 2" xfId="36519" xr:uid="{00000000-0005-0000-0000-000064AE0000}"/>
    <cellStyle name="Normal 3 2 3 2 5 2 2 3" xfId="57263" xr:uid="{00000000-0005-0000-0000-000065AE0000}"/>
    <cellStyle name="Normal 3 2 3 2 5 2 3" xfId="36520" xr:uid="{00000000-0005-0000-0000-000066AE0000}"/>
    <cellStyle name="Normal 3 2 3 2 5 2 4" xfId="36521" xr:uid="{00000000-0005-0000-0000-000067AE0000}"/>
    <cellStyle name="Normal 3 2 3 2 5 3" xfId="36522" xr:uid="{00000000-0005-0000-0000-000068AE0000}"/>
    <cellStyle name="Normal 3 2 3 2 5 3 2" xfId="36523" xr:uid="{00000000-0005-0000-0000-000069AE0000}"/>
    <cellStyle name="Normal 3 2 3 2 5 3 3" xfId="57264" xr:uid="{00000000-0005-0000-0000-00006AAE0000}"/>
    <cellStyle name="Normal 3 2 3 2 5 4" xfId="36524" xr:uid="{00000000-0005-0000-0000-00006BAE0000}"/>
    <cellStyle name="Normal 3 2 3 2 5 5" xfId="36525" xr:uid="{00000000-0005-0000-0000-00006CAE0000}"/>
    <cellStyle name="Normal 3 2 3 2 6" xfId="36526" xr:uid="{00000000-0005-0000-0000-00006DAE0000}"/>
    <cellStyle name="Normal 3 2 3 2 6 2" xfId="36527" xr:uid="{00000000-0005-0000-0000-00006EAE0000}"/>
    <cellStyle name="Normal 3 2 3 2 6 2 2" xfId="36528" xr:uid="{00000000-0005-0000-0000-00006FAE0000}"/>
    <cellStyle name="Normal 3 2 3 2 6 2 3" xfId="57265" xr:uid="{00000000-0005-0000-0000-000070AE0000}"/>
    <cellStyle name="Normal 3 2 3 2 6 3" xfId="36529" xr:uid="{00000000-0005-0000-0000-000071AE0000}"/>
    <cellStyle name="Normal 3 2 3 2 6 4" xfId="36530" xr:uid="{00000000-0005-0000-0000-000072AE0000}"/>
    <cellStyle name="Normal 3 2 3 2 7" xfId="36531" xr:uid="{00000000-0005-0000-0000-000073AE0000}"/>
    <cellStyle name="Normal 3 2 3 2 7 2" xfId="36532" xr:uid="{00000000-0005-0000-0000-000074AE0000}"/>
    <cellStyle name="Normal 3 2 3 2 7 2 2" xfId="36533" xr:uid="{00000000-0005-0000-0000-000075AE0000}"/>
    <cellStyle name="Normal 3 2 3 2 7 2 3" xfId="57266" xr:uid="{00000000-0005-0000-0000-000076AE0000}"/>
    <cellStyle name="Normal 3 2 3 2 7 3" xfId="36534" xr:uid="{00000000-0005-0000-0000-000077AE0000}"/>
    <cellStyle name="Normal 3 2 3 2 7 4" xfId="36535" xr:uid="{00000000-0005-0000-0000-000078AE0000}"/>
    <cellStyle name="Normal 3 2 3 2 8" xfId="36536" xr:uid="{00000000-0005-0000-0000-000079AE0000}"/>
    <cellStyle name="Normal 3 2 3 2 8 2" xfId="36537" xr:uid="{00000000-0005-0000-0000-00007AAE0000}"/>
    <cellStyle name="Normal 3 2 3 2 8 3" xfId="57267" xr:uid="{00000000-0005-0000-0000-00007BAE0000}"/>
    <cellStyle name="Normal 3 2 3 2 9" xfId="36538" xr:uid="{00000000-0005-0000-0000-00007CAE0000}"/>
    <cellStyle name="Normal 3 2 3 3" xfId="36539" xr:uid="{00000000-0005-0000-0000-00007DAE0000}"/>
    <cellStyle name="Normal 3 2 3 3 2" xfId="36540" xr:uid="{00000000-0005-0000-0000-00007EAE0000}"/>
    <cellStyle name="Normal 3 2 3 3 2 2" xfId="36541" xr:uid="{00000000-0005-0000-0000-00007FAE0000}"/>
    <cellStyle name="Normal 3 2 3 3 2 2 2" xfId="36542" xr:uid="{00000000-0005-0000-0000-000080AE0000}"/>
    <cellStyle name="Normal 3 2 3 3 2 2 2 2" xfId="36543" xr:uid="{00000000-0005-0000-0000-000081AE0000}"/>
    <cellStyle name="Normal 3 2 3 3 2 2 2 2 2" xfId="36544" xr:uid="{00000000-0005-0000-0000-000082AE0000}"/>
    <cellStyle name="Normal 3 2 3 3 2 2 2 2 3" xfId="57268" xr:uid="{00000000-0005-0000-0000-000083AE0000}"/>
    <cellStyle name="Normal 3 2 3 3 2 2 2 3" xfId="36545" xr:uid="{00000000-0005-0000-0000-000084AE0000}"/>
    <cellStyle name="Normal 3 2 3 3 2 2 2 4" xfId="36546" xr:uid="{00000000-0005-0000-0000-000085AE0000}"/>
    <cellStyle name="Normal 3 2 3 3 2 2 3" xfId="36547" xr:uid="{00000000-0005-0000-0000-000086AE0000}"/>
    <cellStyle name="Normal 3 2 3 3 2 2 3 2" xfId="36548" xr:uid="{00000000-0005-0000-0000-000087AE0000}"/>
    <cellStyle name="Normal 3 2 3 3 2 2 3 2 2" xfId="36549" xr:uid="{00000000-0005-0000-0000-000088AE0000}"/>
    <cellStyle name="Normal 3 2 3 3 2 2 3 2 3" xfId="57269" xr:uid="{00000000-0005-0000-0000-000089AE0000}"/>
    <cellStyle name="Normal 3 2 3 3 2 2 3 3" xfId="36550" xr:uid="{00000000-0005-0000-0000-00008AAE0000}"/>
    <cellStyle name="Normal 3 2 3 3 2 2 3 4" xfId="36551" xr:uid="{00000000-0005-0000-0000-00008BAE0000}"/>
    <cellStyle name="Normal 3 2 3 3 2 2 4" xfId="36552" xr:uid="{00000000-0005-0000-0000-00008CAE0000}"/>
    <cellStyle name="Normal 3 2 3 3 2 2 4 2" xfId="36553" xr:uid="{00000000-0005-0000-0000-00008DAE0000}"/>
    <cellStyle name="Normal 3 2 3 3 2 2 4 3" xfId="57270" xr:uid="{00000000-0005-0000-0000-00008EAE0000}"/>
    <cellStyle name="Normal 3 2 3 3 2 2 5" xfId="36554" xr:uid="{00000000-0005-0000-0000-00008FAE0000}"/>
    <cellStyle name="Normal 3 2 3 3 2 2 6" xfId="36555" xr:uid="{00000000-0005-0000-0000-000090AE0000}"/>
    <cellStyle name="Normal 3 2 3 3 2 3" xfId="36556" xr:uid="{00000000-0005-0000-0000-000091AE0000}"/>
    <cellStyle name="Normal 3 2 3 3 2 3 2" xfId="36557" xr:uid="{00000000-0005-0000-0000-000092AE0000}"/>
    <cellStyle name="Normal 3 2 3 3 2 3 2 2" xfId="36558" xr:uid="{00000000-0005-0000-0000-000093AE0000}"/>
    <cellStyle name="Normal 3 2 3 3 2 3 2 3" xfId="57271" xr:uid="{00000000-0005-0000-0000-000094AE0000}"/>
    <cellStyle name="Normal 3 2 3 3 2 3 3" xfId="36559" xr:uid="{00000000-0005-0000-0000-000095AE0000}"/>
    <cellStyle name="Normal 3 2 3 3 2 3 4" xfId="36560" xr:uid="{00000000-0005-0000-0000-000096AE0000}"/>
    <cellStyle name="Normal 3 2 3 3 2 4" xfId="36561" xr:uid="{00000000-0005-0000-0000-000097AE0000}"/>
    <cellStyle name="Normal 3 2 3 3 2 4 2" xfId="36562" xr:uid="{00000000-0005-0000-0000-000098AE0000}"/>
    <cellStyle name="Normal 3 2 3 3 2 4 2 2" xfId="36563" xr:uid="{00000000-0005-0000-0000-000099AE0000}"/>
    <cellStyle name="Normal 3 2 3 3 2 4 2 3" xfId="57272" xr:uid="{00000000-0005-0000-0000-00009AAE0000}"/>
    <cellStyle name="Normal 3 2 3 3 2 4 3" xfId="36564" xr:uid="{00000000-0005-0000-0000-00009BAE0000}"/>
    <cellStyle name="Normal 3 2 3 3 2 4 4" xfId="36565" xr:uid="{00000000-0005-0000-0000-00009CAE0000}"/>
    <cellStyle name="Normal 3 2 3 3 2 5" xfId="36566" xr:uid="{00000000-0005-0000-0000-00009DAE0000}"/>
    <cellStyle name="Normal 3 2 3 3 2 5 2" xfId="36567" xr:uid="{00000000-0005-0000-0000-00009EAE0000}"/>
    <cellStyle name="Normal 3 2 3 3 2 5 3" xfId="57273" xr:uid="{00000000-0005-0000-0000-00009FAE0000}"/>
    <cellStyle name="Normal 3 2 3 3 2 6" xfId="36568" xr:uid="{00000000-0005-0000-0000-0000A0AE0000}"/>
    <cellStyle name="Normal 3 2 3 3 2 7" xfId="36569" xr:uid="{00000000-0005-0000-0000-0000A1AE0000}"/>
    <cellStyle name="Normal 3 2 3 3 3" xfId="36570" xr:uid="{00000000-0005-0000-0000-0000A2AE0000}"/>
    <cellStyle name="Normal 3 2 3 3 3 2" xfId="36571" xr:uid="{00000000-0005-0000-0000-0000A3AE0000}"/>
    <cellStyle name="Normal 3 2 3 3 3 2 2" xfId="36572" xr:uid="{00000000-0005-0000-0000-0000A4AE0000}"/>
    <cellStyle name="Normal 3 2 3 3 3 2 2 2" xfId="36573" xr:uid="{00000000-0005-0000-0000-0000A5AE0000}"/>
    <cellStyle name="Normal 3 2 3 3 3 2 2 3" xfId="57274" xr:uid="{00000000-0005-0000-0000-0000A6AE0000}"/>
    <cellStyle name="Normal 3 2 3 3 3 2 3" xfId="36574" xr:uid="{00000000-0005-0000-0000-0000A7AE0000}"/>
    <cellStyle name="Normal 3 2 3 3 3 2 4" xfId="36575" xr:uid="{00000000-0005-0000-0000-0000A8AE0000}"/>
    <cellStyle name="Normal 3 2 3 3 3 3" xfId="36576" xr:uid="{00000000-0005-0000-0000-0000A9AE0000}"/>
    <cellStyle name="Normal 3 2 3 3 3 3 2" xfId="36577" xr:uid="{00000000-0005-0000-0000-0000AAAE0000}"/>
    <cellStyle name="Normal 3 2 3 3 3 3 2 2" xfId="36578" xr:uid="{00000000-0005-0000-0000-0000ABAE0000}"/>
    <cellStyle name="Normal 3 2 3 3 3 3 2 3" xfId="57275" xr:uid="{00000000-0005-0000-0000-0000ACAE0000}"/>
    <cellStyle name="Normal 3 2 3 3 3 3 3" xfId="36579" xr:uid="{00000000-0005-0000-0000-0000ADAE0000}"/>
    <cellStyle name="Normal 3 2 3 3 3 3 4" xfId="36580" xr:uid="{00000000-0005-0000-0000-0000AEAE0000}"/>
    <cellStyle name="Normal 3 2 3 3 3 4" xfId="36581" xr:uid="{00000000-0005-0000-0000-0000AFAE0000}"/>
    <cellStyle name="Normal 3 2 3 3 3 4 2" xfId="36582" xr:uid="{00000000-0005-0000-0000-0000B0AE0000}"/>
    <cellStyle name="Normal 3 2 3 3 3 4 3" xfId="57276" xr:uid="{00000000-0005-0000-0000-0000B1AE0000}"/>
    <cellStyle name="Normal 3 2 3 3 3 5" xfId="36583" xr:uid="{00000000-0005-0000-0000-0000B2AE0000}"/>
    <cellStyle name="Normal 3 2 3 3 3 6" xfId="36584" xr:uid="{00000000-0005-0000-0000-0000B3AE0000}"/>
    <cellStyle name="Normal 3 2 3 3 4" xfId="36585" xr:uid="{00000000-0005-0000-0000-0000B4AE0000}"/>
    <cellStyle name="Normal 3 2 3 3 4 2" xfId="36586" xr:uid="{00000000-0005-0000-0000-0000B5AE0000}"/>
    <cellStyle name="Normal 3 2 3 3 4 2 2" xfId="36587" xr:uid="{00000000-0005-0000-0000-0000B6AE0000}"/>
    <cellStyle name="Normal 3 2 3 3 4 2 3" xfId="57277" xr:uid="{00000000-0005-0000-0000-0000B7AE0000}"/>
    <cellStyle name="Normal 3 2 3 3 4 3" xfId="36588" xr:uid="{00000000-0005-0000-0000-0000B8AE0000}"/>
    <cellStyle name="Normal 3 2 3 3 4 4" xfId="36589" xr:uid="{00000000-0005-0000-0000-0000B9AE0000}"/>
    <cellStyle name="Normal 3 2 3 3 5" xfId="36590" xr:uid="{00000000-0005-0000-0000-0000BAAE0000}"/>
    <cellStyle name="Normal 3 2 3 3 5 2" xfId="36591" xr:uid="{00000000-0005-0000-0000-0000BBAE0000}"/>
    <cellStyle name="Normal 3 2 3 3 5 2 2" xfId="36592" xr:uid="{00000000-0005-0000-0000-0000BCAE0000}"/>
    <cellStyle name="Normal 3 2 3 3 5 2 3" xfId="57278" xr:uid="{00000000-0005-0000-0000-0000BDAE0000}"/>
    <cellStyle name="Normal 3 2 3 3 5 3" xfId="36593" xr:uid="{00000000-0005-0000-0000-0000BEAE0000}"/>
    <cellStyle name="Normal 3 2 3 3 5 4" xfId="36594" xr:uid="{00000000-0005-0000-0000-0000BFAE0000}"/>
    <cellStyle name="Normal 3 2 3 3 6" xfId="36595" xr:uid="{00000000-0005-0000-0000-0000C0AE0000}"/>
    <cellStyle name="Normal 3 2 3 3 6 2" xfId="36596" xr:uid="{00000000-0005-0000-0000-0000C1AE0000}"/>
    <cellStyle name="Normal 3 2 3 3 6 3" xfId="57279" xr:uid="{00000000-0005-0000-0000-0000C2AE0000}"/>
    <cellStyle name="Normal 3 2 3 3 7" xfId="36597" xr:uid="{00000000-0005-0000-0000-0000C3AE0000}"/>
    <cellStyle name="Normal 3 2 3 3 8" xfId="36598" xr:uid="{00000000-0005-0000-0000-0000C4AE0000}"/>
    <cellStyle name="Normal 3 2 3 4" xfId="36599" xr:uid="{00000000-0005-0000-0000-0000C5AE0000}"/>
    <cellStyle name="Normal 3 2 3 4 2" xfId="36600" xr:uid="{00000000-0005-0000-0000-0000C6AE0000}"/>
    <cellStyle name="Normal 3 2 3 4 2 2" xfId="36601" xr:uid="{00000000-0005-0000-0000-0000C7AE0000}"/>
    <cellStyle name="Normal 3 2 3 4 2 2 2" xfId="36602" xr:uid="{00000000-0005-0000-0000-0000C8AE0000}"/>
    <cellStyle name="Normal 3 2 3 4 2 2 2 2" xfId="36603" xr:uid="{00000000-0005-0000-0000-0000C9AE0000}"/>
    <cellStyle name="Normal 3 2 3 4 2 2 2 3" xfId="57280" xr:uid="{00000000-0005-0000-0000-0000CAAE0000}"/>
    <cellStyle name="Normal 3 2 3 4 2 2 3" xfId="36604" xr:uid="{00000000-0005-0000-0000-0000CBAE0000}"/>
    <cellStyle name="Normal 3 2 3 4 2 2 4" xfId="36605" xr:uid="{00000000-0005-0000-0000-0000CCAE0000}"/>
    <cellStyle name="Normal 3 2 3 4 2 3" xfId="36606" xr:uid="{00000000-0005-0000-0000-0000CDAE0000}"/>
    <cellStyle name="Normal 3 2 3 4 2 3 2" xfId="36607" xr:uid="{00000000-0005-0000-0000-0000CEAE0000}"/>
    <cellStyle name="Normal 3 2 3 4 2 3 2 2" xfId="36608" xr:uid="{00000000-0005-0000-0000-0000CFAE0000}"/>
    <cellStyle name="Normal 3 2 3 4 2 3 2 3" xfId="57281" xr:uid="{00000000-0005-0000-0000-0000D0AE0000}"/>
    <cellStyle name="Normal 3 2 3 4 2 3 3" xfId="36609" xr:uid="{00000000-0005-0000-0000-0000D1AE0000}"/>
    <cellStyle name="Normal 3 2 3 4 2 3 4" xfId="36610" xr:uid="{00000000-0005-0000-0000-0000D2AE0000}"/>
    <cellStyle name="Normal 3 2 3 4 2 4" xfId="36611" xr:uid="{00000000-0005-0000-0000-0000D3AE0000}"/>
    <cellStyle name="Normal 3 2 3 4 2 4 2" xfId="36612" xr:uid="{00000000-0005-0000-0000-0000D4AE0000}"/>
    <cellStyle name="Normal 3 2 3 4 2 4 3" xfId="57282" xr:uid="{00000000-0005-0000-0000-0000D5AE0000}"/>
    <cellStyle name="Normal 3 2 3 4 2 5" xfId="36613" xr:uid="{00000000-0005-0000-0000-0000D6AE0000}"/>
    <cellStyle name="Normal 3 2 3 4 2 6" xfId="36614" xr:uid="{00000000-0005-0000-0000-0000D7AE0000}"/>
    <cellStyle name="Normal 3 2 3 4 3" xfId="36615" xr:uid="{00000000-0005-0000-0000-0000D8AE0000}"/>
    <cellStyle name="Normal 3 2 3 4 3 2" xfId="36616" xr:uid="{00000000-0005-0000-0000-0000D9AE0000}"/>
    <cellStyle name="Normal 3 2 3 4 3 2 2" xfId="36617" xr:uid="{00000000-0005-0000-0000-0000DAAE0000}"/>
    <cellStyle name="Normal 3 2 3 4 3 2 3" xfId="57283" xr:uid="{00000000-0005-0000-0000-0000DBAE0000}"/>
    <cellStyle name="Normal 3 2 3 4 3 3" xfId="36618" xr:uid="{00000000-0005-0000-0000-0000DCAE0000}"/>
    <cellStyle name="Normal 3 2 3 4 3 4" xfId="36619" xr:uid="{00000000-0005-0000-0000-0000DDAE0000}"/>
    <cellStyle name="Normal 3 2 3 4 4" xfId="36620" xr:uid="{00000000-0005-0000-0000-0000DEAE0000}"/>
    <cellStyle name="Normal 3 2 3 4 4 2" xfId="36621" xr:uid="{00000000-0005-0000-0000-0000DFAE0000}"/>
    <cellStyle name="Normal 3 2 3 4 4 2 2" xfId="36622" xr:uid="{00000000-0005-0000-0000-0000E0AE0000}"/>
    <cellStyle name="Normal 3 2 3 4 4 2 3" xfId="57284" xr:uid="{00000000-0005-0000-0000-0000E1AE0000}"/>
    <cellStyle name="Normal 3 2 3 4 4 3" xfId="36623" xr:uid="{00000000-0005-0000-0000-0000E2AE0000}"/>
    <cellStyle name="Normal 3 2 3 4 4 4" xfId="36624" xr:uid="{00000000-0005-0000-0000-0000E3AE0000}"/>
    <cellStyle name="Normal 3 2 3 4 5" xfId="36625" xr:uid="{00000000-0005-0000-0000-0000E4AE0000}"/>
    <cellStyle name="Normal 3 2 3 4 5 2" xfId="36626" xr:uid="{00000000-0005-0000-0000-0000E5AE0000}"/>
    <cellStyle name="Normal 3 2 3 4 5 3" xfId="57285" xr:uid="{00000000-0005-0000-0000-0000E6AE0000}"/>
    <cellStyle name="Normal 3 2 3 4 6" xfId="36627" xr:uid="{00000000-0005-0000-0000-0000E7AE0000}"/>
    <cellStyle name="Normal 3 2 3 4 7" xfId="36628" xr:uid="{00000000-0005-0000-0000-0000E8AE0000}"/>
    <cellStyle name="Normal 3 2 3 5" xfId="36629" xr:uid="{00000000-0005-0000-0000-0000E9AE0000}"/>
    <cellStyle name="Normal 3 2 3 5 2" xfId="36630" xr:uid="{00000000-0005-0000-0000-0000EAAE0000}"/>
    <cellStyle name="Normal 3 2 3 5 2 2" xfId="36631" xr:uid="{00000000-0005-0000-0000-0000EBAE0000}"/>
    <cellStyle name="Normal 3 2 3 5 2 2 2" xfId="36632" xr:uid="{00000000-0005-0000-0000-0000ECAE0000}"/>
    <cellStyle name="Normal 3 2 3 5 2 2 3" xfId="57286" xr:uid="{00000000-0005-0000-0000-0000EDAE0000}"/>
    <cellStyle name="Normal 3 2 3 5 2 3" xfId="36633" xr:uid="{00000000-0005-0000-0000-0000EEAE0000}"/>
    <cellStyle name="Normal 3 2 3 5 2 4" xfId="36634" xr:uid="{00000000-0005-0000-0000-0000EFAE0000}"/>
    <cellStyle name="Normal 3 2 3 5 3" xfId="36635" xr:uid="{00000000-0005-0000-0000-0000F0AE0000}"/>
    <cellStyle name="Normal 3 2 3 5 3 2" xfId="36636" xr:uid="{00000000-0005-0000-0000-0000F1AE0000}"/>
    <cellStyle name="Normal 3 2 3 5 3 2 2" xfId="36637" xr:uid="{00000000-0005-0000-0000-0000F2AE0000}"/>
    <cellStyle name="Normal 3 2 3 5 3 2 3" xfId="57287" xr:uid="{00000000-0005-0000-0000-0000F3AE0000}"/>
    <cellStyle name="Normal 3 2 3 5 3 3" xfId="36638" xr:uid="{00000000-0005-0000-0000-0000F4AE0000}"/>
    <cellStyle name="Normal 3 2 3 5 3 4" xfId="36639" xr:uid="{00000000-0005-0000-0000-0000F5AE0000}"/>
    <cellStyle name="Normal 3 2 3 5 4" xfId="36640" xr:uid="{00000000-0005-0000-0000-0000F6AE0000}"/>
    <cellStyle name="Normal 3 2 3 5 4 2" xfId="36641" xr:uid="{00000000-0005-0000-0000-0000F7AE0000}"/>
    <cellStyle name="Normal 3 2 3 5 4 3" xfId="57288" xr:uid="{00000000-0005-0000-0000-0000F8AE0000}"/>
    <cellStyle name="Normal 3 2 3 5 5" xfId="36642" xr:uid="{00000000-0005-0000-0000-0000F9AE0000}"/>
    <cellStyle name="Normal 3 2 3 5 6" xfId="36643" xr:uid="{00000000-0005-0000-0000-0000FAAE0000}"/>
    <cellStyle name="Normal 3 2 3 6" xfId="36644" xr:uid="{00000000-0005-0000-0000-0000FBAE0000}"/>
    <cellStyle name="Normal 3 2 3 6 2" xfId="36645" xr:uid="{00000000-0005-0000-0000-0000FCAE0000}"/>
    <cellStyle name="Normal 3 2 3 6 2 2" xfId="36646" xr:uid="{00000000-0005-0000-0000-0000FDAE0000}"/>
    <cellStyle name="Normal 3 2 3 6 2 2 2" xfId="36647" xr:uid="{00000000-0005-0000-0000-0000FEAE0000}"/>
    <cellStyle name="Normal 3 2 3 6 2 2 3" xfId="57289" xr:uid="{00000000-0005-0000-0000-0000FFAE0000}"/>
    <cellStyle name="Normal 3 2 3 6 2 3" xfId="36648" xr:uid="{00000000-0005-0000-0000-000000AF0000}"/>
    <cellStyle name="Normal 3 2 3 6 2 4" xfId="36649" xr:uid="{00000000-0005-0000-0000-000001AF0000}"/>
    <cellStyle name="Normal 3 2 3 6 3" xfId="36650" xr:uid="{00000000-0005-0000-0000-000002AF0000}"/>
    <cellStyle name="Normal 3 2 3 6 3 2" xfId="36651" xr:uid="{00000000-0005-0000-0000-000003AF0000}"/>
    <cellStyle name="Normal 3 2 3 6 3 3" xfId="57290" xr:uid="{00000000-0005-0000-0000-000004AF0000}"/>
    <cellStyle name="Normal 3 2 3 6 4" xfId="36652" xr:uid="{00000000-0005-0000-0000-000005AF0000}"/>
    <cellStyle name="Normal 3 2 3 6 5" xfId="36653" xr:uid="{00000000-0005-0000-0000-000006AF0000}"/>
    <cellStyle name="Normal 3 2 3 7" xfId="36654" xr:uid="{00000000-0005-0000-0000-000007AF0000}"/>
    <cellStyle name="Normal 3 2 3 7 2" xfId="36655" xr:uid="{00000000-0005-0000-0000-000008AF0000}"/>
    <cellStyle name="Normal 3 2 3 7 2 2" xfId="36656" xr:uid="{00000000-0005-0000-0000-000009AF0000}"/>
    <cellStyle name="Normal 3 2 3 7 2 3" xfId="57291" xr:uid="{00000000-0005-0000-0000-00000AAF0000}"/>
    <cellStyle name="Normal 3 2 3 7 3" xfId="36657" xr:uid="{00000000-0005-0000-0000-00000BAF0000}"/>
    <cellStyle name="Normal 3 2 3 7 4" xfId="36658" xr:uid="{00000000-0005-0000-0000-00000CAF0000}"/>
    <cellStyle name="Normal 3 2 3 8" xfId="36659" xr:uid="{00000000-0005-0000-0000-00000DAF0000}"/>
    <cellStyle name="Normal 3 2 3 8 2" xfId="36660" xr:uid="{00000000-0005-0000-0000-00000EAF0000}"/>
    <cellStyle name="Normal 3 2 3 8 2 2" xfId="36661" xr:uid="{00000000-0005-0000-0000-00000FAF0000}"/>
    <cellStyle name="Normal 3 2 3 8 2 3" xfId="57292" xr:uid="{00000000-0005-0000-0000-000010AF0000}"/>
    <cellStyle name="Normal 3 2 3 8 3" xfId="36662" xr:uid="{00000000-0005-0000-0000-000011AF0000}"/>
    <cellStyle name="Normal 3 2 3 8 4" xfId="36663" xr:uid="{00000000-0005-0000-0000-000012AF0000}"/>
    <cellStyle name="Normal 3 2 3 9" xfId="36664" xr:uid="{00000000-0005-0000-0000-000013AF0000}"/>
    <cellStyle name="Normal 3 2 3 9 2" xfId="36665" xr:uid="{00000000-0005-0000-0000-000014AF0000}"/>
    <cellStyle name="Normal 3 2 3 9 3" xfId="57293" xr:uid="{00000000-0005-0000-0000-000015AF0000}"/>
    <cellStyle name="Normal 3 2 4" xfId="36666" xr:uid="{00000000-0005-0000-0000-000016AF0000}"/>
    <cellStyle name="Normal 3 2 4 10" xfId="36667" xr:uid="{00000000-0005-0000-0000-000017AF0000}"/>
    <cellStyle name="Normal 3 2 4 2" xfId="36668" xr:uid="{00000000-0005-0000-0000-000018AF0000}"/>
    <cellStyle name="Normal 3 2 4 2 2" xfId="36669" xr:uid="{00000000-0005-0000-0000-000019AF0000}"/>
    <cellStyle name="Normal 3 2 4 2 2 2" xfId="36670" xr:uid="{00000000-0005-0000-0000-00001AAF0000}"/>
    <cellStyle name="Normal 3 2 4 2 2 2 2" xfId="36671" xr:uid="{00000000-0005-0000-0000-00001BAF0000}"/>
    <cellStyle name="Normal 3 2 4 2 2 2 2 2" xfId="36672" xr:uid="{00000000-0005-0000-0000-00001CAF0000}"/>
    <cellStyle name="Normal 3 2 4 2 2 2 2 2 2" xfId="36673" xr:uid="{00000000-0005-0000-0000-00001DAF0000}"/>
    <cellStyle name="Normal 3 2 4 2 2 2 2 2 3" xfId="57294" xr:uid="{00000000-0005-0000-0000-00001EAF0000}"/>
    <cellStyle name="Normal 3 2 4 2 2 2 2 3" xfId="36674" xr:uid="{00000000-0005-0000-0000-00001FAF0000}"/>
    <cellStyle name="Normal 3 2 4 2 2 2 2 4" xfId="36675" xr:uid="{00000000-0005-0000-0000-000020AF0000}"/>
    <cellStyle name="Normal 3 2 4 2 2 2 3" xfId="36676" xr:uid="{00000000-0005-0000-0000-000021AF0000}"/>
    <cellStyle name="Normal 3 2 4 2 2 2 3 2" xfId="36677" xr:uid="{00000000-0005-0000-0000-000022AF0000}"/>
    <cellStyle name="Normal 3 2 4 2 2 2 3 2 2" xfId="36678" xr:uid="{00000000-0005-0000-0000-000023AF0000}"/>
    <cellStyle name="Normal 3 2 4 2 2 2 3 2 3" xfId="57295" xr:uid="{00000000-0005-0000-0000-000024AF0000}"/>
    <cellStyle name="Normal 3 2 4 2 2 2 3 3" xfId="36679" xr:uid="{00000000-0005-0000-0000-000025AF0000}"/>
    <cellStyle name="Normal 3 2 4 2 2 2 3 4" xfId="36680" xr:uid="{00000000-0005-0000-0000-000026AF0000}"/>
    <cellStyle name="Normal 3 2 4 2 2 2 4" xfId="36681" xr:uid="{00000000-0005-0000-0000-000027AF0000}"/>
    <cellStyle name="Normal 3 2 4 2 2 2 4 2" xfId="36682" xr:uid="{00000000-0005-0000-0000-000028AF0000}"/>
    <cellStyle name="Normal 3 2 4 2 2 2 4 3" xfId="57296" xr:uid="{00000000-0005-0000-0000-000029AF0000}"/>
    <cellStyle name="Normal 3 2 4 2 2 2 5" xfId="36683" xr:uid="{00000000-0005-0000-0000-00002AAF0000}"/>
    <cellStyle name="Normal 3 2 4 2 2 2 6" xfId="36684" xr:uid="{00000000-0005-0000-0000-00002BAF0000}"/>
    <cellStyle name="Normal 3 2 4 2 2 3" xfId="36685" xr:uid="{00000000-0005-0000-0000-00002CAF0000}"/>
    <cellStyle name="Normal 3 2 4 2 2 3 2" xfId="36686" xr:uid="{00000000-0005-0000-0000-00002DAF0000}"/>
    <cellStyle name="Normal 3 2 4 2 2 3 2 2" xfId="36687" xr:uid="{00000000-0005-0000-0000-00002EAF0000}"/>
    <cellStyle name="Normal 3 2 4 2 2 3 2 3" xfId="57297" xr:uid="{00000000-0005-0000-0000-00002FAF0000}"/>
    <cellStyle name="Normal 3 2 4 2 2 3 3" xfId="36688" xr:uid="{00000000-0005-0000-0000-000030AF0000}"/>
    <cellStyle name="Normal 3 2 4 2 2 3 4" xfId="36689" xr:uid="{00000000-0005-0000-0000-000031AF0000}"/>
    <cellStyle name="Normal 3 2 4 2 2 4" xfId="36690" xr:uid="{00000000-0005-0000-0000-000032AF0000}"/>
    <cellStyle name="Normal 3 2 4 2 2 4 2" xfId="36691" xr:uid="{00000000-0005-0000-0000-000033AF0000}"/>
    <cellStyle name="Normal 3 2 4 2 2 4 2 2" xfId="36692" xr:uid="{00000000-0005-0000-0000-000034AF0000}"/>
    <cellStyle name="Normal 3 2 4 2 2 4 2 3" xfId="57298" xr:uid="{00000000-0005-0000-0000-000035AF0000}"/>
    <cellStyle name="Normal 3 2 4 2 2 4 3" xfId="36693" xr:uid="{00000000-0005-0000-0000-000036AF0000}"/>
    <cellStyle name="Normal 3 2 4 2 2 4 4" xfId="36694" xr:uid="{00000000-0005-0000-0000-000037AF0000}"/>
    <cellStyle name="Normal 3 2 4 2 2 5" xfId="36695" xr:uid="{00000000-0005-0000-0000-000038AF0000}"/>
    <cellStyle name="Normal 3 2 4 2 2 5 2" xfId="36696" xr:uid="{00000000-0005-0000-0000-000039AF0000}"/>
    <cellStyle name="Normal 3 2 4 2 2 5 3" xfId="57299" xr:uid="{00000000-0005-0000-0000-00003AAF0000}"/>
    <cellStyle name="Normal 3 2 4 2 2 6" xfId="36697" xr:uid="{00000000-0005-0000-0000-00003BAF0000}"/>
    <cellStyle name="Normal 3 2 4 2 2 7" xfId="36698" xr:uid="{00000000-0005-0000-0000-00003CAF0000}"/>
    <cellStyle name="Normal 3 2 4 2 3" xfId="36699" xr:uid="{00000000-0005-0000-0000-00003DAF0000}"/>
    <cellStyle name="Normal 3 2 4 2 3 2" xfId="36700" xr:uid="{00000000-0005-0000-0000-00003EAF0000}"/>
    <cellStyle name="Normal 3 2 4 2 3 2 2" xfId="36701" xr:uid="{00000000-0005-0000-0000-00003FAF0000}"/>
    <cellStyle name="Normal 3 2 4 2 3 2 2 2" xfId="36702" xr:uid="{00000000-0005-0000-0000-000040AF0000}"/>
    <cellStyle name="Normal 3 2 4 2 3 2 2 3" xfId="57300" xr:uid="{00000000-0005-0000-0000-000041AF0000}"/>
    <cellStyle name="Normal 3 2 4 2 3 2 3" xfId="36703" xr:uid="{00000000-0005-0000-0000-000042AF0000}"/>
    <cellStyle name="Normal 3 2 4 2 3 2 4" xfId="36704" xr:uid="{00000000-0005-0000-0000-000043AF0000}"/>
    <cellStyle name="Normal 3 2 4 2 3 3" xfId="36705" xr:uid="{00000000-0005-0000-0000-000044AF0000}"/>
    <cellStyle name="Normal 3 2 4 2 3 3 2" xfId="36706" xr:uid="{00000000-0005-0000-0000-000045AF0000}"/>
    <cellStyle name="Normal 3 2 4 2 3 3 2 2" xfId="36707" xr:uid="{00000000-0005-0000-0000-000046AF0000}"/>
    <cellStyle name="Normal 3 2 4 2 3 3 2 3" xfId="57301" xr:uid="{00000000-0005-0000-0000-000047AF0000}"/>
    <cellStyle name="Normal 3 2 4 2 3 3 3" xfId="36708" xr:uid="{00000000-0005-0000-0000-000048AF0000}"/>
    <cellStyle name="Normal 3 2 4 2 3 3 4" xfId="36709" xr:uid="{00000000-0005-0000-0000-000049AF0000}"/>
    <cellStyle name="Normal 3 2 4 2 3 4" xfId="36710" xr:uid="{00000000-0005-0000-0000-00004AAF0000}"/>
    <cellStyle name="Normal 3 2 4 2 3 4 2" xfId="36711" xr:uid="{00000000-0005-0000-0000-00004BAF0000}"/>
    <cellStyle name="Normal 3 2 4 2 3 4 3" xfId="57302" xr:uid="{00000000-0005-0000-0000-00004CAF0000}"/>
    <cellStyle name="Normal 3 2 4 2 3 5" xfId="36712" xr:uid="{00000000-0005-0000-0000-00004DAF0000}"/>
    <cellStyle name="Normal 3 2 4 2 3 6" xfId="36713" xr:uid="{00000000-0005-0000-0000-00004EAF0000}"/>
    <cellStyle name="Normal 3 2 4 2 4" xfId="36714" xr:uid="{00000000-0005-0000-0000-00004FAF0000}"/>
    <cellStyle name="Normal 3 2 4 2 4 2" xfId="36715" xr:uid="{00000000-0005-0000-0000-000050AF0000}"/>
    <cellStyle name="Normal 3 2 4 2 4 2 2" xfId="36716" xr:uid="{00000000-0005-0000-0000-000051AF0000}"/>
    <cellStyle name="Normal 3 2 4 2 4 2 3" xfId="57303" xr:uid="{00000000-0005-0000-0000-000052AF0000}"/>
    <cellStyle name="Normal 3 2 4 2 4 3" xfId="36717" xr:uid="{00000000-0005-0000-0000-000053AF0000}"/>
    <cellStyle name="Normal 3 2 4 2 4 4" xfId="36718" xr:uid="{00000000-0005-0000-0000-000054AF0000}"/>
    <cellStyle name="Normal 3 2 4 2 5" xfId="36719" xr:uid="{00000000-0005-0000-0000-000055AF0000}"/>
    <cellStyle name="Normal 3 2 4 2 5 2" xfId="36720" xr:uid="{00000000-0005-0000-0000-000056AF0000}"/>
    <cellStyle name="Normal 3 2 4 2 5 2 2" xfId="36721" xr:uid="{00000000-0005-0000-0000-000057AF0000}"/>
    <cellStyle name="Normal 3 2 4 2 5 2 3" xfId="57304" xr:uid="{00000000-0005-0000-0000-000058AF0000}"/>
    <cellStyle name="Normal 3 2 4 2 5 3" xfId="36722" xr:uid="{00000000-0005-0000-0000-000059AF0000}"/>
    <cellStyle name="Normal 3 2 4 2 5 4" xfId="36723" xr:uid="{00000000-0005-0000-0000-00005AAF0000}"/>
    <cellStyle name="Normal 3 2 4 2 6" xfId="36724" xr:uid="{00000000-0005-0000-0000-00005BAF0000}"/>
    <cellStyle name="Normal 3 2 4 2 6 2" xfId="36725" xr:uid="{00000000-0005-0000-0000-00005CAF0000}"/>
    <cellStyle name="Normal 3 2 4 2 6 3" xfId="57305" xr:uid="{00000000-0005-0000-0000-00005DAF0000}"/>
    <cellStyle name="Normal 3 2 4 2 7" xfId="36726" xr:uid="{00000000-0005-0000-0000-00005EAF0000}"/>
    <cellStyle name="Normal 3 2 4 2 8" xfId="36727" xr:uid="{00000000-0005-0000-0000-00005FAF0000}"/>
    <cellStyle name="Normal 3 2 4 3" xfId="36728" xr:uid="{00000000-0005-0000-0000-000060AF0000}"/>
    <cellStyle name="Normal 3 2 4 3 2" xfId="36729" xr:uid="{00000000-0005-0000-0000-000061AF0000}"/>
    <cellStyle name="Normal 3 2 4 3 2 2" xfId="36730" xr:uid="{00000000-0005-0000-0000-000062AF0000}"/>
    <cellStyle name="Normal 3 2 4 3 2 2 2" xfId="36731" xr:uid="{00000000-0005-0000-0000-000063AF0000}"/>
    <cellStyle name="Normal 3 2 4 3 2 2 2 2" xfId="36732" xr:uid="{00000000-0005-0000-0000-000064AF0000}"/>
    <cellStyle name="Normal 3 2 4 3 2 2 2 3" xfId="57306" xr:uid="{00000000-0005-0000-0000-000065AF0000}"/>
    <cellStyle name="Normal 3 2 4 3 2 2 3" xfId="36733" xr:uid="{00000000-0005-0000-0000-000066AF0000}"/>
    <cellStyle name="Normal 3 2 4 3 2 2 4" xfId="36734" xr:uid="{00000000-0005-0000-0000-000067AF0000}"/>
    <cellStyle name="Normal 3 2 4 3 2 3" xfId="36735" xr:uid="{00000000-0005-0000-0000-000068AF0000}"/>
    <cellStyle name="Normal 3 2 4 3 2 3 2" xfId="36736" xr:uid="{00000000-0005-0000-0000-000069AF0000}"/>
    <cellStyle name="Normal 3 2 4 3 2 3 2 2" xfId="36737" xr:uid="{00000000-0005-0000-0000-00006AAF0000}"/>
    <cellStyle name="Normal 3 2 4 3 2 3 2 3" xfId="57307" xr:uid="{00000000-0005-0000-0000-00006BAF0000}"/>
    <cellStyle name="Normal 3 2 4 3 2 3 3" xfId="36738" xr:uid="{00000000-0005-0000-0000-00006CAF0000}"/>
    <cellStyle name="Normal 3 2 4 3 2 3 4" xfId="36739" xr:uid="{00000000-0005-0000-0000-00006DAF0000}"/>
    <cellStyle name="Normal 3 2 4 3 2 4" xfId="36740" xr:uid="{00000000-0005-0000-0000-00006EAF0000}"/>
    <cellStyle name="Normal 3 2 4 3 2 4 2" xfId="36741" xr:uid="{00000000-0005-0000-0000-00006FAF0000}"/>
    <cellStyle name="Normal 3 2 4 3 2 4 3" xfId="57308" xr:uid="{00000000-0005-0000-0000-000070AF0000}"/>
    <cellStyle name="Normal 3 2 4 3 2 5" xfId="36742" xr:uid="{00000000-0005-0000-0000-000071AF0000}"/>
    <cellStyle name="Normal 3 2 4 3 2 6" xfId="36743" xr:uid="{00000000-0005-0000-0000-000072AF0000}"/>
    <cellStyle name="Normal 3 2 4 3 3" xfId="36744" xr:uid="{00000000-0005-0000-0000-000073AF0000}"/>
    <cellStyle name="Normal 3 2 4 3 3 2" xfId="36745" xr:uid="{00000000-0005-0000-0000-000074AF0000}"/>
    <cellStyle name="Normal 3 2 4 3 3 2 2" xfId="36746" xr:uid="{00000000-0005-0000-0000-000075AF0000}"/>
    <cellStyle name="Normal 3 2 4 3 3 2 3" xfId="57309" xr:uid="{00000000-0005-0000-0000-000076AF0000}"/>
    <cellStyle name="Normal 3 2 4 3 3 3" xfId="36747" xr:uid="{00000000-0005-0000-0000-000077AF0000}"/>
    <cellStyle name="Normal 3 2 4 3 3 4" xfId="36748" xr:uid="{00000000-0005-0000-0000-000078AF0000}"/>
    <cellStyle name="Normal 3 2 4 3 4" xfId="36749" xr:uid="{00000000-0005-0000-0000-000079AF0000}"/>
    <cellStyle name="Normal 3 2 4 3 4 2" xfId="36750" xr:uid="{00000000-0005-0000-0000-00007AAF0000}"/>
    <cellStyle name="Normal 3 2 4 3 4 2 2" xfId="36751" xr:uid="{00000000-0005-0000-0000-00007BAF0000}"/>
    <cellStyle name="Normal 3 2 4 3 4 2 3" xfId="57310" xr:uid="{00000000-0005-0000-0000-00007CAF0000}"/>
    <cellStyle name="Normal 3 2 4 3 4 3" xfId="36752" xr:uid="{00000000-0005-0000-0000-00007DAF0000}"/>
    <cellStyle name="Normal 3 2 4 3 4 4" xfId="36753" xr:uid="{00000000-0005-0000-0000-00007EAF0000}"/>
    <cellStyle name="Normal 3 2 4 3 5" xfId="36754" xr:uid="{00000000-0005-0000-0000-00007FAF0000}"/>
    <cellStyle name="Normal 3 2 4 3 5 2" xfId="36755" xr:uid="{00000000-0005-0000-0000-000080AF0000}"/>
    <cellStyle name="Normal 3 2 4 3 5 3" xfId="57311" xr:uid="{00000000-0005-0000-0000-000081AF0000}"/>
    <cellStyle name="Normal 3 2 4 3 6" xfId="36756" xr:uid="{00000000-0005-0000-0000-000082AF0000}"/>
    <cellStyle name="Normal 3 2 4 3 7" xfId="36757" xr:uid="{00000000-0005-0000-0000-000083AF0000}"/>
    <cellStyle name="Normal 3 2 4 4" xfId="36758" xr:uid="{00000000-0005-0000-0000-000084AF0000}"/>
    <cellStyle name="Normal 3 2 4 4 2" xfId="36759" xr:uid="{00000000-0005-0000-0000-000085AF0000}"/>
    <cellStyle name="Normal 3 2 4 4 2 2" xfId="36760" xr:uid="{00000000-0005-0000-0000-000086AF0000}"/>
    <cellStyle name="Normal 3 2 4 4 2 2 2" xfId="36761" xr:uid="{00000000-0005-0000-0000-000087AF0000}"/>
    <cellStyle name="Normal 3 2 4 4 2 2 3" xfId="57312" xr:uid="{00000000-0005-0000-0000-000088AF0000}"/>
    <cellStyle name="Normal 3 2 4 4 2 3" xfId="36762" xr:uid="{00000000-0005-0000-0000-000089AF0000}"/>
    <cellStyle name="Normal 3 2 4 4 2 4" xfId="36763" xr:uid="{00000000-0005-0000-0000-00008AAF0000}"/>
    <cellStyle name="Normal 3 2 4 4 3" xfId="36764" xr:uid="{00000000-0005-0000-0000-00008BAF0000}"/>
    <cellStyle name="Normal 3 2 4 4 3 2" xfId="36765" xr:uid="{00000000-0005-0000-0000-00008CAF0000}"/>
    <cellStyle name="Normal 3 2 4 4 3 2 2" xfId="36766" xr:uid="{00000000-0005-0000-0000-00008DAF0000}"/>
    <cellStyle name="Normal 3 2 4 4 3 2 3" xfId="57313" xr:uid="{00000000-0005-0000-0000-00008EAF0000}"/>
    <cellStyle name="Normal 3 2 4 4 3 3" xfId="36767" xr:uid="{00000000-0005-0000-0000-00008FAF0000}"/>
    <cellStyle name="Normal 3 2 4 4 3 4" xfId="36768" xr:uid="{00000000-0005-0000-0000-000090AF0000}"/>
    <cellStyle name="Normal 3 2 4 4 4" xfId="36769" xr:uid="{00000000-0005-0000-0000-000091AF0000}"/>
    <cellStyle name="Normal 3 2 4 4 4 2" xfId="36770" xr:uid="{00000000-0005-0000-0000-000092AF0000}"/>
    <cellStyle name="Normal 3 2 4 4 4 3" xfId="57314" xr:uid="{00000000-0005-0000-0000-000093AF0000}"/>
    <cellStyle name="Normal 3 2 4 4 5" xfId="36771" xr:uid="{00000000-0005-0000-0000-000094AF0000}"/>
    <cellStyle name="Normal 3 2 4 4 6" xfId="36772" xr:uid="{00000000-0005-0000-0000-000095AF0000}"/>
    <cellStyle name="Normal 3 2 4 5" xfId="36773" xr:uid="{00000000-0005-0000-0000-000096AF0000}"/>
    <cellStyle name="Normal 3 2 4 5 2" xfId="36774" xr:uid="{00000000-0005-0000-0000-000097AF0000}"/>
    <cellStyle name="Normal 3 2 4 5 2 2" xfId="36775" xr:uid="{00000000-0005-0000-0000-000098AF0000}"/>
    <cellStyle name="Normal 3 2 4 5 2 2 2" xfId="36776" xr:uid="{00000000-0005-0000-0000-000099AF0000}"/>
    <cellStyle name="Normal 3 2 4 5 2 2 3" xfId="57315" xr:uid="{00000000-0005-0000-0000-00009AAF0000}"/>
    <cellStyle name="Normal 3 2 4 5 2 3" xfId="36777" xr:uid="{00000000-0005-0000-0000-00009BAF0000}"/>
    <cellStyle name="Normal 3 2 4 5 2 4" xfId="36778" xr:uid="{00000000-0005-0000-0000-00009CAF0000}"/>
    <cellStyle name="Normal 3 2 4 5 3" xfId="36779" xr:uid="{00000000-0005-0000-0000-00009DAF0000}"/>
    <cellStyle name="Normal 3 2 4 5 3 2" xfId="36780" xr:uid="{00000000-0005-0000-0000-00009EAF0000}"/>
    <cellStyle name="Normal 3 2 4 5 3 3" xfId="57316" xr:uid="{00000000-0005-0000-0000-00009FAF0000}"/>
    <cellStyle name="Normal 3 2 4 5 4" xfId="36781" xr:uid="{00000000-0005-0000-0000-0000A0AF0000}"/>
    <cellStyle name="Normal 3 2 4 5 5" xfId="36782" xr:uid="{00000000-0005-0000-0000-0000A1AF0000}"/>
    <cellStyle name="Normal 3 2 4 6" xfId="36783" xr:uid="{00000000-0005-0000-0000-0000A2AF0000}"/>
    <cellStyle name="Normal 3 2 4 6 2" xfId="36784" xr:uid="{00000000-0005-0000-0000-0000A3AF0000}"/>
    <cellStyle name="Normal 3 2 4 6 2 2" xfId="36785" xr:uid="{00000000-0005-0000-0000-0000A4AF0000}"/>
    <cellStyle name="Normal 3 2 4 6 2 3" xfId="57317" xr:uid="{00000000-0005-0000-0000-0000A5AF0000}"/>
    <cellStyle name="Normal 3 2 4 6 3" xfId="36786" xr:uid="{00000000-0005-0000-0000-0000A6AF0000}"/>
    <cellStyle name="Normal 3 2 4 6 4" xfId="36787" xr:uid="{00000000-0005-0000-0000-0000A7AF0000}"/>
    <cellStyle name="Normal 3 2 4 7" xfId="36788" xr:uid="{00000000-0005-0000-0000-0000A8AF0000}"/>
    <cellStyle name="Normal 3 2 4 7 2" xfId="36789" xr:uid="{00000000-0005-0000-0000-0000A9AF0000}"/>
    <cellStyle name="Normal 3 2 4 7 2 2" xfId="36790" xr:uid="{00000000-0005-0000-0000-0000AAAF0000}"/>
    <cellStyle name="Normal 3 2 4 7 2 3" xfId="57318" xr:uid="{00000000-0005-0000-0000-0000ABAF0000}"/>
    <cellStyle name="Normal 3 2 4 7 3" xfId="36791" xr:uid="{00000000-0005-0000-0000-0000ACAF0000}"/>
    <cellStyle name="Normal 3 2 4 7 4" xfId="36792" xr:uid="{00000000-0005-0000-0000-0000ADAF0000}"/>
    <cellStyle name="Normal 3 2 4 8" xfId="36793" xr:uid="{00000000-0005-0000-0000-0000AEAF0000}"/>
    <cellStyle name="Normal 3 2 4 8 2" xfId="36794" xr:uid="{00000000-0005-0000-0000-0000AFAF0000}"/>
    <cellStyle name="Normal 3 2 4 8 3" xfId="57319" xr:uid="{00000000-0005-0000-0000-0000B0AF0000}"/>
    <cellStyle name="Normal 3 2 4 9" xfId="36795" xr:uid="{00000000-0005-0000-0000-0000B1AF0000}"/>
    <cellStyle name="Normal 3 2 5" xfId="36796" xr:uid="{00000000-0005-0000-0000-0000B2AF0000}"/>
    <cellStyle name="Normal 3 2 5 10" xfId="36797" xr:uid="{00000000-0005-0000-0000-0000B3AF0000}"/>
    <cellStyle name="Normal 3 2 5 2" xfId="36798" xr:uid="{00000000-0005-0000-0000-0000B4AF0000}"/>
    <cellStyle name="Normal 3 2 5 2 2" xfId="36799" xr:uid="{00000000-0005-0000-0000-0000B5AF0000}"/>
    <cellStyle name="Normal 3 2 5 2 2 2" xfId="36800" xr:uid="{00000000-0005-0000-0000-0000B6AF0000}"/>
    <cellStyle name="Normal 3 2 5 2 2 2 2" xfId="36801" xr:uid="{00000000-0005-0000-0000-0000B7AF0000}"/>
    <cellStyle name="Normal 3 2 5 2 2 2 2 2" xfId="36802" xr:uid="{00000000-0005-0000-0000-0000B8AF0000}"/>
    <cellStyle name="Normal 3 2 5 2 2 2 2 2 2" xfId="36803" xr:uid="{00000000-0005-0000-0000-0000B9AF0000}"/>
    <cellStyle name="Normal 3 2 5 2 2 2 2 2 3" xfId="57320" xr:uid="{00000000-0005-0000-0000-0000BAAF0000}"/>
    <cellStyle name="Normal 3 2 5 2 2 2 2 3" xfId="36804" xr:uid="{00000000-0005-0000-0000-0000BBAF0000}"/>
    <cellStyle name="Normal 3 2 5 2 2 2 2 4" xfId="36805" xr:uid="{00000000-0005-0000-0000-0000BCAF0000}"/>
    <cellStyle name="Normal 3 2 5 2 2 2 3" xfId="36806" xr:uid="{00000000-0005-0000-0000-0000BDAF0000}"/>
    <cellStyle name="Normal 3 2 5 2 2 2 3 2" xfId="36807" xr:uid="{00000000-0005-0000-0000-0000BEAF0000}"/>
    <cellStyle name="Normal 3 2 5 2 2 2 3 2 2" xfId="36808" xr:uid="{00000000-0005-0000-0000-0000BFAF0000}"/>
    <cellStyle name="Normal 3 2 5 2 2 2 3 2 3" xfId="57321" xr:uid="{00000000-0005-0000-0000-0000C0AF0000}"/>
    <cellStyle name="Normal 3 2 5 2 2 2 3 3" xfId="36809" xr:uid="{00000000-0005-0000-0000-0000C1AF0000}"/>
    <cellStyle name="Normal 3 2 5 2 2 2 3 4" xfId="36810" xr:uid="{00000000-0005-0000-0000-0000C2AF0000}"/>
    <cellStyle name="Normal 3 2 5 2 2 2 4" xfId="36811" xr:uid="{00000000-0005-0000-0000-0000C3AF0000}"/>
    <cellStyle name="Normal 3 2 5 2 2 2 4 2" xfId="36812" xr:uid="{00000000-0005-0000-0000-0000C4AF0000}"/>
    <cellStyle name="Normal 3 2 5 2 2 2 4 3" xfId="57322" xr:uid="{00000000-0005-0000-0000-0000C5AF0000}"/>
    <cellStyle name="Normal 3 2 5 2 2 2 5" xfId="36813" xr:uid="{00000000-0005-0000-0000-0000C6AF0000}"/>
    <cellStyle name="Normal 3 2 5 2 2 2 6" xfId="36814" xr:uid="{00000000-0005-0000-0000-0000C7AF0000}"/>
    <cellStyle name="Normal 3 2 5 2 2 3" xfId="36815" xr:uid="{00000000-0005-0000-0000-0000C8AF0000}"/>
    <cellStyle name="Normal 3 2 5 2 2 3 2" xfId="36816" xr:uid="{00000000-0005-0000-0000-0000C9AF0000}"/>
    <cellStyle name="Normal 3 2 5 2 2 3 2 2" xfId="36817" xr:uid="{00000000-0005-0000-0000-0000CAAF0000}"/>
    <cellStyle name="Normal 3 2 5 2 2 3 2 3" xfId="57323" xr:uid="{00000000-0005-0000-0000-0000CBAF0000}"/>
    <cellStyle name="Normal 3 2 5 2 2 3 3" xfId="36818" xr:uid="{00000000-0005-0000-0000-0000CCAF0000}"/>
    <cellStyle name="Normal 3 2 5 2 2 3 4" xfId="36819" xr:uid="{00000000-0005-0000-0000-0000CDAF0000}"/>
    <cellStyle name="Normal 3 2 5 2 2 4" xfId="36820" xr:uid="{00000000-0005-0000-0000-0000CEAF0000}"/>
    <cellStyle name="Normal 3 2 5 2 2 4 2" xfId="36821" xr:uid="{00000000-0005-0000-0000-0000CFAF0000}"/>
    <cellStyle name="Normal 3 2 5 2 2 4 2 2" xfId="36822" xr:uid="{00000000-0005-0000-0000-0000D0AF0000}"/>
    <cellStyle name="Normal 3 2 5 2 2 4 2 3" xfId="57324" xr:uid="{00000000-0005-0000-0000-0000D1AF0000}"/>
    <cellStyle name="Normal 3 2 5 2 2 4 3" xfId="36823" xr:uid="{00000000-0005-0000-0000-0000D2AF0000}"/>
    <cellStyle name="Normal 3 2 5 2 2 4 4" xfId="36824" xr:uid="{00000000-0005-0000-0000-0000D3AF0000}"/>
    <cellStyle name="Normal 3 2 5 2 2 5" xfId="36825" xr:uid="{00000000-0005-0000-0000-0000D4AF0000}"/>
    <cellStyle name="Normal 3 2 5 2 2 5 2" xfId="36826" xr:uid="{00000000-0005-0000-0000-0000D5AF0000}"/>
    <cellStyle name="Normal 3 2 5 2 2 5 3" xfId="57325" xr:uid="{00000000-0005-0000-0000-0000D6AF0000}"/>
    <cellStyle name="Normal 3 2 5 2 2 6" xfId="36827" xr:uid="{00000000-0005-0000-0000-0000D7AF0000}"/>
    <cellStyle name="Normal 3 2 5 2 2 7" xfId="36828" xr:uid="{00000000-0005-0000-0000-0000D8AF0000}"/>
    <cellStyle name="Normal 3 2 5 2 3" xfId="36829" xr:uid="{00000000-0005-0000-0000-0000D9AF0000}"/>
    <cellStyle name="Normal 3 2 5 2 3 2" xfId="36830" xr:uid="{00000000-0005-0000-0000-0000DAAF0000}"/>
    <cellStyle name="Normal 3 2 5 2 3 2 2" xfId="36831" xr:uid="{00000000-0005-0000-0000-0000DBAF0000}"/>
    <cellStyle name="Normal 3 2 5 2 3 2 2 2" xfId="36832" xr:uid="{00000000-0005-0000-0000-0000DCAF0000}"/>
    <cellStyle name="Normal 3 2 5 2 3 2 2 3" xfId="57326" xr:uid="{00000000-0005-0000-0000-0000DDAF0000}"/>
    <cellStyle name="Normal 3 2 5 2 3 2 3" xfId="36833" xr:uid="{00000000-0005-0000-0000-0000DEAF0000}"/>
    <cellStyle name="Normal 3 2 5 2 3 2 4" xfId="36834" xr:uid="{00000000-0005-0000-0000-0000DFAF0000}"/>
    <cellStyle name="Normal 3 2 5 2 3 3" xfId="36835" xr:uid="{00000000-0005-0000-0000-0000E0AF0000}"/>
    <cellStyle name="Normal 3 2 5 2 3 3 2" xfId="36836" xr:uid="{00000000-0005-0000-0000-0000E1AF0000}"/>
    <cellStyle name="Normal 3 2 5 2 3 3 2 2" xfId="36837" xr:uid="{00000000-0005-0000-0000-0000E2AF0000}"/>
    <cellStyle name="Normal 3 2 5 2 3 3 2 3" xfId="57327" xr:uid="{00000000-0005-0000-0000-0000E3AF0000}"/>
    <cellStyle name="Normal 3 2 5 2 3 3 3" xfId="36838" xr:uid="{00000000-0005-0000-0000-0000E4AF0000}"/>
    <cellStyle name="Normal 3 2 5 2 3 3 4" xfId="36839" xr:uid="{00000000-0005-0000-0000-0000E5AF0000}"/>
    <cellStyle name="Normal 3 2 5 2 3 4" xfId="36840" xr:uid="{00000000-0005-0000-0000-0000E6AF0000}"/>
    <cellStyle name="Normal 3 2 5 2 3 4 2" xfId="36841" xr:uid="{00000000-0005-0000-0000-0000E7AF0000}"/>
    <cellStyle name="Normal 3 2 5 2 3 4 3" xfId="57328" xr:uid="{00000000-0005-0000-0000-0000E8AF0000}"/>
    <cellStyle name="Normal 3 2 5 2 3 5" xfId="36842" xr:uid="{00000000-0005-0000-0000-0000E9AF0000}"/>
    <cellStyle name="Normal 3 2 5 2 3 6" xfId="36843" xr:uid="{00000000-0005-0000-0000-0000EAAF0000}"/>
    <cellStyle name="Normal 3 2 5 2 4" xfId="36844" xr:uid="{00000000-0005-0000-0000-0000EBAF0000}"/>
    <cellStyle name="Normal 3 2 5 2 4 2" xfId="36845" xr:uid="{00000000-0005-0000-0000-0000ECAF0000}"/>
    <cellStyle name="Normal 3 2 5 2 4 2 2" xfId="36846" xr:uid="{00000000-0005-0000-0000-0000EDAF0000}"/>
    <cellStyle name="Normal 3 2 5 2 4 2 3" xfId="57329" xr:uid="{00000000-0005-0000-0000-0000EEAF0000}"/>
    <cellStyle name="Normal 3 2 5 2 4 3" xfId="36847" xr:uid="{00000000-0005-0000-0000-0000EFAF0000}"/>
    <cellStyle name="Normal 3 2 5 2 4 4" xfId="36848" xr:uid="{00000000-0005-0000-0000-0000F0AF0000}"/>
    <cellStyle name="Normal 3 2 5 2 5" xfId="36849" xr:uid="{00000000-0005-0000-0000-0000F1AF0000}"/>
    <cellStyle name="Normal 3 2 5 2 5 2" xfId="36850" xr:uid="{00000000-0005-0000-0000-0000F2AF0000}"/>
    <cellStyle name="Normal 3 2 5 2 5 2 2" xfId="36851" xr:uid="{00000000-0005-0000-0000-0000F3AF0000}"/>
    <cellStyle name="Normal 3 2 5 2 5 2 3" xfId="57330" xr:uid="{00000000-0005-0000-0000-0000F4AF0000}"/>
    <cellStyle name="Normal 3 2 5 2 5 3" xfId="36852" xr:uid="{00000000-0005-0000-0000-0000F5AF0000}"/>
    <cellStyle name="Normal 3 2 5 2 5 4" xfId="36853" xr:uid="{00000000-0005-0000-0000-0000F6AF0000}"/>
    <cellStyle name="Normal 3 2 5 2 6" xfId="36854" xr:uid="{00000000-0005-0000-0000-0000F7AF0000}"/>
    <cellStyle name="Normal 3 2 5 2 6 2" xfId="36855" xr:uid="{00000000-0005-0000-0000-0000F8AF0000}"/>
    <cellStyle name="Normal 3 2 5 2 6 3" xfId="57331" xr:uid="{00000000-0005-0000-0000-0000F9AF0000}"/>
    <cellStyle name="Normal 3 2 5 2 7" xfId="36856" xr:uid="{00000000-0005-0000-0000-0000FAAF0000}"/>
    <cellStyle name="Normal 3 2 5 2 8" xfId="36857" xr:uid="{00000000-0005-0000-0000-0000FBAF0000}"/>
    <cellStyle name="Normal 3 2 5 3" xfId="36858" xr:uid="{00000000-0005-0000-0000-0000FCAF0000}"/>
    <cellStyle name="Normal 3 2 5 3 2" xfId="36859" xr:uid="{00000000-0005-0000-0000-0000FDAF0000}"/>
    <cellStyle name="Normal 3 2 5 3 2 2" xfId="36860" xr:uid="{00000000-0005-0000-0000-0000FEAF0000}"/>
    <cellStyle name="Normal 3 2 5 3 2 2 2" xfId="36861" xr:uid="{00000000-0005-0000-0000-0000FFAF0000}"/>
    <cellStyle name="Normal 3 2 5 3 2 2 2 2" xfId="36862" xr:uid="{00000000-0005-0000-0000-000000B00000}"/>
    <cellStyle name="Normal 3 2 5 3 2 2 2 3" xfId="57332" xr:uid="{00000000-0005-0000-0000-000001B00000}"/>
    <cellStyle name="Normal 3 2 5 3 2 2 3" xfId="36863" xr:uid="{00000000-0005-0000-0000-000002B00000}"/>
    <cellStyle name="Normal 3 2 5 3 2 2 4" xfId="36864" xr:uid="{00000000-0005-0000-0000-000003B00000}"/>
    <cellStyle name="Normal 3 2 5 3 2 3" xfId="36865" xr:uid="{00000000-0005-0000-0000-000004B00000}"/>
    <cellStyle name="Normal 3 2 5 3 2 3 2" xfId="36866" xr:uid="{00000000-0005-0000-0000-000005B00000}"/>
    <cellStyle name="Normal 3 2 5 3 2 3 2 2" xfId="36867" xr:uid="{00000000-0005-0000-0000-000006B00000}"/>
    <cellStyle name="Normal 3 2 5 3 2 3 2 3" xfId="57333" xr:uid="{00000000-0005-0000-0000-000007B00000}"/>
    <cellStyle name="Normal 3 2 5 3 2 3 3" xfId="36868" xr:uid="{00000000-0005-0000-0000-000008B00000}"/>
    <cellStyle name="Normal 3 2 5 3 2 3 4" xfId="36869" xr:uid="{00000000-0005-0000-0000-000009B00000}"/>
    <cellStyle name="Normal 3 2 5 3 2 4" xfId="36870" xr:uid="{00000000-0005-0000-0000-00000AB00000}"/>
    <cellStyle name="Normal 3 2 5 3 2 4 2" xfId="36871" xr:uid="{00000000-0005-0000-0000-00000BB00000}"/>
    <cellStyle name="Normal 3 2 5 3 2 4 3" xfId="57334" xr:uid="{00000000-0005-0000-0000-00000CB00000}"/>
    <cellStyle name="Normal 3 2 5 3 2 5" xfId="36872" xr:uid="{00000000-0005-0000-0000-00000DB00000}"/>
    <cellStyle name="Normal 3 2 5 3 2 6" xfId="36873" xr:uid="{00000000-0005-0000-0000-00000EB00000}"/>
    <cellStyle name="Normal 3 2 5 3 3" xfId="36874" xr:uid="{00000000-0005-0000-0000-00000FB00000}"/>
    <cellStyle name="Normal 3 2 5 3 3 2" xfId="36875" xr:uid="{00000000-0005-0000-0000-000010B00000}"/>
    <cellStyle name="Normal 3 2 5 3 3 2 2" xfId="36876" xr:uid="{00000000-0005-0000-0000-000011B00000}"/>
    <cellStyle name="Normal 3 2 5 3 3 2 3" xfId="57335" xr:uid="{00000000-0005-0000-0000-000012B00000}"/>
    <cellStyle name="Normal 3 2 5 3 3 3" xfId="36877" xr:uid="{00000000-0005-0000-0000-000013B00000}"/>
    <cellStyle name="Normal 3 2 5 3 3 4" xfId="36878" xr:uid="{00000000-0005-0000-0000-000014B00000}"/>
    <cellStyle name="Normal 3 2 5 3 4" xfId="36879" xr:uid="{00000000-0005-0000-0000-000015B00000}"/>
    <cellStyle name="Normal 3 2 5 3 4 2" xfId="36880" xr:uid="{00000000-0005-0000-0000-000016B00000}"/>
    <cellStyle name="Normal 3 2 5 3 4 2 2" xfId="36881" xr:uid="{00000000-0005-0000-0000-000017B00000}"/>
    <cellStyle name="Normal 3 2 5 3 4 2 3" xfId="57336" xr:uid="{00000000-0005-0000-0000-000018B00000}"/>
    <cellStyle name="Normal 3 2 5 3 4 3" xfId="36882" xr:uid="{00000000-0005-0000-0000-000019B00000}"/>
    <cellStyle name="Normal 3 2 5 3 4 4" xfId="36883" xr:uid="{00000000-0005-0000-0000-00001AB00000}"/>
    <cellStyle name="Normal 3 2 5 3 5" xfId="36884" xr:uid="{00000000-0005-0000-0000-00001BB00000}"/>
    <cellStyle name="Normal 3 2 5 3 5 2" xfId="36885" xr:uid="{00000000-0005-0000-0000-00001CB00000}"/>
    <cellStyle name="Normal 3 2 5 3 5 3" xfId="57337" xr:uid="{00000000-0005-0000-0000-00001DB00000}"/>
    <cellStyle name="Normal 3 2 5 3 6" xfId="36886" xr:uid="{00000000-0005-0000-0000-00001EB00000}"/>
    <cellStyle name="Normal 3 2 5 3 7" xfId="36887" xr:uid="{00000000-0005-0000-0000-00001FB00000}"/>
    <cellStyle name="Normal 3 2 5 4" xfId="36888" xr:uid="{00000000-0005-0000-0000-000020B00000}"/>
    <cellStyle name="Normal 3 2 5 4 2" xfId="36889" xr:uid="{00000000-0005-0000-0000-000021B00000}"/>
    <cellStyle name="Normal 3 2 5 4 2 2" xfId="36890" xr:uid="{00000000-0005-0000-0000-000022B00000}"/>
    <cellStyle name="Normal 3 2 5 4 2 2 2" xfId="36891" xr:uid="{00000000-0005-0000-0000-000023B00000}"/>
    <cellStyle name="Normal 3 2 5 4 2 2 3" xfId="57338" xr:uid="{00000000-0005-0000-0000-000024B00000}"/>
    <cellStyle name="Normal 3 2 5 4 2 3" xfId="36892" xr:uid="{00000000-0005-0000-0000-000025B00000}"/>
    <cellStyle name="Normal 3 2 5 4 2 4" xfId="36893" xr:uid="{00000000-0005-0000-0000-000026B00000}"/>
    <cellStyle name="Normal 3 2 5 4 3" xfId="36894" xr:uid="{00000000-0005-0000-0000-000027B00000}"/>
    <cellStyle name="Normal 3 2 5 4 3 2" xfId="36895" xr:uid="{00000000-0005-0000-0000-000028B00000}"/>
    <cellStyle name="Normal 3 2 5 4 3 2 2" xfId="36896" xr:uid="{00000000-0005-0000-0000-000029B00000}"/>
    <cellStyle name="Normal 3 2 5 4 3 2 3" xfId="57339" xr:uid="{00000000-0005-0000-0000-00002AB00000}"/>
    <cellStyle name="Normal 3 2 5 4 3 3" xfId="36897" xr:uid="{00000000-0005-0000-0000-00002BB00000}"/>
    <cellStyle name="Normal 3 2 5 4 3 4" xfId="36898" xr:uid="{00000000-0005-0000-0000-00002CB00000}"/>
    <cellStyle name="Normal 3 2 5 4 4" xfId="36899" xr:uid="{00000000-0005-0000-0000-00002DB00000}"/>
    <cellStyle name="Normal 3 2 5 4 4 2" xfId="36900" xr:uid="{00000000-0005-0000-0000-00002EB00000}"/>
    <cellStyle name="Normal 3 2 5 4 4 3" xfId="57340" xr:uid="{00000000-0005-0000-0000-00002FB00000}"/>
    <cellStyle name="Normal 3 2 5 4 5" xfId="36901" xr:uid="{00000000-0005-0000-0000-000030B00000}"/>
    <cellStyle name="Normal 3 2 5 4 6" xfId="36902" xr:uid="{00000000-0005-0000-0000-000031B00000}"/>
    <cellStyle name="Normal 3 2 5 5" xfId="36903" xr:uid="{00000000-0005-0000-0000-000032B00000}"/>
    <cellStyle name="Normal 3 2 5 5 2" xfId="36904" xr:uid="{00000000-0005-0000-0000-000033B00000}"/>
    <cellStyle name="Normal 3 2 5 5 2 2" xfId="36905" xr:uid="{00000000-0005-0000-0000-000034B00000}"/>
    <cellStyle name="Normal 3 2 5 5 2 2 2" xfId="36906" xr:uid="{00000000-0005-0000-0000-000035B00000}"/>
    <cellStyle name="Normal 3 2 5 5 2 2 3" xfId="57341" xr:uid="{00000000-0005-0000-0000-000036B00000}"/>
    <cellStyle name="Normal 3 2 5 5 2 3" xfId="36907" xr:uid="{00000000-0005-0000-0000-000037B00000}"/>
    <cellStyle name="Normal 3 2 5 5 2 4" xfId="36908" xr:uid="{00000000-0005-0000-0000-000038B00000}"/>
    <cellStyle name="Normal 3 2 5 5 3" xfId="36909" xr:uid="{00000000-0005-0000-0000-000039B00000}"/>
    <cellStyle name="Normal 3 2 5 5 3 2" xfId="36910" xr:uid="{00000000-0005-0000-0000-00003AB00000}"/>
    <cellStyle name="Normal 3 2 5 5 3 3" xfId="57342" xr:uid="{00000000-0005-0000-0000-00003BB00000}"/>
    <cellStyle name="Normal 3 2 5 5 4" xfId="36911" xr:uid="{00000000-0005-0000-0000-00003CB00000}"/>
    <cellStyle name="Normal 3 2 5 5 5" xfId="36912" xr:uid="{00000000-0005-0000-0000-00003DB00000}"/>
    <cellStyle name="Normal 3 2 5 6" xfId="36913" xr:uid="{00000000-0005-0000-0000-00003EB00000}"/>
    <cellStyle name="Normal 3 2 5 6 2" xfId="36914" xr:uid="{00000000-0005-0000-0000-00003FB00000}"/>
    <cellStyle name="Normal 3 2 5 6 2 2" xfId="36915" xr:uid="{00000000-0005-0000-0000-000040B00000}"/>
    <cellStyle name="Normal 3 2 5 6 2 3" xfId="57343" xr:uid="{00000000-0005-0000-0000-000041B00000}"/>
    <cellStyle name="Normal 3 2 5 6 3" xfId="36916" xr:uid="{00000000-0005-0000-0000-000042B00000}"/>
    <cellStyle name="Normal 3 2 5 6 4" xfId="36917" xr:uid="{00000000-0005-0000-0000-000043B00000}"/>
    <cellStyle name="Normal 3 2 5 7" xfId="36918" xr:uid="{00000000-0005-0000-0000-000044B00000}"/>
    <cellStyle name="Normal 3 2 5 7 2" xfId="36919" xr:uid="{00000000-0005-0000-0000-000045B00000}"/>
    <cellStyle name="Normal 3 2 5 7 2 2" xfId="36920" xr:uid="{00000000-0005-0000-0000-000046B00000}"/>
    <cellStyle name="Normal 3 2 5 7 2 3" xfId="57344" xr:uid="{00000000-0005-0000-0000-000047B00000}"/>
    <cellStyle name="Normal 3 2 5 7 3" xfId="36921" xr:uid="{00000000-0005-0000-0000-000048B00000}"/>
    <cellStyle name="Normal 3 2 5 7 4" xfId="36922" xr:uid="{00000000-0005-0000-0000-000049B00000}"/>
    <cellStyle name="Normal 3 2 5 8" xfId="36923" xr:uid="{00000000-0005-0000-0000-00004AB00000}"/>
    <cellStyle name="Normal 3 2 5 8 2" xfId="36924" xr:uid="{00000000-0005-0000-0000-00004BB00000}"/>
    <cellStyle name="Normal 3 2 5 8 3" xfId="57345" xr:uid="{00000000-0005-0000-0000-00004CB00000}"/>
    <cellStyle name="Normal 3 2 5 9" xfId="36925" xr:uid="{00000000-0005-0000-0000-00004DB00000}"/>
    <cellStyle name="Normal 3 2 6" xfId="36926" xr:uid="{00000000-0005-0000-0000-00004EB00000}"/>
    <cellStyle name="Normal 3 2 6 10" xfId="36927" xr:uid="{00000000-0005-0000-0000-00004FB00000}"/>
    <cellStyle name="Normal 3 2 6 2" xfId="36928" xr:uid="{00000000-0005-0000-0000-000050B00000}"/>
    <cellStyle name="Normal 3 2 6 2 2" xfId="36929" xr:uid="{00000000-0005-0000-0000-000051B00000}"/>
    <cellStyle name="Normal 3 2 6 2 2 2" xfId="36930" xr:uid="{00000000-0005-0000-0000-000052B00000}"/>
    <cellStyle name="Normal 3 2 6 2 2 2 2" xfId="36931" xr:uid="{00000000-0005-0000-0000-000053B00000}"/>
    <cellStyle name="Normal 3 2 6 2 2 2 2 2" xfId="36932" xr:uid="{00000000-0005-0000-0000-000054B00000}"/>
    <cellStyle name="Normal 3 2 6 2 2 2 2 2 2" xfId="36933" xr:uid="{00000000-0005-0000-0000-000055B00000}"/>
    <cellStyle name="Normal 3 2 6 2 2 2 2 2 3" xfId="57346" xr:uid="{00000000-0005-0000-0000-000056B00000}"/>
    <cellStyle name="Normal 3 2 6 2 2 2 2 3" xfId="36934" xr:uid="{00000000-0005-0000-0000-000057B00000}"/>
    <cellStyle name="Normal 3 2 6 2 2 2 2 4" xfId="36935" xr:uid="{00000000-0005-0000-0000-000058B00000}"/>
    <cellStyle name="Normal 3 2 6 2 2 2 3" xfId="36936" xr:uid="{00000000-0005-0000-0000-000059B00000}"/>
    <cellStyle name="Normal 3 2 6 2 2 2 3 2" xfId="36937" xr:uid="{00000000-0005-0000-0000-00005AB00000}"/>
    <cellStyle name="Normal 3 2 6 2 2 2 3 2 2" xfId="36938" xr:uid="{00000000-0005-0000-0000-00005BB00000}"/>
    <cellStyle name="Normal 3 2 6 2 2 2 3 2 3" xfId="57347" xr:uid="{00000000-0005-0000-0000-00005CB00000}"/>
    <cellStyle name="Normal 3 2 6 2 2 2 3 3" xfId="36939" xr:uid="{00000000-0005-0000-0000-00005DB00000}"/>
    <cellStyle name="Normal 3 2 6 2 2 2 3 4" xfId="36940" xr:uid="{00000000-0005-0000-0000-00005EB00000}"/>
    <cellStyle name="Normal 3 2 6 2 2 2 4" xfId="36941" xr:uid="{00000000-0005-0000-0000-00005FB00000}"/>
    <cellStyle name="Normal 3 2 6 2 2 2 4 2" xfId="36942" xr:uid="{00000000-0005-0000-0000-000060B00000}"/>
    <cellStyle name="Normal 3 2 6 2 2 2 4 3" xfId="57348" xr:uid="{00000000-0005-0000-0000-000061B00000}"/>
    <cellStyle name="Normal 3 2 6 2 2 2 5" xfId="36943" xr:uid="{00000000-0005-0000-0000-000062B00000}"/>
    <cellStyle name="Normal 3 2 6 2 2 2 6" xfId="36944" xr:uid="{00000000-0005-0000-0000-000063B00000}"/>
    <cellStyle name="Normal 3 2 6 2 2 3" xfId="36945" xr:uid="{00000000-0005-0000-0000-000064B00000}"/>
    <cellStyle name="Normal 3 2 6 2 2 3 2" xfId="36946" xr:uid="{00000000-0005-0000-0000-000065B00000}"/>
    <cellStyle name="Normal 3 2 6 2 2 3 2 2" xfId="36947" xr:uid="{00000000-0005-0000-0000-000066B00000}"/>
    <cellStyle name="Normal 3 2 6 2 2 3 2 3" xfId="57349" xr:uid="{00000000-0005-0000-0000-000067B00000}"/>
    <cellStyle name="Normal 3 2 6 2 2 3 3" xfId="36948" xr:uid="{00000000-0005-0000-0000-000068B00000}"/>
    <cellStyle name="Normal 3 2 6 2 2 3 4" xfId="36949" xr:uid="{00000000-0005-0000-0000-000069B00000}"/>
    <cellStyle name="Normal 3 2 6 2 2 4" xfId="36950" xr:uid="{00000000-0005-0000-0000-00006AB00000}"/>
    <cellStyle name="Normal 3 2 6 2 2 4 2" xfId="36951" xr:uid="{00000000-0005-0000-0000-00006BB00000}"/>
    <cellStyle name="Normal 3 2 6 2 2 4 2 2" xfId="36952" xr:uid="{00000000-0005-0000-0000-00006CB00000}"/>
    <cellStyle name="Normal 3 2 6 2 2 4 2 3" xfId="57350" xr:uid="{00000000-0005-0000-0000-00006DB00000}"/>
    <cellStyle name="Normal 3 2 6 2 2 4 3" xfId="36953" xr:uid="{00000000-0005-0000-0000-00006EB00000}"/>
    <cellStyle name="Normal 3 2 6 2 2 4 4" xfId="36954" xr:uid="{00000000-0005-0000-0000-00006FB00000}"/>
    <cellStyle name="Normal 3 2 6 2 2 5" xfId="36955" xr:uid="{00000000-0005-0000-0000-000070B00000}"/>
    <cellStyle name="Normal 3 2 6 2 2 5 2" xfId="36956" xr:uid="{00000000-0005-0000-0000-000071B00000}"/>
    <cellStyle name="Normal 3 2 6 2 2 5 3" xfId="57351" xr:uid="{00000000-0005-0000-0000-000072B00000}"/>
    <cellStyle name="Normal 3 2 6 2 2 6" xfId="36957" xr:uid="{00000000-0005-0000-0000-000073B00000}"/>
    <cellStyle name="Normal 3 2 6 2 2 7" xfId="36958" xr:uid="{00000000-0005-0000-0000-000074B00000}"/>
    <cellStyle name="Normal 3 2 6 2 3" xfId="36959" xr:uid="{00000000-0005-0000-0000-000075B00000}"/>
    <cellStyle name="Normal 3 2 6 2 3 2" xfId="36960" xr:uid="{00000000-0005-0000-0000-000076B00000}"/>
    <cellStyle name="Normal 3 2 6 2 3 2 2" xfId="36961" xr:uid="{00000000-0005-0000-0000-000077B00000}"/>
    <cellStyle name="Normal 3 2 6 2 3 2 2 2" xfId="36962" xr:uid="{00000000-0005-0000-0000-000078B00000}"/>
    <cellStyle name="Normal 3 2 6 2 3 2 2 3" xfId="57352" xr:uid="{00000000-0005-0000-0000-000079B00000}"/>
    <cellStyle name="Normal 3 2 6 2 3 2 3" xfId="36963" xr:uid="{00000000-0005-0000-0000-00007AB00000}"/>
    <cellStyle name="Normal 3 2 6 2 3 2 4" xfId="36964" xr:uid="{00000000-0005-0000-0000-00007BB00000}"/>
    <cellStyle name="Normal 3 2 6 2 3 3" xfId="36965" xr:uid="{00000000-0005-0000-0000-00007CB00000}"/>
    <cellStyle name="Normal 3 2 6 2 3 3 2" xfId="36966" xr:uid="{00000000-0005-0000-0000-00007DB00000}"/>
    <cellStyle name="Normal 3 2 6 2 3 3 2 2" xfId="36967" xr:uid="{00000000-0005-0000-0000-00007EB00000}"/>
    <cellStyle name="Normal 3 2 6 2 3 3 2 3" xfId="57353" xr:uid="{00000000-0005-0000-0000-00007FB00000}"/>
    <cellStyle name="Normal 3 2 6 2 3 3 3" xfId="36968" xr:uid="{00000000-0005-0000-0000-000080B00000}"/>
    <cellStyle name="Normal 3 2 6 2 3 3 4" xfId="36969" xr:uid="{00000000-0005-0000-0000-000081B00000}"/>
    <cellStyle name="Normal 3 2 6 2 3 4" xfId="36970" xr:uid="{00000000-0005-0000-0000-000082B00000}"/>
    <cellStyle name="Normal 3 2 6 2 3 4 2" xfId="36971" xr:uid="{00000000-0005-0000-0000-000083B00000}"/>
    <cellStyle name="Normal 3 2 6 2 3 4 3" xfId="57354" xr:uid="{00000000-0005-0000-0000-000084B00000}"/>
    <cellStyle name="Normal 3 2 6 2 3 5" xfId="36972" xr:uid="{00000000-0005-0000-0000-000085B00000}"/>
    <cellStyle name="Normal 3 2 6 2 3 6" xfId="36973" xr:uid="{00000000-0005-0000-0000-000086B00000}"/>
    <cellStyle name="Normal 3 2 6 2 4" xfId="36974" xr:uid="{00000000-0005-0000-0000-000087B00000}"/>
    <cellStyle name="Normal 3 2 6 2 4 2" xfId="36975" xr:uid="{00000000-0005-0000-0000-000088B00000}"/>
    <cellStyle name="Normal 3 2 6 2 4 2 2" xfId="36976" xr:uid="{00000000-0005-0000-0000-000089B00000}"/>
    <cellStyle name="Normal 3 2 6 2 4 2 3" xfId="57355" xr:uid="{00000000-0005-0000-0000-00008AB00000}"/>
    <cellStyle name="Normal 3 2 6 2 4 3" xfId="36977" xr:uid="{00000000-0005-0000-0000-00008BB00000}"/>
    <cellStyle name="Normal 3 2 6 2 4 4" xfId="36978" xr:uid="{00000000-0005-0000-0000-00008CB00000}"/>
    <cellStyle name="Normal 3 2 6 2 5" xfId="36979" xr:uid="{00000000-0005-0000-0000-00008DB00000}"/>
    <cellStyle name="Normal 3 2 6 2 5 2" xfId="36980" xr:uid="{00000000-0005-0000-0000-00008EB00000}"/>
    <cellStyle name="Normal 3 2 6 2 5 2 2" xfId="36981" xr:uid="{00000000-0005-0000-0000-00008FB00000}"/>
    <cellStyle name="Normal 3 2 6 2 5 2 3" xfId="57356" xr:uid="{00000000-0005-0000-0000-000090B00000}"/>
    <cellStyle name="Normal 3 2 6 2 5 3" xfId="36982" xr:uid="{00000000-0005-0000-0000-000091B00000}"/>
    <cellStyle name="Normal 3 2 6 2 5 4" xfId="36983" xr:uid="{00000000-0005-0000-0000-000092B00000}"/>
    <cellStyle name="Normal 3 2 6 2 6" xfId="36984" xr:uid="{00000000-0005-0000-0000-000093B00000}"/>
    <cellStyle name="Normal 3 2 6 2 6 2" xfId="36985" xr:uid="{00000000-0005-0000-0000-000094B00000}"/>
    <cellStyle name="Normal 3 2 6 2 6 3" xfId="57357" xr:uid="{00000000-0005-0000-0000-000095B00000}"/>
    <cellStyle name="Normal 3 2 6 2 7" xfId="36986" xr:uid="{00000000-0005-0000-0000-000096B00000}"/>
    <cellStyle name="Normal 3 2 6 2 8" xfId="36987" xr:uid="{00000000-0005-0000-0000-000097B00000}"/>
    <cellStyle name="Normal 3 2 6 3" xfId="36988" xr:uid="{00000000-0005-0000-0000-000098B00000}"/>
    <cellStyle name="Normal 3 2 6 3 2" xfId="36989" xr:uid="{00000000-0005-0000-0000-000099B00000}"/>
    <cellStyle name="Normal 3 2 6 3 2 2" xfId="36990" xr:uid="{00000000-0005-0000-0000-00009AB00000}"/>
    <cellStyle name="Normal 3 2 6 3 2 2 2" xfId="36991" xr:uid="{00000000-0005-0000-0000-00009BB00000}"/>
    <cellStyle name="Normal 3 2 6 3 2 2 2 2" xfId="36992" xr:uid="{00000000-0005-0000-0000-00009CB00000}"/>
    <cellStyle name="Normal 3 2 6 3 2 2 2 3" xfId="57358" xr:uid="{00000000-0005-0000-0000-00009DB00000}"/>
    <cellStyle name="Normal 3 2 6 3 2 2 3" xfId="36993" xr:uid="{00000000-0005-0000-0000-00009EB00000}"/>
    <cellStyle name="Normal 3 2 6 3 2 2 4" xfId="36994" xr:uid="{00000000-0005-0000-0000-00009FB00000}"/>
    <cellStyle name="Normal 3 2 6 3 2 3" xfId="36995" xr:uid="{00000000-0005-0000-0000-0000A0B00000}"/>
    <cellStyle name="Normal 3 2 6 3 2 3 2" xfId="36996" xr:uid="{00000000-0005-0000-0000-0000A1B00000}"/>
    <cellStyle name="Normal 3 2 6 3 2 3 2 2" xfId="36997" xr:uid="{00000000-0005-0000-0000-0000A2B00000}"/>
    <cellStyle name="Normal 3 2 6 3 2 3 2 3" xfId="57359" xr:uid="{00000000-0005-0000-0000-0000A3B00000}"/>
    <cellStyle name="Normal 3 2 6 3 2 3 3" xfId="36998" xr:uid="{00000000-0005-0000-0000-0000A4B00000}"/>
    <cellStyle name="Normal 3 2 6 3 2 3 4" xfId="36999" xr:uid="{00000000-0005-0000-0000-0000A5B00000}"/>
    <cellStyle name="Normal 3 2 6 3 2 4" xfId="37000" xr:uid="{00000000-0005-0000-0000-0000A6B00000}"/>
    <cellStyle name="Normal 3 2 6 3 2 4 2" xfId="37001" xr:uid="{00000000-0005-0000-0000-0000A7B00000}"/>
    <cellStyle name="Normal 3 2 6 3 2 4 3" xfId="57360" xr:uid="{00000000-0005-0000-0000-0000A8B00000}"/>
    <cellStyle name="Normal 3 2 6 3 2 5" xfId="37002" xr:uid="{00000000-0005-0000-0000-0000A9B00000}"/>
    <cellStyle name="Normal 3 2 6 3 2 6" xfId="37003" xr:uid="{00000000-0005-0000-0000-0000AAB00000}"/>
    <cellStyle name="Normal 3 2 6 3 3" xfId="37004" xr:uid="{00000000-0005-0000-0000-0000ABB00000}"/>
    <cellStyle name="Normal 3 2 6 3 3 2" xfId="37005" xr:uid="{00000000-0005-0000-0000-0000ACB00000}"/>
    <cellStyle name="Normal 3 2 6 3 3 2 2" xfId="37006" xr:uid="{00000000-0005-0000-0000-0000ADB00000}"/>
    <cellStyle name="Normal 3 2 6 3 3 2 3" xfId="57361" xr:uid="{00000000-0005-0000-0000-0000AEB00000}"/>
    <cellStyle name="Normal 3 2 6 3 3 3" xfId="37007" xr:uid="{00000000-0005-0000-0000-0000AFB00000}"/>
    <cellStyle name="Normal 3 2 6 3 3 4" xfId="37008" xr:uid="{00000000-0005-0000-0000-0000B0B00000}"/>
    <cellStyle name="Normal 3 2 6 3 4" xfId="37009" xr:uid="{00000000-0005-0000-0000-0000B1B00000}"/>
    <cellStyle name="Normal 3 2 6 3 4 2" xfId="37010" xr:uid="{00000000-0005-0000-0000-0000B2B00000}"/>
    <cellStyle name="Normal 3 2 6 3 4 2 2" xfId="37011" xr:uid="{00000000-0005-0000-0000-0000B3B00000}"/>
    <cellStyle name="Normal 3 2 6 3 4 2 3" xfId="57362" xr:uid="{00000000-0005-0000-0000-0000B4B00000}"/>
    <cellStyle name="Normal 3 2 6 3 4 3" xfId="37012" xr:uid="{00000000-0005-0000-0000-0000B5B00000}"/>
    <cellStyle name="Normal 3 2 6 3 4 4" xfId="37013" xr:uid="{00000000-0005-0000-0000-0000B6B00000}"/>
    <cellStyle name="Normal 3 2 6 3 5" xfId="37014" xr:uid="{00000000-0005-0000-0000-0000B7B00000}"/>
    <cellStyle name="Normal 3 2 6 3 5 2" xfId="37015" xr:uid="{00000000-0005-0000-0000-0000B8B00000}"/>
    <cellStyle name="Normal 3 2 6 3 5 3" xfId="57363" xr:uid="{00000000-0005-0000-0000-0000B9B00000}"/>
    <cellStyle name="Normal 3 2 6 3 6" xfId="37016" xr:uid="{00000000-0005-0000-0000-0000BAB00000}"/>
    <cellStyle name="Normal 3 2 6 3 7" xfId="37017" xr:uid="{00000000-0005-0000-0000-0000BBB00000}"/>
    <cellStyle name="Normal 3 2 6 4" xfId="37018" xr:uid="{00000000-0005-0000-0000-0000BCB00000}"/>
    <cellStyle name="Normal 3 2 6 4 2" xfId="37019" xr:uid="{00000000-0005-0000-0000-0000BDB00000}"/>
    <cellStyle name="Normal 3 2 6 4 2 2" xfId="37020" xr:uid="{00000000-0005-0000-0000-0000BEB00000}"/>
    <cellStyle name="Normal 3 2 6 4 2 2 2" xfId="37021" xr:uid="{00000000-0005-0000-0000-0000BFB00000}"/>
    <cellStyle name="Normal 3 2 6 4 2 2 3" xfId="57364" xr:uid="{00000000-0005-0000-0000-0000C0B00000}"/>
    <cellStyle name="Normal 3 2 6 4 2 3" xfId="37022" xr:uid="{00000000-0005-0000-0000-0000C1B00000}"/>
    <cellStyle name="Normal 3 2 6 4 2 4" xfId="37023" xr:uid="{00000000-0005-0000-0000-0000C2B00000}"/>
    <cellStyle name="Normal 3 2 6 4 3" xfId="37024" xr:uid="{00000000-0005-0000-0000-0000C3B00000}"/>
    <cellStyle name="Normal 3 2 6 4 3 2" xfId="37025" xr:uid="{00000000-0005-0000-0000-0000C4B00000}"/>
    <cellStyle name="Normal 3 2 6 4 3 2 2" xfId="37026" xr:uid="{00000000-0005-0000-0000-0000C5B00000}"/>
    <cellStyle name="Normal 3 2 6 4 3 2 3" xfId="57365" xr:uid="{00000000-0005-0000-0000-0000C6B00000}"/>
    <cellStyle name="Normal 3 2 6 4 3 3" xfId="37027" xr:uid="{00000000-0005-0000-0000-0000C7B00000}"/>
    <cellStyle name="Normal 3 2 6 4 3 4" xfId="37028" xr:uid="{00000000-0005-0000-0000-0000C8B00000}"/>
    <cellStyle name="Normal 3 2 6 4 4" xfId="37029" xr:uid="{00000000-0005-0000-0000-0000C9B00000}"/>
    <cellStyle name="Normal 3 2 6 4 4 2" xfId="37030" xr:uid="{00000000-0005-0000-0000-0000CAB00000}"/>
    <cellStyle name="Normal 3 2 6 4 4 3" xfId="57366" xr:uid="{00000000-0005-0000-0000-0000CBB00000}"/>
    <cellStyle name="Normal 3 2 6 4 5" xfId="37031" xr:uid="{00000000-0005-0000-0000-0000CCB00000}"/>
    <cellStyle name="Normal 3 2 6 4 6" xfId="37032" xr:uid="{00000000-0005-0000-0000-0000CDB00000}"/>
    <cellStyle name="Normal 3 2 6 5" xfId="37033" xr:uid="{00000000-0005-0000-0000-0000CEB00000}"/>
    <cellStyle name="Normal 3 2 6 5 2" xfId="37034" xr:uid="{00000000-0005-0000-0000-0000CFB00000}"/>
    <cellStyle name="Normal 3 2 6 5 2 2" xfId="37035" xr:uid="{00000000-0005-0000-0000-0000D0B00000}"/>
    <cellStyle name="Normal 3 2 6 5 2 2 2" xfId="37036" xr:uid="{00000000-0005-0000-0000-0000D1B00000}"/>
    <cellStyle name="Normal 3 2 6 5 2 2 3" xfId="57367" xr:uid="{00000000-0005-0000-0000-0000D2B00000}"/>
    <cellStyle name="Normal 3 2 6 5 2 3" xfId="37037" xr:uid="{00000000-0005-0000-0000-0000D3B00000}"/>
    <cellStyle name="Normal 3 2 6 5 2 4" xfId="37038" xr:uid="{00000000-0005-0000-0000-0000D4B00000}"/>
    <cellStyle name="Normal 3 2 6 5 3" xfId="37039" xr:uid="{00000000-0005-0000-0000-0000D5B00000}"/>
    <cellStyle name="Normal 3 2 6 5 3 2" xfId="37040" xr:uid="{00000000-0005-0000-0000-0000D6B00000}"/>
    <cellStyle name="Normal 3 2 6 5 3 3" xfId="57368" xr:uid="{00000000-0005-0000-0000-0000D7B00000}"/>
    <cellStyle name="Normal 3 2 6 5 4" xfId="37041" xr:uid="{00000000-0005-0000-0000-0000D8B00000}"/>
    <cellStyle name="Normal 3 2 6 5 5" xfId="37042" xr:uid="{00000000-0005-0000-0000-0000D9B00000}"/>
    <cellStyle name="Normal 3 2 6 6" xfId="37043" xr:uid="{00000000-0005-0000-0000-0000DAB00000}"/>
    <cellStyle name="Normal 3 2 6 6 2" xfId="37044" xr:uid="{00000000-0005-0000-0000-0000DBB00000}"/>
    <cellStyle name="Normal 3 2 6 6 2 2" xfId="37045" xr:uid="{00000000-0005-0000-0000-0000DCB00000}"/>
    <cellStyle name="Normal 3 2 6 6 2 3" xfId="57369" xr:uid="{00000000-0005-0000-0000-0000DDB00000}"/>
    <cellStyle name="Normal 3 2 6 6 3" xfId="37046" xr:uid="{00000000-0005-0000-0000-0000DEB00000}"/>
    <cellStyle name="Normal 3 2 6 6 4" xfId="37047" xr:uid="{00000000-0005-0000-0000-0000DFB00000}"/>
    <cellStyle name="Normal 3 2 6 7" xfId="37048" xr:uid="{00000000-0005-0000-0000-0000E0B00000}"/>
    <cellStyle name="Normal 3 2 6 7 2" xfId="37049" xr:uid="{00000000-0005-0000-0000-0000E1B00000}"/>
    <cellStyle name="Normal 3 2 6 7 2 2" xfId="37050" xr:uid="{00000000-0005-0000-0000-0000E2B00000}"/>
    <cellStyle name="Normal 3 2 6 7 2 3" xfId="57370" xr:uid="{00000000-0005-0000-0000-0000E3B00000}"/>
    <cellStyle name="Normal 3 2 6 7 3" xfId="37051" xr:uid="{00000000-0005-0000-0000-0000E4B00000}"/>
    <cellStyle name="Normal 3 2 6 7 4" xfId="37052" xr:uid="{00000000-0005-0000-0000-0000E5B00000}"/>
    <cellStyle name="Normal 3 2 6 8" xfId="37053" xr:uid="{00000000-0005-0000-0000-0000E6B00000}"/>
    <cellStyle name="Normal 3 2 6 8 2" xfId="37054" xr:uid="{00000000-0005-0000-0000-0000E7B00000}"/>
    <cellStyle name="Normal 3 2 6 8 3" xfId="57371" xr:uid="{00000000-0005-0000-0000-0000E8B00000}"/>
    <cellStyle name="Normal 3 2 6 9" xfId="37055" xr:uid="{00000000-0005-0000-0000-0000E9B00000}"/>
    <cellStyle name="Normal 3 2 7" xfId="37056" xr:uid="{00000000-0005-0000-0000-0000EAB00000}"/>
    <cellStyle name="Normal 3 2 7 2" xfId="37057" xr:uid="{00000000-0005-0000-0000-0000EBB00000}"/>
    <cellStyle name="Normal 3 2 7 2 2" xfId="37058" xr:uid="{00000000-0005-0000-0000-0000ECB00000}"/>
    <cellStyle name="Normal 3 2 7 2 2 2" xfId="37059" xr:uid="{00000000-0005-0000-0000-0000EDB00000}"/>
    <cellStyle name="Normal 3 2 7 2 2 2 2" xfId="37060" xr:uid="{00000000-0005-0000-0000-0000EEB00000}"/>
    <cellStyle name="Normal 3 2 7 2 2 2 2 2" xfId="37061" xr:uid="{00000000-0005-0000-0000-0000EFB00000}"/>
    <cellStyle name="Normal 3 2 7 2 2 2 2 3" xfId="57372" xr:uid="{00000000-0005-0000-0000-0000F0B00000}"/>
    <cellStyle name="Normal 3 2 7 2 2 2 3" xfId="37062" xr:uid="{00000000-0005-0000-0000-0000F1B00000}"/>
    <cellStyle name="Normal 3 2 7 2 2 2 4" xfId="37063" xr:uid="{00000000-0005-0000-0000-0000F2B00000}"/>
    <cellStyle name="Normal 3 2 7 2 2 3" xfId="37064" xr:uid="{00000000-0005-0000-0000-0000F3B00000}"/>
    <cellStyle name="Normal 3 2 7 2 2 3 2" xfId="37065" xr:uid="{00000000-0005-0000-0000-0000F4B00000}"/>
    <cellStyle name="Normal 3 2 7 2 2 3 2 2" xfId="37066" xr:uid="{00000000-0005-0000-0000-0000F5B00000}"/>
    <cellStyle name="Normal 3 2 7 2 2 3 2 3" xfId="57373" xr:uid="{00000000-0005-0000-0000-0000F6B00000}"/>
    <cellStyle name="Normal 3 2 7 2 2 3 3" xfId="37067" xr:uid="{00000000-0005-0000-0000-0000F7B00000}"/>
    <cellStyle name="Normal 3 2 7 2 2 3 4" xfId="37068" xr:uid="{00000000-0005-0000-0000-0000F8B00000}"/>
    <cellStyle name="Normal 3 2 7 2 2 4" xfId="37069" xr:uid="{00000000-0005-0000-0000-0000F9B00000}"/>
    <cellStyle name="Normal 3 2 7 2 2 4 2" xfId="37070" xr:uid="{00000000-0005-0000-0000-0000FAB00000}"/>
    <cellStyle name="Normal 3 2 7 2 2 4 3" xfId="57374" xr:uid="{00000000-0005-0000-0000-0000FBB00000}"/>
    <cellStyle name="Normal 3 2 7 2 2 5" xfId="37071" xr:uid="{00000000-0005-0000-0000-0000FCB00000}"/>
    <cellStyle name="Normal 3 2 7 2 2 6" xfId="37072" xr:uid="{00000000-0005-0000-0000-0000FDB00000}"/>
    <cellStyle name="Normal 3 2 7 2 3" xfId="37073" xr:uid="{00000000-0005-0000-0000-0000FEB00000}"/>
    <cellStyle name="Normal 3 2 7 2 3 2" xfId="37074" xr:uid="{00000000-0005-0000-0000-0000FFB00000}"/>
    <cellStyle name="Normal 3 2 7 2 3 2 2" xfId="37075" xr:uid="{00000000-0005-0000-0000-000000B10000}"/>
    <cellStyle name="Normal 3 2 7 2 3 2 3" xfId="57375" xr:uid="{00000000-0005-0000-0000-000001B10000}"/>
    <cellStyle name="Normal 3 2 7 2 3 3" xfId="37076" xr:uid="{00000000-0005-0000-0000-000002B10000}"/>
    <cellStyle name="Normal 3 2 7 2 3 4" xfId="37077" xr:uid="{00000000-0005-0000-0000-000003B10000}"/>
    <cellStyle name="Normal 3 2 7 2 4" xfId="37078" xr:uid="{00000000-0005-0000-0000-000004B10000}"/>
    <cellStyle name="Normal 3 2 7 2 4 2" xfId="37079" xr:uid="{00000000-0005-0000-0000-000005B10000}"/>
    <cellStyle name="Normal 3 2 7 2 4 2 2" xfId="37080" xr:uid="{00000000-0005-0000-0000-000006B10000}"/>
    <cellStyle name="Normal 3 2 7 2 4 2 3" xfId="57376" xr:uid="{00000000-0005-0000-0000-000007B10000}"/>
    <cellStyle name="Normal 3 2 7 2 4 3" xfId="37081" xr:uid="{00000000-0005-0000-0000-000008B10000}"/>
    <cellStyle name="Normal 3 2 7 2 4 4" xfId="37082" xr:uid="{00000000-0005-0000-0000-000009B10000}"/>
    <cellStyle name="Normal 3 2 7 2 5" xfId="37083" xr:uid="{00000000-0005-0000-0000-00000AB10000}"/>
    <cellStyle name="Normal 3 2 7 2 5 2" xfId="37084" xr:uid="{00000000-0005-0000-0000-00000BB10000}"/>
    <cellStyle name="Normal 3 2 7 2 5 3" xfId="57377" xr:uid="{00000000-0005-0000-0000-00000CB10000}"/>
    <cellStyle name="Normal 3 2 7 2 6" xfId="37085" xr:uid="{00000000-0005-0000-0000-00000DB10000}"/>
    <cellStyle name="Normal 3 2 7 2 7" xfId="37086" xr:uid="{00000000-0005-0000-0000-00000EB10000}"/>
    <cellStyle name="Normal 3 2 7 3" xfId="37087" xr:uid="{00000000-0005-0000-0000-00000FB10000}"/>
    <cellStyle name="Normal 3 2 7 3 2" xfId="37088" xr:uid="{00000000-0005-0000-0000-000010B10000}"/>
    <cellStyle name="Normal 3 2 7 3 2 2" xfId="37089" xr:uid="{00000000-0005-0000-0000-000011B10000}"/>
    <cellStyle name="Normal 3 2 7 3 2 2 2" xfId="37090" xr:uid="{00000000-0005-0000-0000-000012B10000}"/>
    <cellStyle name="Normal 3 2 7 3 2 2 3" xfId="57378" xr:uid="{00000000-0005-0000-0000-000013B10000}"/>
    <cellStyle name="Normal 3 2 7 3 2 3" xfId="37091" xr:uid="{00000000-0005-0000-0000-000014B10000}"/>
    <cellStyle name="Normal 3 2 7 3 2 4" xfId="37092" xr:uid="{00000000-0005-0000-0000-000015B10000}"/>
    <cellStyle name="Normal 3 2 7 3 3" xfId="37093" xr:uid="{00000000-0005-0000-0000-000016B10000}"/>
    <cellStyle name="Normal 3 2 7 3 3 2" xfId="37094" xr:uid="{00000000-0005-0000-0000-000017B10000}"/>
    <cellStyle name="Normal 3 2 7 3 3 2 2" xfId="37095" xr:uid="{00000000-0005-0000-0000-000018B10000}"/>
    <cellStyle name="Normal 3 2 7 3 3 2 3" xfId="57379" xr:uid="{00000000-0005-0000-0000-000019B10000}"/>
    <cellStyle name="Normal 3 2 7 3 3 3" xfId="37096" xr:uid="{00000000-0005-0000-0000-00001AB10000}"/>
    <cellStyle name="Normal 3 2 7 3 3 4" xfId="37097" xr:uid="{00000000-0005-0000-0000-00001BB10000}"/>
    <cellStyle name="Normal 3 2 7 3 4" xfId="37098" xr:uid="{00000000-0005-0000-0000-00001CB10000}"/>
    <cellStyle name="Normal 3 2 7 3 4 2" xfId="37099" xr:uid="{00000000-0005-0000-0000-00001DB10000}"/>
    <cellStyle name="Normal 3 2 7 3 4 3" xfId="57380" xr:uid="{00000000-0005-0000-0000-00001EB10000}"/>
    <cellStyle name="Normal 3 2 7 3 5" xfId="37100" xr:uid="{00000000-0005-0000-0000-00001FB10000}"/>
    <cellStyle name="Normal 3 2 7 3 6" xfId="37101" xr:uid="{00000000-0005-0000-0000-000020B10000}"/>
    <cellStyle name="Normal 3 2 7 4" xfId="37102" xr:uid="{00000000-0005-0000-0000-000021B10000}"/>
    <cellStyle name="Normal 3 2 7 4 2" xfId="37103" xr:uid="{00000000-0005-0000-0000-000022B10000}"/>
    <cellStyle name="Normal 3 2 7 4 2 2" xfId="37104" xr:uid="{00000000-0005-0000-0000-000023B10000}"/>
    <cellStyle name="Normal 3 2 7 4 2 3" xfId="57381" xr:uid="{00000000-0005-0000-0000-000024B10000}"/>
    <cellStyle name="Normal 3 2 7 4 3" xfId="37105" xr:uid="{00000000-0005-0000-0000-000025B10000}"/>
    <cellStyle name="Normal 3 2 7 4 4" xfId="37106" xr:uid="{00000000-0005-0000-0000-000026B10000}"/>
    <cellStyle name="Normal 3 2 7 5" xfId="37107" xr:uid="{00000000-0005-0000-0000-000027B10000}"/>
    <cellStyle name="Normal 3 2 7 5 2" xfId="37108" xr:uid="{00000000-0005-0000-0000-000028B10000}"/>
    <cellStyle name="Normal 3 2 7 5 2 2" xfId="37109" xr:uid="{00000000-0005-0000-0000-000029B10000}"/>
    <cellStyle name="Normal 3 2 7 5 2 3" xfId="57382" xr:uid="{00000000-0005-0000-0000-00002AB10000}"/>
    <cellStyle name="Normal 3 2 7 5 3" xfId="37110" xr:uid="{00000000-0005-0000-0000-00002BB10000}"/>
    <cellStyle name="Normal 3 2 7 5 4" xfId="37111" xr:uid="{00000000-0005-0000-0000-00002CB10000}"/>
    <cellStyle name="Normal 3 2 7 6" xfId="37112" xr:uid="{00000000-0005-0000-0000-00002DB10000}"/>
    <cellStyle name="Normal 3 2 7 6 2" xfId="37113" xr:uid="{00000000-0005-0000-0000-00002EB10000}"/>
    <cellStyle name="Normal 3 2 7 6 3" xfId="57383" xr:uid="{00000000-0005-0000-0000-00002FB10000}"/>
    <cellStyle name="Normal 3 2 7 7" xfId="37114" xr:uid="{00000000-0005-0000-0000-000030B10000}"/>
    <cellStyle name="Normal 3 2 7 8" xfId="37115" xr:uid="{00000000-0005-0000-0000-000031B10000}"/>
    <cellStyle name="Normal 3 2 8" xfId="37116" xr:uid="{00000000-0005-0000-0000-000032B10000}"/>
    <cellStyle name="Normal 3 2 8 2" xfId="37117" xr:uid="{00000000-0005-0000-0000-000033B10000}"/>
    <cellStyle name="Normal 3 2 8 2 2" xfId="37118" xr:uid="{00000000-0005-0000-0000-000034B10000}"/>
    <cellStyle name="Normal 3 2 8 2 2 2" xfId="37119" xr:uid="{00000000-0005-0000-0000-000035B10000}"/>
    <cellStyle name="Normal 3 2 8 2 2 2 2" xfId="37120" xr:uid="{00000000-0005-0000-0000-000036B10000}"/>
    <cellStyle name="Normal 3 2 8 2 2 2 3" xfId="57384" xr:uid="{00000000-0005-0000-0000-000037B10000}"/>
    <cellStyle name="Normal 3 2 8 2 2 3" xfId="37121" xr:uid="{00000000-0005-0000-0000-000038B10000}"/>
    <cellStyle name="Normal 3 2 8 2 2 4" xfId="37122" xr:uid="{00000000-0005-0000-0000-000039B10000}"/>
    <cellStyle name="Normal 3 2 8 2 3" xfId="37123" xr:uid="{00000000-0005-0000-0000-00003AB10000}"/>
    <cellStyle name="Normal 3 2 8 2 3 2" xfId="37124" xr:uid="{00000000-0005-0000-0000-00003BB10000}"/>
    <cellStyle name="Normal 3 2 8 2 3 2 2" xfId="37125" xr:uid="{00000000-0005-0000-0000-00003CB10000}"/>
    <cellStyle name="Normal 3 2 8 2 3 2 3" xfId="57385" xr:uid="{00000000-0005-0000-0000-00003DB10000}"/>
    <cellStyle name="Normal 3 2 8 2 3 3" xfId="37126" xr:uid="{00000000-0005-0000-0000-00003EB10000}"/>
    <cellStyle name="Normal 3 2 8 2 3 4" xfId="37127" xr:uid="{00000000-0005-0000-0000-00003FB10000}"/>
    <cellStyle name="Normal 3 2 8 2 4" xfId="37128" xr:uid="{00000000-0005-0000-0000-000040B10000}"/>
    <cellStyle name="Normal 3 2 8 2 4 2" xfId="37129" xr:uid="{00000000-0005-0000-0000-000041B10000}"/>
    <cellStyle name="Normal 3 2 8 2 4 3" xfId="57386" xr:uid="{00000000-0005-0000-0000-000042B10000}"/>
    <cellStyle name="Normal 3 2 8 2 5" xfId="37130" xr:uid="{00000000-0005-0000-0000-000043B10000}"/>
    <cellStyle name="Normal 3 2 8 2 6" xfId="37131" xr:uid="{00000000-0005-0000-0000-000044B10000}"/>
    <cellStyle name="Normal 3 2 8 3" xfId="37132" xr:uid="{00000000-0005-0000-0000-000045B10000}"/>
    <cellStyle name="Normal 3 2 8 3 2" xfId="37133" xr:uid="{00000000-0005-0000-0000-000046B10000}"/>
    <cellStyle name="Normal 3 2 8 3 2 2" xfId="37134" xr:uid="{00000000-0005-0000-0000-000047B10000}"/>
    <cellStyle name="Normal 3 2 8 3 2 3" xfId="57387" xr:uid="{00000000-0005-0000-0000-000048B10000}"/>
    <cellStyle name="Normal 3 2 8 3 3" xfId="37135" xr:uid="{00000000-0005-0000-0000-000049B10000}"/>
    <cellStyle name="Normal 3 2 8 3 4" xfId="37136" xr:uid="{00000000-0005-0000-0000-00004AB10000}"/>
    <cellStyle name="Normal 3 2 8 4" xfId="37137" xr:uid="{00000000-0005-0000-0000-00004BB10000}"/>
    <cellStyle name="Normal 3 2 8 4 2" xfId="37138" xr:uid="{00000000-0005-0000-0000-00004CB10000}"/>
    <cellStyle name="Normal 3 2 8 4 2 2" xfId="37139" xr:uid="{00000000-0005-0000-0000-00004DB10000}"/>
    <cellStyle name="Normal 3 2 8 4 2 3" xfId="57388" xr:uid="{00000000-0005-0000-0000-00004EB10000}"/>
    <cellStyle name="Normal 3 2 8 4 3" xfId="37140" xr:uid="{00000000-0005-0000-0000-00004FB10000}"/>
    <cellStyle name="Normal 3 2 8 4 4" xfId="37141" xr:uid="{00000000-0005-0000-0000-000050B10000}"/>
    <cellStyle name="Normal 3 2 8 5" xfId="37142" xr:uid="{00000000-0005-0000-0000-000051B10000}"/>
    <cellStyle name="Normal 3 2 8 5 2" xfId="37143" xr:uid="{00000000-0005-0000-0000-000052B10000}"/>
    <cellStyle name="Normal 3 2 8 5 3" xfId="57389" xr:uid="{00000000-0005-0000-0000-000053B10000}"/>
    <cellStyle name="Normal 3 2 8 6" xfId="37144" xr:uid="{00000000-0005-0000-0000-000054B10000}"/>
    <cellStyle name="Normal 3 2 8 7" xfId="37145" xr:uid="{00000000-0005-0000-0000-000055B10000}"/>
    <cellStyle name="Normal 3 2 9" xfId="37146" xr:uid="{00000000-0005-0000-0000-000056B10000}"/>
    <cellStyle name="Normal 3 2 9 2" xfId="37147" xr:uid="{00000000-0005-0000-0000-000057B10000}"/>
    <cellStyle name="Normal 3 2 9 2 2" xfId="37148" xr:uid="{00000000-0005-0000-0000-000058B10000}"/>
    <cellStyle name="Normal 3 2 9 2 2 2" xfId="37149" xr:uid="{00000000-0005-0000-0000-000059B10000}"/>
    <cellStyle name="Normal 3 2 9 2 2 3" xfId="57390" xr:uid="{00000000-0005-0000-0000-00005AB10000}"/>
    <cellStyle name="Normal 3 2 9 2 3" xfId="37150" xr:uid="{00000000-0005-0000-0000-00005BB10000}"/>
    <cellStyle name="Normal 3 2 9 2 4" xfId="37151" xr:uid="{00000000-0005-0000-0000-00005CB10000}"/>
    <cellStyle name="Normal 3 2 9 3" xfId="37152" xr:uid="{00000000-0005-0000-0000-00005DB10000}"/>
    <cellStyle name="Normal 3 2 9 3 2" xfId="37153" xr:uid="{00000000-0005-0000-0000-00005EB10000}"/>
    <cellStyle name="Normal 3 2 9 3 2 2" xfId="37154" xr:uid="{00000000-0005-0000-0000-00005FB10000}"/>
    <cellStyle name="Normal 3 2 9 3 2 3" xfId="57391" xr:uid="{00000000-0005-0000-0000-000060B10000}"/>
    <cellStyle name="Normal 3 2 9 3 3" xfId="37155" xr:uid="{00000000-0005-0000-0000-000061B10000}"/>
    <cellStyle name="Normal 3 2 9 3 4" xfId="37156" xr:uid="{00000000-0005-0000-0000-000062B10000}"/>
    <cellStyle name="Normal 3 2 9 4" xfId="37157" xr:uid="{00000000-0005-0000-0000-000063B10000}"/>
    <cellStyle name="Normal 3 2 9 4 2" xfId="37158" xr:uid="{00000000-0005-0000-0000-000064B10000}"/>
    <cellStyle name="Normal 3 2 9 4 3" xfId="57392" xr:uid="{00000000-0005-0000-0000-000065B10000}"/>
    <cellStyle name="Normal 3 2 9 5" xfId="37159" xr:uid="{00000000-0005-0000-0000-000066B10000}"/>
    <cellStyle name="Normal 3 2 9 6" xfId="37160" xr:uid="{00000000-0005-0000-0000-000067B10000}"/>
    <cellStyle name="Normal 3 3" xfId="59962" xr:uid="{00000000-0005-0000-0000-000068B10000}"/>
    <cellStyle name="Normal 3 3 2" xfId="60517" xr:uid="{00000000-0005-0000-0000-000069B10000}"/>
    <cellStyle name="Normal 3 4" xfId="60092" xr:uid="{00000000-0005-0000-0000-00006AB10000}"/>
    <cellStyle name="Normal 3 5" xfId="60098" xr:uid="{00000000-0005-0000-0000-00006BB10000}"/>
    <cellStyle name="Normal 3 6" xfId="60101" xr:uid="{00000000-0005-0000-0000-00006CB10000}"/>
    <cellStyle name="Normal 3 7" xfId="60105" xr:uid="{00000000-0005-0000-0000-00006DB10000}"/>
    <cellStyle name="Normal 30" xfId="60100" xr:uid="{00000000-0005-0000-0000-00006EB10000}"/>
    <cellStyle name="Normal 31" xfId="60103" xr:uid="{00000000-0005-0000-0000-00006FB10000}"/>
    <cellStyle name="Normal 32" xfId="60104" xr:uid="{00000000-0005-0000-0000-000070B10000}"/>
    <cellStyle name="Normal 33" xfId="60107" xr:uid="{00000000-0005-0000-0000-000071B10000}"/>
    <cellStyle name="Normal 34" xfId="60920" xr:uid="{EE259638-AFF6-47F9-B9CF-2AED6901B259}"/>
    <cellStyle name="Normal 38" xfId="60922" xr:uid="{1F43E265-505A-4BEA-8CF3-A7EF809AAE3A}"/>
    <cellStyle name="Normal 4" xfId="11" xr:uid="{00000000-0005-0000-0000-000072B10000}"/>
    <cellStyle name="Normal 4 11" xfId="60919" xr:uid="{5FDDD151-2A52-4031-898D-E78850D59EF8}"/>
    <cellStyle name="Normal 4 2" xfId="59963" xr:uid="{00000000-0005-0000-0000-000073B10000}"/>
    <cellStyle name="Normal 4 2 2" xfId="59964" xr:uid="{00000000-0005-0000-0000-000074B10000}"/>
    <cellStyle name="Normal 4 2 2 2" xfId="60702" xr:uid="{00000000-0005-0000-0000-000075B10000}"/>
    <cellStyle name="Normal 4 2 3" xfId="60334" xr:uid="{00000000-0005-0000-0000-000076B10000}"/>
    <cellStyle name="Normal 4 3" xfId="59965" xr:uid="{00000000-0005-0000-0000-000077B10000}"/>
    <cellStyle name="Normal 4 3 2" xfId="60519" xr:uid="{00000000-0005-0000-0000-000078B10000}"/>
    <cellStyle name="Normal 4 4" xfId="60150" xr:uid="{00000000-0005-0000-0000-000079B10000}"/>
    <cellStyle name="Normal 5" xfId="12" xr:uid="{00000000-0005-0000-0000-00007AB10000}"/>
    <cellStyle name="Normal 5 10" xfId="37161" xr:uid="{00000000-0005-0000-0000-00007BB10000}"/>
    <cellStyle name="Normal 5 10 2" xfId="37162" xr:uid="{00000000-0005-0000-0000-00007CB10000}"/>
    <cellStyle name="Normal 5 10 2 2" xfId="37163" xr:uid="{00000000-0005-0000-0000-00007DB10000}"/>
    <cellStyle name="Normal 5 10 2 2 2" xfId="37164" xr:uid="{00000000-0005-0000-0000-00007EB10000}"/>
    <cellStyle name="Normal 5 10 2 2 2 2" xfId="37165" xr:uid="{00000000-0005-0000-0000-00007FB10000}"/>
    <cellStyle name="Normal 5 10 2 2 2 2 2" xfId="37166" xr:uid="{00000000-0005-0000-0000-000080B10000}"/>
    <cellStyle name="Normal 5 10 2 2 2 2 3" xfId="57393" xr:uid="{00000000-0005-0000-0000-000081B10000}"/>
    <cellStyle name="Normal 5 10 2 2 2 3" xfId="37167" xr:uid="{00000000-0005-0000-0000-000082B10000}"/>
    <cellStyle name="Normal 5 10 2 2 2 4" xfId="37168" xr:uid="{00000000-0005-0000-0000-000083B10000}"/>
    <cellStyle name="Normal 5 10 2 2 3" xfId="37169" xr:uid="{00000000-0005-0000-0000-000084B10000}"/>
    <cellStyle name="Normal 5 10 2 2 3 2" xfId="37170" xr:uid="{00000000-0005-0000-0000-000085B10000}"/>
    <cellStyle name="Normal 5 10 2 2 3 2 2" xfId="37171" xr:uid="{00000000-0005-0000-0000-000086B10000}"/>
    <cellStyle name="Normal 5 10 2 2 3 2 3" xfId="57394" xr:uid="{00000000-0005-0000-0000-000087B10000}"/>
    <cellStyle name="Normal 5 10 2 2 3 3" xfId="37172" xr:uid="{00000000-0005-0000-0000-000088B10000}"/>
    <cellStyle name="Normal 5 10 2 2 3 4" xfId="37173" xr:uid="{00000000-0005-0000-0000-000089B10000}"/>
    <cellStyle name="Normal 5 10 2 2 4" xfId="37174" xr:uid="{00000000-0005-0000-0000-00008AB10000}"/>
    <cellStyle name="Normal 5 10 2 2 4 2" xfId="37175" xr:uid="{00000000-0005-0000-0000-00008BB10000}"/>
    <cellStyle name="Normal 5 10 2 2 4 3" xfId="57395" xr:uid="{00000000-0005-0000-0000-00008CB10000}"/>
    <cellStyle name="Normal 5 10 2 2 5" xfId="37176" xr:uid="{00000000-0005-0000-0000-00008DB10000}"/>
    <cellStyle name="Normal 5 10 2 2 6" xfId="37177" xr:uid="{00000000-0005-0000-0000-00008EB10000}"/>
    <cellStyle name="Normal 5 10 2 3" xfId="37178" xr:uid="{00000000-0005-0000-0000-00008FB10000}"/>
    <cellStyle name="Normal 5 10 2 3 2" xfId="37179" xr:uid="{00000000-0005-0000-0000-000090B10000}"/>
    <cellStyle name="Normal 5 10 2 3 2 2" xfId="37180" xr:uid="{00000000-0005-0000-0000-000091B10000}"/>
    <cellStyle name="Normal 5 10 2 3 2 3" xfId="57396" xr:uid="{00000000-0005-0000-0000-000092B10000}"/>
    <cellStyle name="Normal 5 10 2 3 3" xfId="37181" xr:uid="{00000000-0005-0000-0000-000093B10000}"/>
    <cellStyle name="Normal 5 10 2 3 4" xfId="37182" xr:uid="{00000000-0005-0000-0000-000094B10000}"/>
    <cellStyle name="Normal 5 10 2 4" xfId="37183" xr:uid="{00000000-0005-0000-0000-000095B10000}"/>
    <cellStyle name="Normal 5 10 2 4 2" xfId="37184" xr:uid="{00000000-0005-0000-0000-000096B10000}"/>
    <cellStyle name="Normal 5 10 2 4 2 2" xfId="37185" xr:uid="{00000000-0005-0000-0000-000097B10000}"/>
    <cellStyle name="Normal 5 10 2 4 2 3" xfId="57397" xr:uid="{00000000-0005-0000-0000-000098B10000}"/>
    <cellStyle name="Normal 5 10 2 4 3" xfId="37186" xr:uid="{00000000-0005-0000-0000-000099B10000}"/>
    <cellStyle name="Normal 5 10 2 4 4" xfId="37187" xr:uid="{00000000-0005-0000-0000-00009AB10000}"/>
    <cellStyle name="Normal 5 10 2 5" xfId="37188" xr:uid="{00000000-0005-0000-0000-00009BB10000}"/>
    <cellStyle name="Normal 5 10 2 5 2" xfId="37189" xr:uid="{00000000-0005-0000-0000-00009CB10000}"/>
    <cellStyle name="Normal 5 10 2 5 3" xfId="57398" xr:uid="{00000000-0005-0000-0000-00009DB10000}"/>
    <cellStyle name="Normal 5 10 2 6" xfId="37190" xr:uid="{00000000-0005-0000-0000-00009EB10000}"/>
    <cellStyle name="Normal 5 10 2 7" xfId="37191" xr:uid="{00000000-0005-0000-0000-00009FB10000}"/>
    <cellStyle name="Normal 5 10 3" xfId="37192" xr:uid="{00000000-0005-0000-0000-0000A0B10000}"/>
    <cellStyle name="Normal 5 10 3 2" xfId="37193" xr:uid="{00000000-0005-0000-0000-0000A1B10000}"/>
    <cellStyle name="Normal 5 10 3 2 2" xfId="37194" xr:uid="{00000000-0005-0000-0000-0000A2B10000}"/>
    <cellStyle name="Normal 5 10 3 2 2 2" xfId="37195" xr:uid="{00000000-0005-0000-0000-0000A3B10000}"/>
    <cellStyle name="Normal 5 10 3 2 2 3" xfId="57399" xr:uid="{00000000-0005-0000-0000-0000A4B10000}"/>
    <cellStyle name="Normal 5 10 3 2 3" xfId="37196" xr:uid="{00000000-0005-0000-0000-0000A5B10000}"/>
    <cellStyle name="Normal 5 10 3 2 4" xfId="37197" xr:uid="{00000000-0005-0000-0000-0000A6B10000}"/>
    <cellStyle name="Normal 5 10 3 3" xfId="37198" xr:uid="{00000000-0005-0000-0000-0000A7B10000}"/>
    <cellStyle name="Normal 5 10 3 3 2" xfId="37199" xr:uid="{00000000-0005-0000-0000-0000A8B10000}"/>
    <cellStyle name="Normal 5 10 3 3 2 2" xfId="37200" xr:uid="{00000000-0005-0000-0000-0000A9B10000}"/>
    <cellStyle name="Normal 5 10 3 3 2 3" xfId="57400" xr:uid="{00000000-0005-0000-0000-0000AAB10000}"/>
    <cellStyle name="Normal 5 10 3 3 3" xfId="37201" xr:uid="{00000000-0005-0000-0000-0000ABB10000}"/>
    <cellStyle name="Normal 5 10 3 3 4" xfId="37202" xr:uid="{00000000-0005-0000-0000-0000ACB10000}"/>
    <cellStyle name="Normal 5 10 3 4" xfId="37203" xr:uid="{00000000-0005-0000-0000-0000ADB10000}"/>
    <cellStyle name="Normal 5 10 3 4 2" xfId="37204" xr:uid="{00000000-0005-0000-0000-0000AEB10000}"/>
    <cellStyle name="Normal 5 10 3 4 3" xfId="57401" xr:uid="{00000000-0005-0000-0000-0000AFB10000}"/>
    <cellStyle name="Normal 5 10 3 5" xfId="37205" xr:uid="{00000000-0005-0000-0000-0000B0B10000}"/>
    <cellStyle name="Normal 5 10 3 6" xfId="37206" xr:uid="{00000000-0005-0000-0000-0000B1B10000}"/>
    <cellStyle name="Normal 5 10 4" xfId="37207" xr:uid="{00000000-0005-0000-0000-0000B2B10000}"/>
    <cellStyle name="Normal 5 10 4 2" xfId="37208" xr:uid="{00000000-0005-0000-0000-0000B3B10000}"/>
    <cellStyle name="Normal 5 10 4 2 2" xfId="37209" xr:uid="{00000000-0005-0000-0000-0000B4B10000}"/>
    <cellStyle name="Normal 5 10 4 2 3" xfId="57402" xr:uid="{00000000-0005-0000-0000-0000B5B10000}"/>
    <cellStyle name="Normal 5 10 4 3" xfId="37210" xr:uid="{00000000-0005-0000-0000-0000B6B10000}"/>
    <cellStyle name="Normal 5 10 4 4" xfId="37211" xr:uid="{00000000-0005-0000-0000-0000B7B10000}"/>
    <cellStyle name="Normal 5 10 5" xfId="37212" xr:uid="{00000000-0005-0000-0000-0000B8B10000}"/>
    <cellStyle name="Normal 5 10 5 2" xfId="37213" xr:uid="{00000000-0005-0000-0000-0000B9B10000}"/>
    <cellStyle name="Normal 5 10 5 2 2" xfId="37214" xr:uid="{00000000-0005-0000-0000-0000BAB10000}"/>
    <cellStyle name="Normal 5 10 5 2 3" xfId="57403" xr:uid="{00000000-0005-0000-0000-0000BBB10000}"/>
    <cellStyle name="Normal 5 10 5 3" xfId="37215" xr:uid="{00000000-0005-0000-0000-0000BCB10000}"/>
    <cellStyle name="Normal 5 10 5 4" xfId="37216" xr:uid="{00000000-0005-0000-0000-0000BDB10000}"/>
    <cellStyle name="Normal 5 10 6" xfId="37217" xr:uid="{00000000-0005-0000-0000-0000BEB10000}"/>
    <cellStyle name="Normal 5 10 6 2" xfId="37218" xr:uid="{00000000-0005-0000-0000-0000BFB10000}"/>
    <cellStyle name="Normal 5 10 6 3" xfId="57404" xr:uid="{00000000-0005-0000-0000-0000C0B10000}"/>
    <cellStyle name="Normal 5 10 7" xfId="37219" xr:uid="{00000000-0005-0000-0000-0000C1B10000}"/>
    <cellStyle name="Normal 5 10 8" xfId="37220" xr:uid="{00000000-0005-0000-0000-0000C2B10000}"/>
    <cellStyle name="Normal 5 11" xfId="37221" xr:uid="{00000000-0005-0000-0000-0000C3B10000}"/>
    <cellStyle name="Normal 5 11 2" xfId="37222" xr:uid="{00000000-0005-0000-0000-0000C4B10000}"/>
    <cellStyle name="Normal 5 11 2 2" xfId="37223" xr:uid="{00000000-0005-0000-0000-0000C5B10000}"/>
    <cellStyle name="Normal 5 11 2 2 2" xfId="37224" xr:uid="{00000000-0005-0000-0000-0000C6B10000}"/>
    <cellStyle name="Normal 5 11 2 2 2 2" xfId="37225" xr:uid="{00000000-0005-0000-0000-0000C7B10000}"/>
    <cellStyle name="Normal 5 11 2 2 2 3" xfId="57405" xr:uid="{00000000-0005-0000-0000-0000C8B10000}"/>
    <cellStyle name="Normal 5 11 2 2 3" xfId="37226" xr:uid="{00000000-0005-0000-0000-0000C9B10000}"/>
    <cellStyle name="Normal 5 11 2 2 4" xfId="37227" xr:uid="{00000000-0005-0000-0000-0000CAB10000}"/>
    <cellStyle name="Normal 5 11 2 3" xfId="37228" xr:uid="{00000000-0005-0000-0000-0000CBB10000}"/>
    <cellStyle name="Normal 5 11 2 3 2" xfId="37229" xr:uid="{00000000-0005-0000-0000-0000CCB10000}"/>
    <cellStyle name="Normal 5 11 2 3 2 2" xfId="37230" xr:uid="{00000000-0005-0000-0000-0000CDB10000}"/>
    <cellStyle name="Normal 5 11 2 3 2 3" xfId="57406" xr:uid="{00000000-0005-0000-0000-0000CEB10000}"/>
    <cellStyle name="Normal 5 11 2 3 3" xfId="37231" xr:uid="{00000000-0005-0000-0000-0000CFB10000}"/>
    <cellStyle name="Normal 5 11 2 3 4" xfId="37232" xr:uid="{00000000-0005-0000-0000-0000D0B10000}"/>
    <cellStyle name="Normal 5 11 2 4" xfId="37233" xr:uid="{00000000-0005-0000-0000-0000D1B10000}"/>
    <cellStyle name="Normal 5 11 2 4 2" xfId="37234" xr:uid="{00000000-0005-0000-0000-0000D2B10000}"/>
    <cellStyle name="Normal 5 11 2 4 3" xfId="57407" xr:uid="{00000000-0005-0000-0000-0000D3B10000}"/>
    <cellStyle name="Normal 5 11 2 5" xfId="37235" xr:uid="{00000000-0005-0000-0000-0000D4B10000}"/>
    <cellStyle name="Normal 5 11 2 6" xfId="37236" xr:uid="{00000000-0005-0000-0000-0000D5B10000}"/>
    <cellStyle name="Normal 5 11 3" xfId="37237" xr:uid="{00000000-0005-0000-0000-0000D6B10000}"/>
    <cellStyle name="Normal 5 11 3 2" xfId="37238" xr:uid="{00000000-0005-0000-0000-0000D7B10000}"/>
    <cellStyle name="Normal 5 11 3 2 2" xfId="37239" xr:uid="{00000000-0005-0000-0000-0000D8B10000}"/>
    <cellStyle name="Normal 5 11 3 2 3" xfId="57408" xr:uid="{00000000-0005-0000-0000-0000D9B10000}"/>
    <cellStyle name="Normal 5 11 3 3" xfId="37240" xr:uid="{00000000-0005-0000-0000-0000DAB10000}"/>
    <cellStyle name="Normal 5 11 3 4" xfId="37241" xr:uid="{00000000-0005-0000-0000-0000DBB10000}"/>
    <cellStyle name="Normal 5 11 4" xfId="37242" xr:uid="{00000000-0005-0000-0000-0000DCB10000}"/>
    <cellStyle name="Normal 5 11 4 2" xfId="37243" xr:uid="{00000000-0005-0000-0000-0000DDB10000}"/>
    <cellStyle name="Normal 5 11 4 2 2" xfId="37244" xr:uid="{00000000-0005-0000-0000-0000DEB10000}"/>
    <cellStyle name="Normal 5 11 4 2 3" xfId="57409" xr:uid="{00000000-0005-0000-0000-0000DFB10000}"/>
    <cellStyle name="Normal 5 11 4 3" xfId="37245" xr:uid="{00000000-0005-0000-0000-0000E0B10000}"/>
    <cellStyle name="Normal 5 11 4 4" xfId="37246" xr:uid="{00000000-0005-0000-0000-0000E1B10000}"/>
    <cellStyle name="Normal 5 11 5" xfId="37247" xr:uid="{00000000-0005-0000-0000-0000E2B10000}"/>
    <cellStyle name="Normal 5 11 5 2" xfId="37248" xr:uid="{00000000-0005-0000-0000-0000E3B10000}"/>
    <cellStyle name="Normal 5 11 5 3" xfId="57410" xr:uid="{00000000-0005-0000-0000-0000E4B10000}"/>
    <cellStyle name="Normal 5 11 6" xfId="37249" xr:uid="{00000000-0005-0000-0000-0000E5B10000}"/>
    <cellStyle name="Normal 5 11 7" xfId="37250" xr:uid="{00000000-0005-0000-0000-0000E6B10000}"/>
    <cellStyle name="Normal 5 12" xfId="37251" xr:uid="{00000000-0005-0000-0000-0000E7B10000}"/>
    <cellStyle name="Normal 5 12 2" xfId="37252" xr:uid="{00000000-0005-0000-0000-0000E8B10000}"/>
    <cellStyle name="Normal 5 12 2 2" xfId="37253" xr:uid="{00000000-0005-0000-0000-0000E9B10000}"/>
    <cellStyle name="Normal 5 12 2 2 2" xfId="37254" xr:uid="{00000000-0005-0000-0000-0000EAB10000}"/>
    <cellStyle name="Normal 5 12 2 2 3" xfId="57411" xr:uid="{00000000-0005-0000-0000-0000EBB10000}"/>
    <cellStyle name="Normal 5 12 2 3" xfId="37255" xr:uid="{00000000-0005-0000-0000-0000ECB10000}"/>
    <cellStyle name="Normal 5 12 2 4" xfId="37256" xr:uid="{00000000-0005-0000-0000-0000EDB10000}"/>
    <cellStyle name="Normal 5 12 3" xfId="37257" xr:uid="{00000000-0005-0000-0000-0000EEB10000}"/>
    <cellStyle name="Normal 5 12 3 2" xfId="37258" xr:uid="{00000000-0005-0000-0000-0000EFB10000}"/>
    <cellStyle name="Normal 5 12 3 2 2" xfId="37259" xr:uid="{00000000-0005-0000-0000-0000F0B10000}"/>
    <cellStyle name="Normal 5 12 3 2 3" xfId="57412" xr:uid="{00000000-0005-0000-0000-0000F1B10000}"/>
    <cellStyle name="Normal 5 12 3 3" xfId="37260" xr:uid="{00000000-0005-0000-0000-0000F2B10000}"/>
    <cellStyle name="Normal 5 12 3 4" xfId="37261" xr:uid="{00000000-0005-0000-0000-0000F3B10000}"/>
    <cellStyle name="Normal 5 12 4" xfId="37262" xr:uid="{00000000-0005-0000-0000-0000F4B10000}"/>
    <cellStyle name="Normal 5 12 4 2" xfId="37263" xr:uid="{00000000-0005-0000-0000-0000F5B10000}"/>
    <cellStyle name="Normal 5 12 4 3" xfId="57413" xr:uid="{00000000-0005-0000-0000-0000F6B10000}"/>
    <cellStyle name="Normal 5 12 5" xfId="37264" xr:uid="{00000000-0005-0000-0000-0000F7B10000}"/>
    <cellStyle name="Normal 5 12 6" xfId="37265" xr:uid="{00000000-0005-0000-0000-0000F8B10000}"/>
    <cellStyle name="Normal 5 13" xfId="37266" xr:uid="{00000000-0005-0000-0000-0000F9B10000}"/>
    <cellStyle name="Normal 5 13 2" xfId="37267" xr:uid="{00000000-0005-0000-0000-0000FAB10000}"/>
    <cellStyle name="Normal 5 13 2 2" xfId="37268" xr:uid="{00000000-0005-0000-0000-0000FBB10000}"/>
    <cellStyle name="Normal 5 13 2 2 2" xfId="37269" xr:uid="{00000000-0005-0000-0000-0000FCB10000}"/>
    <cellStyle name="Normal 5 13 2 2 3" xfId="57414" xr:uid="{00000000-0005-0000-0000-0000FDB10000}"/>
    <cellStyle name="Normal 5 13 2 3" xfId="37270" xr:uid="{00000000-0005-0000-0000-0000FEB10000}"/>
    <cellStyle name="Normal 5 13 2 4" xfId="37271" xr:uid="{00000000-0005-0000-0000-0000FFB10000}"/>
    <cellStyle name="Normal 5 13 3" xfId="37272" xr:uid="{00000000-0005-0000-0000-000000B20000}"/>
    <cellStyle name="Normal 5 13 3 2" xfId="37273" xr:uid="{00000000-0005-0000-0000-000001B20000}"/>
    <cellStyle name="Normal 5 13 3 3" xfId="57415" xr:uid="{00000000-0005-0000-0000-000002B20000}"/>
    <cellStyle name="Normal 5 13 4" xfId="37274" xr:uid="{00000000-0005-0000-0000-000003B20000}"/>
    <cellStyle name="Normal 5 13 5" xfId="37275" xr:uid="{00000000-0005-0000-0000-000004B20000}"/>
    <cellStyle name="Normal 5 14" xfId="37276" xr:uid="{00000000-0005-0000-0000-000005B20000}"/>
    <cellStyle name="Normal 5 14 2" xfId="37277" xr:uid="{00000000-0005-0000-0000-000006B20000}"/>
    <cellStyle name="Normal 5 14 2 2" xfId="37278" xr:uid="{00000000-0005-0000-0000-000007B20000}"/>
    <cellStyle name="Normal 5 14 2 3" xfId="57416" xr:uid="{00000000-0005-0000-0000-000008B20000}"/>
    <cellStyle name="Normal 5 14 3" xfId="37279" xr:uid="{00000000-0005-0000-0000-000009B20000}"/>
    <cellStyle name="Normal 5 14 4" xfId="37280" xr:uid="{00000000-0005-0000-0000-00000AB20000}"/>
    <cellStyle name="Normal 5 15" xfId="37281" xr:uid="{00000000-0005-0000-0000-00000BB20000}"/>
    <cellStyle name="Normal 5 15 2" xfId="37282" xr:uid="{00000000-0005-0000-0000-00000CB20000}"/>
    <cellStyle name="Normal 5 15 2 2" xfId="37283" xr:uid="{00000000-0005-0000-0000-00000DB20000}"/>
    <cellStyle name="Normal 5 15 2 3" xfId="57417" xr:uid="{00000000-0005-0000-0000-00000EB20000}"/>
    <cellStyle name="Normal 5 15 3" xfId="37284" xr:uid="{00000000-0005-0000-0000-00000FB20000}"/>
    <cellStyle name="Normal 5 15 4" xfId="37285" xr:uid="{00000000-0005-0000-0000-000010B20000}"/>
    <cellStyle name="Normal 5 16" xfId="37286" xr:uid="{00000000-0005-0000-0000-000011B20000}"/>
    <cellStyle name="Normal 5 16 2" xfId="37287" xr:uid="{00000000-0005-0000-0000-000012B20000}"/>
    <cellStyle name="Normal 5 16 3" xfId="57418" xr:uid="{00000000-0005-0000-0000-000013B20000}"/>
    <cellStyle name="Normal 5 17" xfId="37288" xr:uid="{00000000-0005-0000-0000-000014B20000}"/>
    <cellStyle name="Normal 5 18" xfId="37289" xr:uid="{00000000-0005-0000-0000-000015B20000}"/>
    <cellStyle name="Normal 5 19" xfId="60070" xr:uid="{00000000-0005-0000-0000-000016B20000}"/>
    <cellStyle name="Normal 5 2" xfId="37290" xr:uid="{00000000-0005-0000-0000-000017B20000}"/>
    <cellStyle name="Normal 5 2 10" xfId="37291" xr:uid="{00000000-0005-0000-0000-000018B20000}"/>
    <cellStyle name="Normal 5 2 10 2" xfId="37292" xr:uid="{00000000-0005-0000-0000-000019B20000}"/>
    <cellStyle name="Normal 5 2 10 2 2" xfId="37293" xr:uid="{00000000-0005-0000-0000-00001AB20000}"/>
    <cellStyle name="Normal 5 2 10 2 2 2" xfId="37294" xr:uid="{00000000-0005-0000-0000-00001BB20000}"/>
    <cellStyle name="Normal 5 2 10 2 2 3" xfId="57419" xr:uid="{00000000-0005-0000-0000-00001CB20000}"/>
    <cellStyle name="Normal 5 2 10 2 3" xfId="37295" xr:uid="{00000000-0005-0000-0000-00001DB20000}"/>
    <cellStyle name="Normal 5 2 10 2 4" xfId="37296" xr:uid="{00000000-0005-0000-0000-00001EB20000}"/>
    <cellStyle name="Normal 5 2 10 3" xfId="37297" xr:uid="{00000000-0005-0000-0000-00001FB20000}"/>
    <cellStyle name="Normal 5 2 10 3 2" xfId="37298" xr:uid="{00000000-0005-0000-0000-000020B20000}"/>
    <cellStyle name="Normal 5 2 10 3 2 2" xfId="37299" xr:uid="{00000000-0005-0000-0000-000021B20000}"/>
    <cellStyle name="Normal 5 2 10 3 2 3" xfId="57420" xr:uid="{00000000-0005-0000-0000-000022B20000}"/>
    <cellStyle name="Normal 5 2 10 3 3" xfId="37300" xr:uid="{00000000-0005-0000-0000-000023B20000}"/>
    <cellStyle name="Normal 5 2 10 3 4" xfId="37301" xr:uid="{00000000-0005-0000-0000-000024B20000}"/>
    <cellStyle name="Normal 5 2 10 4" xfId="37302" xr:uid="{00000000-0005-0000-0000-000025B20000}"/>
    <cellStyle name="Normal 5 2 10 4 2" xfId="37303" xr:uid="{00000000-0005-0000-0000-000026B20000}"/>
    <cellStyle name="Normal 5 2 10 4 3" xfId="57421" xr:uid="{00000000-0005-0000-0000-000027B20000}"/>
    <cellStyle name="Normal 5 2 10 5" xfId="37304" xr:uid="{00000000-0005-0000-0000-000028B20000}"/>
    <cellStyle name="Normal 5 2 10 6" xfId="37305" xr:uid="{00000000-0005-0000-0000-000029B20000}"/>
    <cellStyle name="Normal 5 2 11" xfId="37306" xr:uid="{00000000-0005-0000-0000-00002AB20000}"/>
    <cellStyle name="Normal 5 2 11 2" xfId="37307" xr:uid="{00000000-0005-0000-0000-00002BB20000}"/>
    <cellStyle name="Normal 5 2 11 2 2" xfId="37308" xr:uid="{00000000-0005-0000-0000-00002CB20000}"/>
    <cellStyle name="Normal 5 2 11 2 2 2" xfId="37309" xr:uid="{00000000-0005-0000-0000-00002DB20000}"/>
    <cellStyle name="Normal 5 2 11 2 2 3" xfId="57422" xr:uid="{00000000-0005-0000-0000-00002EB20000}"/>
    <cellStyle name="Normal 5 2 11 2 3" xfId="37310" xr:uid="{00000000-0005-0000-0000-00002FB20000}"/>
    <cellStyle name="Normal 5 2 11 2 4" xfId="37311" xr:uid="{00000000-0005-0000-0000-000030B20000}"/>
    <cellStyle name="Normal 5 2 11 3" xfId="37312" xr:uid="{00000000-0005-0000-0000-000031B20000}"/>
    <cellStyle name="Normal 5 2 11 3 2" xfId="37313" xr:uid="{00000000-0005-0000-0000-000032B20000}"/>
    <cellStyle name="Normal 5 2 11 3 3" xfId="57423" xr:uid="{00000000-0005-0000-0000-000033B20000}"/>
    <cellStyle name="Normal 5 2 11 4" xfId="37314" xr:uid="{00000000-0005-0000-0000-000034B20000}"/>
    <cellStyle name="Normal 5 2 11 5" xfId="37315" xr:uid="{00000000-0005-0000-0000-000035B20000}"/>
    <cellStyle name="Normal 5 2 12" xfId="37316" xr:uid="{00000000-0005-0000-0000-000036B20000}"/>
    <cellStyle name="Normal 5 2 12 2" xfId="37317" xr:uid="{00000000-0005-0000-0000-000037B20000}"/>
    <cellStyle name="Normal 5 2 12 2 2" xfId="37318" xr:uid="{00000000-0005-0000-0000-000038B20000}"/>
    <cellStyle name="Normal 5 2 12 2 3" xfId="57424" xr:uid="{00000000-0005-0000-0000-000039B20000}"/>
    <cellStyle name="Normal 5 2 12 3" xfId="37319" xr:uid="{00000000-0005-0000-0000-00003AB20000}"/>
    <cellStyle name="Normal 5 2 12 4" xfId="37320" xr:uid="{00000000-0005-0000-0000-00003BB20000}"/>
    <cellStyle name="Normal 5 2 13" xfId="37321" xr:uid="{00000000-0005-0000-0000-00003CB20000}"/>
    <cellStyle name="Normal 5 2 13 2" xfId="37322" xr:uid="{00000000-0005-0000-0000-00003DB20000}"/>
    <cellStyle name="Normal 5 2 13 2 2" xfId="37323" xr:uid="{00000000-0005-0000-0000-00003EB20000}"/>
    <cellStyle name="Normal 5 2 13 2 3" xfId="57425" xr:uid="{00000000-0005-0000-0000-00003FB20000}"/>
    <cellStyle name="Normal 5 2 13 3" xfId="37324" xr:uid="{00000000-0005-0000-0000-000040B20000}"/>
    <cellStyle name="Normal 5 2 13 4" xfId="37325" xr:uid="{00000000-0005-0000-0000-000041B20000}"/>
    <cellStyle name="Normal 5 2 14" xfId="37326" xr:uid="{00000000-0005-0000-0000-000042B20000}"/>
    <cellStyle name="Normal 5 2 14 2" xfId="37327" xr:uid="{00000000-0005-0000-0000-000043B20000}"/>
    <cellStyle name="Normal 5 2 14 3" xfId="57426" xr:uid="{00000000-0005-0000-0000-000044B20000}"/>
    <cellStyle name="Normal 5 2 15" xfId="37328" xr:uid="{00000000-0005-0000-0000-000045B20000}"/>
    <cellStyle name="Normal 5 2 16" xfId="37329" xr:uid="{00000000-0005-0000-0000-000046B20000}"/>
    <cellStyle name="Normal 5 2 2" xfId="37330" xr:uid="{00000000-0005-0000-0000-000047B20000}"/>
    <cellStyle name="Normal 5 2 2 10" xfId="37331" xr:uid="{00000000-0005-0000-0000-000048B20000}"/>
    <cellStyle name="Normal 5 2 2 10 2" xfId="37332" xr:uid="{00000000-0005-0000-0000-000049B20000}"/>
    <cellStyle name="Normal 5 2 2 10 2 2" xfId="37333" xr:uid="{00000000-0005-0000-0000-00004AB20000}"/>
    <cellStyle name="Normal 5 2 2 10 2 2 2" xfId="37334" xr:uid="{00000000-0005-0000-0000-00004BB20000}"/>
    <cellStyle name="Normal 5 2 2 10 2 2 3" xfId="57427" xr:uid="{00000000-0005-0000-0000-00004CB20000}"/>
    <cellStyle name="Normal 5 2 2 10 2 3" xfId="37335" xr:uid="{00000000-0005-0000-0000-00004DB20000}"/>
    <cellStyle name="Normal 5 2 2 10 2 4" xfId="37336" xr:uid="{00000000-0005-0000-0000-00004EB20000}"/>
    <cellStyle name="Normal 5 2 2 10 3" xfId="37337" xr:uid="{00000000-0005-0000-0000-00004FB20000}"/>
    <cellStyle name="Normal 5 2 2 10 3 2" xfId="37338" xr:uid="{00000000-0005-0000-0000-000050B20000}"/>
    <cellStyle name="Normal 5 2 2 10 3 3" xfId="57428" xr:uid="{00000000-0005-0000-0000-000051B20000}"/>
    <cellStyle name="Normal 5 2 2 10 4" xfId="37339" xr:uid="{00000000-0005-0000-0000-000052B20000}"/>
    <cellStyle name="Normal 5 2 2 10 5" xfId="37340" xr:uid="{00000000-0005-0000-0000-000053B20000}"/>
    <cellStyle name="Normal 5 2 2 11" xfId="37341" xr:uid="{00000000-0005-0000-0000-000054B20000}"/>
    <cellStyle name="Normal 5 2 2 11 2" xfId="37342" xr:uid="{00000000-0005-0000-0000-000055B20000}"/>
    <cellStyle name="Normal 5 2 2 11 2 2" xfId="37343" xr:uid="{00000000-0005-0000-0000-000056B20000}"/>
    <cellStyle name="Normal 5 2 2 11 2 3" xfId="57429" xr:uid="{00000000-0005-0000-0000-000057B20000}"/>
    <cellStyle name="Normal 5 2 2 11 3" xfId="37344" xr:uid="{00000000-0005-0000-0000-000058B20000}"/>
    <cellStyle name="Normal 5 2 2 11 4" xfId="37345" xr:uid="{00000000-0005-0000-0000-000059B20000}"/>
    <cellStyle name="Normal 5 2 2 12" xfId="37346" xr:uid="{00000000-0005-0000-0000-00005AB20000}"/>
    <cellStyle name="Normal 5 2 2 12 2" xfId="37347" xr:uid="{00000000-0005-0000-0000-00005BB20000}"/>
    <cellStyle name="Normal 5 2 2 12 2 2" xfId="37348" xr:uid="{00000000-0005-0000-0000-00005CB20000}"/>
    <cellStyle name="Normal 5 2 2 12 2 3" xfId="57430" xr:uid="{00000000-0005-0000-0000-00005DB20000}"/>
    <cellStyle name="Normal 5 2 2 12 3" xfId="37349" xr:uid="{00000000-0005-0000-0000-00005EB20000}"/>
    <cellStyle name="Normal 5 2 2 12 4" xfId="37350" xr:uid="{00000000-0005-0000-0000-00005FB20000}"/>
    <cellStyle name="Normal 5 2 2 13" xfId="37351" xr:uid="{00000000-0005-0000-0000-000060B20000}"/>
    <cellStyle name="Normal 5 2 2 13 2" xfId="37352" xr:uid="{00000000-0005-0000-0000-000061B20000}"/>
    <cellStyle name="Normal 5 2 2 13 3" xfId="57431" xr:uid="{00000000-0005-0000-0000-000062B20000}"/>
    <cellStyle name="Normal 5 2 2 14" xfId="37353" xr:uid="{00000000-0005-0000-0000-000063B20000}"/>
    <cellStyle name="Normal 5 2 2 15" xfId="37354" xr:uid="{00000000-0005-0000-0000-000064B20000}"/>
    <cellStyle name="Normal 5 2 2 2" xfId="37355" xr:uid="{00000000-0005-0000-0000-000065B20000}"/>
    <cellStyle name="Normal 5 2 2 2 10" xfId="37356" xr:uid="{00000000-0005-0000-0000-000066B20000}"/>
    <cellStyle name="Normal 5 2 2 2 11" xfId="37357" xr:uid="{00000000-0005-0000-0000-000067B20000}"/>
    <cellStyle name="Normal 5 2 2 2 2" xfId="37358" xr:uid="{00000000-0005-0000-0000-000068B20000}"/>
    <cellStyle name="Normal 5 2 2 2 2 10" xfId="37359" xr:uid="{00000000-0005-0000-0000-000069B20000}"/>
    <cellStyle name="Normal 5 2 2 2 2 2" xfId="37360" xr:uid="{00000000-0005-0000-0000-00006AB20000}"/>
    <cellStyle name="Normal 5 2 2 2 2 2 2" xfId="37361" xr:uid="{00000000-0005-0000-0000-00006BB20000}"/>
    <cellStyle name="Normal 5 2 2 2 2 2 2 2" xfId="37362" xr:uid="{00000000-0005-0000-0000-00006CB20000}"/>
    <cellStyle name="Normal 5 2 2 2 2 2 2 2 2" xfId="37363" xr:uid="{00000000-0005-0000-0000-00006DB20000}"/>
    <cellStyle name="Normal 5 2 2 2 2 2 2 2 2 2" xfId="37364" xr:uid="{00000000-0005-0000-0000-00006EB20000}"/>
    <cellStyle name="Normal 5 2 2 2 2 2 2 2 2 2 2" xfId="37365" xr:uid="{00000000-0005-0000-0000-00006FB20000}"/>
    <cellStyle name="Normal 5 2 2 2 2 2 2 2 2 2 3" xfId="57432" xr:uid="{00000000-0005-0000-0000-000070B20000}"/>
    <cellStyle name="Normal 5 2 2 2 2 2 2 2 2 3" xfId="37366" xr:uid="{00000000-0005-0000-0000-000071B20000}"/>
    <cellStyle name="Normal 5 2 2 2 2 2 2 2 2 4" xfId="37367" xr:uid="{00000000-0005-0000-0000-000072B20000}"/>
    <cellStyle name="Normal 5 2 2 2 2 2 2 2 3" xfId="37368" xr:uid="{00000000-0005-0000-0000-000073B20000}"/>
    <cellStyle name="Normal 5 2 2 2 2 2 2 2 3 2" xfId="37369" xr:uid="{00000000-0005-0000-0000-000074B20000}"/>
    <cellStyle name="Normal 5 2 2 2 2 2 2 2 3 2 2" xfId="37370" xr:uid="{00000000-0005-0000-0000-000075B20000}"/>
    <cellStyle name="Normal 5 2 2 2 2 2 2 2 3 2 3" xfId="57433" xr:uid="{00000000-0005-0000-0000-000076B20000}"/>
    <cellStyle name="Normal 5 2 2 2 2 2 2 2 3 3" xfId="37371" xr:uid="{00000000-0005-0000-0000-000077B20000}"/>
    <cellStyle name="Normal 5 2 2 2 2 2 2 2 3 4" xfId="37372" xr:uid="{00000000-0005-0000-0000-000078B20000}"/>
    <cellStyle name="Normal 5 2 2 2 2 2 2 2 4" xfId="37373" xr:uid="{00000000-0005-0000-0000-000079B20000}"/>
    <cellStyle name="Normal 5 2 2 2 2 2 2 2 4 2" xfId="37374" xr:uid="{00000000-0005-0000-0000-00007AB20000}"/>
    <cellStyle name="Normal 5 2 2 2 2 2 2 2 4 3" xfId="57434" xr:uid="{00000000-0005-0000-0000-00007BB20000}"/>
    <cellStyle name="Normal 5 2 2 2 2 2 2 2 5" xfId="37375" xr:uid="{00000000-0005-0000-0000-00007CB20000}"/>
    <cellStyle name="Normal 5 2 2 2 2 2 2 2 6" xfId="37376" xr:uid="{00000000-0005-0000-0000-00007DB20000}"/>
    <cellStyle name="Normal 5 2 2 2 2 2 2 3" xfId="37377" xr:uid="{00000000-0005-0000-0000-00007EB20000}"/>
    <cellStyle name="Normal 5 2 2 2 2 2 2 3 2" xfId="37378" xr:uid="{00000000-0005-0000-0000-00007FB20000}"/>
    <cellStyle name="Normal 5 2 2 2 2 2 2 3 2 2" xfId="37379" xr:uid="{00000000-0005-0000-0000-000080B20000}"/>
    <cellStyle name="Normal 5 2 2 2 2 2 2 3 2 3" xfId="57435" xr:uid="{00000000-0005-0000-0000-000081B20000}"/>
    <cellStyle name="Normal 5 2 2 2 2 2 2 3 3" xfId="37380" xr:uid="{00000000-0005-0000-0000-000082B20000}"/>
    <cellStyle name="Normal 5 2 2 2 2 2 2 3 4" xfId="37381" xr:uid="{00000000-0005-0000-0000-000083B20000}"/>
    <cellStyle name="Normal 5 2 2 2 2 2 2 4" xfId="37382" xr:uid="{00000000-0005-0000-0000-000084B20000}"/>
    <cellStyle name="Normal 5 2 2 2 2 2 2 4 2" xfId="37383" xr:uid="{00000000-0005-0000-0000-000085B20000}"/>
    <cellStyle name="Normal 5 2 2 2 2 2 2 4 2 2" xfId="37384" xr:uid="{00000000-0005-0000-0000-000086B20000}"/>
    <cellStyle name="Normal 5 2 2 2 2 2 2 4 2 3" xfId="57436" xr:uid="{00000000-0005-0000-0000-000087B20000}"/>
    <cellStyle name="Normal 5 2 2 2 2 2 2 4 3" xfId="37385" xr:uid="{00000000-0005-0000-0000-000088B20000}"/>
    <cellStyle name="Normal 5 2 2 2 2 2 2 4 4" xfId="37386" xr:uid="{00000000-0005-0000-0000-000089B20000}"/>
    <cellStyle name="Normal 5 2 2 2 2 2 2 5" xfId="37387" xr:uid="{00000000-0005-0000-0000-00008AB20000}"/>
    <cellStyle name="Normal 5 2 2 2 2 2 2 5 2" xfId="37388" xr:uid="{00000000-0005-0000-0000-00008BB20000}"/>
    <cellStyle name="Normal 5 2 2 2 2 2 2 5 3" xfId="57437" xr:uid="{00000000-0005-0000-0000-00008CB20000}"/>
    <cellStyle name="Normal 5 2 2 2 2 2 2 6" xfId="37389" xr:uid="{00000000-0005-0000-0000-00008DB20000}"/>
    <cellStyle name="Normal 5 2 2 2 2 2 2 7" xfId="37390" xr:uid="{00000000-0005-0000-0000-00008EB20000}"/>
    <cellStyle name="Normal 5 2 2 2 2 2 3" xfId="37391" xr:uid="{00000000-0005-0000-0000-00008FB20000}"/>
    <cellStyle name="Normal 5 2 2 2 2 2 3 2" xfId="37392" xr:uid="{00000000-0005-0000-0000-000090B20000}"/>
    <cellStyle name="Normal 5 2 2 2 2 2 3 2 2" xfId="37393" xr:uid="{00000000-0005-0000-0000-000091B20000}"/>
    <cellStyle name="Normal 5 2 2 2 2 2 3 2 2 2" xfId="37394" xr:uid="{00000000-0005-0000-0000-000092B20000}"/>
    <cellStyle name="Normal 5 2 2 2 2 2 3 2 2 3" xfId="57438" xr:uid="{00000000-0005-0000-0000-000093B20000}"/>
    <cellStyle name="Normal 5 2 2 2 2 2 3 2 3" xfId="37395" xr:uid="{00000000-0005-0000-0000-000094B20000}"/>
    <cellStyle name="Normal 5 2 2 2 2 2 3 2 4" xfId="37396" xr:uid="{00000000-0005-0000-0000-000095B20000}"/>
    <cellStyle name="Normal 5 2 2 2 2 2 3 3" xfId="37397" xr:uid="{00000000-0005-0000-0000-000096B20000}"/>
    <cellStyle name="Normal 5 2 2 2 2 2 3 3 2" xfId="37398" xr:uid="{00000000-0005-0000-0000-000097B20000}"/>
    <cellStyle name="Normal 5 2 2 2 2 2 3 3 2 2" xfId="37399" xr:uid="{00000000-0005-0000-0000-000098B20000}"/>
    <cellStyle name="Normal 5 2 2 2 2 2 3 3 2 3" xfId="57439" xr:uid="{00000000-0005-0000-0000-000099B20000}"/>
    <cellStyle name="Normal 5 2 2 2 2 2 3 3 3" xfId="37400" xr:uid="{00000000-0005-0000-0000-00009AB20000}"/>
    <cellStyle name="Normal 5 2 2 2 2 2 3 3 4" xfId="37401" xr:uid="{00000000-0005-0000-0000-00009BB20000}"/>
    <cellStyle name="Normal 5 2 2 2 2 2 3 4" xfId="37402" xr:uid="{00000000-0005-0000-0000-00009CB20000}"/>
    <cellStyle name="Normal 5 2 2 2 2 2 3 4 2" xfId="37403" xr:uid="{00000000-0005-0000-0000-00009DB20000}"/>
    <cellStyle name="Normal 5 2 2 2 2 2 3 4 3" xfId="57440" xr:uid="{00000000-0005-0000-0000-00009EB20000}"/>
    <cellStyle name="Normal 5 2 2 2 2 2 3 5" xfId="37404" xr:uid="{00000000-0005-0000-0000-00009FB20000}"/>
    <cellStyle name="Normal 5 2 2 2 2 2 3 6" xfId="37405" xr:uid="{00000000-0005-0000-0000-0000A0B20000}"/>
    <cellStyle name="Normal 5 2 2 2 2 2 4" xfId="37406" xr:uid="{00000000-0005-0000-0000-0000A1B20000}"/>
    <cellStyle name="Normal 5 2 2 2 2 2 4 2" xfId="37407" xr:uid="{00000000-0005-0000-0000-0000A2B20000}"/>
    <cellStyle name="Normal 5 2 2 2 2 2 4 2 2" xfId="37408" xr:uid="{00000000-0005-0000-0000-0000A3B20000}"/>
    <cellStyle name="Normal 5 2 2 2 2 2 4 2 3" xfId="57441" xr:uid="{00000000-0005-0000-0000-0000A4B20000}"/>
    <cellStyle name="Normal 5 2 2 2 2 2 4 3" xfId="37409" xr:uid="{00000000-0005-0000-0000-0000A5B20000}"/>
    <cellStyle name="Normal 5 2 2 2 2 2 4 4" xfId="37410" xr:uid="{00000000-0005-0000-0000-0000A6B20000}"/>
    <cellStyle name="Normal 5 2 2 2 2 2 5" xfId="37411" xr:uid="{00000000-0005-0000-0000-0000A7B20000}"/>
    <cellStyle name="Normal 5 2 2 2 2 2 5 2" xfId="37412" xr:uid="{00000000-0005-0000-0000-0000A8B20000}"/>
    <cellStyle name="Normal 5 2 2 2 2 2 5 2 2" xfId="37413" xr:uid="{00000000-0005-0000-0000-0000A9B20000}"/>
    <cellStyle name="Normal 5 2 2 2 2 2 5 2 3" xfId="57442" xr:uid="{00000000-0005-0000-0000-0000AAB20000}"/>
    <cellStyle name="Normal 5 2 2 2 2 2 5 3" xfId="37414" xr:uid="{00000000-0005-0000-0000-0000ABB20000}"/>
    <cellStyle name="Normal 5 2 2 2 2 2 5 4" xfId="37415" xr:uid="{00000000-0005-0000-0000-0000ACB20000}"/>
    <cellStyle name="Normal 5 2 2 2 2 2 6" xfId="37416" xr:uid="{00000000-0005-0000-0000-0000ADB20000}"/>
    <cellStyle name="Normal 5 2 2 2 2 2 6 2" xfId="37417" xr:uid="{00000000-0005-0000-0000-0000AEB20000}"/>
    <cellStyle name="Normal 5 2 2 2 2 2 6 3" xfId="57443" xr:uid="{00000000-0005-0000-0000-0000AFB20000}"/>
    <cellStyle name="Normal 5 2 2 2 2 2 7" xfId="37418" xr:uid="{00000000-0005-0000-0000-0000B0B20000}"/>
    <cellStyle name="Normal 5 2 2 2 2 2 8" xfId="37419" xr:uid="{00000000-0005-0000-0000-0000B1B20000}"/>
    <cellStyle name="Normal 5 2 2 2 2 3" xfId="37420" xr:uid="{00000000-0005-0000-0000-0000B2B20000}"/>
    <cellStyle name="Normal 5 2 2 2 2 3 2" xfId="37421" xr:uid="{00000000-0005-0000-0000-0000B3B20000}"/>
    <cellStyle name="Normal 5 2 2 2 2 3 2 2" xfId="37422" xr:uid="{00000000-0005-0000-0000-0000B4B20000}"/>
    <cellStyle name="Normal 5 2 2 2 2 3 2 2 2" xfId="37423" xr:uid="{00000000-0005-0000-0000-0000B5B20000}"/>
    <cellStyle name="Normal 5 2 2 2 2 3 2 2 2 2" xfId="37424" xr:uid="{00000000-0005-0000-0000-0000B6B20000}"/>
    <cellStyle name="Normal 5 2 2 2 2 3 2 2 2 3" xfId="57444" xr:uid="{00000000-0005-0000-0000-0000B7B20000}"/>
    <cellStyle name="Normal 5 2 2 2 2 3 2 2 3" xfId="37425" xr:uid="{00000000-0005-0000-0000-0000B8B20000}"/>
    <cellStyle name="Normal 5 2 2 2 2 3 2 2 4" xfId="37426" xr:uid="{00000000-0005-0000-0000-0000B9B20000}"/>
    <cellStyle name="Normal 5 2 2 2 2 3 2 3" xfId="37427" xr:uid="{00000000-0005-0000-0000-0000BAB20000}"/>
    <cellStyle name="Normal 5 2 2 2 2 3 2 3 2" xfId="37428" xr:uid="{00000000-0005-0000-0000-0000BBB20000}"/>
    <cellStyle name="Normal 5 2 2 2 2 3 2 3 2 2" xfId="37429" xr:uid="{00000000-0005-0000-0000-0000BCB20000}"/>
    <cellStyle name="Normal 5 2 2 2 2 3 2 3 2 3" xfId="57445" xr:uid="{00000000-0005-0000-0000-0000BDB20000}"/>
    <cellStyle name="Normal 5 2 2 2 2 3 2 3 3" xfId="37430" xr:uid="{00000000-0005-0000-0000-0000BEB20000}"/>
    <cellStyle name="Normal 5 2 2 2 2 3 2 3 4" xfId="37431" xr:uid="{00000000-0005-0000-0000-0000BFB20000}"/>
    <cellStyle name="Normal 5 2 2 2 2 3 2 4" xfId="37432" xr:uid="{00000000-0005-0000-0000-0000C0B20000}"/>
    <cellStyle name="Normal 5 2 2 2 2 3 2 4 2" xfId="37433" xr:uid="{00000000-0005-0000-0000-0000C1B20000}"/>
    <cellStyle name="Normal 5 2 2 2 2 3 2 4 3" xfId="57446" xr:uid="{00000000-0005-0000-0000-0000C2B20000}"/>
    <cellStyle name="Normal 5 2 2 2 2 3 2 5" xfId="37434" xr:uid="{00000000-0005-0000-0000-0000C3B20000}"/>
    <cellStyle name="Normal 5 2 2 2 2 3 2 6" xfId="37435" xr:uid="{00000000-0005-0000-0000-0000C4B20000}"/>
    <cellStyle name="Normal 5 2 2 2 2 3 3" xfId="37436" xr:uid="{00000000-0005-0000-0000-0000C5B20000}"/>
    <cellStyle name="Normal 5 2 2 2 2 3 3 2" xfId="37437" xr:uid="{00000000-0005-0000-0000-0000C6B20000}"/>
    <cellStyle name="Normal 5 2 2 2 2 3 3 2 2" xfId="37438" xr:uid="{00000000-0005-0000-0000-0000C7B20000}"/>
    <cellStyle name="Normal 5 2 2 2 2 3 3 2 3" xfId="57447" xr:uid="{00000000-0005-0000-0000-0000C8B20000}"/>
    <cellStyle name="Normal 5 2 2 2 2 3 3 3" xfId="37439" xr:uid="{00000000-0005-0000-0000-0000C9B20000}"/>
    <cellStyle name="Normal 5 2 2 2 2 3 3 4" xfId="37440" xr:uid="{00000000-0005-0000-0000-0000CAB20000}"/>
    <cellStyle name="Normal 5 2 2 2 2 3 4" xfId="37441" xr:uid="{00000000-0005-0000-0000-0000CBB20000}"/>
    <cellStyle name="Normal 5 2 2 2 2 3 4 2" xfId="37442" xr:uid="{00000000-0005-0000-0000-0000CCB20000}"/>
    <cellStyle name="Normal 5 2 2 2 2 3 4 2 2" xfId="37443" xr:uid="{00000000-0005-0000-0000-0000CDB20000}"/>
    <cellStyle name="Normal 5 2 2 2 2 3 4 2 3" xfId="57448" xr:uid="{00000000-0005-0000-0000-0000CEB20000}"/>
    <cellStyle name="Normal 5 2 2 2 2 3 4 3" xfId="37444" xr:uid="{00000000-0005-0000-0000-0000CFB20000}"/>
    <cellStyle name="Normal 5 2 2 2 2 3 4 4" xfId="37445" xr:uid="{00000000-0005-0000-0000-0000D0B20000}"/>
    <cellStyle name="Normal 5 2 2 2 2 3 5" xfId="37446" xr:uid="{00000000-0005-0000-0000-0000D1B20000}"/>
    <cellStyle name="Normal 5 2 2 2 2 3 5 2" xfId="37447" xr:uid="{00000000-0005-0000-0000-0000D2B20000}"/>
    <cellStyle name="Normal 5 2 2 2 2 3 5 3" xfId="57449" xr:uid="{00000000-0005-0000-0000-0000D3B20000}"/>
    <cellStyle name="Normal 5 2 2 2 2 3 6" xfId="37448" xr:uid="{00000000-0005-0000-0000-0000D4B20000}"/>
    <cellStyle name="Normal 5 2 2 2 2 3 7" xfId="37449" xr:uid="{00000000-0005-0000-0000-0000D5B20000}"/>
    <cellStyle name="Normal 5 2 2 2 2 4" xfId="37450" xr:uid="{00000000-0005-0000-0000-0000D6B20000}"/>
    <cellStyle name="Normal 5 2 2 2 2 4 2" xfId="37451" xr:uid="{00000000-0005-0000-0000-0000D7B20000}"/>
    <cellStyle name="Normal 5 2 2 2 2 4 2 2" xfId="37452" xr:uid="{00000000-0005-0000-0000-0000D8B20000}"/>
    <cellStyle name="Normal 5 2 2 2 2 4 2 2 2" xfId="37453" xr:uid="{00000000-0005-0000-0000-0000D9B20000}"/>
    <cellStyle name="Normal 5 2 2 2 2 4 2 2 3" xfId="57450" xr:uid="{00000000-0005-0000-0000-0000DAB20000}"/>
    <cellStyle name="Normal 5 2 2 2 2 4 2 3" xfId="37454" xr:uid="{00000000-0005-0000-0000-0000DBB20000}"/>
    <cellStyle name="Normal 5 2 2 2 2 4 2 4" xfId="37455" xr:uid="{00000000-0005-0000-0000-0000DCB20000}"/>
    <cellStyle name="Normal 5 2 2 2 2 4 3" xfId="37456" xr:uid="{00000000-0005-0000-0000-0000DDB20000}"/>
    <cellStyle name="Normal 5 2 2 2 2 4 3 2" xfId="37457" xr:uid="{00000000-0005-0000-0000-0000DEB20000}"/>
    <cellStyle name="Normal 5 2 2 2 2 4 3 2 2" xfId="37458" xr:uid="{00000000-0005-0000-0000-0000DFB20000}"/>
    <cellStyle name="Normal 5 2 2 2 2 4 3 2 3" xfId="57451" xr:uid="{00000000-0005-0000-0000-0000E0B20000}"/>
    <cellStyle name="Normal 5 2 2 2 2 4 3 3" xfId="37459" xr:uid="{00000000-0005-0000-0000-0000E1B20000}"/>
    <cellStyle name="Normal 5 2 2 2 2 4 3 4" xfId="37460" xr:uid="{00000000-0005-0000-0000-0000E2B20000}"/>
    <cellStyle name="Normal 5 2 2 2 2 4 4" xfId="37461" xr:uid="{00000000-0005-0000-0000-0000E3B20000}"/>
    <cellStyle name="Normal 5 2 2 2 2 4 4 2" xfId="37462" xr:uid="{00000000-0005-0000-0000-0000E4B20000}"/>
    <cellStyle name="Normal 5 2 2 2 2 4 4 3" xfId="57452" xr:uid="{00000000-0005-0000-0000-0000E5B20000}"/>
    <cellStyle name="Normal 5 2 2 2 2 4 5" xfId="37463" xr:uid="{00000000-0005-0000-0000-0000E6B20000}"/>
    <cellStyle name="Normal 5 2 2 2 2 4 6" xfId="37464" xr:uid="{00000000-0005-0000-0000-0000E7B20000}"/>
    <cellStyle name="Normal 5 2 2 2 2 5" xfId="37465" xr:uid="{00000000-0005-0000-0000-0000E8B20000}"/>
    <cellStyle name="Normal 5 2 2 2 2 5 2" xfId="37466" xr:uid="{00000000-0005-0000-0000-0000E9B20000}"/>
    <cellStyle name="Normal 5 2 2 2 2 5 2 2" xfId="37467" xr:uid="{00000000-0005-0000-0000-0000EAB20000}"/>
    <cellStyle name="Normal 5 2 2 2 2 5 2 2 2" xfId="37468" xr:uid="{00000000-0005-0000-0000-0000EBB20000}"/>
    <cellStyle name="Normal 5 2 2 2 2 5 2 2 3" xfId="57453" xr:uid="{00000000-0005-0000-0000-0000ECB20000}"/>
    <cellStyle name="Normal 5 2 2 2 2 5 2 3" xfId="37469" xr:uid="{00000000-0005-0000-0000-0000EDB20000}"/>
    <cellStyle name="Normal 5 2 2 2 2 5 2 4" xfId="37470" xr:uid="{00000000-0005-0000-0000-0000EEB20000}"/>
    <cellStyle name="Normal 5 2 2 2 2 5 3" xfId="37471" xr:uid="{00000000-0005-0000-0000-0000EFB20000}"/>
    <cellStyle name="Normal 5 2 2 2 2 5 3 2" xfId="37472" xr:uid="{00000000-0005-0000-0000-0000F0B20000}"/>
    <cellStyle name="Normal 5 2 2 2 2 5 3 3" xfId="57454" xr:uid="{00000000-0005-0000-0000-0000F1B20000}"/>
    <cellStyle name="Normal 5 2 2 2 2 5 4" xfId="37473" xr:uid="{00000000-0005-0000-0000-0000F2B20000}"/>
    <cellStyle name="Normal 5 2 2 2 2 5 5" xfId="37474" xr:uid="{00000000-0005-0000-0000-0000F3B20000}"/>
    <cellStyle name="Normal 5 2 2 2 2 6" xfId="37475" xr:uid="{00000000-0005-0000-0000-0000F4B20000}"/>
    <cellStyle name="Normal 5 2 2 2 2 6 2" xfId="37476" xr:uid="{00000000-0005-0000-0000-0000F5B20000}"/>
    <cellStyle name="Normal 5 2 2 2 2 6 2 2" xfId="37477" xr:uid="{00000000-0005-0000-0000-0000F6B20000}"/>
    <cellStyle name="Normal 5 2 2 2 2 6 2 3" xfId="57455" xr:uid="{00000000-0005-0000-0000-0000F7B20000}"/>
    <cellStyle name="Normal 5 2 2 2 2 6 3" xfId="37478" xr:uid="{00000000-0005-0000-0000-0000F8B20000}"/>
    <cellStyle name="Normal 5 2 2 2 2 6 4" xfId="37479" xr:uid="{00000000-0005-0000-0000-0000F9B20000}"/>
    <cellStyle name="Normal 5 2 2 2 2 7" xfId="37480" xr:uid="{00000000-0005-0000-0000-0000FAB20000}"/>
    <cellStyle name="Normal 5 2 2 2 2 7 2" xfId="37481" xr:uid="{00000000-0005-0000-0000-0000FBB20000}"/>
    <cellStyle name="Normal 5 2 2 2 2 7 2 2" xfId="37482" xr:uid="{00000000-0005-0000-0000-0000FCB20000}"/>
    <cellStyle name="Normal 5 2 2 2 2 7 2 3" xfId="57456" xr:uid="{00000000-0005-0000-0000-0000FDB20000}"/>
    <cellStyle name="Normal 5 2 2 2 2 7 3" xfId="37483" xr:uid="{00000000-0005-0000-0000-0000FEB20000}"/>
    <cellStyle name="Normal 5 2 2 2 2 7 4" xfId="37484" xr:uid="{00000000-0005-0000-0000-0000FFB20000}"/>
    <cellStyle name="Normal 5 2 2 2 2 8" xfId="37485" xr:uid="{00000000-0005-0000-0000-000000B30000}"/>
    <cellStyle name="Normal 5 2 2 2 2 8 2" xfId="37486" xr:uid="{00000000-0005-0000-0000-000001B30000}"/>
    <cellStyle name="Normal 5 2 2 2 2 8 3" xfId="57457" xr:uid="{00000000-0005-0000-0000-000002B30000}"/>
    <cellStyle name="Normal 5 2 2 2 2 9" xfId="37487" xr:uid="{00000000-0005-0000-0000-000003B30000}"/>
    <cellStyle name="Normal 5 2 2 2 3" xfId="37488" xr:uid="{00000000-0005-0000-0000-000004B30000}"/>
    <cellStyle name="Normal 5 2 2 2 3 2" xfId="37489" xr:uid="{00000000-0005-0000-0000-000005B30000}"/>
    <cellStyle name="Normal 5 2 2 2 3 2 2" xfId="37490" xr:uid="{00000000-0005-0000-0000-000006B30000}"/>
    <cellStyle name="Normal 5 2 2 2 3 2 2 2" xfId="37491" xr:uid="{00000000-0005-0000-0000-000007B30000}"/>
    <cellStyle name="Normal 5 2 2 2 3 2 2 2 2" xfId="37492" xr:uid="{00000000-0005-0000-0000-000008B30000}"/>
    <cellStyle name="Normal 5 2 2 2 3 2 2 2 2 2" xfId="37493" xr:uid="{00000000-0005-0000-0000-000009B30000}"/>
    <cellStyle name="Normal 5 2 2 2 3 2 2 2 2 3" xfId="57458" xr:uid="{00000000-0005-0000-0000-00000AB30000}"/>
    <cellStyle name="Normal 5 2 2 2 3 2 2 2 3" xfId="37494" xr:uid="{00000000-0005-0000-0000-00000BB30000}"/>
    <cellStyle name="Normal 5 2 2 2 3 2 2 2 4" xfId="37495" xr:uid="{00000000-0005-0000-0000-00000CB30000}"/>
    <cellStyle name="Normal 5 2 2 2 3 2 2 3" xfId="37496" xr:uid="{00000000-0005-0000-0000-00000DB30000}"/>
    <cellStyle name="Normal 5 2 2 2 3 2 2 3 2" xfId="37497" xr:uid="{00000000-0005-0000-0000-00000EB30000}"/>
    <cellStyle name="Normal 5 2 2 2 3 2 2 3 2 2" xfId="37498" xr:uid="{00000000-0005-0000-0000-00000FB30000}"/>
    <cellStyle name="Normal 5 2 2 2 3 2 2 3 2 3" xfId="57459" xr:uid="{00000000-0005-0000-0000-000010B30000}"/>
    <cellStyle name="Normal 5 2 2 2 3 2 2 3 3" xfId="37499" xr:uid="{00000000-0005-0000-0000-000011B30000}"/>
    <cellStyle name="Normal 5 2 2 2 3 2 2 3 4" xfId="37500" xr:uid="{00000000-0005-0000-0000-000012B30000}"/>
    <cellStyle name="Normal 5 2 2 2 3 2 2 4" xfId="37501" xr:uid="{00000000-0005-0000-0000-000013B30000}"/>
    <cellStyle name="Normal 5 2 2 2 3 2 2 4 2" xfId="37502" xr:uid="{00000000-0005-0000-0000-000014B30000}"/>
    <cellStyle name="Normal 5 2 2 2 3 2 2 4 3" xfId="57460" xr:uid="{00000000-0005-0000-0000-000015B30000}"/>
    <cellStyle name="Normal 5 2 2 2 3 2 2 5" xfId="37503" xr:uid="{00000000-0005-0000-0000-000016B30000}"/>
    <cellStyle name="Normal 5 2 2 2 3 2 2 6" xfId="37504" xr:uid="{00000000-0005-0000-0000-000017B30000}"/>
    <cellStyle name="Normal 5 2 2 2 3 2 3" xfId="37505" xr:uid="{00000000-0005-0000-0000-000018B30000}"/>
    <cellStyle name="Normal 5 2 2 2 3 2 3 2" xfId="37506" xr:uid="{00000000-0005-0000-0000-000019B30000}"/>
    <cellStyle name="Normal 5 2 2 2 3 2 3 2 2" xfId="37507" xr:uid="{00000000-0005-0000-0000-00001AB30000}"/>
    <cellStyle name="Normal 5 2 2 2 3 2 3 2 3" xfId="57461" xr:uid="{00000000-0005-0000-0000-00001BB30000}"/>
    <cellStyle name="Normal 5 2 2 2 3 2 3 3" xfId="37508" xr:uid="{00000000-0005-0000-0000-00001CB30000}"/>
    <cellStyle name="Normal 5 2 2 2 3 2 3 4" xfId="37509" xr:uid="{00000000-0005-0000-0000-00001DB30000}"/>
    <cellStyle name="Normal 5 2 2 2 3 2 4" xfId="37510" xr:uid="{00000000-0005-0000-0000-00001EB30000}"/>
    <cellStyle name="Normal 5 2 2 2 3 2 4 2" xfId="37511" xr:uid="{00000000-0005-0000-0000-00001FB30000}"/>
    <cellStyle name="Normal 5 2 2 2 3 2 4 2 2" xfId="37512" xr:uid="{00000000-0005-0000-0000-000020B30000}"/>
    <cellStyle name="Normal 5 2 2 2 3 2 4 2 3" xfId="57462" xr:uid="{00000000-0005-0000-0000-000021B30000}"/>
    <cellStyle name="Normal 5 2 2 2 3 2 4 3" xfId="37513" xr:uid="{00000000-0005-0000-0000-000022B30000}"/>
    <cellStyle name="Normal 5 2 2 2 3 2 4 4" xfId="37514" xr:uid="{00000000-0005-0000-0000-000023B30000}"/>
    <cellStyle name="Normal 5 2 2 2 3 2 5" xfId="37515" xr:uid="{00000000-0005-0000-0000-000024B30000}"/>
    <cellStyle name="Normal 5 2 2 2 3 2 5 2" xfId="37516" xr:uid="{00000000-0005-0000-0000-000025B30000}"/>
    <cellStyle name="Normal 5 2 2 2 3 2 5 3" xfId="57463" xr:uid="{00000000-0005-0000-0000-000026B30000}"/>
    <cellStyle name="Normal 5 2 2 2 3 2 6" xfId="37517" xr:uid="{00000000-0005-0000-0000-000027B30000}"/>
    <cellStyle name="Normal 5 2 2 2 3 2 7" xfId="37518" xr:uid="{00000000-0005-0000-0000-000028B30000}"/>
    <cellStyle name="Normal 5 2 2 2 3 3" xfId="37519" xr:uid="{00000000-0005-0000-0000-000029B30000}"/>
    <cellStyle name="Normal 5 2 2 2 3 3 2" xfId="37520" xr:uid="{00000000-0005-0000-0000-00002AB30000}"/>
    <cellStyle name="Normal 5 2 2 2 3 3 2 2" xfId="37521" xr:uid="{00000000-0005-0000-0000-00002BB30000}"/>
    <cellStyle name="Normal 5 2 2 2 3 3 2 2 2" xfId="37522" xr:uid="{00000000-0005-0000-0000-00002CB30000}"/>
    <cellStyle name="Normal 5 2 2 2 3 3 2 2 3" xfId="57464" xr:uid="{00000000-0005-0000-0000-00002DB30000}"/>
    <cellStyle name="Normal 5 2 2 2 3 3 2 3" xfId="37523" xr:uid="{00000000-0005-0000-0000-00002EB30000}"/>
    <cellStyle name="Normal 5 2 2 2 3 3 2 4" xfId="37524" xr:uid="{00000000-0005-0000-0000-00002FB30000}"/>
    <cellStyle name="Normal 5 2 2 2 3 3 3" xfId="37525" xr:uid="{00000000-0005-0000-0000-000030B30000}"/>
    <cellStyle name="Normal 5 2 2 2 3 3 3 2" xfId="37526" xr:uid="{00000000-0005-0000-0000-000031B30000}"/>
    <cellStyle name="Normal 5 2 2 2 3 3 3 2 2" xfId="37527" xr:uid="{00000000-0005-0000-0000-000032B30000}"/>
    <cellStyle name="Normal 5 2 2 2 3 3 3 2 3" xfId="57465" xr:uid="{00000000-0005-0000-0000-000033B30000}"/>
    <cellStyle name="Normal 5 2 2 2 3 3 3 3" xfId="37528" xr:uid="{00000000-0005-0000-0000-000034B30000}"/>
    <cellStyle name="Normal 5 2 2 2 3 3 3 4" xfId="37529" xr:uid="{00000000-0005-0000-0000-000035B30000}"/>
    <cellStyle name="Normal 5 2 2 2 3 3 4" xfId="37530" xr:uid="{00000000-0005-0000-0000-000036B30000}"/>
    <cellStyle name="Normal 5 2 2 2 3 3 4 2" xfId="37531" xr:uid="{00000000-0005-0000-0000-000037B30000}"/>
    <cellStyle name="Normal 5 2 2 2 3 3 4 3" xfId="57466" xr:uid="{00000000-0005-0000-0000-000038B30000}"/>
    <cellStyle name="Normal 5 2 2 2 3 3 5" xfId="37532" xr:uid="{00000000-0005-0000-0000-000039B30000}"/>
    <cellStyle name="Normal 5 2 2 2 3 3 6" xfId="37533" xr:uid="{00000000-0005-0000-0000-00003AB30000}"/>
    <cellStyle name="Normal 5 2 2 2 3 4" xfId="37534" xr:uid="{00000000-0005-0000-0000-00003BB30000}"/>
    <cellStyle name="Normal 5 2 2 2 3 4 2" xfId="37535" xr:uid="{00000000-0005-0000-0000-00003CB30000}"/>
    <cellStyle name="Normal 5 2 2 2 3 4 2 2" xfId="37536" xr:uid="{00000000-0005-0000-0000-00003DB30000}"/>
    <cellStyle name="Normal 5 2 2 2 3 4 2 2 2" xfId="37537" xr:uid="{00000000-0005-0000-0000-00003EB30000}"/>
    <cellStyle name="Normal 5 2 2 2 3 4 2 2 3" xfId="57467" xr:uid="{00000000-0005-0000-0000-00003FB30000}"/>
    <cellStyle name="Normal 5 2 2 2 3 4 2 3" xfId="37538" xr:uid="{00000000-0005-0000-0000-000040B30000}"/>
    <cellStyle name="Normal 5 2 2 2 3 4 2 4" xfId="37539" xr:uid="{00000000-0005-0000-0000-000041B30000}"/>
    <cellStyle name="Normal 5 2 2 2 3 4 3" xfId="37540" xr:uid="{00000000-0005-0000-0000-000042B30000}"/>
    <cellStyle name="Normal 5 2 2 2 3 4 3 2" xfId="37541" xr:uid="{00000000-0005-0000-0000-000043B30000}"/>
    <cellStyle name="Normal 5 2 2 2 3 4 3 3" xfId="57468" xr:uid="{00000000-0005-0000-0000-000044B30000}"/>
    <cellStyle name="Normal 5 2 2 2 3 4 4" xfId="37542" xr:uid="{00000000-0005-0000-0000-000045B30000}"/>
    <cellStyle name="Normal 5 2 2 2 3 4 5" xfId="37543" xr:uid="{00000000-0005-0000-0000-000046B30000}"/>
    <cellStyle name="Normal 5 2 2 2 3 5" xfId="37544" xr:uid="{00000000-0005-0000-0000-000047B30000}"/>
    <cellStyle name="Normal 5 2 2 2 3 5 2" xfId="37545" xr:uid="{00000000-0005-0000-0000-000048B30000}"/>
    <cellStyle name="Normal 5 2 2 2 3 5 2 2" xfId="37546" xr:uid="{00000000-0005-0000-0000-000049B30000}"/>
    <cellStyle name="Normal 5 2 2 2 3 5 2 3" xfId="57469" xr:uid="{00000000-0005-0000-0000-00004AB30000}"/>
    <cellStyle name="Normal 5 2 2 2 3 5 3" xfId="37547" xr:uid="{00000000-0005-0000-0000-00004BB30000}"/>
    <cellStyle name="Normal 5 2 2 2 3 5 4" xfId="37548" xr:uid="{00000000-0005-0000-0000-00004CB30000}"/>
    <cellStyle name="Normal 5 2 2 2 3 6" xfId="37549" xr:uid="{00000000-0005-0000-0000-00004DB30000}"/>
    <cellStyle name="Normal 5 2 2 2 3 6 2" xfId="37550" xr:uid="{00000000-0005-0000-0000-00004EB30000}"/>
    <cellStyle name="Normal 5 2 2 2 3 6 2 2" xfId="37551" xr:uid="{00000000-0005-0000-0000-00004FB30000}"/>
    <cellStyle name="Normal 5 2 2 2 3 6 2 3" xfId="57470" xr:uid="{00000000-0005-0000-0000-000050B30000}"/>
    <cellStyle name="Normal 5 2 2 2 3 6 3" xfId="37552" xr:uid="{00000000-0005-0000-0000-000051B30000}"/>
    <cellStyle name="Normal 5 2 2 2 3 6 4" xfId="37553" xr:uid="{00000000-0005-0000-0000-000052B30000}"/>
    <cellStyle name="Normal 5 2 2 2 3 7" xfId="37554" xr:uid="{00000000-0005-0000-0000-000053B30000}"/>
    <cellStyle name="Normal 5 2 2 2 3 7 2" xfId="37555" xr:uid="{00000000-0005-0000-0000-000054B30000}"/>
    <cellStyle name="Normal 5 2 2 2 3 7 3" xfId="57471" xr:uid="{00000000-0005-0000-0000-000055B30000}"/>
    <cellStyle name="Normal 5 2 2 2 3 8" xfId="37556" xr:uid="{00000000-0005-0000-0000-000056B30000}"/>
    <cellStyle name="Normal 5 2 2 2 3 9" xfId="37557" xr:uid="{00000000-0005-0000-0000-000057B30000}"/>
    <cellStyle name="Normal 5 2 2 2 4" xfId="37558" xr:uid="{00000000-0005-0000-0000-000058B30000}"/>
    <cellStyle name="Normal 5 2 2 2 4 2" xfId="37559" xr:uid="{00000000-0005-0000-0000-000059B30000}"/>
    <cellStyle name="Normal 5 2 2 2 4 2 2" xfId="37560" xr:uid="{00000000-0005-0000-0000-00005AB30000}"/>
    <cellStyle name="Normal 5 2 2 2 4 2 2 2" xfId="37561" xr:uid="{00000000-0005-0000-0000-00005BB30000}"/>
    <cellStyle name="Normal 5 2 2 2 4 2 2 2 2" xfId="37562" xr:uid="{00000000-0005-0000-0000-00005CB30000}"/>
    <cellStyle name="Normal 5 2 2 2 4 2 2 2 3" xfId="57472" xr:uid="{00000000-0005-0000-0000-00005DB30000}"/>
    <cellStyle name="Normal 5 2 2 2 4 2 2 3" xfId="37563" xr:uid="{00000000-0005-0000-0000-00005EB30000}"/>
    <cellStyle name="Normal 5 2 2 2 4 2 2 4" xfId="37564" xr:uid="{00000000-0005-0000-0000-00005FB30000}"/>
    <cellStyle name="Normal 5 2 2 2 4 2 3" xfId="37565" xr:uid="{00000000-0005-0000-0000-000060B30000}"/>
    <cellStyle name="Normal 5 2 2 2 4 2 3 2" xfId="37566" xr:uid="{00000000-0005-0000-0000-000061B30000}"/>
    <cellStyle name="Normal 5 2 2 2 4 2 3 2 2" xfId="37567" xr:uid="{00000000-0005-0000-0000-000062B30000}"/>
    <cellStyle name="Normal 5 2 2 2 4 2 3 2 3" xfId="57473" xr:uid="{00000000-0005-0000-0000-000063B30000}"/>
    <cellStyle name="Normal 5 2 2 2 4 2 3 3" xfId="37568" xr:uid="{00000000-0005-0000-0000-000064B30000}"/>
    <cellStyle name="Normal 5 2 2 2 4 2 3 4" xfId="37569" xr:uid="{00000000-0005-0000-0000-000065B30000}"/>
    <cellStyle name="Normal 5 2 2 2 4 2 4" xfId="37570" xr:uid="{00000000-0005-0000-0000-000066B30000}"/>
    <cellStyle name="Normal 5 2 2 2 4 2 4 2" xfId="37571" xr:uid="{00000000-0005-0000-0000-000067B30000}"/>
    <cellStyle name="Normal 5 2 2 2 4 2 4 3" xfId="57474" xr:uid="{00000000-0005-0000-0000-000068B30000}"/>
    <cellStyle name="Normal 5 2 2 2 4 2 5" xfId="37572" xr:uid="{00000000-0005-0000-0000-000069B30000}"/>
    <cellStyle name="Normal 5 2 2 2 4 2 6" xfId="37573" xr:uid="{00000000-0005-0000-0000-00006AB30000}"/>
    <cellStyle name="Normal 5 2 2 2 4 3" xfId="37574" xr:uid="{00000000-0005-0000-0000-00006BB30000}"/>
    <cellStyle name="Normal 5 2 2 2 4 3 2" xfId="37575" xr:uid="{00000000-0005-0000-0000-00006CB30000}"/>
    <cellStyle name="Normal 5 2 2 2 4 3 2 2" xfId="37576" xr:uid="{00000000-0005-0000-0000-00006DB30000}"/>
    <cellStyle name="Normal 5 2 2 2 4 3 2 3" xfId="57475" xr:uid="{00000000-0005-0000-0000-00006EB30000}"/>
    <cellStyle name="Normal 5 2 2 2 4 3 3" xfId="37577" xr:uid="{00000000-0005-0000-0000-00006FB30000}"/>
    <cellStyle name="Normal 5 2 2 2 4 3 4" xfId="37578" xr:uid="{00000000-0005-0000-0000-000070B30000}"/>
    <cellStyle name="Normal 5 2 2 2 4 4" xfId="37579" xr:uid="{00000000-0005-0000-0000-000071B30000}"/>
    <cellStyle name="Normal 5 2 2 2 4 4 2" xfId="37580" xr:uid="{00000000-0005-0000-0000-000072B30000}"/>
    <cellStyle name="Normal 5 2 2 2 4 4 2 2" xfId="37581" xr:uid="{00000000-0005-0000-0000-000073B30000}"/>
    <cellStyle name="Normal 5 2 2 2 4 4 2 3" xfId="57476" xr:uid="{00000000-0005-0000-0000-000074B30000}"/>
    <cellStyle name="Normal 5 2 2 2 4 4 3" xfId="37582" xr:uid="{00000000-0005-0000-0000-000075B30000}"/>
    <cellStyle name="Normal 5 2 2 2 4 4 4" xfId="37583" xr:uid="{00000000-0005-0000-0000-000076B30000}"/>
    <cellStyle name="Normal 5 2 2 2 4 5" xfId="37584" xr:uid="{00000000-0005-0000-0000-000077B30000}"/>
    <cellStyle name="Normal 5 2 2 2 4 5 2" xfId="37585" xr:uid="{00000000-0005-0000-0000-000078B30000}"/>
    <cellStyle name="Normal 5 2 2 2 4 5 3" xfId="57477" xr:uid="{00000000-0005-0000-0000-000079B30000}"/>
    <cellStyle name="Normal 5 2 2 2 4 6" xfId="37586" xr:uid="{00000000-0005-0000-0000-00007AB30000}"/>
    <cellStyle name="Normal 5 2 2 2 4 7" xfId="37587" xr:uid="{00000000-0005-0000-0000-00007BB30000}"/>
    <cellStyle name="Normal 5 2 2 2 5" xfId="37588" xr:uid="{00000000-0005-0000-0000-00007CB30000}"/>
    <cellStyle name="Normal 5 2 2 2 5 2" xfId="37589" xr:uid="{00000000-0005-0000-0000-00007DB30000}"/>
    <cellStyle name="Normal 5 2 2 2 5 2 2" xfId="37590" xr:uid="{00000000-0005-0000-0000-00007EB30000}"/>
    <cellStyle name="Normal 5 2 2 2 5 2 2 2" xfId="37591" xr:uid="{00000000-0005-0000-0000-00007FB30000}"/>
    <cellStyle name="Normal 5 2 2 2 5 2 2 3" xfId="57478" xr:uid="{00000000-0005-0000-0000-000080B30000}"/>
    <cellStyle name="Normal 5 2 2 2 5 2 3" xfId="37592" xr:uid="{00000000-0005-0000-0000-000081B30000}"/>
    <cellStyle name="Normal 5 2 2 2 5 2 4" xfId="37593" xr:uid="{00000000-0005-0000-0000-000082B30000}"/>
    <cellStyle name="Normal 5 2 2 2 5 3" xfId="37594" xr:uid="{00000000-0005-0000-0000-000083B30000}"/>
    <cellStyle name="Normal 5 2 2 2 5 3 2" xfId="37595" xr:uid="{00000000-0005-0000-0000-000084B30000}"/>
    <cellStyle name="Normal 5 2 2 2 5 3 2 2" xfId="37596" xr:uid="{00000000-0005-0000-0000-000085B30000}"/>
    <cellStyle name="Normal 5 2 2 2 5 3 2 3" xfId="57479" xr:uid="{00000000-0005-0000-0000-000086B30000}"/>
    <cellStyle name="Normal 5 2 2 2 5 3 3" xfId="37597" xr:uid="{00000000-0005-0000-0000-000087B30000}"/>
    <cellStyle name="Normal 5 2 2 2 5 3 4" xfId="37598" xr:uid="{00000000-0005-0000-0000-000088B30000}"/>
    <cellStyle name="Normal 5 2 2 2 5 4" xfId="37599" xr:uid="{00000000-0005-0000-0000-000089B30000}"/>
    <cellStyle name="Normal 5 2 2 2 5 4 2" xfId="37600" xr:uid="{00000000-0005-0000-0000-00008AB30000}"/>
    <cellStyle name="Normal 5 2 2 2 5 4 3" xfId="57480" xr:uid="{00000000-0005-0000-0000-00008BB30000}"/>
    <cellStyle name="Normal 5 2 2 2 5 5" xfId="37601" xr:uid="{00000000-0005-0000-0000-00008CB30000}"/>
    <cellStyle name="Normal 5 2 2 2 5 6" xfId="37602" xr:uid="{00000000-0005-0000-0000-00008DB30000}"/>
    <cellStyle name="Normal 5 2 2 2 6" xfId="37603" xr:uid="{00000000-0005-0000-0000-00008EB30000}"/>
    <cellStyle name="Normal 5 2 2 2 6 2" xfId="37604" xr:uid="{00000000-0005-0000-0000-00008FB30000}"/>
    <cellStyle name="Normal 5 2 2 2 6 2 2" xfId="37605" xr:uid="{00000000-0005-0000-0000-000090B30000}"/>
    <cellStyle name="Normal 5 2 2 2 6 2 2 2" xfId="37606" xr:uid="{00000000-0005-0000-0000-000091B30000}"/>
    <cellStyle name="Normal 5 2 2 2 6 2 2 3" xfId="57481" xr:uid="{00000000-0005-0000-0000-000092B30000}"/>
    <cellStyle name="Normal 5 2 2 2 6 2 3" xfId="37607" xr:uid="{00000000-0005-0000-0000-000093B30000}"/>
    <cellStyle name="Normal 5 2 2 2 6 2 4" xfId="37608" xr:uid="{00000000-0005-0000-0000-000094B30000}"/>
    <cellStyle name="Normal 5 2 2 2 6 3" xfId="37609" xr:uid="{00000000-0005-0000-0000-000095B30000}"/>
    <cellStyle name="Normal 5 2 2 2 6 3 2" xfId="37610" xr:uid="{00000000-0005-0000-0000-000096B30000}"/>
    <cellStyle name="Normal 5 2 2 2 6 3 3" xfId="57482" xr:uid="{00000000-0005-0000-0000-000097B30000}"/>
    <cellStyle name="Normal 5 2 2 2 6 4" xfId="37611" xr:uid="{00000000-0005-0000-0000-000098B30000}"/>
    <cellStyle name="Normal 5 2 2 2 6 5" xfId="37612" xr:uid="{00000000-0005-0000-0000-000099B30000}"/>
    <cellStyle name="Normal 5 2 2 2 7" xfId="37613" xr:uid="{00000000-0005-0000-0000-00009AB30000}"/>
    <cellStyle name="Normal 5 2 2 2 7 2" xfId="37614" xr:uid="{00000000-0005-0000-0000-00009BB30000}"/>
    <cellStyle name="Normal 5 2 2 2 7 2 2" xfId="37615" xr:uid="{00000000-0005-0000-0000-00009CB30000}"/>
    <cellStyle name="Normal 5 2 2 2 7 2 3" xfId="57483" xr:uid="{00000000-0005-0000-0000-00009DB30000}"/>
    <cellStyle name="Normal 5 2 2 2 7 3" xfId="37616" xr:uid="{00000000-0005-0000-0000-00009EB30000}"/>
    <cellStyle name="Normal 5 2 2 2 7 4" xfId="37617" xr:uid="{00000000-0005-0000-0000-00009FB30000}"/>
    <cellStyle name="Normal 5 2 2 2 8" xfId="37618" xr:uid="{00000000-0005-0000-0000-0000A0B30000}"/>
    <cellStyle name="Normal 5 2 2 2 8 2" xfId="37619" xr:uid="{00000000-0005-0000-0000-0000A1B30000}"/>
    <cellStyle name="Normal 5 2 2 2 8 2 2" xfId="37620" xr:uid="{00000000-0005-0000-0000-0000A2B30000}"/>
    <cellStyle name="Normal 5 2 2 2 8 2 3" xfId="57484" xr:uid="{00000000-0005-0000-0000-0000A3B30000}"/>
    <cellStyle name="Normal 5 2 2 2 8 3" xfId="37621" xr:uid="{00000000-0005-0000-0000-0000A4B30000}"/>
    <cellStyle name="Normal 5 2 2 2 8 4" xfId="37622" xr:uid="{00000000-0005-0000-0000-0000A5B30000}"/>
    <cellStyle name="Normal 5 2 2 2 9" xfId="37623" xr:uid="{00000000-0005-0000-0000-0000A6B30000}"/>
    <cellStyle name="Normal 5 2 2 2 9 2" xfId="37624" xr:uid="{00000000-0005-0000-0000-0000A7B30000}"/>
    <cellStyle name="Normal 5 2 2 2 9 3" xfId="57485" xr:uid="{00000000-0005-0000-0000-0000A8B30000}"/>
    <cellStyle name="Normal 5 2 2 3" xfId="37625" xr:uid="{00000000-0005-0000-0000-0000A9B30000}"/>
    <cellStyle name="Normal 5 2 2 3 10" xfId="37626" xr:uid="{00000000-0005-0000-0000-0000AAB30000}"/>
    <cellStyle name="Normal 5 2 2 3 11" xfId="37627" xr:uid="{00000000-0005-0000-0000-0000ABB30000}"/>
    <cellStyle name="Normal 5 2 2 3 2" xfId="37628" xr:uid="{00000000-0005-0000-0000-0000ACB30000}"/>
    <cellStyle name="Normal 5 2 2 3 2 10" xfId="37629" xr:uid="{00000000-0005-0000-0000-0000ADB30000}"/>
    <cellStyle name="Normal 5 2 2 3 2 2" xfId="37630" xr:uid="{00000000-0005-0000-0000-0000AEB30000}"/>
    <cellStyle name="Normal 5 2 2 3 2 2 2" xfId="37631" xr:uid="{00000000-0005-0000-0000-0000AFB30000}"/>
    <cellStyle name="Normal 5 2 2 3 2 2 2 2" xfId="37632" xr:uid="{00000000-0005-0000-0000-0000B0B30000}"/>
    <cellStyle name="Normal 5 2 2 3 2 2 2 2 2" xfId="37633" xr:uid="{00000000-0005-0000-0000-0000B1B30000}"/>
    <cellStyle name="Normal 5 2 2 3 2 2 2 2 2 2" xfId="37634" xr:uid="{00000000-0005-0000-0000-0000B2B30000}"/>
    <cellStyle name="Normal 5 2 2 3 2 2 2 2 2 2 2" xfId="37635" xr:uid="{00000000-0005-0000-0000-0000B3B30000}"/>
    <cellStyle name="Normal 5 2 2 3 2 2 2 2 2 2 3" xfId="57486" xr:uid="{00000000-0005-0000-0000-0000B4B30000}"/>
    <cellStyle name="Normal 5 2 2 3 2 2 2 2 2 3" xfId="37636" xr:uid="{00000000-0005-0000-0000-0000B5B30000}"/>
    <cellStyle name="Normal 5 2 2 3 2 2 2 2 2 4" xfId="37637" xr:uid="{00000000-0005-0000-0000-0000B6B30000}"/>
    <cellStyle name="Normal 5 2 2 3 2 2 2 2 3" xfId="37638" xr:uid="{00000000-0005-0000-0000-0000B7B30000}"/>
    <cellStyle name="Normal 5 2 2 3 2 2 2 2 3 2" xfId="37639" xr:uid="{00000000-0005-0000-0000-0000B8B30000}"/>
    <cellStyle name="Normal 5 2 2 3 2 2 2 2 3 2 2" xfId="37640" xr:uid="{00000000-0005-0000-0000-0000B9B30000}"/>
    <cellStyle name="Normal 5 2 2 3 2 2 2 2 3 2 3" xfId="57487" xr:uid="{00000000-0005-0000-0000-0000BAB30000}"/>
    <cellStyle name="Normal 5 2 2 3 2 2 2 2 3 3" xfId="37641" xr:uid="{00000000-0005-0000-0000-0000BBB30000}"/>
    <cellStyle name="Normal 5 2 2 3 2 2 2 2 3 4" xfId="37642" xr:uid="{00000000-0005-0000-0000-0000BCB30000}"/>
    <cellStyle name="Normal 5 2 2 3 2 2 2 2 4" xfId="37643" xr:uid="{00000000-0005-0000-0000-0000BDB30000}"/>
    <cellStyle name="Normal 5 2 2 3 2 2 2 2 4 2" xfId="37644" xr:uid="{00000000-0005-0000-0000-0000BEB30000}"/>
    <cellStyle name="Normal 5 2 2 3 2 2 2 2 4 3" xfId="57488" xr:uid="{00000000-0005-0000-0000-0000BFB30000}"/>
    <cellStyle name="Normal 5 2 2 3 2 2 2 2 5" xfId="37645" xr:uid="{00000000-0005-0000-0000-0000C0B30000}"/>
    <cellStyle name="Normal 5 2 2 3 2 2 2 2 6" xfId="37646" xr:uid="{00000000-0005-0000-0000-0000C1B30000}"/>
    <cellStyle name="Normal 5 2 2 3 2 2 2 3" xfId="37647" xr:uid="{00000000-0005-0000-0000-0000C2B30000}"/>
    <cellStyle name="Normal 5 2 2 3 2 2 2 3 2" xfId="37648" xr:uid="{00000000-0005-0000-0000-0000C3B30000}"/>
    <cellStyle name="Normal 5 2 2 3 2 2 2 3 2 2" xfId="37649" xr:uid="{00000000-0005-0000-0000-0000C4B30000}"/>
    <cellStyle name="Normal 5 2 2 3 2 2 2 3 2 3" xfId="57489" xr:uid="{00000000-0005-0000-0000-0000C5B30000}"/>
    <cellStyle name="Normal 5 2 2 3 2 2 2 3 3" xfId="37650" xr:uid="{00000000-0005-0000-0000-0000C6B30000}"/>
    <cellStyle name="Normal 5 2 2 3 2 2 2 3 4" xfId="37651" xr:uid="{00000000-0005-0000-0000-0000C7B30000}"/>
    <cellStyle name="Normal 5 2 2 3 2 2 2 4" xfId="37652" xr:uid="{00000000-0005-0000-0000-0000C8B30000}"/>
    <cellStyle name="Normal 5 2 2 3 2 2 2 4 2" xfId="37653" xr:uid="{00000000-0005-0000-0000-0000C9B30000}"/>
    <cellStyle name="Normal 5 2 2 3 2 2 2 4 2 2" xfId="37654" xr:uid="{00000000-0005-0000-0000-0000CAB30000}"/>
    <cellStyle name="Normal 5 2 2 3 2 2 2 4 2 3" xfId="57490" xr:uid="{00000000-0005-0000-0000-0000CBB30000}"/>
    <cellStyle name="Normal 5 2 2 3 2 2 2 4 3" xfId="37655" xr:uid="{00000000-0005-0000-0000-0000CCB30000}"/>
    <cellStyle name="Normal 5 2 2 3 2 2 2 4 4" xfId="37656" xr:uid="{00000000-0005-0000-0000-0000CDB30000}"/>
    <cellStyle name="Normal 5 2 2 3 2 2 2 5" xfId="37657" xr:uid="{00000000-0005-0000-0000-0000CEB30000}"/>
    <cellStyle name="Normal 5 2 2 3 2 2 2 5 2" xfId="37658" xr:uid="{00000000-0005-0000-0000-0000CFB30000}"/>
    <cellStyle name="Normal 5 2 2 3 2 2 2 5 3" xfId="57491" xr:uid="{00000000-0005-0000-0000-0000D0B30000}"/>
    <cellStyle name="Normal 5 2 2 3 2 2 2 6" xfId="37659" xr:uid="{00000000-0005-0000-0000-0000D1B30000}"/>
    <cellStyle name="Normal 5 2 2 3 2 2 2 7" xfId="37660" xr:uid="{00000000-0005-0000-0000-0000D2B30000}"/>
    <cellStyle name="Normal 5 2 2 3 2 2 3" xfId="37661" xr:uid="{00000000-0005-0000-0000-0000D3B30000}"/>
    <cellStyle name="Normal 5 2 2 3 2 2 3 2" xfId="37662" xr:uid="{00000000-0005-0000-0000-0000D4B30000}"/>
    <cellStyle name="Normal 5 2 2 3 2 2 3 2 2" xfId="37663" xr:uid="{00000000-0005-0000-0000-0000D5B30000}"/>
    <cellStyle name="Normal 5 2 2 3 2 2 3 2 2 2" xfId="37664" xr:uid="{00000000-0005-0000-0000-0000D6B30000}"/>
    <cellStyle name="Normal 5 2 2 3 2 2 3 2 2 3" xfId="57492" xr:uid="{00000000-0005-0000-0000-0000D7B30000}"/>
    <cellStyle name="Normal 5 2 2 3 2 2 3 2 3" xfId="37665" xr:uid="{00000000-0005-0000-0000-0000D8B30000}"/>
    <cellStyle name="Normal 5 2 2 3 2 2 3 2 4" xfId="37666" xr:uid="{00000000-0005-0000-0000-0000D9B30000}"/>
    <cellStyle name="Normal 5 2 2 3 2 2 3 3" xfId="37667" xr:uid="{00000000-0005-0000-0000-0000DAB30000}"/>
    <cellStyle name="Normal 5 2 2 3 2 2 3 3 2" xfId="37668" xr:uid="{00000000-0005-0000-0000-0000DBB30000}"/>
    <cellStyle name="Normal 5 2 2 3 2 2 3 3 2 2" xfId="37669" xr:uid="{00000000-0005-0000-0000-0000DCB30000}"/>
    <cellStyle name="Normal 5 2 2 3 2 2 3 3 2 3" xfId="57493" xr:uid="{00000000-0005-0000-0000-0000DDB30000}"/>
    <cellStyle name="Normal 5 2 2 3 2 2 3 3 3" xfId="37670" xr:uid="{00000000-0005-0000-0000-0000DEB30000}"/>
    <cellStyle name="Normal 5 2 2 3 2 2 3 3 4" xfId="37671" xr:uid="{00000000-0005-0000-0000-0000DFB30000}"/>
    <cellStyle name="Normal 5 2 2 3 2 2 3 4" xfId="37672" xr:uid="{00000000-0005-0000-0000-0000E0B30000}"/>
    <cellStyle name="Normal 5 2 2 3 2 2 3 4 2" xfId="37673" xr:uid="{00000000-0005-0000-0000-0000E1B30000}"/>
    <cellStyle name="Normal 5 2 2 3 2 2 3 4 3" xfId="57494" xr:uid="{00000000-0005-0000-0000-0000E2B30000}"/>
    <cellStyle name="Normal 5 2 2 3 2 2 3 5" xfId="37674" xr:uid="{00000000-0005-0000-0000-0000E3B30000}"/>
    <cellStyle name="Normal 5 2 2 3 2 2 3 6" xfId="37675" xr:uid="{00000000-0005-0000-0000-0000E4B30000}"/>
    <cellStyle name="Normal 5 2 2 3 2 2 4" xfId="37676" xr:uid="{00000000-0005-0000-0000-0000E5B30000}"/>
    <cellStyle name="Normal 5 2 2 3 2 2 4 2" xfId="37677" xr:uid="{00000000-0005-0000-0000-0000E6B30000}"/>
    <cellStyle name="Normal 5 2 2 3 2 2 4 2 2" xfId="37678" xr:uid="{00000000-0005-0000-0000-0000E7B30000}"/>
    <cellStyle name="Normal 5 2 2 3 2 2 4 2 3" xfId="57495" xr:uid="{00000000-0005-0000-0000-0000E8B30000}"/>
    <cellStyle name="Normal 5 2 2 3 2 2 4 3" xfId="37679" xr:uid="{00000000-0005-0000-0000-0000E9B30000}"/>
    <cellStyle name="Normal 5 2 2 3 2 2 4 4" xfId="37680" xr:uid="{00000000-0005-0000-0000-0000EAB30000}"/>
    <cellStyle name="Normal 5 2 2 3 2 2 5" xfId="37681" xr:uid="{00000000-0005-0000-0000-0000EBB30000}"/>
    <cellStyle name="Normal 5 2 2 3 2 2 5 2" xfId="37682" xr:uid="{00000000-0005-0000-0000-0000ECB30000}"/>
    <cellStyle name="Normal 5 2 2 3 2 2 5 2 2" xfId="37683" xr:uid="{00000000-0005-0000-0000-0000EDB30000}"/>
    <cellStyle name="Normal 5 2 2 3 2 2 5 2 3" xfId="57496" xr:uid="{00000000-0005-0000-0000-0000EEB30000}"/>
    <cellStyle name="Normal 5 2 2 3 2 2 5 3" xfId="37684" xr:uid="{00000000-0005-0000-0000-0000EFB30000}"/>
    <cellStyle name="Normal 5 2 2 3 2 2 5 4" xfId="37685" xr:uid="{00000000-0005-0000-0000-0000F0B30000}"/>
    <cellStyle name="Normal 5 2 2 3 2 2 6" xfId="37686" xr:uid="{00000000-0005-0000-0000-0000F1B30000}"/>
    <cellStyle name="Normal 5 2 2 3 2 2 6 2" xfId="37687" xr:uid="{00000000-0005-0000-0000-0000F2B30000}"/>
    <cellStyle name="Normal 5 2 2 3 2 2 6 3" xfId="57497" xr:uid="{00000000-0005-0000-0000-0000F3B30000}"/>
    <cellStyle name="Normal 5 2 2 3 2 2 7" xfId="37688" xr:uid="{00000000-0005-0000-0000-0000F4B30000}"/>
    <cellStyle name="Normal 5 2 2 3 2 2 8" xfId="37689" xr:uid="{00000000-0005-0000-0000-0000F5B30000}"/>
    <cellStyle name="Normal 5 2 2 3 2 3" xfId="37690" xr:uid="{00000000-0005-0000-0000-0000F6B30000}"/>
    <cellStyle name="Normal 5 2 2 3 2 3 2" xfId="37691" xr:uid="{00000000-0005-0000-0000-0000F7B30000}"/>
    <cellStyle name="Normal 5 2 2 3 2 3 2 2" xfId="37692" xr:uid="{00000000-0005-0000-0000-0000F8B30000}"/>
    <cellStyle name="Normal 5 2 2 3 2 3 2 2 2" xfId="37693" xr:uid="{00000000-0005-0000-0000-0000F9B30000}"/>
    <cellStyle name="Normal 5 2 2 3 2 3 2 2 2 2" xfId="37694" xr:uid="{00000000-0005-0000-0000-0000FAB30000}"/>
    <cellStyle name="Normal 5 2 2 3 2 3 2 2 2 3" xfId="57498" xr:uid="{00000000-0005-0000-0000-0000FBB30000}"/>
    <cellStyle name="Normal 5 2 2 3 2 3 2 2 3" xfId="37695" xr:uid="{00000000-0005-0000-0000-0000FCB30000}"/>
    <cellStyle name="Normal 5 2 2 3 2 3 2 2 4" xfId="37696" xr:uid="{00000000-0005-0000-0000-0000FDB30000}"/>
    <cellStyle name="Normal 5 2 2 3 2 3 2 3" xfId="37697" xr:uid="{00000000-0005-0000-0000-0000FEB30000}"/>
    <cellStyle name="Normal 5 2 2 3 2 3 2 3 2" xfId="37698" xr:uid="{00000000-0005-0000-0000-0000FFB30000}"/>
    <cellStyle name="Normal 5 2 2 3 2 3 2 3 2 2" xfId="37699" xr:uid="{00000000-0005-0000-0000-000000B40000}"/>
    <cellStyle name="Normal 5 2 2 3 2 3 2 3 2 3" xfId="57499" xr:uid="{00000000-0005-0000-0000-000001B40000}"/>
    <cellStyle name="Normal 5 2 2 3 2 3 2 3 3" xfId="37700" xr:uid="{00000000-0005-0000-0000-000002B40000}"/>
    <cellStyle name="Normal 5 2 2 3 2 3 2 3 4" xfId="37701" xr:uid="{00000000-0005-0000-0000-000003B40000}"/>
    <cellStyle name="Normal 5 2 2 3 2 3 2 4" xfId="37702" xr:uid="{00000000-0005-0000-0000-000004B40000}"/>
    <cellStyle name="Normal 5 2 2 3 2 3 2 4 2" xfId="37703" xr:uid="{00000000-0005-0000-0000-000005B40000}"/>
    <cellStyle name="Normal 5 2 2 3 2 3 2 4 3" xfId="57500" xr:uid="{00000000-0005-0000-0000-000006B40000}"/>
    <cellStyle name="Normal 5 2 2 3 2 3 2 5" xfId="37704" xr:uid="{00000000-0005-0000-0000-000007B40000}"/>
    <cellStyle name="Normal 5 2 2 3 2 3 2 6" xfId="37705" xr:uid="{00000000-0005-0000-0000-000008B40000}"/>
    <cellStyle name="Normal 5 2 2 3 2 3 3" xfId="37706" xr:uid="{00000000-0005-0000-0000-000009B40000}"/>
    <cellStyle name="Normal 5 2 2 3 2 3 3 2" xfId="37707" xr:uid="{00000000-0005-0000-0000-00000AB40000}"/>
    <cellStyle name="Normal 5 2 2 3 2 3 3 2 2" xfId="37708" xr:uid="{00000000-0005-0000-0000-00000BB40000}"/>
    <cellStyle name="Normal 5 2 2 3 2 3 3 2 3" xfId="57501" xr:uid="{00000000-0005-0000-0000-00000CB40000}"/>
    <cellStyle name="Normal 5 2 2 3 2 3 3 3" xfId="37709" xr:uid="{00000000-0005-0000-0000-00000DB40000}"/>
    <cellStyle name="Normal 5 2 2 3 2 3 3 4" xfId="37710" xr:uid="{00000000-0005-0000-0000-00000EB40000}"/>
    <cellStyle name="Normal 5 2 2 3 2 3 4" xfId="37711" xr:uid="{00000000-0005-0000-0000-00000FB40000}"/>
    <cellStyle name="Normal 5 2 2 3 2 3 4 2" xfId="37712" xr:uid="{00000000-0005-0000-0000-000010B40000}"/>
    <cellStyle name="Normal 5 2 2 3 2 3 4 2 2" xfId="37713" xr:uid="{00000000-0005-0000-0000-000011B40000}"/>
    <cellStyle name="Normal 5 2 2 3 2 3 4 2 3" xfId="57502" xr:uid="{00000000-0005-0000-0000-000012B40000}"/>
    <cellStyle name="Normal 5 2 2 3 2 3 4 3" xfId="37714" xr:uid="{00000000-0005-0000-0000-000013B40000}"/>
    <cellStyle name="Normal 5 2 2 3 2 3 4 4" xfId="37715" xr:uid="{00000000-0005-0000-0000-000014B40000}"/>
    <cellStyle name="Normal 5 2 2 3 2 3 5" xfId="37716" xr:uid="{00000000-0005-0000-0000-000015B40000}"/>
    <cellStyle name="Normal 5 2 2 3 2 3 5 2" xfId="37717" xr:uid="{00000000-0005-0000-0000-000016B40000}"/>
    <cellStyle name="Normal 5 2 2 3 2 3 5 3" xfId="57503" xr:uid="{00000000-0005-0000-0000-000017B40000}"/>
    <cellStyle name="Normal 5 2 2 3 2 3 6" xfId="37718" xr:uid="{00000000-0005-0000-0000-000018B40000}"/>
    <cellStyle name="Normal 5 2 2 3 2 3 7" xfId="37719" xr:uid="{00000000-0005-0000-0000-000019B40000}"/>
    <cellStyle name="Normal 5 2 2 3 2 4" xfId="37720" xr:uid="{00000000-0005-0000-0000-00001AB40000}"/>
    <cellStyle name="Normal 5 2 2 3 2 4 2" xfId="37721" xr:uid="{00000000-0005-0000-0000-00001BB40000}"/>
    <cellStyle name="Normal 5 2 2 3 2 4 2 2" xfId="37722" xr:uid="{00000000-0005-0000-0000-00001CB40000}"/>
    <cellStyle name="Normal 5 2 2 3 2 4 2 2 2" xfId="37723" xr:uid="{00000000-0005-0000-0000-00001DB40000}"/>
    <cellStyle name="Normal 5 2 2 3 2 4 2 2 3" xfId="57504" xr:uid="{00000000-0005-0000-0000-00001EB40000}"/>
    <cellStyle name="Normal 5 2 2 3 2 4 2 3" xfId="37724" xr:uid="{00000000-0005-0000-0000-00001FB40000}"/>
    <cellStyle name="Normal 5 2 2 3 2 4 2 4" xfId="37725" xr:uid="{00000000-0005-0000-0000-000020B40000}"/>
    <cellStyle name="Normal 5 2 2 3 2 4 3" xfId="37726" xr:uid="{00000000-0005-0000-0000-000021B40000}"/>
    <cellStyle name="Normal 5 2 2 3 2 4 3 2" xfId="37727" xr:uid="{00000000-0005-0000-0000-000022B40000}"/>
    <cellStyle name="Normal 5 2 2 3 2 4 3 2 2" xfId="37728" xr:uid="{00000000-0005-0000-0000-000023B40000}"/>
    <cellStyle name="Normal 5 2 2 3 2 4 3 2 3" xfId="57505" xr:uid="{00000000-0005-0000-0000-000024B40000}"/>
    <cellStyle name="Normal 5 2 2 3 2 4 3 3" xfId="37729" xr:uid="{00000000-0005-0000-0000-000025B40000}"/>
    <cellStyle name="Normal 5 2 2 3 2 4 3 4" xfId="37730" xr:uid="{00000000-0005-0000-0000-000026B40000}"/>
    <cellStyle name="Normal 5 2 2 3 2 4 4" xfId="37731" xr:uid="{00000000-0005-0000-0000-000027B40000}"/>
    <cellStyle name="Normal 5 2 2 3 2 4 4 2" xfId="37732" xr:uid="{00000000-0005-0000-0000-000028B40000}"/>
    <cellStyle name="Normal 5 2 2 3 2 4 4 3" xfId="57506" xr:uid="{00000000-0005-0000-0000-000029B40000}"/>
    <cellStyle name="Normal 5 2 2 3 2 4 5" xfId="37733" xr:uid="{00000000-0005-0000-0000-00002AB40000}"/>
    <cellStyle name="Normal 5 2 2 3 2 4 6" xfId="37734" xr:uid="{00000000-0005-0000-0000-00002BB40000}"/>
    <cellStyle name="Normal 5 2 2 3 2 5" xfId="37735" xr:uid="{00000000-0005-0000-0000-00002CB40000}"/>
    <cellStyle name="Normal 5 2 2 3 2 5 2" xfId="37736" xr:uid="{00000000-0005-0000-0000-00002DB40000}"/>
    <cellStyle name="Normal 5 2 2 3 2 5 2 2" xfId="37737" xr:uid="{00000000-0005-0000-0000-00002EB40000}"/>
    <cellStyle name="Normal 5 2 2 3 2 5 2 2 2" xfId="37738" xr:uid="{00000000-0005-0000-0000-00002FB40000}"/>
    <cellStyle name="Normal 5 2 2 3 2 5 2 2 3" xfId="57507" xr:uid="{00000000-0005-0000-0000-000030B40000}"/>
    <cellStyle name="Normal 5 2 2 3 2 5 2 3" xfId="37739" xr:uid="{00000000-0005-0000-0000-000031B40000}"/>
    <cellStyle name="Normal 5 2 2 3 2 5 2 4" xfId="37740" xr:uid="{00000000-0005-0000-0000-000032B40000}"/>
    <cellStyle name="Normal 5 2 2 3 2 5 3" xfId="37741" xr:uid="{00000000-0005-0000-0000-000033B40000}"/>
    <cellStyle name="Normal 5 2 2 3 2 5 3 2" xfId="37742" xr:uid="{00000000-0005-0000-0000-000034B40000}"/>
    <cellStyle name="Normal 5 2 2 3 2 5 3 3" xfId="57508" xr:uid="{00000000-0005-0000-0000-000035B40000}"/>
    <cellStyle name="Normal 5 2 2 3 2 5 4" xfId="37743" xr:uid="{00000000-0005-0000-0000-000036B40000}"/>
    <cellStyle name="Normal 5 2 2 3 2 5 5" xfId="37744" xr:uid="{00000000-0005-0000-0000-000037B40000}"/>
    <cellStyle name="Normal 5 2 2 3 2 6" xfId="37745" xr:uid="{00000000-0005-0000-0000-000038B40000}"/>
    <cellStyle name="Normal 5 2 2 3 2 6 2" xfId="37746" xr:uid="{00000000-0005-0000-0000-000039B40000}"/>
    <cellStyle name="Normal 5 2 2 3 2 6 2 2" xfId="37747" xr:uid="{00000000-0005-0000-0000-00003AB40000}"/>
    <cellStyle name="Normal 5 2 2 3 2 6 2 3" xfId="57509" xr:uid="{00000000-0005-0000-0000-00003BB40000}"/>
    <cellStyle name="Normal 5 2 2 3 2 6 3" xfId="37748" xr:uid="{00000000-0005-0000-0000-00003CB40000}"/>
    <cellStyle name="Normal 5 2 2 3 2 6 4" xfId="37749" xr:uid="{00000000-0005-0000-0000-00003DB40000}"/>
    <cellStyle name="Normal 5 2 2 3 2 7" xfId="37750" xr:uid="{00000000-0005-0000-0000-00003EB40000}"/>
    <cellStyle name="Normal 5 2 2 3 2 7 2" xfId="37751" xr:uid="{00000000-0005-0000-0000-00003FB40000}"/>
    <cellStyle name="Normal 5 2 2 3 2 7 2 2" xfId="37752" xr:uid="{00000000-0005-0000-0000-000040B40000}"/>
    <cellStyle name="Normal 5 2 2 3 2 7 2 3" xfId="57510" xr:uid="{00000000-0005-0000-0000-000041B40000}"/>
    <cellStyle name="Normal 5 2 2 3 2 7 3" xfId="37753" xr:uid="{00000000-0005-0000-0000-000042B40000}"/>
    <cellStyle name="Normal 5 2 2 3 2 7 4" xfId="37754" xr:uid="{00000000-0005-0000-0000-000043B40000}"/>
    <cellStyle name="Normal 5 2 2 3 2 8" xfId="37755" xr:uid="{00000000-0005-0000-0000-000044B40000}"/>
    <cellStyle name="Normal 5 2 2 3 2 8 2" xfId="37756" xr:uid="{00000000-0005-0000-0000-000045B40000}"/>
    <cellStyle name="Normal 5 2 2 3 2 8 3" xfId="57511" xr:uid="{00000000-0005-0000-0000-000046B40000}"/>
    <cellStyle name="Normal 5 2 2 3 2 9" xfId="37757" xr:uid="{00000000-0005-0000-0000-000047B40000}"/>
    <cellStyle name="Normal 5 2 2 3 3" xfId="37758" xr:uid="{00000000-0005-0000-0000-000048B40000}"/>
    <cellStyle name="Normal 5 2 2 3 3 2" xfId="37759" xr:uid="{00000000-0005-0000-0000-000049B40000}"/>
    <cellStyle name="Normal 5 2 2 3 3 2 2" xfId="37760" xr:uid="{00000000-0005-0000-0000-00004AB40000}"/>
    <cellStyle name="Normal 5 2 2 3 3 2 2 2" xfId="37761" xr:uid="{00000000-0005-0000-0000-00004BB40000}"/>
    <cellStyle name="Normal 5 2 2 3 3 2 2 2 2" xfId="37762" xr:uid="{00000000-0005-0000-0000-00004CB40000}"/>
    <cellStyle name="Normal 5 2 2 3 3 2 2 2 2 2" xfId="37763" xr:uid="{00000000-0005-0000-0000-00004DB40000}"/>
    <cellStyle name="Normal 5 2 2 3 3 2 2 2 2 3" xfId="57512" xr:uid="{00000000-0005-0000-0000-00004EB40000}"/>
    <cellStyle name="Normal 5 2 2 3 3 2 2 2 3" xfId="37764" xr:uid="{00000000-0005-0000-0000-00004FB40000}"/>
    <cellStyle name="Normal 5 2 2 3 3 2 2 2 4" xfId="37765" xr:uid="{00000000-0005-0000-0000-000050B40000}"/>
    <cellStyle name="Normal 5 2 2 3 3 2 2 3" xfId="37766" xr:uid="{00000000-0005-0000-0000-000051B40000}"/>
    <cellStyle name="Normal 5 2 2 3 3 2 2 3 2" xfId="37767" xr:uid="{00000000-0005-0000-0000-000052B40000}"/>
    <cellStyle name="Normal 5 2 2 3 3 2 2 3 2 2" xfId="37768" xr:uid="{00000000-0005-0000-0000-000053B40000}"/>
    <cellStyle name="Normal 5 2 2 3 3 2 2 3 2 3" xfId="57513" xr:uid="{00000000-0005-0000-0000-000054B40000}"/>
    <cellStyle name="Normal 5 2 2 3 3 2 2 3 3" xfId="37769" xr:uid="{00000000-0005-0000-0000-000055B40000}"/>
    <cellStyle name="Normal 5 2 2 3 3 2 2 3 4" xfId="37770" xr:uid="{00000000-0005-0000-0000-000056B40000}"/>
    <cellStyle name="Normal 5 2 2 3 3 2 2 4" xfId="37771" xr:uid="{00000000-0005-0000-0000-000057B40000}"/>
    <cellStyle name="Normal 5 2 2 3 3 2 2 4 2" xfId="37772" xr:uid="{00000000-0005-0000-0000-000058B40000}"/>
    <cellStyle name="Normal 5 2 2 3 3 2 2 4 3" xfId="57514" xr:uid="{00000000-0005-0000-0000-000059B40000}"/>
    <cellStyle name="Normal 5 2 2 3 3 2 2 5" xfId="37773" xr:uid="{00000000-0005-0000-0000-00005AB40000}"/>
    <cellStyle name="Normal 5 2 2 3 3 2 2 6" xfId="37774" xr:uid="{00000000-0005-0000-0000-00005BB40000}"/>
    <cellStyle name="Normal 5 2 2 3 3 2 3" xfId="37775" xr:uid="{00000000-0005-0000-0000-00005CB40000}"/>
    <cellStyle name="Normal 5 2 2 3 3 2 3 2" xfId="37776" xr:uid="{00000000-0005-0000-0000-00005DB40000}"/>
    <cellStyle name="Normal 5 2 2 3 3 2 3 2 2" xfId="37777" xr:uid="{00000000-0005-0000-0000-00005EB40000}"/>
    <cellStyle name="Normal 5 2 2 3 3 2 3 2 3" xfId="57515" xr:uid="{00000000-0005-0000-0000-00005FB40000}"/>
    <cellStyle name="Normal 5 2 2 3 3 2 3 3" xfId="37778" xr:uid="{00000000-0005-0000-0000-000060B40000}"/>
    <cellStyle name="Normal 5 2 2 3 3 2 3 4" xfId="37779" xr:uid="{00000000-0005-0000-0000-000061B40000}"/>
    <cellStyle name="Normal 5 2 2 3 3 2 4" xfId="37780" xr:uid="{00000000-0005-0000-0000-000062B40000}"/>
    <cellStyle name="Normal 5 2 2 3 3 2 4 2" xfId="37781" xr:uid="{00000000-0005-0000-0000-000063B40000}"/>
    <cellStyle name="Normal 5 2 2 3 3 2 4 2 2" xfId="37782" xr:uid="{00000000-0005-0000-0000-000064B40000}"/>
    <cellStyle name="Normal 5 2 2 3 3 2 4 2 3" xfId="57516" xr:uid="{00000000-0005-0000-0000-000065B40000}"/>
    <cellStyle name="Normal 5 2 2 3 3 2 4 3" xfId="37783" xr:uid="{00000000-0005-0000-0000-000066B40000}"/>
    <cellStyle name="Normal 5 2 2 3 3 2 4 4" xfId="37784" xr:uid="{00000000-0005-0000-0000-000067B40000}"/>
    <cellStyle name="Normal 5 2 2 3 3 2 5" xfId="37785" xr:uid="{00000000-0005-0000-0000-000068B40000}"/>
    <cellStyle name="Normal 5 2 2 3 3 2 5 2" xfId="37786" xr:uid="{00000000-0005-0000-0000-000069B40000}"/>
    <cellStyle name="Normal 5 2 2 3 3 2 5 3" xfId="57517" xr:uid="{00000000-0005-0000-0000-00006AB40000}"/>
    <cellStyle name="Normal 5 2 2 3 3 2 6" xfId="37787" xr:uid="{00000000-0005-0000-0000-00006BB40000}"/>
    <cellStyle name="Normal 5 2 2 3 3 2 7" xfId="37788" xr:uid="{00000000-0005-0000-0000-00006CB40000}"/>
    <cellStyle name="Normal 5 2 2 3 3 3" xfId="37789" xr:uid="{00000000-0005-0000-0000-00006DB40000}"/>
    <cellStyle name="Normal 5 2 2 3 3 3 2" xfId="37790" xr:uid="{00000000-0005-0000-0000-00006EB40000}"/>
    <cellStyle name="Normal 5 2 2 3 3 3 2 2" xfId="37791" xr:uid="{00000000-0005-0000-0000-00006FB40000}"/>
    <cellStyle name="Normal 5 2 2 3 3 3 2 2 2" xfId="37792" xr:uid="{00000000-0005-0000-0000-000070B40000}"/>
    <cellStyle name="Normal 5 2 2 3 3 3 2 2 3" xfId="57518" xr:uid="{00000000-0005-0000-0000-000071B40000}"/>
    <cellStyle name="Normal 5 2 2 3 3 3 2 3" xfId="37793" xr:uid="{00000000-0005-0000-0000-000072B40000}"/>
    <cellStyle name="Normal 5 2 2 3 3 3 2 4" xfId="37794" xr:uid="{00000000-0005-0000-0000-000073B40000}"/>
    <cellStyle name="Normal 5 2 2 3 3 3 3" xfId="37795" xr:uid="{00000000-0005-0000-0000-000074B40000}"/>
    <cellStyle name="Normal 5 2 2 3 3 3 3 2" xfId="37796" xr:uid="{00000000-0005-0000-0000-000075B40000}"/>
    <cellStyle name="Normal 5 2 2 3 3 3 3 2 2" xfId="37797" xr:uid="{00000000-0005-0000-0000-000076B40000}"/>
    <cellStyle name="Normal 5 2 2 3 3 3 3 2 3" xfId="57519" xr:uid="{00000000-0005-0000-0000-000077B40000}"/>
    <cellStyle name="Normal 5 2 2 3 3 3 3 3" xfId="37798" xr:uid="{00000000-0005-0000-0000-000078B40000}"/>
    <cellStyle name="Normal 5 2 2 3 3 3 3 4" xfId="37799" xr:uid="{00000000-0005-0000-0000-000079B40000}"/>
    <cellStyle name="Normal 5 2 2 3 3 3 4" xfId="37800" xr:uid="{00000000-0005-0000-0000-00007AB40000}"/>
    <cellStyle name="Normal 5 2 2 3 3 3 4 2" xfId="37801" xr:uid="{00000000-0005-0000-0000-00007BB40000}"/>
    <cellStyle name="Normal 5 2 2 3 3 3 4 3" xfId="57520" xr:uid="{00000000-0005-0000-0000-00007CB40000}"/>
    <cellStyle name="Normal 5 2 2 3 3 3 5" xfId="37802" xr:uid="{00000000-0005-0000-0000-00007DB40000}"/>
    <cellStyle name="Normal 5 2 2 3 3 3 6" xfId="37803" xr:uid="{00000000-0005-0000-0000-00007EB40000}"/>
    <cellStyle name="Normal 5 2 2 3 3 4" xfId="37804" xr:uid="{00000000-0005-0000-0000-00007FB40000}"/>
    <cellStyle name="Normal 5 2 2 3 3 4 2" xfId="37805" xr:uid="{00000000-0005-0000-0000-000080B40000}"/>
    <cellStyle name="Normal 5 2 2 3 3 4 2 2" xfId="37806" xr:uid="{00000000-0005-0000-0000-000081B40000}"/>
    <cellStyle name="Normal 5 2 2 3 3 4 2 3" xfId="57521" xr:uid="{00000000-0005-0000-0000-000082B40000}"/>
    <cellStyle name="Normal 5 2 2 3 3 4 3" xfId="37807" xr:uid="{00000000-0005-0000-0000-000083B40000}"/>
    <cellStyle name="Normal 5 2 2 3 3 4 4" xfId="37808" xr:uid="{00000000-0005-0000-0000-000084B40000}"/>
    <cellStyle name="Normal 5 2 2 3 3 5" xfId="37809" xr:uid="{00000000-0005-0000-0000-000085B40000}"/>
    <cellStyle name="Normal 5 2 2 3 3 5 2" xfId="37810" xr:uid="{00000000-0005-0000-0000-000086B40000}"/>
    <cellStyle name="Normal 5 2 2 3 3 5 2 2" xfId="37811" xr:uid="{00000000-0005-0000-0000-000087B40000}"/>
    <cellStyle name="Normal 5 2 2 3 3 5 2 3" xfId="57522" xr:uid="{00000000-0005-0000-0000-000088B40000}"/>
    <cellStyle name="Normal 5 2 2 3 3 5 3" xfId="37812" xr:uid="{00000000-0005-0000-0000-000089B40000}"/>
    <cellStyle name="Normal 5 2 2 3 3 5 4" xfId="37813" xr:uid="{00000000-0005-0000-0000-00008AB40000}"/>
    <cellStyle name="Normal 5 2 2 3 3 6" xfId="37814" xr:uid="{00000000-0005-0000-0000-00008BB40000}"/>
    <cellStyle name="Normal 5 2 2 3 3 6 2" xfId="37815" xr:uid="{00000000-0005-0000-0000-00008CB40000}"/>
    <cellStyle name="Normal 5 2 2 3 3 6 3" xfId="57523" xr:uid="{00000000-0005-0000-0000-00008DB40000}"/>
    <cellStyle name="Normal 5 2 2 3 3 7" xfId="37816" xr:uid="{00000000-0005-0000-0000-00008EB40000}"/>
    <cellStyle name="Normal 5 2 2 3 3 8" xfId="37817" xr:uid="{00000000-0005-0000-0000-00008FB40000}"/>
    <cellStyle name="Normal 5 2 2 3 4" xfId="37818" xr:uid="{00000000-0005-0000-0000-000090B40000}"/>
    <cellStyle name="Normal 5 2 2 3 4 2" xfId="37819" xr:uid="{00000000-0005-0000-0000-000091B40000}"/>
    <cellStyle name="Normal 5 2 2 3 4 2 2" xfId="37820" xr:uid="{00000000-0005-0000-0000-000092B40000}"/>
    <cellStyle name="Normal 5 2 2 3 4 2 2 2" xfId="37821" xr:uid="{00000000-0005-0000-0000-000093B40000}"/>
    <cellStyle name="Normal 5 2 2 3 4 2 2 2 2" xfId="37822" xr:uid="{00000000-0005-0000-0000-000094B40000}"/>
    <cellStyle name="Normal 5 2 2 3 4 2 2 2 3" xfId="57524" xr:uid="{00000000-0005-0000-0000-000095B40000}"/>
    <cellStyle name="Normal 5 2 2 3 4 2 2 3" xfId="37823" xr:uid="{00000000-0005-0000-0000-000096B40000}"/>
    <cellStyle name="Normal 5 2 2 3 4 2 2 4" xfId="37824" xr:uid="{00000000-0005-0000-0000-000097B40000}"/>
    <cellStyle name="Normal 5 2 2 3 4 2 3" xfId="37825" xr:uid="{00000000-0005-0000-0000-000098B40000}"/>
    <cellStyle name="Normal 5 2 2 3 4 2 3 2" xfId="37826" xr:uid="{00000000-0005-0000-0000-000099B40000}"/>
    <cellStyle name="Normal 5 2 2 3 4 2 3 2 2" xfId="37827" xr:uid="{00000000-0005-0000-0000-00009AB40000}"/>
    <cellStyle name="Normal 5 2 2 3 4 2 3 2 3" xfId="57525" xr:uid="{00000000-0005-0000-0000-00009BB40000}"/>
    <cellStyle name="Normal 5 2 2 3 4 2 3 3" xfId="37828" xr:uid="{00000000-0005-0000-0000-00009CB40000}"/>
    <cellStyle name="Normal 5 2 2 3 4 2 3 4" xfId="37829" xr:uid="{00000000-0005-0000-0000-00009DB40000}"/>
    <cellStyle name="Normal 5 2 2 3 4 2 4" xfId="37830" xr:uid="{00000000-0005-0000-0000-00009EB40000}"/>
    <cellStyle name="Normal 5 2 2 3 4 2 4 2" xfId="37831" xr:uid="{00000000-0005-0000-0000-00009FB40000}"/>
    <cellStyle name="Normal 5 2 2 3 4 2 4 3" xfId="57526" xr:uid="{00000000-0005-0000-0000-0000A0B40000}"/>
    <cellStyle name="Normal 5 2 2 3 4 2 5" xfId="37832" xr:uid="{00000000-0005-0000-0000-0000A1B40000}"/>
    <cellStyle name="Normal 5 2 2 3 4 2 6" xfId="37833" xr:uid="{00000000-0005-0000-0000-0000A2B40000}"/>
    <cellStyle name="Normal 5 2 2 3 4 3" xfId="37834" xr:uid="{00000000-0005-0000-0000-0000A3B40000}"/>
    <cellStyle name="Normal 5 2 2 3 4 3 2" xfId="37835" xr:uid="{00000000-0005-0000-0000-0000A4B40000}"/>
    <cellStyle name="Normal 5 2 2 3 4 3 2 2" xfId="37836" xr:uid="{00000000-0005-0000-0000-0000A5B40000}"/>
    <cellStyle name="Normal 5 2 2 3 4 3 2 3" xfId="57527" xr:uid="{00000000-0005-0000-0000-0000A6B40000}"/>
    <cellStyle name="Normal 5 2 2 3 4 3 3" xfId="37837" xr:uid="{00000000-0005-0000-0000-0000A7B40000}"/>
    <cellStyle name="Normal 5 2 2 3 4 3 4" xfId="37838" xr:uid="{00000000-0005-0000-0000-0000A8B40000}"/>
    <cellStyle name="Normal 5 2 2 3 4 4" xfId="37839" xr:uid="{00000000-0005-0000-0000-0000A9B40000}"/>
    <cellStyle name="Normal 5 2 2 3 4 4 2" xfId="37840" xr:uid="{00000000-0005-0000-0000-0000AAB40000}"/>
    <cellStyle name="Normal 5 2 2 3 4 4 2 2" xfId="37841" xr:uid="{00000000-0005-0000-0000-0000ABB40000}"/>
    <cellStyle name="Normal 5 2 2 3 4 4 2 3" xfId="57528" xr:uid="{00000000-0005-0000-0000-0000ACB40000}"/>
    <cellStyle name="Normal 5 2 2 3 4 4 3" xfId="37842" xr:uid="{00000000-0005-0000-0000-0000ADB40000}"/>
    <cellStyle name="Normal 5 2 2 3 4 4 4" xfId="37843" xr:uid="{00000000-0005-0000-0000-0000AEB40000}"/>
    <cellStyle name="Normal 5 2 2 3 4 5" xfId="37844" xr:uid="{00000000-0005-0000-0000-0000AFB40000}"/>
    <cellStyle name="Normal 5 2 2 3 4 5 2" xfId="37845" xr:uid="{00000000-0005-0000-0000-0000B0B40000}"/>
    <cellStyle name="Normal 5 2 2 3 4 5 3" xfId="57529" xr:uid="{00000000-0005-0000-0000-0000B1B40000}"/>
    <cellStyle name="Normal 5 2 2 3 4 6" xfId="37846" xr:uid="{00000000-0005-0000-0000-0000B2B40000}"/>
    <cellStyle name="Normal 5 2 2 3 4 7" xfId="37847" xr:uid="{00000000-0005-0000-0000-0000B3B40000}"/>
    <cellStyle name="Normal 5 2 2 3 5" xfId="37848" xr:uid="{00000000-0005-0000-0000-0000B4B40000}"/>
    <cellStyle name="Normal 5 2 2 3 5 2" xfId="37849" xr:uid="{00000000-0005-0000-0000-0000B5B40000}"/>
    <cellStyle name="Normal 5 2 2 3 5 2 2" xfId="37850" xr:uid="{00000000-0005-0000-0000-0000B6B40000}"/>
    <cellStyle name="Normal 5 2 2 3 5 2 2 2" xfId="37851" xr:uid="{00000000-0005-0000-0000-0000B7B40000}"/>
    <cellStyle name="Normal 5 2 2 3 5 2 2 3" xfId="57530" xr:uid="{00000000-0005-0000-0000-0000B8B40000}"/>
    <cellStyle name="Normal 5 2 2 3 5 2 3" xfId="37852" xr:uid="{00000000-0005-0000-0000-0000B9B40000}"/>
    <cellStyle name="Normal 5 2 2 3 5 2 4" xfId="37853" xr:uid="{00000000-0005-0000-0000-0000BAB40000}"/>
    <cellStyle name="Normal 5 2 2 3 5 3" xfId="37854" xr:uid="{00000000-0005-0000-0000-0000BBB40000}"/>
    <cellStyle name="Normal 5 2 2 3 5 3 2" xfId="37855" xr:uid="{00000000-0005-0000-0000-0000BCB40000}"/>
    <cellStyle name="Normal 5 2 2 3 5 3 2 2" xfId="37856" xr:uid="{00000000-0005-0000-0000-0000BDB40000}"/>
    <cellStyle name="Normal 5 2 2 3 5 3 2 3" xfId="57531" xr:uid="{00000000-0005-0000-0000-0000BEB40000}"/>
    <cellStyle name="Normal 5 2 2 3 5 3 3" xfId="37857" xr:uid="{00000000-0005-0000-0000-0000BFB40000}"/>
    <cellStyle name="Normal 5 2 2 3 5 3 4" xfId="37858" xr:uid="{00000000-0005-0000-0000-0000C0B40000}"/>
    <cellStyle name="Normal 5 2 2 3 5 4" xfId="37859" xr:uid="{00000000-0005-0000-0000-0000C1B40000}"/>
    <cellStyle name="Normal 5 2 2 3 5 4 2" xfId="37860" xr:uid="{00000000-0005-0000-0000-0000C2B40000}"/>
    <cellStyle name="Normal 5 2 2 3 5 4 3" xfId="57532" xr:uid="{00000000-0005-0000-0000-0000C3B40000}"/>
    <cellStyle name="Normal 5 2 2 3 5 5" xfId="37861" xr:uid="{00000000-0005-0000-0000-0000C4B40000}"/>
    <cellStyle name="Normal 5 2 2 3 5 6" xfId="37862" xr:uid="{00000000-0005-0000-0000-0000C5B40000}"/>
    <cellStyle name="Normal 5 2 2 3 6" xfId="37863" xr:uid="{00000000-0005-0000-0000-0000C6B40000}"/>
    <cellStyle name="Normal 5 2 2 3 6 2" xfId="37864" xr:uid="{00000000-0005-0000-0000-0000C7B40000}"/>
    <cellStyle name="Normal 5 2 2 3 6 2 2" xfId="37865" xr:uid="{00000000-0005-0000-0000-0000C8B40000}"/>
    <cellStyle name="Normal 5 2 2 3 6 2 2 2" xfId="37866" xr:uid="{00000000-0005-0000-0000-0000C9B40000}"/>
    <cellStyle name="Normal 5 2 2 3 6 2 2 3" xfId="57533" xr:uid="{00000000-0005-0000-0000-0000CAB40000}"/>
    <cellStyle name="Normal 5 2 2 3 6 2 3" xfId="37867" xr:uid="{00000000-0005-0000-0000-0000CBB40000}"/>
    <cellStyle name="Normal 5 2 2 3 6 2 4" xfId="37868" xr:uid="{00000000-0005-0000-0000-0000CCB40000}"/>
    <cellStyle name="Normal 5 2 2 3 6 3" xfId="37869" xr:uid="{00000000-0005-0000-0000-0000CDB40000}"/>
    <cellStyle name="Normal 5 2 2 3 6 3 2" xfId="37870" xr:uid="{00000000-0005-0000-0000-0000CEB40000}"/>
    <cellStyle name="Normal 5 2 2 3 6 3 3" xfId="57534" xr:uid="{00000000-0005-0000-0000-0000CFB40000}"/>
    <cellStyle name="Normal 5 2 2 3 6 4" xfId="37871" xr:uid="{00000000-0005-0000-0000-0000D0B40000}"/>
    <cellStyle name="Normal 5 2 2 3 6 5" xfId="37872" xr:uid="{00000000-0005-0000-0000-0000D1B40000}"/>
    <cellStyle name="Normal 5 2 2 3 7" xfId="37873" xr:uid="{00000000-0005-0000-0000-0000D2B40000}"/>
    <cellStyle name="Normal 5 2 2 3 7 2" xfId="37874" xr:uid="{00000000-0005-0000-0000-0000D3B40000}"/>
    <cellStyle name="Normal 5 2 2 3 7 2 2" xfId="37875" xr:uid="{00000000-0005-0000-0000-0000D4B40000}"/>
    <cellStyle name="Normal 5 2 2 3 7 2 3" xfId="57535" xr:uid="{00000000-0005-0000-0000-0000D5B40000}"/>
    <cellStyle name="Normal 5 2 2 3 7 3" xfId="37876" xr:uid="{00000000-0005-0000-0000-0000D6B40000}"/>
    <cellStyle name="Normal 5 2 2 3 7 4" xfId="37877" xr:uid="{00000000-0005-0000-0000-0000D7B40000}"/>
    <cellStyle name="Normal 5 2 2 3 8" xfId="37878" xr:uid="{00000000-0005-0000-0000-0000D8B40000}"/>
    <cellStyle name="Normal 5 2 2 3 8 2" xfId="37879" xr:uid="{00000000-0005-0000-0000-0000D9B40000}"/>
    <cellStyle name="Normal 5 2 2 3 8 2 2" xfId="37880" xr:uid="{00000000-0005-0000-0000-0000DAB40000}"/>
    <cellStyle name="Normal 5 2 2 3 8 2 3" xfId="57536" xr:uid="{00000000-0005-0000-0000-0000DBB40000}"/>
    <cellStyle name="Normal 5 2 2 3 8 3" xfId="37881" xr:uid="{00000000-0005-0000-0000-0000DCB40000}"/>
    <cellStyle name="Normal 5 2 2 3 8 4" xfId="37882" xr:uid="{00000000-0005-0000-0000-0000DDB40000}"/>
    <cellStyle name="Normal 5 2 2 3 9" xfId="37883" xr:uid="{00000000-0005-0000-0000-0000DEB40000}"/>
    <cellStyle name="Normal 5 2 2 3 9 2" xfId="37884" xr:uid="{00000000-0005-0000-0000-0000DFB40000}"/>
    <cellStyle name="Normal 5 2 2 3 9 3" xfId="57537" xr:uid="{00000000-0005-0000-0000-0000E0B40000}"/>
    <cellStyle name="Normal 5 2 2 4" xfId="37885" xr:uid="{00000000-0005-0000-0000-0000E1B40000}"/>
    <cellStyle name="Normal 5 2 2 4 10" xfId="37886" xr:uid="{00000000-0005-0000-0000-0000E2B40000}"/>
    <cellStyle name="Normal 5 2 2 4 2" xfId="37887" xr:uid="{00000000-0005-0000-0000-0000E3B40000}"/>
    <cellStyle name="Normal 5 2 2 4 2 2" xfId="37888" xr:uid="{00000000-0005-0000-0000-0000E4B40000}"/>
    <cellStyle name="Normal 5 2 2 4 2 2 2" xfId="37889" xr:uid="{00000000-0005-0000-0000-0000E5B40000}"/>
    <cellStyle name="Normal 5 2 2 4 2 2 2 2" xfId="37890" xr:uid="{00000000-0005-0000-0000-0000E6B40000}"/>
    <cellStyle name="Normal 5 2 2 4 2 2 2 2 2" xfId="37891" xr:uid="{00000000-0005-0000-0000-0000E7B40000}"/>
    <cellStyle name="Normal 5 2 2 4 2 2 2 2 2 2" xfId="37892" xr:uid="{00000000-0005-0000-0000-0000E8B40000}"/>
    <cellStyle name="Normal 5 2 2 4 2 2 2 2 2 3" xfId="57538" xr:uid="{00000000-0005-0000-0000-0000E9B40000}"/>
    <cellStyle name="Normal 5 2 2 4 2 2 2 2 3" xfId="37893" xr:uid="{00000000-0005-0000-0000-0000EAB40000}"/>
    <cellStyle name="Normal 5 2 2 4 2 2 2 2 4" xfId="37894" xr:uid="{00000000-0005-0000-0000-0000EBB40000}"/>
    <cellStyle name="Normal 5 2 2 4 2 2 2 3" xfId="37895" xr:uid="{00000000-0005-0000-0000-0000ECB40000}"/>
    <cellStyle name="Normal 5 2 2 4 2 2 2 3 2" xfId="37896" xr:uid="{00000000-0005-0000-0000-0000EDB40000}"/>
    <cellStyle name="Normal 5 2 2 4 2 2 2 3 2 2" xfId="37897" xr:uid="{00000000-0005-0000-0000-0000EEB40000}"/>
    <cellStyle name="Normal 5 2 2 4 2 2 2 3 2 3" xfId="57539" xr:uid="{00000000-0005-0000-0000-0000EFB40000}"/>
    <cellStyle name="Normal 5 2 2 4 2 2 2 3 3" xfId="37898" xr:uid="{00000000-0005-0000-0000-0000F0B40000}"/>
    <cellStyle name="Normal 5 2 2 4 2 2 2 3 4" xfId="37899" xr:uid="{00000000-0005-0000-0000-0000F1B40000}"/>
    <cellStyle name="Normal 5 2 2 4 2 2 2 4" xfId="37900" xr:uid="{00000000-0005-0000-0000-0000F2B40000}"/>
    <cellStyle name="Normal 5 2 2 4 2 2 2 4 2" xfId="37901" xr:uid="{00000000-0005-0000-0000-0000F3B40000}"/>
    <cellStyle name="Normal 5 2 2 4 2 2 2 4 3" xfId="57540" xr:uid="{00000000-0005-0000-0000-0000F4B40000}"/>
    <cellStyle name="Normal 5 2 2 4 2 2 2 5" xfId="37902" xr:uid="{00000000-0005-0000-0000-0000F5B40000}"/>
    <cellStyle name="Normal 5 2 2 4 2 2 2 6" xfId="37903" xr:uid="{00000000-0005-0000-0000-0000F6B40000}"/>
    <cellStyle name="Normal 5 2 2 4 2 2 3" xfId="37904" xr:uid="{00000000-0005-0000-0000-0000F7B40000}"/>
    <cellStyle name="Normal 5 2 2 4 2 2 3 2" xfId="37905" xr:uid="{00000000-0005-0000-0000-0000F8B40000}"/>
    <cellStyle name="Normal 5 2 2 4 2 2 3 2 2" xfId="37906" xr:uid="{00000000-0005-0000-0000-0000F9B40000}"/>
    <cellStyle name="Normal 5 2 2 4 2 2 3 2 3" xfId="57541" xr:uid="{00000000-0005-0000-0000-0000FAB40000}"/>
    <cellStyle name="Normal 5 2 2 4 2 2 3 3" xfId="37907" xr:uid="{00000000-0005-0000-0000-0000FBB40000}"/>
    <cellStyle name="Normal 5 2 2 4 2 2 3 4" xfId="37908" xr:uid="{00000000-0005-0000-0000-0000FCB40000}"/>
    <cellStyle name="Normal 5 2 2 4 2 2 4" xfId="37909" xr:uid="{00000000-0005-0000-0000-0000FDB40000}"/>
    <cellStyle name="Normal 5 2 2 4 2 2 4 2" xfId="37910" xr:uid="{00000000-0005-0000-0000-0000FEB40000}"/>
    <cellStyle name="Normal 5 2 2 4 2 2 4 2 2" xfId="37911" xr:uid="{00000000-0005-0000-0000-0000FFB40000}"/>
    <cellStyle name="Normal 5 2 2 4 2 2 4 2 3" xfId="57542" xr:uid="{00000000-0005-0000-0000-000000B50000}"/>
    <cellStyle name="Normal 5 2 2 4 2 2 4 3" xfId="37912" xr:uid="{00000000-0005-0000-0000-000001B50000}"/>
    <cellStyle name="Normal 5 2 2 4 2 2 4 4" xfId="37913" xr:uid="{00000000-0005-0000-0000-000002B50000}"/>
    <cellStyle name="Normal 5 2 2 4 2 2 5" xfId="37914" xr:uid="{00000000-0005-0000-0000-000003B50000}"/>
    <cellStyle name="Normal 5 2 2 4 2 2 5 2" xfId="37915" xr:uid="{00000000-0005-0000-0000-000004B50000}"/>
    <cellStyle name="Normal 5 2 2 4 2 2 5 3" xfId="57543" xr:uid="{00000000-0005-0000-0000-000005B50000}"/>
    <cellStyle name="Normal 5 2 2 4 2 2 6" xfId="37916" xr:uid="{00000000-0005-0000-0000-000006B50000}"/>
    <cellStyle name="Normal 5 2 2 4 2 2 7" xfId="37917" xr:uid="{00000000-0005-0000-0000-000007B50000}"/>
    <cellStyle name="Normal 5 2 2 4 2 3" xfId="37918" xr:uid="{00000000-0005-0000-0000-000008B50000}"/>
    <cellStyle name="Normal 5 2 2 4 2 3 2" xfId="37919" xr:uid="{00000000-0005-0000-0000-000009B50000}"/>
    <cellStyle name="Normal 5 2 2 4 2 3 2 2" xfId="37920" xr:uid="{00000000-0005-0000-0000-00000AB50000}"/>
    <cellStyle name="Normal 5 2 2 4 2 3 2 2 2" xfId="37921" xr:uid="{00000000-0005-0000-0000-00000BB50000}"/>
    <cellStyle name="Normal 5 2 2 4 2 3 2 2 3" xfId="57544" xr:uid="{00000000-0005-0000-0000-00000CB50000}"/>
    <cellStyle name="Normal 5 2 2 4 2 3 2 3" xfId="37922" xr:uid="{00000000-0005-0000-0000-00000DB50000}"/>
    <cellStyle name="Normal 5 2 2 4 2 3 2 4" xfId="37923" xr:uid="{00000000-0005-0000-0000-00000EB50000}"/>
    <cellStyle name="Normal 5 2 2 4 2 3 3" xfId="37924" xr:uid="{00000000-0005-0000-0000-00000FB50000}"/>
    <cellStyle name="Normal 5 2 2 4 2 3 3 2" xfId="37925" xr:uid="{00000000-0005-0000-0000-000010B50000}"/>
    <cellStyle name="Normal 5 2 2 4 2 3 3 2 2" xfId="37926" xr:uid="{00000000-0005-0000-0000-000011B50000}"/>
    <cellStyle name="Normal 5 2 2 4 2 3 3 2 3" xfId="57545" xr:uid="{00000000-0005-0000-0000-000012B50000}"/>
    <cellStyle name="Normal 5 2 2 4 2 3 3 3" xfId="37927" xr:uid="{00000000-0005-0000-0000-000013B50000}"/>
    <cellStyle name="Normal 5 2 2 4 2 3 3 4" xfId="37928" xr:uid="{00000000-0005-0000-0000-000014B50000}"/>
    <cellStyle name="Normal 5 2 2 4 2 3 4" xfId="37929" xr:uid="{00000000-0005-0000-0000-000015B50000}"/>
    <cellStyle name="Normal 5 2 2 4 2 3 4 2" xfId="37930" xr:uid="{00000000-0005-0000-0000-000016B50000}"/>
    <cellStyle name="Normal 5 2 2 4 2 3 4 3" xfId="57546" xr:uid="{00000000-0005-0000-0000-000017B50000}"/>
    <cellStyle name="Normal 5 2 2 4 2 3 5" xfId="37931" xr:uid="{00000000-0005-0000-0000-000018B50000}"/>
    <cellStyle name="Normal 5 2 2 4 2 3 6" xfId="37932" xr:uid="{00000000-0005-0000-0000-000019B50000}"/>
    <cellStyle name="Normal 5 2 2 4 2 4" xfId="37933" xr:uid="{00000000-0005-0000-0000-00001AB50000}"/>
    <cellStyle name="Normal 5 2 2 4 2 4 2" xfId="37934" xr:uid="{00000000-0005-0000-0000-00001BB50000}"/>
    <cellStyle name="Normal 5 2 2 4 2 4 2 2" xfId="37935" xr:uid="{00000000-0005-0000-0000-00001CB50000}"/>
    <cellStyle name="Normal 5 2 2 4 2 4 2 3" xfId="57547" xr:uid="{00000000-0005-0000-0000-00001DB50000}"/>
    <cellStyle name="Normal 5 2 2 4 2 4 3" xfId="37936" xr:uid="{00000000-0005-0000-0000-00001EB50000}"/>
    <cellStyle name="Normal 5 2 2 4 2 4 4" xfId="37937" xr:uid="{00000000-0005-0000-0000-00001FB50000}"/>
    <cellStyle name="Normal 5 2 2 4 2 5" xfId="37938" xr:uid="{00000000-0005-0000-0000-000020B50000}"/>
    <cellStyle name="Normal 5 2 2 4 2 5 2" xfId="37939" xr:uid="{00000000-0005-0000-0000-000021B50000}"/>
    <cellStyle name="Normal 5 2 2 4 2 5 2 2" xfId="37940" xr:uid="{00000000-0005-0000-0000-000022B50000}"/>
    <cellStyle name="Normal 5 2 2 4 2 5 2 3" xfId="57548" xr:uid="{00000000-0005-0000-0000-000023B50000}"/>
    <cellStyle name="Normal 5 2 2 4 2 5 3" xfId="37941" xr:uid="{00000000-0005-0000-0000-000024B50000}"/>
    <cellStyle name="Normal 5 2 2 4 2 5 4" xfId="37942" xr:uid="{00000000-0005-0000-0000-000025B50000}"/>
    <cellStyle name="Normal 5 2 2 4 2 6" xfId="37943" xr:uid="{00000000-0005-0000-0000-000026B50000}"/>
    <cellStyle name="Normal 5 2 2 4 2 6 2" xfId="37944" xr:uid="{00000000-0005-0000-0000-000027B50000}"/>
    <cellStyle name="Normal 5 2 2 4 2 6 3" xfId="57549" xr:uid="{00000000-0005-0000-0000-000028B50000}"/>
    <cellStyle name="Normal 5 2 2 4 2 7" xfId="37945" xr:uid="{00000000-0005-0000-0000-000029B50000}"/>
    <cellStyle name="Normal 5 2 2 4 2 8" xfId="37946" xr:uid="{00000000-0005-0000-0000-00002AB50000}"/>
    <cellStyle name="Normal 5 2 2 4 3" xfId="37947" xr:uid="{00000000-0005-0000-0000-00002BB50000}"/>
    <cellStyle name="Normal 5 2 2 4 3 2" xfId="37948" xr:uid="{00000000-0005-0000-0000-00002CB50000}"/>
    <cellStyle name="Normal 5 2 2 4 3 2 2" xfId="37949" xr:uid="{00000000-0005-0000-0000-00002DB50000}"/>
    <cellStyle name="Normal 5 2 2 4 3 2 2 2" xfId="37950" xr:uid="{00000000-0005-0000-0000-00002EB50000}"/>
    <cellStyle name="Normal 5 2 2 4 3 2 2 2 2" xfId="37951" xr:uid="{00000000-0005-0000-0000-00002FB50000}"/>
    <cellStyle name="Normal 5 2 2 4 3 2 2 2 3" xfId="57550" xr:uid="{00000000-0005-0000-0000-000030B50000}"/>
    <cellStyle name="Normal 5 2 2 4 3 2 2 3" xfId="37952" xr:uid="{00000000-0005-0000-0000-000031B50000}"/>
    <cellStyle name="Normal 5 2 2 4 3 2 2 4" xfId="37953" xr:uid="{00000000-0005-0000-0000-000032B50000}"/>
    <cellStyle name="Normal 5 2 2 4 3 2 3" xfId="37954" xr:uid="{00000000-0005-0000-0000-000033B50000}"/>
    <cellStyle name="Normal 5 2 2 4 3 2 3 2" xfId="37955" xr:uid="{00000000-0005-0000-0000-000034B50000}"/>
    <cellStyle name="Normal 5 2 2 4 3 2 3 2 2" xfId="37956" xr:uid="{00000000-0005-0000-0000-000035B50000}"/>
    <cellStyle name="Normal 5 2 2 4 3 2 3 2 3" xfId="57551" xr:uid="{00000000-0005-0000-0000-000036B50000}"/>
    <cellStyle name="Normal 5 2 2 4 3 2 3 3" xfId="37957" xr:uid="{00000000-0005-0000-0000-000037B50000}"/>
    <cellStyle name="Normal 5 2 2 4 3 2 3 4" xfId="37958" xr:uid="{00000000-0005-0000-0000-000038B50000}"/>
    <cellStyle name="Normal 5 2 2 4 3 2 4" xfId="37959" xr:uid="{00000000-0005-0000-0000-000039B50000}"/>
    <cellStyle name="Normal 5 2 2 4 3 2 4 2" xfId="37960" xr:uid="{00000000-0005-0000-0000-00003AB50000}"/>
    <cellStyle name="Normal 5 2 2 4 3 2 4 3" xfId="57552" xr:uid="{00000000-0005-0000-0000-00003BB50000}"/>
    <cellStyle name="Normal 5 2 2 4 3 2 5" xfId="37961" xr:uid="{00000000-0005-0000-0000-00003CB50000}"/>
    <cellStyle name="Normal 5 2 2 4 3 2 6" xfId="37962" xr:uid="{00000000-0005-0000-0000-00003DB50000}"/>
    <cellStyle name="Normal 5 2 2 4 3 3" xfId="37963" xr:uid="{00000000-0005-0000-0000-00003EB50000}"/>
    <cellStyle name="Normal 5 2 2 4 3 3 2" xfId="37964" xr:uid="{00000000-0005-0000-0000-00003FB50000}"/>
    <cellStyle name="Normal 5 2 2 4 3 3 2 2" xfId="37965" xr:uid="{00000000-0005-0000-0000-000040B50000}"/>
    <cellStyle name="Normal 5 2 2 4 3 3 2 3" xfId="57553" xr:uid="{00000000-0005-0000-0000-000041B50000}"/>
    <cellStyle name="Normal 5 2 2 4 3 3 3" xfId="37966" xr:uid="{00000000-0005-0000-0000-000042B50000}"/>
    <cellStyle name="Normal 5 2 2 4 3 3 4" xfId="37967" xr:uid="{00000000-0005-0000-0000-000043B50000}"/>
    <cellStyle name="Normal 5 2 2 4 3 4" xfId="37968" xr:uid="{00000000-0005-0000-0000-000044B50000}"/>
    <cellStyle name="Normal 5 2 2 4 3 4 2" xfId="37969" xr:uid="{00000000-0005-0000-0000-000045B50000}"/>
    <cellStyle name="Normal 5 2 2 4 3 4 2 2" xfId="37970" xr:uid="{00000000-0005-0000-0000-000046B50000}"/>
    <cellStyle name="Normal 5 2 2 4 3 4 2 3" xfId="57554" xr:uid="{00000000-0005-0000-0000-000047B50000}"/>
    <cellStyle name="Normal 5 2 2 4 3 4 3" xfId="37971" xr:uid="{00000000-0005-0000-0000-000048B50000}"/>
    <cellStyle name="Normal 5 2 2 4 3 4 4" xfId="37972" xr:uid="{00000000-0005-0000-0000-000049B50000}"/>
    <cellStyle name="Normal 5 2 2 4 3 5" xfId="37973" xr:uid="{00000000-0005-0000-0000-00004AB50000}"/>
    <cellStyle name="Normal 5 2 2 4 3 5 2" xfId="37974" xr:uid="{00000000-0005-0000-0000-00004BB50000}"/>
    <cellStyle name="Normal 5 2 2 4 3 5 3" xfId="57555" xr:uid="{00000000-0005-0000-0000-00004CB50000}"/>
    <cellStyle name="Normal 5 2 2 4 3 6" xfId="37975" xr:uid="{00000000-0005-0000-0000-00004DB50000}"/>
    <cellStyle name="Normal 5 2 2 4 3 7" xfId="37976" xr:uid="{00000000-0005-0000-0000-00004EB50000}"/>
    <cellStyle name="Normal 5 2 2 4 4" xfId="37977" xr:uid="{00000000-0005-0000-0000-00004FB50000}"/>
    <cellStyle name="Normal 5 2 2 4 4 2" xfId="37978" xr:uid="{00000000-0005-0000-0000-000050B50000}"/>
    <cellStyle name="Normal 5 2 2 4 4 2 2" xfId="37979" xr:uid="{00000000-0005-0000-0000-000051B50000}"/>
    <cellStyle name="Normal 5 2 2 4 4 2 2 2" xfId="37980" xr:uid="{00000000-0005-0000-0000-000052B50000}"/>
    <cellStyle name="Normal 5 2 2 4 4 2 2 3" xfId="57556" xr:uid="{00000000-0005-0000-0000-000053B50000}"/>
    <cellStyle name="Normal 5 2 2 4 4 2 3" xfId="37981" xr:uid="{00000000-0005-0000-0000-000054B50000}"/>
    <cellStyle name="Normal 5 2 2 4 4 2 4" xfId="37982" xr:uid="{00000000-0005-0000-0000-000055B50000}"/>
    <cellStyle name="Normal 5 2 2 4 4 3" xfId="37983" xr:uid="{00000000-0005-0000-0000-000056B50000}"/>
    <cellStyle name="Normal 5 2 2 4 4 3 2" xfId="37984" xr:uid="{00000000-0005-0000-0000-000057B50000}"/>
    <cellStyle name="Normal 5 2 2 4 4 3 2 2" xfId="37985" xr:uid="{00000000-0005-0000-0000-000058B50000}"/>
    <cellStyle name="Normal 5 2 2 4 4 3 2 3" xfId="57557" xr:uid="{00000000-0005-0000-0000-000059B50000}"/>
    <cellStyle name="Normal 5 2 2 4 4 3 3" xfId="37986" xr:uid="{00000000-0005-0000-0000-00005AB50000}"/>
    <cellStyle name="Normal 5 2 2 4 4 3 4" xfId="37987" xr:uid="{00000000-0005-0000-0000-00005BB50000}"/>
    <cellStyle name="Normal 5 2 2 4 4 4" xfId="37988" xr:uid="{00000000-0005-0000-0000-00005CB50000}"/>
    <cellStyle name="Normal 5 2 2 4 4 4 2" xfId="37989" xr:uid="{00000000-0005-0000-0000-00005DB50000}"/>
    <cellStyle name="Normal 5 2 2 4 4 4 3" xfId="57558" xr:uid="{00000000-0005-0000-0000-00005EB50000}"/>
    <cellStyle name="Normal 5 2 2 4 4 5" xfId="37990" xr:uid="{00000000-0005-0000-0000-00005FB50000}"/>
    <cellStyle name="Normal 5 2 2 4 4 6" xfId="37991" xr:uid="{00000000-0005-0000-0000-000060B50000}"/>
    <cellStyle name="Normal 5 2 2 4 5" xfId="37992" xr:uid="{00000000-0005-0000-0000-000061B50000}"/>
    <cellStyle name="Normal 5 2 2 4 5 2" xfId="37993" xr:uid="{00000000-0005-0000-0000-000062B50000}"/>
    <cellStyle name="Normal 5 2 2 4 5 2 2" xfId="37994" xr:uid="{00000000-0005-0000-0000-000063B50000}"/>
    <cellStyle name="Normal 5 2 2 4 5 2 2 2" xfId="37995" xr:uid="{00000000-0005-0000-0000-000064B50000}"/>
    <cellStyle name="Normal 5 2 2 4 5 2 2 3" xfId="57559" xr:uid="{00000000-0005-0000-0000-000065B50000}"/>
    <cellStyle name="Normal 5 2 2 4 5 2 3" xfId="37996" xr:uid="{00000000-0005-0000-0000-000066B50000}"/>
    <cellStyle name="Normal 5 2 2 4 5 2 4" xfId="37997" xr:uid="{00000000-0005-0000-0000-000067B50000}"/>
    <cellStyle name="Normal 5 2 2 4 5 3" xfId="37998" xr:uid="{00000000-0005-0000-0000-000068B50000}"/>
    <cellStyle name="Normal 5 2 2 4 5 3 2" xfId="37999" xr:uid="{00000000-0005-0000-0000-000069B50000}"/>
    <cellStyle name="Normal 5 2 2 4 5 3 3" xfId="57560" xr:uid="{00000000-0005-0000-0000-00006AB50000}"/>
    <cellStyle name="Normal 5 2 2 4 5 4" xfId="38000" xr:uid="{00000000-0005-0000-0000-00006BB50000}"/>
    <cellStyle name="Normal 5 2 2 4 5 5" xfId="38001" xr:uid="{00000000-0005-0000-0000-00006CB50000}"/>
    <cellStyle name="Normal 5 2 2 4 6" xfId="38002" xr:uid="{00000000-0005-0000-0000-00006DB50000}"/>
    <cellStyle name="Normal 5 2 2 4 6 2" xfId="38003" xr:uid="{00000000-0005-0000-0000-00006EB50000}"/>
    <cellStyle name="Normal 5 2 2 4 6 2 2" xfId="38004" xr:uid="{00000000-0005-0000-0000-00006FB50000}"/>
    <cellStyle name="Normal 5 2 2 4 6 2 3" xfId="57561" xr:uid="{00000000-0005-0000-0000-000070B50000}"/>
    <cellStyle name="Normal 5 2 2 4 6 3" xfId="38005" xr:uid="{00000000-0005-0000-0000-000071B50000}"/>
    <cellStyle name="Normal 5 2 2 4 6 4" xfId="38006" xr:uid="{00000000-0005-0000-0000-000072B50000}"/>
    <cellStyle name="Normal 5 2 2 4 7" xfId="38007" xr:uid="{00000000-0005-0000-0000-000073B50000}"/>
    <cellStyle name="Normal 5 2 2 4 7 2" xfId="38008" xr:uid="{00000000-0005-0000-0000-000074B50000}"/>
    <cellStyle name="Normal 5 2 2 4 7 2 2" xfId="38009" xr:uid="{00000000-0005-0000-0000-000075B50000}"/>
    <cellStyle name="Normal 5 2 2 4 7 2 3" xfId="57562" xr:uid="{00000000-0005-0000-0000-000076B50000}"/>
    <cellStyle name="Normal 5 2 2 4 7 3" xfId="38010" xr:uid="{00000000-0005-0000-0000-000077B50000}"/>
    <cellStyle name="Normal 5 2 2 4 7 4" xfId="38011" xr:uid="{00000000-0005-0000-0000-000078B50000}"/>
    <cellStyle name="Normal 5 2 2 4 8" xfId="38012" xr:uid="{00000000-0005-0000-0000-000079B50000}"/>
    <cellStyle name="Normal 5 2 2 4 8 2" xfId="38013" xr:uid="{00000000-0005-0000-0000-00007AB50000}"/>
    <cellStyle name="Normal 5 2 2 4 8 3" xfId="57563" xr:uid="{00000000-0005-0000-0000-00007BB50000}"/>
    <cellStyle name="Normal 5 2 2 4 9" xfId="38014" xr:uid="{00000000-0005-0000-0000-00007CB50000}"/>
    <cellStyle name="Normal 5 2 2 5" xfId="38015" xr:uid="{00000000-0005-0000-0000-00007DB50000}"/>
    <cellStyle name="Normal 5 2 2 5 10" xfId="38016" xr:uid="{00000000-0005-0000-0000-00007EB50000}"/>
    <cellStyle name="Normal 5 2 2 5 2" xfId="38017" xr:uid="{00000000-0005-0000-0000-00007FB50000}"/>
    <cellStyle name="Normal 5 2 2 5 2 2" xfId="38018" xr:uid="{00000000-0005-0000-0000-000080B50000}"/>
    <cellStyle name="Normal 5 2 2 5 2 2 2" xfId="38019" xr:uid="{00000000-0005-0000-0000-000081B50000}"/>
    <cellStyle name="Normal 5 2 2 5 2 2 2 2" xfId="38020" xr:uid="{00000000-0005-0000-0000-000082B50000}"/>
    <cellStyle name="Normal 5 2 2 5 2 2 2 2 2" xfId="38021" xr:uid="{00000000-0005-0000-0000-000083B50000}"/>
    <cellStyle name="Normal 5 2 2 5 2 2 2 2 2 2" xfId="38022" xr:uid="{00000000-0005-0000-0000-000084B50000}"/>
    <cellStyle name="Normal 5 2 2 5 2 2 2 2 2 3" xfId="57564" xr:uid="{00000000-0005-0000-0000-000085B50000}"/>
    <cellStyle name="Normal 5 2 2 5 2 2 2 2 3" xfId="38023" xr:uid="{00000000-0005-0000-0000-000086B50000}"/>
    <cellStyle name="Normal 5 2 2 5 2 2 2 2 4" xfId="38024" xr:uid="{00000000-0005-0000-0000-000087B50000}"/>
    <cellStyle name="Normal 5 2 2 5 2 2 2 3" xfId="38025" xr:uid="{00000000-0005-0000-0000-000088B50000}"/>
    <cellStyle name="Normal 5 2 2 5 2 2 2 3 2" xfId="38026" xr:uid="{00000000-0005-0000-0000-000089B50000}"/>
    <cellStyle name="Normal 5 2 2 5 2 2 2 3 2 2" xfId="38027" xr:uid="{00000000-0005-0000-0000-00008AB50000}"/>
    <cellStyle name="Normal 5 2 2 5 2 2 2 3 2 3" xfId="57565" xr:uid="{00000000-0005-0000-0000-00008BB50000}"/>
    <cellStyle name="Normal 5 2 2 5 2 2 2 3 3" xfId="38028" xr:uid="{00000000-0005-0000-0000-00008CB50000}"/>
    <cellStyle name="Normal 5 2 2 5 2 2 2 3 4" xfId="38029" xr:uid="{00000000-0005-0000-0000-00008DB50000}"/>
    <cellStyle name="Normal 5 2 2 5 2 2 2 4" xfId="38030" xr:uid="{00000000-0005-0000-0000-00008EB50000}"/>
    <cellStyle name="Normal 5 2 2 5 2 2 2 4 2" xfId="38031" xr:uid="{00000000-0005-0000-0000-00008FB50000}"/>
    <cellStyle name="Normal 5 2 2 5 2 2 2 4 3" xfId="57566" xr:uid="{00000000-0005-0000-0000-000090B50000}"/>
    <cellStyle name="Normal 5 2 2 5 2 2 2 5" xfId="38032" xr:uid="{00000000-0005-0000-0000-000091B50000}"/>
    <cellStyle name="Normal 5 2 2 5 2 2 2 6" xfId="38033" xr:uid="{00000000-0005-0000-0000-000092B50000}"/>
    <cellStyle name="Normal 5 2 2 5 2 2 3" xfId="38034" xr:uid="{00000000-0005-0000-0000-000093B50000}"/>
    <cellStyle name="Normal 5 2 2 5 2 2 3 2" xfId="38035" xr:uid="{00000000-0005-0000-0000-000094B50000}"/>
    <cellStyle name="Normal 5 2 2 5 2 2 3 2 2" xfId="38036" xr:uid="{00000000-0005-0000-0000-000095B50000}"/>
    <cellStyle name="Normal 5 2 2 5 2 2 3 2 3" xfId="57567" xr:uid="{00000000-0005-0000-0000-000096B50000}"/>
    <cellStyle name="Normal 5 2 2 5 2 2 3 3" xfId="38037" xr:uid="{00000000-0005-0000-0000-000097B50000}"/>
    <cellStyle name="Normal 5 2 2 5 2 2 3 4" xfId="38038" xr:uid="{00000000-0005-0000-0000-000098B50000}"/>
    <cellStyle name="Normal 5 2 2 5 2 2 4" xfId="38039" xr:uid="{00000000-0005-0000-0000-000099B50000}"/>
    <cellStyle name="Normal 5 2 2 5 2 2 4 2" xfId="38040" xr:uid="{00000000-0005-0000-0000-00009AB50000}"/>
    <cellStyle name="Normal 5 2 2 5 2 2 4 2 2" xfId="38041" xr:uid="{00000000-0005-0000-0000-00009BB50000}"/>
    <cellStyle name="Normal 5 2 2 5 2 2 4 2 3" xfId="57568" xr:uid="{00000000-0005-0000-0000-00009CB50000}"/>
    <cellStyle name="Normal 5 2 2 5 2 2 4 3" xfId="38042" xr:uid="{00000000-0005-0000-0000-00009DB50000}"/>
    <cellStyle name="Normal 5 2 2 5 2 2 4 4" xfId="38043" xr:uid="{00000000-0005-0000-0000-00009EB50000}"/>
    <cellStyle name="Normal 5 2 2 5 2 2 5" xfId="38044" xr:uid="{00000000-0005-0000-0000-00009FB50000}"/>
    <cellStyle name="Normal 5 2 2 5 2 2 5 2" xfId="38045" xr:uid="{00000000-0005-0000-0000-0000A0B50000}"/>
    <cellStyle name="Normal 5 2 2 5 2 2 5 3" xfId="57569" xr:uid="{00000000-0005-0000-0000-0000A1B50000}"/>
    <cellStyle name="Normal 5 2 2 5 2 2 6" xfId="38046" xr:uid="{00000000-0005-0000-0000-0000A2B50000}"/>
    <cellStyle name="Normal 5 2 2 5 2 2 7" xfId="38047" xr:uid="{00000000-0005-0000-0000-0000A3B50000}"/>
    <cellStyle name="Normal 5 2 2 5 2 3" xfId="38048" xr:uid="{00000000-0005-0000-0000-0000A4B50000}"/>
    <cellStyle name="Normal 5 2 2 5 2 3 2" xfId="38049" xr:uid="{00000000-0005-0000-0000-0000A5B50000}"/>
    <cellStyle name="Normal 5 2 2 5 2 3 2 2" xfId="38050" xr:uid="{00000000-0005-0000-0000-0000A6B50000}"/>
    <cellStyle name="Normal 5 2 2 5 2 3 2 2 2" xfId="38051" xr:uid="{00000000-0005-0000-0000-0000A7B50000}"/>
    <cellStyle name="Normal 5 2 2 5 2 3 2 2 3" xfId="57570" xr:uid="{00000000-0005-0000-0000-0000A8B50000}"/>
    <cellStyle name="Normal 5 2 2 5 2 3 2 3" xfId="38052" xr:uid="{00000000-0005-0000-0000-0000A9B50000}"/>
    <cellStyle name="Normal 5 2 2 5 2 3 2 4" xfId="38053" xr:uid="{00000000-0005-0000-0000-0000AAB50000}"/>
    <cellStyle name="Normal 5 2 2 5 2 3 3" xfId="38054" xr:uid="{00000000-0005-0000-0000-0000ABB50000}"/>
    <cellStyle name="Normal 5 2 2 5 2 3 3 2" xfId="38055" xr:uid="{00000000-0005-0000-0000-0000ACB50000}"/>
    <cellStyle name="Normal 5 2 2 5 2 3 3 2 2" xfId="38056" xr:uid="{00000000-0005-0000-0000-0000ADB50000}"/>
    <cellStyle name="Normal 5 2 2 5 2 3 3 2 3" xfId="57571" xr:uid="{00000000-0005-0000-0000-0000AEB50000}"/>
    <cellStyle name="Normal 5 2 2 5 2 3 3 3" xfId="38057" xr:uid="{00000000-0005-0000-0000-0000AFB50000}"/>
    <cellStyle name="Normal 5 2 2 5 2 3 3 4" xfId="38058" xr:uid="{00000000-0005-0000-0000-0000B0B50000}"/>
    <cellStyle name="Normal 5 2 2 5 2 3 4" xfId="38059" xr:uid="{00000000-0005-0000-0000-0000B1B50000}"/>
    <cellStyle name="Normal 5 2 2 5 2 3 4 2" xfId="38060" xr:uid="{00000000-0005-0000-0000-0000B2B50000}"/>
    <cellStyle name="Normal 5 2 2 5 2 3 4 3" xfId="57572" xr:uid="{00000000-0005-0000-0000-0000B3B50000}"/>
    <cellStyle name="Normal 5 2 2 5 2 3 5" xfId="38061" xr:uid="{00000000-0005-0000-0000-0000B4B50000}"/>
    <cellStyle name="Normal 5 2 2 5 2 3 6" xfId="38062" xr:uid="{00000000-0005-0000-0000-0000B5B50000}"/>
    <cellStyle name="Normal 5 2 2 5 2 4" xfId="38063" xr:uid="{00000000-0005-0000-0000-0000B6B50000}"/>
    <cellStyle name="Normal 5 2 2 5 2 4 2" xfId="38064" xr:uid="{00000000-0005-0000-0000-0000B7B50000}"/>
    <cellStyle name="Normal 5 2 2 5 2 4 2 2" xfId="38065" xr:uid="{00000000-0005-0000-0000-0000B8B50000}"/>
    <cellStyle name="Normal 5 2 2 5 2 4 2 3" xfId="57573" xr:uid="{00000000-0005-0000-0000-0000B9B50000}"/>
    <cellStyle name="Normal 5 2 2 5 2 4 3" xfId="38066" xr:uid="{00000000-0005-0000-0000-0000BAB50000}"/>
    <cellStyle name="Normal 5 2 2 5 2 4 4" xfId="38067" xr:uid="{00000000-0005-0000-0000-0000BBB50000}"/>
    <cellStyle name="Normal 5 2 2 5 2 5" xfId="38068" xr:uid="{00000000-0005-0000-0000-0000BCB50000}"/>
    <cellStyle name="Normal 5 2 2 5 2 5 2" xfId="38069" xr:uid="{00000000-0005-0000-0000-0000BDB50000}"/>
    <cellStyle name="Normal 5 2 2 5 2 5 2 2" xfId="38070" xr:uid="{00000000-0005-0000-0000-0000BEB50000}"/>
    <cellStyle name="Normal 5 2 2 5 2 5 2 3" xfId="57574" xr:uid="{00000000-0005-0000-0000-0000BFB50000}"/>
    <cellStyle name="Normal 5 2 2 5 2 5 3" xfId="38071" xr:uid="{00000000-0005-0000-0000-0000C0B50000}"/>
    <cellStyle name="Normal 5 2 2 5 2 5 4" xfId="38072" xr:uid="{00000000-0005-0000-0000-0000C1B50000}"/>
    <cellStyle name="Normal 5 2 2 5 2 6" xfId="38073" xr:uid="{00000000-0005-0000-0000-0000C2B50000}"/>
    <cellStyle name="Normal 5 2 2 5 2 6 2" xfId="38074" xr:uid="{00000000-0005-0000-0000-0000C3B50000}"/>
    <cellStyle name="Normal 5 2 2 5 2 6 3" xfId="57575" xr:uid="{00000000-0005-0000-0000-0000C4B50000}"/>
    <cellStyle name="Normal 5 2 2 5 2 7" xfId="38075" xr:uid="{00000000-0005-0000-0000-0000C5B50000}"/>
    <cellStyle name="Normal 5 2 2 5 2 8" xfId="38076" xr:uid="{00000000-0005-0000-0000-0000C6B50000}"/>
    <cellStyle name="Normal 5 2 2 5 3" xfId="38077" xr:uid="{00000000-0005-0000-0000-0000C7B50000}"/>
    <cellStyle name="Normal 5 2 2 5 3 2" xfId="38078" xr:uid="{00000000-0005-0000-0000-0000C8B50000}"/>
    <cellStyle name="Normal 5 2 2 5 3 2 2" xfId="38079" xr:uid="{00000000-0005-0000-0000-0000C9B50000}"/>
    <cellStyle name="Normal 5 2 2 5 3 2 2 2" xfId="38080" xr:uid="{00000000-0005-0000-0000-0000CAB50000}"/>
    <cellStyle name="Normal 5 2 2 5 3 2 2 2 2" xfId="38081" xr:uid="{00000000-0005-0000-0000-0000CBB50000}"/>
    <cellStyle name="Normal 5 2 2 5 3 2 2 2 3" xfId="57576" xr:uid="{00000000-0005-0000-0000-0000CCB50000}"/>
    <cellStyle name="Normal 5 2 2 5 3 2 2 3" xfId="38082" xr:uid="{00000000-0005-0000-0000-0000CDB50000}"/>
    <cellStyle name="Normal 5 2 2 5 3 2 2 4" xfId="38083" xr:uid="{00000000-0005-0000-0000-0000CEB50000}"/>
    <cellStyle name="Normal 5 2 2 5 3 2 3" xfId="38084" xr:uid="{00000000-0005-0000-0000-0000CFB50000}"/>
    <cellStyle name="Normal 5 2 2 5 3 2 3 2" xfId="38085" xr:uid="{00000000-0005-0000-0000-0000D0B50000}"/>
    <cellStyle name="Normal 5 2 2 5 3 2 3 2 2" xfId="38086" xr:uid="{00000000-0005-0000-0000-0000D1B50000}"/>
    <cellStyle name="Normal 5 2 2 5 3 2 3 2 3" xfId="57577" xr:uid="{00000000-0005-0000-0000-0000D2B50000}"/>
    <cellStyle name="Normal 5 2 2 5 3 2 3 3" xfId="38087" xr:uid="{00000000-0005-0000-0000-0000D3B50000}"/>
    <cellStyle name="Normal 5 2 2 5 3 2 3 4" xfId="38088" xr:uid="{00000000-0005-0000-0000-0000D4B50000}"/>
    <cellStyle name="Normal 5 2 2 5 3 2 4" xfId="38089" xr:uid="{00000000-0005-0000-0000-0000D5B50000}"/>
    <cellStyle name="Normal 5 2 2 5 3 2 4 2" xfId="38090" xr:uid="{00000000-0005-0000-0000-0000D6B50000}"/>
    <cellStyle name="Normal 5 2 2 5 3 2 4 3" xfId="57578" xr:uid="{00000000-0005-0000-0000-0000D7B50000}"/>
    <cellStyle name="Normal 5 2 2 5 3 2 5" xfId="38091" xr:uid="{00000000-0005-0000-0000-0000D8B50000}"/>
    <cellStyle name="Normal 5 2 2 5 3 2 6" xfId="38092" xr:uid="{00000000-0005-0000-0000-0000D9B50000}"/>
    <cellStyle name="Normal 5 2 2 5 3 3" xfId="38093" xr:uid="{00000000-0005-0000-0000-0000DAB50000}"/>
    <cellStyle name="Normal 5 2 2 5 3 3 2" xfId="38094" xr:uid="{00000000-0005-0000-0000-0000DBB50000}"/>
    <cellStyle name="Normal 5 2 2 5 3 3 2 2" xfId="38095" xr:uid="{00000000-0005-0000-0000-0000DCB50000}"/>
    <cellStyle name="Normal 5 2 2 5 3 3 2 3" xfId="57579" xr:uid="{00000000-0005-0000-0000-0000DDB50000}"/>
    <cellStyle name="Normal 5 2 2 5 3 3 3" xfId="38096" xr:uid="{00000000-0005-0000-0000-0000DEB50000}"/>
    <cellStyle name="Normal 5 2 2 5 3 3 4" xfId="38097" xr:uid="{00000000-0005-0000-0000-0000DFB50000}"/>
    <cellStyle name="Normal 5 2 2 5 3 4" xfId="38098" xr:uid="{00000000-0005-0000-0000-0000E0B50000}"/>
    <cellStyle name="Normal 5 2 2 5 3 4 2" xfId="38099" xr:uid="{00000000-0005-0000-0000-0000E1B50000}"/>
    <cellStyle name="Normal 5 2 2 5 3 4 2 2" xfId="38100" xr:uid="{00000000-0005-0000-0000-0000E2B50000}"/>
    <cellStyle name="Normal 5 2 2 5 3 4 2 3" xfId="57580" xr:uid="{00000000-0005-0000-0000-0000E3B50000}"/>
    <cellStyle name="Normal 5 2 2 5 3 4 3" xfId="38101" xr:uid="{00000000-0005-0000-0000-0000E4B50000}"/>
    <cellStyle name="Normal 5 2 2 5 3 4 4" xfId="38102" xr:uid="{00000000-0005-0000-0000-0000E5B50000}"/>
    <cellStyle name="Normal 5 2 2 5 3 5" xfId="38103" xr:uid="{00000000-0005-0000-0000-0000E6B50000}"/>
    <cellStyle name="Normal 5 2 2 5 3 5 2" xfId="38104" xr:uid="{00000000-0005-0000-0000-0000E7B50000}"/>
    <cellStyle name="Normal 5 2 2 5 3 5 3" xfId="57581" xr:uid="{00000000-0005-0000-0000-0000E8B50000}"/>
    <cellStyle name="Normal 5 2 2 5 3 6" xfId="38105" xr:uid="{00000000-0005-0000-0000-0000E9B50000}"/>
    <cellStyle name="Normal 5 2 2 5 3 7" xfId="38106" xr:uid="{00000000-0005-0000-0000-0000EAB50000}"/>
    <cellStyle name="Normal 5 2 2 5 4" xfId="38107" xr:uid="{00000000-0005-0000-0000-0000EBB50000}"/>
    <cellStyle name="Normal 5 2 2 5 4 2" xfId="38108" xr:uid="{00000000-0005-0000-0000-0000ECB50000}"/>
    <cellStyle name="Normal 5 2 2 5 4 2 2" xfId="38109" xr:uid="{00000000-0005-0000-0000-0000EDB50000}"/>
    <cellStyle name="Normal 5 2 2 5 4 2 2 2" xfId="38110" xr:uid="{00000000-0005-0000-0000-0000EEB50000}"/>
    <cellStyle name="Normal 5 2 2 5 4 2 2 3" xfId="57582" xr:uid="{00000000-0005-0000-0000-0000EFB50000}"/>
    <cellStyle name="Normal 5 2 2 5 4 2 3" xfId="38111" xr:uid="{00000000-0005-0000-0000-0000F0B50000}"/>
    <cellStyle name="Normal 5 2 2 5 4 2 4" xfId="38112" xr:uid="{00000000-0005-0000-0000-0000F1B50000}"/>
    <cellStyle name="Normal 5 2 2 5 4 3" xfId="38113" xr:uid="{00000000-0005-0000-0000-0000F2B50000}"/>
    <cellStyle name="Normal 5 2 2 5 4 3 2" xfId="38114" xr:uid="{00000000-0005-0000-0000-0000F3B50000}"/>
    <cellStyle name="Normal 5 2 2 5 4 3 2 2" xfId="38115" xr:uid="{00000000-0005-0000-0000-0000F4B50000}"/>
    <cellStyle name="Normal 5 2 2 5 4 3 2 3" xfId="57583" xr:uid="{00000000-0005-0000-0000-0000F5B50000}"/>
    <cellStyle name="Normal 5 2 2 5 4 3 3" xfId="38116" xr:uid="{00000000-0005-0000-0000-0000F6B50000}"/>
    <cellStyle name="Normal 5 2 2 5 4 3 4" xfId="38117" xr:uid="{00000000-0005-0000-0000-0000F7B50000}"/>
    <cellStyle name="Normal 5 2 2 5 4 4" xfId="38118" xr:uid="{00000000-0005-0000-0000-0000F8B50000}"/>
    <cellStyle name="Normal 5 2 2 5 4 4 2" xfId="38119" xr:uid="{00000000-0005-0000-0000-0000F9B50000}"/>
    <cellStyle name="Normal 5 2 2 5 4 4 3" xfId="57584" xr:uid="{00000000-0005-0000-0000-0000FAB50000}"/>
    <cellStyle name="Normal 5 2 2 5 4 5" xfId="38120" xr:uid="{00000000-0005-0000-0000-0000FBB50000}"/>
    <cellStyle name="Normal 5 2 2 5 4 6" xfId="38121" xr:uid="{00000000-0005-0000-0000-0000FCB50000}"/>
    <cellStyle name="Normal 5 2 2 5 5" xfId="38122" xr:uid="{00000000-0005-0000-0000-0000FDB50000}"/>
    <cellStyle name="Normal 5 2 2 5 5 2" xfId="38123" xr:uid="{00000000-0005-0000-0000-0000FEB50000}"/>
    <cellStyle name="Normal 5 2 2 5 5 2 2" xfId="38124" xr:uid="{00000000-0005-0000-0000-0000FFB50000}"/>
    <cellStyle name="Normal 5 2 2 5 5 2 2 2" xfId="38125" xr:uid="{00000000-0005-0000-0000-000000B60000}"/>
    <cellStyle name="Normal 5 2 2 5 5 2 2 3" xfId="57585" xr:uid="{00000000-0005-0000-0000-000001B60000}"/>
    <cellStyle name="Normal 5 2 2 5 5 2 3" xfId="38126" xr:uid="{00000000-0005-0000-0000-000002B60000}"/>
    <cellStyle name="Normal 5 2 2 5 5 2 4" xfId="38127" xr:uid="{00000000-0005-0000-0000-000003B60000}"/>
    <cellStyle name="Normal 5 2 2 5 5 3" xfId="38128" xr:uid="{00000000-0005-0000-0000-000004B60000}"/>
    <cellStyle name="Normal 5 2 2 5 5 3 2" xfId="38129" xr:uid="{00000000-0005-0000-0000-000005B60000}"/>
    <cellStyle name="Normal 5 2 2 5 5 3 3" xfId="57586" xr:uid="{00000000-0005-0000-0000-000006B60000}"/>
    <cellStyle name="Normal 5 2 2 5 5 4" xfId="38130" xr:uid="{00000000-0005-0000-0000-000007B60000}"/>
    <cellStyle name="Normal 5 2 2 5 5 5" xfId="38131" xr:uid="{00000000-0005-0000-0000-000008B60000}"/>
    <cellStyle name="Normal 5 2 2 5 6" xfId="38132" xr:uid="{00000000-0005-0000-0000-000009B60000}"/>
    <cellStyle name="Normal 5 2 2 5 6 2" xfId="38133" xr:uid="{00000000-0005-0000-0000-00000AB60000}"/>
    <cellStyle name="Normal 5 2 2 5 6 2 2" xfId="38134" xr:uid="{00000000-0005-0000-0000-00000BB60000}"/>
    <cellStyle name="Normal 5 2 2 5 6 2 3" xfId="57587" xr:uid="{00000000-0005-0000-0000-00000CB60000}"/>
    <cellStyle name="Normal 5 2 2 5 6 3" xfId="38135" xr:uid="{00000000-0005-0000-0000-00000DB60000}"/>
    <cellStyle name="Normal 5 2 2 5 6 4" xfId="38136" xr:uid="{00000000-0005-0000-0000-00000EB60000}"/>
    <cellStyle name="Normal 5 2 2 5 7" xfId="38137" xr:uid="{00000000-0005-0000-0000-00000FB60000}"/>
    <cellStyle name="Normal 5 2 2 5 7 2" xfId="38138" xr:uid="{00000000-0005-0000-0000-000010B60000}"/>
    <cellStyle name="Normal 5 2 2 5 7 2 2" xfId="38139" xr:uid="{00000000-0005-0000-0000-000011B60000}"/>
    <cellStyle name="Normal 5 2 2 5 7 2 3" xfId="57588" xr:uid="{00000000-0005-0000-0000-000012B60000}"/>
    <cellStyle name="Normal 5 2 2 5 7 3" xfId="38140" xr:uid="{00000000-0005-0000-0000-000013B60000}"/>
    <cellStyle name="Normal 5 2 2 5 7 4" xfId="38141" xr:uid="{00000000-0005-0000-0000-000014B60000}"/>
    <cellStyle name="Normal 5 2 2 5 8" xfId="38142" xr:uid="{00000000-0005-0000-0000-000015B60000}"/>
    <cellStyle name="Normal 5 2 2 5 8 2" xfId="38143" xr:uid="{00000000-0005-0000-0000-000016B60000}"/>
    <cellStyle name="Normal 5 2 2 5 8 3" xfId="57589" xr:uid="{00000000-0005-0000-0000-000017B60000}"/>
    <cellStyle name="Normal 5 2 2 5 9" xfId="38144" xr:uid="{00000000-0005-0000-0000-000018B60000}"/>
    <cellStyle name="Normal 5 2 2 6" xfId="38145" xr:uid="{00000000-0005-0000-0000-000019B60000}"/>
    <cellStyle name="Normal 5 2 2 6 10" xfId="38146" xr:uid="{00000000-0005-0000-0000-00001AB60000}"/>
    <cellStyle name="Normal 5 2 2 6 2" xfId="38147" xr:uid="{00000000-0005-0000-0000-00001BB60000}"/>
    <cellStyle name="Normal 5 2 2 6 2 2" xfId="38148" xr:uid="{00000000-0005-0000-0000-00001CB60000}"/>
    <cellStyle name="Normal 5 2 2 6 2 2 2" xfId="38149" xr:uid="{00000000-0005-0000-0000-00001DB60000}"/>
    <cellStyle name="Normal 5 2 2 6 2 2 2 2" xfId="38150" xr:uid="{00000000-0005-0000-0000-00001EB60000}"/>
    <cellStyle name="Normal 5 2 2 6 2 2 2 2 2" xfId="38151" xr:uid="{00000000-0005-0000-0000-00001FB60000}"/>
    <cellStyle name="Normal 5 2 2 6 2 2 2 2 2 2" xfId="38152" xr:uid="{00000000-0005-0000-0000-000020B60000}"/>
    <cellStyle name="Normal 5 2 2 6 2 2 2 2 2 3" xfId="57590" xr:uid="{00000000-0005-0000-0000-000021B60000}"/>
    <cellStyle name="Normal 5 2 2 6 2 2 2 2 3" xfId="38153" xr:uid="{00000000-0005-0000-0000-000022B60000}"/>
    <cellStyle name="Normal 5 2 2 6 2 2 2 2 4" xfId="38154" xr:uid="{00000000-0005-0000-0000-000023B60000}"/>
    <cellStyle name="Normal 5 2 2 6 2 2 2 3" xfId="38155" xr:uid="{00000000-0005-0000-0000-000024B60000}"/>
    <cellStyle name="Normal 5 2 2 6 2 2 2 3 2" xfId="38156" xr:uid="{00000000-0005-0000-0000-000025B60000}"/>
    <cellStyle name="Normal 5 2 2 6 2 2 2 3 2 2" xfId="38157" xr:uid="{00000000-0005-0000-0000-000026B60000}"/>
    <cellStyle name="Normal 5 2 2 6 2 2 2 3 2 3" xfId="57591" xr:uid="{00000000-0005-0000-0000-000027B60000}"/>
    <cellStyle name="Normal 5 2 2 6 2 2 2 3 3" xfId="38158" xr:uid="{00000000-0005-0000-0000-000028B60000}"/>
    <cellStyle name="Normal 5 2 2 6 2 2 2 3 4" xfId="38159" xr:uid="{00000000-0005-0000-0000-000029B60000}"/>
    <cellStyle name="Normal 5 2 2 6 2 2 2 4" xfId="38160" xr:uid="{00000000-0005-0000-0000-00002AB60000}"/>
    <cellStyle name="Normal 5 2 2 6 2 2 2 4 2" xfId="38161" xr:uid="{00000000-0005-0000-0000-00002BB60000}"/>
    <cellStyle name="Normal 5 2 2 6 2 2 2 4 3" xfId="57592" xr:uid="{00000000-0005-0000-0000-00002CB60000}"/>
    <cellStyle name="Normal 5 2 2 6 2 2 2 5" xfId="38162" xr:uid="{00000000-0005-0000-0000-00002DB60000}"/>
    <cellStyle name="Normal 5 2 2 6 2 2 2 6" xfId="38163" xr:uid="{00000000-0005-0000-0000-00002EB60000}"/>
    <cellStyle name="Normal 5 2 2 6 2 2 3" xfId="38164" xr:uid="{00000000-0005-0000-0000-00002FB60000}"/>
    <cellStyle name="Normal 5 2 2 6 2 2 3 2" xfId="38165" xr:uid="{00000000-0005-0000-0000-000030B60000}"/>
    <cellStyle name="Normal 5 2 2 6 2 2 3 2 2" xfId="38166" xr:uid="{00000000-0005-0000-0000-000031B60000}"/>
    <cellStyle name="Normal 5 2 2 6 2 2 3 2 3" xfId="57593" xr:uid="{00000000-0005-0000-0000-000032B60000}"/>
    <cellStyle name="Normal 5 2 2 6 2 2 3 3" xfId="38167" xr:uid="{00000000-0005-0000-0000-000033B60000}"/>
    <cellStyle name="Normal 5 2 2 6 2 2 3 4" xfId="38168" xr:uid="{00000000-0005-0000-0000-000034B60000}"/>
    <cellStyle name="Normal 5 2 2 6 2 2 4" xfId="38169" xr:uid="{00000000-0005-0000-0000-000035B60000}"/>
    <cellStyle name="Normal 5 2 2 6 2 2 4 2" xfId="38170" xr:uid="{00000000-0005-0000-0000-000036B60000}"/>
    <cellStyle name="Normal 5 2 2 6 2 2 4 2 2" xfId="38171" xr:uid="{00000000-0005-0000-0000-000037B60000}"/>
    <cellStyle name="Normal 5 2 2 6 2 2 4 2 3" xfId="57594" xr:uid="{00000000-0005-0000-0000-000038B60000}"/>
    <cellStyle name="Normal 5 2 2 6 2 2 4 3" xfId="38172" xr:uid="{00000000-0005-0000-0000-000039B60000}"/>
    <cellStyle name="Normal 5 2 2 6 2 2 4 4" xfId="38173" xr:uid="{00000000-0005-0000-0000-00003AB60000}"/>
    <cellStyle name="Normal 5 2 2 6 2 2 5" xfId="38174" xr:uid="{00000000-0005-0000-0000-00003BB60000}"/>
    <cellStyle name="Normal 5 2 2 6 2 2 5 2" xfId="38175" xr:uid="{00000000-0005-0000-0000-00003CB60000}"/>
    <cellStyle name="Normal 5 2 2 6 2 2 5 3" xfId="57595" xr:uid="{00000000-0005-0000-0000-00003DB60000}"/>
    <cellStyle name="Normal 5 2 2 6 2 2 6" xfId="38176" xr:uid="{00000000-0005-0000-0000-00003EB60000}"/>
    <cellStyle name="Normal 5 2 2 6 2 2 7" xfId="38177" xr:uid="{00000000-0005-0000-0000-00003FB60000}"/>
    <cellStyle name="Normal 5 2 2 6 2 3" xfId="38178" xr:uid="{00000000-0005-0000-0000-000040B60000}"/>
    <cellStyle name="Normal 5 2 2 6 2 3 2" xfId="38179" xr:uid="{00000000-0005-0000-0000-000041B60000}"/>
    <cellStyle name="Normal 5 2 2 6 2 3 2 2" xfId="38180" xr:uid="{00000000-0005-0000-0000-000042B60000}"/>
    <cellStyle name="Normal 5 2 2 6 2 3 2 2 2" xfId="38181" xr:uid="{00000000-0005-0000-0000-000043B60000}"/>
    <cellStyle name="Normal 5 2 2 6 2 3 2 2 3" xfId="57596" xr:uid="{00000000-0005-0000-0000-000044B60000}"/>
    <cellStyle name="Normal 5 2 2 6 2 3 2 3" xfId="38182" xr:uid="{00000000-0005-0000-0000-000045B60000}"/>
    <cellStyle name="Normal 5 2 2 6 2 3 2 4" xfId="38183" xr:uid="{00000000-0005-0000-0000-000046B60000}"/>
    <cellStyle name="Normal 5 2 2 6 2 3 3" xfId="38184" xr:uid="{00000000-0005-0000-0000-000047B60000}"/>
    <cellStyle name="Normal 5 2 2 6 2 3 3 2" xfId="38185" xr:uid="{00000000-0005-0000-0000-000048B60000}"/>
    <cellStyle name="Normal 5 2 2 6 2 3 3 2 2" xfId="38186" xr:uid="{00000000-0005-0000-0000-000049B60000}"/>
    <cellStyle name="Normal 5 2 2 6 2 3 3 2 3" xfId="57597" xr:uid="{00000000-0005-0000-0000-00004AB60000}"/>
    <cellStyle name="Normal 5 2 2 6 2 3 3 3" xfId="38187" xr:uid="{00000000-0005-0000-0000-00004BB60000}"/>
    <cellStyle name="Normal 5 2 2 6 2 3 3 4" xfId="38188" xr:uid="{00000000-0005-0000-0000-00004CB60000}"/>
    <cellStyle name="Normal 5 2 2 6 2 3 4" xfId="38189" xr:uid="{00000000-0005-0000-0000-00004DB60000}"/>
    <cellStyle name="Normal 5 2 2 6 2 3 4 2" xfId="38190" xr:uid="{00000000-0005-0000-0000-00004EB60000}"/>
    <cellStyle name="Normal 5 2 2 6 2 3 4 3" xfId="57598" xr:uid="{00000000-0005-0000-0000-00004FB60000}"/>
    <cellStyle name="Normal 5 2 2 6 2 3 5" xfId="38191" xr:uid="{00000000-0005-0000-0000-000050B60000}"/>
    <cellStyle name="Normal 5 2 2 6 2 3 6" xfId="38192" xr:uid="{00000000-0005-0000-0000-000051B60000}"/>
    <cellStyle name="Normal 5 2 2 6 2 4" xfId="38193" xr:uid="{00000000-0005-0000-0000-000052B60000}"/>
    <cellStyle name="Normal 5 2 2 6 2 4 2" xfId="38194" xr:uid="{00000000-0005-0000-0000-000053B60000}"/>
    <cellStyle name="Normal 5 2 2 6 2 4 2 2" xfId="38195" xr:uid="{00000000-0005-0000-0000-000054B60000}"/>
    <cellStyle name="Normal 5 2 2 6 2 4 2 3" xfId="57599" xr:uid="{00000000-0005-0000-0000-000055B60000}"/>
    <cellStyle name="Normal 5 2 2 6 2 4 3" xfId="38196" xr:uid="{00000000-0005-0000-0000-000056B60000}"/>
    <cellStyle name="Normal 5 2 2 6 2 4 4" xfId="38197" xr:uid="{00000000-0005-0000-0000-000057B60000}"/>
    <cellStyle name="Normal 5 2 2 6 2 5" xfId="38198" xr:uid="{00000000-0005-0000-0000-000058B60000}"/>
    <cellStyle name="Normal 5 2 2 6 2 5 2" xfId="38199" xr:uid="{00000000-0005-0000-0000-000059B60000}"/>
    <cellStyle name="Normal 5 2 2 6 2 5 2 2" xfId="38200" xr:uid="{00000000-0005-0000-0000-00005AB60000}"/>
    <cellStyle name="Normal 5 2 2 6 2 5 2 3" xfId="57600" xr:uid="{00000000-0005-0000-0000-00005BB60000}"/>
    <cellStyle name="Normal 5 2 2 6 2 5 3" xfId="38201" xr:uid="{00000000-0005-0000-0000-00005CB60000}"/>
    <cellStyle name="Normal 5 2 2 6 2 5 4" xfId="38202" xr:uid="{00000000-0005-0000-0000-00005DB60000}"/>
    <cellStyle name="Normal 5 2 2 6 2 6" xfId="38203" xr:uid="{00000000-0005-0000-0000-00005EB60000}"/>
    <cellStyle name="Normal 5 2 2 6 2 6 2" xfId="38204" xr:uid="{00000000-0005-0000-0000-00005FB60000}"/>
    <cellStyle name="Normal 5 2 2 6 2 6 3" xfId="57601" xr:uid="{00000000-0005-0000-0000-000060B60000}"/>
    <cellStyle name="Normal 5 2 2 6 2 7" xfId="38205" xr:uid="{00000000-0005-0000-0000-000061B60000}"/>
    <cellStyle name="Normal 5 2 2 6 2 8" xfId="38206" xr:uid="{00000000-0005-0000-0000-000062B60000}"/>
    <cellStyle name="Normal 5 2 2 6 3" xfId="38207" xr:uid="{00000000-0005-0000-0000-000063B60000}"/>
    <cellStyle name="Normal 5 2 2 6 3 2" xfId="38208" xr:uid="{00000000-0005-0000-0000-000064B60000}"/>
    <cellStyle name="Normal 5 2 2 6 3 2 2" xfId="38209" xr:uid="{00000000-0005-0000-0000-000065B60000}"/>
    <cellStyle name="Normal 5 2 2 6 3 2 2 2" xfId="38210" xr:uid="{00000000-0005-0000-0000-000066B60000}"/>
    <cellStyle name="Normal 5 2 2 6 3 2 2 2 2" xfId="38211" xr:uid="{00000000-0005-0000-0000-000067B60000}"/>
    <cellStyle name="Normal 5 2 2 6 3 2 2 2 3" xfId="57602" xr:uid="{00000000-0005-0000-0000-000068B60000}"/>
    <cellStyle name="Normal 5 2 2 6 3 2 2 3" xfId="38212" xr:uid="{00000000-0005-0000-0000-000069B60000}"/>
    <cellStyle name="Normal 5 2 2 6 3 2 2 4" xfId="38213" xr:uid="{00000000-0005-0000-0000-00006AB60000}"/>
    <cellStyle name="Normal 5 2 2 6 3 2 3" xfId="38214" xr:uid="{00000000-0005-0000-0000-00006BB60000}"/>
    <cellStyle name="Normal 5 2 2 6 3 2 3 2" xfId="38215" xr:uid="{00000000-0005-0000-0000-00006CB60000}"/>
    <cellStyle name="Normal 5 2 2 6 3 2 3 2 2" xfId="38216" xr:uid="{00000000-0005-0000-0000-00006DB60000}"/>
    <cellStyle name="Normal 5 2 2 6 3 2 3 2 3" xfId="57603" xr:uid="{00000000-0005-0000-0000-00006EB60000}"/>
    <cellStyle name="Normal 5 2 2 6 3 2 3 3" xfId="38217" xr:uid="{00000000-0005-0000-0000-00006FB60000}"/>
    <cellStyle name="Normal 5 2 2 6 3 2 3 4" xfId="38218" xr:uid="{00000000-0005-0000-0000-000070B60000}"/>
    <cellStyle name="Normal 5 2 2 6 3 2 4" xfId="38219" xr:uid="{00000000-0005-0000-0000-000071B60000}"/>
    <cellStyle name="Normal 5 2 2 6 3 2 4 2" xfId="38220" xr:uid="{00000000-0005-0000-0000-000072B60000}"/>
    <cellStyle name="Normal 5 2 2 6 3 2 4 3" xfId="57604" xr:uid="{00000000-0005-0000-0000-000073B60000}"/>
    <cellStyle name="Normal 5 2 2 6 3 2 5" xfId="38221" xr:uid="{00000000-0005-0000-0000-000074B60000}"/>
    <cellStyle name="Normal 5 2 2 6 3 2 6" xfId="38222" xr:uid="{00000000-0005-0000-0000-000075B60000}"/>
    <cellStyle name="Normal 5 2 2 6 3 3" xfId="38223" xr:uid="{00000000-0005-0000-0000-000076B60000}"/>
    <cellStyle name="Normal 5 2 2 6 3 3 2" xfId="38224" xr:uid="{00000000-0005-0000-0000-000077B60000}"/>
    <cellStyle name="Normal 5 2 2 6 3 3 2 2" xfId="38225" xr:uid="{00000000-0005-0000-0000-000078B60000}"/>
    <cellStyle name="Normal 5 2 2 6 3 3 2 3" xfId="57605" xr:uid="{00000000-0005-0000-0000-000079B60000}"/>
    <cellStyle name="Normal 5 2 2 6 3 3 3" xfId="38226" xr:uid="{00000000-0005-0000-0000-00007AB60000}"/>
    <cellStyle name="Normal 5 2 2 6 3 3 4" xfId="38227" xr:uid="{00000000-0005-0000-0000-00007BB60000}"/>
    <cellStyle name="Normal 5 2 2 6 3 4" xfId="38228" xr:uid="{00000000-0005-0000-0000-00007CB60000}"/>
    <cellStyle name="Normal 5 2 2 6 3 4 2" xfId="38229" xr:uid="{00000000-0005-0000-0000-00007DB60000}"/>
    <cellStyle name="Normal 5 2 2 6 3 4 2 2" xfId="38230" xr:uid="{00000000-0005-0000-0000-00007EB60000}"/>
    <cellStyle name="Normal 5 2 2 6 3 4 2 3" xfId="57606" xr:uid="{00000000-0005-0000-0000-00007FB60000}"/>
    <cellStyle name="Normal 5 2 2 6 3 4 3" xfId="38231" xr:uid="{00000000-0005-0000-0000-000080B60000}"/>
    <cellStyle name="Normal 5 2 2 6 3 4 4" xfId="38232" xr:uid="{00000000-0005-0000-0000-000081B60000}"/>
    <cellStyle name="Normal 5 2 2 6 3 5" xfId="38233" xr:uid="{00000000-0005-0000-0000-000082B60000}"/>
    <cellStyle name="Normal 5 2 2 6 3 5 2" xfId="38234" xr:uid="{00000000-0005-0000-0000-000083B60000}"/>
    <cellStyle name="Normal 5 2 2 6 3 5 3" xfId="57607" xr:uid="{00000000-0005-0000-0000-000084B60000}"/>
    <cellStyle name="Normal 5 2 2 6 3 6" xfId="38235" xr:uid="{00000000-0005-0000-0000-000085B60000}"/>
    <cellStyle name="Normal 5 2 2 6 3 7" xfId="38236" xr:uid="{00000000-0005-0000-0000-000086B60000}"/>
    <cellStyle name="Normal 5 2 2 6 4" xfId="38237" xr:uid="{00000000-0005-0000-0000-000087B60000}"/>
    <cellStyle name="Normal 5 2 2 6 4 2" xfId="38238" xr:uid="{00000000-0005-0000-0000-000088B60000}"/>
    <cellStyle name="Normal 5 2 2 6 4 2 2" xfId="38239" xr:uid="{00000000-0005-0000-0000-000089B60000}"/>
    <cellStyle name="Normal 5 2 2 6 4 2 2 2" xfId="38240" xr:uid="{00000000-0005-0000-0000-00008AB60000}"/>
    <cellStyle name="Normal 5 2 2 6 4 2 2 3" xfId="57608" xr:uid="{00000000-0005-0000-0000-00008BB60000}"/>
    <cellStyle name="Normal 5 2 2 6 4 2 3" xfId="38241" xr:uid="{00000000-0005-0000-0000-00008CB60000}"/>
    <cellStyle name="Normal 5 2 2 6 4 2 4" xfId="38242" xr:uid="{00000000-0005-0000-0000-00008DB60000}"/>
    <cellStyle name="Normal 5 2 2 6 4 3" xfId="38243" xr:uid="{00000000-0005-0000-0000-00008EB60000}"/>
    <cellStyle name="Normal 5 2 2 6 4 3 2" xfId="38244" xr:uid="{00000000-0005-0000-0000-00008FB60000}"/>
    <cellStyle name="Normal 5 2 2 6 4 3 2 2" xfId="38245" xr:uid="{00000000-0005-0000-0000-000090B60000}"/>
    <cellStyle name="Normal 5 2 2 6 4 3 2 3" xfId="57609" xr:uid="{00000000-0005-0000-0000-000091B60000}"/>
    <cellStyle name="Normal 5 2 2 6 4 3 3" xfId="38246" xr:uid="{00000000-0005-0000-0000-000092B60000}"/>
    <cellStyle name="Normal 5 2 2 6 4 3 4" xfId="38247" xr:uid="{00000000-0005-0000-0000-000093B60000}"/>
    <cellStyle name="Normal 5 2 2 6 4 4" xfId="38248" xr:uid="{00000000-0005-0000-0000-000094B60000}"/>
    <cellStyle name="Normal 5 2 2 6 4 4 2" xfId="38249" xr:uid="{00000000-0005-0000-0000-000095B60000}"/>
    <cellStyle name="Normal 5 2 2 6 4 4 3" xfId="57610" xr:uid="{00000000-0005-0000-0000-000096B60000}"/>
    <cellStyle name="Normal 5 2 2 6 4 5" xfId="38250" xr:uid="{00000000-0005-0000-0000-000097B60000}"/>
    <cellStyle name="Normal 5 2 2 6 4 6" xfId="38251" xr:uid="{00000000-0005-0000-0000-000098B60000}"/>
    <cellStyle name="Normal 5 2 2 6 5" xfId="38252" xr:uid="{00000000-0005-0000-0000-000099B60000}"/>
    <cellStyle name="Normal 5 2 2 6 5 2" xfId="38253" xr:uid="{00000000-0005-0000-0000-00009AB60000}"/>
    <cellStyle name="Normal 5 2 2 6 5 2 2" xfId="38254" xr:uid="{00000000-0005-0000-0000-00009BB60000}"/>
    <cellStyle name="Normal 5 2 2 6 5 2 2 2" xfId="38255" xr:uid="{00000000-0005-0000-0000-00009CB60000}"/>
    <cellStyle name="Normal 5 2 2 6 5 2 2 3" xfId="57611" xr:uid="{00000000-0005-0000-0000-00009DB60000}"/>
    <cellStyle name="Normal 5 2 2 6 5 2 3" xfId="38256" xr:uid="{00000000-0005-0000-0000-00009EB60000}"/>
    <cellStyle name="Normal 5 2 2 6 5 2 4" xfId="38257" xr:uid="{00000000-0005-0000-0000-00009FB60000}"/>
    <cellStyle name="Normal 5 2 2 6 5 3" xfId="38258" xr:uid="{00000000-0005-0000-0000-0000A0B60000}"/>
    <cellStyle name="Normal 5 2 2 6 5 3 2" xfId="38259" xr:uid="{00000000-0005-0000-0000-0000A1B60000}"/>
    <cellStyle name="Normal 5 2 2 6 5 3 3" xfId="57612" xr:uid="{00000000-0005-0000-0000-0000A2B60000}"/>
    <cellStyle name="Normal 5 2 2 6 5 4" xfId="38260" xr:uid="{00000000-0005-0000-0000-0000A3B60000}"/>
    <cellStyle name="Normal 5 2 2 6 5 5" xfId="38261" xr:uid="{00000000-0005-0000-0000-0000A4B60000}"/>
    <cellStyle name="Normal 5 2 2 6 6" xfId="38262" xr:uid="{00000000-0005-0000-0000-0000A5B60000}"/>
    <cellStyle name="Normal 5 2 2 6 6 2" xfId="38263" xr:uid="{00000000-0005-0000-0000-0000A6B60000}"/>
    <cellStyle name="Normal 5 2 2 6 6 2 2" xfId="38264" xr:uid="{00000000-0005-0000-0000-0000A7B60000}"/>
    <cellStyle name="Normal 5 2 2 6 6 2 3" xfId="57613" xr:uid="{00000000-0005-0000-0000-0000A8B60000}"/>
    <cellStyle name="Normal 5 2 2 6 6 3" xfId="38265" xr:uid="{00000000-0005-0000-0000-0000A9B60000}"/>
    <cellStyle name="Normal 5 2 2 6 6 4" xfId="38266" xr:uid="{00000000-0005-0000-0000-0000AAB60000}"/>
    <cellStyle name="Normal 5 2 2 6 7" xfId="38267" xr:uid="{00000000-0005-0000-0000-0000ABB60000}"/>
    <cellStyle name="Normal 5 2 2 6 7 2" xfId="38268" xr:uid="{00000000-0005-0000-0000-0000ACB60000}"/>
    <cellStyle name="Normal 5 2 2 6 7 2 2" xfId="38269" xr:uid="{00000000-0005-0000-0000-0000ADB60000}"/>
    <cellStyle name="Normal 5 2 2 6 7 2 3" xfId="57614" xr:uid="{00000000-0005-0000-0000-0000AEB60000}"/>
    <cellStyle name="Normal 5 2 2 6 7 3" xfId="38270" xr:uid="{00000000-0005-0000-0000-0000AFB60000}"/>
    <cellStyle name="Normal 5 2 2 6 7 4" xfId="38271" xr:uid="{00000000-0005-0000-0000-0000B0B60000}"/>
    <cellStyle name="Normal 5 2 2 6 8" xfId="38272" xr:uid="{00000000-0005-0000-0000-0000B1B60000}"/>
    <cellStyle name="Normal 5 2 2 6 8 2" xfId="38273" xr:uid="{00000000-0005-0000-0000-0000B2B60000}"/>
    <cellStyle name="Normal 5 2 2 6 8 3" xfId="57615" xr:uid="{00000000-0005-0000-0000-0000B3B60000}"/>
    <cellStyle name="Normal 5 2 2 6 9" xfId="38274" xr:uid="{00000000-0005-0000-0000-0000B4B60000}"/>
    <cellStyle name="Normal 5 2 2 7" xfId="38275" xr:uid="{00000000-0005-0000-0000-0000B5B60000}"/>
    <cellStyle name="Normal 5 2 2 7 2" xfId="38276" xr:uid="{00000000-0005-0000-0000-0000B6B60000}"/>
    <cellStyle name="Normal 5 2 2 7 2 2" xfId="38277" xr:uid="{00000000-0005-0000-0000-0000B7B60000}"/>
    <cellStyle name="Normal 5 2 2 7 2 2 2" xfId="38278" xr:uid="{00000000-0005-0000-0000-0000B8B60000}"/>
    <cellStyle name="Normal 5 2 2 7 2 2 2 2" xfId="38279" xr:uid="{00000000-0005-0000-0000-0000B9B60000}"/>
    <cellStyle name="Normal 5 2 2 7 2 2 2 2 2" xfId="38280" xr:uid="{00000000-0005-0000-0000-0000BAB60000}"/>
    <cellStyle name="Normal 5 2 2 7 2 2 2 2 3" xfId="57616" xr:uid="{00000000-0005-0000-0000-0000BBB60000}"/>
    <cellStyle name="Normal 5 2 2 7 2 2 2 3" xfId="38281" xr:uid="{00000000-0005-0000-0000-0000BCB60000}"/>
    <cellStyle name="Normal 5 2 2 7 2 2 2 4" xfId="38282" xr:uid="{00000000-0005-0000-0000-0000BDB60000}"/>
    <cellStyle name="Normal 5 2 2 7 2 2 3" xfId="38283" xr:uid="{00000000-0005-0000-0000-0000BEB60000}"/>
    <cellStyle name="Normal 5 2 2 7 2 2 3 2" xfId="38284" xr:uid="{00000000-0005-0000-0000-0000BFB60000}"/>
    <cellStyle name="Normal 5 2 2 7 2 2 3 2 2" xfId="38285" xr:uid="{00000000-0005-0000-0000-0000C0B60000}"/>
    <cellStyle name="Normal 5 2 2 7 2 2 3 2 3" xfId="57617" xr:uid="{00000000-0005-0000-0000-0000C1B60000}"/>
    <cellStyle name="Normal 5 2 2 7 2 2 3 3" xfId="38286" xr:uid="{00000000-0005-0000-0000-0000C2B60000}"/>
    <cellStyle name="Normal 5 2 2 7 2 2 3 4" xfId="38287" xr:uid="{00000000-0005-0000-0000-0000C3B60000}"/>
    <cellStyle name="Normal 5 2 2 7 2 2 4" xfId="38288" xr:uid="{00000000-0005-0000-0000-0000C4B60000}"/>
    <cellStyle name="Normal 5 2 2 7 2 2 4 2" xfId="38289" xr:uid="{00000000-0005-0000-0000-0000C5B60000}"/>
    <cellStyle name="Normal 5 2 2 7 2 2 4 3" xfId="57618" xr:uid="{00000000-0005-0000-0000-0000C6B60000}"/>
    <cellStyle name="Normal 5 2 2 7 2 2 5" xfId="38290" xr:uid="{00000000-0005-0000-0000-0000C7B60000}"/>
    <cellStyle name="Normal 5 2 2 7 2 2 6" xfId="38291" xr:uid="{00000000-0005-0000-0000-0000C8B60000}"/>
    <cellStyle name="Normal 5 2 2 7 2 3" xfId="38292" xr:uid="{00000000-0005-0000-0000-0000C9B60000}"/>
    <cellStyle name="Normal 5 2 2 7 2 3 2" xfId="38293" xr:uid="{00000000-0005-0000-0000-0000CAB60000}"/>
    <cellStyle name="Normal 5 2 2 7 2 3 2 2" xfId="38294" xr:uid="{00000000-0005-0000-0000-0000CBB60000}"/>
    <cellStyle name="Normal 5 2 2 7 2 3 2 3" xfId="57619" xr:uid="{00000000-0005-0000-0000-0000CCB60000}"/>
    <cellStyle name="Normal 5 2 2 7 2 3 3" xfId="38295" xr:uid="{00000000-0005-0000-0000-0000CDB60000}"/>
    <cellStyle name="Normal 5 2 2 7 2 3 4" xfId="38296" xr:uid="{00000000-0005-0000-0000-0000CEB60000}"/>
    <cellStyle name="Normal 5 2 2 7 2 4" xfId="38297" xr:uid="{00000000-0005-0000-0000-0000CFB60000}"/>
    <cellStyle name="Normal 5 2 2 7 2 4 2" xfId="38298" xr:uid="{00000000-0005-0000-0000-0000D0B60000}"/>
    <cellStyle name="Normal 5 2 2 7 2 4 2 2" xfId="38299" xr:uid="{00000000-0005-0000-0000-0000D1B60000}"/>
    <cellStyle name="Normal 5 2 2 7 2 4 2 3" xfId="57620" xr:uid="{00000000-0005-0000-0000-0000D2B60000}"/>
    <cellStyle name="Normal 5 2 2 7 2 4 3" xfId="38300" xr:uid="{00000000-0005-0000-0000-0000D3B60000}"/>
    <cellStyle name="Normal 5 2 2 7 2 4 4" xfId="38301" xr:uid="{00000000-0005-0000-0000-0000D4B60000}"/>
    <cellStyle name="Normal 5 2 2 7 2 5" xfId="38302" xr:uid="{00000000-0005-0000-0000-0000D5B60000}"/>
    <cellStyle name="Normal 5 2 2 7 2 5 2" xfId="38303" xr:uid="{00000000-0005-0000-0000-0000D6B60000}"/>
    <cellStyle name="Normal 5 2 2 7 2 5 3" xfId="57621" xr:uid="{00000000-0005-0000-0000-0000D7B60000}"/>
    <cellStyle name="Normal 5 2 2 7 2 6" xfId="38304" xr:uid="{00000000-0005-0000-0000-0000D8B60000}"/>
    <cellStyle name="Normal 5 2 2 7 2 7" xfId="38305" xr:uid="{00000000-0005-0000-0000-0000D9B60000}"/>
    <cellStyle name="Normal 5 2 2 7 3" xfId="38306" xr:uid="{00000000-0005-0000-0000-0000DAB60000}"/>
    <cellStyle name="Normal 5 2 2 7 3 2" xfId="38307" xr:uid="{00000000-0005-0000-0000-0000DBB60000}"/>
    <cellStyle name="Normal 5 2 2 7 3 2 2" xfId="38308" xr:uid="{00000000-0005-0000-0000-0000DCB60000}"/>
    <cellStyle name="Normal 5 2 2 7 3 2 2 2" xfId="38309" xr:uid="{00000000-0005-0000-0000-0000DDB60000}"/>
    <cellStyle name="Normal 5 2 2 7 3 2 2 3" xfId="57622" xr:uid="{00000000-0005-0000-0000-0000DEB60000}"/>
    <cellStyle name="Normal 5 2 2 7 3 2 3" xfId="38310" xr:uid="{00000000-0005-0000-0000-0000DFB60000}"/>
    <cellStyle name="Normal 5 2 2 7 3 2 4" xfId="38311" xr:uid="{00000000-0005-0000-0000-0000E0B60000}"/>
    <cellStyle name="Normal 5 2 2 7 3 3" xfId="38312" xr:uid="{00000000-0005-0000-0000-0000E1B60000}"/>
    <cellStyle name="Normal 5 2 2 7 3 3 2" xfId="38313" xr:uid="{00000000-0005-0000-0000-0000E2B60000}"/>
    <cellStyle name="Normal 5 2 2 7 3 3 2 2" xfId="38314" xr:uid="{00000000-0005-0000-0000-0000E3B60000}"/>
    <cellStyle name="Normal 5 2 2 7 3 3 2 3" xfId="57623" xr:uid="{00000000-0005-0000-0000-0000E4B60000}"/>
    <cellStyle name="Normal 5 2 2 7 3 3 3" xfId="38315" xr:uid="{00000000-0005-0000-0000-0000E5B60000}"/>
    <cellStyle name="Normal 5 2 2 7 3 3 4" xfId="38316" xr:uid="{00000000-0005-0000-0000-0000E6B60000}"/>
    <cellStyle name="Normal 5 2 2 7 3 4" xfId="38317" xr:uid="{00000000-0005-0000-0000-0000E7B60000}"/>
    <cellStyle name="Normal 5 2 2 7 3 4 2" xfId="38318" xr:uid="{00000000-0005-0000-0000-0000E8B60000}"/>
    <cellStyle name="Normal 5 2 2 7 3 4 3" xfId="57624" xr:uid="{00000000-0005-0000-0000-0000E9B60000}"/>
    <cellStyle name="Normal 5 2 2 7 3 5" xfId="38319" xr:uid="{00000000-0005-0000-0000-0000EAB60000}"/>
    <cellStyle name="Normal 5 2 2 7 3 6" xfId="38320" xr:uid="{00000000-0005-0000-0000-0000EBB60000}"/>
    <cellStyle name="Normal 5 2 2 7 4" xfId="38321" xr:uid="{00000000-0005-0000-0000-0000ECB60000}"/>
    <cellStyle name="Normal 5 2 2 7 4 2" xfId="38322" xr:uid="{00000000-0005-0000-0000-0000EDB60000}"/>
    <cellStyle name="Normal 5 2 2 7 4 2 2" xfId="38323" xr:uid="{00000000-0005-0000-0000-0000EEB60000}"/>
    <cellStyle name="Normal 5 2 2 7 4 2 3" xfId="57625" xr:uid="{00000000-0005-0000-0000-0000EFB60000}"/>
    <cellStyle name="Normal 5 2 2 7 4 3" xfId="38324" xr:uid="{00000000-0005-0000-0000-0000F0B60000}"/>
    <cellStyle name="Normal 5 2 2 7 4 4" xfId="38325" xr:uid="{00000000-0005-0000-0000-0000F1B60000}"/>
    <cellStyle name="Normal 5 2 2 7 5" xfId="38326" xr:uid="{00000000-0005-0000-0000-0000F2B60000}"/>
    <cellStyle name="Normal 5 2 2 7 5 2" xfId="38327" xr:uid="{00000000-0005-0000-0000-0000F3B60000}"/>
    <cellStyle name="Normal 5 2 2 7 5 2 2" xfId="38328" xr:uid="{00000000-0005-0000-0000-0000F4B60000}"/>
    <cellStyle name="Normal 5 2 2 7 5 2 3" xfId="57626" xr:uid="{00000000-0005-0000-0000-0000F5B60000}"/>
    <cellStyle name="Normal 5 2 2 7 5 3" xfId="38329" xr:uid="{00000000-0005-0000-0000-0000F6B60000}"/>
    <cellStyle name="Normal 5 2 2 7 5 4" xfId="38330" xr:uid="{00000000-0005-0000-0000-0000F7B60000}"/>
    <cellStyle name="Normal 5 2 2 7 6" xfId="38331" xr:uid="{00000000-0005-0000-0000-0000F8B60000}"/>
    <cellStyle name="Normal 5 2 2 7 6 2" xfId="38332" xr:uid="{00000000-0005-0000-0000-0000F9B60000}"/>
    <cellStyle name="Normal 5 2 2 7 6 3" xfId="57627" xr:uid="{00000000-0005-0000-0000-0000FAB60000}"/>
    <cellStyle name="Normal 5 2 2 7 7" xfId="38333" xr:uid="{00000000-0005-0000-0000-0000FBB60000}"/>
    <cellStyle name="Normal 5 2 2 7 8" xfId="38334" xr:uid="{00000000-0005-0000-0000-0000FCB60000}"/>
    <cellStyle name="Normal 5 2 2 8" xfId="38335" xr:uid="{00000000-0005-0000-0000-0000FDB60000}"/>
    <cellStyle name="Normal 5 2 2 8 2" xfId="38336" xr:uid="{00000000-0005-0000-0000-0000FEB60000}"/>
    <cellStyle name="Normal 5 2 2 8 2 2" xfId="38337" xr:uid="{00000000-0005-0000-0000-0000FFB60000}"/>
    <cellStyle name="Normal 5 2 2 8 2 2 2" xfId="38338" xr:uid="{00000000-0005-0000-0000-000000B70000}"/>
    <cellStyle name="Normal 5 2 2 8 2 2 2 2" xfId="38339" xr:uid="{00000000-0005-0000-0000-000001B70000}"/>
    <cellStyle name="Normal 5 2 2 8 2 2 2 3" xfId="57628" xr:uid="{00000000-0005-0000-0000-000002B70000}"/>
    <cellStyle name="Normal 5 2 2 8 2 2 3" xfId="38340" xr:uid="{00000000-0005-0000-0000-000003B70000}"/>
    <cellStyle name="Normal 5 2 2 8 2 2 4" xfId="38341" xr:uid="{00000000-0005-0000-0000-000004B70000}"/>
    <cellStyle name="Normal 5 2 2 8 2 3" xfId="38342" xr:uid="{00000000-0005-0000-0000-000005B70000}"/>
    <cellStyle name="Normal 5 2 2 8 2 3 2" xfId="38343" xr:uid="{00000000-0005-0000-0000-000006B70000}"/>
    <cellStyle name="Normal 5 2 2 8 2 3 2 2" xfId="38344" xr:uid="{00000000-0005-0000-0000-000007B70000}"/>
    <cellStyle name="Normal 5 2 2 8 2 3 2 3" xfId="57629" xr:uid="{00000000-0005-0000-0000-000008B70000}"/>
    <cellStyle name="Normal 5 2 2 8 2 3 3" xfId="38345" xr:uid="{00000000-0005-0000-0000-000009B70000}"/>
    <cellStyle name="Normal 5 2 2 8 2 3 4" xfId="38346" xr:uid="{00000000-0005-0000-0000-00000AB70000}"/>
    <cellStyle name="Normal 5 2 2 8 2 4" xfId="38347" xr:uid="{00000000-0005-0000-0000-00000BB70000}"/>
    <cellStyle name="Normal 5 2 2 8 2 4 2" xfId="38348" xr:uid="{00000000-0005-0000-0000-00000CB70000}"/>
    <cellStyle name="Normal 5 2 2 8 2 4 3" xfId="57630" xr:uid="{00000000-0005-0000-0000-00000DB70000}"/>
    <cellStyle name="Normal 5 2 2 8 2 5" xfId="38349" xr:uid="{00000000-0005-0000-0000-00000EB70000}"/>
    <cellStyle name="Normal 5 2 2 8 2 6" xfId="38350" xr:uid="{00000000-0005-0000-0000-00000FB70000}"/>
    <cellStyle name="Normal 5 2 2 8 3" xfId="38351" xr:uid="{00000000-0005-0000-0000-000010B70000}"/>
    <cellStyle name="Normal 5 2 2 8 3 2" xfId="38352" xr:uid="{00000000-0005-0000-0000-000011B70000}"/>
    <cellStyle name="Normal 5 2 2 8 3 2 2" xfId="38353" xr:uid="{00000000-0005-0000-0000-000012B70000}"/>
    <cellStyle name="Normal 5 2 2 8 3 2 3" xfId="57631" xr:uid="{00000000-0005-0000-0000-000013B70000}"/>
    <cellStyle name="Normal 5 2 2 8 3 3" xfId="38354" xr:uid="{00000000-0005-0000-0000-000014B70000}"/>
    <cellStyle name="Normal 5 2 2 8 3 4" xfId="38355" xr:uid="{00000000-0005-0000-0000-000015B70000}"/>
    <cellStyle name="Normal 5 2 2 8 4" xfId="38356" xr:uid="{00000000-0005-0000-0000-000016B70000}"/>
    <cellStyle name="Normal 5 2 2 8 4 2" xfId="38357" xr:uid="{00000000-0005-0000-0000-000017B70000}"/>
    <cellStyle name="Normal 5 2 2 8 4 2 2" xfId="38358" xr:uid="{00000000-0005-0000-0000-000018B70000}"/>
    <cellStyle name="Normal 5 2 2 8 4 2 3" xfId="57632" xr:uid="{00000000-0005-0000-0000-000019B70000}"/>
    <cellStyle name="Normal 5 2 2 8 4 3" xfId="38359" xr:uid="{00000000-0005-0000-0000-00001AB70000}"/>
    <cellStyle name="Normal 5 2 2 8 4 4" xfId="38360" xr:uid="{00000000-0005-0000-0000-00001BB70000}"/>
    <cellStyle name="Normal 5 2 2 8 5" xfId="38361" xr:uid="{00000000-0005-0000-0000-00001CB70000}"/>
    <cellStyle name="Normal 5 2 2 8 5 2" xfId="38362" xr:uid="{00000000-0005-0000-0000-00001DB70000}"/>
    <cellStyle name="Normal 5 2 2 8 5 3" xfId="57633" xr:uid="{00000000-0005-0000-0000-00001EB70000}"/>
    <cellStyle name="Normal 5 2 2 8 6" xfId="38363" xr:uid="{00000000-0005-0000-0000-00001FB70000}"/>
    <cellStyle name="Normal 5 2 2 8 7" xfId="38364" xr:uid="{00000000-0005-0000-0000-000020B70000}"/>
    <cellStyle name="Normal 5 2 2 9" xfId="38365" xr:uid="{00000000-0005-0000-0000-000021B70000}"/>
    <cellStyle name="Normal 5 2 2 9 2" xfId="38366" xr:uid="{00000000-0005-0000-0000-000022B70000}"/>
    <cellStyle name="Normal 5 2 2 9 2 2" xfId="38367" xr:uid="{00000000-0005-0000-0000-000023B70000}"/>
    <cellStyle name="Normal 5 2 2 9 2 2 2" xfId="38368" xr:uid="{00000000-0005-0000-0000-000024B70000}"/>
    <cellStyle name="Normal 5 2 2 9 2 2 3" xfId="57634" xr:uid="{00000000-0005-0000-0000-000025B70000}"/>
    <cellStyle name="Normal 5 2 2 9 2 3" xfId="38369" xr:uid="{00000000-0005-0000-0000-000026B70000}"/>
    <cellStyle name="Normal 5 2 2 9 2 4" xfId="38370" xr:uid="{00000000-0005-0000-0000-000027B70000}"/>
    <cellStyle name="Normal 5 2 2 9 3" xfId="38371" xr:uid="{00000000-0005-0000-0000-000028B70000}"/>
    <cellStyle name="Normal 5 2 2 9 3 2" xfId="38372" xr:uid="{00000000-0005-0000-0000-000029B70000}"/>
    <cellStyle name="Normal 5 2 2 9 3 2 2" xfId="38373" xr:uid="{00000000-0005-0000-0000-00002AB70000}"/>
    <cellStyle name="Normal 5 2 2 9 3 2 3" xfId="57635" xr:uid="{00000000-0005-0000-0000-00002BB70000}"/>
    <cellStyle name="Normal 5 2 2 9 3 3" xfId="38374" xr:uid="{00000000-0005-0000-0000-00002CB70000}"/>
    <cellStyle name="Normal 5 2 2 9 3 4" xfId="38375" xr:uid="{00000000-0005-0000-0000-00002DB70000}"/>
    <cellStyle name="Normal 5 2 2 9 4" xfId="38376" xr:uid="{00000000-0005-0000-0000-00002EB70000}"/>
    <cellStyle name="Normal 5 2 2 9 4 2" xfId="38377" xr:uid="{00000000-0005-0000-0000-00002FB70000}"/>
    <cellStyle name="Normal 5 2 2 9 4 3" xfId="57636" xr:uid="{00000000-0005-0000-0000-000030B70000}"/>
    <cellStyle name="Normal 5 2 2 9 5" xfId="38378" xr:uid="{00000000-0005-0000-0000-000031B70000}"/>
    <cellStyle name="Normal 5 2 2 9 6" xfId="38379" xr:uid="{00000000-0005-0000-0000-000032B70000}"/>
    <cellStyle name="Normal 5 2 3" xfId="38380" xr:uid="{00000000-0005-0000-0000-000033B70000}"/>
    <cellStyle name="Normal 5 2 3 10" xfId="38381" xr:uid="{00000000-0005-0000-0000-000034B70000}"/>
    <cellStyle name="Normal 5 2 3 11" xfId="38382" xr:uid="{00000000-0005-0000-0000-000035B70000}"/>
    <cellStyle name="Normal 5 2 3 2" xfId="38383" xr:uid="{00000000-0005-0000-0000-000036B70000}"/>
    <cellStyle name="Normal 5 2 3 2 10" xfId="38384" xr:uid="{00000000-0005-0000-0000-000037B70000}"/>
    <cellStyle name="Normal 5 2 3 2 2" xfId="38385" xr:uid="{00000000-0005-0000-0000-000038B70000}"/>
    <cellStyle name="Normal 5 2 3 2 2 2" xfId="38386" xr:uid="{00000000-0005-0000-0000-000039B70000}"/>
    <cellStyle name="Normal 5 2 3 2 2 2 2" xfId="38387" xr:uid="{00000000-0005-0000-0000-00003AB70000}"/>
    <cellStyle name="Normal 5 2 3 2 2 2 2 2" xfId="38388" xr:uid="{00000000-0005-0000-0000-00003BB70000}"/>
    <cellStyle name="Normal 5 2 3 2 2 2 2 2 2" xfId="38389" xr:uid="{00000000-0005-0000-0000-00003CB70000}"/>
    <cellStyle name="Normal 5 2 3 2 2 2 2 2 2 2" xfId="38390" xr:uid="{00000000-0005-0000-0000-00003DB70000}"/>
    <cellStyle name="Normal 5 2 3 2 2 2 2 2 2 3" xfId="57637" xr:uid="{00000000-0005-0000-0000-00003EB70000}"/>
    <cellStyle name="Normal 5 2 3 2 2 2 2 2 3" xfId="38391" xr:uid="{00000000-0005-0000-0000-00003FB70000}"/>
    <cellStyle name="Normal 5 2 3 2 2 2 2 2 4" xfId="38392" xr:uid="{00000000-0005-0000-0000-000040B70000}"/>
    <cellStyle name="Normal 5 2 3 2 2 2 2 3" xfId="38393" xr:uid="{00000000-0005-0000-0000-000041B70000}"/>
    <cellStyle name="Normal 5 2 3 2 2 2 2 3 2" xfId="38394" xr:uid="{00000000-0005-0000-0000-000042B70000}"/>
    <cellStyle name="Normal 5 2 3 2 2 2 2 3 2 2" xfId="38395" xr:uid="{00000000-0005-0000-0000-000043B70000}"/>
    <cellStyle name="Normal 5 2 3 2 2 2 2 3 2 3" xfId="57638" xr:uid="{00000000-0005-0000-0000-000044B70000}"/>
    <cellStyle name="Normal 5 2 3 2 2 2 2 3 3" xfId="38396" xr:uid="{00000000-0005-0000-0000-000045B70000}"/>
    <cellStyle name="Normal 5 2 3 2 2 2 2 3 4" xfId="38397" xr:uid="{00000000-0005-0000-0000-000046B70000}"/>
    <cellStyle name="Normal 5 2 3 2 2 2 2 4" xfId="38398" xr:uid="{00000000-0005-0000-0000-000047B70000}"/>
    <cellStyle name="Normal 5 2 3 2 2 2 2 4 2" xfId="38399" xr:uid="{00000000-0005-0000-0000-000048B70000}"/>
    <cellStyle name="Normal 5 2 3 2 2 2 2 4 3" xfId="57639" xr:uid="{00000000-0005-0000-0000-000049B70000}"/>
    <cellStyle name="Normal 5 2 3 2 2 2 2 5" xfId="38400" xr:uid="{00000000-0005-0000-0000-00004AB70000}"/>
    <cellStyle name="Normal 5 2 3 2 2 2 2 6" xfId="38401" xr:uid="{00000000-0005-0000-0000-00004BB70000}"/>
    <cellStyle name="Normal 5 2 3 2 2 2 3" xfId="38402" xr:uid="{00000000-0005-0000-0000-00004CB70000}"/>
    <cellStyle name="Normal 5 2 3 2 2 2 3 2" xfId="38403" xr:uid="{00000000-0005-0000-0000-00004DB70000}"/>
    <cellStyle name="Normal 5 2 3 2 2 2 3 2 2" xfId="38404" xr:uid="{00000000-0005-0000-0000-00004EB70000}"/>
    <cellStyle name="Normal 5 2 3 2 2 2 3 2 3" xfId="57640" xr:uid="{00000000-0005-0000-0000-00004FB70000}"/>
    <cellStyle name="Normal 5 2 3 2 2 2 3 3" xfId="38405" xr:uid="{00000000-0005-0000-0000-000050B70000}"/>
    <cellStyle name="Normal 5 2 3 2 2 2 3 4" xfId="38406" xr:uid="{00000000-0005-0000-0000-000051B70000}"/>
    <cellStyle name="Normal 5 2 3 2 2 2 4" xfId="38407" xr:uid="{00000000-0005-0000-0000-000052B70000}"/>
    <cellStyle name="Normal 5 2 3 2 2 2 4 2" xfId="38408" xr:uid="{00000000-0005-0000-0000-000053B70000}"/>
    <cellStyle name="Normal 5 2 3 2 2 2 4 2 2" xfId="38409" xr:uid="{00000000-0005-0000-0000-000054B70000}"/>
    <cellStyle name="Normal 5 2 3 2 2 2 4 2 3" xfId="57641" xr:uid="{00000000-0005-0000-0000-000055B70000}"/>
    <cellStyle name="Normal 5 2 3 2 2 2 4 3" xfId="38410" xr:uid="{00000000-0005-0000-0000-000056B70000}"/>
    <cellStyle name="Normal 5 2 3 2 2 2 4 4" xfId="38411" xr:uid="{00000000-0005-0000-0000-000057B70000}"/>
    <cellStyle name="Normal 5 2 3 2 2 2 5" xfId="38412" xr:uid="{00000000-0005-0000-0000-000058B70000}"/>
    <cellStyle name="Normal 5 2 3 2 2 2 5 2" xfId="38413" xr:uid="{00000000-0005-0000-0000-000059B70000}"/>
    <cellStyle name="Normal 5 2 3 2 2 2 5 3" xfId="57642" xr:uid="{00000000-0005-0000-0000-00005AB70000}"/>
    <cellStyle name="Normal 5 2 3 2 2 2 6" xfId="38414" xr:uid="{00000000-0005-0000-0000-00005BB70000}"/>
    <cellStyle name="Normal 5 2 3 2 2 2 7" xfId="38415" xr:uid="{00000000-0005-0000-0000-00005CB70000}"/>
    <cellStyle name="Normal 5 2 3 2 2 3" xfId="38416" xr:uid="{00000000-0005-0000-0000-00005DB70000}"/>
    <cellStyle name="Normal 5 2 3 2 2 3 2" xfId="38417" xr:uid="{00000000-0005-0000-0000-00005EB70000}"/>
    <cellStyle name="Normal 5 2 3 2 2 3 2 2" xfId="38418" xr:uid="{00000000-0005-0000-0000-00005FB70000}"/>
    <cellStyle name="Normal 5 2 3 2 2 3 2 2 2" xfId="38419" xr:uid="{00000000-0005-0000-0000-000060B70000}"/>
    <cellStyle name="Normal 5 2 3 2 2 3 2 2 3" xfId="57643" xr:uid="{00000000-0005-0000-0000-000061B70000}"/>
    <cellStyle name="Normal 5 2 3 2 2 3 2 3" xfId="38420" xr:uid="{00000000-0005-0000-0000-000062B70000}"/>
    <cellStyle name="Normal 5 2 3 2 2 3 2 4" xfId="38421" xr:uid="{00000000-0005-0000-0000-000063B70000}"/>
    <cellStyle name="Normal 5 2 3 2 2 3 3" xfId="38422" xr:uid="{00000000-0005-0000-0000-000064B70000}"/>
    <cellStyle name="Normal 5 2 3 2 2 3 3 2" xfId="38423" xr:uid="{00000000-0005-0000-0000-000065B70000}"/>
    <cellStyle name="Normal 5 2 3 2 2 3 3 2 2" xfId="38424" xr:uid="{00000000-0005-0000-0000-000066B70000}"/>
    <cellStyle name="Normal 5 2 3 2 2 3 3 2 3" xfId="57644" xr:uid="{00000000-0005-0000-0000-000067B70000}"/>
    <cellStyle name="Normal 5 2 3 2 2 3 3 3" xfId="38425" xr:uid="{00000000-0005-0000-0000-000068B70000}"/>
    <cellStyle name="Normal 5 2 3 2 2 3 3 4" xfId="38426" xr:uid="{00000000-0005-0000-0000-000069B70000}"/>
    <cellStyle name="Normal 5 2 3 2 2 3 4" xfId="38427" xr:uid="{00000000-0005-0000-0000-00006AB70000}"/>
    <cellStyle name="Normal 5 2 3 2 2 3 4 2" xfId="38428" xr:uid="{00000000-0005-0000-0000-00006BB70000}"/>
    <cellStyle name="Normal 5 2 3 2 2 3 4 3" xfId="57645" xr:uid="{00000000-0005-0000-0000-00006CB70000}"/>
    <cellStyle name="Normal 5 2 3 2 2 3 5" xfId="38429" xr:uid="{00000000-0005-0000-0000-00006DB70000}"/>
    <cellStyle name="Normal 5 2 3 2 2 3 6" xfId="38430" xr:uid="{00000000-0005-0000-0000-00006EB70000}"/>
    <cellStyle name="Normal 5 2 3 2 2 4" xfId="38431" xr:uid="{00000000-0005-0000-0000-00006FB70000}"/>
    <cellStyle name="Normal 5 2 3 2 2 4 2" xfId="38432" xr:uid="{00000000-0005-0000-0000-000070B70000}"/>
    <cellStyle name="Normal 5 2 3 2 2 4 2 2" xfId="38433" xr:uid="{00000000-0005-0000-0000-000071B70000}"/>
    <cellStyle name="Normal 5 2 3 2 2 4 2 3" xfId="57646" xr:uid="{00000000-0005-0000-0000-000072B70000}"/>
    <cellStyle name="Normal 5 2 3 2 2 4 3" xfId="38434" xr:uid="{00000000-0005-0000-0000-000073B70000}"/>
    <cellStyle name="Normal 5 2 3 2 2 4 4" xfId="38435" xr:uid="{00000000-0005-0000-0000-000074B70000}"/>
    <cellStyle name="Normal 5 2 3 2 2 5" xfId="38436" xr:uid="{00000000-0005-0000-0000-000075B70000}"/>
    <cellStyle name="Normal 5 2 3 2 2 5 2" xfId="38437" xr:uid="{00000000-0005-0000-0000-000076B70000}"/>
    <cellStyle name="Normal 5 2 3 2 2 5 2 2" xfId="38438" xr:uid="{00000000-0005-0000-0000-000077B70000}"/>
    <cellStyle name="Normal 5 2 3 2 2 5 2 3" xfId="57647" xr:uid="{00000000-0005-0000-0000-000078B70000}"/>
    <cellStyle name="Normal 5 2 3 2 2 5 3" xfId="38439" xr:uid="{00000000-0005-0000-0000-000079B70000}"/>
    <cellStyle name="Normal 5 2 3 2 2 5 4" xfId="38440" xr:uid="{00000000-0005-0000-0000-00007AB70000}"/>
    <cellStyle name="Normal 5 2 3 2 2 6" xfId="38441" xr:uid="{00000000-0005-0000-0000-00007BB70000}"/>
    <cellStyle name="Normal 5 2 3 2 2 6 2" xfId="38442" xr:uid="{00000000-0005-0000-0000-00007CB70000}"/>
    <cellStyle name="Normal 5 2 3 2 2 6 3" xfId="57648" xr:uid="{00000000-0005-0000-0000-00007DB70000}"/>
    <cellStyle name="Normal 5 2 3 2 2 7" xfId="38443" xr:uid="{00000000-0005-0000-0000-00007EB70000}"/>
    <cellStyle name="Normal 5 2 3 2 2 8" xfId="38444" xr:uid="{00000000-0005-0000-0000-00007FB70000}"/>
    <cellStyle name="Normal 5 2 3 2 3" xfId="38445" xr:uid="{00000000-0005-0000-0000-000080B70000}"/>
    <cellStyle name="Normal 5 2 3 2 3 2" xfId="38446" xr:uid="{00000000-0005-0000-0000-000081B70000}"/>
    <cellStyle name="Normal 5 2 3 2 3 2 2" xfId="38447" xr:uid="{00000000-0005-0000-0000-000082B70000}"/>
    <cellStyle name="Normal 5 2 3 2 3 2 2 2" xfId="38448" xr:uid="{00000000-0005-0000-0000-000083B70000}"/>
    <cellStyle name="Normal 5 2 3 2 3 2 2 2 2" xfId="38449" xr:uid="{00000000-0005-0000-0000-000084B70000}"/>
    <cellStyle name="Normal 5 2 3 2 3 2 2 2 3" xfId="57649" xr:uid="{00000000-0005-0000-0000-000085B70000}"/>
    <cellStyle name="Normal 5 2 3 2 3 2 2 3" xfId="38450" xr:uid="{00000000-0005-0000-0000-000086B70000}"/>
    <cellStyle name="Normal 5 2 3 2 3 2 2 4" xfId="38451" xr:uid="{00000000-0005-0000-0000-000087B70000}"/>
    <cellStyle name="Normal 5 2 3 2 3 2 3" xfId="38452" xr:uid="{00000000-0005-0000-0000-000088B70000}"/>
    <cellStyle name="Normal 5 2 3 2 3 2 3 2" xfId="38453" xr:uid="{00000000-0005-0000-0000-000089B70000}"/>
    <cellStyle name="Normal 5 2 3 2 3 2 3 2 2" xfId="38454" xr:uid="{00000000-0005-0000-0000-00008AB70000}"/>
    <cellStyle name="Normal 5 2 3 2 3 2 3 2 3" xfId="57650" xr:uid="{00000000-0005-0000-0000-00008BB70000}"/>
    <cellStyle name="Normal 5 2 3 2 3 2 3 3" xfId="38455" xr:uid="{00000000-0005-0000-0000-00008CB70000}"/>
    <cellStyle name="Normal 5 2 3 2 3 2 3 4" xfId="38456" xr:uid="{00000000-0005-0000-0000-00008DB70000}"/>
    <cellStyle name="Normal 5 2 3 2 3 2 4" xfId="38457" xr:uid="{00000000-0005-0000-0000-00008EB70000}"/>
    <cellStyle name="Normal 5 2 3 2 3 2 4 2" xfId="38458" xr:uid="{00000000-0005-0000-0000-00008FB70000}"/>
    <cellStyle name="Normal 5 2 3 2 3 2 4 3" xfId="57651" xr:uid="{00000000-0005-0000-0000-000090B70000}"/>
    <cellStyle name="Normal 5 2 3 2 3 2 5" xfId="38459" xr:uid="{00000000-0005-0000-0000-000091B70000}"/>
    <cellStyle name="Normal 5 2 3 2 3 2 6" xfId="38460" xr:uid="{00000000-0005-0000-0000-000092B70000}"/>
    <cellStyle name="Normal 5 2 3 2 3 3" xfId="38461" xr:uid="{00000000-0005-0000-0000-000093B70000}"/>
    <cellStyle name="Normal 5 2 3 2 3 3 2" xfId="38462" xr:uid="{00000000-0005-0000-0000-000094B70000}"/>
    <cellStyle name="Normal 5 2 3 2 3 3 2 2" xfId="38463" xr:uid="{00000000-0005-0000-0000-000095B70000}"/>
    <cellStyle name="Normal 5 2 3 2 3 3 2 3" xfId="57652" xr:uid="{00000000-0005-0000-0000-000096B70000}"/>
    <cellStyle name="Normal 5 2 3 2 3 3 3" xfId="38464" xr:uid="{00000000-0005-0000-0000-000097B70000}"/>
    <cellStyle name="Normal 5 2 3 2 3 3 4" xfId="38465" xr:uid="{00000000-0005-0000-0000-000098B70000}"/>
    <cellStyle name="Normal 5 2 3 2 3 4" xfId="38466" xr:uid="{00000000-0005-0000-0000-000099B70000}"/>
    <cellStyle name="Normal 5 2 3 2 3 4 2" xfId="38467" xr:uid="{00000000-0005-0000-0000-00009AB70000}"/>
    <cellStyle name="Normal 5 2 3 2 3 4 2 2" xfId="38468" xr:uid="{00000000-0005-0000-0000-00009BB70000}"/>
    <cellStyle name="Normal 5 2 3 2 3 4 2 3" xfId="57653" xr:uid="{00000000-0005-0000-0000-00009CB70000}"/>
    <cellStyle name="Normal 5 2 3 2 3 4 3" xfId="38469" xr:uid="{00000000-0005-0000-0000-00009DB70000}"/>
    <cellStyle name="Normal 5 2 3 2 3 4 4" xfId="38470" xr:uid="{00000000-0005-0000-0000-00009EB70000}"/>
    <cellStyle name="Normal 5 2 3 2 3 5" xfId="38471" xr:uid="{00000000-0005-0000-0000-00009FB70000}"/>
    <cellStyle name="Normal 5 2 3 2 3 5 2" xfId="38472" xr:uid="{00000000-0005-0000-0000-0000A0B70000}"/>
    <cellStyle name="Normal 5 2 3 2 3 5 3" xfId="57654" xr:uid="{00000000-0005-0000-0000-0000A1B70000}"/>
    <cellStyle name="Normal 5 2 3 2 3 6" xfId="38473" xr:uid="{00000000-0005-0000-0000-0000A2B70000}"/>
    <cellStyle name="Normal 5 2 3 2 3 7" xfId="38474" xr:uid="{00000000-0005-0000-0000-0000A3B70000}"/>
    <cellStyle name="Normal 5 2 3 2 4" xfId="38475" xr:uid="{00000000-0005-0000-0000-0000A4B70000}"/>
    <cellStyle name="Normal 5 2 3 2 4 2" xfId="38476" xr:uid="{00000000-0005-0000-0000-0000A5B70000}"/>
    <cellStyle name="Normal 5 2 3 2 4 2 2" xfId="38477" xr:uid="{00000000-0005-0000-0000-0000A6B70000}"/>
    <cellStyle name="Normal 5 2 3 2 4 2 2 2" xfId="38478" xr:uid="{00000000-0005-0000-0000-0000A7B70000}"/>
    <cellStyle name="Normal 5 2 3 2 4 2 2 3" xfId="57655" xr:uid="{00000000-0005-0000-0000-0000A8B70000}"/>
    <cellStyle name="Normal 5 2 3 2 4 2 3" xfId="38479" xr:uid="{00000000-0005-0000-0000-0000A9B70000}"/>
    <cellStyle name="Normal 5 2 3 2 4 2 4" xfId="38480" xr:uid="{00000000-0005-0000-0000-0000AAB70000}"/>
    <cellStyle name="Normal 5 2 3 2 4 3" xfId="38481" xr:uid="{00000000-0005-0000-0000-0000ABB70000}"/>
    <cellStyle name="Normal 5 2 3 2 4 3 2" xfId="38482" xr:uid="{00000000-0005-0000-0000-0000ACB70000}"/>
    <cellStyle name="Normal 5 2 3 2 4 3 2 2" xfId="38483" xr:uid="{00000000-0005-0000-0000-0000ADB70000}"/>
    <cellStyle name="Normal 5 2 3 2 4 3 2 3" xfId="57656" xr:uid="{00000000-0005-0000-0000-0000AEB70000}"/>
    <cellStyle name="Normal 5 2 3 2 4 3 3" xfId="38484" xr:uid="{00000000-0005-0000-0000-0000AFB70000}"/>
    <cellStyle name="Normal 5 2 3 2 4 3 4" xfId="38485" xr:uid="{00000000-0005-0000-0000-0000B0B70000}"/>
    <cellStyle name="Normal 5 2 3 2 4 4" xfId="38486" xr:uid="{00000000-0005-0000-0000-0000B1B70000}"/>
    <cellStyle name="Normal 5 2 3 2 4 4 2" xfId="38487" xr:uid="{00000000-0005-0000-0000-0000B2B70000}"/>
    <cellStyle name="Normal 5 2 3 2 4 4 3" xfId="57657" xr:uid="{00000000-0005-0000-0000-0000B3B70000}"/>
    <cellStyle name="Normal 5 2 3 2 4 5" xfId="38488" xr:uid="{00000000-0005-0000-0000-0000B4B70000}"/>
    <cellStyle name="Normal 5 2 3 2 4 6" xfId="38489" xr:uid="{00000000-0005-0000-0000-0000B5B70000}"/>
    <cellStyle name="Normal 5 2 3 2 5" xfId="38490" xr:uid="{00000000-0005-0000-0000-0000B6B70000}"/>
    <cellStyle name="Normal 5 2 3 2 5 2" xfId="38491" xr:uid="{00000000-0005-0000-0000-0000B7B70000}"/>
    <cellStyle name="Normal 5 2 3 2 5 2 2" xfId="38492" xr:uid="{00000000-0005-0000-0000-0000B8B70000}"/>
    <cellStyle name="Normal 5 2 3 2 5 2 2 2" xfId="38493" xr:uid="{00000000-0005-0000-0000-0000B9B70000}"/>
    <cellStyle name="Normal 5 2 3 2 5 2 2 3" xfId="57658" xr:uid="{00000000-0005-0000-0000-0000BAB70000}"/>
    <cellStyle name="Normal 5 2 3 2 5 2 3" xfId="38494" xr:uid="{00000000-0005-0000-0000-0000BBB70000}"/>
    <cellStyle name="Normal 5 2 3 2 5 2 4" xfId="38495" xr:uid="{00000000-0005-0000-0000-0000BCB70000}"/>
    <cellStyle name="Normal 5 2 3 2 5 3" xfId="38496" xr:uid="{00000000-0005-0000-0000-0000BDB70000}"/>
    <cellStyle name="Normal 5 2 3 2 5 3 2" xfId="38497" xr:uid="{00000000-0005-0000-0000-0000BEB70000}"/>
    <cellStyle name="Normal 5 2 3 2 5 3 3" xfId="57659" xr:uid="{00000000-0005-0000-0000-0000BFB70000}"/>
    <cellStyle name="Normal 5 2 3 2 5 4" xfId="38498" xr:uid="{00000000-0005-0000-0000-0000C0B70000}"/>
    <cellStyle name="Normal 5 2 3 2 5 5" xfId="38499" xr:uid="{00000000-0005-0000-0000-0000C1B70000}"/>
    <cellStyle name="Normal 5 2 3 2 6" xfId="38500" xr:uid="{00000000-0005-0000-0000-0000C2B70000}"/>
    <cellStyle name="Normal 5 2 3 2 6 2" xfId="38501" xr:uid="{00000000-0005-0000-0000-0000C3B70000}"/>
    <cellStyle name="Normal 5 2 3 2 6 2 2" xfId="38502" xr:uid="{00000000-0005-0000-0000-0000C4B70000}"/>
    <cellStyle name="Normal 5 2 3 2 6 2 3" xfId="57660" xr:uid="{00000000-0005-0000-0000-0000C5B70000}"/>
    <cellStyle name="Normal 5 2 3 2 6 3" xfId="38503" xr:uid="{00000000-0005-0000-0000-0000C6B70000}"/>
    <cellStyle name="Normal 5 2 3 2 6 4" xfId="38504" xr:uid="{00000000-0005-0000-0000-0000C7B70000}"/>
    <cellStyle name="Normal 5 2 3 2 7" xfId="38505" xr:uid="{00000000-0005-0000-0000-0000C8B70000}"/>
    <cellStyle name="Normal 5 2 3 2 7 2" xfId="38506" xr:uid="{00000000-0005-0000-0000-0000C9B70000}"/>
    <cellStyle name="Normal 5 2 3 2 7 2 2" xfId="38507" xr:uid="{00000000-0005-0000-0000-0000CAB70000}"/>
    <cellStyle name="Normal 5 2 3 2 7 2 3" xfId="57661" xr:uid="{00000000-0005-0000-0000-0000CBB70000}"/>
    <cellStyle name="Normal 5 2 3 2 7 3" xfId="38508" xr:uid="{00000000-0005-0000-0000-0000CCB70000}"/>
    <cellStyle name="Normal 5 2 3 2 7 4" xfId="38509" xr:uid="{00000000-0005-0000-0000-0000CDB70000}"/>
    <cellStyle name="Normal 5 2 3 2 8" xfId="38510" xr:uid="{00000000-0005-0000-0000-0000CEB70000}"/>
    <cellStyle name="Normal 5 2 3 2 8 2" xfId="38511" xr:uid="{00000000-0005-0000-0000-0000CFB70000}"/>
    <cellStyle name="Normal 5 2 3 2 8 3" xfId="57662" xr:uid="{00000000-0005-0000-0000-0000D0B70000}"/>
    <cellStyle name="Normal 5 2 3 2 9" xfId="38512" xr:uid="{00000000-0005-0000-0000-0000D1B70000}"/>
    <cellStyle name="Normal 5 2 3 3" xfId="38513" xr:uid="{00000000-0005-0000-0000-0000D2B70000}"/>
    <cellStyle name="Normal 5 2 3 3 2" xfId="38514" xr:uid="{00000000-0005-0000-0000-0000D3B70000}"/>
    <cellStyle name="Normal 5 2 3 3 2 2" xfId="38515" xr:uid="{00000000-0005-0000-0000-0000D4B70000}"/>
    <cellStyle name="Normal 5 2 3 3 2 2 2" xfId="38516" xr:uid="{00000000-0005-0000-0000-0000D5B70000}"/>
    <cellStyle name="Normal 5 2 3 3 2 2 2 2" xfId="38517" xr:uid="{00000000-0005-0000-0000-0000D6B70000}"/>
    <cellStyle name="Normal 5 2 3 3 2 2 2 2 2" xfId="38518" xr:uid="{00000000-0005-0000-0000-0000D7B70000}"/>
    <cellStyle name="Normal 5 2 3 3 2 2 2 2 3" xfId="57663" xr:uid="{00000000-0005-0000-0000-0000D8B70000}"/>
    <cellStyle name="Normal 5 2 3 3 2 2 2 3" xfId="38519" xr:uid="{00000000-0005-0000-0000-0000D9B70000}"/>
    <cellStyle name="Normal 5 2 3 3 2 2 2 4" xfId="38520" xr:uid="{00000000-0005-0000-0000-0000DAB70000}"/>
    <cellStyle name="Normal 5 2 3 3 2 2 3" xfId="38521" xr:uid="{00000000-0005-0000-0000-0000DBB70000}"/>
    <cellStyle name="Normal 5 2 3 3 2 2 3 2" xfId="38522" xr:uid="{00000000-0005-0000-0000-0000DCB70000}"/>
    <cellStyle name="Normal 5 2 3 3 2 2 3 2 2" xfId="38523" xr:uid="{00000000-0005-0000-0000-0000DDB70000}"/>
    <cellStyle name="Normal 5 2 3 3 2 2 3 2 3" xfId="57664" xr:uid="{00000000-0005-0000-0000-0000DEB70000}"/>
    <cellStyle name="Normal 5 2 3 3 2 2 3 3" xfId="38524" xr:uid="{00000000-0005-0000-0000-0000DFB70000}"/>
    <cellStyle name="Normal 5 2 3 3 2 2 3 4" xfId="38525" xr:uid="{00000000-0005-0000-0000-0000E0B70000}"/>
    <cellStyle name="Normal 5 2 3 3 2 2 4" xfId="38526" xr:uid="{00000000-0005-0000-0000-0000E1B70000}"/>
    <cellStyle name="Normal 5 2 3 3 2 2 4 2" xfId="38527" xr:uid="{00000000-0005-0000-0000-0000E2B70000}"/>
    <cellStyle name="Normal 5 2 3 3 2 2 4 3" xfId="57665" xr:uid="{00000000-0005-0000-0000-0000E3B70000}"/>
    <cellStyle name="Normal 5 2 3 3 2 2 5" xfId="38528" xr:uid="{00000000-0005-0000-0000-0000E4B70000}"/>
    <cellStyle name="Normal 5 2 3 3 2 2 6" xfId="38529" xr:uid="{00000000-0005-0000-0000-0000E5B70000}"/>
    <cellStyle name="Normal 5 2 3 3 2 3" xfId="38530" xr:uid="{00000000-0005-0000-0000-0000E6B70000}"/>
    <cellStyle name="Normal 5 2 3 3 2 3 2" xfId="38531" xr:uid="{00000000-0005-0000-0000-0000E7B70000}"/>
    <cellStyle name="Normal 5 2 3 3 2 3 2 2" xfId="38532" xr:uid="{00000000-0005-0000-0000-0000E8B70000}"/>
    <cellStyle name="Normal 5 2 3 3 2 3 2 3" xfId="57666" xr:uid="{00000000-0005-0000-0000-0000E9B70000}"/>
    <cellStyle name="Normal 5 2 3 3 2 3 3" xfId="38533" xr:uid="{00000000-0005-0000-0000-0000EAB70000}"/>
    <cellStyle name="Normal 5 2 3 3 2 3 4" xfId="38534" xr:uid="{00000000-0005-0000-0000-0000EBB70000}"/>
    <cellStyle name="Normal 5 2 3 3 2 4" xfId="38535" xr:uid="{00000000-0005-0000-0000-0000ECB70000}"/>
    <cellStyle name="Normal 5 2 3 3 2 4 2" xfId="38536" xr:uid="{00000000-0005-0000-0000-0000EDB70000}"/>
    <cellStyle name="Normal 5 2 3 3 2 4 2 2" xfId="38537" xr:uid="{00000000-0005-0000-0000-0000EEB70000}"/>
    <cellStyle name="Normal 5 2 3 3 2 4 2 3" xfId="57667" xr:uid="{00000000-0005-0000-0000-0000EFB70000}"/>
    <cellStyle name="Normal 5 2 3 3 2 4 3" xfId="38538" xr:uid="{00000000-0005-0000-0000-0000F0B70000}"/>
    <cellStyle name="Normal 5 2 3 3 2 4 4" xfId="38539" xr:uid="{00000000-0005-0000-0000-0000F1B70000}"/>
    <cellStyle name="Normal 5 2 3 3 2 5" xfId="38540" xr:uid="{00000000-0005-0000-0000-0000F2B70000}"/>
    <cellStyle name="Normal 5 2 3 3 2 5 2" xfId="38541" xr:uid="{00000000-0005-0000-0000-0000F3B70000}"/>
    <cellStyle name="Normal 5 2 3 3 2 5 3" xfId="57668" xr:uid="{00000000-0005-0000-0000-0000F4B70000}"/>
    <cellStyle name="Normal 5 2 3 3 2 6" xfId="38542" xr:uid="{00000000-0005-0000-0000-0000F5B70000}"/>
    <cellStyle name="Normal 5 2 3 3 2 7" xfId="38543" xr:uid="{00000000-0005-0000-0000-0000F6B70000}"/>
    <cellStyle name="Normal 5 2 3 3 3" xfId="38544" xr:uid="{00000000-0005-0000-0000-0000F7B70000}"/>
    <cellStyle name="Normal 5 2 3 3 3 2" xfId="38545" xr:uid="{00000000-0005-0000-0000-0000F8B70000}"/>
    <cellStyle name="Normal 5 2 3 3 3 2 2" xfId="38546" xr:uid="{00000000-0005-0000-0000-0000F9B70000}"/>
    <cellStyle name="Normal 5 2 3 3 3 2 2 2" xfId="38547" xr:uid="{00000000-0005-0000-0000-0000FAB70000}"/>
    <cellStyle name="Normal 5 2 3 3 3 2 2 3" xfId="57669" xr:uid="{00000000-0005-0000-0000-0000FBB70000}"/>
    <cellStyle name="Normal 5 2 3 3 3 2 3" xfId="38548" xr:uid="{00000000-0005-0000-0000-0000FCB70000}"/>
    <cellStyle name="Normal 5 2 3 3 3 2 4" xfId="38549" xr:uid="{00000000-0005-0000-0000-0000FDB70000}"/>
    <cellStyle name="Normal 5 2 3 3 3 3" xfId="38550" xr:uid="{00000000-0005-0000-0000-0000FEB70000}"/>
    <cellStyle name="Normal 5 2 3 3 3 3 2" xfId="38551" xr:uid="{00000000-0005-0000-0000-0000FFB70000}"/>
    <cellStyle name="Normal 5 2 3 3 3 3 2 2" xfId="38552" xr:uid="{00000000-0005-0000-0000-000000B80000}"/>
    <cellStyle name="Normal 5 2 3 3 3 3 2 3" xfId="57670" xr:uid="{00000000-0005-0000-0000-000001B80000}"/>
    <cellStyle name="Normal 5 2 3 3 3 3 3" xfId="38553" xr:uid="{00000000-0005-0000-0000-000002B80000}"/>
    <cellStyle name="Normal 5 2 3 3 3 3 4" xfId="38554" xr:uid="{00000000-0005-0000-0000-000003B80000}"/>
    <cellStyle name="Normal 5 2 3 3 3 4" xfId="38555" xr:uid="{00000000-0005-0000-0000-000004B80000}"/>
    <cellStyle name="Normal 5 2 3 3 3 4 2" xfId="38556" xr:uid="{00000000-0005-0000-0000-000005B80000}"/>
    <cellStyle name="Normal 5 2 3 3 3 4 3" xfId="57671" xr:uid="{00000000-0005-0000-0000-000006B80000}"/>
    <cellStyle name="Normal 5 2 3 3 3 5" xfId="38557" xr:uid="{00000000-0005-0000-0000-000007B80000}"/>
    <cellStyle name="Normal 5 2 3 3 3 6" xfId="38558" xr:uid="{00000000-0005-0000-0000-000008B80000}"/>
    <cellStyle name="Normal 5 2 3 3 4" xfId="38559" xr:uid="{00000000-0005-0000-0000-000009B80000}"/>
    <cellStyle name="Normal 5 2 3 3 4 2" xfId="38560" xr:uid="{00000000-0005-0000-0000-00000AB80000}"/>
    <cellStyle name="Normal 5 2 3 3 4 2 2" xfId="38561" xr:uid="{00000000-0005-0000-0000-00000BB80000}"/>
    <cellStyle name="Normal 5 2 3 3 4 2 2 2" xfId="38562" xr:uid="{00000000-0005-0000-0000-00000CB80000}"/>
    <cellStyle name="Normal 5 2 3 3 4 2 2 3" xfId="57672" xr:uid="{00000000-0005-0000-0000-00000DB80000}"/>
    <cellStyle name="Normal 5 2 3 3 4 2 3" xfId="38563" xr:uid="{00000000-0005-0000-0000-00000EB80000}"/>
    <cellStyle name="Normal 5 2 3 3 4 2 4" xfId="38564" xr:uid="{00000000-0005-0000-0000-00000FB80000}"/>
    <cellStyle name="Normal 5 2 3 3 4 3" xfId="38565" xr:uid="{00000000-0005-0000-0000-000010B80000}"/>
    <cellStyle name="Normal 5 2 3 3 4 3 2" xfId="38566" xr:uid="{00000000-0005-0000-0000-000011B80000}"/>
    <cellStyle name="Normal 5 2 3 3 4 3 3" xfId="57673" xr:uid="{00000000-0005-0000-0000-000012B80000}"/>
    <cellStyle name="Normal 5 2 3 3 4 4" xfId="38567" xr:uid="{00000000-0005-0000-0000-000013B80000}"/>
    <cellStyle name="Normal 5 2 3 3 4 5" xfId="38568" xr:uid="{00000000-0005-0000-0000-000014B80000}"/>
    <cellStyle name="Normal 5 2 3 3 5" xfId="38569" xr:uid="{00000000-0005-0000-0000-000015B80000}"/>
    <cellStyle name="Normal 5 2 3 3 5 2" xfId="38570" xr:uid="{00000000-0005-0000-0000-000016B80000}"/>
    <cellStyle name="Normal 5 2 3 3 5 2 2" xfId="38571" xr:uid="{00000000-0005-0000-0000-000017B80000}"/>
    <cellStyle name="Normal 5 2 3 3 5 2 3" xfId="57674" xr:uid="{00000000-0005-0000-0000-000018B80000}"/>
    <cellStyle name="Normal 5 2 3 3 5 3" xfId="38572" xr:uid="{00000000-0005-0000-0000-000019B80000}"/>
    <cellStyle name="Normal 5 2 3 3 5 4" xfId="38573" xr:uid="{00000000-0005-0000-0000-00001AB80000}"/>
    <cellStyle name="Normal 5 2 3 3 6" xfId="38574" xr:uid="{00000000-0005-0000-0000-00001BB80000}"/>
    <cellStyle name="Normal 5 2 3 3 6 2" xfId="38575" xr:uid="{00000000-0005-0000-0000-00001CB80000}"/>
    <cellStyle name="Normal 5 2 3 3 6 2 2" xfId="38576" xr:uid="{00000000-0005-0000-0000-00001DB80000}"/>
    <cellStyle name="Normal 5 2 3 3 6 2 3" xfId="57675" xr:uid="{00000000-0005-0000-0000-00001EB80000}"/>
    <cellStyle name="Normal 5 2 3 3 6 3" xfId="38577" xr:uid="{00000000-0005-0000-0000-00001FB80000}"/>
    <cellStyle name="Normal 5 2 3 3 6 4" xfId="38578" xr:uid="{00000000-0005-0000-0000-000020B80000}"/>
    <cellStyle name="Normal 5 2 3 3 7" xfId="38579" xr:uid="{00000000-0005-0000-0000-000021B80000}"/>
    <cellStyle name="Normal 5 2 3 3 7 2" xfId="38580" xr:uid="{00000000-0005-0000-0000-000022B80000}"/>
    <cellStyle name="Normal 5 2 3 3 7 3" xfId="57676" xr:uid="{00000000-0005-0000-0000-000023B80000}"/>
    <cellStyle name="Normal 5 2 3 3 8" xfId="38581" xr:uid="{00000000-0005-0000-0000-000024B80000}"/>
    <cellStyle name="Normal 5 2 3 3 9" xfId="38582" xr:uid="{00000000-0005-0000-0000-000025B80000}"/>
    <cellStyle name="Normal 5 2 3 4" xfId="38583" xr:uid="{00000000-0005-0000-0000-000026B80000}"/>
    <cellStyle name="Normal 5 2 3 4 2" xfId="38584" xr:uid="{00000000-0005-0000-0000-000027B80000}"/>
    <cellStyle name="Normal 5 2 3 4 2 2" xfId="38585" xr:uid="{00000000-0005-0000-0000-000028B80000}"/>
    <cellStyle name="Normal 5 2 3 4 2 2 2" xfId="38586" xr:uid="{00000000-0005-0000-0000-000029B80000}"/>
    <cellStyle name="Normal 5 2 3 4 2 2 2 2" xfId="38587" xr:uid="{00000000-0005-0000-0000-00002AB80000}"/>
    <cellStyle name="Normal 5 2 3 4 2 2 2 3" xfId="57677" xr:uid="{00000000-0005-0000-0000-00002BB80000}"/>
    <cellStyle name="Normal 5 2 3 4 2 2 3" xfId="38588" xr:uid="{00000000-0005-0000-0000-00002CB80000}"/>
    <cellStyle name="Normal 5 2 3 4 2 2 4" xfId="38589" xr:uid="{00000000-0005-0000-0000-00002DB80000}"/>
    <cellStyle name="Normal 5 2 3 4 2 3" xfId="38590" xr:uid="{00000000-0005-0000-0000-00002EB80000}"/>
    <cellStyle name="Normal 5 2 3 4 2 3 2" xfId="38591" xr:uid="{00000000-0005-0000-0000-00002FB80000}"/>
    <cellStyle name="Normal 5 2 3 4 2 3 2 2" xfId="38592" xr:uid="{00000000-0005-0000-0000-000030B80000}"/>
    <cellStyle name="Normal 5 2 3 4 2 3 2 3" xfId="57678" xr:uid="{00000000-0005-0000-0000-000031B80000}"/>
    <cellStyle name="Normal 5 2 3 4 2 3 3" xfId="38593" xr:uid="{00000000-0005-0000-0000-000032B80000}"/>
    <cellStyle name="Normal 5 2 3 4 2 3 4" xfId="38594" xr:uid="{00000000-0005-0000-0000-000033B80000}"/>
    <cellStyle name="Normal 5 2 3 4 2 4" xfId="38595" xr:uid="{00000000-0005-0000-0000-000034B80000}"/>
    <cellStyle name="Normal 5 2 3 4 2 4 2" xfId="38596" xr:uid="{00000000-0005-0000-0000-000035B80000}"/>
    <cellStyle name="Normal 5 2 3 4 2 4 3" xfId="57679" xr:uid="{00000000-0005-0000-0000-000036B80000}"/>
    <cellStyle name="Normal 5 2 3 4 2 5" xfId="38597" xr:uid="{00000000-0005-0000-0000-000037B80000}"/>
    <cellStyle name="Normal 5 2 3 4 2 6" xfId="38598" xr:uid="{00000000-0005-0000-0000-000038B80000}"/>
    <cellStyle name="Normal 5 2 3 4 3" xfId="38599" xr:uid="{00000000-0005-0000-0000-000039B80000}"/>
    <cellStyle name="Normal 5 2 3 4 3 2" xfId="38600" xr:uid="{00000000-0005-0000-0000-00003AB80000}"/>
    <cellStyle name="Normal 5 2 3 4 3 2 2" xfId="38601" xr:uid="{00000000-0005-0000-0000-00003BB80000}"/>
    <cellStyle name="Normal 5 2 3 4 3 2 3" xfId="57680" xr:uid="{00000000-0005-0000-0000-00003CB80000}"/>
    <cellStyle name="Normal 5 2 3 4 3 3" xfId="38602" xr:uid="{00000000-0005-0000-0000-00003DB80000}"/>
    <cellStyle name="Normal 5 2 3 4 3 4" xfId="38603" xr:uid="{00000000-0005-0000-0000-00003EB80000}"/>
    <cellStyle name="Normal 5 2 3 4 4" xfId="38604" xr:uid="{00000000-0005-0000-0000-00003FB80000}"/>
    <cellStyle name="Normal 5 2 3 4 4 2" xfId="38605" xr:uid="{00000000-0005-0000-0000-000040B80000}"/>
    <cellStyle name="Normal 5 2 3 4 4 2 2" xfId="38606" xr:uid="{00000000-0005-0000-0000-000041B80000}"/>
    <cellStyle name="Normal 5 2 3 4 4 2 3" xfId="57681" xr:uid="{00000000-0005-0000-0000-000042B80000}"/>
    <cellStyle name="Normal 5 2 3 4 4 3" xfId="38607" xr:uid="{00000000-0005-0000-0000-000043B80000}"/>
    <cellStyle name="Normal 5 2 3 4 4 4" xfId="38608" xr:uid="{00000000-0005-0000-0000-000044B80000}"/>
    <cellStyle name="Normal 5 2 3 4 5" xfId="38609" xr:uid="{00000000-0005-0000-0000-000045B80000}"/>
    <cellStyle name="Normal 5 2 3 4 5 2" xfId="38610" xr:uid="{00000000-0005-0000-0000-000046B80000}"/>
    <cellStyle name="Normal 5 2 3 4 5 3" xfId="57682" xr:uid="{00000000-0005-0000-0000-000047B80000}"/>
    <cellStyle name="Normal 5 2 3 4 6" xfId="38611" xr:uid="{00000000-0005-0000-0000-000048B80000}"/>
    <cellStyle name="Normal 5 2 3 4 7" xfId="38612" xr:uid="{00000000-0005-0000-0000-000049B80000}"/>
    <cellStyle name="Normal 5 2 3 5" xfId="38613" xr:uid="{00000000-0005-0000-0000-00004AB80000}"/>
    <cellStyle name="Normal 5 2 3 5 2" xfId="38614" xr:uid="{00000000-0005-0000-0000-00004BB80000}"/>
    <cellStyle name="Normal 5 2 3 5 2 2" xfId="38615" xr:uid="{00000000-0005-0000-0000-00004CB80000}"/>
    <cellStyle name="Normal 5 2 3 5 2 2 2" xfId="38616" xr:uid="{00000000-0005-0000-0000-00004DB80000}"/>
    <cellStyle name="Normal 5 2 3 5 2 2 3" xfId="57683" xr:uid="{00000000-0005-0000-0000-00004EB80000}"/>
    <cellStyle name="Normal 5 2 3 5 2 3" xfId="38617" xr:uid="{00000000-0005-0000-0000-00004FB80000}"/>
    <cellStyle name="Normal 5 2 3 5 2 4" xfId="38618" xr:uid="{00000000-0005-0000-0000-000050B80000}"/>
    <cellStyle name="Normal 5 2 3 5 3" xfId="38619" xr:uid="{00000000-0005-0000-0000-000051B80000}"/>
    <cellStyle name="Normal 5 2 3 5 3 2" xfId="38620" xr:uid="{00000000-0005-0000-0000-000052B80000}"/>
    <cellStyle name="Normal 5 2 3 5 3 2 2" xfId="38621" xr:uid="{00000000-0005-0000-0000-000053B80000}"/>
    <cellStyle name="Normal 5 2 3 5 3 2 3" xfId="57684" xr:uid="{00000000-0005-0000-0000-000054B80000}"/>
    <cellStyle name="Normal 5 2 3 5 3 3" xfId="38622" xr:uid="{00000000-0005-0000-0000-000055B80000}"/>
    <cellStyle name="Normal 5 2 3 5 3 4" xfId="38623" xr:uid="{00000000-0005-0000-0000-000056B80000}"/>
    <cellStyle name="Normal 5 2 3 5 4" xfId="38624" xr:uid="{00000000-0005-0000-0000-000057B80000}"/>
    <cellStyle name="Normal 5 2 3 5 4 2" xfId="38625" xr:uid="{00000000-0005-0000-0000-000058B80000}"/>
    <cellStyle name="Normal 5 2 3 5 4 3" xfId="57685" xr:uid="{00000000-0005-0000-0000-000059B80000}"/>
    <cellStyle name="Normal 5 2 3 5 5" xfId="38626" xr:uid="{00000000-0005-0000-0000-00005AB80000}"/>
    <cellStyle name="Normal 5 2 3 5 6" xfId="38627" xr:uid="{00000000-0005-0000-0000-00005BB80000}"/>
    <cellStyle name="Normal 5 2 3 6" xfId="38628" xr:uid="{00000000-0005-0000-0000-00005CB80000}"/>
    <cellStyle name="Normal 5 2 3 6 2" xfId="38629" xr:uid="{00000000-0005-0000-0000-00005DB80000}"/>
    <cellStyle name="Normal 5 2 3 6 2 2" xfId="38630" xr:uid="{00000000-0005-0000-0000-00005EB80000}"/>
    <cellStyle name="Normal 5 2 3 6 2 2 2" xfId="38631" xr:uid="{00000000-0005-0000-0000-00005FB80000}"/>
    <cellStyle name="Normal 5 2 3 6 2 2 3" xfId="57686" xr:uid="{00000000-0005-0000-0000-000060B80000}"/>
    <cellStyle name="Normal 5 2 3 6 2 3" xfId="38632" xr:uid="{00000000-0005-0000-0000-000061B80000}"/>
    <cellStyle name="Normal 5 2 3 6 2 4" xfId="38633" xr:uid="{00000000-0005-0000-0000-000062B80000}"/>
    <cellStyle name="Normal 5 2 3 6 3" xfId="38634" xr:uid="{00000000-0005-0000-0000-000063B80000}"/>
    <cellStyle name="Normal 5 2 3 6 3 2" xfId="38635" xr:uid="{00000000-0005-0000-0000-000064B80000}"/>
    <cellStyle name="Normal 5 2 3 6 3 3" xfId="57687" xr:uid="{00000000-0005-0000-0000-000065B80000}"/>
    <cellStyle name="Normal 5 2 3 6 4" xfId="38636" xr:uid="{00000000-0005-0000-0000-000066B80000}"/>
    <cellStyle name="Normal 5 2 3 6 5" xfId="38637" xr:uid="{00000000-0005-0000-0000-000067B80000}"/>
    <cellStyle name="Normal 5 2 3 7" xfId="38638" xr:uid="{00000000-0005-0000-0000-000068B80000}"/>
    <cellStyle name="Normal 5 2 3 7 2" xfId="38639" xr:uid="{00000000-0005-0000-0000-000069B80000}"/>
    <cellStyle name="Normal 5 2 3 7 2 2" xfId="38640" xr:uid="{00000000-0005-0000-0000-00006AB80000}"/>
    <cellStyle name="Normal 5 2 3 7 2 3" xfId="57688" xr:uid="{00000000-0005-0000-0000-00006BB80000}"/>
    <cellStyle name="Normal 5 2 3 7 3" xfId="38641" xr:uid="{00000000-0005-0000-0000-00006CB80000}"/>
    <cellStyle name="Normal 5 2 3 7 4" xfId="38642" xr:uid="{00000000-0005-0000-0000-00006DB80000}"/>
    <cellStyle name="Normal 5 2 3 8" xfId="38643" xr:uid="{00000000-0005-0000-0000-00006EB80000}"/>
    <cellStyle name="Normal 5 2 3 8 2" xfId="38644" xr:uid="{00000000-0005-0000-0000-00006FB80000}"/>
    <cellStyle name="Normal 5 2 3 8 2 2" xfId="38645" xr:uid="{00000000-0005-0000-0000-000070B80000}"/>
    <cellStyle name="Normal 5 2 3 8 2 3" xfId="57689" xr:uid="{00000000-0005-0000-0000-000071B80000}"/>
    <cellStyle name="Normal 5 2 3 8 3" xfId="38646" xr:uid="{00000000-0005-0000-0000-000072B80000}"/>
    <cellStyle name="Normal 5 2 3 8 4" xfId="38647" xr:uid="{00000000-0005-0000-0000-000073B80000}"/>
    <cellStyle name="Normal 5 2 3 9" xfId="38648" xr:uid="{00000000-0005-0000-0000-000074B80000}"/>
    <cellStyle name="Normal 5 2 3 9 2" xfId="38649" xr:uid="{00000000-0005-0000-0000-000075B80000}"/>
    <cellStyle name="Normal 5 2 3 9 3" xfId="57690" xr:uid="{00000000-0005-0000-0000-000076B80000}"/>
    <cellStyle name="Normal 5 2 4" xfId="38650" xr:uid="{00000000-0005-0000-0000-000077B80000}"/>
    <cellStyle name="Normal 5 2 4 10" xfId="38651" xr:uid="{00000000-0005-0000-0000-000078B80000}"/>
    <cellStyle name="Normal 5 2 4 11" xfId="38652" xr:uid="{00000000-0005-0000-0000-000079B80000}"/>
    <cellStyle name="Normal 5 2 4 2" xfId="38653" xr:uid="{00000000-0005-0000-0000-00007AB80000}"/>
    <cellStyle name="Normal 5 2 4 2 10" xfId="38654" xr:uid="{00000000-0005-0000-0000-00007BB80000}"/>
    <cellStyle name="Normal 5 2 4 2 2" xfId="38655" xr:uid="{00000000-0005-0000-0000-00007CB80000}"/>
    <cellStyle name="Normal 5 2 4 2 2 2" xfId="38656" xr:uid="{00000000-0005-0000-0000-00007DB80000}"/>
    <cellStyle name="Normal 5 2 4 2 2 2 2" xfId="38657" xr:uid="{00000000-0005-0000-0000-00007EB80000}"/>
    <cellStyle name="Normal 5 2 4 2 2 2 2 2" xfId="38658" xr:uid="{00000000-0005-0000-0000-00007FB80000}"/>
    <cellStyle name="Normal 5 2 4 2 2 2 2 2 2" xfId="38659" xr:uid="{00000000-0005-0000-0000-000080B80000}"/>
    <cellStyle name="Normal 5 2 4 2 2 2 2 2 2 2" xfId="38660" xr:uid="{00000000-0005-0000-0000-000081B80000}"/>
    <cellStyle name="Normal 5 2 4 2 2 2 2 2 2 3" xfId="57691" xr:uid="{00000000-0005-0000-0000-000082B80000}"/>
    <cellStyle name="Normal 5 2 4 2 2 2 2 2 3" xfId="38661" xr:uid="{00000000-0005-0000-0000-000083B80000}"/>
    <cellStyle name="Normal 5 2 4 2 2 2 2 2 4" xfId="38662" xr:uid="{00000000-0005-0000-0000-000084B80000}"/>
    <cellStyle name="Normal 5 2 4 2 2 2 2 3" xfId="38663" xr:uid="{00000000-0005-0000-0000-000085B80000}"/>
    <cellStyle name="Normal 5 2 4 2 2 2 2 3 2" xfId="38664" xr:uid="{00000000-0005-0000-0000-000086B80000}"/>
    <cellStyle name="Normal 5 2 4 2 2 2 2 3 2 2" xfId="38665" xr:uid="{00000000-0005-0000-0000-000087B80000}"/>
    <cellStyle name="Normal 5 2 4 2 2 2 2 3 2 3" xfId="57692" xr:uid="{00000000-0005-0000-0000-000088B80000}"/>
    <cellStyle name="Normal 5 2 4 2 2 2 2 3 3" xfId="38666" xr:uid="{00000000-0005-0000-0000-000089B80000}"/>
    <cellStyle name="Normal 5 2 4 2 2 2 2 3 4" xfId="38667" xr:uid="{00000000-0005-0000-0000-00008AB80000}"/>
    <cellStyle name="Normal 5 2 4 2 2 2 2 4" xfId="38668" xr:uid="{00000000-0005-0000-0000-00008BB80000}"/>
    <cellStyle name="Normal 5 2 4 2 2 2 2 4 2" xfId="38669" xr:uid="{00000000-0005-0000-0000-00008CB80000}"/>
    <cellStyle name="Normal 5 2 4 2 2 2 2 4 3" xfId="57693" xr:uid="{00000000-0005-0000-0000-00008DB80000}"/>
    <cellStyle name="Normal 5 2 4 2 2 2 2 5" xfId="38670" xr:uid="{00000000-0005-0000-0000-00008EB80000}"/>
    <cellStyle name="Normal 5 2 4 2 2 2 2 6" xfId="38671" xr:uid="{00000000-0005-0000-0000-00008FB80000}"/>
    <cellStyle name="Normal 5 2 4 2 2 2 3" xfId="38672" xr:uid="{00000000-0005-0000-0000-000090B80000}"/>
    <cellStyle name="Normal 5 2 4 2 2 2 3 2" xfId="38673" xr:uid="{00000000-0005-0000-0000-000091B80000}"/>
    <cellStyle name="Normal 5 2 4 2 2 2 3 2 2" xfId="38674" xr:uid="{00000000-0005-0000-0000-000092B80000}"/>
    <cellStyle name="Normal 5 2 4 2 2 2 3 2 3" xfId="57694" xr:uid="{00000000-0005-0000-0000-000093B80000}"/>
    <cellStyle name="Normal 5 2 4 2 2 2 3 3" xfId="38675" xr:uid="{00000000-0005-0000-0000-000094B80000}"/>
    <cellStyle name="Normal 5 2 4 2 2 2 3 4" xfId="38676" xr:uid="{00000000-0005-0000-0000-000095B80000}"/>
    <cellStyle name="Normal 5 2 4 2 2 2 4" xfId="38677" xr:uid="{00000000-0005-0000-0000-000096B80000}"/>
    <cellStyle name="Normal 5 2 4 2 2 2 4 2" xfId="38678" xr:uid="{00000000-0005-0000-0000-000097B80000}"/>
    <cellStyle name="Normal 5 2 4 2 2 2 4 2 2" xfId="38679" xr:uid="{00000000-0005-0000-0000-000098B80000}"/>
    <cellStyle name="Normal 5 2 4 2 2 2 4 2 3" xfId="57695" xr:uid="{00000000-0005-0000-0000-000099B80000}"/>
    <cellStyle name="Normal 5 2 4 2 2 2 4 3" xfId="38680" xr:uid="{00000000-0005-0000-0000-00009AB80000}"/>
    <cellStyle name="Normal 5 2 4 2 2 2 4 4" xfId="38681" xr:uid="{00000000-0005-0000-0000-00009BB80000}"/>
    <cellStyle name="Normal 5 2 4 2 2 2 5" xfId="38682" xr:uid="{00000000-0005-0000-0000-00009CB80000}"/>
    <cellStyle name="Normal 5 2 4 2 2 2 5 2" xfId="38683" xr:uid="{00000000-0005-0000-0000-00009DB80000}"/>
    <cellStyle name="Normal 5 2 4 2 2 2 5 3" xfId="57696" xr:uid="{00000000-0005-0000-0000-00009EB80000}"/>
    <cellStyle name="Normal 5 2 4 2 2 2 6" xfId="38684" xr:uid="{00000000-0005-0000-0000-00009FB80000}"/>
    <cellStyle name="Normal 5 2 4 2 2 2 7" xfId="38685" xr:uid="{00000000-0005-0000-0000-0000A0B80000}"/>
    <cellStyle name="Normal 5 2 4 2 2 3" xfId="38686" xr:uid="{00000000-0005-0000-0000-0000A1B80000}"/>
    <cellStyle name="Normal 5 2 4 2 2 3 2" xfId="38687" xr:uid="{00000000-0005-0000-0000-0000A2B80000}"/>
    <cellStyle name="Normal 5 2 4 2 2 3 2 2" xfId="38688" xr:uid="{00000000-0005-0000-0000-0000A3B80000}"/>
    <cellStyle name="Normal 5 2 4 2 2 3 2 2 2" xfId="38689" xr:uid="{00000000-0005-0000-0000-0000A4B80000}"/>
    <cellStyle name="Normal 5 2 4 2 2 3 2 2 3" xfId="57697" xr:uid="{00000000-0005-0000-0000-0000A5B80000}"/>
    <cellStyle name="Normal 5 2 4 2 2 3 2 3" xfId="38690" xr:uid="{00000000-0005-0000-0000-0000A6B80000}"/>
    <cellStyle name="Normal 5 2 4 2 2 3 2 4" xfId="38691" xr:uid="{00000000-0005-0000-0000-0000A7B80000}"/>
    <cellStyle name="Normal 5 2 4 2 2 3 3" xfId="38692" xr:uid="{00000000-0005-0000-0000-0000A8B80000}"/>
    <cellStyle name="Normal 5 2 4 2 2 3 3 2" xfId="38693" xr:uid="{00000000-0005-0000-0000-0000A9B80000}"/>
    <cellStyle name="Normal 5 2 4 2 2 3 3 2 2" xfId="38694" xr:uid="{00000000-0005-0000-0000-0000AAB80000}"/>
    <cellStyle name="Normal 5 2 4 2 2 3 3 2 3" xfId="57698" xr:uid="{00000000-0005-0000-0000-0000ABB80000}"/>
    <cellStyle name="Normal 5 2 4 2 2 3 3 3" xfId="38695" xr:uid="{00000000-0005-0000-0000-0000ACB80000}"/>
    <cellStyle name="Normal 5 2 4 2 2 3 3 4" xfId="38696" xr:uid="{00000000-0005-0000-0000-0000ADB80000}"/>
    <cellStyle name="Normal 5 2 4 2 2 3 4" xfId="38697" xr:uid="{00000000-0005-0000-0000-0000AEB80000}"/>
    <cellStyle name="Normal 5 2 4 2 2 3 4 2" xfId="38698" xr:uid="{00000000-0005-0000-0000-0000AFB80000}"/>
    <cellStyle name="Normal 5 2 4 2 2 3 4 3" xfId="57699" xr:uid="{00000000-0005-0000-0000-0000B0B80000}"/>
    <cellStyle name="Normal 5 2 4 2 2 3 5" xfId="38699" xr:uid="{00000000-0005-0000-0000-0000B1B80000}"/>
    <cellStyle name="Normal 5 2 4 2 2 3 6" xfId="38700" xr:uid="{00000000-0005-0000-0000-0000B2B80000}"/>
    <cellStyle name="Normal 5 2 4 2 2 4" xfId="38701" xr:uid="{00000000-0005-0000-0000-0000B3B80000}"/>
    <cellStyle name="Normal 5 2 4 2 2 4 2" xfId="38702" xr:uid="{00000000-0005-0000-0000-0000B4B80000}"/>
    <cellStyle name="Normal 5 2 4 2 2 4 2 2" xfId="38703" xr:uid="{00000000-0005-0000-0000-0000B5B80000}"/>
    <cellStyle name="Normal 5 2 4 2 2 4 2 3" xfId="57700" xr:uid="{00000000-0005-0000-0000-0000B6B80000}"/>
    <cellStyle name="Normal 5 2 4 2 2 4 3" xfId="38704" xr:uid="{00000000-0005-0000-0000-0000B7B80000}"/>
    <cellStyle name="Normal 5 2 4 2 2 4 4" xfId="38705" xr:uid="{00000000-0005-0000-0000-0000B8B80000}"/>
    <cellStyle name="Normal 5 2 4 2 2 5" xfId="38706" xr:uid="{00000000-0005-0000-0000-0000B9B80000}"/>
    <cellStyle name="Normal 5 2 4 2 2 5 2" xfId="38707" xr:uid="{00000000-0005-0000-0000-0000BAB80000}"/>
    <cellStyle name="Normal 5 2 4 2 2 5 2 2" xfId="38708" xr:uid="{00000000-0005-0000-0000-0000BBB80000}"/>
    <cellStyle name="Normal 5 2 4 2 2 5 2 3" xfId="57701" xr:uid="{00000000-0005-0000-0000-0000BCB80000}"/>
    <cellStyle name="Normal 5 2 4 2 2 5 3" xfId="38709" xr:uid="{00000000-0005-0000-0000-0000BDB80000}"/>
    <cellStyle name="Normal 5 2 4 2 2 5 4" xfId="38710" xr:uid="{00000000-0005-0000-0000-0000BEB80000}"/>
    <cellStyle name="Normal 5 2 4 2 2 6" xfId="38711" xr:uid="{00000000-0005-0000-0000-0000BFB80000}"/>
    <cellStyle name="Normal 5 2 4 2 2 6 2" xfId="38712" xr:uid="{00000000-0005-0000-0000-0000C0B80000}"/>
    <cellStyle name="Normal 5 2 4 2 2 6 3" xfId="57702" xr:uid="{00000000-0005-0000-0000-0000C1B80000}"/>
    <cellStyle name="Normal 5 2 4 2 2 7" xfId="38713" xr:uid="{00000000-0005-0000-0000-0000C2B80000}"/>
    <cellStyle name="Normal 5 2 4 2 2 8" xfId="38714" xr:uid="{00000000-0005-0000-0000-0000C3B80000}"/>
    <cellStyle name="Normal 5 2 4 2 3" xfId="38715" xr:uid="{00000000-0005-0000-0000-0000C4B80000}"/>
    <cellStyle name="Normal 5 2 4 2 3 2" xfId="38716" xr:uid="{00000000-0005-0000-0000-0000C5B80000}"/>
    <cellStyle name="Normal 5 2 4 2 3 2 2" xfId="38717" xr:uid="{00000000-0005-0000-0000-0000C6B80000}"/>
    <cellStyle name="Normal 5 2 4 2 3 2 2 2" xfId="38718" xr:uid="{00000000-0005-0000-0000-0000C7B80000}"/>
    <cellStyle name="Normal 5 2 4 2 3 2 2 2 2" xfId="38719" xr:uid="{00000000-0005-0000-0000-0000C8B80000}"/>
    <cellStyle name="Normal 5 2 4 2 3 2 2 2 3" xfId="57703" xr:uid="{00000000-0005-0000-0000-0000C9B80000}"/>
    <cellStyle name="Normal 5 2 4 2 3 2 2 3" xfId="38720" xr:uid="{00000000-0005-0000-0000-0000CAB80000}"/>
    <cellStyle name="Normal 5 2 4 2 3 2 2 4" xfId="38721" xr:uid="{00000000-0005-0000-0000-0000CBB80000}"/>
    <cellStyle name="Normal 5 2 4 2 3 2 3" xfId="38722" xr:uid="{00000000-0005-0000-0000-0000CCB80000}"/>
    <cellStyle name="Normal 5 2 4 2 3 2 3 2" xfId="38723" xr:uid="{00000000-0005-0000-0000-0000CDB80000}"/>
    <cellStyle name="Normal 5 2 4 2 3 2 3 2 2" xfId="38724" xr:uid="{00000000-0005-0000-0000-0000CEB80000}"/>
    <cellStyle name="Normal 5 2 4 2 3 2 3 2 3" xfId="57704" xr:uid="{00000000-0005-0000-0000-0000CFB80000}"/>
    <cellStyle name="Normal 5 2 4 2 3 2 3 3" xfId="38725" xr:uid="{00000000-0005-0000-0000-0000D0B80000}"/>
    <cellStyle name="Normal 5 2 4 2 3 2 3 4" xfId="38726" xr:uid="{00000000-0005-0000-0000-0000D1B80000}"/>
    <cellStyle name="Normal 5 2 4 2 3 2 4" xfId="38727" xr:uid="{00000000-0005-0000-0000-0000D2B80000}"/>
    <cellStyle name="Normal 5 2 4 2 3 2 4 2" xfId="38728" xr:uid="{00000000-0005-0000-0000-0000D3B80000}"/>
    <cellStyle name="Normal 5 2 4 2 3 2 4 3" xfId="57705" xr:uid="{00000000-0005-0000-0000-0000D4B80000}"/>
    <cellStyle name="Normal 5 2 4 2 3 2 5" xfId="38729" xr:uid="{00000000-0005-0000-0000-0000D5B80000}"/>
    <cellStyle name="Normal 5 2 4 2 3 2 6" xfId="38730" xr:uid="{00000000-0005-0000-0000-0000D6B80000}"/>
    <cellStyle name="Normal 5 2 4 2 3 3" xfId="38731" xr:uid="{00000000-0005-0000-0000-0000D7B80000}"/>
    <cellStyle name="Normal 5 2 4 2 3 3 2" xfId="38732" xr:uid="{00000000-0005-0000-0000-0000D8B80000}"/>
    <cellStyle name="Normal 5 2 4 2 3 3 2 2" xfId="38733" xr:uid="{00000000-0005-0000-0000-0000D9B80000}"/>
    <cellStyle name="Normal 5 2 4 2 3 3 2 3" xfId="57706" xr:uid="{00000000-0005-0000-0000-0000DAB80000}"/>
    <cellStyle name="Normal 5 2 4 2 3 3 3" xfId="38734" xr:uid="{00000000-0005-0000-0000-0000DBB80000}"/>
    <cellStyle name="Normal 5 2 4 2 3 3 4" xfId="38735" xr:uid="{00000000-0005-0000-0000-0000DCB80000}"/>
    <cellStyle name="Normal 5 2 4 2 3 4" xfId="38736" xr:uid="{00000000-0005-0000-0000-0000DDB80000}"/>
    <cellStyle name="Normal 5 2 4 2 3 4 2" xfId="38737" xr:uid="{00000000-0005-0000-0000-0000DEB80000}"/>
    <cellStyle name="Normal 5 2 4 2 3 4 2 2" xfId="38738" xr:uid="{00000000-0005-0000-0000-0000DFB80000}"/>
    <cellStyle name="Normal 5 2 4 2 3 4 2 3" xfId="57707" xr:uid="{00000000-0005-0000-0000-0000E0B80000}"/>
    <cellStyle name="Normal 5 2 4 2 3 4 3" xfId="38739" xr:uid="{00000000-0005-0000-0000-0000E1B80000}"/>
    <cellStyle name="Normal 5 2 4 2 3 4 4" xfId="38740" xr:uid="{00000000-0005-0000-0000-0000E2B80000}"/>
    <cellStyle name="Normal 5 2 4 2 3 5" xfId="38741" xr:uid="{00000000-0005-0000-0000-0000E3B80000}"/>
    <cellStyle name="Normal 5 2 4 2 3 5 2" xfId="38742" xr:uid="{00000000-0005-0000-0000-0000E4B80000}"/>
    <cellStyle name="Normal 5 2 4 2 3 5 3" xfId="57708" xr:uid="{00000000-0005-0000-0000-0000E5B80000}"/>
    <cellStyle name="Normal 5 2 4 2 3 6" xfId="38743" xr:uid="{00000000-0005-0000-0000-0000E6B80000}"/>
    <cellStyle name="Normal 5 2 4 2 3 7" xfId="38744" xr:uid="{00000000-0005-0000-0000-0000E7B80000}"/>
    <cellStyle name="Normal 5 2 4 2 4" xfId="38745" xr:uid="{00000000-0005-0000-0000-0000E8B80000}"/>
    <cellStyle name="Normal 5 2 4 2 4 2" xfId="38746" xr:uid="{00000000-0005-0000-0000-0000E9B80000}"/>
    <cellStyle name="Normal 5 2 4 2 4 2 2" xfId="38747" xr:uid="{00000000-0005-0000-0000-0000EAB80000}"/>
    <cellStyle name="Normal 5 2 4 2 4 2 2 2" xfId="38748" xr:uid="{00000000-0005-0000-0000-0000EBB80000}"/>
    <cellStyle name="Normal 5 2 4 2 4 2 2 3" xfId="57709" xr:uid="{00000000-0005-0000-0000-0000ECB80000}"/>
    <cellStyle name="Normal 5 2 4 2 4 2 3" xfId="38749" xr:uid="{00000000-0005-0000-0000-0000EDB80000}"/>
    <cellStyle name="Normal 5 2 4 2 4 2 4" xfId="38750" xr:uid="{00000000-0005-0000-0000-0000EEB80000}"/>
    <cellStyle name="Normal 5 2 4 2 4 3" xfId="38751" xr:uid="{00000000-0005-0000-0000-0000EFB80000}"/>
    <cellStyle name="Normal 5 2 4 2 4 3 2" xfId="38752" xr:uid="{00000000-0005-0000-0000-0000F0B80000}"/>
    <cellStyle name="Normal 5 2 4 2 4 3 2 2" xfId="38753" xr:uid="{00000000-0005-0000-0000-0000F1B80000}"/>
    <cellStyle name="Normal 5 2 4 2 4 3 2 3" xfId="57710" xr:uid="{00000000-0005-0000-0000-0000F2B80000}"/>
    <cellStyle name="Normal 5 2 4 2 4 3 3" xfId="38754" xr:uid="{00000000-0005-0000-0000-0000F3B80000}"/>
    <cellStyle name="Normal 5 2 4 2 4 3 4" xfId="38755" xr:uid="{00000000-0005-0000-0000-0000F4B80000}"/>
    <cellStyle name="Normal 5 2 4 2 4 4" xfId="38756" xr:uid="{00000000-0005-0000-0000-0000F5B80000}"/>
    <cellStyle name="Normal 5 2 4 2 4 4 2" xfId="38757" xr:uid="{00000000-0005-0000-0000-0000F6B80000}"/>
    <cellStyle name="Normal 5 2 4 2 4 4 3" xfId="57711" xr:uid="{00000000-0005-0000-0000-0000F7B80000}"/>
    <cellStyle name="Normal 5 2 4 2 4 5" xfId="38758" xr:uid="{00000000-0005-0000-0000-0000F8B80000}"/>
    <cellStyle name="Normal 5 2 4 2 4 6" xfId="38759" xr:uid="{00000000-0005-0000-0000-0000F9B80000}"/>
    <cellStyle name="Normal 5 2 4 2 5" xfId="38760" xr:uid="{00000000-0005-0000-0000-0000FAB80000}"/>
    <cellStyle name="Normal 5 2 4 2 5 2" xfId="38761" xr:uid="{00000000-0005-0000-0000-0000FBB80000}"/>
    <cellStyle name="Normal 5 2 4 2 5 2 2" xfId="38762" xr:uid="{00000000-0005-0000-0000-0000FCB80000}"/>
    <cellStyle name="Normal 5 2 4 2 5 2 2 2" xfId="38763" xr:uid="{00000000-0005-0000-0000-0000FDB80000}"/>
    <cellStyle name="Normal 5 2 4 2 5 2 2 3" xfId="57712" xr:uid="{00000000-0005-0000-0000-0000FEB80000}"/>
    <cellStyle name="Normal 5 2 4 2 5 2 3" xfId="38764" xr:uid="{00000000-0005-0000-0000-0000FFB80000}"/>
    <cellStyle name="Normal 5 2 4 2 5 2 4" xfId="38765" xr:uid="{00000000-0005-0000-0000-000000B90000}"/>
    <cellStyle name="Normal 5 2 4 2 5 3" xfId="38766" xr:uid="{00000000-0005-0000-0000-000001B90000}"/>
    <cellStyle name="Normal 5 2 4 2 5 3 2" xfId="38767" xr:uid="{00000000-0005-0000-0000-000002B90000}"/>
    <cellStyle name="Normal 5 2 4 2 5 3 3" xfId="57713" xr:uid="{00000000-0005-0000-0000-000003B90000}"/>
    <cellStyle name="Normal 5 2 4 2 5 4" xfId="38768" xr:uid="{00000000-0005-0000-0000-000004B90000}"/>
    <cellStyle name="Normal 5 2 4 2 5 5" xfId="38769" xr:uid="{00000000-0005-0000-0000-000005B90000}"/>
    <cellStyle name="Normal 5 2 4 2 6" xfId="38770" xr:uid="{00000000-0005-0000-0000-000006B90000}"/>
    <cellStyle name="Normal 5 2 4 2 6 2" xfId="38771" xr:uid="{00000000-0005-0000-0000-000007B90000}"/>
    <cellStyle name="Normal 5 2 4 2 6 2 2" xfId="38772" xr:uid="{00000000-0005-0000-0000-000008B90000}"/>
    <cellStyle name="Normal 5 2 4 2 6 2 3" xfId="57714" xr:uid="{00000000-0005-0000-0000-000009B90000}"/>
    <cellStyle name="Normal 5 2 4 2 6 3" xfId="38773" xr:uid="{00000000-0005-0000-0000-00000AB90000}"/>
    <cellStyle name="Normal 5 2 4 2 6 4" xfId="38774" xr:uid="{00000000-0005-0000-0000-00000BB90000}"/>
    <cellStyle name="Normal 5 2 4 2 7" xfId="38775" xr:uid="{00000000-0005-0000-0000-00000CB90000}"/>
    <cellStyle name="Normal 5 2 4 2 7 2" xfId="38776" xr:uid="{00000000-0005-0000-0000-00000DB90000}"/>
    <cellStyle name="Normal 5 2 4 2 7 2 2" xfId="38777" xr:uid="{00000000-0005-0000-0000-00000EB90000}"/>
    <cellStyle name="Normal 5 2 4 2 7 2 3" xfId="57715" xr:uid="{00000000-0005-0000-0000-00000FB90000}"/>
    <cellStyle name="Normal 5 2 4 2 7 3" xfId="38778" xr:uid="{00000000-0005-0000-0000-000010B90000}"/>
    <cellStyle name="Normal 5 2 4 2 7 4" xfId="38779" xr:uid="{00000000-0005-0000-0000-000011B90000}"/>
    <cellStyle name="Normal 5 2 4 2 8" xfId="38780" xr:uid="{00000000-0005-0000-0000-000012B90000}"/>
    <cellStyle name="Normal 5 2 4 2 8 2" xfId="38781" xr:uid="{00000000-0005-0000-0000-000013B90000}"/>
    <cellStyle name="Normal 5 2 4 2 8 3" xfId="57716" xr:uid="{00000000-0005-0000-0000-000014B90000}"/>
    <cellStyle name="Normal 5 2 4 2 9" xfId="38782" xr:uid="{00000000-0005-0000-0000-000015B90000}"/>
    <cellStyle name="Normal 5 2 4 3" xfId="38783" xr:uid="{00000000-0005-0000-0000-000016B90000}"/>
    <cellStyle name="Normal 5 2 4 3 2" xfId="38784" xr:uid="{00000000-0005-0000-0000-000017B90000}"/>
    <cellStyle name="Normal 5 2 4 3 2 2" xfId="38785" xr:uid="{00000000-0005-0000-0000-000018B90000}"/>
    <cellStyle name="Normal 5 2 4 3 2 2 2" xfId="38786" xr:uid="{00000000-0005-0000-0000-000019B90000}"/>
    <cellStyle name="Normal 5 2 4 3 2 2 2 2" xfId="38787" xr:uid="{00000000-0005-0000-0000-00001AB90000}"/>
    <cellStyle name="Normal 5 2 4 3 2 2 2 2 2" xfId="38788" xr:uid="{00000000-0005-0000-0000-00001BB90000}"/>
    <cellStyle name="Normal 5 2 4 3 2 2 2 2 3" xfId="57717" xr:uid="{00000000-0005-0000-0000-00001CB90000}"/>
    <cellStyle name="Normal 5 2 4 3 2 2 2 3" xfId="38789" xr:uid="{00000000-0005-0000-0000-00001DB90000}"/>
    <cellStyle name="Normal 5 2 4 3 2 2 2 4" xfId="38790" xr:uid="{00000000-0005-0000-0000-00001EB90000}"/>
    <cellStyle name="Normal 5 2 4 3 2 2 3" xfId="38791" xr:uid="{00000000-0005-0000-0000-00001FB90000}"/>
    <cellStyle name="Normal 5 2 4 3 2 2 3 2" xfId="38792" xr:uid="{00000000-0005-0000-0000-000020B90000}"/>
    <cellStyle name="Normal 5 2 4 3 2 2 3 2 2" xfId="38793" xr:uid="{00000000-0005-0000-0000-000021B90000}"/>
    <cellStyle name="Normal 5 2 4 3 2 2 3 2 3" xfId="57718" xr:uid="{00000000-0005-0000-0000-000022B90000}"/>
    <cellStyle name="Normal 5 2 4 3 2 2 3 3" xfId="38794" xr:uid="{00000000-0005-0000-0000-000023B90000}"/>
    <cellStyle name="Normal 5 2 4 3 2 2 3 4" xfId="38795" xr:uid="{00000000-0005-0000-0000-000024B90000}"/>
    <cellStyle name="Normal 5 2 4 3 2 2 4" xfId="38796" xr:uid="{00000000-0005-0000-0000-000025B90000}"/>
    <cellStyle name="Normal 5 2 4 3 2 2 4 2" xfId="38797" xr:uid="{00000000-0005-0000-0000-000026B90000}"/>
    <cellStyle name="Normal 5 2 4 3 2 2 4 3" xfId="57719" xr:uid="{00000000-0005-0000-0000-000027B90000}"/>
    <cellStyle name="Normal 5 2 4 3 2 2 5" xfId="38798" xr:uid="{00000000-0005-0000-0000-000028B90000}"/>
    <cellStyle name="Normal 5 2 4 3 2 2 6" xfId="38799" xr:uid="{00000000-0005-0000-0000-000029B90000}"/>
    <cellStyle name="Normal 5 2 4 3 2 3" xfId="38800" xr:uid="{00000000-0005-0000-0000-00002AB90000}"/>
    <cellStyle name="Normal 5 2 4 3 2 3 2" xfId="38801" xr:uid="{00000000-0005-0000-0000-00002BB90000}"/>
    <cellStyle name="Normal 5 2 4 3 2 3 2 2" xfId="38802" xr:uid="{00000000-0005-0000-0000-00002CB90000}"/>
    <cellStyle name="Normal 5 2 4 3 2 3 2 3" xfId="57720" xr:uid="{00000000-0005-0000-0000-00002DB90000}"/>
    <cellStyle name="Normal 5 2 4 3 2 3 3" xfId="38803" xr:uid="{00000000-0005-0000-0000-00002EB90000}"/>
    <cellStyle name="Normal 5 2 4 3 2 3 4" xfId="38804" xr:uid="{00000000-0005-0000-0000-00002FB90000}"/>
    <cellStyle name="Normal 5 2 4 3 2 4" xfId="38805" xr:uid="{00000000-0005-0000-0000-000030B90000}"/>
    <cellStyle name="Normal 5 2 4 3 2 4 2" xfId="38806" xr:uid="{00000000-0005-0000-0000-000031B90000}"/>
    <cellStyle name="Normal 5 2 4 3 2 4 2 2" xfId="38807" xr:uid="{00000000-0005-0000-0000-000032B90000}"/>
    <cellStyle name="Normal 5 2 4 3 2 4 2 3" xfId="57721" xr:uid="{00000000-0005-0000-0000-000033B90000}"/>
    <cellStyle name="Normal 5 2 4 3 2 4 3" xfId="38808" xr:uid="{00000000-0005-0000-0000-000034B90000}"/>
    <cellStyle name="Normal 5 2 4 3 2 4 4" xfId="38809" xr:uid="{00000000-0005-0000-0000-000035B90000}"/>
    <cellStyle name="Normal 5 2 4 3 2 5" xfId="38810" xr:uid="{00000000-0005-0000-0000-000036B90000}"/>
    <cellStyle name="Normal 5 2 4 3 2 5 2" xfId="38811" xr:uid="{00000000-0005-0000-0000-000037B90000}"/>
    <cellStyle name="Normal 5 2 4 3 2 5 3" xfId="57722" xr:uid="{00000000-0005-0000-0000-000038B90000}"/>
    <cellStyle name="Normal 5 2 4 3 2 6" xfId="38812" xr:uid="{00000000-0005-0000-0000-000039B90000}"/>
    <cellStyle name="Normal 5 2 4 3 2 7" xfId="38813" xr:uid="{00000000-0005-0000-0000-00003AB90000}"/>
    <cellStyle name="Normal 5 2 4 3 3" xfId="38814" xr:uid="{00000000-0005-0000-0000-00003BB90000}"/>
    <cellStyle name="Normal 5 2 4 3 3 2" xfId="38815" xr:uid="{00000000-0005-0000-0000-00003CB90000}"/>
    <cellStyle name="Normal 5 2 4 3 3 2 2" xfId="38816" xr:uid="{00000000-0005-0000-0000-00003DB90000}"/>
    <cellStyle name="Normal 5 2 4 3 3 2 2 2" xfId="38817" xr:uid="{00000000-0005-0000-0000-00003EB90000}"/>
    <cellStyle name="Normal 5 2 4 3 3 2 2 3" xfId="57723" xr:uid="{00000000-0005-0000-0000-00003FB90000}"/>
    <cellStyle name="Normal 5 2 4 3 3 2 3" xfId="38818" xr:uid="{00000000-0005-0000-0000-000040B90000}"/>
    <cellStyle name="Normal 5 2 4 3 3 2 4" xfId="38819" xr:uid="{00000000-0005-0000-0000-000041B90000}"/>
    <cellStyle name="Normal 5 2 4 3 3 3" xfId="38820" xr:uid="{00000000-0005-0000-0000-000042B90000}"/>
    <cellStyle name="Normal 5 2 4 3 3 3 2" xfId="38821" xr:uid="{00000000-0005-0000-0000-000043B90000}"/>
    <cellStyle name="Normal 5 2 4 3 3 3 2 2" xfId="38822" xr:uid="{00000000-0005-0000-0000-000044B90000}"/>
    <cellStyle name="Normal 5 2 4 3 3 3 2 3" xfId="57724" xr:uid="{00000000-0005-0000-0000-000045B90000}"/>
    <cellStyle name="Normal 5 2 4 3 3 3 3" xfId="38823" xr:uid="{00000000-0005-0000-0000-000046B90000}"/>
    <cellStyle name="Normal 5 2 4 3 3 3 4" xfId="38824" xr:uid="{00000000-0005-0000-0000-000047B90000}"/>
    <cellStyle name="Normal 5 2 4 3 3 4" xfId="38825" xr:uid="{00000000-0005-0000-0000-000048B90000}"/>
    <cellStyle name="Normal 5 2 4 3 3 4 2" xfId="38826" xr:uid="{00000000-0005-0000-0000-000049B90000}"/>
    <cellStyle name="Normal 5 2 4 3 3 4 3" xfId="57725" xr:uid="{00000000-0005-0000-0000-00004AB90000}"/>
    <cellStyle name="Normal 5 2 4 3 3 5" xfId="38827" xr:uid="{00000000-0005-0000-0000-00004BB90000}"/>
    <cellStyle name="Normal 5 2 4 3 3 6" xfId="38828" xr:uid="{00000000-0005-0000-0000-00004CB90000}"/>
    <cellStyle name="Normal 5 2 4 3 4" xfId="38829" xr:uid="{00000000-0005-0000-0000-00004DB90000}"/>
    <cellStyle name="Normal 5 2 4 3 4 2" xfId="38830" xr:uid="{00000000-0005-0000-0000-00004EB90000}"/>
    <cellStyle name="Normal 5 2 4 3 4 2 2" xfId="38831" xr:uid="{00000000-0005-0000-0000-00004FB90000}"/>
    <cellStyle name="Normal 5 2 4 3 4 2 2 2" xfId="38832" xr:uid="{00000000-0005-0000-0000-000050B90000}"/>
    <cellStyle name="Normal 5 2 4 3 4 2 2 3" xfId="57726" xr:uid="{00000000-0005-0000-0000-000051B90000}"/>
    <cellStyle name="Normal 5 2 4 3 4 2 3" xfId="38833" xr:uid="{00000000-0005-0000-0000-000052B90000}"/>
    <cellStyle name="Normal 5 2 4 3 4 2 4" xfId="38834" xr:uid="{00000000-0005-0000-0000-000053B90000}"/>
    <cellStyle name="Normal 5 2 4 3 4 3" xfId="38835" xr:uid="{00000000-0005-0000-0000-000054B90000}"/>
    <cellStyle name="Normal 5 2 4 3 4 3 2" xfId="38836" xr:uid="{00000000-0005-0000-0000-000055B90000}"/>
    <cellStyle name="Normal 5 2 4 3 4 3 3" xfId="57727" xr:uid="{00000000-0005-0000-0000-000056B90000}"/>
    <cellStyle name="Normal 5 2 4 3 4 4" xfId="38837" xr:uid="{00000000-0005-0000-0000-000057B90000}"/>
    <cellStyle name="Normal 5 2 4 3 4 5" xfId="38838" xr:uid="{00000000-0005-0000-0000-000058B90000}"/>
    <cellStyle name="Normal 5 2 4 3 5" xfId="38839" xr:uid="{00000000-0005-0000-0000-000059B90000}"/>
    <cellStyle name="Normal 5 2 4 3 5 2" xfId="38840" xr:uid="{00000000-0005-0000-0000-00005AB90000}"/>
    <cellStyle name="Normal 5 2 4 3 5 2 2" xfId="38841" xr:uid="{00000000-0005-0000-0000-00005BB90000}"/>
    <cellStyle name="Normal 5 2 4 3 5 2 3" xfId="57728" xr:uid="{00000000-0005-0000-0000-00005CB90000}"/>
    <cellStyle name="Normal 5 2 4 3 5 3" xfId="38842" xr:uid="{00000000-0005-0000-0000-00005DB90000}"/>
    <cellStyle name="Normal 5 2 4 3 5 4" xfId="38843" xr:uid="{00000000-0005-0000-0000-00005EB90000}"/>
    <cellStyle name="Normal 5 2 4 3 6" xfId="38844" xr:uid="{00000000-0005-0000-0000-00005FB90000}"/>
    <cellStyle name="Normal 5 2 4 3 6 2" xfId="38845" xr:uid="{00000000-0005-0000-0000-000060B90000}"/>
    <cellStyle name="Normal 5 2 4 3 6 2 2" xfId="38846" xr:uid="{00000000-0005-0000-0000-000061B90000}"/>
    <cellStyle name="Normal 5 2 4 3 6 2 3" xfId="57729" xr:uid="{00000000-0005-0000-0000-000062B90000}"/>
    <cellStyle name="Normal 5 2 4 3 6 3" xfId="38847" xr:uid="{00000000-0005-0000-0000-000063B90000}"/>
    <cellStyle name="Normal 5 2 4 3 6 4" xfId="38848" xr:uid="{00000000-0005-0000-0000-000064B90000}"/>
    <cellStyle name="Normal 5 2 4 3 7" xfId="38849" xr:uid="{00000000-0005-0000-0000-000065B90000}"/>
    <cellStyle name="Normal 5 2 4 3 7 2" xfId="38850" xr:uid="{00000000-0005-0000-0000-000066B90000}"/>
    <cellStyle name="Normal 5 2 4 3 7 3" xfId="57730" xr:uid="{00000000-0005-0000-0000-000067B90000}"/>
    <cellStyle name="Normal 5 2 4 3 8" xfId="38851" xr:uid="{00000000-0005-0000-0000-000068B90000}"/>
    <cellStyle name="Normal 5 2 4 3 9" xfId="38852" xr:uid="{00000000-0005-0000-0000-000069B90000}"/>
    <cellStyle name="Normal 5 2 4 4" xfId="38853" xr:uid="{00000000-0005-0000-0000-00006AB90000}"/>
    <cellStyle name="Normal 5 2 4 4 2" xfId="38854" xr:uid="{00000000-0005-0000-0000-00006BB90000}"/>
    <cellStyle name="Normal 5 2 4 4 2 2" xfId="38855" xr:uid="{00000000-0005-0000-0000-00006CB90000}"/>
    <cellStyle name="Normal 5 2 4 4 2 2 2" xfId="38856" xr:uid="{00000000-0005-0000-0000-00006DB90000}"/>
    <cellStyle name="Normal 5 2 4 4 2 2 2 2" xfId="38857" xr:uid="{00000000-0005-0000-0000-00006EB90000}"/>
    <cellStyle name="Normal 5 2 4 4 2 2 2 3" xfId="57731" xr:uid="{00000000-0005-0000-0000-00006FB90000}"/>
    <cellStyle name="Normal 5 2 4 4 2 2 3" xfId="38858" xr:uid="{00000000-0005-0000-0000-000070B90000}"/>
    <cellStyle name="Normal 5 2 4 4 2 2 4" xfId="38859" xr:uid="{00000000-0005-0000-0000-000071B90000}"/>
    <cellStyle name="Normal 5 2 4 4 2 3" xfId="38860" xr:uid="{00000000-0005-0000-0000-000072B90000}"/>
    <cellStyle name="Normal 5 2 4 4 2 3 2" xfId="38861" xr:uid="{00000000-0005-0000-0000-000073B90000}"/>
    <cellStyle name="Normal 5 2 4 4 2 3 2 2" xfId="38862" xr:uid="{00000000-0005-0000-0000-000074B90000}"/>
    <cellStyle name="Normal 5 2 4 4 2 3 2 3" xfId="57732" xr:uid="{00000000-0005-0000-0000-000075B90000}"/>
    <cellStyle name="Normal 5 2 4 4 2 3 3" xfId="38863" xr:uid="{00000000-0005-0000-0000-000076B90000}"/>
    <cellStyle name="Normal 5 2 4 4 2 3 4" xfId="38864" xr:uid="{00000000-0005-0000-0000-000077B90000}"/>
    <cellStyle name="Normal 5 2 4 4 2 4" xfId="38865" xr:uid="{00000000-0005-0000-0000-000078B90000}"/>
    <cellStyle name="Normal 5 2 4 4 2 4 2" xfId="38866" xr:uid="{00000000-0005-0000-0000-000079B90000}"/>
    <cellStyle name="Normal 5 2 4 4 2 4 3" xfId="57733" xr:uid="{00000000-0005-0000-0000-00007AB90000}"/>
    <cellStyle name="Normal 5 2 4 4 2 5" xfId="38867" xr:uid="{00000000-0005-0000-0000-00007BB90000}"/>
    <cellStyle name="Normal 5 2 4 4 2 6" xfId="38868" xr:uid="{00000000-0005-0000-0000-00007CB90000}"/>
    <cellStyle name="Normal 5 2 4 4 3" xfId="38869" xr:uid="{00000000-0005-0000-0000-00007DB90000}"/>
    <cellStyle name="Normal 5 2 4 4 3 2" xfId="38870" xr:uid="{00000000-0005-0000-0000-00007EB90000}"/>
    <cellStyle name="Normal 5 2 4 4 3 2 2" xfId="38871" xr:uid="{00000000-0005-0000-0000-00007FB90000}"/>
    <cellStyle name="Normal 5 2 4 4 3 2 3" xfId="57734" xr:uid="{00000000-0005-0000-0000-000080B90000}"/>
    <cellStyle name="Normal 5 2 4 4 3 3" xfId="38872" xr:uid="{00000000-0005-0000-0000-000081B90000}"/>
    <cellStyle name="Normal 5 2 4 4 3 4" xfId="38873" xr:uid="{00000000-0005-0000-0000-000082B90000}"/>
    <cellStyle name="Normal 5 2 4 4 4" xfId="38874" xr:uid="{00000000-0005-0000-0000-000083B90000}"/>
    <cellStyle name="Normal 5 2 4 4 4 2" xfId="38875" xr:uid="{00000000-0005-0000-0000-000084B90000}"/>
    <cellStyle name="Normal 5 2 4 4 4 2 2" xfId="38876" xr:uid="{00000000-0005-0000-0000-000085B90000}"/>
    <cellStyle name="Normal 5 2 4 4 4 2 3" xfId="57735" xr:uid="{00000000-0005-0000-0000-000086B90000}"/>
    <cellStyle name="Normal 5 2 4 4 4 3" xfId="38877" xr:uid="{00000000-0005-0000-0000-000087B90000}"/>
    <cellStyle name="Normal 5 2 4 4 4 4" xfId="38878" xr:uid="{00000000-0005-0000-0000-000088B90000}"/>
    <cellStyle name="Normal 5 2 4 4 5" xfId="38879" xr:uid="{00000000-0005-0000-0000-000089B90000}"/>
    <cellStyle name="Normal 5 2 4 4 5 2" xfId="38880" xr:uid="{00000000-0005-0000-0000-00008AB90000}"/>
    <cellStyle name="Normal 5 2 4 4 5 3" xfId="57736" xr:uid="{00000000-0005-0000-0000-00008BB90000}"/>
    <cellStyle name="Normal 5 2 4 4 6" xfId="38881" xr:uid="{00000000-0005-0000-0000-00008CB90000}"/>
    <cellStyle name="Normal 5 2 4 4 7" xfId="38882" xr:uid="{00000000-0005-0000-0000-00008DB90000}"/>
    <cellStyle name="Normal 5 2 4 5" xfId="38883" xr:uid="{00000000-0005-0000-0000-00008EB90000}"/>
    <cellStyle name="Normal 5 2 4 5 2" xfId="38884" xr:uid="{00000000-0005-0000-0000-00008FB90000}"/>
    <cellStyle name="Normal 5 2 4 5 2 2" xfId="38885" xr:uid="{00000000-0005-0000-0000-000090B90000}"/>
    <cellStyle name="Normal 5 2 4 5 2 2 2" xfId="38886" xr:uid="{00000000-0005-0000-0000-000091B90000}"/>
    <cellStyle name="Normal 5 2 4 5 2 2 3" xfId="57737" xr:uid="{00000000-0005-0000-0000-000092B90000}"/>
    <cellStyle name="Normal 5 2 4 5 2 3" xfId="38887" xr:uid="{00000000-0005-0000-0000-000093B90000}"/>
    <cellStyle name="Normal 5 2 4 5 2 4" xfId="38888" xr:uid="{00000000-0005-0000-0000-000094B90000}"/>
    <cellStyle name="Normal 5 2 4 5 3" xfId="38889" xr:uid="{00000000-0005-0000-0000-000095B90000}"/>
    <cellStyle name="Normal 5 2 4 5 3 2" xfId="38890" xr:uid="{00000000-0005-0000-0000-000096B90000}"/>
    <cellStyle name="Normal 5 2 4 5 3 2 2" xfId="38891" xr:uid="{00000000-0005-0000-0000-000097B90000}"/>
    <cellStyle name="Normal 5 2 4 5 3 2 3" xfId="57738" xr:uid="{00000000-0005-0000-0000-000098B90000}"/>
    <cellStyle name="Normal 5 2 4 5 3 3" xfId="38892" xr:uid="{00000000-0005-0000-0000-000099B90000}"/>
    <cellStyle name="Normal 5 2 4 5 3 4" xfId="38893" xr:uid="{00000000-0005-0000-0000-00009AB90000}"/>
    <cellStyle name="Normal 5 2 4 5 4" xfId="38894" xr:uid="{00000000-0005-0000-0000-00009BB90000}"/>
    <cellStyle name="Normal 5 2 4 5 4 2" xfId="38895" xr:uid="{00000000-0005-0000-0000-00009CB90000}"/>
    <cellStyle name="Normal 5 2 4 5 4 3" xfId="57739" xr:uid="{00000000-0005-0000-0000-00009DB90000}"/>
    <cellStyle name="Normal 5 2 4 5 5" xfId="38896" xr:uid="{00000000-0005-0000-0000-00009EB90000}"/>
    <cellStyle name="Normal 5 2 4 5 6" xfId="38897" xr:uid="{00000000-0005-0000-0000-00009FB90000}"/>
    <cellStyle name="Normal 5 2 4 6" xfId="38898" xr:uid="{00000000-0005-0000-0000-0000A0B90000}"/>
    <cellStyle name="Normal 5 2 4 6 2" xfId="38899" xr:uid="{00000000-0005-0000-0000-0000A1B90000}"/>
    <cellStyle name="Normal 5 2 4 6 2 2" xfId="38900" xr:uid="{00000000-0005-0000-0000-0000A2B90000}"/>
    <cellStyle name="Normal 5 2 4 6 2 2 2" xfId="38901" xr:uid="{00000000-0005-0000-0000-0000A3B90000}"/>
    <cellStyle name="Normal 5 2 4 6 2 2 3" xfId="57740" xr:uid="{00000000-0005-0000-0000-0000A4B90000}"/>
    <cellStyle name="Normal 5 2 4 6 2 3" xfId="38902" xr:uid="{00000000-0005-0000-0000-0000A5B90000}"/>
    <cellStyle name="Normal 5 2 4 6 2 4" xfId="38903" xr:uid="{00000000-0005-0000-0000-0000A6B90000}"/>
    <cellStyle name="Normal 5 2 4 6 3" xfId="38904" xr:uid="{00000000-0005-0000-0000-0000A7B90000}"/>
    <cellStyle name="Normal 5 2 4 6 3 2" xfId="38905" xr:uid="{00000000-0005-0000-0000-0000A8B90000}"/>
    <cellStyle name="Normal 5 2 4 6 3 3" xfId="57741" xr:uid="{00000000-0005-0000-0000-0000A9B90000}"/>
    <cellStyle name="Normal 5 2 4 6 4" xfId="38906" xr:uid="{00000000-0005-0000-0000-0000AAB90000}"/>
    <cellStyle name="Normal 5 2 4 6 5" xfId="38907" xr:uid="{00000000-0005-0000-0000-0000ABB90000}"/>
    <cellStyle name="Normal 5 2 4 7" xfId="38908" xr:uid="{00000000-0005-0000-0000-0000ACB90000}"/>
    <cellStyle name="Normal 5 2 4 7 2" xfId="38909" xr:uid="{00000000-0005-0000-0000-0000ADB90000}"/>
    <cellStyle name="Normal 5 2 4 7 2 2" xfId="38910" xr:uid="{00000000-0005-0000-0000-0000AEB90000}"/>
    <cellStyle name="Normal 5 2 4 7 2 3" xfId="57742" xr:uid="{00000000-0005-0000-0000-0000AFB90000}"/>
    <cellStyle name="Normal 5 2 4 7 3" xfId="38911" xr:uid="{00000000-0005-0000-0000-0000B0B90000}"/>
    <cellStyle name="Normal 5 2 4 7 4" xfId="38912" xr:uid="{00000000-0005-0000-0000-0000B1B90000}"/>
    <cellStyle name="Normal 5 2 4 8" xfId="38913" xr:uid="{00000000-0005-0000-0000-0000B2B90000}"/>
    <cellStyle name="Normal 5 2 4 8 2" xfId="38914" xr:uid="{00000000-0005-0000-0000-0000B3B90000}"/>
    <cellStyle name="Normal 5 2 4 8 2 2" xfId="38915" xr:uid="{00000000-0005-0000-0000-0000B4B90000}"/>
    <cellStyle name="Normal 5 2 4 8 2 3" xfId="57743" xr:uid="{00000000-0005-0000-0000-0000B5B90000}"/>
    <cellStyle name="Normal 5 2 4 8 3" xfId="38916" xr:uid="{00000000-0005-0000-0000-0000B6B90000}"/>
    <cellStyle name="Normal 5 2 4 8 4" xfId="38917" xr:uid="{00000000-0005-0000-0000-0000B7B90000}"/>
    <cellStyle name="Normal 5 2 4 9" xfId="38918" xr:uid="{00000000-0005-0000-0000-0000B8B90000}"/>
    <cellStyle name="Normal 5 2 4 9 2" xfId="38919" xr:uid="{00000000-0005-0000-0000-0000B9B90000}"/>
    <cellStyle name="Normal 5 2 4 9 3" xfId="57744" xr:uid="{00000000-0005-0000-0000-0000BAB90000}"/>
    <cellStyle name="Normal 5 2 5" xfId="38920" xr:uid="{00000000-0005-0000-0000-0000BBB90000}"/>
    <cellStyle name="Normal 5 2 5 10" xfId="38921" xr:uid="{00000000-0005-0000-0000-0000BCB90000}"/>
    <cellStyle name="Normal 5 2 5 2" xfId="38922" xr:uid="{00000000-0005-0000-0000-0000BDB90000}"/>
    <cellStyle name="Normal 5 2 5 2 2" xfId="38923" xr:uid="{00000000-0005-0000-0000-0000BEB90000}"/>
    <cellStyle name="Normal 5 2 5 2 2 2" xfId="38924" xr:uid="{00000000-0005-0000-0000-0000BFB90000}"/>
    <cellStyle name="Normal 5 2 5 2 2 2 2" xfId="38925" xr:uid="{00000000-0005-0000-0000-0000C0B90000}"/>
    <cellStyle name="Normal 5 2 5 2 2 2 2 2" xfId="38926" xr:uid="{00000000-0005-0000-0000-0000C1B90000}"/>
    <cellStyle name="Normal 5 2 5 2 2 2 2 2 2" xfId="38927" xr:uid="{00000000-0005-0000-0000-0000C2B90000}"/>
    <cellStyle name="Normal 5 2 5 2 2 2 2 2 3" xfId="57745" xr:uid="{00000000-0005-0000-0000-0000C3B90000}"/>
    <cellStyle name="Normal 5 2 5 2 2 2 2 3" xfId="38928" xr:uid="{00000000-0005-0000-0000-0000C4B90000}"/>
    <cellStyle name="Normal 5 2 5 2 2 2 2 4" xfId="38929" xr:uid="{00000000-0005-0000-0000-0000C5B90000}"/>
    <cellStyle name="Normal 5 2 5 2 2 2 3" xfId="38930" xr:uid="{00000000-0005-0000-0000-0000C6B90000}"/>
    <cellStyle name="Normal 5 2 5 2 2 2 3 2" xfId="38931" xr:uid="{00000000-0005-0000-0000-0000C7B90000}"/>
    <cellStyle name="Normal 5 2 5 2 2 2 3 2 2" xfId="38932" xr:uid="{00000000-0005-0000-0000-0000C8B90000}"/>
    <cellStyle name="Normal 5 2 5 2 2 2 3 2 3" xfId="57746" xr:uid="{00000000-0005-0000-0000-0000C9B90000}"/>
    <cellStyle name="Normal 5 2 5 2 2 2 3 3" xfId="38933" xr:uid="{00000000-0005-0000-0000-0000CAB90000}"/>
    <cellStyle name="Normal 5 2 5 2 2 2 3 4" xfId="38934" xr:uid="{00000000-0005-0000-0000-0000CBB90000}"/>
    <cellStyle name="Normal 5 2 5 2 2 2 4" xfId="38935" xr:uid="{00000000-0005-0000-0000-0000CCB90000}"/>
    <cellStyle name="Normal 5 2 5 2 2 2 4 2" xfId="38936" xr:uid="{00000000-0005-0000-0000-0000CDB90000}"/>
    <cellStyle name="Normal 5 2 5 2 2 2 4 3" xfId="57747" xr:uid="{00000000-0005-0000-0000-0000CEB90000}"/>
    <cellStyle name="Normal 5 2 5 2 2 2 5" xfId="38937" xr:uid="{00000000-0005-0000-0000-0000CFB90000}"/>
    <cellStyle name="Normal 5 2 5 2 2 2 6" xfId="38938" xr:uid="{00000000-0005-0000-0000-0000D0B90000}"/>
    <cellStyle name="Normal 5 2 5 2 2 3" xfId="38939" xr:uid="{00000000-0005-0000-0000-0000D1B90000}"/>
    <cellStyle name="Normal 5 2 5 2 2 3 2" xfId="38940" xr:uid="{00000000-0005-0000-0000-0000D2B90000}"/>
    <cellStyle name="Normal 5 2 5 2 2 3 2 2" xfId="38941" xr:uid="{00000000-0005-0000-0000-0000D3B90000}"/>
    <cellStyle name="Normal 5 2 5 2 2 3 2 3" xfId="57748" xr:uid="{00000000-0005-0000-0000-0000D4B90000}"/>
    <cellStyle name="Normal 5 2 5 2 2 3 3" xfId="38942" xr:uid="{00000000-0005-0000-0000-0000D5B90000}"/>
    <cellStyle name="Normal 5 2 5 2 2 3 4" xfId="38943" xr:uid="{00000000-0005-0000-0000-0000D6B90000}"/>
    <cellStyle name="Normal 5 2 5 2 2 4" xfId="38944" xr:uid="{00000000-0005-0000-0000-0000D7B90000}"/>
    <cellStyle name="Normal 5 2 5 2 2 4 2" xfId="38945" xr:uid="{00000000-0005-0000-0000-0000D8B90000}"/>
    <cellStyle name="Normal 5 2 5 2 2 4 2 2" xfId="38946" xr:uid="{00000000-0005-0000-0000-0000D9B90000}"/>
    <cellStyle name="Normal 5 2 5 2 2 4 2 3" xfId="57749" xr:uid="{00000000-0005-0000-0000-0000DAB90000}"/>
    <cellStyle name="Normal 5 2 5 2 2 4 3" xfId="38947" xr:uid="{00000000-0005-0000-0000-0000DBB90000}"/>
    <cellStyle name="Normal 5 2 5 2 2 4 4" xfId="38948" xr:uid="{00000000-0005-0000-0000-0000DCB90000}"/>
    <cellStyle name="Normal 5 2 5 2 2 5" xfId="38949" xr:uid="{00000000-0005-0000-0000-0000DDB90000}"/>
    <cellStyle name="Normal 5 2 5 2 2 5 2" xfId="38950" xr:uid="{00000000-0005-0000-0000-0000DEB90000}"/>
    <cellStyle name="Normal 5 2 5 2 2 5 3" xfId="57750" xr:uid="{00000000-0005-0000-0000-0000DFB90000}"/>
    <cellStyle name="Normal 5 2 5 2 2 6" xfId="38951" xr:uid="{00000000-0005-0000-0000-0000E0B90000}"/>
    <cellStyle name="Normal 5 2 5 2 2 7" xfId="38952" xr:uid="{00000000-0005-0000-0000-0000E1B90000}"/>
    <cellStyle name="Normal 5 2 5 2 3" xfId="38953" xr:uid="{00000000-0005-0000-0000-0000E2B90000}"/>
    <cellStyle name="Normal 5 2 5 2 3 2" xfId="38954" xr:uid="{00000000-0005-0000-0000-0000E3B90000}"/>
    <cellStyle name="Normal 5 2 5 2 3 2 2" xfId="38955" xr:uid="{00000000-0005-0000-0000-0000E4B90000}"/>
    <cellStyle name="Normal 5 2 5 2 3 2 2 2" xfId="38956" xr:uid="{00000000-0005-0000-0000-0000E5B90000}"/>
    <cellStyle name="Normal 5 2 5 2 3 2 2 3" xfId="57751" xr:uid="{00000000-0005-0000-0000-0000E6B90000}"/>
    <cellStyle name="Normal 5 2 5 2 3 2 3" xfId="38957" xr:uid="{00000000-0005-0000-0000-0000E7B90000}"/>
    <cellStyle name="Normal 5 2 5 2 3 2 4" xfId="38958" xr:uid="{00000000-0005-0000-0000-0000E8B90000}"/>
    <cellStyle name="Normal 5 2 5 2 3 3" xfId="38959" xr:uid="{00000000-0005-0000-0000-0000E9B90000}"/>
    <cellStyle name="Normal 5 2 5 2 3 3 2" xfId="38960" xr:uid="{00000000-0005-0000-0000-0000EAB90000}"/>
    <cellStyle name="Normal 5 2 5 2 3 3 2 2" xfId="38961" xr:uid="{00000000-0005-0000-0000-0000EBB90000}"/>
    <cellStyle name="Normal 5 2 5 2 3 3 2 3" xfId="57752" xr:uid="{00000000-0005-0000-0000-0000ECB90000}"/>
    <cellStyle name="Normal 5 2 5 2 3 3 3" xfId="38962" xr:uid="{00000000-0005-0000-0000-0000EDB90000}"/>
    <cellStyle name="Normal 5 2 5 2 3 3 4" xfId="38963" xr:uid="{00000000-0005-0000-0000-0000EEB90000}"/>
    <cellStyle name="Normal 5 2 5 2 3 4" xfId="38964" xr:uid="{00000000-0005-0000-0000-0000EFB90000}"/>
    <cellStyle name="Normal 5 2 5 2 3 4 2" xfId="38965" xr:uid="{00000000-0005-0000-0000-0000F0B90000}"/>
    <cellStyle name="Normal 5 2 5 2 3 4 3" xfId="57753" xr:uid="{00000000-0005-0000-0000-0000F1B90000}"/>
    <cellStyle name="Normal 5 2 5 2 3 5" xfId="38966" xr:uid="{00000000-0005-0000-0000-0000F2B90000}"/>
    <cellStyle name="Normal 5 2 5 2 3 6" xfId="38967" xr:uid="{00000000-0005-0000-0000-0000F3B90000}"/>
    <cellStyle name="Normal 5 2 5 2 4" xfId="38968" xr:uid="{00000000-0005-0000-0000-0000F4B90000}"/>
    <cellStyle name="Normal 5 2 5 2 4 2" xfId="38969" xr:uid="{00000000-0005-0000-0000-0000F5B90000}"/>
    <cellStyle name="Normal 5 2 5 2 4 2 2" xfId="38970" xr:uid="{00000000-0005-0000-0000-0000F6B90000}"/>
    <cellStyle name="Normal 5 2 5 2 4 2 3" xfId="57754" xr:uid="{00000000-0005-0000-0000-0000F7B90000}"/>
    <cellStyle name="Normal 5 2 5 2 4 3" xfId="38971" xr:uid="{00000000-0005-0000-0000-0000F8B90000}"/>
    <cellStyle name="Normal 5 2 5 2 4 4" xfId="38972" xr:uid="{00000000-0005-0000-0000-0000F9B90000}"/>
    <cellStyle name="Normal 5 2 5 2 5" xfId="38973" xr:uid="{00000000-0005-0000-0000-0000FAB90000}"/>
    <cellStyle name="Normal 5 2 5 2 5 2" xfId="38974" xr:uid="{00000000-0005-0000-0000-0000FBB90000}"/>
    <cellStyle name="Normal 5 2 5 2 5 2 2" xfId="38975" xr:uid="{00000000-0005-0000-0000-0000FCB90000}"/>
    <cellStyle name="Normal 5 2 5 2 5 2 3" xfId="57755" xr:uid="{00000000-0005-0000-0000-0000FDB90000}"/>
    <cellStyle name="Normal 5 2 5 2 5 3" xfId="38976" xr:uid="{00000000-0005-0000-0000-0000FEB90000}"/>
    <cellStyle name="Normal 5 2 5 2 5 4" xfId="38977" xr:uid="{00000000-0005-0000-0000-0000FFB90000}"/>
    <cellStyle name="Normal 5 2 5 2 6" xfId="38978" xr:uid="{00000000-0005-0000-0000-000000BA0000}"/>
    <cellStyle name="Normal 5 2 5 2 6 2" xfId="38979" xr:uid="{00000000-0005-0000-0000-000001BA0000}"/>
    <cellStyle name="Normal 5 2 5 2 6 3" xfId="57756" xr:uid="{00000000-0005-0000-0000-000002BA0000}"/>
    <cellStyle name="Normal 5 2 5 2 7" xfId="38980" xr:uid="{00000000-0005-0000-0000-000003BA0000}"/>
    <cellStyle name="Normal 5 2 5 2 8" xfId="38981" xr:uid="{00000000-0005-0000-0000-000004BA0000}"/>
    <cellStyle name="Normal 5 2 5 3" xfId="38982" xr:uid="{00000000-0005-0000-0000-000005BA0000}"/>
    <cellStyle name="Normal 5 2 5 3 2" xfId="38983" xr:uid="{00000000-0005-0000-0000-000006BA0000}"/>
    <cellStyle name="Normal 5 2 5 3 2 2" xfId="38984" xr:uid="{00000000-0005-0000-0000-000007BA0000}"/>
    <cellStyle name="Normal 5 2 5 3 2 2 2" xfId="38985" xr:uid="{00000000-0005-0000-0000-000008BA0000}"/>
    <cellStyle name="Normal 5 2 5 3 2 2 2 2" xfId="38986" xr:uid="{00000000-0005-0000-0000-000009BA0000}"/>
    <cellStyle name="Normal 5 2 5 3 2 2 2 3" xfId="57757" xr:uid="{00000000-0005-0000-0000-00000ABA0000}"/>
    <cellStyle name="Normal 5 2 5 3 2 2 3" xfId="38987" xr:uid="{00000000-0005-0000-0000-00000BBA0000}"/>
    <cellStyle name="Normal 5 2 5 3 2 2 4" xfId="38988" xr:uid="{00000000-0005-0000-0000-00000CBA0000}"/>
    <cellStyle name="Normal 5 2 5 3 2 3" xfId="38989" xr:uid="{00000000-0005-0000-0000-00000DBA0000}"/>
    <cellStyle name="Normal 5 2 5 3 2 3 2" xfId="38990" xr:uid="{00000000-0005-0000-0000-00000EBA0000}"/>
    <cellStyle name="Normal 5 2 5 3 2 3 2 2" xfId="38991" xr:uid="{00000000-0005-0000-0000-00000FBA0000}"/>
    <cellStyle name="Normal 5 2 5 3 2 3 2 3" xfId="57758" xr:uid="{00000000-0005-0000-0000-000010BA0000}"/>
    <cellStyle name="Normal 5 2 5 3 2 3 3" xfId="38992" xr:uid="{00000000-0005-0000-0000-000011BA0000}"/>
    <cellStyle name="Normal 5 2 5 3 2 3 4" xfId="38993" xr:uid="{00000000-0005-0000-0000-000012BA0000}"/>
    <cellStyle name="Normal 5 2 5 3 2 4" xfId="38994" xr:uid="{00000000-0005-0000-0000-000013BA0000}"/>
    <cellStyle name="Normal 5 2 5 3 2 4 2" xfId="38995" xr:uid="{00000000-0005-0000-0000-000014BA0000}"/>
    <cellStyle name="Normal 5 2 5 3 2 4 3" xfId="57759" xr:uid="{00000000-0005-0000-0000-000015BA0000}"/>
    <cellStyle name="Normal 5 2 5 3 2 5" xfId="38996" xr:uid="{00000000-0005-0000-0000-000016BA0000}"/>
    <cellStyle name="Normal 5 2 5 3 2 6" xfId="38997" xr:uid="{00000000-0005-0000-0000-000017BA0000}"/>
    <cellStyle name="Normal 5 2 5 3 3" xfId="38998" xr:uid="{00000000-0005-0000-0000-000018BA0000}"/>
    <cellStyle name="Normal 5 2 5 3 3 2" xfId="38999" xr:uid="{00000000-0005-0000-0000-000019BA0000}"/>
    <cellStyle name="Normal 5 2 5 3 3 2 2" xfId="39000" xr:uid="{00000000-0005-0000-0000-00001ABA0000}"/>
    <cellStyle name="Normal 5 2 5 3 3 2 3" xfId="57760" xr:uid="{00000000-0005-0000-0000-00001BBA0000}"/>
    <cellStyle name="Normal 5 2 5 3 3 3" xfId="39001" xr:uid="{00000000-0005-0000-0000-00001CBA0000}"/>
    <cellStyle name="Normal 5 2 5 3 3 4" xfId="39002" xr:uid="{00000000-0005-0000-0000-00001DBA0000}"/>
    <cellStyle name="Normal 5 2 5 3 4" xfId="39003" xr:uid="{00000000-0005-0000-0000-00001EBA0000}"/>
    <cellStyle name="Normal 5 2 5 3 4 2" xfId="39004" xr:uid="{00000000-0005-0000-0000-00001FBA0000}"/>
    <cellStyle name="Normal 5 2 5 3 4 2 2" xfId="39005" xr:uid="{00000000-0005-0000-0000-000020BA0000}"/>
    <cellStyle name="Normal 5 2 5 3 4 2 3" xfId="57761" xr:uid="{00000000-0005-0000-0000-000021BA0000}"/>
    <cellStyle name="Normal 5 2 5 3 4 3" xfId="39006" xr:uid="{00000000-0005-0000-0000-000022BA0000}"/>
    <cellStyle name="Normal 5 2 5 3 4 4" xfId="39007" xr:uid="{00000000-0005-0000-0000-000023BA0000}"/>
    <cellStyle name="Normal 5 2 5 3 5" xfId="39008" xr:uid="{00000000-0005-0000-0000-000024BA0000}"/>
    <cellStyle name="Normal 5 2 5 3 5 2" xfId="39009" xr:uid="{00000000-0005-0000-0000-000025BA0000}"/>
    <cellStyle name="Normal 5 2 5 3 5 3" xfId="57762" xr:uid="{00000000-0005-0000-0000-000026BA0000}"/>
    <cellStyle name="Normal 5 2 5 3 6" xfId="39010" xr:uid="{00000000-0005-0000-0000-000027BA0000}"/>
    <cellStyle name="Normal 5 2 5 3 7" xfId="39011" xr:uid="{00000000-0005-0000-0000-000028BA0000}"/>
    <cellStyle name="Normal 5 2 5 4" xfId="39012" xr:uid="{00000000-0005-0000-0000-000029BA0000}"/>
    <cellStyle name="Normal 5 2 5 4 2" xfId="39013" xr:uid="{00000000-0005-0000-0000-00002ABA0000}"/>
    <cellStyle name="Normal 5 2 5 4 2 2" xfId="39014" xr:uid="{00000000-0005-0000-0000-00002BBA0000}"/>
    <cellStyle name="Normal 5 2 5 4 2 2 2" xfId="39015" xr:uid="{00000000-0005-0000-0000-00002CBA0000}"/>
    <cellStyle name="Normal 5 2 5 4 2 2 3" xfId="57763" xr:uid="{00000000-0005-0000-0000-00002DBA0000}"/>
    <cellStyle name="Normal 5 2 5 4 2 3" xfId="39016" xr:uid="{00000000-0005-0000-0000-00002EBA0000}"/>
    <cellStyle name="Normal 5 2 5 4 2 4" xfId="39017" xr:uid="{00000000-0005-0000-0000-00002FBA0000}"/>
    <cellStyle name="Normal 5 2 5 4 3" xfId="39018" xr:uid="{00000000-0005-0000-0000-000030BA0000}"/>
    <cellStyle name="Normal 5 2 5 4 3 2" xfId="39019" xr:uid="{00000000-0005-0000-0000-000031BA0000}"/>
    <cellStyle name="Normal 5 2 5 4 3 2 2" xfId="39020" xr:uid="{00000000-0005-0000-0000-000032BA0000}"/>
    <cellStyle name="Normal 5 2 5 4 3 2 3" xfId="57764" xr:uid="{00000000-0005-0000-0000-000033BA0000}"/>
    <cellStyle name="Normal 5 2 5 4 3 3" xfId="39021" xr:uid="{00000000-0005-0000-0000-000034BA0000}"/>
    <cellStyle name="Normal 5 2 5 4 3 4" xfId="39022" xr:uid="{00000000-0005-0000-0000-000035BA0000}"/>
    <cellStyle name="Normal 5 2 5 4 4" xfId="39023" xr:uid="{00000000-0005-0000-0000-000036BA0000}"/>
    <cellStyle name="Normal 5 2 5 4 4 2" xfId="39024" xr:uid="{00000000-0005-0000-0000-000037BA0000}"/>
    <cellStyle name="Normal 5 2 5 4 4 3" xfId="57765" xr:uid="{00000000-0005-0000-0000-000038BA0000}"/>
    <cellStyle name="Normal 5 2 5 4 5" xfId="39025" xr:uid="{00000000-0005-0000-0000-000039BA0000}"/>
    <cellStyle name="Normal 5 2 5 4 6" xfId="39026" xr:uid="{00000000-0005-0000-0000-00003ABA0000}"/>
    <cellStyle name="Normal 5 2 5 5" xfId="39027" xr:uid="{00000000-0005-0000-0000-00003BBA0000}"/>
    <cellStyle name="Normal 5 2 5 5 2" xfId="39028" xr:uid="{00000000-0005-0000-0000-00003CBA0000}"/>
    <cellStyle name="Normal 5 2 5 5 2 2" xfId="39029" xr:uid="{00000000-0005-0000-0000-00003DBA0000}"/>
    <cellStyle name="Normal 5 2 5 5 2 2 2" xfId="39030" xr:uid="{00000000-0005-0000-0000-00003EBA0000}"/>
    <cellStyle name="Normal 5 2 5 5 2 2 3" xfId="57766" xr:uid="{00000000-0005-0000-0000-00003FBA0000}"/>
    <cellStyle name="Normal 5 2 5 5 2 3" xfId="39031" xr:uid="{00000000-0005-0000-0000-000040BA0000}"/>
    <cellStyle name="Normal 5 2 5 5 2 4" xfId="39032" xr:uid="{00000000-0005-0000-0000-000041BA0000}"/>
    <cellStyle name="Normal 5 2 5 5 3" xfId="39033" xr:uid="{00000000-0005-0000-0000-000042BA0000}"/>
    <cellStyle name="Normal 5 2 5 5 3 2" xfId="39034" xr:uid="{00000000-0005-0000-0000-000043BA0000}"/>
    <cellStyle name="Normal 5 2 5 5 3 3" xfId="57767" xr:uid="{00000000-0005-0000-0000-000044BA0000}"/>
    <cellStyle name="Normal 5 2 5 5 4" xfId="39035" xr:uid="{00000000-0005-0000-0000-000045BA0000}"/>
    <cellStyle name="Normal 5 2 5 5 5" xfId="39036" xr:uid="{00000000-0005-0000-0000-000046BA0000}"/>
    <cellStyle name="Normal 5 2 5 6" xfId="39037" xr:uid="{00000000-0005-0000-0000-000047BA0000}"/>
    <cellStyle name="Normal 5 2 5 6 2" xfId="39038" xr:uid="{00000000-0005-0000-0000-000048BA0000}"/>
    <cellStyle name="Normal 5 2 5 6 2 2" xfId="39039" xr:uid="{00000000-0005-0000-0000-000049BA0000}"/>
    <cellStyle name="Normal 5 2 5 6 2 3" xfId="57768" xr:uid="{00000000-0005-0000-0000-00004ABA0000}"/>
    <cellStyle name="Normal 5 2 5 6 3" xfId="39040" xr:uid="{00000000-0005-0000-0000-00004BBA0000}"/>
    <cellStyle name="Normal 5 2 5 6 4" xfId="39041" xr:uid="{00000000-0005-0000-0000-00004CBA0000}"/>
    <cellStyle name="Normal 5 2 5 7" xfId="39042" xr:uid="{00000000-0005-0000-0000-00004DBA0000}"/>
    <cellStyle name="Normal 5 2 5 7 2" xfId="39043" xr:uid="{00000000-0005-0000-0000-00004EBA0000}"/>
    <cellStyle name="Normal 5 2 5 7 2 2" xfId="39044" xr:uid="{00000000-0005-0000-0000-00004FBA0000}"/>
    <cellStyle name="Normal 5 2 5 7 2 3" xfId="57769" xr:uid="{00000000-0005-0000-0000-000050BA0000}"/>
    <cellStyle name="Normal 5 2 5 7 3" xfId="39045" xr:uid="{00000000-0005-0000-0000-000051BA0000}"/>
    <cellStyle name="Normal 5 2 5 7 4" xfId="39046" xr:uid="{00000000-0005-0000-0000-000052BA0000}"/>
    <cellStyle name="Normal 5 2 5 8" xfId="39047" xr:uid="{00000000-0005-0000-0000-000053BA0000}"/>
    <cellStyle name="Normal 5 2 5 8 2" xfId="39048" xr:uid="{00000000-0005-0000-0000-000054BA0000}"/>
    <cellStyle name="Normal 5 2 5 8 3" xfId="57770" xr:uid="{00000000-0005-0000-0000-000055BA0000}"/>
    <cellStyle name="Normal 5 2 5 9" xfId="39049" xr:uid="{00000000-0005-0000-0000-000056BA0000}"/>
    <cellStyle name="Normal 5 2 6" xfId="39050" xr:uid="{00000000-0005-0000-0000-000057BA0000}"/>
    <cellStyle name="Normal 5 2 6 10" xfId="39051" xr:uid="{00000000-0005-0000-0000-000058BA0000}"/>
    <cellStyle name="Normal 5 2 6 2" xfId="39052" xr:uid="{00000000-0005-0000-0000-000059BA0000}"/>
    <cellStyle name="Normal 5 2 6 2 2" xfId="39053" xr:uid="{00000000-0005-0000-0000-00005ABA0000}"/>
    <cellStyle name="Normal 5 2 6 2 2 2" xfId="39054" xr:uid="{00000000-0005-0000-0000-00005BBA0000}"/>
    <cellStyle name="Normal 5 2 6 2 2 2 2" xfId="39055" xr:uid="{00000000-0005-0000-0000-00005CBA0000}"/>
    <cellStyle name="Normal 5 2 6 2 2 2 2 2" xfId="39056" xr:uid="{00000000-0005-0000-0000-00005DBA0000}"/>
    <cellStyle name="Normal 5 2 6 2 2 2 2 2 2" xfId="39057" xr:uid="{00000000-0005-0000-0000-00005EBA0000}"/>
    <cellStyle name="Normal 5 2 6 2 2 2 2 2 3" xfId="57771" xr:uid="{00000000-0005-0000-0000-00005FBA0000}"/>
    <cellStyle name="Normal 5 2 6 2 2 2 2 3" xfId="39058" xr:uid="{00000000-0005-0000-0000-000060BA0000}"/>
    <cellStyle name="Normal 5 2 6 2 2 2 2 4" xfId="39059" xr:uid="{00000000-0005-0000-0000-000061BA0000}"/>
    <cellStyle name="Normal 5 2 6 2 2 2 3" xfId="39060" xr:uid="{00000000-0005-0000-0000-000062BA0000}"/>
    <cellStyle name="Normal 5 2 6 2 2 2 3 2" xfId="39061" xr:uid="{00000000-0005-0000-0000-000063BA0000}"/>
    <cellStyle name="Normal 5 2 6 2 2 2 3 2 2" xfId="39062" xr:uid="{00000000-0005-0000-0000-000064BA0000}"/>
    <cellStyle name="Normal 5 2 6 2 2 2 3 2 3" xfId="57772" xr:uid="{00000000-0005-0000-0000-000065BA0000}"/>
    <cellStyle name="Normal 5 2 6 2 2 2 3 3" xfId="39063" xr:uid="{00000000-0005-0000-0000-000066BA0000}"/>
    <cellStyle name="Normal 5 2 6 2 2 2 3 4" xfId="39064" xr:uid="{00000000-0005-0000-0000-000067BA0000}"/>
    <cellStyle name="Normal 5 2 6 2 2 2 4" xfId="39065" xr:uid="{00000000-0005-0000-0000-000068BA0000}"/>
    <cellStyle name="Normal 5 2 6 2 2 2 4 2" xfId="39066" xr:uid="{00000000-0005-0000-0000-000069BA0000}"/>
    <cellStyle name="Normal 5 2 6 2 2 2 4 3" xfId="57773" xr:uid="{00000000-0005-0000-0000-00006ABA0000}"/>
    <cellStyle name="Normal 5 2 6 2 2 2 5" xfId="39067" xr:uid="{00000000-0005-0000-0000-00006BBA0000}"/>
    <cellStyle name="Normal 5 2 6 2 2 2 6" xfId="39068" xr:uid="{00000000-0005-0000-0000-00006CBA0000}"/>
    <cellStyle name="Normal 5 2 6 2 2 3" xfId="39069" xr:uid="{00000000-0005-0000-0000-00006DBA0000}"/>
    <cellStyle name="Normal 5 2 6 2 2 3 2" xfId="39070" xr:uid="{00000000-0005-0000-0000-00006EBA0000}"/>
    <cellStyle name="Normal 5 2 6 2 2 3 2 2" xfId="39071" xr:uid="{00000000-0005-0000-0000-00006FBA0000}"/>
    <cellStyle name="Normal 5 2 6 2 2 3 2 3" xfId="57774" xr:uid="{00000000-0005-0000-0000-000070BA0000}"/>
    <cellStyle name="Normal 5 2 6 2 2 3 3" xfId="39072" xr:uid="{00000000-0005-0000-0000-000071BA0000}"/>
    <cellStyle name="Normal 5 2 6 2 2 3 4" xfId="39073" xr:uid="{00000000-0005-0000-0000-000072BA0000}"/>
    <cellStyle name="Normal 5 2 6 2 2 4" xfId="39074" xr:uid="{00000000-0005-0000-0000-000073BA0000}"/>
    <cellStyle name="Normal 5 2 6 2 2 4 2" xfId="39075" xr:uid="{00000000-0005-0000-0000-000074BA0000}"/>
    <cellStyle name="Normal 5 2 6 2 2 4 2 2" xfId="39076" xr:uid="{00000000-0005-0000-0000-000075BA0000}"/>
    <cellStyle name="Normal 5 2 6 2 2 4 2 3" xfId="57775" xr:uid="{00000000-0005-0000-0000-000076BA0000}"/>
    <cellStyle name="Normal 5 2 6 2 2 4 3" xfId="39077" xr:uid="{00000000-0005-0000-0000-000077BA0000}"/>
    <cellStyle name="Normal 5 2 6 2 2 4 4" xfId="39078" xr:uid="{00000000-0005-0000-0000-000078BA0000}"/>
    <cellStyle name="Normal 5 2 6 2 2 5" xfId="39079" xr:uid="{00000000-0005-0000-0000-000079BA0000}"/>
    <cellStyle name="Normal 5 2 6 2 2 5 2" xfId="39080" xr:uid="{00000000-0005-0000-0000-00007ABA0000}"/>
    <cellStyle name="Normal 5 2 6 2 2 5 3" xfId="57776" xr:uid="{00000000-0005-0000-0000-00007BBA0000}"/>
    <cellStyle name="Normal 5 2 6 2 2 6" xfId="39081" xr:uid="{00000000-0005-0000-0000-00007CBA0000}"/>
    <cellStyle name="Normal 5 2 6 2 2 7" xfId="39082" xr:uid="{00000000-0005-0000-0000-00007DBA0000}"/>
    <cellStyle name="Normal 5 2 6 2 3" xfId="39083" xr:uid="{00000000-0005-0000-0000-00007EBA0000}"/>
    <cellStyle name="Normal 5 2 6 2 3 2" xfId="39084" xr:uid="{00000000-0005-0000-0000-00007FBA0000}"/>
    <cellStyle name="Normal 5 2 6 2 3 2 2" xfId="39085" xr:uid="{00000000-0005-0000-0000-000080BA0000}"/>
    <cellStyle name="Normal 5 2 6 2 3 2 2 2" xfId="39086" xr:uid="{00000000-0005-0000-0000-000081BA0000}"/>
    <cellStyle name="Normal 5 2 6 2 3 2 2 3" xfId="57777" xr:uid="{00000000-0005-0000-0000-000082BA0000}"/>
    <cellStyle name="Normal 5 2 6 2 3 2 3" xfId="39087" xr:uid="{00000000-0005-0000-0000-000083BA0000}"/>
    <cellStyle name="Normal 5 2 6 2 3 2 4" xfId="39088" xr:uid="{00000000-0005-0000-0000-000084BA0000}"/>
    <cellStyle name="Normal 5 2 6 2 3 3" xfId="39089" xr:uid="{00000000-0005-0000-0000-000085BA0000}"/>
    <cellStyle name="Normal 5 2 6 2 3 3 2" xfId="39090" xr:uid="{00000000-0005-0000-0000-000086BA0000}"/>
    <cellStyle name="Normal 5 2 6 2 3 3 2 2" xfId="39091" xr:uid="{00000000-0005-0000-0000-000087BA0000}"/>
    <cellStyle name="Normal 5 2 6 2 3 3 2 3" xfId="57778" xr:uid="{00000000-0005-0000-0000-000088BA0000}"/>
    <cellStyle name="Normal 5 2 6 2 3 3 3" xfId="39092" xr:uid="{00000000-0005-0000-0000-000089BA0000}"/>
    <cellStyle name="Normal 5 2 6 2 3 3 4" xfId="39093" xr:uid="{00000000-0005-0000-0000-00008ABA0000}"/>
    <cellStyle name="Normal 5 2 6 2 3 4" xfId="39094" xr:uid="{00000000-0005-0000-0000-00008BBA0000}"/>
    <cellStyle name="Normal 5 2 6 2 3 4 2" xfId="39095" xr:uid="{00000000-0005-0000-0000-00008CBA0000}"/>
    <cellStyle name="Normal 5 2 6 2 3 4 3" xfId="57779" xr:uid="{00000000-0005-0000-0000-00008DBA0000}"/>
    <cellStyle name="Normal 5 2 6 2 3 5" xfId="39096" xr:uid="{00000000-0005-0000-0000-00008EBA0000}"/>
    <cellStyle name="Normal 5 2 6 2 3 6" xfId="39097" xr:uid="{00000000-0005-0000-0000-00008FBA0000}"/>
    <cellStyle name="Normal 5 2 6 2 4" xfId="39098" xr:uid="{00000000-0005-0000-0000-000090BA0000}"/>
    <cellStyle name="Normal 5 2 6 2 4 2" xfId="39099" xr:uid="{00000000-0005-0000-0000-000091BA0000}"/>
    <cellStyle name="Normal 5 2 6 2 4 2 2" xfId="39100" xr:uid="{00000000-0005-0000-0000-000092BA0000}"/>
    <cellStyle name="Normal 5 2 6 2 4 2 3" xfId="57780" xr:uid="{00000000-0005-0000-0000-000093BA0000}"/>
    <cellStyle name="Normal 5 2 6 2 4 3" xfId="39101" xr:uid="{00000000-0005-0000-0000-000094BA0000}"/>
    <cellStyle name="Normal 5 2 6 2 4 4" xfId="39102" xr:uid="{00000000-0005-0000-0000-000095BA0000}"/>
    <cellStyle name="Normal 5 2 6 2 5" xfId="39103" xr:uid="{00000000-0005-0000-0000-000096BA0000}"/>
    <cellStyle name="Normal 5 2 6 2 5 2" xfId="39104" xr:uid="{00000000-0005-0000-0000-000097BA0000}"/>
    <cellStyle name="Normal 5 2 6 2 5 2 2" xfId="39105" xr:uid="{00000000-0005-0000-0000-000098BA0000}"/>
    <cellStyle name="Normal 5 2 6 2 5 2 3" xfId="57781" xr:uid="{00000000-0005-0000-0000-000099BA0000}"/>
    <cellStyle name="Normal 5 2 6 2 5 3" xfId="39106" xr:uid="{00000000-0005-0000-0000-00009ABA0000}"/>
    <cellStyle name="Normal 5 2 6 2 5 4" xfId="39107" xr:uid="{00000000-0005-0000-0000-00009BBA0000}"/>
    <cellStyle name="Normal 5 2 6 2 6" xfId="39108" xr:uid="{00000000-0005-0000-0000-00009CBA0000}"/>
    <cellStyle name="Normal 5 2 6 2 6 2" xfId="39109" xr:uid="{00000000-0005-0000-0000-00009DBA0000}"/>
    <cellStyle name="Normal 5 2 6 2 6 3" xfId="57782" xr:uid="{00000000-0005-0000-0000-00009EBA0000}"/>
    <cellStyle name="Normal 5 2 6 2 7" xfId="39110" xr:uid="{00000000-0005-0000-0000-00009FBA0000}"/>
    <cellStyle name="Normal 5 2 6 2 8" xfId="39111" xr:uid="{00000000-0005-0000-0000-0000A0BA0000}"/>
    <cellStyle name="Normal 5 2 6 3" xfId="39112" xr:uid="{00000000-0005-0000-0000-0000A1BA0000}"/>
    <cellStyle name="Normal 5 2 6 3 2" xfId="39113" xr:uid="{00000000-0005-0000-0000-0000A2BA0000}"/>
    <cellStyle name="Normal 5 2 6 3 2 2" xfId="39114" xr:uid="{00000000-0005-0000-0000-0000A3BA0000}"/>
    <cellStyle name="Normal 5 2 6 3 2 2 2" xfId="39115" xr:uid="{00000000-0005-0000-0000-0000A4BA0000}"/>
    <cellStyle name="Normal 5 2 6 3 2 2 2 2" xfId="39116" xr:uid="{00000000-0005-0000-0000-0000A5BA0000}"/>
    <cellStyle name="Normal 5 2 6 3 2 2 2 3" xfId="57783" xr:uid="{00000000-0005-0000-0000-0000A6BA0000}"/>
    <cellStyle name="Normal 5 2 6 3 2 2 3" xfId="39117" xr:uid="{00000000-0005-0000-0000-0000A7BA0000}"/>
    <cellStyle name="Normal 5 2 6 3 2 2 4" xfId="39118" xr:uid="{00000000-0005-0000-0000-0000A8BA0000}"/>
    <cellStyle name="Normal 5 2 6 3 2 3" xfId="39119" xr:uid="{00000000-0005-0000-0000-0000A9BA0000}"/>
    <cellStyle name="Normal 5 2 6 3 2 3 2" xfId="39120" xr:uid="{00000000-0005-0000-0000-0000AABA0000}"/>
    <cellStyle name="Normal 5 2 6 3 2 3 2 2" xfId="39121" xr:uid="{00000000-0005-0000-0000-0000ABBA0000}"/>
    <cellStyle name="Normal 5 2 6 3 2 3 2 3" xfId="57784" xr:uid="{00000000-0005-0000-0000-0000ACBA0000}"/>
    <cellStyle name="Normal 5 2 6 3 2 3 3" xfId="39122" xr:uid="{00000000-0005-0000-0000-0000ADBA0000}"/>
    <cellStyle name="Normal 5 2 6 3 2 3 4" xfId="39123" xr:uid="{00000000-0005-0000-0000-0000AEBA0000}"/>
    <cellStyle name="Normal 5 2 6 3 2 4" xfId="39124" xr:uid="{00000000-0005-0000-0000-0000AFBA0000}"/>
    <cellStyle name="Normal 5 2 6 3 2 4 2" xfId="39125" xr:uid="{00000000-0005-0000-0000-0000B0BA0000}"/>
    <cellStyle name="Normal 5 2 6 3 2 4 3" xfId="57785" xr:uid="{00000000-0005-0000-0000-0000B1BA0000}"/>
    <cellStyle name="Normal 5 2 6 3 2 5" xfId="39126" xr:uid="{00000000-0005-0000-0000-0000B2BA0000}"/>
    <cellStyle name="Normal 5 2 6 3 2 6" xfId="39127" xr:uid="{00000000-0005-0000-0000-0000B3BA0000}"/>
    <cellStyle name="Normal 5 2 6 3 3" xfId="39128" xr:uid="{00000000-0005-0000-0000-0000B4BA0000}"/>
    <cellStyle name="Normal 5 2 6 3 3 2" xfId="39129" xr:uid="{00000000-0005-0000-0000-0000B5BA0000}"/>
    <cellStyle name="Normal 5 2 6 3 3 2 2" xfId="39130" xr:uid="{00000000-0005-0000-0000-0000B6BA0000}"/>
    <cellStyle name="Normal 5 2 6 3 3 2 3" xfId="57786" xr:uid="{00000000-0005-0000-0000-0000B7BA0000}"/>
    <cellStyle name="Normal 5 2 6 3 3 3" xfId="39131" xr:uid="{00000000-0005-0000-0000-0000B8BA0000}"/>
    <cellStyle name="Normal 5 2 6 3 3 4" xfId="39132" xr:uid="{00000000-0005-0000-0000-0000B9BA0000}"/>
    <cellStyle name="Normal 5 2 6 3 4" xfId="39133" xr:uid="{00000000-0005-0000-0000-0000BABA0000}"/>
    <cellStyle name="Normal 5 2 6 3 4 2" xfId="39134" xr:uid="{00000000-0005-0000-0000-0000BBBA0000}"/>
    <cellStyle name="Normal 5 2 6 3 4 2 2" xfId="39135" xr:uid="{00000000-0005-0000-0000-0000BCBA0000}"/>
    <cellStyle name="Normal 5 2 6 3 4 2 3" xfId="57787" xr:uid="{00000000-0005-0000-0000-0000BDBA0000}"/>
    <cellStyle name="Normal 5 2 6 3 4 3" xfId="39136" xr:uid="{00000000-0005-0000-0000-0000BEBA0000}"/>
    <cellStyle name="Normal 5 2 6 3 4 4" xfId="39137" xr:uid="{00000000-0005-0000-0000-0000BFBA0000}"/>
    <cellStyle name="Normal 5 2 6 3 5" xfId="39138" xr:uid="{00000000-0005-0000-0000-0000C0BA0000}"/>
    <cellStyle name="Normal 5 2 6 3 5 2" xfId="39139" xr:uid="{00000000-0005-0000-0000-0000C1BA0000}"/>
    <cellStyle name="Normal 5 2 6 3 5 3" xfId="57788" xr:uid="{00000000-0005-0000-0000-0000C2BA0000}"/>
    <cellStyle name="Normal 5 2 6 3 6" xfId="39140" xr:uid="{00000000-0005-0000-0000-0000C3BA0000}"/>
    <cellStyle name="Normal 5 2 6 3 7" xfId="39141" xr:uid="{00000000-0005-0000-0000-0000C4BA0000}"/>
    <cellStyle name="Normal 5 2 6 4" xfId="39142" xr:uid="{00000000-0005-0000-0000-0000C5BA0000}"/>
    <cellStyle name="Normal 5 2 6 4 2" xfId="39143" xr:uid="{00000000-0005-0000-0000-0000C6BA0000}"/>
    <cellStyle name="Normal 5 2 6 4 2 2" xfId="39144" xr:uid="{00000000-0005-0000-0000-0000C7BA0000}"/>
    <cellStyle name="Normal 5 2 6 4 2 2 2" xfId="39145" xr:uid="{00000000-0005-0000-0000-0000C8BA0000}"/>
    <cellStyle name="Normal 5 2 6 4 2 2 3" xfId="57789" xr:uid="{00000000-0005-0000-0000-0000C9BA0000}"/>
    <cellStyle name="Normal 5 2 6 4 2 3" xfId="39146" xr:uid="{00000000-0005-0000-0000-0000CABA0000}"/>
    <cellStyle name="Normal 5 2 6 4 2 4" xfId="39147" xr:uid="{00000000-0005-0000-0000-0000CBBA0000}"/>
    <cellStyle name="Normal 5 2 6 4 3" xfId="39148" xr:uid="{00000000-0005-0000-0000-0000CCBA0000}"/>
    <cellStyle name="Normal 5 2 6 4 3 2" xfId="39149" xr:uid="{00000000-0005-0000-0000-0000CDBA0000}"/>
    <cellStyle name="Normal 5 2 6 4 3 2 2" xfId="39150" xr:uid="{00000000-0005-0000-0000-0000CEBA0000}"/>
    <cellStyle name="Normal 5 2 6 4 3 2 3" xfId="57790" xr:uid="{00000000-0005-0000-0000-0000CFBA0000}"/>
    <cellStyle name="Normal 5 2 6 4 3 3" xfId="39151" xr:uid="{00000000-0005-0000-0000-0000D0BA0000}"/>
    <cellStyle name="Normal 5 2 6 4 3 4" xfId="39152" xr:uid="{00000000-0005-0000-0000-0000D1BA0000}"/>
    <cellStyle name="Normal 5 2 6 4 4" xfId="39153" xr:uid="{00000000-0005-0000-0000-0000D2BA0000}"/>
    <cellStyle name="Normal 5 2 6 4 4 2" xfId="39154" xr:uid="{00000000-0005-0000-0000-0000D3BA0000}"/>
    <cellStyle name="Normal 5 2 6 4 4 3" xfId="57791" xr:uid="{00000000-0005-0000-0000-0000D4BA0000}"/>
    <cellStyle name="Normal 5 2 6 4 5" xfId="39155" xr:uid="{00000000-0005-0000-0000-0000D5BA0000}"/>
    <cellStyle name="Normal 5 2 6 4 6" xfId="39156" xr:uid="{00000000-0005-0000-0000-0000D6BA0000}"/>
    <cellStyle name="Normal 5 2 6 5" xfId="39157" xr:uid="{00000000-0005-0000-0000-0000D7BA0000}"/>
    <cellStyle name="Normal 5 2 6 5 2" xfId="39158" xr:uid="{00000000-0005-0000-0000-0000D8BA0000}"/>
    <cellStyle name="Normal 5 2 6 5 2 2" xfId="39159" xr:uid="{00000000-0005-0000-0000-0000D9BA0000}"/>
    <cellStyle name="Normal 5 2 6 5 2 2 2" xfId="39160" xr:uid="{00000000-0005-0000-0000-0000DABA0000}"/>
    <cellStyle name="Normal 5 2 6 5 2 2 3" xfId="57792" xr:uid="{00000000-0005-0000-0000-0000DBBA0000}"/>
    <cellStyle name="Normal 5 2 6 5 2 3" xfId="39161" xr:uid="{00000000-0005-0000-0000-0000DCBA0000}"/>
    <cellStyle name="Normal 5 2 6 5 2 4" xfId="39162" xr:uid="{00000000-0005-0000-0000-0000DDBA0000}"/>
    <cellStyle name="Normal 5 2 6 5 3" xfId="39163" xr:uid="{00000000-0005-0000-0000-0000DEBA0000}"/>
    <cellStyle name="Normal 5 2 6 5 3 2" xfId="39164" xr:uid="{00000000-0005-0000-0000-0000DFBA0000}"/>
    <cellStyle name="Normal 5 2 6 5 3 3" xfId="57793" xr:uid="{00000000-0005-0000-0000-0000E0BA0000}"/>
    <cellStyle name="Normal 5 2 6 5 4" xfId="39165" xr:uid="{00000000-0005-0000-0000-0000E1BA0000}"/>
    <cellStyle name="Normal 5 2 6 5 5" xfId="39166" xr:uid="{00000000-0005-0000-0000-0000E2BA0000}"/>
    <cellStyle name="Normal 5 2 6 6" xfId="39167" xr:uid="{00000000-0005-0000-0000-0000E3BA0000}"/>
    <cellStyle name="Normal 5 2 6 6 2" xfId="39168" xr:uid="{00000000-0005-0000-0000-0000E4BA0000}"/>
    <cellStyle name="Normal 5 2 6 6 2 2" xfId="39169" xr:uid="{00000000-0005-0000-0000-0000E5BA0000}"/>
    <cellStyle name="Normal 5 2 6 6 2 3" xfId="57794" xr:uid="{00000000-0005-0000-0000-0000E6BA0000}"/>
    <cellStyle name="Normal 5 2 6 6 3" xfId="39170" xr:uid="{00000000-0005-0000-0000-0000E7BA0000}"/>
    <cellStyle name="Normal 5 2 6 6 4" xfId="39171" xr:uid="{00000000-0005-0000-0000-0000E8BA0000}"/>
    <cellStyle name="Normal 5 2 6 7" xfId="39172" xr:uid="{00000000-0005-0000-0000-0000E9BA0000}"/>
    <cellStyle name="Normal 5 2 6 7 2" xfId="39173" xr:uid="{00000000-0005-0000-0000-0000EABA0000}"/>
    <cellStyle name="Normal 5 2 6 7 2 2" xfId="39174" xr:uid="{00000000-0005-0000-0000-0000EBBA0000}"/>
    <cellStyle name="Normal 5 2 6 7 2 3" xfId="57795" xr:uid="{00000000-0005-0000-0000-0000ECBA0000}"/>
    <cellStyle name="Normal 5 2 6 7 3" xfId="39175" xr:uid="{00000000-0005-0000-0000-0000EDBA0000}"/>
    <cellStyle name="Normal 5 2 6 7 4" xfId="39176" xr:uid="{00000000-0005-0000-0000-0000EEBA0000}"/>
    <cellStyle name="Normal 5 2 6 8" xfId="39177" xr:uid="{00000000-0005-0000-0000-0000EFBA0000}"/>
    <cellStyle name="Normal 5 2 6 8 2" xfId="39178" xr:uid="{00000000-0005-0000-0000-0000F0BA0000}"/>
    <cellStyle name="Normal 5 2 6 8 3" xfId="57796" xr:uid="{00000000-0005-0000-0000-0000F1BA0000}"/>
    <cellStyle name="Normal 5 2 6 9" xfId="39179" xr:uid="{00000000-0005-0000-0000-0000F2BA0000}"/>
    <cellStyle name="Normal 5 2 7" xfId="39180" xr:uid="{00000000-0005-0000-0000-0000F3BA0000}"/>
    <cellStyle name="Normal 5 2 7 10" xfId="39181" xr:uid="{00000000-0005-0000-0000-0000F4BA0000}"/>
    <cellStyle name="Normal 5 2 7 2" xfId="39182" xr:uid="{00000000-0005-0000-0000-0000F5BA0000}"/>
    <cellStyle name="Normal 5 2 7 2 2" xfId="39183" xr:uid="{00000000-0005-0000-0000-0000F6BA0000}"/>
    <cellStyle name="Normal 5 2 7 2 2 2" xfId="39184" xr:uid="{00000000-0005-0000-0000-0000F7BA0000}"/>
    <cellStyle name="Normal 5 2 7 2 2 2 2" xfId="39185" xr:uid="{00000000-0005-0000-0000-0000F8BA0000}"/>
    <cellStyle name="Normal 5 2 7 2 2 2 2 2" xfId="39186" xr:uid="{00000000-0005-0000-0000-0000F9BA0000}"/>
    <cellStyle name="Normal 5 2 7 2 2 2 2 2 2" xfId="39187" xr:uid="{00000000-0005-0000-0000-0000FABA0000}"/>
    <cellStyle name="Normal 5 2 7 2 2 2 2 2 3" xfId="57797" xr:uid="{00000000-0005-0000-0000-0000FBBA0000}"/>
    <cellStyle name="Normal 5 2 7 2 2 2 2 3" xfId="39188" xr:uid="{00000000-0005-0000-0000-0000FCBA0000}"/>
    <cellStyle name="Normal 5 2 7 2 2 2 2 4" xfId="39189" xr:uid="{00000000-0005-0000-0000-0000FDBA0000}"/>
    <cellStyle name="Normal 5 2 7 2 2 2 3" xfId="39190" xr:uid="{00000000-0005-0000-0000-0000FEBA0000}"/>
    <cellStyle name="Normal 5 2 7 2 2 2 3 2" xfId="39191" xr:uid="{00000000-0005-0000-0000-0000FFBA0000}"/>
    <cellStyle name="Normal 5 2 7 2 2 2 3 2 2" xfId="39192" xr:uid="{00000000-0005-0000-0000-000000BB0000}"/>
    <cellStyle name="Normal 5 2 7 2 2 2 3 2 3" xfId="57798" xr:uid="{00000000-0005-0000-0000-000001BB0000}"/>
    <cellStyle name="Normal 5 2 7 2 2 2 3 3" xfId="39193" xr:uid="{00000000-0005-0000-0000-000002BB0000}"/>
    <cellStyle name="Normal 5 2 7 2 2 2 3 4" xfId="39194" xr:uid="{00000000-0005-0000-0000-000003BB0000}"/>
    <cellStyle name="Normal 5 2 7 2 2 2 4" xfId="39195" xr:uid="{00000000-0005-0000-0000-000004BB0000}"/>
    <cellStyle name="Normal 5 2 7 2 2 2 4 2" xfId="39196" xr:uid="{00000000-0005-0000-0000-000005BB0000}"/>
    <cellStyle name="Normal 5 2 7 2 2 2 4 3" xfId="57799" xr:uid="{00000000-0005-0000-0000-000006BB0000}"/>
    <cellStyle name="Normal 5 2 7 2 2 2 5" xfId="39197" xr:uid="{00000000-0005-0000-0000-000007BB0000}"/>
    <cellStyle name="Normal 5 2 7 2 2 2 6" xfId="39198" xr:uid="{00000000-0005-0000-0000-000008BB0000}"/>
    <cellStyle name="Normal 5 2 7 2 2 3" xfId="39199" xr:uid="{00000000-0005-0000-0000-000009BB0000}"/>
    <cellStyle name="Normal 5 2 7 2 2 3 2" xfId="39200" xr:uid="{00000000-0005-0000-0000-00000ABB0000}"/>
    <cellStyle name="Normal 5 2 7 2 2 3 2 2" xfId="39201" xr:uid="{00000000-0005-0000-0000-00000BBB0000}"/>
    <cellStyle name="Normal 5 2 7 2 2 3 2 3" xfId="57800" xr:uid="{00000000-0005-0000-0000-00000CBB0000}"/>
    <cellStyle name="Normal 5 2 7 2 2 3 3" xfId="39202" xr:uid="{00000000-0005-0000-0000-00000DBB0000}"/>
    <cellStyle name="Normal 5 2 7 2 2 3 4" xfId="39203" xr:uid="{00000000-0005-0000-0000-00000EBB0000}"/>
    <cellStyle name="Normal 5 2 7 2 2 4" xfId="39204" xr:uid="{00000000-0005-0000-0000-00000FBB0000}"/>
    <cellStyle name="Normal 5 2 7 2 2 4 2" xfId="39205" xr:uid="{00000000-0005-0000-0000-000010BB0000}"/>
    <cellStyle name="Normal 5 2 7 2 2 4 2 2" xfId="39206" xr:uid="{00000000-0005-0000-0000-000011BB0000}"/>
    <cellStyle name="Normal 5 2 7 2 2 4 2 3" xfId="57801" xr:uid="{00000000-0005-0000-0000-000012BB0000}"/>
    <cellStyle name="Normal 5 2 7 2 2 4 3" xfId="39207" xr:uid="{00000000-0005-0000-0000-000013BB0000}"/>
    <cellStyle name="Normal 5 2 7 2 2 4 4" xfId="39208" xr:uid="{00000000-0005-0000-0000-000014BB0000}"/>
    <cellStyle name="Normal 5 2 7 2 2 5" xfId="39209" xr:uid="{00000000-0005-0000-0000-000015BB0000}"/>
    <cellStyle name="Normal 5 2 7 2 2 5 2" xfId="39210" xr:uid="{00000000-0005-0000-0000-000016BB0000}"/>
    <cellStyle name="Normal 5 2 7 2 2 5 3" xfId="57802" xr:uid="{00000000-0005-0000-0000-000017BB0000}"/>
    <cellStyle name="Normal 5 2 7 2 2 6" xfId="39211" xr:uid="{00000000-0005-0000-0000-000018BB0000}"/>
    <cellStyle name="Normal 5 2 7 2 2 7" xfId="39212" xr:uid="{00000000-0005-0000-0000-000019BB0000}"/>
    <cellStyle name="Normal 5 2 7 2 3" xfId="39213" xr:uid="{00000000-0005-0000-0000-00001ABB0000}"/>
    <cellStyle name="Normal 5 2 7 2 3 2" xfId="39214" xr:uid="{00000000-0005-0000-0000-00001BBB0000}"/>
    <cellStyle name="Normal 5 2 7 2 3 2 2" xfId="39215" xr:uid="{00000000-0005-0000-0000-00001CBB0000}"/>
    <cellStyle name="Normal 5 2 7 2 3 2 2 2" xfId="39216" xr:uid="{00000000-0005-0000-0000-00001DBB0000}"/>
    <cellStyle name="Normal 5 2 7 2 3 2 2 3" xfId="57803" xr:uid="{00000000-0005-0000-0000-00001EBB0000}"/>
    <cellStyle name="Normal 5 2 7 2 3 2 3" xfId="39217" xr:uid="{00000000-0005-0000-0000-00001FBB0000}"/>
    <cellStyle name="Normal 5 2 7 2 3 2 4" xfId="39218" xr:uid="{00000000-0005-0000-0000-000020BB0000}"/>
    <cellStyle name="Normal 5 2 7 2 3 3" xfId="39219" xr:uid="{00000000-0005-0000-0000-000021BB0000}"/>
    <cellStyle name="Normal 5 2 7 2 3 3 2" xfId="39220" xr:uid="{00000000-0005-0000-0000-000022BB0000}"/>
    <cellStyle name="Normal 5 2 7 2 3 3 2 2" xfId="39221" xr:uid="{00000000-0005-0000-0000-000023BB0000}"/>
    <cellStyle name="Normal 5 2 7 2 3 3 2 3" xfId="57804" xr:uid="{00000000-0005-0000-0000-000024BB0000}"/>
    <cellStyle name="Normal 5 2 7 2 3 3 3" xfId="39222" xr:uid="{00000000-0005-0000-0000-000025BB0000}"/>
    <cellStyle name="Normal 5 2 7 2 3 3 4" xfId="39223" xr:uid="{00000000-0005-0000-0000-000026BB0000}"/>
    <cellStyle name="Normal 5 2 7 2 3 4" xfId="39224" xr:uid="{00000000-0005-0000-0000-000027BB0000}"/>
    <cellStyle name="Normal 5 2 7 2 3 4 2" xfId="39225" xr:uid="{00000000-0005-0000-0000-000028BB0000}"/>
    <cellStyle name="Normal 5 2 7 2 3 4 3" xfId="57805" xr:uid="{00000000-0005-0000-0000-000029BB0000}"/>
    <cellStyle name="Normal 5 2 7 2 3 5" xfId="39226" xr:uid="{00000000-0005-0000-0000-00002ABB0000}"/>
    <cellStyle name="Normal 5 2 7 2 3 6" xfId="39227" xr:uid="{00000000-0005-0000-0000-00002BBB0000}"/>
    <cellStyle name="Normal 5 2 7 2 4" xfId="39228" xr:uid="{00000000-0005-0000-0000-00002CBB0000}"/>
    <cellStyle name="Normal 5 2 7 2 4 2" xfId="39229" xr:uid="{00000000-0005-0000-0000-00002DBB0000}"/>
    <cellStyle name="Normal 5 2 7 2 4 2 2" xfId="39230" xr:uid="{00000000-0005-0000-0000-00002EBB0000}"/>
    <cellStyle name="Normal 5 2 7 2 4 2 3" xfId="57806" xr:uid="{00000000-0005-0000-0000-00002FBB0000}"/>
    <cellStyle name="Normal 5 2 7 2 4 3" xfId="39231" xr:uid="{00000000-0005-0000-0000-000030BB0000}"/>
    <cellStyle name="Normal 5 2 7 2 4 4" xfId="39232" xr:uid="{00000000-0005-0000-0000-000031BB0000}"/>
    <cellStyle name="Normal 5 2 7 2 5" xfId="39233" xr:uid="{00000000-0005-0000-0000-000032BB0000}"/>
    <cellStyle name="Normal 5 2 7 2 5 2" xfId="39234" xr:uid="{00000000-0005-0000-0000-000033BB0000}"/>
    <cellStyle name="Normal 5 2 7 2 5 2 2" xfId="39235" xr:uid="{00000000-0005-0000-0000-000034BB0000}"/>
    <cellStyle name="Normal 5 2 7 2 5 2 3" xfId="57807" xr:uid="{00000000-0005-0000-0000-000035BB0000}"/>
    <cellStyle name="Normal 5 2 7 2 5 3" xfId="39236" xr:uid="{00000000-0005-0000-0000-000036BB0000}"/>
    <cellStyle name="Normal 5 2 7 2 5 4" xfId="39237" xr:uid="{00000000-0005-0000-0000-000037BB0000}"/>
    <cellStyle name="Normal 5 2 7 2 6" xfId="39238" xr:uid="{00000000-0005-0000-0000-000038BB0000}"/>
    <cellStyle name="Normal 5 2 7 2 6 2" xfId="39239" xr:uid="{00000000-0005-0000-0000-000039BB0000}"/>
    <cellStyle name="Normal 5 2 7 2 6 3" xfId="57808" xr:uid="{00000000-0005-0000-0000-00003ABB0000}"/>
    <cellStyle name="Normal 5 2 7 2 7" xfId="39240" xr:uid="{00000000-0005-0000-0000-00003BBB0000}"/>
    <cellStyle name="Normal 5 2 7 2 8" xfId="39241" xr:uid="{00000000-0005-0000-0000-00003CBB0000}"/>
    <cellStyle name="Normal 5 2 7 3" xfId="39242" xr:uid="{00000000-0005-0000-0000-00003DBB0000}"/>
    <cellStyle name="Normal 5 2 7 3 2" xfId="39243" xr:uid="{00000000-0005-0000-0000-00003EBB0000}"/>
    <cellStyle name="Normal 5 2 7 3 2 2" xfId="39244" xr:uid="{00000000-0005-0000-0000-00003FBB0000}"/>
    <cellStyle name="Normal 5 2 7 3 2 2 2" xfId="39245" xr:uid="{00000000-0005-0000-0000-000040BB0000}"/>
    <cellStyle name="Normal 5 2 7 3 2 2 2 2" xfId="39246" xr:uid="{00000000-0005-0000-0000-000041BB0000}"/>
    <cellStyle name="Normal 5 2 7 3 2 2 2 3" xfId="57809" xr:uid="{00000000-0005-0000-0000-000042BB0000}"/>
    <cellStyle name="Normal 5 2 7 3 2 2 3" xfId="39247" xr:uid="{00000000-0005-0000-0000-000043BB0000}"/>
    <cellStyle name="Normal 5 2 7 3 2 2 4" xfId="39248" xr:uid="{00000000-0005-0000-0000-000044BB0000}"/>
    <cellStyle name="Normal 5 2 7 3 2 3" xfId="39249" xr:uid="{00000000-0005-0000-0000-000045BB0000}"/>
    <cellStyle name="Normal 5 2 7 3 2 3 2" xfId="39250" xr:uid="{00000000-0005-0000-0000-000046BB0000}"/>
    <cellStyle name="Normal 5 2 7 3 2 3 2 2" xfId="39251" xr:uid="{00000000-0005-0000-0000-000047BB0000}"/>
    <cellStyle name="Normal 5 2 7 3 2 3 2 3" xfId="57810" xr:uid="{00000000-0005-0000-0000-000048BB0000}"/>
    <cellStyle name="Normal 5 2 7 3 2 3 3" xfId="39252" xr:uid="{00000000-0005-0000-0000-000049BB0000}"/>
    <cellStyle name="Normal 5 2 7 3 2 3 4" xfId="39253" xr:uid="{00000000-0005-0000-0000-00004ABB0000}"/>
    <cellStyle name="Normal 5 2 7 3 2 4" xfId="39254" xr:uid="{00000000-0005-0000-0000-00004BBB0000}"/>
    <cellStyle name="Normal 5 2 7 3 2 4 2" xfId="39255" xr:uid="{00000000-0005-0000-0000-00004CBB0000}"/>
    <cellStyle name="Normal 5 2 7 3 2 4 3" xfId="57811" xr:uid="{00000000-0005-0000-0000-00004DBB0000}"/>
    <cellStyle name="Normal 5 2 7 3 2 5" xfId="39256" xr:uid="{00000000-0005-0000-0000-00004EBB0000}"/>
    <cellStyle name="Normal 5 2 7 3 2 6" xfId="39257" xr:uid="{00000000-0005-0000-0000-00004FBB0000}"/>
    <cellStyle name="Normal 5 2 7 3 3" xfId="39258" xr:uid="{00000000-0005-0000-0000-000050BB0000}"/>
    <cellStyle name="Normal 5 2 7 3 3 2" xfId="39259" xr:uid="{00000000-0005-0000-0000-000051BB0000}"/>
    <cellStyle name="Normal 5 2 7 3 3 2 2" xfId="39260" xr:uid="{00000000-0005-0000-0000-000052BB0000}"/>
    <cellStyle name="Normal 5 2 7 3 3 2 3" xfId="57812" xr:uid="{00000000-0005-0000-0000-000053BB0000}"/>
    <cellStyle name="Normal 5 2 7 3 3 3" xfId="39261" xr:uid="{00000000-0005-0000-0000-000054BB0000}"/>
    <cellStyle name="Normal 5 2 7 3 3 4" xfId="39262" xr:uid="{00000000-0005-0000-0000-000055BB0000}"/>
    <cellStyle name="Normal 5 2 7 3 4" xfId="39263" xr:uid="{00000000-0005-0000-0000-000056BB0000}"/>
    <cellStyle name="Normal 5 2 7 3 4 2" xfId="39264" xr:uid="{00000000-0005-0000-0000-000057BB0000}"/>
    <cellStyle name="Normal 5 2 7 3 4 2 2" xfId="39265" xr:uid="{00000000-0005-0000-0000-000058BB0000}"/>
    <cellStyle name="Normal 5 2 7 3 4 2 3" xfId="57813" xr:uid="{00000000-0005-0000-0000-000059BB0000}"/>
    <cellStyle name="Normal 5 2 7 3 4 3" xfId="39266" xr:uid="{00000000-0005-0000-0000-00005ABB0000}"/>
    <cellStyle name="Normal 5 2 7 3 4 4" xfId="39267" xr:uid="{00000000-0005-0000-0000-00005BBB0000}"/>
    <cellStyle name="Normal 5 2 7 3 5" xfId="39268" xr:uid="{00000000-0005-0000-0000-00005CBB0000}"/>
    <cellStyle name="Normal 5 2 7 3 5 2" xfId="39269" xr:uid="{00000000-0005-0000-0000-00005DBB0000}"/>
    <cellStyle name="Normal 5 2 7 3 5 3" xfId="57814" xr:uid="{00000000-0005-0000-0000-00005EBB0000}"/>
    <cellStyle name="Normal 5 2 7 3 6" xfId="39270" xr:uid="{00000000-0005-0000-0000-00005FBB0000}"/>
    <cellStyle name="Normal 5 2 7 3 7" xfId="39271" xr:uid="{00000000-0005-0000-0000-000060BB0000}"/>
    <cellStyle name="Normal 5 2 7 4" xfId="39272" xr:uid="{00000000-0005-0000-0000-000061BB0000}"/>
    <cellStyle name="Normal 5 2 7 4 2" xfId="39273" xr:uid="{00000000-0005-0000-0000-000062BB0000}"/>
    <cellStyle name="Normal 5 2 7 4 2 2" xfId="39274" xr:uid="{00000000-0005-0000-0000-000063BB0000}"/>
    <cellStyle name="Normal 5 2 7 4 2 2 2" xfId="39275" xr:uid="{00000000-0005-0000-0000-000064BB0000}"/>
    <cellStyle name="Normal 5 2 7 4 2 2 3" xfId="57815" xr:uid="{00000000-0005-0000-0000-000065BB0000}"/>
    <cellStyle name="Normal 5 2 7 4 2 3" xfId="39276" xr:uid="{00000000-0005-0000-0000-000066BB0000}"/>
    <cellStyle name="Normal 5 2 7 4 2 4" xfId="39277" xr:uid="{00000000-0005-0000-0000-000067BB0000}"/>
    <cellStyle name="Normal 5 2 7 4 3" xfId="39278" xr:uid="{00000000-0005-0000-0000-000068BB0000}"/>
    <cellStyle name="Normal 5 2 7 4 3 2" xfId="39279" xr:uid="{00000000-0005-0000-0000-000069BB0000}"/>
    <cellStyle name="Normal 5 2 7 4 3 2 2" xfId="39280" xr:uid="{00000000-0005-0000-0000-00006ABB0000}"/>
    <cellStyle name="Normal 5 2 7 4 3 2 3" xfId="57816" xr:uid="{00000000-0005-0000-0000-00006BBB0000}"/>
    <cellStyle name="Normal 5 2 7 4 3 3" xfId="39281" xr:uid="{00000000-0005-0000-0000-00006CBB0000}"/>
    <cellStyle name="Normal 5 2 7 4 3 4" xfId="39282" xr:uid="{00000000-0005-0000-0000-00006DBB0000}"/>
    <cellStyle name="Normal 5 2 7 4 4" xfId="39283" xr:uid="{00000000-0005-0000-0000-00006EBB0000}"/>
    <cellStyle name="Normal 5 2 7 4 4 2" xfId="39284" xr:uid="{00000000-0005-0000-0000-00006FBB0000}"/>
    <cellStyle name="Normal 5 2 7 4 4 3" xfId="57817" xr:uid="{00000000-0005-0000-0000-000070BB0000}"/>
    <cellStyle name="Normal 5 2 7 4 5" xfId="39285" xr:uid="{00000000-0005-0000-0000-000071BB0000}"/>
    <cellStyle name="Normal 5 2 7 4 6" xfId="39286" xr:uid="{00000000-0005-0000-0000-000072BB0000}"/>
    <cellStyle name="Normal 5 2 7 5" xfId="39287" xr:uid="{00000000-0005-0000-0000-000073BB0000}"/>
    <cellStyle name="Normal 5 2 7 5 2" xfId="39288" xr:uid="{00000000-0005-0000-0000-000074BB0000}"/>
    <cellStyle name="Normal 5 2 7 5 2 2" xfId="39289" xr:uid="{00000000-0005-0000-0000-000075BB0000}"/>
    <cellStyle name="Normal 5 2 7 5 2 2 2" xfId="39290" xr:uid="{00000000-0005-0000-0000-000076BB0000}"/>
    <cellStyle name="Normal 5 2 7 5 2 2 3" xfId="57818" xr:uid="{00000000-0005-0000-0000-000077BB0000}"/>
    <cellStyle name="Normal 5 2 7 5 2 3" xfId="39291" xr:uid="{00000000-0005-0000-0000-000078BB0000}"/>
    <cellStyle name="Normal 5 2 7 5 2 4" xfId="39292" xr:uid="{00000000-0005-0000-0000-000079BB0000}"/>
    <cellStyle name="Normal 5 2 7 5 3" xfId="39293" xr:uid="{00000000-0005-0000-0000-00007ABB0000}"/>
    <cellStyle name="Normal 5 2 7 5 3 2" xfId="39294" xr:uid="{00000000-0005-0000-0000-00007BBB0000}"/>
    <cellStyle name="Normal 5 2 7 5 3 3" xfId="57819" xr:uid="{00000000-0005-0000-0000-00007CBB0000}"/>
    <cellStyle name="Normal 5 2 7 5 4" xfId="39295" xr:uid="{00000000-0005-0000-0000-00007DBB0000}"/>
    <cellStyle name="Normal 5 2 7 5 5" xfId="39296" xr:uid="{00000000-0005-0000-0000-00007EBB0000}"/>
    <cellStyle name="Normal 5 2 7 6" xfId="39297" xr:uid="{00000000-0005-0000-0000-00007FBB0000}"/>
    <cellStyle name="Normal 5 2 7 6 2" xfId="39298" xr:uid="{00000000-0005-0000-0000-000080BB0000}"/>
    <cellStyle name="Normal 5 2 7 6 2 2" xfId="39299" xr:uid="{00000000-0005-0000-0000-000081BB0000}"/>
    <cellStyle name="Normal 5 2 7 6 2 3" xfId="57820" xr:uid="{00000000-0005-0000-0000-000082BB0000}"/>
    <cellStyle name="Normal 5 2 7 6 3" xfId="39300" xr:uid="{00000000-0005-0000-0000-000083BB0000}"/>
    <cellStyle name="Normal 5 2 7 6 4" xfId="39301" xr:uid="{00000000-0005-0000-0000-000084BB0000}"/>
    <cellStyle name="Normal 5 2 7 7" xfId="39302" xr:uid="{00000000-0005-0000-0000-000085BB0000}"/>
    <cellStyle name="Normal 5 2 7 7 2" xfId="39303" xr:uid="{00000000-0005-0000-0000-000086BB0000}"/>
    <cellStyle name="Normal 5 2 7 7 2 2" xfId="39304" xr:uid="{00000000-0005-0000-0000-000087BB0000}"/>
    <cellStyle name="Normal 5 2 7 7 2 3" xfId="57821" xr:uid="{00000000-0005-0000-0000-000088BB0000}"/>
    <cellStyle name="Normal 5 2 7 7 3" xfId="39305" xr:uid="{00000000-0005-0000-0000-000089BB0000}"/>
    <cellStyle name="Normal 5 2 7 7 4" xfId="39306" xr:uid="{00000000-0005-0000-0000-00008ABB0000}"/>
    <cellStyle name="Normal 5 2 7 8" xfId="39307" xr:uid="{00000000-0005-0000-0000-00008BBB0000}"/>
    <cellStyle name="Normal 5 2 7 8 2" xfId="39308" xr:uid="{00000000-0005-0000-0000-00008CBB0000}"/>
    <cellStyle name="Normal 5 2 7 8 3" xfId="57822" xr:uid="{00000000-0005-0000-0000-00008DBB0000}"/>
    <cellStyle name="Normal 5 2 7 9" xfId="39309" xr:uid="{00000000-0005-0000-0000-00008EBB0000}"/>
    <cellStyle name="Normal 5 2 8" xfId="39310" xr:uid="{00000000-0005-0000-0000-00008FBB0000}"/>
    <cellStyle name="Normal 5 2 8 2" xfId="39311" xr:uid="{00000000-0005-0000-0000-000090BB0000}"/>
    <cellStyle name="Normal 5 2 8 2 2" xfId="39312" xr:uid="{00000000-0005-0000-0000-000091BB0000}"/>
    <cellStyle name="Normal 5 2 8 2 2 2" xfId="39313" xr:uid="{00000000-0005-0000-0000-000092BB0000}"/>
    <cellStyle name="Normal 5 2 8 2 2 2 2" xfId="39314" xr:uid="{00000000-0005-0000-0000-000093BB0000}"/>
    <cellStyle name="Normal 5 2 8 2 2 2 2 2" xfId="39315" xr:uid="{00000000-0005-0000-0000-000094BB0000}"/>
    <cellStyle name="Normal 5 2 8 2 2 2 2 3" xfId="57823" xr:uid="{00000000-0005-0000-0000-000095BB0000}"/>
    <cellStyle name="Normal 5 2 8 2 2 2 3" xfId="39316" xr:uid="{00000000-0005-0000-0000-000096BB0000}"/>
    <cellStyle name="Normal 5 2 8 2 2 2 4" xfId="39317" xr:uid="{00000000-0005-0000-0000-000097BB0000}"/>
    <cellStyle name="Normal 5 2 8 2 2 3" xfId="39318" xr:uid="{00000000-0005-0000-0000-000098BB0000}"/>
    <cellStyle name="Normal 5 2 8 2 2 3 2" xfId="39319" xr:uid="{00000000-0005-0000-0000-000099BB0000}"/>
    <cellStyle name="Normal 5 2 8 2 2 3 2 2" xfId="39320" xr:uid="{00000000-0005-0000-0000-00009ABB0000}"/>
    <cellStyle name="Normal 5 2 8 2 2 3 2 3" xfId="57824" xr:uid="{00000000-0005-0000-0000-00009BBB0000}"/>
    <cellStyle name="Normal 5 2 8 2 2 3 3" xfId="39321" xr:uid="{00000000-0005-0000-0000-00009CBB0000}"/>
    <cellStyle name="Normal 5 2 8 2 2 3 4" xfId="39322" xr:uid="{00000000-0005-0000-0000-00009DBB0000}"/>
    <cellStyle name="Normal 5 2 8 2 2 4" xfId="39323" xr:uid="{00000000-0005-0000-0000-00009EBB0000}"/>
    <cellStyle name="Normal 5 2 8 2 2 4 2" xfId="39324" xr:uid="{00000000-0005-0000-0000-00009FBB0000}"/>
    <cellStyle name="Normal 5 2 8 2 2 4 3" xfId="57825" xr:uid="{00000000-0005-0000-0000-0000A0BB0000}"/>
    <cellStyle name="Normal 5 2 8 2 2 5" xfId="39325" xr:uid="{00000000-0005-0000-0000-0000A1BB0000}"/>
    <cellStyle name="Normal 5 2 8 2 2 6" xfId="39326" xr:uid="{00000000-0005-0000-0000-0000A2BB0000}"/>
    <cellStyle name="Normal 5 2 8 2 3" xfId="39327" xr:uid="{00000000-0005-0000-0000-0000A3BB0000}"/>
    <cellStyle name="Normal 5 2 8 2 3 2" xfId="39328" xr:uid="{00000000-0005-0000-0000-0000A4BB0000}"/>
    <cellStyle name="Normal 5 2 8 2 3 2 2" xfId="39329" xr:uid="{00000000-0005-0000-0000-0000A5BB0000}"/>
    <cellStyle name="Normal 5 2 8 2 3 2 3" xfId="57826" xr:uid="{00000000-0005-0000-0000-0000A6BB0000}"/>
    <cellStyle name="Normal 5 2 8 2 3 3" xfId="39330" xr:uid="{00000000-0005-0000-0000-0000A7BB0000}"/>
    <cellStyle name="Normal 5 2 8 2 3 4" xfId="39331" xr:uid="{00000000-0005-0000-0000-0000A8BB0000}"/>
    <cellStyle name="Normal 5 2 8 2 4" xfId="39332" xr:uid="{00000000-0005-0000-0000-0000A9BB0000}"/>
    <cellStyle name="Normal 5 2 8 2 4 2" xfId="39333" xr:uid="{00000000-0005-0000-0000-0000AABB0000}"/>
    <cellStyle name="Normal 5 2 8 2 4 2 2" xfId="39334" xr:uid="{00000000-0005-0000-0000-0000ABBB0000}"/>
    <cellStyle name="Normal 5 2 8 2 4 2 3" xfId="57827" xr:uid="{00000000-0005-0000-0000-0000ACBB0000}"/>
    <cellStyle name="Normal 5 2 8 2 4 3" xfId="39335" xr:uid="{00000000-0005-0000-0000-0000ADBB0000}"/>
    <cellStyle name="Normal 5 2 8 2 4 4" xfId="39336" xr:uid="{00000000-0005-0000-0000-0000AEBB0000}"/>
    <cellStyle name="Normal 5 2 8 2 5" xfId="39337" xr:uid="{00000000-0005-0000-0000-0000AFBB0000}"/>
    <cellStyle name="Normal 5 2 8 2 5 2" xfId="39338" xr:uid="{00000000-0005-0000-0000-0000B0BB0000}"/>
    <cellStyle name="Normal 5 2 8 2 5 3" xfId="57828" xr:uid="{00000000-0005-0000-0000-0000B1BB0000}"/>
    <cellStyle name="Normal 5 2 8 2 6" xfId="39339" xr:uid="{00000000-0005-0000-0000-0000B2BB0000}"/>
    <cellStyle name="Normal 5 2 8 2 7" xfId="39340" xr:uid="{00000000-0005-0000-0000-0000B3BB0000}"/>
    <cellStyle name="Normal 5 2 8 3" xfId="39341" xr:uid="{00000000-0005-0000-0000-0000B4BB0000}"/>
    <cellStyle name="Normal 5 2 8 3 2" xfId="39342" xr:uid="{00000000-0005-0000-0000-0000B5BB0000}"/>
    <cellStyle name="Normal 5 2 8 3 2 2" xfId="39343" xr:uid="{00000000-0005-0000-0000-0000B6BB0000}"/>
    <cellStyle name="Normal 5 2 8 3 2 2 2" xfId="39344" xr:uid="{00000000-0005-0000-0000-0000B7BB0000}"/>
    <cellStyle name="Normal 5 2 8 3 2 2 3" xfId="57829" xr:uid="{00000000-0005-0000-0000-0000B8BB0000}"/>
    <cellStyle name="Normal 5 2 8 3 2 3" xfId="39345" xr:uid="{00000000-0005-0000-0000-0000B9BB0000}"/>
    <cellStyle name="Normal 5 2 8 3 2 4" xfId="39346" xr:uid="{00000000-0005-0000-0000-0000BABB0000}"/>
    <cellStyle name="Normal 5 2 8 3 3" xfId="39347" xr:uid="{00000000-0005-0000-0000-0000BBBB0000}"/>
    <cellStyle name="Normal 5 2 8 3 3 2" xfId="39348" xr:uid="{00000000-0005-0000-0000-0000BCBB0000}"/>
    <cellStyle name="Normal 5 2 8 3 3 2 2" xfId="39349" xr:uid="{00000000-0005-0000-0000-0000BDBB0000}"/>
    <cellStyle name="Normal 5 2 8 3 3 2 3" xfId="57830" xr:uid="{00000000-0005-0000-0000-0000BEBB0000}"/>
    <cellStyle name="Normal 5 2 8 3 3 3" xfId="39350" xr:uid="{00000000-0005-0000-0000-0000BFBB0000}"/>
    <cellStyle name="Normal 5 2 8 3 3 4" xfId="39351" xr:uid="{00000000-0005-0000-0000-0000C0BB0000}"/>
    <cellStyle name="Normal 5 2 8 3 4" xfId="39352" xr:uid="{00000000-0005-0000-0000-0000C1BB0000}"/>
    <cellStyle name="Normal 5 2 8 3 4 2" xfId="39353" xr:uid="{00000000-0005-0000-0000-0000C2BB0000}"/>
    <cellStyle name="Normal 5 2 8 3 4 3" xfId="57831" xr:uid="{00000000-0005-0000-0000-0000C3BB0000}"/>
    <cellStyle name="Normal 5 2 8 3 5" xfId="39354" xr:uid="{00000000-0005-0000-0000-0000C4BB0000}"/>
    <cellStyle name="Normal 5 2 8 3 6" xfId="39355" xr:uid="{00000000-0005-0000-0000-0000C5BB0000}"/>
    <cellStyle name="Normal 5 2 8 4" xfId="39356" xr:uid="{00000000-0005-0000-0000-0000C6BB0000}"/>
    <cellStyle name="Normal 5 2 8 4 2" xfId="39357" xr:uid="{00000000-0005-0000-0000-0000C7BB0000}"/>
    <cellStyle name="Normal 5 2 8 4 2 2" xfId="39358" xr:uid="{00000000-0005-0000-0000-0000C8BB0000}"/>
    <cellStyle name="Normal 5 2 8 4 2 3" xfId="57832" xr:uid="{00000000-0005-0000-0000-0000C9BB0000}"/>
    <cellStyle name="Normal 5 2 8 4 3" xfId="39359" xr:uid="{00000000-0005-0000-0000-0000CABB0000}"/>
    <cellStyle name="Normal 5 2 8 4 4" xfId="39360" xr:uid="{00000000-0005-0000-0000-0000CBBB0000}"/>
    <cellStyle name="Normal 5 2 8 5" xfId="39361" xr:uid="{00000000-0005-0000-0000-0000CCBB0000}"/>
    <cellStyle name="Normal 5 2 8 5 2" xfId="39362" xr:uid="{00000000-0005-0000-0000-0000CDBB0000}"/>
    <cellStyle name="Normal 5 2 8 5 2 2" xfId="39363" xr:uid="{00000000-0005-0000-0000-0000CEBB0000}"/>
    <cellStyle name="Normal 5 2 8 5 2 3" xfId="57833" xr:uid="{00000000-0005-0000-0000-0000CFBB0000}"/>
    <cellStyle name="Normal 5 2 8 5 3" xfId="39364" xr:uid="{00000000-0005-0000-0000-0000D0BB0000}"/>
    <cellStyle name="Normal 5 2 8 5 4" xfId="39365" xr:uid="{00000000-0005-0000-0000-0000D1BB0000}"/>
    <cellStyle name="Normal 5 2 8 6" xfId="39366" xr:uid="{00000000-0005-0000-0000-0000D2BB0000}"/>
    <cellStyle name="Normal 5 2 8 6 2" xfId="39367" xr:uid="{00000000-0005-0000-0000-0000D3BB0000}"/>
    <cellStyle name="Normal 5 2 8 6 3" xfId="57834" xr:uid="{00000000-0005-0000-0000-0000D4BB0000}"/>
    <cellStyle name="Normal 5 2 8 7" xfId="39368" xr:uid="{00000000-0005-0000-0000-0000D5BB0000}"/>
    <cellStyle name="Normal 5 2 8 8" xfId="39369" xr:uid="{00000000-0005-0000-0000-0000D6BB0000}"/>
    <cellStyle name="Normal 5 2 9" xfId="39370" xr:uid="{00000000-0005-0000-0000-0000D7BB0000}"/>
    <cellStyle name="Normal 5 2 9 2" xfId="39371" xr:uid="{00000000-0005-0000-0000-0000D8BB0000}"/>
    <cellStyle name="Normal 5 2 9 2 2" xfId="39372" xr:uid="{00000000-0005-0000-0000-0000D9BB0000}"/>
    <cellStyle name="Normal 5 2 9 2 2 2" xfId="39373" xr:uid="{00000000-0005-0000-0000-0000DABB0000}"/>
    <cellStyle name="Normal 5 2 9 2 2 2 2" xfId="39374" xr:uid="{00000000-0005-0000-0000-0000DBBB0000}"/>
    <cellStyle name="Normal 5 2 9 2 2 2 3" xfId="57835" xr:uid="{00000000-0005-0000-0000-0000DCBB0000}"/>
    <cellStyle name="Normal 5 2 9 2 2 3" xfId="39375" xr:uid="{00000000-0005-0000-0000-0000DDBB0000}"/>
    <cellStyle name="Normal 5 2 9 2 2 4" xfId="39376" xr:uid="{00000000-0005-0000-0000-0000DEBB0000}"/>
    <cellStyle name="Normal 5 2 9 2 3" xfId="39377" xr:uid="{00000000-0005-0000-0000-0000DFBB0000}"/>
    <cellStyle name="Normal 5 2 9 2 3 2" xfId="39378" xr:uid="{00000000-0005-0000-0000-0000E0BB0000}"/>
    <cellStyle name="Normal 5 2 9 2 3 2 2" xfId="39379" xr:uid="{00000000-0005-0000-0000-0000E1BB0000}"/>
    <cellStyle name="Normal 5 2 9 2 3 2 3" xfId="57836" xr:uid="{00000000-0005-0000-0000-0000E2BB0000}"/>
    <cellStyle name="Normal 5 2 9 2 3 3" xfId="39380" xr:uid="{00000000-0005-0000-0000-0000E3BB0000}"/>
    <cellStyle name="Normal 5 2 9 2 3 4" xfId="39381" xr:uid="{00000000-0005-0000-0000-0000E4BB0000}"/>
    <cellStyle name="Normal 5 2 9 2 4" xfId="39382" xr:uid="{00000000-0005-0000-0000-0000E5BB0000}"/>
    <cellStyle name="Normal 5 2 9 2 4 2" xfId="39383" xr:uid="{00000000-0005-0000-0000-0000E6BB0000}"/>
    <cellStyle name="Normal 5 2 9 2 4 3" xfId="57837" xr:uid="{00000000-0005-0000-0000-0000E7BB0000}"/>
    <cellStyle name="Normal 5 2 9 2 5" xfId="39384" xr:uid="{00000000-0005-0000-0000-0000E8BB0000}"/>
    <cellStyle name="Normal 5 2 9 2 6" xfId="39385" xr:uid="{00000000-0005-0000-0000-0000E9BB0000}"/>
    <cellStyle name="Normal 5 2 9 3" xfId="39386" xr:uid="{00000000-0005-0000-0000-0000EABB0000}"/>
    <cellStyle name="Normal 5 2 9 3 2" xfId="39387" xr:uid="{00000000-0005-0000-0000-0000EBBB0000}"/>
    <cellStyle name="Normal 5 2 9 3 2 2" xfId="39388" xr:uid="{00000000-0005-0000-0000-0000ECBB0000}"/>
    <cellStyle name="Normal 5 2 9 3 2 3" xfId="57838" xr:uid="{00000000-0005-0000-0000-0000EDBB0000}"/>
    <cellStyle name="Normal 5 2 9 3 3" xfId="39389" xr:uid="{00000000-0005-0000-0000-0000EEBB0000}"/>
    <cellStyle name="Normal 5 2 9 3 4" xfId="39390" xr:uid="{00000000-0005-0000-0000-0000EFBB0000}"/>
    <cellStyle name="Normal 5 2 9 4" xfId="39391" xr:uid="{00000000-0005-0000-0000-0000F0BB0000}"/>
    <cellStyle name="Normal 5 2 9 4 2" xfId="39392" xr:uid="{00000000-0005-0000-0000-0000F1BB0000}"/>
    <cellStyle name="Normal 5 2 9 4 2 2" xfId="39393" xr:uid="{00000000-0005-0000-0000-0000F2BB0000}"/>
    <cellStyle name="Normal 5 2 9 4 2 3" xfId="57839" xr:uid="{00000000-0005-0000-0000-0000F3BB0000}"/>
    <cellStyle name="Normal 5 2 9 4 3" xfId="39394" xr:uid="{00000000-0005-0000-0000-0000F4BB0000}"/>
    <cellStyle name="Normal 5 2 9 4 4" xfId="39395" xr:uid="{00000000-0005-0000-0000-0000F5BB0000}"/>
    <cellStyle name="Normal 5 2 9 5" xfId="39396" xr:uid="{00000000-0005-0000-0000-0000F6BB0000}"/>
    <cellStyle name="Normal 5 2 9 5 2" xfId="39397" xr:uid="{00000000-0005-0000-0000-0000F7BB0000}"/>
    <cellStyle name="Normal 5 2 9 5 3" xfId="57840" xr:uid="{00000000-0005-0000-0000-0000F8BB0000}"/>
    <cellStyle name="Normal 5 2 9 6" xfId="39398" xr:uid="{00000000-0005-0000-0000-0000F9BB0000}"/>
    <cellStyle name="Normal 5 2 9 7" xfId="39399" xr:uid="{00000000-0005-0000-0000-0000FABB0000}"/>
    <cellStyle name="Normal 5 20" xfId="60164" xr:uid="{00000000-0005-0000-0000-0000FBBB0000}"/>
    <cellStyle name="Normal 5 3" xfId="39400" xr:uid="{00000000-0005-0000-0000-0000FCBB0000}"/>
    <cellStyle name="Normal 5 3 10" xfId="39401" xr:uid="{00000000-0005-0000-0000-0000FDBB0000}"/>
    <cellStyle name="Normal 5 3 10 2" xfId="39402" xr:uid="{00000000-0005-0000-0000-0000FEBB0000}"/>
    <cellStyle name="Normal 5 3 10 2 2" xfId="39403" xr:uid="{00000000-0005-0000-0000-0000FFBB0000}"/>
    <cellStyle name="Normal 5 3 10 2 2 2" xfId="39404" xr:uid="{00000000-0005-0000-0000-000000BC0000}"/>
    <cellStyle name="Normal 5 3 10 2 2 3" xfId="57841" xr:uid="{00000000-0005-0000-0000-000001BC0000}"/>
    <cellStyle name="Normal 5 3 10 2 3" xfId="39405" xr:uid="{00000000-0005-0000-0000-000002BC0000}"/>
    <cellStyle name="Normal 5 3 10 2 4" xfId="39406" xr:uid="{00000000-0005-0000-0000-000003BC0000}"/>
    <cellStyle name="Normal 5 3 10 3" xfId="39407" xr:uid="{00000000-0005-0000-0000-000004BC0000}"/>
    <cellStyle name="Normal 5 3 10 3 2" xfId="39408" xr:uid="{00000000-0005-0000-0000-000005BC0000}"/>
    <cellStyle name="Normal 5 3 10 3 2 2" xfId="39409" xr:uid="{00000000-0005-0000-0000-000006BC0000}"/>
    <cellStyle name="Normal 5 3 10 3 2 3" xfId="57842" xr:uid="{00000000-0005-0000-0000-000007BC0000}"/>
    <cellStyle name="Normal 5 3 10 3 3" xfId="39410" xr:uid="{00000000-0005-0000-0000-000008BC0000}"/>
    <cellStyle name="Normal 5 3 10 3 4" xfId="39411" xr:uid="{00000000-0005-0000-0000-000009BC0000}"/>
    <cellStyle name="Normal 5 3 10 4" xfId="39412" xr:uid="{00000000-0005-0000-0000-00000ABC0000}"/>
    <cellStyle name="Normal 5 3 10 4 2" xfId="39413" xr:uid="{00000000-0005-0000-0000-00000BBC0000}"/>
    <cellStyle name="Normal 5 3 10 4 3" xfId="57843" xr:uid="{00000000-0005-0000-0000-00000CBC0000}"/>
    <cellStyle name="Normal 5 3 10 5" xfId="39414" xr:uid="{00000000-0005-0000-0000-00000DBC0000}"/>
    <cellStyle name="Normal 5 3 10 6" xfId="39415" xr:uid="{00000000-0005-0000-0000-00000EBC0000}"/>
    <cellStyle name="Normal 5 3 11" xfId="39416" xr:uid="{00000000-0005-0000-0000-00000FBC0000}"/>
    <cellStyle name="Normal 5 3 11 2" xfId="39417" xr:uid="{00000000-0005-0000-0000-000010BC0000}"/>
    <cellStyle name="Normal 5 3 11 2 2" xfId="39418" xr:uid="{00000000-0005-0000-0000-000011BC0000}"/>
    <cellStyle name="Normal 5 3 11 2 2 2" xfId="39419" xr:uid="{00000000-0005-0000-0000-000012BC0000}"/>
    <cellStyle name="Normal 5 3 11 2 2 3" xfId="57844" xr:uid="{00000000-0005-0000-0000-000013BC0000}"/>
    <cellStyle name="Normal 5 3 11 2 3" xfId="39420" xr:uid="{00000000-0005-0000-0000-000014BC0000}"/>
    <cellStyle name="Normal 5 3 11 2 4" xfId="39421" xr:uid="{00000000-0005-0000-0000-000015BC0000}"/>
    <cellStyle name="Normal 5 3 11 3" xfId="39422" xr:uid="{00000000-0005-0000-0000-000016BC0000}"/>
    <cellStyle name="Normal 5 3 11 3 2" xfId="39423" xr:uid="{00000000-0005-0000-0000-000017BC0000}"/>
    <cellStyle name="Normal 5 3 11 3 3" xfId="57845" xr:uid="{00000000-0005-0000-0000-000018BC0000}"/>
    <cellStyle name="Normal 5 3 11 4" xfId="39424" xr:uid="{00000000-0005-0000-0000-000019BC0000}"/>
    <cellStyle name="Normal 5 3 11 5" xfId="39425" xr:uid="{00000000-0005-0000-0000-00001ABC0000}"/>
    <cellStyle name="Normal 5 3 12" xfId="39426" xr:uid="{00000000-0005-0000-0000-00001BBC0000}"/>
    <cellStyle name="Normal 5 3 12 2" xfId="39427" xr:uid="{00000000-0005-0000-0000-00001CBC0000}"/>
    <cellStyle name="Normal 5 3 12 2 2" xfId="39428" xr:uid="{00000000-0005-0000-0000-00001DBC0000}"/>
    <cellStyle name="Normal 5 3 12 2 3" xfId="57846" xr:uid="{00000000-0005-0000-0000-00001EBC0000}"/>
    <cellStyle name="Normal 5 3 12 3" xfId="39429" xr:uid="{00000000-0005-0000-0000-00001FBC0000}"/>
    <cellStyle name="Normal 5 3 12 4" xfId="39430" xr:uid="{00000000-0005-0000-0000-000020BC0000}"/>
    <cellStyle name="Normal 5 3 13" xfId="39431" xr:uid="{00000000-0005-0000-0000-000021BC0000}"/>
    <cellStyle name="Normal 5 3 13 2" xfId="39432" xr:uid="{00000000-0005-0000-0000-000022BC0000}"/>
    <cellStyle name="Normal 5 3 13 2 2" xfId="39433" xr:uid="{00000000-0005-0000-0000-000023BC0000}"/>
    <cellStyle name="Normal 5 3 13 2 3" xfId="57847" xr:uid="{00000000-0005-0000-0000-000024BC0000}"/>
    <cellStyle name="Normal 5 3 13 3" xfId="39434" xr:uid="{00000000-0005-0000-0000-000025BC0000}"/>
    <cellStyle name="Normal 5 3 13 4" xfId="39435" xr:uid="{00000000-0005-0000-0000-000026BC0000}"/>
    <cellStyle name="Normal 5 3 14" xfId="39436" xr:uid="{00000000-0005-0000-0000-000027BC0000}"/>
    <cellStyle name="Normal 5 3 14 2" xfId="39437" xr:uid="{00000000-0005-0000-0000-000028BC0000}"/>
    <cellStyle name="Normal 5 3 14 3" xfId="57848" xr:uid="{00000000-0005-0000-0000-000029BC0000}"/>
    <cellStyle name="Normal 5 3 15" xfId="39438" xr:uid="{00000000-0005-0000-0000-00002ABC0000}"/>
    <cellStyle name="Normal 5 3 16" xfId="39439" xr:uid="{00000000-0005-0000-0000-00002BBC0000}"/>
    <cellStyle name="Normal 5 3 2" xfId="39440" xr:uid="{00000000-0005-0000-0000-00002CBC0000}"/>
    <cellStyle name="Normal 5 3 2 10" xfId="39441" xr:uid="{00000000-0005-0000-0000-00002DBC0000}"/>
    <cellStyle name="Normal 5 3 2 10 2" xfId="39442" xr:uid="{00000000-0005-0000-0000-00002EBC0000}"/>
    <cellStyle name="Normal 5 3 2 10 2 2" xfId="39443" xr:uid="{00000000-0005-0000-0000-00002FBC0000}"/>
    <cellStyle name="Normal 5 3 2 10 2 2 2" xfId="39444" xr:uid="{00000000-0005-0000-0000-000030BC0000}"/>
    <cellStyle name="Normal 5 3 2 10 2 2 3" xfId="57849" xr:uid="{00000000-0005-0000-0000-000031BC0000}"/>
    <cellStyle name="Normal 5 3 2 10 2 3" xfId="39445" xr:uid="{00000000-0005-0000-0000-000032BC0000}"/>
    <cellStyle name="Normal 5 3 2 10 2 4" xfId="39446" xr:uid="{00000000-0005-0000-0000-000033BC0000}"/>
    <cellStyle name="Normal 5 3 2 10 3" xfId="39447" xr:uid="{00000000-0005-0000-0000-000034BC0000}"/>
    <cellStyle name="Normal 5 3 2 10 3 2" xfId="39448" xr:uid="{00000000-0005-0000-0000-000035BC0000}"/>
    <cellStyle name="Normal 5 3 2 10 3 3" xfId="57850" xr:uid="{00000000-0005-0000-0000-000036BC0000}"/>
    <cellStyle name="Normal 5 3 2 10 4" xfId="39449" xr:uid="{00000000-0005-0000-0000-000037BC0000}"/>
    <cellStyle name="Normal 5 3 2 10 5" xfId="39450" xr:uid="{00000000-0005-0000-0000-000038BC0000}"/>
    <cellStyle name="Normal 5 3 2 11" xfId="39451" xr:uid="{00000000-0005-0000-0000-000039BC0000}"/>
    <cellStyle name="Normal 5 3 2 11 2" xfId="39452" xr:uid="{00000000-0005-0000-0000-00003ABC0000}"/>
    <cellStyle name="Normal 5 3 2 11 2 2" xfId="39453" xr:uid="{00000000-0005-0000-0000-00003BBC0000}"/>
    <cellStyle name="Normal 5 3 2 11 2 3" xfId="57851" xr:uid="{00000000-0005-0000-0000-00003CBC0000}"/>
    <cellStyle name="Normal 5 3 2 11 3" xfId="39454" xr:uid="{00000000-0005-0000-0000-00003DBC0000}"/>
    <cellStyle name="Normal 5 3 2 11 4" xfId="39455" xr:uid="{00000000-0005-0000-0000-00003EBC0000}"/>
    <cellStyle name="Normal 5 3 2 12" xfId="39456" xr:uid="{00000000-0005-0000-0000-00003FBC0000}"/>
    <cellStyle name="Normal 5 3 2 12 2" xfId="39457" xr:uid="{00000000-0005-0000-0000-000040BC0000}"/>
    <cellStyle name="Normal 5 3 2 12 2 2" xfId="39458" xr:uid="{00000000-0005-0000-0000-000041BC0000}"/>
    <cellStyle name="Normal 5 3 2 12 2 3" xfId="57852" xr:uid="{00000000-0005-0000-0000-000042BC0000}"/>
    <cellStyle name="Normal 5 3 2 12 3" xfId="39459" xr:uid="{00000000-0005-0000-0000-000043BC0000}"/>
    <cellStyle name="Normal 5 3 2 12 4" xfId="39460" xr:uid="{00000000-0005-0000-0000-000044BC0000}"/>
    <cellStyle name="Normal 5 3 2 13" xfId="39461" xr:uid="{00000000-0005-0000-0000-000045BC0000}"/>
    <cellStyle name="Normal 5 3 2 13 2" xfId="39462" xr:uid="{00000000-0005-0000-0000-000046BC0000}"/>
    <cellStyle name="Normal 5 3 2 13 3" xfId="57853" xr:uid="{00000000-0005-0000-0000-000047BC0000}"/>
    <cellStyle name="Normal 5 3 2 14" xfId="39463" xr:uid="{00000000-0005-0000-0000-000048BC0000}"/>
    <cellStyle name="Normal 5 3 2 15" xfId="39464" xr:uid="{00000000-0005-0000-0000-000049BC0000}"/>
    <cellStyle name="Normal 5 3 2 2" xfId="39465" xr:uid="{00000000-0005-0000-0000-00004ABC0000}"/>
    <cellStyle name="Normal 5 3 2 2 10" xfId="39466" xr:uid="{00000000-0005-0000-0000-00004BBC0000}"/>
    <cellStyle name="Normal 5 3 2 2 11" xfId="39467" xr:uid="{00000000-0005-0000-0000-00004CBC0000}"/>
    <cellStyle name="Normal 5 3 2 2 2" xfId="39468" xr:uid="{00000000-0005-0000-0000-00004DBC0000}"/>
    <cellStyle name="Normal 5 3 2 2 2 10" xfId="39469" xr:uid="{00000000-0005-0000-0000-00004EBC0000}"/>
    <cellStyle name="Normal 5 3 2 2 2 2" xfId="39470" xr:uid="{00000000-0005-0000-0000-00004FBC0000}"/>
    <cellStyle name="Normal 5 3 2 2 2 2 2" xfId="39471" xr:uid="{00000000-0005-0000-0000-000050BC0000}"/>
    <cellStyle name="Normal 5 3 2 2 2 2 2 2" xfId="39472" xr:uid="{00000000-0005-0000-0000-000051BC0000}"/>
    <cellStyle name="Normal 5 3 2 2 2 2 2 2 2" xfId="39473" xr:uid="{00000000-0005-0000-0000-000052BC0000}"/>
    <cellStyle name="Normal 5 3 2 2 2 2 2 2 2 2" xfId="39474" xr:uid="{00000000-0005-0000-0000-000053BC0000}"/>
    <cellStyle name="Normal 5 3 2 2 2 2 2 2 2 2 2" xfId="39475" xr:uid="{00000000-0005-0000-0000-000054BC0000}"/>
    <cellStyle name="Normal 5 3 2 2 2 2 2 2 2 2 3" xfId="57854" xr:uid="{00000000-0005-0000-0000-000055BC0000}"/>
    <cellStyle name="Normal 5 3 2 2 2 2 2 2 2 3" xfId="39476" xr:uid="{00000000-0005-0000-0000-000056BC0000}"/>
    <cellStyle name="Normal 5 3 2 2 2 2 2 2 2 4" xfId="39477" xr:uid="{00000000-0005-0000-0000-000057BC0000}"/>
    <cellStyle name="Normal 5 3 2 2 2 2 2 2 3" xfId="39478" xr:uid="{00000000-0005-0000-0000-000058BC0000}"/>
    <cellStyle name="Normal 5 3 2 2 2 2 2 2 3 2" xfId="39479" xr:uid="{00000000-0005-0000-0000-000059BC0000}"/>
    <cellStyle name="Normal 5 3 2 2 2 2 2 2 3 2 2" xfId="39480" xr:uid="{00000000-0005-0000-0000-00005ABC0000}"/>
    <cellStyle name="Normal 5 3 2 2 2 2 2 2 3 2 3" xfId="57855" xr:uid="{00000000-0005-0000-0000-00005BBC0000}"/>
    <cellStyle name="Normal 5 3 2 2 2 2 2 2 3 3" xfId="39481" xr:uid="{00000000-0005-0000-0000-00005CBC0000}"/>
    <cellStyle name="Normal 5 3 2 2 2 2 2 2 3 4" xfId="39482" xr:uid="{00000000-0005-0000-0000-00005DBC0000}"/>
    <cellStyle name="Normal 5 3 2 2 2 2 2 2 4" xfId="39483" xr:uid="{00000000-0005-0000-0000-00005EBC0000}"/>
    <cellStyle name="Normal 5 3 2 2 2 2 2 2 4 2" xfId="39484" xr:uid="{00000000-0005-0000-0000-00005FBC0000}"/>
    <cellStyle name="Normal 5 3 2 2 2 2 2 2 4 3" xfId="57856" xr:uid="{00000000-0005-0000-0000-000060BC0000}"/>
    <cellStyle name="Normal 5 3 2 2 2 2 2 2 5" xfId="39485" xr:uid="{00000000-0005-0000-0000-000061BC0000}"/>
    <cellStyle name="Normal 5 3 2 2 2 2 2 2 6" xfId="39486" xr:uid="{00000000-0005-0000-0000-000062BC0000}"/>
    <cellStyle name="Normal 5 3 2 2 2 2 2 3" xfId="39487" xr:uid="{00000000-0005-0000-0000-000063BC0000}"/>
    <cellStyle name="Normal 5 3 2 2 2 2 2 3 2" xfId="39488" xr:uid="{00000000-0005-0000-0000-000064BC0000}"/>
    <cellStyle name="Normal 5 3 2 2 2 2 2 3 2 2" xfId="39489" xr:uid="{00000000-0005-0000-0000-000065BC0000}"/>
    <cellStyle name="Normal 5 3 2 2 2 2 2 3 2 3" xfId="57857" xr:uid="{00000000-0005-0000-0000-000066BC0000}"/>
    <cellStyle name="Normal 5 3 2 2 2 2 2 3 3" xfId="39490" xr:uid="{00000000-0005-0000-0000-000067BC0000}"/>
    <cellStyle name="Normal 5 3 2 2 2 2 2 3 4" xfId="39491" xr:uid="{00000000-0005-0000-0000-000068BC0000}"/>
    <cellStyle name="Normal 5 3 2 2 2 2 2 4" xfId="39492" xr:uid="{00000000-0005-0000-0000-000069BC0000}"/>
    <cellStyle name="Normal 5 3 2 2 2 2 2 4 2" xfId="39493" xr:uid="{00000000-0005-0000-0000-00006ABC0000}"/>
    <cellStyle name="Normal 5 3 2 2 2 2 2 4 2 2" xfId="39494" xr:uid="{00000000-0005-0000-0000-00006BBC0000}"/>
    <cellStyle name="Normal 5 3 2 2 2 2 2 4 2 3" xfId="57858" xr:uid="{00000000-0005-0000-0000-00006CBC0000}"/>
    <cellStyle name="Normal 5 3 2 2 2 2 2 4 3" xfId="39495" xr:uid="{00000000-0005-0000-0000-00006DBC0000}"/>
    <cellStyle name="Normal 5 3 2 2 2 2 2 4 4" xfId="39496" xr:uid="{00000000-0005-0000-0000-00006EBC0000}"/>
    <cellStyle name="Normal 5 3 2 2 2 2 2 5" xfId="39497" xr:uid="{00000000-0005-0000-0000-00006FBC0000}"/>
    <cellStyle name="Normal 5 3 2 2 2 2 2 5 2" xfId="39498" xr:uid="{00000000-0005-0000-0000-000070BC0000}"/>
    <cellStyle name="Normal 5 3 2 2 2 2 2 5 3" xfId="57859" xr:uid="{00000000-0005-0000-0000-000071BC0000}"/>
    <cellStyle name="Normal 5 3 2 2 2 2 2 6" xfId="39499" xr:uid="{00000000-0005-0000-0000-000072BC0000}"/>
    <cellStyle name="Normal 5 3 2 2 2 2 2 7" xfId="39500" xr:uid="{00000000-0005-0000-0000-000073BC0000}"/>
    <cellStyle name="Normal 5 3 2 2 2 2 3" xfId="39501" xr:uid="{00000000-0005-0000-0000-000074BC0000}"/>
    <cellStyle name="Normal 5 3 2 2 2 2 3 2" xfId="39502" xr:uid="{00000000-0005-0000-0000-000075BC0000}"/>
    <cellStyle name="Normal 5 3 2 2 2 2 3 2 2" xfId="39503" xr:uid="{00000000-0005-0000-0000-000076BC0000}"/>
    <cellStyle name="Normal 5 3 2 2 2 2 3 2 2 2" xfId="39504" xr:uid="{00000000-0005-0000-0000-000077BC0000}"/>
    <cellStyle name="Normal 5 3 2 2 2 2 3 2 2 3" xfId="57860" xr:uid="{00000000-0005-0000-0000-000078BC0000}"/>
    <cellStyle name="Normal 5 3 2 2 2 2 3 2 3" xfId="39505" xr:uid="{00000000-0005-0000-0000-000079BC0000}"/>
    <cellStyle name="Normal 5 3 2 2 2 2 3 2 4" xfId="39506" xr:uid="{00000000-0005-0000-0000-00007ABC0000}"/>
    <cellStyle name="Normal 5 3 2 2 2 2 3 3" xfId="39507" xr:uid="{00000000-0005-0000-0000-00007BBC0000}"/>
    <cellStyle name="Normal 5 3 2 2 2 2 3 3 2" xfId="39508" xr:uid="{00000000-0005-0000-0000-00007CBC0000}"/>
    <cellStyle name="Normal 5 3 2 2 2 2 3 3 2 2" xfId="39509" xr:uid="{00000000-0005-0000-0000-00007DBC0000}"/>
    <cellStyle name="Normal 5 3 2 2 2 2 3 3 2 3" xfId="57861" xr:uid="{00000000-0005-0000-0000-00007EBC0000}"/>
    <cellStyle name="Normal 5 3 2 2 2 2 3 3 3" xfId="39510" xr:uid="{00000000-0005-0000-0000-00007FBC0000}"/>
    <cellStyle name="Normal 5 3 2 2 2 2 3 3 4" xfId="39511" xr:uid="{00000000-0005-0000-0000-000080BC0000}"/>
    <cellStyle name="Normal 5 3 2 2 2 2 3 4" xfId="39512" xr:uid="{00000000-0005-0000-0000-000081BC0000}"/>
    <cellStyle name="Normal 5 3 2 2 2 2 3 4 2" xfId="39513" xr:uid="{00000000-0005-0000-0000-000082BC0000}"/>
    <cellStyle name="Normal 5 3 2 2 2 2 3 4 3" xfId="57862" xr:uid="{00000000-0005-0000-0000-000083BC0000}"/>
    <cellStyle name="Normal 5 3 2 2 2 2 3 5" xfId="39514" xr:uid="{00000000-0005-0000-0000-000084BC0000}"/>
    <cellStyle name="Normal 5 3 2 2 2 2 3 6" xfId="39515" xr:uid="{00000000-0005-0000-0000-000085BC0000}"/>
    <cellStyle name="Normal 5 3 2 2 2 2 4" xfId="39516" xr:uid="{00000000-0005-0000-0000-000086BC0000}"/>
    <cellStyle name="Normal 5 3 2 2 2 2 4 2" xfId="39517" xr:uid="{00000000-0005-0000-0000-000087BC0000}"/>
    <cellStyle name="Normal 5 3 2 2 2 2 4 2 2" xfId="39518" xr:uid="{00000000-0005-0000-0000-000088BC0000}"/>
    <cellStyle name="Normal 5 3 2 2 2 2 4 2 3" xfId="57863" xr:uid="{00000000-0005-0000-0000-000089BC0000}"/>
    <cellStyle name="Normal 5 3 2 2 2 2 4 3" xfId="39519" xr:uid="{00000000-0005-0000-0000-00008ABC0000}"/>
    <cellStyle name="Normal 5 3 2 2 2 2 4 4" xfId="39520" xr:uid="{00000000-0005-0000-0000-00008BBC0000}"/>
    <cellStyle name="Normal 5 3 2 2 2 2 5" xfId="39521" xr:uid="{00000000-0005-0000-0000-00008CBC0000}"/>
    <cellStyle name="Normal 5 3 2 2 2 2 5 2" xfId="39522" xr:uid="{00000000-0005-0000-0000-00008DBC0000}"/>
    <cellStyle name="Normal 5 3 2 2 2 2 5 2 2" xfId="39523" xr:uid="{00000000-0005-0000-0000-00008EBC0000}"/>
    <cellStyle name="Normal 5 3 2 2 2 2 5 2 3" xfId="57864" xr:uid="{00000000-0005-0000-0000-00008FBC0000}"/>
    <cellStyle name="Normal 5 3 2 2 2 2 5 3" xfId="39524" xr:uid="{00000000-0005-0000-0000-000090BC0000}"/>
    <cellStyle name="Normal 5 3 2 2 2 2 5 4" xfId="39525" xr:uid="{00000000-0005-0000-0000-000091BC0000}"/>
    <cellStyle name="Normal 5 3 2 2 2 2 6" xfId="39526" xr:uid="{00000000-0005-0000-0000-000092BC0000}"/>
    <cellStyle name="Normal 5 3 2 2 2 2 6 2" xfId="39527" xr:uid="{00000000-0005-0000-0000-000093BC0000}"/>
    <cellStyle name="Normal 5 3 2 2 2 2 6 3" xfId="57865" xr:uid="{00000000-0005-0000-0000-000094BC0000}"/>
    <cellStyle name="Normal 5 3 2 2 2 2 7" xfId="39528" xr:uid="{00000000-0005-0000-0000-000095BC0000}"/>
    <cellStyle name="Normal 5 3 2 2 2 2 8" xfId="39529" xr:uid="{00000000-0005-0000-0000-000096BC0000}"/>
    <cellStyle name="Normal 5 3 2 2 2 3" xfId="39530" xr:uid="{00000000-0005-0000-0000-000097BC0000}"/>
    <cellStyle name="Normal 5 3 2 2 2 3 2" xfId="39531" xr:uid="{00000000-0005-0000-0000-000098BC0000}"/>
    <cellStyle name="Normal 5 3 2 2 2 3 2 2" xfId="39532" xr:uid="{00000000-0005-0000-0000-000099BC0000}"/>
    <cellStyle name="Normal 5 3 2 2 2 3 2 2 2" xfId="39533" xr:uid="{00000000-0005-0000-0000-00009ABC0000}"/>
    <cellStyle name="Normal 5 3 2 2 2 3 2 2 2 2" xfId="39534" xr:uid="{00000000-0005-0000-0000-00009BBC0000}"/>
    <cellStyle name="Normal 5 3 2 2 2 3 2 2 2 3" xfId="57866" xr:uid="{00000000-0005-0000-0000-00009CBC0000}"/>
    <cellStyle name="Normal 5 3 2 2 2 3 2 2 3" xfId="39535" xr:uid="{00000000-0005-0000-0000-00009DBC0000}"/>
    <cellStyle name="Normal 5 3 2 2 2 3 2 2 4" xfId="39536" xr:uid="{00000000-0005-0000-0000-00009EBC0000}"/>
    <cellStyle name="Normal 5 3 2 2 2 3 2 3" xfId="39537" xr:uid="{00000000-0005-0000-0000-00009FBC0000}"/>
    <cellStyle name="Normal 5 3 2 2 2 3 2 3 2" xfId="39538" xr:uid="{00000000-0005-0000-0000-0000A0BC0000}"/>
    <cellStyle name="Normal 5 3 2 2 2 3 2 3 2 2" xfId="39539" xr:uid="{00000000-0005-0000-0000-0000A1BC0000}"/>
    <cellStyle name="Normal 5 3 2 2 2 3 2 3 2 3" xfId="57867" xr:uid="{00000000-0005-0000-0000-0000A2BC0000}"/>
    <cellStyle name="Normal 5 3 2 2 2 3 2 3 3" xfId="39540" xr:uid="{00000000-0005-0000-0000-0000A3BC0000}"/>
    <cellStyle name="Normal 5 3 2 2 2 3 2 3 4" xfId="39541" xr:uid="{00000000-0005-0000-0000-0000A4BC0000}"/>
    <cellStyle name="Normal 5 3 2 2 2 3 2 4" xfId="39542" xr:uid="{00000000-0005-0000-0000-0000A5BC0000}"/>
    <cellStyle name="Normal 5 3 2 2 2 3 2 4 2" xfId="39543" xr:uid="{00000000-0005-0000-0000-0000A6BC0000}"/>
    <cellStyle name="Normal 5 3 2 2 2 3 2 4 3" xfId="57868" xr:uid="{00000000-0005-0000-0000-0000A7BC0000}"/>
    <cellStyle name="Normal 5 3 2 2 2 3 2 5" xfId="39544" xr:uid="{00000000-0005-0000-0000-0000A8BC0000}"/>
    <cellStyle name="Normal 5 3 2 2 2 3 2 6" xfId="39545" xr:uid="{00000000-0005-0000-0000-0000A9BC0000}"/>
    <cellStyle name="Normal 5 3 2 2 2 3 3" xfId="39546" xr:uid="{00000000-0005-0000-0000-0000AABC0000}"/>
    <cellStyle name="Normal 5 3 2 2 2 3 3 2" xfId="39547" xr:uid="{00000000-0005-0000-0000-0000ABBC0000}"/>
    <cellStyle name="Normal 5 3 2 2 2 3 3 2 2" xfId="39548" xr:uid="{00000000-0005-0000-0000-0000ACBC0000}"/>
    <cellStyle name="Normal 5 3 2 2 2 3 3 2 3" xfId="57869" xr:uid="{00000000-0005-0000-0000-0000ADBC0000}"/>
    <cellStyle name="Normal 5 3 2 2 2 3 3 3" xfId="39549" xr:uid="{00000000-0005-0000-0000-0000AEBC0000}"/>
    <cellStyle name="Normal 5 3 2 2 2 3 3 4" xfId="39550" xr:uid="{00000000-0005-0000-0000-0000AFBC0000}"/>
    <cellStyle name="Normal 5 3 2 2 2 3 4" xfId="39551" xr:uid="{00000000-0005-0000-0000-0000B0BC0000}"/>
    <cellStyle name="Normal 5 3 2 2 2 3 4 2" xfId="39552" xr:uid="{00000000-0005-0000-0000-0000B1BC0000}"/>
    <cellStyle name="Normal 5 3 2 2 2 3 4 2 2" xfId="39553" xr:uid="{00000000-0005-0000-0000-0000B2BC0000}"/>
    <cellStyle name="Normal 5 3 2 2 2 3 4 2 3" xfId="57870" xr:uid="{00000000-0005-0000-0000-0000B3BC0000}"/>
    <cellStyle name="Normal 5 3 2 2 2 3 4 3" xfId="39554" xr:uid="{00000000-0005-0000-0000-0000B4BC0000}"/>
    <cellStyle name="Normal 5 3 2 2 2 3 4 4" xfId="39555" xr:uid="{00000000-0005-0000-0000-0000B5BC0000}"/>
    <cellStyle name="Normal 5 3 2 2 2 3 5" xfId="39556" xr:uid="{00000000-0005-0000-0000-0000B6BC0000}"/>
    <cellStyle name="Normal 5 3 2 2 2 3 5 2" xfId="39557" xr:uid="{00000000-0005-0000-0000-0000B7BC0000}"/>
    <cellStyle name="Normal 5 3 2 2 2 3 5 3" xfId="57871" xr:uid="{00000000-0005-0000-0000-0000B8BC0000}"/>
    <cellStyle name="Normal 5 3 2 2 2 3 6" xfId="39558" xr:uid="{00000000-0005-0000-0000-0000B9BC0000}"/>
    <cellStyle name="Normal 5 3 2 2 2 3 7" xfId="39559" xr:uid="{00000000-0005-0000-0000-0000BABC0000}"/>
    <cellStyle name="Normal 5 3 2 2 2 4" xfId="39560" xr:uid="{00000000-0005-0000-0000-0000BBBC0000}"/>
    <cellStyle name="Normal 5 3 2 2 2 4 2" xfId="39561" xr:uid="{00000000-0005-0000-0000-0000BCBC0000}"/>
    <cellStyle name="Normal 5 3 2 2 2 4 2 2" xfId="39562" xr:uid="{00000000-0005-0000-0000-0000BDBC0000}"/>
    <cellStyle name="Normal 5 3 2 2 2 4 2 2 2" xfId="39563" xr:uid="{00000000-0005-0000-0000-0000BEBC0000}"/>
    <cellStyle name="Normal 5 3 2 2 2 4 2 2 3" xfId="57872" xr:uid="{00000000-0005-0000-0000-0000BFBC0000}"/>
    <cellStyle name="Normal 5 3 2 2 2 4 2 3" xfId="39564" xr:uid="{00000000-0005-0000-0000-0000C0BC0000}"/>
    <cellStyle name="Normal 5 3 2 2 2 4 2 4" xfId="39565" xr:uid="{00000000-0005-0000-0000-0000C1BC0000}"/>
    <cellStyle name="Normal 5 3 2 2 2 4 3" xfId="39566" xr:uid="{00000000-0005-0000-0000-0000C2BC0000}"/>
    <cellStyle name="Normal 5 3 2 2 2 4 3 2" xfId="39567" xr:uid="{00000000-0005-0000-0000-0000C3BC0000}"/>
    <cellStyle name="Normal 5 3 2 2 2 4 3 2 2" xfId="39568" xr:uid="{00000000-0005-0000-0000-0000C4BC0000}"/>
    <cellStyle name="Normal 5 3 2 2 2 4 3 2 3" xfId="57873" xr:uid="{00000000-0005-0000-0000-0000C5BC0000}"/>
    <cellStyle name="Normal 5 3 2 2 2 4 3 3" xfId="39569" xr:uid="{00000000-0005-0000-0000-0000C6BC0000}"/>
    <cellStyle name="Normal 5 3 2 2 2 4 3 4" xfId="39570" xr:uid="{00000000-0005-0000-0000-0000C7BC0000}"/>
    <cellStyle name="Normal 5 3 2 2 2 4 4" xfId="39571" xr:uid="{00000000-0005-0000-0000-0000C8BC0000}"/>
    <cellStyle name="Normal 5 3 2 2 2 4 4 2" xfId="39572" xr:uid="{00000000-0005-0000-0000-0000C9BC0000}"/>
    <cellStyle name="Normal 5 3 2 2 2 4 4 3" xfId="57874" xr:uid="{00000000-0005-0000-0000-0000CABC0000}"/>
    <cellStyle name="Normal 5 3 2 2 2 4 5" xfId="39573" xr:uid="{00000000-0005-0000-0000-0000CBBC0000}"/>
    <cellStyle name="Normal 5 3 2 2 2 4 6" xfId="39574" xr:uid="{00000000-0005-0000-0000-0000CCBC0000}"/>
    <cellStyle name="Normal 5 3 2 2 2 5" xfId="39575" xr:uid="{00000000-0005-0000-0000-0000CDBC0000}"/>
    <cellStyle name="Normal 5 3 2 2 2 5 2" xfId="39576" xr:uid="{00000000-0005-0000-0000-0000CEBC0000}"/>
    <cellStyle name="Normal 5 3 2 2 2 5 2 2" xfId="39577" xr:uid="{00000000-0005-0000-0000-0000CFBC0000}"/>
    <cellStyle name="Normal 5 3 2 2 2 5 2 2 2" xfId="39578" xr:uid="{00000000-0005-0000-0000-0000D0BC0000}"/>
    <cellStyle name="Normal 5 3 2 2 2 5 2 2 3" xfId="57875" xr:uid="{00000000-0005-0000-0000-0000D1BC0000}"/>
    <cellStyle name="Normal 5 3 2 2 2 5 2 3" xfId="39579" xr:uid="{00000000-0005-0000-0000-0000D2BC0000}"/>
    <cellStyle name="Normal 5 3 2 2 2 5 2 4" xfId="39580" xr:uid="{00000000-0005-0000-0000-0000D3BC0000}"/>
    <cellStyle name="Normal 5 3 2 2 2 5 3" xfId="39581" xr:uid="{00000000-0005-0000-0000-0000D4BC0000}"/>
    <cellStyle name="Normal 5 3 2 2 2 5 3 2" xfId="39582" xr:uid="{00000000-0005-0000-0000-0000D5BC0000}"/>
    <cellStyle name="Normal 5 3 2 2 2 5 3 3" xfId="57876" xr:uid="{00000000-0005-0000-0000-0000D6BC0000}"/>
    <cellStyle name="Normal 5 3 2 2 2 5 4" xfId="39583" xr:uid="{00000000-0005-0000-0000-0000D7BC0000}"/>
    <cellStyle name="Normal 5 3 2 2 2 5 5" xfId="39584" xr:uid="{00000000-0005-0000-0000-0000D8BC0000}"/>
    <cellStyle name="Normal 5 3 2 2 2 6" xfId="39585" xr:uid="{00000000-0005-0000-0000-0000D9BC0000}"/>
    <cellStyle name="Normal 5 3 2 2 2 6 2" xfId="39586" xr:uid="{00000000-0005-0000-0000-0000DABC0000}"/>
    <cellStyle name="Normal 5 3 2 2 2 6 2 2" xfId="39587" xr:uid="{00000000-0005-0000-0000-0000DBBC0000}"/>
    <cellStyle name="Normal 5 3 2 2 2 6 2 3" xfId="57877" xr:uid="{00000000-0005-0000-0000-0000DCBC0000}"/>
    <cellStyle name="Normal 5 3 2 2 2 6 3" xfId="39588" xr:uid="{00000000-0005-0000-0000-0000DDBC0000}"/>
    <cellStyle name="Normal 5 3 2 2 2 6 4" xfId="39589" xr:uid="{00000000-0005-0000-0000-0000DEBC0000}"/>
    <cellStyle name="Normal 5 3 2 2 2 7" xfId="39590" xr:uid="{00000000-0005-0000-0000-0000DFBC0000}"/>
    <cellStyle name="Normal 5 3 2 2 2 7 2" xfId="39591" xr:uid="{00000000-0005-0000-0000-0000E0BC0000}"/>
    <cellStyle name="Normal 5 3 2 2 2 7 2 2" xfId="39592" xr:uid="{00000000-0005-0000-0000-0000E1BC0000}"/>
    <cellStyle name="Normal 5 3 2 2 2 7 2 3" xfId="57878" xr:uid="{00000000-0005-0000-0000-0000E2BC0000}"/>
    <cellStyle name="Normal 5 3 2 2 2 7 3" xfId="39593" xr:uid="{00000000-0005-0000-0000-0000E3BC0000}"/>
    <cellStyle name="Normal 5 3 2 2 2 7 4" xfId="39594" xr:uid="{00000000-0005-0000-0000-0000E4BC0000}"/>
    <cellStyle name="Normal 5 3 2 2 2 8" xfId="39595" xr:uid="{00000000-0005-0000-0000-0000E5BC0000}"/>
    <cellStyle name="Normal 5 3 2 2 2 8 2" xfId="39596" xr:uid="{00000000-0005-0000-0000-0000E6BC0000}"/>
    <cellStyle name="Normal 5 3 2 2 2 8 3" xfId="57879" xr:uid="{00000000-0005-0000-0000-0000E7BC0000}"/>
    <cellStyle name="Normal 5 3 2 2 2 9" xfId="39597" xr:uid="{00000000-0005-0000-0000-0000E8BC0000}"/>
    <cellStyle name="Normal 5 3 2 2 3" xfId="39598" xr:uid="{00000000-0005-0000-0000-0000E9BC0000}"/>
    <cellStyle name="Normal 5 3 2 2 3 2" xfId="39599" xr:uid="{00000000-0005-0000-0000-0000EABC0000}"/>
    <cellStyle name="Normal 5 3 2 2 3 2 2" xfId="39600" xr:uid="{00000000-0005-0000-0000-0000EBBC0000}"/>
    <cellStyle name="Normal 5 3 2 2 3 2 2 2" xfId="39601" xr:uid="{00000000-0005-0000-0000-0000ECBC0000}"/>
    <cellStyle name="Normal 5 3 2 2 3 2 2 2 2" xfId="39602" xr:uid="{00000000-0005-0000-0000-0000EDBC0000}"/>
    <cellStyle name="Normal 5 3 2 2 3 2 2 2 2 2" xfId="39603" xr:uid="{00000000-0005-0000-0000-0000EEBC0000}"/>
    <cellStyle name="Normal 5 3 2 2 3 2 2 2 2 3" xfId="57880" xr:uid="{00000000-0005-0000-0000-0000EFBC0000}"/>
    <cellStyle name="Normal 5 3 2 2 3 2 2 2 3" xfId="39604" xr:uid="{00000000-0005-0000-0000-0000F0BC0000}"/>
    <cellStyle name="Normal 5 3 2 2 3 2 2 2 4" xfId="39605" xr:uid="{00000000-0005-0000-0000-0000F1BC0000}"/>
    <cellStyle name="Normal 5 3 2 2 3 2 2 3" xfId="39606" xr:uid="{00000000-0005-0000-0000-0000F2BC0000}"/>
    <cellStyle name="Normal 5 3 2 2 3 2 2 3 2" xfId="39607" xr:uid="{00000000-0005-0000-0000-0000F3BC0000}"/>
    <cellStyle name="Normal 5 3 2 2 3 2 2 3 2 2" xfId="39608" xr:uid="{00000000-0005-0000-0000-0000F4BC0000}"/>
    <cellStyle name="Normal 5 3 2 2 3 2 2 3 2 3" xfId="57881" xr:uid="{00000000-0005-0000-0000-0000F5BC0000}"/>
    <cellStyle name="Normal 5 3 2 2 3 2 2 3 3" xfId="39609" xr:uid="{00000000-0005-0000-0000-0000F6BC0000}"/>
    <cellStyle name="Normal 5 3 2 2 3 2 2 3 4" xfId="39610" xr:uid="{00000000-0005-0000-0000-0000F7BC0000}"/>
    <cellStyle name="Normal 5 3 2 2 3 2 2 4" xfId="39611" xr:uid="{00000000-0005-0000-0000-0000F8BC0000}"/>
    <cellStyle name="Normal 5 3 2 2 3 2 2 4 2" xfId="39612" xr:uid="{00000000-0005-0000-0000-0000F9BC0000}"/>
    <cellStyle name="Normal 5 3 2 2 3 2 2 4 3" xfId="57882" xr:uid="{00000000-0005-0000-0000-0000FABC0000}"/>
    <cellStyle name="Normal 5 3 2 2 3 2 2 5" xfId="39613" xr:uid="{00000000-0005-0000-0000-0000FBBC0000}"/>
    <cellStyle name="Normal 5 3 2 2 3 2 2 6" xfId="39614" xr:uid="{00000000-0005-0000-0000-0000FCBC0000}"/>
    <cellStyle name="Normal 5 3 2 2 3 2 3" xfId="39615" xr:uid="{00000000-0005-0000-0000-0000FDBC0000}"/>
    <cellStyle name="Normal 5 3 2 2 3 2 3 2" xfId="39616" xr:uid="{00000000-0005-0000-0000-0000FEBC0000}"/>
    <cellStyle name="Normal 5 3 2 2 3 2 3 2 2" xfId="39617" xr:uid="{00000000-0005-0000-0000-0000FFBC0000}"/>
    <cellStyle name="Normal 5 3 2 2 3 2 3 2 3" xfId="57883" xr:uid="{00000000-0005-0000-0000-000000BD0000}"/>
    <cellStyle name="Normal 5 3 2 2 3 2 3 3" xfId="39618" xr:uid="{00000000-0005-0000-0000-000001BD0000}"/>
    <cellStyle name="Normal 5 3 2 2 3 2 3 4" xfId="39619" xr:uid="{00000000-0005-0000-0000-000002BD0000}"/>
    <cellStyle name="Normal 5 3 2 2 3 2 4" xfId="39620" xr:uid="{00000000-0005-0000-0000-000003BD0000}"/>
    <cellStyle name="Normal 5 3 2 2 3 2 4 2" xfId="39621" xr:uid="{00000000-0005-0000-0000-000004BD0000}"/>
    <cellStyle name="Normal 5 3 2 2 3 2 4 2 2" xfId="39622" xr:uid="{00000000-0005-0000-0000-000005BD0000}"/>
    <cellStyle name="Normal 5 3 2 2 3 2 4 2 3" xfId="57884" xr:uid="{00000000-0005-0000-0000-000006BD0000}"/>
    <cellStyle name="Normal 5 3 2 2 3 2 4 3" xfId="39623" xr:uid="{00000000-0005-0000-0000-000007BD0000}"/>
    <cellStyle name="Normal 5 3 2 2 3 2 4 4" xfId="39624" xr:uid="{00000000-0005-0000-0000-000008BD0000}"/>
    <cellStyle name="Normal 5 3 2 2 3 2 5" xfId="39625" xr:uid="{00000000-0005-0000-0000-000009BD0000}"/>
    <cellStyle name="Normal 5 3 2 2 3 2 5 2" xfId="39626" xr:uid="{00000000-0005-0000-0000-00000ABD0000}"/>
    <cellStyle name="Normal 5 3 2 2 3 2 5 3" xfId="57885" xr:uid="{00000000-0005-0000-0000-00000BBD0000}"/>
    <cellStyle name="Normal 5 3 2 2 3 2 6" xfId="39627" xr:uid="{00000000-0005-0000-0000-00000CBD0000}"/>
    <cellStyle name="Normal 5 3 2 2 3 2 7" xfId="39628" xr:uid="{00000000-0005-0000-0000-00000DBD0000}"/>
    <cellStyle name="Normal 5 3 2 2 3 3" xfId="39629" xr:uid="{00000000-0005-0000-0000-00000EBD0000}"/>
    <cellStyle name="Normal 5 3 2 2 3 3 2" xfId="39630" xr:uid="{00000000-0005-0000-0000-00000FBD0000}"/>
    <cellStyle name="Normal 5 3 2 2 3 3 2 2" xfId="39631" xr:uid="{00000000-0005-0000-0000-000010BD0000}"/>
    <cellStyle name="Normal 5 3 2 2 3 3 2 2 2" xfId="39632" xr:uid="{00000000-0005-0000-0000-000011BD0000}"/>
    <cellStyle name="Normal 5 3 2 2 3 3 2 2 3" xfId="57886" xr:uid="{00000000-0005-0000-0000-000012BD0000}"/>
    <cellStyle name="Normal 5 3 2 2 3 3 2 3" xfId="39633" xr:uid="{00000000-0005-0000-0000-000013BD0000}"/>
    <cellStyle name="Normal 5 3 2 2 3 3 2 4" xfId="39634" xr:uid="{00000000-0005-0000-0000-000014BD0000}"/>
    <cellStyle name="Normal 5 3 2 2 3 3 3" xfId="39635" xr:uid="{00000000-0005-0000-0000-000015BD0000}"/>
    <cellStyle name="Normal 5 3 2 2 3 3 3 2" xfId="39636" xr:uid="{00000000-0005-0000-0000-000016BD0000}"/>
    <cellStyle name="Normal 5 3 2 2 3 3 3 2 2" xfId="39637" xr:uid="{00000000-0005-0000-0000-000017BD0000}"/>
    <cellStyle name="Normal 5 3 2 2 3 3 3 2 3" xfId="57887" xr:uid="{00000000-0005-0000-0000-000018BD0000}"/>
    <cellStyle name="Normal 5 3 2 2 3 3 3 3" xfId="39638" xr:uid="{00000000-0005-0000-0000-000019BD0000}"/>
    <cellStyle name="Normal 5 3 2 2 3 3 3 4" xfId="39639" xr:uid="{00000000-0005-0000-0000-00001ABD0000}"/>
    <cellStyle name="Normal 5 3 2 2 3 3 4" xfId="39640" xr:uid="{00000000-0005-0000-0000-00001BBD0000}"/>
    <cellStyle name="Normal 5 3 2 2 3 3 4 2" xfId="39641" xr:uid="{00000000-0005-0000-0000-00001CBD0000}"/>
    <cellStyle name="Normal 5 3 2 2 3 3 4 3" xfId="57888" xr:uid="{00000000-0005-0000-0000-00001DBD0000}"/>
    <cellStyle name="Normal 5 3 2 2 3 3 5" xfId="39642" xr:uid="{00000000-0005-0000-0000-00001EBD0000}"/>
    <cellStyle name="Normal 5 3 2 2 3 3 6" xfId="39643" xr:uid="{00000000-0005-0000-0000-00001FBD0000}"/>
    <cellStyle name="Normal 5 3 2 2 3 4" xfId="39644" xr:uid="{00000000-0005-0000-0000-000020BD0000}"/>
    <cellStyle name="Normal 5 3 2 2 3 4 2" xfId="39645" xr:uid="{00000000-0005-0000-0000-000021BD0000}"/>
    <cellStyle name="Normal 5 3 2 2 3 4 2 2" xfId="39646" xr:uid="{00000000-0005-0000-0000-000022BD0000}"/>
    <cellStyle name="Normal 5 3 2 2 3 4 2 2 2" xfId="39647" xr:uid="{00000000-0005-0000-0000-000023BD0000}"/>
    <cellStyle name="Normal 5 3 2 2 3 4 2 2 3" xfId="57889" xr:uid="{00000000-0005-0000-0000-000024BD0000}"/>
    <cellStyle name="Normal 5 3 2 2 3 4 2 3" xfId="39648" xr:uid="{00000000-0005-0000-0000-000025BD0000}"/>
    <cellStyle name="Normal 5 3 2 2 3 4 2 4" xfId="39649" xr:uid="{00000000-0005-0000-0000-000026BD0000}"/>
    <cellStyle name="Normal 5 3 2 2 3 4 3" xfId="39650" xr:uid="{00000000-0005-0000-0000-000027BD0000}"/>
    <cellStyle name="Normal 5 3 2 2 3 4 3 2" xfId="39651" xr:uid="{00000000-0005-0000-0000-000028BD0000}"/>
    <cellStyle name="Normal 5 3 2 2 3 4 3 3" xfId="57890" xr:uid="{00000000-0005-0000-0000-000029BD0000}"/>
    <cellStyle name="Normal 5 3 2 2 3 4 4" xfId="39652" xr:uid="{00000000-0005-0000-0000-00002ABD0000}"/>
    <cellStyle name="Normal 5 3 2 2 3 4 5" xfId="39653" xr:uid="{00000000-0005-0000-0000-00002BBD0000}"/>
    <cellStyle name="Normal 5 3 2 2 3 5" xfId="39654" xr:uid="{00000000-0005-0000-0000-00002CBD0000}"/>
    <cellStyle name="Normal 5 3 2 2 3 5 2" xfId="39655" xr:uid="{00000000-0005-0000-0000-00002DBD0000}"/>
    <cellStyle name="Normal 5 3 2 2 3 5 2 2" xfId="39656" xr:uid="{00000000-0005-0000-0000-00002EBD0000}"/>
    <cellStyle name="Normal 5 3 2 2 3 5 2 3" xfId="57891" xr:uid="{00000000-0005-0000-0000-00002FBD0000}"/>
    <cellStyle name="Normal 5 3 2 2 3 5 3" xfId="39657" xr:uid="{00000000-0005-0000-0000-000030BD0000}"/>
    <cellStyle name="Normal 5 3 2 2 3 5 4" xfId="39658" xr:uid="{00000000-0005-0000-0000-000031BD0000}"/>
    <cellStyle name="Normal 5 3 2 2 3 6" xfId="39659" xr:uid="{00000000-0005-0000-0000-000032BD0000}"/>
    <cellStyle name="Normal 5 3 2 2 3 6 2" xfId="39660" xr:uid="{00000000-0005-0000-0000-000033BD0000}"/>
    <cellStyle name="Normal 5 3 2 2 3 6 2 2" xfId="39661" xr:uid="{00000000-0005-0000-0000-000034BD0000}"/>
    <cellStyle name="Normal 5 3 2 2 3 6 2 3" xfId="57892" xr:uid="{00000000-0005-0000-0000-000035BD0000}"/>
    <cellStyle name="Normal 5 3 2 2 3 6 3" xfId="39662" xr:uid="{00000000-0005-0000-0000-000036BD0000}"/>
    <cellStyle name="Normal 5 3 2 2 3 6 4" xfId="39663" xr:uid="{00000000-0005-0000-0000-000037BD0000}"/>
    <cellStyle name="Normal 5 3 2 2 3 7" xfId="39664" xr:uid="{00000000-0005-0000-0000-000038BD0000}"/>
    <cellStyle name="Normal 5 3 2 2 3 7 2" xfId="39665" xr:uid="{00000000-0005-0000-0000-000039BD0000}"/>
    <cellStyle name="Normal 5 3 2 2 3 7 3" xfId="57893" xr:uid="{00000000-0005-0000-0000-00003ABD0000}"/>
    <cellStyle name="Normal 5 3 2 2 3 8" xfId="39666" xr:uid="{00000000-0005-0000-0000-00003BBD0000}"/>
    <cellStyle name="Normal 5 3 2 2 3 9" xfId="39667" xr:uid="{00000000-0005-0000-0000-00003CBD0000}"/>
    <cellStyle name="Normal 5 3 2 2 4" xfId="39668" xr:uid="{00000000-0005-0000-0000-00003DBD0000}"/>
    <cellStyle name="Normal 5 3 2 2 4 2" xfId="39669" xr:uid="{00000000-0005-0000-0000-00003EBD0000}"/>
    <cellStyle name="Normal 5 3 2 2 4 2 2" xfId="39670" xr:uid="{00000000-0005-0000-0000-00003FBD0000}"/>
    <cellStyle name="Normal 5 3 2 2 4 2 2 2" xfId="39671" xr:uid="{00000000-0005-0000-0000-000040BD0000}"/>
    <cellStyle name="Normal 5 3 2 2 4 2 2 2 2" xfId="39672" xr:uid="{00000000-0005-0000-0000-000041BD0000}"/>
    <cellStyle name="Normal 5 3 2 2 4 2 2 2 3" xfId="57894" xr:uid="{00000000-0005-0000-0000-000042BD0000}"/>
    <cellStyle name="Normal 5 3 2 2 4 2 2 3" xfId="39673" xr:uid="{00000000-0005-0000-0000-000043BD0000}"/>
    <cellStyle name="Normal 5 3 2 2 4 2 2 4" xfId="39674" xr:uid="{00000000-0005-0000-0000-000044BD0000}"/>
    <cellStyle name="Normal 5 3 2 2 4 2 3" xfId="39675" xr:uid="{00000000-0005-0000-0000-000045BD0000}"/>
    <cellStyle name="Normal 5 3 2 2 4 2 3 2" xfId="39676" xr:uid="{00000000-0005-0000-0000-000046BD0000}"/>
    <cellStyle name="Normal 5 3 2 2 4 2 3 2 2" xfId="39677" xr:uid="{00000000-0005-0000-0000-000047BD0000}"/>
    <cellStyle name="Normal 5 3 2 2 4 2 3 2 3" xfId="57895" xr:uid="{00000000-0005-0000-0000-000048BD0000}"/>
    <cellStyle name="Normal 5 3 2 2 4 2 3 3" xfId="39678" xr:uid="{00000000-0005-0000-0000-000049BD0000}"/>
    <cellStyle name="Normal 5 3 2 2 4 2 3 4" xfId="39679" xr:uid="{00000000-0005-0000-0000-00004ABD0000}"/>
    <cellStyle name="Normal 5 3 2 2 4 2 4" xfId="39680" xr:uid="{00000000-0005-0000-0000-00004BBD0000}"/>
    <cellStyle name="Normal 5 3 2 2 4 2 4 2" xfId="39681" xr:uid="{00000000-0005-0000-0000-00004CBD0000}"/>
    <cellStyle name="Normal 5 3 2 2 4 2 4 3" xfId="57896" xr:uid="{00000000-0005-0000-0000-00004DBD0000}"/>
    <cellStyle name="Normal 5 3 2 2 4 2 5" xfId="39682" xr:uid="{00000000-0005-0000-0000-00004EBD0000}"/>
    <cellStyle name="Normal 5 3 2 2 4 2 6" xfId="39683" xr:uid="{00000000-0005-0000-0000-00004FBD0000}"/>
    <cellStyle name="Normal 5 3 2 2 4 3" xfId="39684" xr:uid="{00000000-0005-0000-0000-000050BD0000}"/>
    <cellStyle name="Normal 5 3 2 2 4 3 2" xfId="39685" xr:uid="{00000000-0005-0000-0000-000051BD0000}"/>
    <cellStyle name="Normal 5 3 2 2 4 3 2 2" xfId="39686" xr:uid="{00000000-0005-0000-0000-000052BD0000}"/>
    <cellStyle name="Normal 5 3 2 2 4 3 2 3" xfId="57897" xr:uid="{00000000-0005-0000-0000-000053BD0000}"/>
    <cellStyle name="Normal 5 3 2 2 4 3 3" xfId="39687" xr:uid="{00000000-0005-0000-0000-000054BD0000}"/>
    <cellStyle name="Normal 5 3 2 2 4 3 4" xfId="39688" xr:uid="{00000000-0005-0000-0000-000055BD0000}"/>
    <cellStyle name="Normal 5 3 2 2 4 4" xfId="39689" xr:uid="{00000000-0005-0000-0000-000056BD0000}"/>
    <cellStyle name="Normal 5 3 2 2 4 4 2" xfId="39690" xr:uid="{00000000-0005-0000-0000-000057BD0000}"/>
    <cellStyle name="Normal 5 3 2 2 4 4 2 2" xfId="39691" xr:uid="{00000000-0005-0000-0000-000058BD0000}"/>
    <cellStyle name="Normal 5 3 2 2 4 4 2 3" xfId="57898" xr:uid="{00000000-0005-0000-0000-000059BD0000}"/>
    <cellStyle name="Normal 5 3 2 2 4 4 3" xfId="39692" xr:uid="{00000000-0005-0000-0000-00005ABD0000}"/>
    <cellStyle name="Normal 5 3 2 2 4 4 4" xfId="39693" xr:uid="{00000000-0005-0000-0000-00005BBD0000}"/>
    <cellStyle name="Normal 5 3 2 2 4 5" xfId="39694" xr:uid="{00000000-0005-0000-0000-00005CBD0000}"/>
    <cellStyle name="Normal 5 3 2 2 4 5 2" xfId="39695" xr:uid="{00000000-0005-0000-0000-00005DBD0000}"/>
    <cellStyle name="Normal 5 3 2 2 4 5 3" xfId="57899" xr:uid="{00000000-0005-0000-0000-00005EBD0000}"/>
    <cellStyle name="Normal 5 3 2 2 4 6" xfId="39696" xr:uid="{00000000-0005-0000-0000-00005FBD0000}"/>
    <cellStyle name="Normal 5 3 2 2 4 7" xfId="39697" xr:uid="{00000000-0005-0000-0000-000060BD0000}"/>
    <cellStyle name="Normal 5 3 2 2 5" xfId="39698" xr:uid="{00000000-0005-0000-0000-000061BD0000}"/>
    <cellStyle name="Normal 5 3 2 2 5 2" xfId="39699" xr:uid="{00000000-0005-0000-0000-000062BD0000}"/>
    <cellStyle name="Normal 5 3 2 2 5 2 2" xfId="39700" xr:uid="{00000000-0005-0000-0000-000063BD0000}"/>
    <cellStyle name="Normal 5 3 2 2 5 2 2 2" xfId="39701" xr:uid="{00000000-0005-0000-0000-000064BD0000}"/>
    <cellStyle name="Normal 5 3 2 2 5 2 2 3" xfId="57900" xr:uid="{00000000-0005-0000-0000-000065BD0000}"/>
    <cellStyle name="Normal 5 3 2 2 5 2 3" xfId="39702" xr:uid="{00000000-0005-0000-0000-000066BD0000}"/>
    <cellStyle name="Normal 5 3 2 2 5 2 4" xfId="39703" xr:uid="{00000000-0005-0000-0000-000067BD0000}"/>
    <cellStyle name="Normal 5 3 2 2 5 3" xfId="39704" xr:uid="{00000000-0005-0000-0000-000068BD0000}"/>
    <cellStyle name="Normal 5 3 2 2 5 3 2" xfId="39705" xr:uid="{00000000-0005-0000-0000-000069BD0000}"/>
    <cellStyle name="Normal 5 3 2 2 5 3 2 2" xfId="39706" xr:uid="{00000000-0005-0000-0000-00006ABD0000}"/>
    <cellStyle name="Normal 5 3 2 2 5 3 2 3" xfId="57901" xr:uid="{00000000-0005-0000-0000-00006BBD0000}"/>
    <cellStyle name="Normal 5 3 2 2 5 3 3" xfId="39707" xr:uid="{00000000-0005-0000-0000-00006CBD0000}"/>
    <cellStyle name="Normal 5 3 2 2 5 3 4" xfId="39708" xr:uid="{00000000-0005-0000-0000-00006DBD0000}"/>
    <cellStyle name="Normal 5 3 2 2 5 4" xfId="39709" xr:uid="{00000000-0005-0000-0000-00006EBD0000}"/>
    <cellStyle name="Normal 5 3 2 2 5 4 2" xfId="39710" xr:uid="{00000000-0005-0000-0000-00006FBD0000}"/>
    <cellStyle name="Normal 5 3 2 2 5 4 3" xfId="57902" xr:uid="{00000000-0005-0000-0000-000070BD0000}"/>
    <cellStyle name="Normal 5 3 2 2 5 5" xfId="39711" xr:uid="{00000000-0005-0000-0000-000071BD0000}"/>
    <cellStyle name="Normal 5 3 2 2 5 6" xfId="39712" xr:uid="{00000000-0005-0000-0000-000072BD0000}"/>
    <cellStyle name="Normal 5 3 2 2 6" xfId="39713" xr:uid="{00000000-0005-0000-0000-000073BD0000}"/>
    <cellStyle name="Normal 5 3 2 2 6 2" xfId="39714" xr:uid="{00000000-0005-0000-0000-000074BD0000}"/>
    <cellStyle name="Normal 5 3 2 2 6 2 2" xfId="39715" xr:uid="{00000000-0005-0000-0000-000075BD0000}"/>
    <cellStyle name="Normal 5 3 2 2 6 2 2 2" xfId="39716" xr:uid="{00000000-0005-0000-0000-000076BD0000}"/>
    <cellStyle name="Normal 5 3 2 2 6 2 2 3" xfId="57903" xr:uid="{00000000-0005-0000-0000-000077BD0000}"/>
    <cellStyle name="Normal 5 3 2 2 6 2 3" xfId="39717" xr:uid="{00000000-0005-0000-0000-000078BD0000}"/>
    <cellStyle name="Normal 5 3 2 2 6 2 4" xfId="39718" xr:uid="{00000000-0005-0000-0000-000079BD0000}"/>
    <cellStyle name="Normal 5 3 2 2 6 3" xfId="39719" xr:uid="{00000000-0005-0000-0000-00007ABD0000}"/>
    <cellStyle name="Normal 5 3 2 2 6 3 2" xfId="39720" xr:uid="{00000000-0005-0000-0000-00007BBD0000}"/>
    <cellStyle name="Normal 5 3 2 2 6 3 3" xfId="57904" xr:uid="{00000000-0005-0000-0000-00007CBD0000}"/>
    <cellStyle name="Normal 5 3 2 2 6 4" xfId="39721" xr:uid="{00000000-0005-0000-0000-00007DBD0000}"/>
    <cellStyle name="Normal 5 3 2 2 6 5" xfId="39722" xr:uid="{00000000-0005-0000-0000-00007EBD0000}"/>
    <cellStyle name="Normal 5 3 2 2 7" xfId="39723" xr:uid="{00000000-0005-0000-0000-00007FBD0000}"/>
    <cellStyle name="Normal 5 3 2 2 7 2" xfId="39724" xr:uid="{00000000-0005-0000-0000-000080BD0000}"/>
    <cellStyle name="Normal 5 3 2 2 7 2 2" xfId="39725" xr:uid="{00000000-0005-0000-0000-000081BD0000}"/>
    <cellStyle name="Normal 5 3 2 2 7 2 3" xfId="57905" xr:uid="{00000000-0005-0000-0000-000082BD0000}"/>
    <cellStyle name="Normal 5 3 2 2 7 3" xfId="39726" xr:uid="{00000000-0005-0000-0000-000083BD0000}"/>
    <cellStyle name="Normal 5 3 2 2 7 4" xfId="39727" xr:uid="{00000000-0005-0000-0000-000084BD0000}"/>
    <cellStyle name="Normal 5 3 2 2 8" xfId="39728" xr:uid="{00000000-0005-0000-0000-000085BD0000}"/>
    <cellStyle name="Normal 5 3 2 2 8 2" xfId="39729" xr:uid="{00000000-0005-0000-0000-000086BD0000}"/>
    <cellStyle name="Normal 5 3 2 2 8 2 2" xfId="39730" xr:uid="{00000000-0005-0000-0000-000087BD0000}"/>
    <cellStyle name="Normal 5 3 2 2 8 2 3" xfId="57906" xr:uid="{00000000-0005-0000-0000-000088BD0000}"/>
    <cellStyle name="Normal 5 3 2 2 8 3" xfId="39731" xr:uid="{00000000-0005-0000-0000-000089BD0000}"/>
    <cellStyle name="Normal 5 3 2 2 8 4" xfId="39732" xr:uid="{00000000-0005-0000-0000-00008ABD0000}"/>
    <cellStyle name="Normal 5 3 2 2 9" xfId="39733" xr:uid="{00000000-0005-0000-0000-00008BBD0000}"/>
    <cellStyle name="Normal 5 3 2 2 9 2" xfId="39734" xr:uid="{00000000-0005-0000-0000-00008CBD0000}"/>
    <cellStyle name="Normal 5 3 2 2 9 3" xfId="57907" xr:uid="{00000000-0005-0000-0000-00008DBD0000}"/>
    <cellStyle name="Normal 5 3 2 3" xfId="39735" xr:uid="{00000000-0005-0000-0000-00008EBD0000}"/>
    <cellStyle name="Normal 5 3 2 3 10" xfId="39736" xr:uid="{00000000-0005-0000-0000-00008FBD0000}"/>
    <cellStyle name="Normal 5 3 2 3 11" xfId="39737" xr:uid="{00000000-0005-0000-0000-000090BD0000}"/>
    <cellStyle name="Normal 5 3 2 3 2" xfId="39738" xr:uid="{00000000-0005-0000-0000-000091BD0000}"/>
    <cellStyle name="Normal 5 3 2 3 2 10" xfId="39739" xr:uid="{00000000-0005-0000-0000-000092BD0000}"/>
    <cellStyle name="Normal 5 3 2 3 2 2" xfId="39740" xr:uid="{00000000-0005-0000-0000-000093BD0000}"/>
    <cellStyle name="Normal 5 3 2 3 2 2 2" xfId="39741" xr:uid="{00000000-0005-0000-0000-000094BD0000}"/>
    <cellStyle name="Normal 5 3 2 3 2 2 2 2" xfId="39742" xr:uid="{00000000-0005-0000-0000-000095BD0000}"/>
    <cellStyle name="Normal 5 3 2 3 2 2 2 2 2" xfId="39743" xr:uid="{00000000-0005-0000-0000-000096BD0000}"/>
    <cellStyle name="Normal 5 3 2 3 2 2 2 2 2 2" xfId="39744" xr:uid="{00000000-0005-0000-0000-000097BD0000}"/>
    <cellStyle name="Normal 5 3 2 3 2 2 2 2 2 2 2" xfId="39745" xr:uid="{00000000-0005-0000-0000-000098BD0000}"/>
    <cellStyle name="Normal 5 3 2 3 2 2 2 2 2 2 3" xfId="57908" xr:uid="{00000000-0005-0000-0000-000099BD0000}"/>
    <cellStyle name="Normal 5 3 2 3 2 2 2 2 2 3" xfId="39746" xr:uid="{00000000-0005-0000-0000-00009ABD0000}"/>
    <cellStyle name="Normal 5 3 2 3 2 2 2 2 2 4" xfId="39747" xr:uid="{00000000-0005-0000-0000-00009BBD0000}"/>
    <cellStyle name="Normal 5 3 2 3 2 2 2 2 3" xfId="39748" xr:uid="{00000000-0005-0000-0000-00009CBD0000}"/>
    <cellStyle name="Normal 5 3 2 3 2 2 2 2 3 2" xfId="39749" xr:uid="{00000000-0005-0000-0000-00009DBD0000}"/>
    <cellStyle name="Normal 5 3 2 3 2 2 2 2 3 2 2" xfId="39750" xr:uid="{00000000-0005-0000-0000-00009EBD0000}"/>
    <cellStyle name="Normal 5 3 2 3 2 2 2 2 3 2 3" xfId="57909" xr:uid="{00000000-0005-0000-0000-00009FBD0000}"/>
    <cellStyle name="Normal 5 3 2 3 2 2 2 2 3 3" xfId="39751" xr:uid="{00000000-0005-0000-0000-0000A0BD0000}"/>
    <cellStyle name="Normal 5 3 2 3 2 2 2 2 3 4" xfId="39752" xr:uid="{00000000-0005-0000-0000-0000A1BD0000}"/>
    <cellStyle name="Normal 5 3 2 3 2 2 2 2 4" xfId="39753" xr:uid="{00000000-0005-0000-0000-0000A2BD0000}"/>
    <cellStyle name="Normal 5 3 2 3 2 2 2 2 4 2" xfId="39754" xr:uid="{00000000-0005-0000-0000-0000A3BD0000}"/>
    <cellStyle name="Normal 5 3 2 3 2 2 2 2 4 3" xfId="57910" xr:uid="{00000000-0005-0000-0000-0000A4BD0000}"/>
    <cellStyle name="Normal 5 3 2 3 2 2 2 2 5" xfId="39755" xr:uid="{00000000-0005-0000-0000-0000A5BD0000}"/>
    <cellStyle name="Normal 5 3 2 3 2 2 2 2 6" xfId="39756" xr:uid="{00000000-0005-0000-0000-0000A6BD0000}"/>
    <cellStyle name="Normal 5 3 2 3 2 2 2 3" xfId="39757" xr:uid="{00000000-0005-0000-0000-0000A7BD0000}"/>
    <cellStyle name="Normal 5 3 2 3 2 2 2 3 2" xfId="39758" xr:uid="{00000000-0005-0000-0000-0000A8BD0000}"/>
    <cellStyle name="Normal 5 3 2 3 2 2 2 3 2 2" xfId="39759" xr:uid="{00000000-0005-0000-0000-0000A9BD0000}"/>
    <cellStyle name="Normal 5 3 2 3 2 2 2 3 2 3" xfId="57911" xr:uid="{00000000-0005-0000-0000-0000AABD0000}"/>
    <cellStyle name="Normal 5 3 2 3 2 2 2 3 3" xfId="39760" xr:uid="{00000000-0005-0000-0000-0000ABBD0000}"/>
    <cellStyle name="Normal 5 3 2 3 2 2 2 3 4" xfId="39761" xr:uid="{00000000-0005-0000-0000-0000ACBD0000}"/>
    <cellStyle name="Normal 5 3 2 3 2 2 2 4" xfId="39762" xr:uid="{00000000-0005-0000-0000-0000ADBD0000}"/>
    <cellStyle name="Normal 5 3 2 3 2 2 2 4 2" xfId="39763" xr:uid="{00000000-0005-0000-0000-0000AEBD0000}"/>
    <cellStyle name="Normal 5 3 2 3 2 2 2 4 2 2" xfId="39764" xr:uid="{00000000-0005-0000-0000-0000AFBD0000}"/>
    <cellStyle name="Normal 5 3 2 3 2 2 2 4 2 3" xfId="57912" xr:uid="{00000000-0005-0000-0000-0000B0BD0000}"/>
    <cellStyle name="Normal 5 3 2 3 2 2 2 4 3" xfId="39765" xr:uid="{00000000-0005-0000-0000-0000B1BD0000}"/>
    <cellStyle name="Normal 5 3 2 3 2 2 2 4 4" xfId="39766" xr:uid="{00000000-0005-0000-0000-0000B2BD0000}"/>
    <cellStyle name="Normal 5 3 2 3 2 2 2 5" xfId="39767" xr:uid="{00000000-0005-0000-0000-0000B3BD0000}"/>
    <cellStyle name="Normal 5 3 2 3 2 2 2 5 2" xfId="39768" xr:uid="{00000000-0005-0000-0000-0000B4BD0000}"/>
    <cellStyle name="Normal 5 3 2 3 2 2 2 5 3" xfId="57913" xr:uid="{00000000-0005-0000-0000-0000B5BD0000}"/>
    <cellStyle name="Normal 5 3 2 3 2 2 2 6" xfId="39769" xr:uid="{00000000-0005-0000-0000-0000B6BD0000}"/>
    <cellStyle name="Normal 5 3 2 3 2 2 2 7" xfId="39770" xr:uid="{00000000-0005-0000-0000-0000B7BD0000}"/>
    <cellStyle name="Normal 5 3 2 3 2 2 3" xfId="39771" xr:uid="{00000000-0005-0000-0000-0000B8BD0000}"/>
    <cellStyle name="Normal 5 3 2 3 2 2 3 2" xfId="39772" xr:uid="{00000000-0005-0000-0000-0000B9BD0000}"/>
    <cellStyle name="Normal 5 3 2 3 2 2 3 2 2" xfId="39773" xr:uid="{00000000-0005-0000-0000-0000BABD0000}"/>
    <cellStyle name="Normal 5 3 2 3 2 2 3 2 2 2" xfId="39774" xr:uid="{00000000-0005-0000-0000-0000BBBD0000}"/>
    <cellStyle name="Normal 5 3 2 3 2 2 3 2 2 3" xfId="57914" xr:uid="{00000000-0005-0000-0000-0000BCBD0000}"/>
    <cellStyle name="Normal 5 3 2 3 2 2 3 2 3" xfId="39775" xr:uid="{00000000-0005-0000-0000-0000BDBD0000}"/>
    <cellStyle name="Normal 5 3 2 3 2 2 3 2 4" xfId="39776" xr:uid="{00000000-0005-0000-0000-0000BEBD0000}"/>
    <cellStyle name="Normal 5 3 2 3 2 2 3 3" xfId="39777" xr:uid="{00000000-0005-0000-0000-0000BFBD0000}"/>
    <cellStyle name="Normal 5 3 2 3 2 2 3 3 2" xfId="39778" xr:uid="{00000000-0005-0000-0000-0000C0BD0000}"/>
    <cellStyle name="Normal 5 3 2 3 2 2 3 3 2 2" xfId="39779" xr:uid="{00000000-0005-0000-0000-0000C1BD0000}"/>
    <cellStyle name="Normal 5 3 2 3 2 2 3 3 2 3" xfId="57915" xr:uid="{00000000-0005-0000-0000-0000C2BD0000}"/>
    <cellStyle name="Normal 5 3 2 3 2 2 3 3 3" xfId="39780" xr:uid="{00000000-0005-0000-0000-0000C3BD0000}"/>
    <cellStyle name="Normal 5 3 2 3 2 2 3 3 4" xfId="39781" xr:uid="{00000000-0005-0000-0000-0000C4BD0000}"/>
    <cellStyle name="Normal 5 3 2 3 2 2 3 4" xfId="39782" xr:uid="{00000000-0005-0000-0000-0000C5BD0000}"/>
    <cellStyle name="Normal 5 3 2 3 2 2 3 4 2" xfId="39783" xr:uid="{00000000-0005-0000-0000-0000C6BD0000}"/>
    <cellStyle name="Normal 5 3 2 3 2 2 3 4 3" xfId="57916" xr:uid="{00000000-0005-0000-0000-0000C7BD0000}"/>
    <cellStyle name="Normal 5 3 2 3 2 2 3 5" xfId="39784" xr:uid="{00000000-0005-0000-0000-0000C8BD0000}"/>
    <cellStyle name="Normal 5 3 2 3 2 2 3 6" xfId="39785" xr:uid="{00000000-0005-0000-0000-0000C9BD0000}"/>
    <cellStyle name="Normal 5 3 2 3 2 2 4" xfId="39786" xr:uid="{00000000-0005-0000-0000-0000CABD0000}"/>
    <cellStyle name="Normal 5 3 2 3 2 2 4 2" xfId="39787" xr:uid="{00000000-0005-0000-0000-0000CBBD0000}"/>
    <cellStyle name="Normal 5 3 2 3 2 2 4 2 2" xfId="39788" xr:uid="{00000000-0005-0000-0000-0000CCBD0000}"/>
    <cellStyle name="Normal 5 3 2 3 2 2 4 2 3" xfId="57917" xr:uid="{00000000-0005-0000-0000-0000CDBD0000}"/>
    <cellStyle name="Normal 5 3 2 3 2 2 4 3" xfId="39789" xr:uid="{00000000-0005-0000-0000-0000CEBD0000}"/>
    <cellStyle name="Normal 5 3 2 3 2 2 4 4" xfId="39790" xr:uid="{00000000-0005-0000-0000-0000CFBD0000}"/>
    <cellStyle name="Normal 5 3 2 3 2 2 5" xfId="39791" xr:uid="{00000000-0005-0000-0000-0000D0BD0000}"/>
    <cellStyle name="Normal 5 3 2 3 2 2 5 2" xfId="39792" xr:uid="{00000000-0005-0000-0000-0000D1BD0000}"/>
    <cellStyle name="Normal 5 3 2 3 2 2 5 2 2" xfId="39793" xr:uid="{00000000-0005-0000-0000-0000D2BD0000}"/>
    <cellStyle name="Normal 5 3 2 3 2 2 5 2 3" xfId="57918" xr:uid="{00000000-0005-0000-0000-0000D3BD0000}"/>
    <cellStyle name="Normal 5 3 2 3 2 2 5 3" xfId="39794" xr:uid="{00000000-0005-0000-0000-0000D4BD0000}"/>
    <cellStyle name="Normal 5 3 2 3 2 2 5 4" xfId="39795" xr:uid="{00000000-0005-0000-0000-0000D5BD0000}"/>
    <cellStyle name="Normal 5 3 2 3 2 2 6" xfId="39796" xr:uid="{00000000-0005-0000-0000-0000D6BD0000}"/>
    <cellStyle name="Normal 5 3 2 3 2 2 6 2" xfId="39797" xr:uid="{00000000-0005-0000-0000-0000D7BD0000}"/>
    <cellStyle name="Normal 5 3 2 3 2 2 6 3" xfId="57919" xr:uid="{00000000-0005-0000-0000-0000D8BD0000}"/>
    <cellStyle name="Normal 5 3 2 3 2 2 7" xfId="39798" xr:uid="{00000000-0005-0000-0000-0000D9BD0000}"/>
    <cellStyle name="Normal 5 3 2 3 2 2 8" xfId="39799" xr:uid="{00000000-0005-0000-0000-0000DABD0000}"/>
    <cellStyle name="Normal 5 3 2 3 2 3" xfId="39800" xr:uid="{00000000-0005-0000-0000-0000DBBD0000}"/>
    <cellStyle name="Normal 5 3 2 3 2 3 2" xfId="39801" xr:uid="{00000000-0005-0000-0000-0000DCBD0000}"/>
    <cellStyle name="Normal 5 3 2 3 2 3 2 2" xfId="39802" xr:uid="{00000000-0005-0000-0000-0000DDBD0000}"/>
    <cellStyle name="Normal 5 3 2 3 2 3 2 2 2" xfId="39803" xr:uid="{00000000-0005-0000-0000-0000DEBD0000}"/>
    <cellStyle name="Normal 5 3 2 3 2 3 2 2 2 2" xfId="39804" xr:uid="{00000000-0005-0000-0000-0000DFBD0000}"/>
    <cellStyle name="Normal 5 3 2 3 2 3 2 2 2 3" xfId="57920" xr:uid="{00000000-0005-0000-0000-0000E0BD0000}"/>
    <cellStyle name="Normal 5 3 2 3 2 3 2 2 3" xfId="39805" xr:uid="{00000000-0005-0000-0000-0000E1BD0000}"/>
    <cellStyle name="Normal 5 3 2 3 2 3 2 2 4" xfId="39806" xr:uid="{00000000-0005-0000-0000-0000E2BD0000}"/>
    <cellStyle name="Normal 5 3 2 3 2 3 2 3" xfId="39807" xr:uid="{00000000-0005-0000-0000-0000E3BD0000}"/>
    <cellStyle name="Normal 5 3 2 3 2 3 2 3 2" xfId="39808" xr:uid="{00000000-0005-0000-0000-0000E4BD0000}"/>
    <cellStyle name="Normal 5 3 2 3 2 3 2 3 2 2" xfId="39809" xr:uid="{00000000-0005-0000-0000-0000E5BD0000}"/>
    <cellStyle name="Normal 5 3 2 3 2 3 2 3 2 3" xfId="57921" xr:uid="{00000000-0005-0000-0000-0000E6BD0000}"/>
    <cellStyle name="Normal 5 3 2 3 2 3 2 3 3" xfId="39810" xr:uid="{00000000-0005-0000-0000-0000E7BD0000}"/>
    <cellStyle name="Normal 5 3 2 3 2 3 2 3 4" xfId="39811" xr:uid="{00000000-0005-0000-0000-0000E8BD0000}"/>
    <cellStyle name="Normal 5 3 2 3 2 3 2 4" xfId="39812" xr:uid="{00000000-0005-0000-0000-0000E9BD0000}"/>
    <cellStyle name="Normal 5 3 2 3 2 3 2 4 2" xfId="39813" xr:uid="{00000000-0005-0000-0000-0000EABD0000}"/>
    <cellStyle name="Normal 5 3 2 3 2 3 2 4 3" xfId="57922" xr:uid="{00000000-0005-0000-0000-0000EBBD0000}"/>
    <cellStyle name="Normal 5 3 2 3 2 3 2 5" xfId="39814" xr:uid="{00000000-0005-0000-0000-0000ECBD0000}"/>
    <cellStyle name="Normal 5 3 2 3 2 3 2 6" xfId="39815" xr:uid="{00000000-0005-0000-0000-0000EDBD0000}"/>
    <cellStyle name="Normal 5 3 2 3 2 3 3" xfId="39816" xr:uid="{00000000-0005-0000-0000-0000EEBD0000}"/>
    <cellStyle name="Normal 5 3 2 3 2 3 3 2" xfId="39817" xr:uid="{00000000-0005-0000-0000-0000EFBD0000}"/>
    <cellStyle name="Normal 5 3 2 3 2 3 3 2 2" xfId="39818" xr:uid="{00000000-0005-0000-0000-0000F0BD0000}"/>
    <cellStyle name="Normal 5 3 2 3 2 3 3 2 3" xfId="57923" xr:uid="{00000000-0005-0000-0000-0000F1BD0000}"/>
    <cellStyle name="Normal 5 3 2 3 2 3 3 3" xfId="39819" xr:uid="{00000000-0005-0000-0000-0000F2BD0000}"/>
    <cellStyle name="Normal 5 3 2 3 2 3 3 4" xfId="39820" xr:uid="{00000000-0005-0000-0000-0000F3BD0000}"/>
    <cellStyle name="Normal 5 3 2 3 2 3 4" xfId="39821" xr:uid="{00000000-0005-0000-0000-0000F4BD0000}"/>
    <cellStyle name="Normal 5 3 2 3 2 3 4 2" xfId="39822" xr:uid="{00000000-0005-0000-0000-0000F5BD0000}"/>
    <cellStyle name="Normal 5 3 2 3 2 3 4 2 2" xfId="39823" xr:uid="{00000000-0005-0000-0000-0000F6BD0000}"/>
    <cellStyle name="Normal 5 3 2 3 2 3 4 2 3" xfId="57924" xr:uid="{00000000-0005-0000-0000-0000F7BD0000}"/>
    <cellStyle name="Normal 5 3 2 3 2 3 4 3" xfId="39824" xr:uid="{00000000-0005-0000-0000-0000F8BD0000}"/>
    <cellStyle name="Normal 5 3 2 3 2 3 4 4" xfId="39825" xr:uid="{00000000-0005-0000-0000-0000F9BD0000}"/>
    <cellStyle name="Normal 5 3 2 3 2 3 5" xfId="39826" xr:uid="{00000000-0005-0000-0000-0000FABD0000}"/>
    <cellStyle name="Normal 5 3 2 3 2 3 5 2" xfId="39827" xr:uid="{00000000-0005-0000-0000-0000FBBD0000}"/>
    <cellStyle name="Normal 5 3 2 3 2 3 5 3" xfId="57925" xr:uid="{00000000-0005-0000-0000-0000FCBD0000}"/>
    <cellStyle name="Normal 5 3 2 3 2 3 6" xfId="39828" xr:uid="{00000000-0005-0000-0000-0000FDBD0000}"/>
    <cellStyle name="Normal 5 3 2 3 2 3 7" xfId="39829" xr:uid="{00000000-0005-0000-0000-0000FEBD0000}"/>
    <cellStyle name="Normal 5 3 2 3 2 4" xfId="39830" xr:uid="{00000000-0005-0000-0000-0000FFBD0000}"/>
    <cellStyle name="Normal 5 3 2 3 2 4 2" xfId="39831" xr:uid="{00000000-0005-0000-0000-000000BE0000}"/>
    <cellStyle name="Normal 5 3 2 3 2 4 2 2" xfId="39832" xr:uid="{00000000-0005-0000-0000-000001BE0000}"/>
    <cellStyle name="Normal 5 3 2 3 2 4 2 2 2" xfId="39833" xr:uid="{00000000-0005-0000-0000-000002BE0000}"/>
    <cellStyle name="Normal 5 3 2 3 2 4 2 2 3" xfId="57926" xr:uid="{00000000-0005-0000-0000-000003BE0000}"/>
    <cellStyle name="Normal 5 3 2 3 2 4 2 3" xfId="39834" xr:uid="{00000000-0005-0000-0000-000004BE0000}"/>
    <cellStyle name="Normal 5 3 2 3 2 4 2 4" xfId="39835" xr:uid="{00000000-0005-0000-0000-000005BE0000}"/>
    <cellStyle name="Normal 5 3 2 3 2 4 3" xfId="39836" xr:uid="{00000000-0005-0000-0000-000006BE0000}"/>
    <cellStyle name="Normal 5 3 2 3 2 4 3 2" xfId="39837" xr:uid="{00000000-0005-0000-0000-000007BE0000}"/>
    <cellStyle name="Normal 5 3 2 3 2 4 3 2 2" xfId="39838" xr:uid="{00000000-0005-0000-0000-000008BE0000}"/>
    <cellStyle name="Normal 5 3 2 3 2 4 3 2 3" xfId="57927" xr:uid="{00000000-0005-0000-0000-000009BE0000}"/>
    <cellStyle name="Normal 5 3 2 3 2 4 3 3" xfId="39839" xr:uid="{00000000-0005-0000-0000-00000ABE0000}"/>
    <cellStyle name="Normal 5 3 2 3 2 4 3 4" xfId="39840" xr:uid="{00000000-0005-0000-0000-00000BBE0000}"/>
    <cellStyle name="Normal 5 3 2 3 2 4 4" xfId="39841" xr:uid="{00000000-0005-0000-0000-00000CBE0000}"/>
    <cellStyle name="Normal 5 3 2 3 2 4 4 2" xfId="39842" xr:uid="{00000000-0005-0000-0000-00000DBE0000}"/>
    <cellStyle name="Normal 5 3 2 3 2 4 4 3" xfId="57928" xr:uid="{00000000-0005-0000-0000-00000EBE0000}"/>
    <cellStyle name="Normal 5 3 2 3 2 4 5" xfId="39843" xr:uid="{00000000-0005-0000-0000-00000FBE0000}"/>
    <cellStyle name="Normal 5 3 2 3 2 4 6" xfId="39844" xr:uid="{00000000-0005-0000-0000-000010BE0000}"/>
    <cellStyle name="Normal 5 3 2 3 2 5" xfId="39845" xr:uid="{00000000-0005-0000-0000-000011BE0000}"/>
    <cellStyle name="Normal 5 3 2 3 2 5 2" xfId="39846" xr:uid="{00000000-0005-0000-0000-000012BE0000}"/>
    <cellStyle name="Normal 5 3 2 3 2 5 2 2" xfId="39847" xr:uid="{00000000-0005-0000-0000-000013BE0000}"/>
    <cellStyle name="Normal 5 3 2 3 2 5 2 2 2" xfId="39848" xr:uid="{00000000-0005-0000-0000-000014BE0000}"/>
    <cellStyle name="Normal 5 3 2 3 2 5 2 2 3" xfId="57929" xr:uid="{00000000-0005-0000-0000-000015BE0000}"/>
    <cellStyle name="Normal 5 3 2 3 2 5 2 3" xfId="39849" xr:uid="{00000000-0005-0000-0000-000016BE0000}"/>
    <cellStyle name="Normal 5 3 2 3 2 5 2 4" xfId="39850" xr:uid="{00000000-0005-0000-0000-000017BE0000}"/>
    <cellStyle name="Normal 5 3 2 3 2 5 3" xfId="39851" xr:uid="{00000000-0005-0000-0000-000018BE0000}"/>
    <cellStyle name="Normal 5 3 2 3 2 5 3 2" xfId="39852" xr:uid="{00000000-0005-0000-0000-000019BE0000}"/>
    <cellStyle name="Normal 5 3 2 3 2 5 3 3" xfId="57930" xr:uid="{00000000-0005-0000-0000-00001ABE0000}"/>
    <cellStyle name="Normal 5 3 2 3 2 5 4" xfId="39853" xr:uid="{00000000-0005-0000-0000-00001BBE0000}"/>
    <cellStyle name="Normal 5 3 2 3 2 5 5" xfId="39854" xr:uid="{00000000-0005-0000-0000-00001CBE0000}"/>
    <cellStyle name="Normal 5 3 2 3 2 6" xfId="39855" xr:uid="{00000000-0005-0000-0000-00001DBE0000}"/>
    <cellStyle name="Normal 5 3 2 3 2 6 2" xfId="39856" xr:uid="{00000000-0005-0000-0000-00001EBE0000}"/>
    <cellStyle name="Normal 5 3 2 3 2 6 2 2" xfId="39857" xr:uid="{00000000-0005-0000-0000-00001FBE0000}"/>
    <cellStyle name="Normal 5 3 2 3 2 6 2 3" xfId="57931" xr:uid="{00000000-0005-0000-0000-000020BE0000}"/>
    <cellStyle name="Normal 5 3 2 3 2 6 3" xfId="39858" xr:uid="{00000000-0005-0000-0000-000021BE0000}"/>
    <cellStyle name="Normal 5 3 2 3 2 6 4" xfId="39859" xr:uid="{00000000-0005-0000-0000-000022BE0000}"/>
    <cellStyle name="Normal 5 3 2 3 2 7" xfId="39860" xr:uid="{00000000-0005-0000-0000-000023BE0000}"/>
    <cellStyle name="Normal 5 3 2 3 2 7 2" xfId="39861" xr:uid="{00000000-0005-0000-0000-000024BE0000}"/>
    <cellStyle name="Normal 5 3 2 3 2 7 2 2" xfId="39862" xr:uid="{00000000-0005-0000-0000-000025BE0000}"/>
    <cellStyle name="Normal 5 3 2 3 2 7 2 3" xfId="57932" xr:uid="{00000000-0005-0000-0000-000026BE0000}"/>
    <cellStyle name="Normal 5 3 2 3 2 7 3" xfId="39863" xr:uid="{00000000-0005-0000-0000-000027BE0000}"/>
    <cellStyle name="Normal 5 3 2 3 2 7 4" xfId="39864" xr:uid="{00000000-0005-0000-0000-000028BE0000}"/>
    <cellStyle name="Normal 5 3 2 3 2 8" xfId="39865" xr:uid="{00000000-0005-0000-0000-000029BE0000}"/>
    <cellStyle name="Normal 5 3 2 3 2 8 2" xfId="39866" xr:uid="{00000000-0005-0000-0000-00002ABE0000}"/>
    <cellStyle name="Normal 5 3 2 3 2 8 3" xfId="57933" xr:uid="{00000000-0005-0000-0000-00002BBE0000}"/>
    <cellStyle name="Normal 5 3 2 3 2 9" xfId="39867" xr:uid="{00000000-0005-0000-0000-00002CBE0000}"/>
    <cellStyle name="Normal 5 3 2 3 3" xfId="39868" xr:uid="{00000000-0005-0000-0000-00002DBE0000}"/>
    <cellStyle name="Normal 5 3 2 3 3 2" xfId="39869" xr:uid="{00000000-0005-0000-0000-00002EBE0000}"/>
    <cellStyle name="Normal 5 3 2 3 3 2 2" xfId="39870" xr:uid="{00000000-0005-0000-0000-00002FBE0000}"/>
    <cellStyle name="Normal 5 3 2 3 3 2 2 2" xfId="39871" xr:uid="{00000000-0005-0000-0000-000030BE0000}"/>
    <cellStyle name="Normal 5 3 2 3 3 2 2 2 2" xfId="39872" xr:uid="{00000000-0005-0000-0000-000031BE0000}"/>
    <cellStyle name="Normal 5 3 2 3 3 2 2 2 2 2" xfId="39873" xr:uid="{00000000-0005-0000-0000-000032BE0000}"/>
    <cellStyle name="Normal 5 3 2 3 3 2 2 2 2 3" xfId="57934" xr:uid="{00000000-0005-0000-0000-000033BE0000}"/>
    <cellStyle name="Normal 5 3 2 3 3 2 2 2 3" xfId="39874" xr:uid="{00000000-0005-0000-0000-000034BE0000}"/>
    <cellStyle name="Normal 5 3 2 3 3 2 2 2 4" xfId="39875" xr:uid="{00000000-0005-0000-0000-000035BE0000}"/>
    <cellStyle name="Normal 5 3 2 3 3 2 2 3" xfId="39876" xr:uid="{00000000-0005-0000-0000-000036BE0000}"/>
    <cellStyle name="Normal 5 3 2 3 3 2 2 3 2" xfId="39877" xr:uid="{00000000-0005-0000-0000-000037BE0000}"/>
    <cellStyle name="Normal 5 3 2 3 3 2 2 3 2 2" xfId="39878" xr:uid="{00000000-0005-0000-0000-000038BE0000}"/>
    <cellStyle name="Normal 5 3 2 3 3 2 2 3 2 3" xfId="57935" xr:uid="{00000000-0005-0000-0000-000039BE0000}"/>
    <cellStyle name="Normal 5 3 2 3 3 2 2 3 3" xfId="39879" xr:uid="{00000000-0005-0000-0000-00003ABE0000}"/>
    <cellStyle name="Normal 5 3 2 3 3 2 2 3 4" xfId="39880" xr:uid="{00000000-0005-0000-0000-00003BBE0000}"/>
    <cellStyle name="Normal 5 3 2 3 3 2 2 4" xfId="39881" xr:uid="{00000000-0005-0000-0000-00003CBE0000}"/>
    <cellStyle name="Normal 5 3 2 3 3 2 2 4 2" xfId="39882" xr:uid="{00000000-0005-0000-0000-00003DBE0000}"/>
    <cellStyle name="Normal 5 3 2 3 3 2 2 4 3" xfId="57936" xr:uid="{00000000-0005-0000-0000-00003EBE0000}"/>
    <cellStyle name="Normal 5 3 2 3 3 2 2 5" xfId="39883" xr:uid="{00000000-0005-0000-0000-00003FBE0000}"/>
    <cellStyle name="Normal 5 3 2 3 3 2 2 6" xfId="39884" xr:uid="{00000000-0005-0000-0000-000040BE0000}"/>
    <cellStyle name="Normal 5 3 2 3 3 2 3" xfId="39885" xr:uid="{00000000-0005-0000-0000-000041BE0000}"/>
    <cellStyle name="Normal 5 3 2 3 3 2 3 2" xfId="39886" xr:uid="{00000000-0005-0000-0000-000042BE0000}"/>
    <cellStyle name="Normal 5 3 2 3 3 2 3 2 2" xfId="39887" xr:uid="{00000000-0005-0000-0000-000043BE0000}"/>
    <cellStyle name="Normal 5 3 2 3 3 2 3 2 3" xfId="57937" xr:uid="{00000000-0005-0000-0000-000044BE0000}"/>
    <cellStyle name="Normal 5 3 2 3 3 2 3 3" xfId="39888" xr:uid="{00000000-0005-0000-0000-000045BE0000}"/>
    <cellStyle name="Normal 5 3 2 3 3 2 3 4" xfId="39889" xr:uid="{00000000-0005-0000-0000-000046BE0000}"/>
    <cellStyle name="Normal 5 3 2 3 3 2 4" xfId="39890" xr:uid="{00000000-0005-0000-0000-000047BE0000}"/>
    <cellStyle name="Normal 5 3 2 3 3 2 4 2" xfId="39891" xr:uid="{00000000-0005-0000-0000-000048BE0000}"/>
    <cellStyle name="Normal 5 3 2 3 3 2 4 2 2" xfId="39892" xr:uid="{00000000-0005-0000-0000-000049BE0000}"/>
    <cellStyle name="Normal 5 3 2 3 3 2 4 2 3" xfId="57938" xr:uid="{00000000-0005-0000-0000-00004ABE0000}"/>
    <cellStyle name="Normal 5 3 2 3 3 2 4 3" xfId="39893" xr:uid="{00000000-0005-0000-0000-00004BBE0000}"/>
    <cellStyle name="Normal 5 3 2 3 3 2 4 4" xfId="39894" xr:uid="{00000000-0005-0000-0000-00004CBE0000}"/>
    <cellStyle name="Normal 5 3 2 3 3 2 5" xfId="39895" xr:uid="{00000000-0005-0000-0000-00004DBE0000}"/>
    <cellStyle name="Normal 5 3 2 3 3 2 5 2" xfId="39896" xr:uid="{00000000-0005-0000-0000-00004EBE0000}"/>
    <cellStyle name="Normal 5 3 2 3 3 2 5 3" xfId="57939" xr:uid="{00000000-0005-0000-0000-00004FBE0000}"/>
    <cellStyle name="Normal 5 3 2 3 3 2 6" xfId="39897" xr:uid="{00000000-0005-0000-0000-000050BE0000}"/>
    <cellStyle name="Normal 5 3 2 3 3 2 7" xfId="39898" xr:uid="{00000000-0005-0000-0000-000051BE0000}"/>
    <cellStyle name="Normal 5 3 2 3 3 3" xfId="39899" xr:uid="{00000000-0005-0000-0000-000052BE0000}"/>
    <cellStyle name="Normal 5 3 2 3 3 3 2" xfId="39900" xr:uid="{00000000-0005-0000-0000-000053BE0000}"/>
    <cellStyle name="Normal 5 3 2 3 3 3 2 2" xfId="39901" xr:uid="{00000000-0005-0000-0000-000054BE0000}"/>
    <cellStyle name="Normal 5 3 2 3 3 3 2 2 2" xfId="39902" xr:uid="{00000000-0005-0000-0000-000055BE0000}"/>
    <cellStyle name="Normal 5 3 2 3 3 3 2 2 3" xfId="57940" xr:uid="{00000000-0005-0000-0000-000056BE0000}"/>
    <cellStyle name="Normal 5 3 2 3 3 3 2 3" xfId="39903" xr:uid="{00000000-0005-0000-0000-000057BE0000}"/>
    <cellStyle name="Normal 5 3 2 3 3 3 2 4" xfId="39904" xr:uid="{00000000-0005-0000-0000-000058BE0000}"/>
    <cellStyle name="Normal 5 3 2 3 3 3 3" xfId="39905" xr:uid="{00000000-0005-0000-0000-000059BE0000}"/>
    <cellStyle name="Normal 5 3 2 3 3 3 3 2" xfId="39906" xr:uid="{00000000-0005-0000-0000-00005ABE0000}"/>
    <cellStyle name="Normal 5 3 2 3 3 3 3 2 2" xfId="39907" xr:uid="{00000000-0005-0000-0000-00005BBE0000}"/>
    <cellStyle name="Normal 5 3 2 3 3 3 3 2 3" xfId="57941" xr:uid="{00000000-0005-0000-0000-00005CBE0000}"/>
    <cellStyle name="Normal 5 3 2 3 3 3 3 3" xfId="39908" xr:uid="{00000000-0005-0000-0000-00005DBE0000}"/>
    <cellStyle name="Normal 5 3 2 3 3 3 3 4" xfId="39909" xr:uid="{00000000-0005-0000-0000-00005EBE0000}"/>
    <cellStyle name="Normal 5 3 2 3 3 3 4" xfId="39910" xr:uid="{00000000-0005-0000-0000-00005FBE0000}"/>
    <cellStyle name="Normal 5 3 2 3 3 3 4 2" xfId="39911" xr:uid="{00000000-0005-0000-0000-000060BE0000}"/>
    <cellStyle name="Normal 5 3 2 3 3 3 4 3" xfId="57942" xr:uid="{00000000-0005-0000-0000-000061BE0000}"/>
    <cellStyle name="Normal 5 3 2 3 3 3 5" xfId="39912" xr:uid="{00000000-0005-0000-0000-000062BE0000}"/>
    <cellStyle name="Normal 5 3 2 3 3 3 6" xfId="39913" xr:uid="{00000000-0005-0000-0000-000063BE0000}"/>
    <cellStyle name="Normal 5 3 2 3 3 4" xfId="39914" xr:uid="{00000000-0005-0000-0000-000064BE0000}"/>
    <cellStyle name="Normal 5 3 2 3 3 4 2" xfId="39915" xr:uid="{00000000-0005-0000-0000-000065BE0000}"/>
    <cellStyle name="Normal 5 3 2 3 3 4 2 2" xfId="39916" xr:uid="{00000000-0005-0000-0000-000066BE0000}"/>
    <cellStyle name="Normal 5 3 2 3 3 4 2 3" xfId="57943" xr:uid="{00000000-0005-0000-0000-000067BE0000}"/>
    <cellStyle name="Normal 5 3 2 3 3 4 3" xfId="39917" xr:uid="{00000000-0005-0000-0000-000068BE0000}"/>
    <cellStyle name="Normal 5 3 2 3 3 4 4" xfId="39918" xr:uid="{00000000-0005-0000-0000-000069BE0000}"/>
    <cellStyle name="Normal 5 3 2 3 3 5" xfId="39919" xr:uid="{00000000-0005-0000-0000-00006ABE0000}"/>
    <cellStyle name="Normal 5 3 2 3 3 5 2" xfId="39920" xr:uid="{00000000-0005-0000-0000-00006BBE0000}"/>
    <cellStyle name="Normal 5 3 2 3 3 5 2 2" xfId="39921" xr:uid="{00000000-0005-0000-0000-00006CBE0000}"/>
    <cellStyle name="Normal 5 3 2 3 3 5 2 3" xfId="57944" xr:uid="{00000000-0005-0000-0000-00006DBE0000}"/>
    <cellStyle name="Normal 5 3 2 3 3 5 3" xfId="39922" xr:uid="{00000000-0005-0000-0000-00006EBE0000}"/>
    <cellStyle name="Normal 5 3 2 3 3 5 4" xfId="39923" xr:uid="{00000000-0005-0000-0000-00006FBE0000}"/>
    <cellStyle name="Normal 5 3 2 3 3 6" xfId="39924" xr:uid="{00000000-0005-0000-0000-000070BE0000}"/>
    <cellStyle name="Normal 5 3 2 3 3 6 2" xfId="39925" xr:uid="{00000000-0005-0000-0000-000071BE0000}"/>
    <cellStyle name="Normal 5 3 2 3 3 6 3" xfId="57945" xr:uid="{00000000-0005-0000-0000-000072BE0000}"/>
    <cellStyle name="Normal 5 3 2 3 3 7" xfId="39926" xr:uid="{00000000-0005-0000-0000-000073BE0000}"/>
    <cellStyle name="Normal 5 3 2 3 3 8" xfId="39927" xr:uid="{00000000-0005-0000-0000-000074BE0000}"/>
    <cellStyle name="Normal 5 3 2 3 4" xfId="39928" xr:uid="{00000000-0005-0000-0000-000075BE0000}"/>
    <cellStyle name="Normal 5 3 2 3 4 2" xfId="39929" xr:uid="{00000000-0005-0000-0000-000076BE0000}"/>
    <cellStyle name="Normal 5 3 2 3 4 2 2" xfId="39930" xr:uid="{00000000-0005-0000-0000-000077BE0000}"/>
    <cellStyle name="Normal 5 3 2 3 4 2 2 2" xfId="39931" xr:uid="{00000000-0005-0000-0000-000078BE0000}"/>
    <cellStyle name="Normal 5 3 2 3 4 2 2 2 2" xfId="39932" xr:uid="{00000000-0005-0000-0000-000079BE0000}"/>
    <cellStyle name="Normal 5 3 2 3 4 2 2 2 3" xfId="57946" xr:uid="{00000000-0005-0000-0000-00007ABE0000}"/>
    <cellStyle name="Normal 5 3 2 3 4 2 2 3" xfId="39933" xr:uid="{00000000-0005-0000-0000-00007BBE0000}"/>
    <cellStyle name="Normal 5 3 2 3 4 2 2 4" xfId="39934" xr:uid="{00000000-0005-0000-0000-00007CBE0000}"/>
    <cellStyle name="Normal 5 3 2 3 4 2 3" xfId="39935" xr:uid="{00000000-0005-0000-0000-00007DBE0000}"/>
    <cellStyle name="Normal 5 3 2 3 4 2 3 2" xfId="39936" xr:uid="{00000000-0005-0000-0000-00007EBE0000}"/>
    <cellStyle name="Normal 5 3 2 3 4 2 3 2 2" xfId="39937" xr:uid="{00000000-0005-0000-0000-00007FBE0000}"/>
    <cellStyle name="Normal 5 3 2 3 4 2 3 2 3" xfId="57947" xr:uid="{00000000-0005-0000-0000-000080BE0000}"/>
    <cellStyle name="Normal 5 3 2 3 4 2 3 3" xfId="39938" xr:uid="{00000000-0005-0000-0000-000081BE0000}"/>
    <cellStyle name="Normal 5 3 2 3 4 2 3 4" xfId="39939" xr:uid="{00000000-0005-0000-0000-000082BE0000}"/>
    <cellStyle name="Normal 5 3 2 3 4 2 4" xfId="39940" xr:uid="{00000000-0005-0000-0000-000083BE0000}"/>
    <cellStyle name="Normal 5 3 2 3 4 2 4 2" xfId="39941" xr:uid="{00000000-0005-0000-0000-000084BE0000}"/>
    <cellStyle name="Normal 5 3 2 3 4 2 4 3" xfId="57948" xr:uid="{00000000-0005-0000-0000-000085BE0000}"/>
    <cellStyle name="Normal 5 3 2 3 4 2 5" xfId="39942" xr:uid="{00000000-0005-0000-0000-000086BE0000}"/>
    <cellStyle name="Normal 5 3 2 3 4 2 6" xfId="39943" xr:uid="{00000000-0005-0000-0000-000087BE0000}"/>
    <cellStyle name="Normal 5 3 2 3 4 3" xfId="39944" xr:uid="{00000000-0005-0000-0000-000088BE0000}"/>
    <cellStyle name="Normal 5 3 2 3 4 3 2" xfId="39945" xr:uid="{00000000-0005-0000-0000-000089BE0000}"/>
    <cellStyle name="Normal 5 3 2 3 4 3 2 2" xfId="39946" xr:uid="{00000000-0005-0000-0000-00008ABE0000}"/>
    <cellStyle name="Normal 5 3 2 3 4 3 2 3" xfId="57949" xr:uid="{00000000-0005-0000-0000-00008BBE0000}"/>
    <cellStyle name="Normal 5 3 2 3 4 3 3" xfId="39947" xr:uid="{00000000-0005-0000-0000-00008CBE0000}"/>
    <cellStyle name="Normal 5 3 2 3 4 3 4" xfId="39948" xr:uid="{00000000-0005-0000-0000-00008DBE0000}"/>
    <cellStyle name="Normal 5 3 2 3 4 4" xfId="39949" xr:uid="{00000000-0005-0000-0000-00008EBE0000}"/>
    <cellStyle name="Normal 5 3 2 3 4 4 2" xfId="39950" xr:uid="{00000000-0005-0000-0000-00008FBE0000}"/>
    <cellStyle name="Normal 5 3 2 3 4 4 2 2" xfId="39951" xr:uid="{00000000-0005-0000-0000-000090BE0000}"/>
    <cellStyle name="Normal 5 3 2 3 4 4 2 3" xfId="57950" xr:uid="{00000000-0005-0000-0000-000091BE0000}"/>
    <cellStyle name="Normal 5 3 2 3 4 4 3" xfId="39952" xr:uid="{00000000-0005-0000-0000-000092BE0000}"/>
    <cellStyle name="Normal 5 3 2 3 4 4 4" xfId="39953" xr:uid="{00000000-0005-0000-0000-000093BE0000}"/>
    <cellStyle name="Normal 5 3 2 3 4 5" xfId="39954" xr:uid="{00000000-0005-0000-0000-000094BE0000}"/>
    <cellStyle name="Normal 5 3 2 3 4 5 2" xfId="39955" xr:uid="{00000000-0005-0000-0000-000095BE0000}"/>
    <cellStyle name="Normal 5 3 2 3 4 5 3" xfId="57951" xr:uid="{00000000-0005-0000-0000-000096BE0000}"/>
    <cellStyle name="Normal 5 3 2 3 4 6" xfId="39956" xr:uid="{00000000-0005-0000-0000-000097BE0000}"/>
    <cellStyle name="Normal 5 3 2 3 4 7" xfId="39957" xr:uid="{00000000-0005-0000-0000-000098BE0000}"/>
    <cellStyle name="Normal 5 3 2 3 5" xfId="39958" xr:uid="{00000000-0005-0000-0000-000099BE0000}"/>
    <cellStyle name="Normal 5 3 2 3 5 2" xfId="39959" xr:uid="{00000000-0005-0000-0000-00009ABE0000}"/>
    <cellStyle name="Normal 5 3 2 3 5 2 2" xfId="39960" xr:uid="{00000000-0005-0000-0000-00009BBE0000}"/>
    <cellStyle name="Normal 5 3 2 3 5 2 2 2" xfId="39961" xr:uid="{00000000-0005-0000-0000-00009CBE0000}"/>
    <cellStyle name="Normal 5 3 2 3 5 2 2 3" xfId="57952" xr:uid="{00000000-0005-0000-0000-00009DBE0000}"/>
    <cellStyle name="Normal 5 3 2 3 5 2 3" xfId="39962" xr:uid="{00000000-0005-0000-0000-00009EBE0000}"/>
    <cellStyle name="Normal 5 3 2 3 5 2 4" xfId="39963" xr:uid="{00000000-0005-0000-0000-00009FBE0000}"/>
    <cellStyle name="Normal 5 3 2 3 5 3" xfId="39964" xr:uid="{00000000-0005-0000-0000-0000A0BE0000}"/>
    <cellStyle name="Normal 5 3 2 3 5 3 2" xfId="39965" xr:uid="{00000000-0005-0000-0000-0000A1BE0000}"/>
    <cellStyle name="Normal 5 3 2 3 5 3 2 2" xfId="39966" xr:uid="{00000000-0005-0000-0000-0000A2BE0000}"/>
    <cellStyle name="Normal 5 3 2 3 5 3 2 3" xfId="57953" xr:uid="{00000000-0005-0000-0000-0000A3BE0000}"/>
    <cellStyle name="Normal 5 3 2 3 5 3 3" xfId="39967" xr:uid="{00000000-0005-0000-0000-0000A4BE0000}"/>
    <cellStyle name="Normal 5 3 2 3 5 3 4" xfId="39968" xr:uid="{00000000-0005-0000-0000-0000A5BE0000}"/>
    <cellStyle name="Normal 5 3 2 3 5 4" xfId="39969" xr:uid="{00000000-0005-0000-0000-0000A6BE0000}"/>
    <cellStyle name="Normal 5 3 2 3 5 4 2" xfId="39970" xr:uid="{00000000-0005-0000-0000-0000A7BE0000}"/>
    <cellStyle name="Normal 5 3 2 3 5 4 3" xfId="57954" xr:uid="{00000000-0005-0000-0000-0000A8BE0000}"/>
    <cellStyle name="Normal 5 3 2 3 5 5" xfId="39971" xr:uid="{00000000-0005-0000-0000-0000A9BE0000}"/>
    <cellStyle name="Normal 5 3 2 3 5 6" xfId="39972" xr:uid="{00000000-0005-0000-0000-0000AABE0000}"/>
    <cellStyle name="Normal 5 3 2 3 6" xfId="39973" xr:uid="{00000000-0005-0000-0000-0000ABBE0000}"/>
    <cellStyle name="Normal 5 3 2 3 6 2" xfId="39974" xr:uid="{00000000-0005-0000-0000-0000ACBE0000}"/>
    <cellStyle name="Normal 5 3 2 3 6 2 2" xfId="39975" xr:uid="{00000000-0005-0000-0000-0000ADBE0000}"/>
    <cellStyle name="Normal 5 3 2 3 6 2 2 2" xfId="39976" xr:uid="{00000000-0005-0000-0000-0000AEBE0000}"/>
    <cellStyle name="Normal 5 3 2 3 6 2 2 3" xfId="57955" xr:uid="{00000000-0005-0000-0000-0000AFBE0000}"/>
    <cellStyle name="Normal 5 3 2 3 6 2 3" xfId="39977" xr:uid="{00000000-0005-0000-0000-0000B0BE0000}"/>
    <cellStyle name="Normal 5 3 2 3 6 2 4" xfId="39978" xr:uid="{00000000-0005-0000-0000-0000B1BE0000}"/>
    <cellStyle name="Normal 5 3 2 3 6 3" xfId="39979" xr:uid="{00000000-0005-0000-0000-0000B2BE0000}"/>
    <cellStyle name="Normal 5 3 2 3 6 3 2" xfId="39980" xr:uid="{00000000-0005-0000-0000-0000B3BE0000}"/>
    <cellStyle name="Normal 5 3 2 3 6 3 3" xfId="57956" xr:uid="{00000000-0005-0000-0000-0000B4BE0000}"/>
    <cellStyle name="Normal 5 3 2 3 6 4" xfId="39981" xr:uid="{00000000-0005-0000-0000-0000B5BE0000}"/>
    <cellStyle name="Normal 5 3 2 3 6 5" xfId="39982" xr:uid="{00000000-0005-0000-0000-0000B6BE0000}"/>
    <cellStyle name="Normal 5 3 2 3 7" xfId="39983" xr:uid="{00000000-0005-0000-0000-0000B7BE0000}"/>
    <cellStyle name="Normal 5 3 2 3 7 2" xfId="39984" xr:uid="{00000000-0005-0000-0000-0000B8BE0000}"/>
    <cellStyle name="Normal 5 3 2 3 7 2 2" xfId="39985" xr:uid="{00000000-0005-0000-0000-0000B9BE0000}"/>
    <cellStyle name="Normal 5 3 2 3 7 2 3" xfId="57957" xr:uid="{00000000-0005-0000-0000-0000BABE0000}"/>
    <cellStyle name="Normal 5 3 2 3 7 3" xfId="39986" xr:uid="{00000000-0005-0000-0000-0000BBBE0000}"/>
    <cellStyle name="Normal 5 3 2 3 7 4" xfId="39987" xr:uid="{00000000-0005-0000-0000-0000BCBE0000}"/>
    <cellStyle name="Normal 5 3 2 3 8" xfId="39988" xr:uid="{00000000-0005-0000-0000-0000BDBE0000}"/>
    <cellStyle name="Normal 5 3 2 3 8 2" xfId="39989" xr:uid="{00000000-0005-0000-0000-0000BEBE0000}"/>
    <cellStyle name="Normal 5 3 2 3 8 2 2" xfId="39990" xr:uid="{00000000-0005-0000-0000-0000BFBE0000}"/>
    <cellStyle name="Normal 5 3 2 3 8 2 3" xfId="57958" xr:uid="{00000000-0005-0000-0000-0000C0BE0000}"/>
    <cellStyle name="Normal 5 3 2 3 8 3" xfId="39991" xr:uid="{00000000-0005-0000-0000-0000C1BE0000}"/>
    <cellStyle name="Normal 5 3 2 3 8 4" xfId="39992" xr:uid="{00000000-0005-0000-0000-0000C2BE0000}"/>
    <cellStyle name="Normal 5 3 2 3 9" xfId="39993" xr:uid="{00000000-0005-0000-0000-0000C3BE0000}"/>
    <cellStyle name="Normal 5 3 2 3 9 2" xfId="39994" xr:uid="{00000000-0005-0000-0000-0000C4BE0000}"/>
    <cellStyle name="Normal 5 3 2 3 9 3" xfId="57959" xr:uid="{00000000-0005-0000-0000-0000C5BE0000}"/>
    <cellStyle name="Normal 5 3 2 4" xfId="39995" xr:uid="{00000000-0005-0000-0000-0000C6BE0000}"/>
    <cellStyle name="Normal 5 3 2 4 10" xfId="39996" xr:uid="{00000000-0005-0000-0000-0000C7BE0000}"/>
    <cellStyle name="Normal 5 3 2 4 2" xfId="39997" xr:uid="{00000000-0005-0000-0000-0000C8BE0000}"/>
    <cellStyle name="Normal 5 3 2 4 2 2" xfId="39998" xr:uid="{00000000-0005-0000-0000-0000C9BE0000}"/>
    <cellStyle name="Normal 5 3 2 4 2 2 2" xfId="39999" xr:uid="{00000000-0005-0000-0000-0000CABE0000}"/>
    <cellStyle name="Normal 5 3 2 4 2 2 2 2" xfId="40000" xr:uid="{00000000-0005-0000-0000-0000CBBE0000}"/>
    <cellStyle name="Normal 5 3 2 4 2 2 2 2 2" xfId="40001" xr:uid="{00000000-0005-0000-0000-0000CCBE0000}"/>
    <cellStyle name="Normal 5 3 2 4 2 2 2 2 2 2" xfId="40002" xr:uid="{00000000-0005-0000-0000-0000CDBE0000}"/>
    <cellStyle name="Normal 5 3 2 4 2 2 2 2 2 3" xfId="57960" xr:uid="{00000000-0005-0000-0000-0000CEBE0000}"/>
    <cellStyle name="Normal 5 3 2 4 2 2 2 2 3" xfId="40003" xr:uid="{00000000-0005-0000-0000-0000CFBE0000}"/>
    <cellStyle name="Normal 5 3 2 4 2 2 2 2 4" xfId="40004" xr:uid="{00000000-0005-0000-0000-0000D0BE0000}"/>
    <cellStyle name="Normal 5 3 2 4 2 2 2 3" xfId="40005" xr:uid="{00000000-0005-0000-0000-0000D1BE0000}"/>
    <cellStyle name="Normal 5 3 2 4 2 2 2 3 2" xfId="40006" xr:uid="{00000000-0005-0000-0000-0000D2BE0000}"/>
    <cellStyle name="Normal 5 3 2 4 2 2 2 3 2 2" xfId="40007" xr:uid="{00000000-0005-0000-0000-0000D3BE0000}"/>
    <cellStyle name="Normal 5 3 2 4 2 2 2 3 2 3" xfId="57961" xr:uid="{00000000-0005-0000-0000-0000D4BE0000}"/>
    <cellStyle name="Normal 5 3 2 4 2 2 2 3 3" xfId="40008" xr:uid="{00000000-0005-0000-0000-0000D5BE0000}"/>
    <cellStyle name="Normal 5 3 2 4 2 2 2 3 4" xfId="40009" xr:uid="{00000000-0005-0000-0000-0000D6BE0000}"/>
    <cellStyle name="Normal 5 3 2 4 2 2 2 4" xfId="40010" xr:uid="{00000000-0005-0000-0000-0000D7BE0000}"/>
    <cellStyle name="Normal 5 3 2 4 2 2 2 4 2" xfId="40011" xr:uid="{00000000-0005-0000-0000-0000D8BE0000}"/>
    <cellStyle name="Normal 5 3 2 4 2 2 2 4 3" xfId="57962" xr:uid="{00000000-0005-0000-0000-0000D9BE0000}"/>
    <cellStyle name="Normal 5 3 2 4 2 2 2 5" xfId="40012" xr:uid="{00000000-0005-0000-0000-0000DABE0000}"/>
    <cellStyle name="Normal 5 3 2 4 2 2 2 6" xfId="40013" xr:uid="{00000000-0005-0000-0000-0000DBBE0000}"/>
    <cellStyle name="Normal 5 3 2 4 2 2 3" xfId="40014" xr:uid="{00000000-0005-0000-0000-0000DCBE0000}"/>
    <cellStyle name="Normal 5 3 2 4 2 2 3 2" xfId="40015" xr:uid="{00000000-0005-0000-0000-0000DDBE0000}"/>
    <cellStyle name="Normal 5 3 2 4 2 2 3 2 2" xfId="40016" xr:uid="{00000000-0005-0000-0000-0000DEBE0000}"/>
    <cellStyle name="Normal 5 3 2 4 2 2 3 2 3" xfId="57963" xr:uid="{00000000-0005-0000-0000-0000DFBE0000}"/>
    <cellStyle name="Normal 5 3 2 4 2 2 3 3" xfId="40017" xr:uid="{00000000-0005-0000-0000-0000E0BE0000}"/>
    <cellStyle name="Normal 5 3 2 4 2 2 3 4" xfId="40018" xr:uid="{00000000-0005-0000-0000-0000E1BE0000}"/>
    <cellStyle name="Normal 5 3 2 4 2 2 4" xfId="40019" xr:uid="{00000000-0005-0000-0000-0000E2BE0000}"/>
    <cellStyle name="Normal 5 3 2 4 2 2 4 2" xfId="40020" xr:uid="{00000000-0005-0000-0000-0000E3BE0000}"/>
    <cellStyle name="Normal 5 3 2 4 2 2 4 2 2" xfId="40021" xr:uid="{00000000-0005-0000-0000-0000E4BE0000}"/>
    <cellStyle name="Normal 5 3 2 4 2 2 4 2 3" xfId="57964" xr:uid="{00000000-0005-0000-0000-0000E5BE0000}"/>
    <cellStyle name="Normal 5 3 2 4 2 2 4 3" xfId="40022" xr:uid="{00000000-0005-0000-0000-0000E6BE0000}"/>
    <cellStyle name="Normal 5 3 2 4 2 2 4 4" xfId="40023" xr:uid="{00000000-0005-0000-0000-0000E7BE0000}"/>
    <cellStyle name="Normal 5 3 2 4 2 2 5" xfId="40024" xr:uid="{00000000-0005-0000-0000-0000E8BE0000}"/>
    <cellStyle name="Normal 5 3 2 4 2 2 5 2" xfId="40025" xr:uid="{00000000-0005-0000-0000-0000E9BE0000}"/>
    <cellStyle name="Normal 5 3 2 4 2 2 5 3" xfId="57965" xr:uid="{00000000-0005-0000-0000-0000EABE0000}"/>
    <cellStyle name="Normal 5 3 2 4 2 2 6" xfId="40026" xr:uid="{00000000-0005-0000-0000-0000EBBE0000}"/>
    <cellStyle name="Normal 5 3 2 4 2 2 7" xfId="40027" xr:uid="{00000000-0005-0000-0000-0000ECBE0000}"/>
    <cellStyle name="Normal 5 3 2 4 2 3" xfId="40028" xr:uid="{00000000-0005-0000-0000-0000EDBE0000}"/>
    <cellStyle name="Normal 5 3 2 4 2 3 2" xfId="40029" xr:uid="{00000000-0005-0000-0000-0000EEBE0000}"/>
    <cellStyle name="Normal 5 3 2 4 2 3 2 2" xfId="40030" xr:uid="{00000000-0005-0000-0000-0000EFBE0000}"/>
    <cellStyle name="Normal 5 3 2 4 2 3 2 2 2" xfId="40031" xr:uid="{00000000-0005-0000-0000-0000F0BE0000}"/>
    <cellStyle name="Normal 5 3 2 4 2 3 2 2 3" xfId="57966" xr:uid="{00000000-0005-0000-0000-0000F1BE0000}"/>
    <cellStyle name="Normal 5 3 2 4 2 3 2 3" xfId="40032" xr:uid="{00000000-0005-0000-0000-0000F2BE0000}"/>
    <cellStyle name="Normal 5 3 2 4 2 3 2 4" xfId="40033" xr:uid="{00000000-0005-0000-0000-0000F3BE0000}"/>
    <cellStyle name="Normal 5 3 2 4 2 3 3" xfId="40034" xr:uid="{00000000-0005-0000-0000-0000F4BE0000}"/>
    <cellStyle name="Normal 5 3 2 4 2 3 3 2" xfId="40035" xr:uid="{00000000-0005-0000-0000-0000F5BE0000}"/>
    <cellStyle name="Normal 5 3 2 4 2 3 3 2 2" xfId="40036" xr:uid="{00000000-0005-0000-0000-0000F6BE0000}"/>
    <cellStyle name="Normal 5 3 2 4 2 3 3 2 3" xfId="57967" xr:uid="{00000000-0005-0000-0000-0000F7BE0000}"/>
    <cellStyle name="Normal 5 3 2 4 2 3 3 3" xfId="40037" xr:uid="{00000000-0005-0000-0000-0000F8BE0000}"/>
    <cellStyle name="Normal 5 3 2 4 2 3 3 4" xfId="40038" xr:uid="{00000000-0005-0000-0000-0000F9BE0000}"/>
    <cellStyle name="Normal 5 3 2 4 2 3 4" xfId="40039" xr:uid="{00000000-0005-0000-0000-0000FABE0000}"/>
    <cellStyle name="Normal 5 3 2 4 2 3 4 2" xfId="40040" xr:uid="{00000000-0005-0000-0000-0000FBBE0000}"/>
    <cellStyle name="Normal 5 3 2 4 2 3 4 3" xfId="57968" xr:uid="{00000000-0005-0000-0000-0000FCBE0000}"/>
    <cellStyle name="Normal 5 3 2 4 2 3 5" xfId="40041" xr:uid="{00000000-0005-0000-0000-0000FDBE0000}"/>
    <cellStyle name="Normal 5 3 2 4 2 3 6" xfId="40042" xr:uid="{00000000-0005-0000-0000-0000FEBE0000}"/>
    <cellStyle name="Normal 5 3 2 4 2 4" xfId="40043" xr:uid="{00000000-0005-0000-0000-0000FFBE0000}"/>
    <cellStyle name="Normal 5 3 2 4 2 4 2" xfId="40044" xr:uid="{00000000-0005-0000-0000-000000BF0000}"/>
    <cellStyle name="Normal 5 3 2 4 2 4 2 2" xfId="40045" xr:uid="{00000000-0005-0000-0000-000001BF0000}"/>
    <cellStyle name="Normal 5 3 2 4 2 4 2 3" xfId="57969" xr:uid="{00000000-0005-0000-0000-000002BF0000}"/>
    <cellStyle name="Normal 5 3 2 4 2 4 3" xfId="40046" xr:uid="{00000000-0005-0000-0000-000003BF0000}"/>
    <cellStyle name="Normal 5 3 2 4 2 4 4" xfId="40047" xr:uid="{00000000-0005-0000-0000-000004BF0000}"/>
    <cellStyle name="Normal 5 3 2 4 2 5" xfId="40048" xr:uid="{00000000-0005-0000-0000-000005BF0000}"/>
    <cellStyle name="Normal 5 3 2 4 2 5 2" xfId="40049" xr:uid="{00000000-0005-0000-0000-000006BF0000}"/>
    <cellStyle name="Normal 5 3 2 4 2 5 2 2" xfId="40050" xr:uid="{00000000-0005-0000-0000-000007BF0000}"/>
    <cellStyle name="Normal 5 3 2 4 2 5 2 3" xfId="57970" xr:uid="{00000000-0005-0000-0000-000008BF0000}"/>
    <cellStyle name="Normal 5 3 2 4 2 5 3" xfId="40051" xr:uid="{00000000-0005-0000-0000-000009BF0000}"/>
    <cellStyle name="Normal 5 3 2 4 2 5 4" xfId="40052" xr:uid="{00000000-0005-0000-0000-00000ABF0000}"/>
    <cellStyle name="Normal 5 3 2 4 2 6" xfId="40053" xr:uid="{00000000-0005-0000-0000-00000BBF0000}"/>
    <cellStyle name="Normal 5 3 2 4 2 6 2" xfId="40054" xr:uid="{00000000-0005-0000-0000-00000CBF0000}"/>
    <cellStyle name="Normal 5 3 2 4 2 6 3" xfId="57971" xr:uid="{00000000-0005-0000-0000-00000DBF0000}"/>
    <cellStyle name="Normal 5 3 2 4 2 7" xfId="40055" xr:uid="{00000000-0005-0000-0000-00000EBF0000}"/>
    <cellStyle name="Normal 5 3 2 4 2 8" xfId="40056" xr:uid="{00000000-0005-0000-0000-00000FBF0000}"/>
    <cellStyle name="Normal 5 3 2 4 3" xfId="40057" xr:uid="{00000000-0005-0000-0000-000010BF0000}"/>
    <cellStyle name="Normal 5 3 2 4 3 2" xfId="40058" xr:uid="{00000000-0005-0000-0000-000011BF0000}"/>
    <cellStyle name="Normal 5 3 2 4 3 2 2" xfId="40059" xr:uid="{00000000-0005-0000-0000-000012BF0000}"/>
    <cellStyle name="Normal 5 3 2 4 3 2 2 2" xfId="40060" xr:uid="{00000000-0005-0000-0000-000013BF0000}"/>
    <cellStyle name="Normal 5 3 2 4 3 2 2 2 2" xfId="40061" xr:uid="{00000000-0005-0000-0000-000014BF0000}"/>
    <cellStyle name="Normal 5 3 2 4 3 2 2 2 3" xfId="57972" xr:uid="{00000000-0005-0000-0000-000015BF0000}"/>
    <cellStyle name="Normal 5 3 2 4 3 2 2 3" xfId="40062" xr:uid="{00000000-0005-0000-0000-000016BF0000}"/>
    <cellStyle name="Normal 5 3 2 4 3 2 2 4" xfId="40063" xr:uid="{00000000-0005-0000-0000-000017BF0000}"/>
    <cellStyle name="Normal 5 3 2 4 3 2 3" xfId="40064" xr:uid="{00000000-0005-0000-0000-000018BF0000}"/>
    <cellStyle name="Normal 5 3 2 4 3 2 3 2" xfId="40065" xr:uid="{00000000-0005-0000-0000-000019BF0000}"/>
    <cellStyle name="Normal 5 3 2 4 3 2 3 2 2" xfId="40066" xr:uid="{00000000-0005-0000-0000-00001ABF0000}"/>
    <cellStyle name="Normal 5 3 2 4 3 2 3 2 3" xfId="57973" xr:uid="{00000000-0005-0000-0000-00001BBF0000}"/>
    <cellStyle name="Normal 5 3 2 4 3 2 3 3" xfId="40067" xr:uid="{00000000-0005-0000-0000-00001CBF0000}"/>
    <cellStyle name="Normal 5 3 2 4 3 2 3 4" xfId="40068" xr:uid="{00000000-0005-0000-0000-00001DBF0000}"/>
    <cellStyle name="Normal 5 3 2 4 3 2 4" xfId="40069" xr:uid="{00000000-0005-0000-0000-00001EBF0000}"/>
    <cellStyle name="Normal 5 3 2 4 3 2 4 2" xfId="40070" xr:uid="{00000000-0005-0000-0000-00001FBF0000}"/>
    <cellStyle name="Normal 5 3 2 4 3 2 4 3" xfId="57974" xr:uid="{00000000-0005-0000-0000-000020BF0000}"/>
    <cellStyle name="Normal 5 3 2 4 3 2 5" xfId="40071" xr:uid="{00000000-0005-0000-0000-000021BF0000}"/>
    <cellStyle name="Normal 5 3 2 4 3 2 6" xfId="40072" xr:uid="{00000000-0005-0000-0000-000022BF0000}"/>
    <cellStyle name="Normal 5 3 2 4 3 3" xfId="40073" xr:uid="{00000000-0005-0000-0000-000023BF0000}"/>
    <cellStyle name="Normal 5 3 2 4 3 3 2" xfId="40074" xr:uid="{00000000-0005-0000-0000-000024BF0000}"/>
    <cellStyle name="Normal 5 3 2 4 3 3 2 2" xfId="40075" xr:uid="{00000000-0005-0000-0000-000025BF0000}"/>
    <cellStyle name="Normal 5 3 2 4 3 3 2 3" xfId="57975" xr:uid="{00000000-0005-0000-0000-000026BF0000}"/>
    <cellStyle name="Normal 5 3 2 4 3 3 3" xfId="40076" xr:uid="{00000000-0005-0000-0000-000027BF0000}"/>
    <cellStyle name="Normal 5 3 2 4 3 3 4" xfId="40077" xr:uid="{00000000-0005-0000-0000-000028BF0000}"/>
    <cellStyle name="Normal 5 3 2 4 3 4" xfId="40078" xr:uid="{00000000-0005-0000-0000-000029BF0000}"/>
    <cellStyle name="Normal 5 3 2 4 3 4 2" xfId="40079" xr:uid="{00000000-0005-0000-0000-00002ABF0000}"/>
    <cellStyle name="Normal 5 3 2 4 3 4 2 2" xfId="40080" xr:uid="{00000000-0005-0000-0000-00002BBF0000}"/>
    <cellStyle name="Normal 5 3 2 4 3 4 2 3" xfId="57976" xr:uid="{00000000-0005-0000-0000-00002CBF0000}"/>
    <cellStyle name="Normal 5 3 2 4 3 4 3" xfId="40081" xr:uid="{00000000-0005-0000-0000-00002DBF0000}"/>
    <cellStyle name="Normal 5 3 2 4 3 4 4" xfId="40082" xr:uid="{00000000-0005-0000-0000-00002EBF0000}"/>
    <cellStyle name="Normal 5 3 2 4 3 5" xfId="40083" xr:uid="{00000000-0005-0000-0000-00002FBF0000}"/>
    <cellStyle name="Normal 5 3 2 4 3 5 2" xfId="40084" xr:uid="{00000000-0005-0000-0000-000030BF0000}"/>
    <cellStyle name="Normal 5 3 2 4 3 5 3" xfId="57977" xr:uid="{00000000-0005-0000-0000-000031BF0000}"/>
    <cellStyle name="Normal 5 3 2 4 3 6" xfId="40085" xr:uid="{00000000-0005-0000-0000-000032BF0000}"/>
    <cellStyle name="Normal 5 3 2 4 3 7" xfId="40086" xr:uid="{00000000-0005-0000-0000-000033BF0000}"/>
    <cellStyle name="Normal 5 3 2 4 4" xfId="40087" xr:uid="{00000000-0005-0000-0000-000034BF0000}"/>
    <cellStyle name="Normal 5 3 2 4 4 2" xfId="40088" xr:uid="{00000000-0005-0000-0000-000035BF0000}"/>
    <cellStyle name="Normal 5 3 2 4 4 2 2" xfId="40089" xr:uid="{00000000-0005-0000-0000-000036BF0000}"/>
    <cellStyle name="Normal 5 3 2 4 4 2 2 2" xfId="40090" xr:uid="{00000000-0005-0000-0000-000037BF0000}"/>
    <cellStyle name="Normal 5 3 2 4 4 2 2 3" xfId="57978" xr:uid="{00000000-0005-0000-0000-000038BF0000}"/>
    <cellStyle name="Normal 5 3 2 4 4 2 3" xfId="40091" xr:uid="{00000000-0005-0000-0000-000039BF0000}"/>
    <cellStyle name="Normal 5 3 2 4 4 2 4" xfId="40092" xr:uid="{00000000-0005-0000-0000-00003ABF0000}"/>
    <cellStyle name="Normal 5 3 2 4 4 3" xfId="40093" xr:uid="{00000000-0005-0000-0000-00003BBF0000}"/>
    <cellStyle name="Normal 5 3 2 4 4 3 2" xfId="40094" xr:uid="{00000000-0005-0000-0000-00003CBF0000}"/>
    <cellStyle name="Normal 5 3 2 4 4 3 2 2" xfId="40095" xr:uid="{00000000-0005-0000-0000-00003DBF0000}"/>
    <cellStyle name="Normal 5 3 2 4 4 3 2 3" xfId="57979" xr:uid="{00000000-0005-0000-0000-00003EBF0000}"/>
    <cellStyle name="Normal 5 3 2 4 4 3 3" xfId="40096" xr:uid="{00000000-0005-0000-0000-00003FBF0000}"/>
    <cellStyle name="Normal 5 3 2 4 4 3 4" xfId="40097" xr:uid="{00000000-0005-0000-0000-000040BF0000}"/>
    <cellStyle name="Normal 5 3 2 4 4 4" xfId="40098" xr:uid="{00000000-0005-0000-0000-000041BF0000}"/>
    <cellStyle name="Normal 5 3 2 4 4 4 2" xfId="40099" xr:uid="{00000000-0005-0000-0000-000042BF0000}"/>
    <cellStyle name="Normal 5 3 2 4 4 4 3" xfId="57980" xr:uid="{00000000-0005-0000-0000-000043BF0000}"/>
    <cellStyle name="Normal 5 3 2 4 4 5" xfId="40100" xr:uid="{00000000-0005-0000-0000-000044BF0000}"/>
    <cellStyle name="Normal 5 3 2 4 4 6" xfId="40101" xr:uid="{00000000-0005-0000-0000-000045BF0000}"/>
    <cellStyle name="Normal 5 3 2 4 5" xfId="40102" xr:uid="{00000000-0005-0000-0000-000046BF0000}"/>
    <cellStyle name="Normal 5 3 2 4 5 2" xfId="40103" xr:uid="{00000000-0005-0000-0000-000047BF0000}"/>
    <cellStyle name="Normal 5 3 2 4 5 2 2" xfId="40104" xr:uid="{00000000-0005-0000-0000-000048BF0000}"/>
    <cellStyle name="Normal 5 3 2 4 5 2 2 2" xfId="40105" xr:uid="{00000000-0005-0000-0000-000049BF0000}"/>
    <cellStyle name="Normal 5 3 2 4 5 2 2 3" xfId="57981" xr:uid="{00000000-0005-0000-0000-00004ABF0000}"/>
    <cellStyle name="Normal 5 3 2 4 5 2 3" xfId="40106" xr:uid="{00000000-0005-0000-0000-00004BBF0000}"/>
    <cellStyle name="Normal 5 3 2 4 5 2 4" xfId="40107" xr:uid="{00000000-0005-0000-0000-00004CBF0000}"/>
    <cellStyle name="Normal 5 3 2 4 5 3" xfId="40108" xr:uid="{00000000-0005-0000-0000-00004DBF0000}"/>
    <cellStyle name="Normal 5 3 2 4 5 3 2" xfId="40109" xr:uid="{00000000-0005-0000-0000-00004EBF0000}"/>
    <cellStyle name="Normal 5 3 2 4 5 3 3" xfId="57982" xr:uid="{00000000-0005-0000-0000-00004FBF0000}"/>
    <cellStyle name="Normal 5 3 2 4 5 4" xfId="40110" xr:uid="{00000000-0005-0000-0000-000050BF0000}"/>
    <cellStyle name="Normal 5 3 2 4 5 5" xfId="40111" xr:uid="{00000000-0005-0000-0000-000051BF0000}"/>
    <cellStyle name="Normal 5 3 2 4 6" xfId="40112" xr:uid="{00000000-0005-0000-0000-000052BF0000}"/>
    <cellStyle name="Normal 5 3 2 4 6 2" xfId="40113" xr:uid="{00000000-0005-0000-0000-000053BF0000}"/>
    <cellStyle name="Normal 5 3 2 4 6 2 2" xfId="40114" xr:uid="{00000000-0005-0000-0000-000054BF0000}"/>
    <cellStyle name="Normal 5 3 2 4 6 2 3" xfId="57983" xr:uid="{00000000-0005-0000-0000-000055BF0000}"/>
    <cellStyle name="Normal 5 3 2 4 6 3" xfId="40115" xr:uid="{00000000-0005-0000-0000-000056BF0000}"/>
    <cellStyle name="Normal 5 3 2 4 6 4" xfId="40116" xr:uid="{00000000-0005-0000-0000-000057BF0000}"/>
    <cellStyle name="Normal 5 3 2 4 7" xfId="40117" xr:uid="{00000000-0005-0000-0000-000058BF0000}"/>
    <cellStyle name="Normal 5 3 2 4 7 2" xfId="40118" xr:uid="{00000000-0005-0000-0000-000059BF0000}"/>
    <cellStyle name="Normal 5 3 2 4 7 2 2" xfId="40119" xr:uid="{00000000-0005-0000-0000-00005ABF0000}"/>
    <cellStyle name="Normal 5 3 2 4 7 2 3" xfId="57984" xr:uid="{00000000-0005-0000-0000-00005BBF0000}"/>
    <cellStyle name="Normal 5 3 2 4 7 3" xfId="40120" xr:uid="{00000000-0005-0000-0000-00005CBF0000}"/>
    <cellStyle name="Normal 5 3 2 4 7 4" xfId="40121" xr:uid="{00000000-0005-0000-0000-00005DBF0000}"/>
    <cellStyle name="Normal 5 3 2 4 8" xfId="40122" xr:uid="{00000000-0005-0000-0000-00005EBF0000}"/>
    <cellStyle name="Normal 5 3 2 4 8 2" xfId="40123" xr:uid="{00000000-0005-0000-0000-00005FBF0000}"/>
    <cellStyle name="Normal 5 3 2 4 8 3" xfId="57985" xr:uid="{00000000-0005-0000-0000-000060BF0000}"/>
    <cellStyle name="Normal 5 3 2 4 9" xfId="40124" xr:uid="{00000000-0005-0000-0000-000061BF0000}"/>
    <cellStyle name="Normal 5 3 2 5" xfId="40125" xr:uid="{00000000-0005-0000-0000-000062BF0000}"/>
    <cellStyle name="Normal 5 3 2 5 10" xfId="40126" xr:uid="{00000000-0005-0000-0000-000063BF0000}"/>
    <cellStyle name="Normal 5 3 2 5 2" xfId="40127" xr:uid="{00000000-0005-0000-0000-000064BF0000}"/>
    <cellStyle name="Normal 5 3 2 5 2 2" xfId="40128" xr:uid="{00000000-0005-0000-0000-000065BF0000}"/>
    <cellStyle name="Normal 5 3 2 5 2 2 2" xfId="40129" xr:uid="{00000000-0005-0000-0000-000066BF0000}"/>
    <cellStyle name="Normal 5 3 2 5 2 2 2 2" xfId="40130" xr:uid="{00000000-0005-0000-0000-000067BF0000}"/>
    <cellStyle name="Normal 5 3 2 5 2 2 2 2 2" xfId="40131" xr:uid="{00000000-0005-0000-0000-000068BF0000}"/>
    <cellStyle name="Normal 5 3 2 5 2 2 2 2 2 2" xfId="40132" xr:uid="{00000000-0005-0000-0000-000069BF0000}"/>
    <cellStyle name="Normal 5 3 2 5 2 2 2 2 2 3" xfId="57986" xr:uid="{00000000-0005-0000-0000-00006ABF0000}"/>
    <cellStyle name="Normal 5 3 2 5 2 2 2 2 3" xfId="40133" xr:uid="{00000000-0005-0000-0000-00006BBF0000}"/>
    <cellStyle name="Normal 5 3 2 5 2 2 2 2 4" xfId="40134" xr:uid="{00000000-0005-0000-0000-00006CBF0000}"/>
    <cellStyle name="Normal 5 3 2 5 2 2 2 3" xfId="40135" xr:uid="{00000000-0005-0000-0000-00006DBF0000}"/>
    <cellStyle name="Normal 5 3 2 5 2 2 2 3 2" xfId="40136" xr:uid="{00000000-0005-0000-0000-00006EBF0000}"/>
    <cellStyle name="Normal 5 3 2 5 2 2 2 3 2 2" xfId="40137" xr:uid="{00000000-0005-0000-0000-00006FBF0000}"/>
    <cellStyle name="Normal 5 3 2 5 2 2 2 3 2 3" xfId="57987" xr:uid="{00000000-0005-0000-0000-000070BF0000}"/>
    <cellStyle name="Normal 5 3 2 5 2 2 2 3 3" xfId="40138" xr:uid="{00000000-0005-0000-0000-000071BF0000}"/>
    <cellStyle name="Normal 5 3 2 5 2 2 2 3 4" xfId="40139" xr:uid="{00000000-0005-0000-0000-000072BF0000}"/>
    <cellStyle name="Normal 5 3 2 5 2 2 2 4" xfId="40140" xr:uid="{00000000-0005-0000-0000-000073BF0000}"/>
    <cellStyle name="Normal 5 3 2 5 2 2 2 4 2" xfId="40141" xr:uid="{00000000-0005-0000-0000-000074BF0000}"/>
    <cellStyle name="Normal 5 3 2 5 2 2 2 4 3" xfId="57988" xr:uid="{00000000-0005-0000-0000-000075BF0000}"/>
    <cellStyle name="Normal 5 3 2 5 2 2 2 5" xfId="40142" xr:uid="{00000000-0005-0000-0000-000076BF0000}"/>
    <cellStyle name="Normal 5 3 2 5 2 2 2 6" xfId="40143" xr:uid="{00000000-0005-0000-0000-000077BF0000}"/>
    <cellStyle name="Normal 5 3 2 5 2 2 3" xfId="40144" xr:uid="{00000000-0005-0000-0000-000078BF0000}"/>
    <cellStyle name="Normal 5 3 2 5 2 2 3 2" xfId="40145" xr:uid="{00000000-0005-0000-0000-000079BF0000}"/>
    <cellStyle name="Normal 5 3 2 5 2 2 3 2 2" xfId="40146" xr:uid="{00000000-0005-0000-0000-00007ABF0000}"/>
    <cellStyle name="Normal 5 3 2 5 2 2 3 2 3" xfId="57989" xr:uid="{00000000-0005-0000-0000-00007BBF0000}"/>
    <cellStyle name="Normal 5 3 2 5 2 2 3 3" xfId="40147" xr:uid="{00000000-0005-0000-0000-00007CBF0000}"/>
    <cellStyle name="Normal 5 3 2 5 2 2 3 4" xfId="40148" xr:uid="{00000000-0005-0000-0000-00007DBF0000}"/>
    <cellStyle name="Normal 5 3 2 5 2 2 4" xfId="40149" xr:uid="{00000000-0005-0000-0000-00007EBF0000}"/>
    <cellStyle name="Normal 5 3 2 5 2 2 4 2" xfId="40150" xr:uid="{00000000-0005-0000-0000-00007FBF0000}"/>
    <cellStyle name="Normal 5 3 2 5 2 2 4 2 2" xfId="40151" xr:uid="{00000000-0005-0000-0000-000080BF0000}"/>
    <cellStyle name="Normal 5 3 2 5 2 2 4 2 3" xfId="57990" xr:uid="{00000000-0005-0000-0000-000081BF0000}"/>
    <cellStyle name="Normal 5 3 2 5 2 2 4 3" xfId="40152" xr:uid="{00000000-0005-0000-0000-000082BF0000}"/>
    <cellStyle name="Normal 5 3 2 5 2 2 4 4" xfId="40153" xr:uid="{00000000-0005-0000-0000-000083BF0000}"/>
    <cellStyle name="Normal 5 3 2 5 2 2 5" xfId="40154" xr:uid="{00000000-0005-0000-0000-000084BF0000}"/>
    <cellStyle name="Normal 5 3 2 5 2 2 5 2" xfId="40155" xr:uid="{00000000-0005-0000-0000-000085BF0000}"/>
    <cellStyle name="Normal 5 3 2 5 2 2 5 3" xfId="57991" xr:uid="{00000000-0005-0000-0000-000086BF0000}"/>
    <cellStyle name="Normal 5 3 2 5 2 2 6" xfId="40156" xr:uid="{00000000-0005-0000-0000-000087BF0000}"/>
    <cellStyle name="Normal 5 3 2 5 2 2 7" xfId="40157" xr:uid="{00000000-0005-0000-0000-000088BF0000}"/>
    <cellStyle name="Normal 5 3 2 5 2 3" xfId="40158" xr:uid="{00000000-0005-0000-0000-000089BF0000}"/>
    <cellStyle name="Normal 5 3 2 5 2 3 2" xfId="40159" xr:uid="{00000000-0005-0000-0000-00008ABF0000}"/>
    <cellStyle name="Normal 5 3 2 5 2 3 2 2" xfId="40160" xr:uid="{00000000-0005-0000-0000-00008BBF0000}"/>
    <cellStyle name="Normal 5 3 2 5 2 3 2 2 2" xfId="40161" xr:uid="{00000000-0005-0000-0000-00008CBF0000}"/>
    <cellStyle name="Normal 5 3 2 5 2 3 2 2 3" xfId="57992" xr:uid="{00000000-0005-0000-0000-00008DBF0000}"/>
    <cellStyle name="Normal 5 3 2 5 2 3 2 3" xfId="40162" xr:uid="{00000000-0005-0000-0000-00008EBF0000}"/>
    <cellStyle name="Normal 5 3 2 5 2 3 2 4" xfId="40163" xr:uid="{00000000-0005-0000-0000-00008FBF0000}"/>
    <cellStyle name="Normal 5 3 2 5 2 3 3" xfId="40164" xr:uid="{00000000-0005-0000-0000-000090BF0000}"/>
    <cellStyle name="Normal 5 3 2 5 2 3 3 2" xfId="40165" xr:uid="{00000000-0005-0000-0000-000091BF0000}"/>
    <cellStyle name="Normal 5 3 2 5 2 3 3 2 2" xfId="40166" xr:uid="{00000000-0005-0000-0000-000092BF0000}"/>
    <cellStyle name="Normal 5 3 2 5 2 3 3 2 3" xfId="57993" xr:uid="{00000000-0005-0000-0000-000093BF0000}"/>
    <cellStyle name="Normal 5 3 2 5 2 3 3 3" xfId="40167" xr:uid="{00000000-0005-0000-0000-000094BF0000}"/>
    <cellStyle name="Normal 5 3 2 5 2 3 3 4" xfId="40168" xr:uid="{00000000-0005-0000-0000-000095BF0000}"/>
    <cellStyle name="Normal 5 3 2 5 2 3 4" xfId="40169" xr:uid="{00000000-0005-0000-0000-000096BF0000}"/>
    <cellStyle name="Normal 5 3 2 5 2 3 4 2" xfId="40170" xr:uid="{00000000-0005-0000-0000-000097BF0000}"/>
    <cellStyle name="Normal 5 3 2 5 2 3 4 3" xfId="57994" xr:uid="{00000000-0005-0000-0000-000098BF0000}"/>
    <cellStyle name="Normal 5 3 2 5 2 3 5" xfId="40171" xr:uid="{00000000-0005-0000-0000-000099BF0000}"/>
    <cellStyle name="Normal 5 3 2 5 2 3 6" xfId="40172" xr:uid="{00000000-0005-0000-0000-00009ABF0000}"/>
    <cellStyle name="Normal 5 3 2 5 2 4" xfId="40173" xr:uid="{00000000-0005-0000-0000-00009BBF0000}"/>
    <cellStyle name="Normal 5 3 2 5 2 4 2" xfId="40174" xr:uid="{00000000-0005-0000-0000-00009CBF0000}"/>
    <cellStyle name="Normal 5 3 2 5 2 4 2 2" xfId="40175" xr:uid="{00000000-0005-0000-0000-00009DBF0000}"/>
    <cellStyle name="Normal 5 3 2 5 2 4 2 3" xfId="57995" xr:uid="{00000000-0005-0000-0000-00009EBF0000}"/>
    <cellStyle name="Normal 5 3 2 5 2 4 3" xfId="40176" xr:uid="{00000000-0005-0000-0000-00009FBF0000}"/>
    <cellStyle name="Normal 5 3 2 5 2 4 4" xfId="40177" xr:uid="{00000000-0005-0000-0000-0000A0BF0000}"/>
    <cellStyle name="Normal 5 3 2 5 2 5" xfId="40178" xr:uid="{00000000-0005-0000-0000-0000A1BF0000}"/>
    <cellStyle name="Normal 5 3 2 5 2 5 2" xfId="40179" xr:uid="{00000000-0005-0000-0000-0000A2BF0000}"/>
    <cellStyle name="Normal 5 3 2 5 2 5 2 2" xfId="40180" xr:uid="{00000000-0005-0000-0000-0000A3BF0000}"/>
    <cellStyle name="Normal 5 3 2 5 2 5 2 3" xfId="57996" xr:uid="{00000000-0005-0000-0000-0000A4BF0000}"/>
    <cellStyle name="Normal 5 3 2 5 2 5 3" xfId="40181" xr:uid="{00000000-0005-0000-0000-0000A5BF0000}"/>
    <cellStyle name="Normal 5 3 2 5 2 5 4" xfId="40182" xr:uid="{00000000-0005-0000-0000-0000A6BF0000}"/>
    <cellStyle name="Normal 5 3 2 5 2 6" xfId="40183" xr:uid="{00000000-0005-0000-0000-0000A7BF0000}"/>
    <cellStyle name="Normal 5 3 2 5 2 6 2" xfId="40184" xr:uid="{00000000-0005-0000-0000-0000A8BF0000}"/>
    <cellStyle name="Normal 5 3 2 5 2 6 3" xfId="57997" xr:uid="{00000000-0005-0000-0000-0000A9BF0000}"/>
    <cellStyle name="Normal 5 3 2 5 2 7" xfId="40185" xr:uid="{00000000-0005-0000-0000-0000AABF0000}"/>
    <cellStyle name="Normal 5 3 2 5 2 8" xfId="40186" xr:uid="{00000000-0005-0000-0000-0000ABBF0000}"/>
    <cellStyle name="Normal 5 3 2 5 3" xfId="40187" xr:uid="{00000000-0005-0000-0000-0000ACBF0000}"/>
    <cellStyle name="Normal 5 3 2 5 3 2" xfId="40188" xr:uid="{00000000-0005-0000-0000-0000ADBF0000}"/>
    <cellStyle name="Normal 5 3 2 5 3 2 2" xfId="40189" xr:uid="{00000000-0005-0000-0000-0000AEBF0000}"/>
    <cellStyle name="Normal 5 3 2 5 3 2 2 2" xfId="40190" xr:uid="{00000000-0005-0000-0000-0000AFBF0000}"/>
    <cellStyle name="Normal 5 3 2 5 3 2 2 2 2" xfId="40191" xr:uid="{00000000-0005-0000-0000-0000B0BF0000}"/>
    <cellStyle name="Normal 5 3 2 5 3 2 2 2 3" xfId="57998" xr:uid="{00000000-0005-0000-0000-0000B1BF0000}"/>
    <cellStyle name="Normal 5 3 2 5 3 2 2 3" xfId="40192" xr:uid="{00000000-0005-0000-0000-0000B2BF0000}"/>
    <cellStyle name="Normal 5 3 2 5 3 2 2 4" xfId="40193" xr:uid="{00000000-0005-0000-0000-0000B3BF0000}"/>
    <cellStyle name="Normal 5 3 2 5 3 2 3" xfId="40194" xr:uid="{00000000-0005-0000-0000-0000B4BF0000}"/>
    <cellStyle name="Normal 5 3 2 5 3 2 3 2" xfId="40195" xr:uid="{00000000-0005-0000-0000-0000B5BF0000}"/>
    <cellStyle name="Normal 5 3 2 5 3 2 3 2 2" xfId="40196" xr:uid="{00000000-0005-0000-0000-0000B6BF0000}"/>
    <cellStyle name="Normal 5 3 2 5 3 2 3 2 3" xfId="57999" xr:uid="{00000000-0005-0000-0000-0000B7BF0000}"/>
    <cellStyle name="Normal 5 3 2 5 3 2 3 3" xfId="40197" xr:uid="{00000000-0005-0000-0000-0000B8BF0000}"/>
    <cellStyle name="Normal 5 3 2 5 3 2 3 4" xfId="40198" xr:uid="{00000000-0005-0000-0000-0000B9BF0000}"/>
    <cellStyle name="Normal 5 3 2 5 3 2 4" xfId="40199" xr:uid="{00000000-0005-0000-0000-0000BABF0000}"/>
    <cellStyle name="Normal 5 3 2 5 3 2 4 2" xfId="40200" xr:uid="{00000000-0005-0000-0000-0000BBBF0000}"/>
    <cellStyle name="Normal 5 3 2 5 3 2 4 3" xfId="58000" xr:uid="{00000000-0005-0000-0000-0000BCBF0000}"/>
    <cellStyle name="Normal 5 3 2 5 3 2 5" xfId="40201" xr:uid="{00000000-0005-0000-0000-0000BDBF0000}"/>
    <cellStyle name="Normal 5 3 2 5 3 2 6" xfId="40202" xr:uid="{00000000-0005-0000-0000-0000BEBF0000}"/>
    <cellStyle name="Normal 5 3 2 5 3 3" xfId="40203" xr:uid="{00000000-0005-0000-0000-0000BFBF0000}"/>
    <cellStyle name="Normal 5 3 2 5 3 3 2" xfId="40204" xr:uid="{00000000-0005-0000-0000-0000C0BF0000}"/>
    <cellStyle name="Normal 5 3 2 5 3 3 2 2" xfId="40205" xr:uid="{00000000-0005-0000-0000-0000C1BF0000}"/>
    <cellStyle name="Normal 5 3 2 5 3 3 2 3" xfId="58001" xr:uid="{00000000-0005-0000-0000-0000C2BF0000}"/>
    <cellStyle name="Normal 5 3 2 5 3 3 3" xfId="40206" xr:uid="{00000000-0005-0000-0000-0000C3BF0000}"/>
    <cellStyle name="Normal 5 3 2 5 3 3 4" xfId="40207" xr:uid="{00000000-0005-0000-0000-0000C4BF0000}"/>
    <cellStyle name="Normal 5 3 2 5 3 4" xfId="40208" xr:uid="{00000000-0005-0000-0000-0000C5BF0000}"/>
    <cellStyle name="Normal 5 3 2 5 3 4 2" xfId="40209" xr:uid="{00000000-0005-0000-0000-0000C6BF0000}"/>
    <cellStyle name="Normal 5 3 2 5 3 4 2 2" xfId="40210" xr:uid="{00000000-0005-0000-0000-0000C7BF0000}"/>
    <cellStyle name="Normal 5 3 2 5 3 4 2 3" xfId="58002" xr:uid="{00000000-0005-0000-0000-0000C8BF0000}"/>
    <cellStyle name="Normal 5 3 2 5 3 4 3" xfId="40211" xr:uid="{00000000-0005-0000-0000-0000C9BF0000}"/>
    <cellStyle name="Normal 5 3 2 5 3 4 4" xfId="40212" xr:uid="{00000000-0005-0000-0000-0000CABF0000}"/>
    <cellStyle name="Normal 5 3 2 5 3 5" xfId="40213" xr:uid="{00000000-0005-0000-0000-0000CBBF0000}"/>
    <cellStyle name="Normal 5 3 2 5 3 5 2" xfId="40214" xr:uid="{00000000-0005-0000-0000-0000CCBF0000}"/>
    <cellStyle name="Normal 5 3 2 5 3 5 3" xfId="58003" xr:uid="{00000000-0005-0000-0000-0000CDBF0000}"/>
    <cellStyle name="Normal 5 3 2 5 3 6" xfId="40215" xr:uid="{00000000-0005-0000-0000-0000CEBF0000}"/>
    <cellStyle name="Normal 5 3 2 5 3 7" xfId="40216" xr:uid="{00000000-0005-0000-0000-0000CFBF0000}"/>
    <cellStyle name="Normal 5 3 2 5 4" xfId="40217" xr:uid="{00000000-0005-0000-0000-0000D0BF0000}"/>
    <cellStyle name="Normal 5 3 2 5 4 2" xfId="40218" xr:uid="{00000000-0005-0000-0000-0000D1BF0000}"/>
    <cellStyle name="Normal 5 3 2 5 4 2 2" xfId="40219" xr:uid="{00000000-0005-0000-0000-0000D2BF0000}"/>
    <cellStyle name="Normal 5 3 2 5 4 2 2 2" xfId="40220" xr:uid="{00000000-0005-0000-0000-0000D3BF0000}"/>
    <cellStyle name="Normal 5 3 2 5 4 2 2 3" xfId="58004" xr:uid="{00000000-0005-0000-0000-0000D4BF0000}"/>
    <cellStyle name="Normal 5 3 2 5 4 2 3" xfId="40221" xr:uid="{00000000-0005-0000-0000-0000D5BF0000}"/>
    <cellStyle name="Normal 5 3 2 5 4 2 4" xfId="40222" xr:uid="{00000000-0005-0000-0000-0000D6BF0000}"/>
    <cellStyle name="Normal 5 3 2 5 4 3" xfId="40223" xr:uid="{00000000-0005-0000-0000-0000D7BF0000}"/>
    <cellStyle name="Normal 5 3 2 5 4 3 2" xfId="40224" xr:uid="{00000000-0005-0000-0000-0000D8BF0000}"/>
    <cellStyle name="Normal 5 3 2 5 4 3 2 2" xfId="40225" xr:uid="{00000000-0005-0000-0000-0000D9BF0000}"/>
    <cellStyle name="Normal 5 3 2 5 4 3 2 3" xfId="58005" xr:uid="{00000000-0005-0000-0000-0000DABF0000}"/>
    <cellStyle name="Normal 5 3 2 5 4 3 3" xfId="40226" xr:uid="{00000000-0005-0000-0000-0000DBBF0000}"/>
    <cellStyle name="Normal 5 3 2 5 4 3 4" xfId="40227" xr:uid="{00000000-0005-0000-0000-0000DCBF0000}"/>
    <cellStyle name="Normal 5 3 2 5 4 4" xfId="40228" xr:uid="{00000000-0005-0000-0000-0000DDBF0000}"/>
    <cellStyle name="Normal 5 3 2 5 4 4 2" xfId="40229" xr:uid="{00000000-0005-0000-0000-0000DEBF0000}"/>
    <cellStyle name="Normal 5 3 2 5 4 4 3" xfId="58006" xr:uid="{00000000-0005-0000-0000-0000DFBF0000}"/>
    <cellStyle name="Normal 5 3 2 5 4 5" xfId="40230" xr:uid="{00000000-0005-0000-0000-0000E0BF0000}"/>
    <cellStyle name="Normal 5 3 2 5 4 6" xfId="40231" xr:uid="{00000000-0005-0000-0000-0000E1BF0000}"/>
    <cellStyle name="Normal 5 3 2 5 5" xfId="40232" xr:uid="{00000000-0005-0000-0000-0000E2BF0000}"/>
    <cellStyle name="Normal 5 3 2 5 5 2" xfId="40233" xr:uid="{00000000-0005-0000-0000-0000E3BF0000}"/>
    <cellStyle name="Normal 5 3 2 5 5 2 2" xfId="40234" xr:uid="{00000000-0005-0000-0000-0000E4BF0000}"/>
    <cellStyle name="Normal 5 3 2 5 5 2 2 2" xfId="40235" xr:uid="{00000000-0005-0000-0000-0000E5BF0000}"/>
    <cellStyle name="Normal 5 3 2 5 5 2 2 3" xfId="58007" xr:uid="{00000000-0005-0000-0000-0000E6BF0000}"/>
    <cellStyle name="Normal 5 3 2 5 5 2 3" xfId="40236" xr:uid="{00000000-0005-0000-0000-0000E7BF0000}"/>
    <cellStyle name="Normal 5 3 2 5 5 2 4" xfId="40237" xr:uid="{00000000-0005-0000-0000-0000E8BF0000}"/>
    <cellStyle name="Normal 5 3 2 5 5 3" xfId="40238" xr:uid="{00000000-0005-0000-0000-0000E9BF0000}"/>
    <cellStyle name="Normal 5 3 2 5 5 3 2" xfId="40239" xr:uid="{00000000-0005-0000-0000-0000EABF0000}"/>
    <cellStyle name="Normal 5 3 2 5 5 3 3" xfId="58008" xr:uid="{00000000-0005-0000-0000-0000EBBF0000}"/>
    <cellStyle name="Normal 5 3 2 5 5 4" xfId="40240" xr:uid="{00000000-0005-0000-0000-0000ECBF0000}"/>
    <cellStyle name="Normal 5 3 2 5 5 5" xfId="40241" xr:uid="{00000000-0005-0000-0000-0000EDBF0000}"/>
    <cellStyle name="Normal 5 3 2 5 6" xfId="40242" xr:uid="{00000000-0005-0000-0000-0000EEBF0000}"/>
    <cellStyle name="Normal 5 3 2 5 6 2" xfId="40243" xr:uid="{00000000-0005-0000-0000-0000EFBF0000}"/>
    <cellStyle name="Normal 5 3 2 5 6 2 2" xfId="40244" xr:uid="{00000000-0005-0000-0000-0000F0BF0000}"/>
    <cellStyle name="Normal 5 3 2 5 6 2 3" xfId="58009" xr:uid="{00000000-0005-0000-0000-0000F1BF0000}"/>
    <cellStyle name="Normal 5 3 2 5 6 3" xfId="40245" xr:uid="{00000000-0005-0000-0000-0000F2BF0000}"/>
    <cellStyle name="Normal 5 3 2 5 6 4" xfId="40246" xr:uid="{00000000-0005-0000-0000-0000F3BF0000}"/>
    <cellStyle name="Normal 5 3 2 5 7" xfId="40247" xr:uid="{00000000-0005-0000-0000-0000F4BF0000}"/>
    <cellStyle name="Normal 5 3 2 5 7 2" xfId="40248" xr:uid="{00000000-0005-0000-0000-0000F5BF0000}"/>
    <cellStyle name="Normal 5 3 2 5 7 2 2" xfId="40249" xr:uid="{00000000-0005-0000-0000-0000F6BF0000}"/>
    <cellStyle name="Normal 5 3 2 5 7 2 3" xfId="58010" xr:uid="{00000000-0005-0000-0000-0000F7BF0000}"/>
    <cellStyle name="Normal 5 3 2 5 7 3" xfId="40250" xr:uid="{00000000-0005-0000-0000-0000F8BF0000}"/>
    <cellStyle name="Normal 5 3 2 5 7 4" xfId="40251" xr:uid="{00000000-0005-0000-0000-0000F9BF0000}"/>
    <cellStyle name="Normal 5 3 2 5 8" xfId="40252" xr:uid="{00000000-0005-0000-0000-0000FABF0000}"/>
    <cellStyle name="Normal 5 3 2 5 8 2" xfId="40253" xr:uid="{00000000-0005-0000-0000-0000FBBF0000}"/>
    <cellStyle name="Normal 5 3 2 5 8 3" xfId="58011" xr:uid="{00000000-0005-0000-0000-0000FCBF0000}"/>
    <cellStyle name="Normal 5 3 2 5 9" xfId="40254" xr:uid="{00000000-0005-0000-0000-0000FDBF0000}"/>
    <cellStyle name="Normal 5 3 2 6" xfId="40255" xr:uid="{00000000-0005-0000-0000-0000FEBF0000}"/>
    <cellStyle name="Normal 5 3 2 6 10" xfId="40256" xr:uid="{00000000-0005-0000-0000-0000FFBF0000}"/>
    <cellStyle name="Normal 5 3 2 6 2" xfId="40257" xr:uid="{00000000-0005-0000-0000-000000C00000}"/>
    <cellStyle name="Normal 5 3 2 6 2 2" xfId="40258" xr:uid="{00000000-0005-0000-0000-000001C00000}"/>
    <cellStyle name="Normal 5 3 2 6 2 2 2" xfId="40259" xr:uid="{00000000-0005-0000-0000-000002C00000}"/>
    <cellStyle name="Normal 5 3 2 6 2 2 2 2" xfId="40260" xr:uid="{00000000-0005-0000-0000-000003C00000}"/>
    <cellStyle name="Normal 5 3 2 6 2 2 2 2 2" xfId="40261" xr:uid="{00000000-0005-0000-0000-000004C00000}"/>
    <cellStyle name="Normal 5 3 2 6 2 2 2 2 2 2" xfId="40262" xr:uid="{00000000-0005-0000-0000-000005C00000}"/>
    <cellStyle name="Normal 5 3 2 6 2 2 2 2 2 3" xfId="58012" xr:uid="{00000000-0005-0000-0000-000006C00000}"/>
    <cellStyle name="Normal 5 3 2 6 2 2 2 2 3" xfId="40263" xr:uid="{00000000-0005-0000-0000-000007C00000}"/>
    <cellStyle name="Normal 5 3 2 6 2 2 2 2 4" xfId="40264" xr:uid="{00000000-0005-0000-0000-000008C00000}"/>
    <cellStyle name="Normal 5 3 2 6 2 2 2 3" xfId="40265" xr:uid="{00000000-0005-0000-0000-000009C00000}"/>
    <cellStyle name="Normal 5 3 2 6 2 2 2 3 2" xfId="40266" xr:uid="{00000000-0005-0000-0000-00000AC00000}"/>
    <cellStyle name="Normal 5 3 2 6 2 2 2 3 2 2" xfId="40267" xr:uid="{00000000-0005-0000-0000-00000BC00000}"/>
    <cellStyle name="Normal 5 3 2 6 2 2 2 3 2 3" xfId="58013" xr:uid="{00000000-0005-0000-0000-00000CC00000}"/>
    <cellStyle name="Normal 5 3 2 6 2 2 2 3 3" xfId="40268" xr:uid="{00000000-0005-0000-0000-00000DC00000}"/>
    <cellStyle name="Normal 5 3 2 6 2 2 2 3 4" xfId="40269" xr:uid="{00000000-0005-0000-0000-00000EC00000}"/>
    <cellStyle name="Normal 5 3 2 6 2 2 2 4" xfId="40270" xr:uid="{00000000-0005-0000-0000-00000FC00000}"/>
    <cellStyle name="Normal 5 3 2 6 2 2 2 4 2" xfId="40271" xr:uid="{00000000-0005-0000-0000-000010C00000}"/>
    <cellStyle name="Normal 5 3 2 6 2 2 2 4 3" xfId="58014" xr:uid="{00000000-0005-0000-0000-000011C00000}"/>
    <cellStyle name="Normal 5 3 2 6 2 2 2 5" xfId="40272" xr:uid="{00000000-0005-0000-0000-000012C00000}"/>
    <cellStyle name="Normal 5 3 2 6 2 2 2 6" xfId="40273" xr:uid="{00000000-0005-0000-0000-000013C00000}"/>
    <cellStyle name="Normal 5 3 2 6 2 2 3" xfId="40274" xr:uid="{00000000-0005-0000-0000-000014C00000}"/>
    <cellStyle name="Normal 5 3 2 6 2 2 3 2" xfId="40275" xr:uid="{00000000-0005-0000-0000-000015C00000}"/>
    <cellStyle name="Normal 5 3 2 6 2 2 3 2 2" xfId="40276" xr:uid="{00000000-0005-0000-0000-000016C00000}"/>
    <cellStyle name="Normal 5 3 2 6 2 2 3 2 3" xfId="58015" xr:uid="{00000000-0005-0000-0000-000017C00000}"/>
    <cellStyle name="Normal 5 3 2 6 2 2 3 3" xfId="40277" xr:uid="{00000000-0005-0000-0000-000018C00000}"/>
    <cellStyle name="Normal 5 3 2 6 2 2 3 4" xfId="40278" xr:uid="{00000000-0005-0000-0000-000019C00000}"/>
    <cellStyle name="Normal 5 3 2 6 2 2 4" xfId="40279" xr:uid="{00000000-0005-0000-0000-00001AC00000}"/>
    <cellStyle name="Normal 5 3 2 6 2 2 4 2" xfId="40280" xr:uid="{00000000-0005-0000-0000-00001BC00000}"/>
    <cellStyle name="Normal 5 3 2 6 2 2 4 2 2" xfId="40281" xr:uid="{00000000-0005-0000-0000-00001CC00000}"/>
    <cellStyle name="Normal 5 3 2 6 2 2 4 2 3" xfId="58016" xr:uid="{00000000-0005-0000-0000-00001DC00000}"/>
    <cellStyle name="Normal 5 3 2 6 2 2 4 3" xfId="40282" xr:uid="{00000000-0005-0000-0000-00001EC00000}"/>
    <cellStyle name="Normal 5 3 2 6 2 2 4 4" xfId="40283" xr:uid="{00000000-0005-0000-0000-00001FC00000}"/>
    <cellStyle name="Normal 5 3 2 6 2 2 5" xfId="40284" xr:uid="{00000000-0005-0000-0000-000020C00000}"/>
    <cellStyle name="Normal 5 3 2 6 2 2 5 2" xfId="40285" xr:uid="{00000000-0005-0000-0000-000021C00000}"/>
    <cellStyle name="Normal 5 3 2 6 2 2 5 3" xfId="58017" xr:uid="{00000000-0005-0000-0000-000022C00000}"/>
    <cellStyle name="Normal 5 3 2 6 2 2 6" xfId="40286" xr:uid="{00000000-0005-0000-0000-000023C00000}"/>
    <cellStyle name="Normal 5 3 2 6 2 2 7" xfId="40287" xr:uid="{00000000-0005-0000-0000-000024C00000}"/>
    <cellStyle name="Normal 5 3 2 6 2 3" xfId="40288" xr:uid="{00000000-0005-0000-0000-000025C00000}"/>
    <cellStyle name="Normal 5 3 2 6 2 3 2" xfId="40289" xr:uid="{00000000-0005-0000-0000-000026C00000}"/>
    <cellStyle name="Normal 5 3 2 6 2 3 2 2" xfId="40290" xr:uid="{00000000-0005-0000-0000-000027C00000}"/>
    <cellStyle name="Normal 5 3 2 6 2 3 2 2 2" xfId="40291" xr:uid="{00000000-0005-0000-0000-000028C00000}"/>
    <cellStyle name="Normal 5 3 2 6 2 3 2 2 3" xfId="58018" xr:uid="{00000000-0005-0000-0000-000029C00000}"/>
    <cellStyle name="Normal 5 3 2 6 2 3 2 3" xfId="40292" xr:uid="{00000000-0005-0000-0000-00002AC00000}"/>
    <cellStyle name="Normal 5 3 2 6 2 3 2 4" xfId="40293" xr:uid="{00000000-0005-0000-0000-00002BC00000}"/>
    <cellStyle name="Normal 5 3 2 6 2 3 3" xfId="40294" xr:uid="{00000000-0005-0000-0000-00002CC00000}"/>
    <cellStyle name="Normal 5 3 2 6 2 3 3 2" xfId="40295" xr:uid="{00000000-0005-0000-0000-00002DC00000}"/>
    <cellStyle name="Normal 5 3 2 6 2 3 3 2 2" xfId="40296" xr:uid="{00000000-0005-0000-0000-00002EC00000}"/>
    <cellStyle name="Normal 5 3 2 6 2 3 3 2 3" xfId="58019" xr:uid="{00000000-0005-0000-0000-00002FC00000}"/>
    <cellStyle name="Normal 5 3 2 6 2 3 3 3" xfId="40297" xr:uid="{00000000-0005-0000-0000-000030C00000}"/>
    <cellStyle name="Normal 5 3 2 6 2 3 3 4" xfId="40298" xr:uid="{00000000-0005-0000-0000-000031C00000}"/>
    <cellStyle name="Normal 5 3 2 6 2 3 4" xfId="40299" xr:uid="{00000000-0005-0000-0000-000032C00000}"/>
    <cellStyle name="Normal 5 3 2 6 2 3 4 2" xfId="40300" xr:uid="{00000000-0005-0000-0000-000033C00000}"/>
    <cellStyle name="Normal 5 3 2 6 2 3 4 3" xfId="58020" xr:uid="{00000000-0005-0000-0000-000034C00000}"/>
    <cellStyle name="Normal 5 3 2 6 2 3 5" xfId="40301" xr:uid="{00000000-0005-0000-0000-000035C00000}"/>
    <cellStyle name="Normal 5 3 2 6 2 3 6" xfId="40302" xr:uid="{00000000-0005-0000-0000-000036C00000}"/>
    <cellStyle name="Normal 5 3 2 6 2 4" xfId="40303" xr:uid="{00000000-0005-0000-0000-000037C00000}"/>
    <cellStyle name="Normal 5 3 2 6 2 4 2" xfId="40304" xr:uid="{00000000-0005-0000-0000-000038C00000}"/>
    <cellStyle name="Normal 5 3 2 6 2 4 2 2" xfId="40305" xr:uid="{00000000-0005-0000-0000-000039C00000}"/>
    <cellStyle name="Normal 5 3 2 6 2 4 2 3" xfId="58021" xr:uid="{00000000-0005-0000-0000-00003AC00000}"/>
    <cellStyle name="Normal 5 3 2 6 2 4 3" xfId="40306" xr:uid="{00000000-0005-0000-0000-00003BC00000}"/>
    <cellStyle name="Normal 5 3 2 6 2 4 4" xfId="40307" xr:uid="{00000000-0005-0000-0000-00003CC00000}"/>
    <cellStyle name="Normal 5 3 2 6 2 5" xfId="40308" xr:uid="{00000000-0005-0000-0000-00003DC00000}"/>
    <cellStyle name="Normal 5 3 2 6 2 5 2" xfId="40309" xr:uid="{00000000-0005-0000-0000-00003EC00000}"/>
    <cellStyle name="Normal 5 3 2 6 2 5 2 2" xfId="40310" xr:uid="{00000000-0005-0000-0000-00003FC00000}"/>
    <cellStyle name="Normal 5 3 2 6 2 5 2 3" xfId="58022" xr:uid="{00000000-0005-0000-0000-000040C00000}"/>
    <cellStyle name="Normal 5 3 2 6 2 5 3" xfId="40311" xr:uid="{00000000-0005-0000-0000-000041C00000}"/>
    <cellStyle name="Normal 5 3 2 6 2 5 4" xfId="40312" xr:uid="{00000000-0005-0000-0000-000042C00000}"/>
    <cellStyle name="Normal 5 3 2 6 2 6" xfId="40313" xr:uid="{00000000-0005-0000-0000-000043C00000}"/>
    <cellStyle name="Normal 5 3 2 6 2 6 2" xfId="40314" xr:uid="{00000000-0005-0000-0000-000044C00000}"/>
    <cellStyle name="Normal 5 3 2 6 2 6 3" xfId="58023" xr:uid="{00000000-0005-0000-0000-000045C00000}"/>
    <cellStyle name="Normal 5 3 2 6 2 7" xfId="40315" xr:uid="{00000000-0005-0000-0000-000046C00000}"/>
    <cellStyle name="Normal 5 3 2 6 2 8" xfId="40316" xr:uid="{00000000-0005-0000-0000-000047C00000}"/>
    <cellStyle name="Normal 5 3 2 6 3" xfId="40317" xr:uid="{00000000-0005-0000-0000-000048C00000}"/>
    <cellStyle name="Normal 5 3 2 6 3 2" xfId="40318" xr:uid="{00000000-0005-0000-0000-000049C00000}"/>
    <cellStyle name="Normal 5 3 2 6 3 2 2" xfId="40319" xr:uid="{00000000-0005-0000-0000-00004AC00000}"/>
    <cellStyle name="Normal 5 3 2 6 3 2 2 2" xfId="40320" xr:uid="{00000000-0005-0000-0000-00004BC00000}"/>
    <cellStyle name="Normal 5 3 2 6 3 2 2 2 2" xfId="40321" xr:uid="{00000000-0005-0000-0000-00004CC00000}"/>
    <cellStyle name="Normal 5 3 2 6 3 2 2 2 3" xfId="58024" xr:uid="{00000000-0005-0000-0000-00004DC00000}"/>
    <cellStyle name="Normal 5 3 2 6 3 2 2 3" xfId="40322" xr:uid="{00000000-0005-0000-0000-00004EC00000}"/>
    <cellStyle name="Normal 5 3 2 6 3 2 2 4" xfId="40323" xr:uid="{00000000-0005-0000-0000-00004FC00000}"/>
    <cellStyle name="Normal 5 3 2 6 3 2 3" xfId="40324" xr:uid="{00000000-0005-0000-0000-000050C00000}"/>
    <cellStyle name="Normal 5 3 2 6 3 2 3 2" xfId="40325" xr:uid="{00000000-0005-0000-0000-000051C00000}"/>
    <cellStyle name="Normal 5 3 2 6 3 2 3 2 2" xfId="40326" xr:uid="{00000000-0005-0000-0000-000052C00000}"/>
    <cellStyle name="Normal 5 3 2 6 3 2 3 2 3" xfId="58025" xr:uid="{00000000-0005-0000-0000-000053C00000}"/>
    <cellStyle name="Normal 5 3 2 6 3 2 3 3" xfId="40327" xr:uid="{00000000-0005-0000-0000-000054C00000}"/>
    <cellStyle name="Normal 5 3 2 6 3 2 3 4" xfId="40328" xr:uid="{00000000-0005-0000-0000-000055C00000}"/>
    <cellStyle name="Normal 5 3 2 6 3 2 4" xfId="40329" xr:uid="{00000000-0005-0000-0000-000056C00000}"/>
    <cellStyle name="Normal 5 3 2 6 3 2 4 2" xfId="40330" xr:uid="{00000000-0005-0000-0000-000057C00000}"/>
    <cellStyle name="Normal 5 3 2 6 3 2 4 3" xfId="58026" xr:uid="{00000000-0005-0000-0000-000058C00000}"/>
    <cellStyle name="Normal 5 3 2 6 3 2 5" xfId="40331" xr:uid="{00000000-0005-0000-0000-000059C00000}"/>
    <cellStyle name="Normal 5 3 2 6 3 2 6" xfId="40332" xr:uid="{00000000-0005-0000-0000-00005AC00000}"/>
    <cellStyle name="Normal 5 3 2 6 3 3" xfId="40333" xr:uid="{00000000-0005-0000-0000-00005BC00000}"/>
    <cellStyle name="Normal 5 3 2 6 3 3 2" xfId="40334" xr:uid="{00000000-0005-0000-0000-00005CC00000}"/>
    <cellStyle name="Normal 5 3 2 6 3 3 2 2" xfId="40335" xr:uid="{00000000-0005-0000-0000-00005DC00000}"/>
    <cellStyle name="Normal 5 3 2 6 3 3 2 3" xfId="58027" xr:uid="{00000000-0005-0000-0000-00005EC00000}"/>
    <cellStyle name="Normal 5 3 2 6 3 3 3" xfId="40336" xr:uid="{00000000-0005-0000-0000-00005FC00000}"/>
    <cellStyle name="Normal 5 3 2 6 3 3 4" xfId="40337" xr:uid="{00000000-0005-0000-0000-000060C00000}"/>
    <cellStyle name="Normal 5 3 2 6 3 4" xfId="40338" xr:uid="{00000000-0005-0000-0000-000061C00000}"/>
    <cellStyle name="Normal 5 3 2 6 3 4 2" xfId="40339" xr:uid="{00000000-0005-0000-0000-000062C00000}"/>
    <cellStyle name="Normal 5 3 2 6 3 4 2 2" xfId="40340" xr:uid="{00000000-0005-0000-0000-000063C00000}"/>
    <cellStyle name="Normal 5 3 2 6 3 4 2 3" xfId="58028" xr:uid="{00000000-0005-0000-0000-000064C00000}"/>
    <cellStyle name="Normal 5 3 2 6 3 4 3" xfId="40341" xr:uid="{00000000-0005-0000-0000-000065C00000}"/>
    <cellStyle name="Normal 5 3 2 6 3 4 4" xfId="40342" xr:uid="{00000000-0005-0000-0000-000066C00000}"/>
    <cellStyle name="Normal 5 3 2 6 3 5" xfId="40343" xr:uid="{00000000-0005-0000-0000-000067C00000}"/>
    <cellStyle name="Normal 5 3 2 6 3 5 2" xfId="40344" xr:uid="{00000000-0005-0000-0000-000068C00000}"/>
    <cellStyle name="Normal 5 3 2 6 3 5 3" xfId="58029" xr:uid="{00000000-0005-0000-0000-000069C00000}"/>
    <cellStyle name="Normal 5 3 2 6 3 6" xfId="40345" xr:uid="{00000000-0005-0000-0000-00006AC00000}"/>
    <cellStyle name="Normal 5 3 2 6 3 7" xfId="40346" xr:uid="{00000000-0005-0000-0000-00006BC00000}"/>
    <cellStyle name="Normal 5 3 2 6 4" xfId="40347" xr:uid="{00000000-0005-0000-0000-00006CC00000}"/>
    <cellStyle name="Normal 5 3 2 6 4 2" xfId="40348" xr:uid="{00000000-0005-0000-0000-00006DC00000}"/>
    <cellStyle name="Normal 5 3 2 6 4 2 2" xfId="40349" xr:uid="{00000000-0005-0000-0000-00006EC00000}"/>
    <cellStyle name="Normal 5 3 2 6 4 2 2 2" xfId="40350" xr:uid="{00000000-0005-0000-0000-00006FC00000}"/>
    <cellStyle name="Normal 5 3 2 6 4 2 2 3" xfId="58030" xr:uid="{00000000-0005-0000-0000-000070C00000}"/>
    <cellStyle name="Normal 5 3 2 6 4 2 3" xfId="40351" xr:uid="{00000000-0005-0000-0000-000071C00000}"/>
    <cellStyle name="Normal 5 3 2 6 4 2 4" xfId="40352" xr:uid="{00000000-0005-0000-0000-000072C00000}"/>
    <cellStyle name="Normal 5 3 2 6 4 3" xfId="40353" xr:uid="{00000000-0005-0000-0000-000073C00000}"/>
    <cellStyle name="Normal 5 3 2 6 4 3 2" xfId="40354" xr:uid="{00000000-0005-0000-0000-000074C00000}"/>
    <cellStyle name="Normal 5 3 2 6 4 3 2 2" xfId="40355" xr:uid="{00000000-0005-0000-0000-000075C00000}"/>
    <cellStyle name="Normal 5 3 2 6 4 3 2 3" xfId="58031" xr:uid="{00000000-0005-0000-0000-000076C00000}"/>
    <cellStyle name="Normal 5 3 2 6 4 3 3" xfId="40356" xr:uid="{00000000-0005-0000-0000-000077C00000}"/>
    <cellStyle name="Normal 5 3 2 6 4 3 4" xfId="40357" xr:uid="{00000000-0005-0000-0000-000078C00000}"/>
    <cellStyle name="Normal 5 3 2 6 4 4" xfId="40358" xr:uid="{00000000-0005-0000-0000-000079C00000}"/>
    <cellStyle name="Normal 5 3 2 6 4 4 2" xfId="40359" xr:uid="{00000000-0005-0000-0000-00007AC00000}"/>
    <cellStyle name="Normal 5 3 2 6 4 4 3" xfId="58032" xr:uid="{00000000-0005-0000-0000-00007BC00000}"/>
    <cellStyle name="Normal 5 3 2 6 4 5" xfId="40360" xr:uid="{00000000-0005-0000-0000-00007CC00000}"/>
    <cellStyle name="Normal 5 3 2 6 4 6" xfId="40361" xr:uid="{00000000-0005-0000-0000-00007DC00000}"/>
    <cellStyle name="Normal 5 3 2 6 5" xfId="40362" xr:uid="{00000000-0005-0000-0000-00007EC00000}"/>
    <cellStyle name="Normal 5 3 2 6 5 2" xfId="40363" xr:uid="{00000000-0005-0000-0000-00007FC00000}"/>
    <cellStyle name="Normal 5 3 2 6 5 2 2" xfId="40364" xr:uid="{00000000-0005-0000-0000-000080C00000}"/>
    <cellStyle name="Normal 5 3 2 6 5 2 2 2" xfId="40365" xr:uid="{00000000-0005-0000-0000-000081C00000}"/>
    <cellStyle name="Normal 5 3 2 6 5 2 2 3" xfId="58033" xr:uid="{00000000-0005-0000-0000-000082C00000}"/>
    <cellStyle name="Normal 5 3 2 6 5 2 3" xfId="40366" xr:uid="{00000000-0005-0000-0000-000083C00000}"/>
    <cellStyle name="Normal 5 3 2 6 5 2 4" xfId="40367" xr:uid="{00000000-0005-0000-0000-000084C00000}"/>
    <cellStyle name="Normal 5 3 2 6 5 3" xfId="40368" xr:uid="{00000000-0005-0000-0000-000085C00000}"/>
    <cellStyle name="Normal 5 3 2 6 5 3 2" xfId="40369" xr:uid="{00000000-0005-0000-0000-000086C00000}"/>
    <cellStyle name="Normal 5 3 2 6 5 3 3" xfId="58034" xr:uid="{00000000-0005-0000-0000-000087C00000}"/>
    <cellStyle name="Normal 5 3 2 6 5 4" xfId="40370" xr:uid="{00000000-0005-0000-0000-000088C00000}"/>
    <cellStyle name="Normal 5 3 2 6 5 5" xfId="40371" xr:uid="{00000000-0005-0000-0000-000089C00000}"/>
    <cellStyle name="Normal 5 3 2 6 6" xfId="40372" xr:uid="{00000000-0005-0000-0000-00008AC00000}"/>
    <cellStyle name="Normal 5 3 2 6 6 2" xfId="40373" xr:uid="{00000000-0005-0000-0000-00008BC00000}"/>
    <cellStyle name="Normal 5 3 2 6 6 2 2" xfId="40374" xr:uid="{00000000-0005-0000-0000-00008CC00000}"/>
    <cellStyle name="Normal 5 3 2 6 6 2 3" xfId="58035" xr:uid="{00000000-0005-0000-0000-00008DC00000}"/>
    <cellStyle name="Normal 5 3 2 6 6 3" xfId="40375" xr:uid="{00000000-0005-0000-0000-00008EC00000}"/>
    <cellStyle name="Normal 5 3 2 6 6 4" xfId="40376" xr:uid="{00000000-0005-0000-0000-00008FC00000}"/>
    <cellStyle name="Normal 5 3 2 6 7" xfId="40377" xr:uid="{00000000-0005-0000-0000-000090C00000}"/>
    <cellStyle name="Normal 5 3 2 6 7 2" xfId="40378" xr:uid="{00000000-0005-0000-0000-000091C00000}"/>
    <cellStyle name="Normal 5 3 2 6 7 2 2" xfId="40379" xr:uid="{00000000-0005-0000-0000-000092C00000}"/>
    <cellStyle name="Normal 5 3 2 6 7 2 3" xfId="58036" xr:uid="{00000000-0005-0000-0000-000093C00000}"/>
    <cellStyle name="Normal 5 3 2 6 7 3" xfId="40380" xr:uid="{00000000-0005-0000-0000-000094C00000}"/>
    <cellStyle name="Normal 5 3 2 6 7 4" xfId="40381" xr:uid="{00000000-0005-0000-0000-000095C00000}"/>
    <cellStyle name="Normal 5 3 2 6 8" xfId="40382" xr:uid="{00000000-0005-0000-0000-000096C00000}"/>
    <cellStyle name="Normal 5 3 2 6 8 2" xfId="40383" xr:uid="{00000000-0005-0000-0000-000097C00000}"/>
    <cellStyle name="Normal 5 3 2 6 8 3" xfId="58037" xr:uid="{00000000-0005-0000-0000-000098C00000}"/>
    <cellStyle name="Normal 5 3 2 6 9" xfId="40384" xr:uid="{00000000-0005-0000-0000-000099C00000}"/>
    <cellStyle name="Normal 5 3 2 7" xfId="40385" xr:uid="{00000000-0005-0000-0000-00009AC00000}"/>
    <cellStyle name="Normal 5 3 2 7 2" xfId="40386" xr:uid="{00000000-0005-0000-0000-00009BC00000}"/>
    <cellStyle name="Normal 5 3 2 7 2 2" xfId="40387" xr:uid="{00000000-0005-0000-0000-00009CC00000}"/>
    <cellStyle name="Normal 5 3 2 7 2 2 2" xfId="40388" xr:uid="{00000000-0005-0000-0000-00009DC00000}"/>
    <cellStyle name="Normal 5 3 2 7 2 2 2 2" xfId="40389" xr:uid="{00000000-0005-0000-0000-00009EC00000}"/>
    <cellStyle name="Normal 5 3 2 7 2 2 2 2 2" xfId="40390" xr:uid="{00000000-0005-0000-0000-00009FC00000}"/>
    <cellStyle name="Normal 5 3 2 7 2 2 2 2 3" xfId="58038" xr:uid="{00000000-0005-0000-0000-0000A0C00000}"/>
    <cellStyle name="Normal 5 3 2 7 2 2 2 3" xfId="40391" xr:uid="{00000000-0005-0000-0000-0000A1C00000}"/>
    <cellStyle name="Normal 5 3 2 7 2 2 2 4" xfId="40392" xr:uid="{00000000-0005-0000-0000-0000A2C00000}"/>
    <cellStyle name="Normal 5 3 2 7 2 2 3" xfId="40393" xr:uid="{00000000-0005-0000-0000-0000A3C00000}"/>
    <cellStyle name="Normal 5 3 2 7 2 2 3 2" xfId="40394" xr:uid="{00000000-0005-0000-0000-0000A4C00000}"/>
    <cellStyle name="Normal 5 3 2 7 2 2 3 2 2" xfId="40395" xr:uid="{00000000-0005-0000-0000-0000A5C00000}"/>
    <cellStyle name="Normal 5 3 2 7 2 2 3 2 3" xfId="58039" xr:uid="{00000000-0005-0000-0000-0000A6C00000}"/>
    <cellStyle name="Normal 5 3 2 7 2 2 3 3" xfId="40396" xr:uid="{00000000-0005-0000-0000-0000A7C00000}"/>
    <cellStyle name="Normal 5 3 2 7 2 2 3 4" xfId="40397" xr:uid="{00000000-0005-0000-0000-0000A8C00000}"/>
    <cellStyle name="Normal 5 3 2 7 2 2 4" xfId="40398" xr:uid="{00000000-0005-0000-0000-0000A9C00000}"/>
    <cellStyle name="Normal 5 3 2 7 2 2 4 2" xfId="40399" xr:uid="{00000000-0005-0000-0000-0000AAC00000}"/>
    <cellStyle name="Normal 5 3 2 7 2 2 4 3" xfId="58040" xr:uid="{00000000-0005-0000-0000-0000ABC00000}"/>
    <cellStyle name="Normal 5 3 2 7 2 2 5" xfId="40400" xr:uid="{00000000-0005-0000-0000-0000ACC00000}"/>
    <cellStyle name="Normal 5 3 2 7 2 2 6" xfId="40401" xr:uid="{00000000-0005-0000-0000-0000ADC00000}"/>
    <cellStyle name="Normal 5 3 2 7 2 3" xfId="40402" xr:uid="{00000000-0005-0000-0000-0000AEC00000}"/>
    <cellStyle name="Normal 5 3 2 7 2 3 2" xfId="40403" xr:uid="{00000000-0005-0000-0000-0000AFC00000}"/>
    <cellStyle name="Normal 5 3 2 7 2 3 2 2" xfId="40404" xr:uid="{00000000-0005-0000-0000-0000B0C00000}"/>
    <cellStyle name="Normal 5 3 2 7 2 3 2 3" xfId="58041" xr:uid="{00000000-0005-0000-0000-0000B1C00000}"/>
    <cellStyle name="Normal 5 3 2 7 2 3 3" xfId="40405" xr:uid="{00000000-0005-0000-0000-0000B2C00000}"/>
    <cellStyle name="Normal 5 3 2 7 2 3 4" xfId="40406" xr:uid="{00000000-0005-0000-0000-0000B3C00000}"/>
    <cellStyle name="Normal 5 3 2 7 2 4" xfId="40407" xr:uid="{00000000-0005-0000-0000-0000B4C00000}"/>
    <cellStyle name="Normal 5 3 2 7 2 4 2" xfId="40408" xr:uid="{00000000-0005-0000-0000-0000B5C00000}"/>
    <cellStyle name="Normal 5 3 2 7 2 4 2 2" xfId="40409" xr:uid="{00000000-0005-0000-0000-0000B6C00000}"/>
    <cellStyle name="Normal 5 3 2 7 2 4 2 3" xfId="58042" xr:uid="{00000000-0005-0000-0000-0000B7C00000}"/>
    <cellStyle name="Normal 5 3 2 7 2 4 3" xfId="40410" xr:uid="{00000000-0005-0000-0000-0000B8C00000}"/>
    <cellStyle name="Normal 5 3 2 7 2 4 4" xfId="40411" xr:uid="{00000000-0005-0000-0000-0000B9C00000}"/>
    <cellStyle name="Normal 5 3 2 7 2 5" xfId="40412" xr:uid="{00000000-0005-0000-0000-0000BAC00000}"/>
    <cellStyle name="Normal 5 3 2 7 2 5 2" xfId="40413" xr:uid="{00000000-0005-0000-0000-0000BBC00000}"/>
    <cellStyle name="Normal 5 3 2 7 2 5 3" xfId="58043" xr:uid="{00000000-0005-0000-0000-0000BCC00000}"/>
    <cellStyle name="Normal 5 3 2 7 2 6" xfId="40414" xr:uid="{00000000-0005-0000-0000-0000BDC00000}"/>
    <cellStyle name="Normal 5 3 2 7 2 7" xfId="40415" xr:uid="{00000000-0005-0000-0000-0000BEC00000}"/>
    <cellStyle name="Normal 5 3 2 7 3" xfId="40416" xr:uid="{00000000-0005-0000-0000-0000BFC00000}"/>
    <cellStyle name="Normal 5 3 2 7 3 2" xfId="40417" xr:uid="{00000000-0005-0000-0000-0000C0C00000}"/>
    <cellStyle name="Normal 5 3 2 7 3 2 2" xfId="40418" xr:uid="{00000000-0005-0000-0000-0000C1C00000}"/>
    <cellStyle name="Normal 5 3 2 7 3 2 2 2" xfId="40419" xr:uid="{00000000-0005-0000-0000-0000C2C00000}"/>
    <cellStyle name="Normal 5 3 2 7 3 2 2 3" xfId="58044" xr:uid="{00000000-0005-0000-0000-0000C3C00000}"/>
    <cellStyle name="Normal 5 3 2 7 3 2 3" xfId="40420" xr:uid="{00000000-0005-0000-0000-0000C4C00000}"/>
    <cellStyle name="Normal 5 3 2 7 3 2 4" xfId="40421" xr:uid="{00000000-0005-0000-0000-0000C5C00000}"/>
    <cellStyle name="Normal 5 3 2 7 3 3" xfId="40422" xr:uid="{00000000-0005-0000-0000-0000C6C00000}"/>
    <cellStyle name="Normal 5 3 2 7 3 3 2" xfId="40423" xr:uid="{00000000-0005-0000-0000-0000C7C00000}"/>
    <cellStyle name="Normal 5 3 2 7 3 3 2 2" xfId="40424" xr:uid="{00000000-0005-0000-0000-0000C8C00000}"/>
    <cellStyle name="Normal 5 3 2 7 3 3 2 3" xfId="58045" xr:uid="{00000000-0005-0000-0000-0000C9C00000}"/>
    <cellStyle name="Normal 5 3 2 7 3 3 3" xfId="40425" xr:uid="{00000000-0005-0000-0000-0000CAC00000}"/>
    <cellStyle name="Normal 5 3 2 7 3 3 4" xfId="40426" xr:uid="{00000000-0005-0000-0000-0000CBC00000}"/>
    <cellStyle name="Normal 5 3 2 7 3 4" xfId="40427" xr:uid="{00000000-0005-0000-0000-0000CCC00000}"/>
    <cellStyle name="Normal 5 3 2 7 3 4 2" xfId="40428" xr:uid="{00000000-0005-0000-0000-0000CDC00000}"/>
    <cellStyle name="Normal 5 3 2 7 3 4 3" xfId="58046" xr:uid="{00000000-0005-0000-0000-0000CEC00000}"/>
    <cellStyle name="Normal 5 3 2 7 3 5" xfId="40429" xr:uid="{00000000-0005-0000-0000-0000CFC00000}"/>
    <cellStyle name="Normal 5 3 2 7 3 6" xfId="40430" xr:uid="{00000000-0005-0000-0000-0000D0C00000}"/>
    <cellStyle name="Normal 5 3 2 7 4" xfId="40431" xr:uid="{00000000-0005-0000-0000-0000D1C00000}"/>
    <cellStyle name="Normal 5 3 2 7 4 2" xfId="40432" xr:uid="{00000000-0005-0000-0000-0000D2C00000}"/>
    <cellStyle name="Normal 5 3 2 7 4 2 2" xfId="40433" xr:uid="{00000000-0005-0000-0000-0000D3C00000}"/>
    <cellStyle name="Normal 5 3 2 7 4 2 3" xfId="58047" xr:uid="{00000000-0005-0000-0000-0000D4C00000}"/>
    <cellStyle name="Normal 5 3 2 7 4 3" xfId="40434" xr:uid="{00000000-0005-0000-0000-0000D5C00000}"/>
    <cellStyle name="Normal 5 3 2 7 4 4" xfId="40435" xr:uid="{00000000-0005-0000-0000-0000D6C00000}"/>
    <cellStyle name="Normal 5 3 2 7 5" xfId="40436" xr:uid="{00000000-0005-0000-0000-0000D7C00000}"/>
    <cellStyle name="Normal 5 3 2 7 5 2" xfId="40437" xr:uid="{00000000-0005-0000-0000-0000D8C00000}"/>
    <cellStyle name="Normal 5 3 2 7 5 2 2" xfId="40438" xr:uid="{00000000-0005-0000-0000-0000D9C00000}"/>
    <cellStyle name="Normal 5 3 2 7 5 2 3" xfId="58048" xr:uid="{00000000-0005-0000-0000-0000DAC00000}"/>
    <cellStyle name="Normal 5 3 2 7 5 3" xfId="40439" xr:uid="{00000000-0005-0000-0000-0000DBC00000}"/>
    <cellStyle name="Normal 5 3 2 7 5 4" xfId="40440" xr:uid="{00000000-0005-0000-0000-0000DCC00000}"/>
    <cellStyle name="Normal 5 3 2 7 6" xfId="40441" xr:uid="{00000000-0005-0000-0000-0000DDC00000}"/>
    <cellStyle name="Normal 5 3 2 7 6 2" xfId="40442" xr:uid="{00000000-0005-0000-0000-0000DEC00000}"/>
    <cellStyle name="Normal 5 3 2 7 6 3" xfId="58049" xr:uid="{00000000-0005-0000-0000-0000DFC00000}"/>
    <cellStyle name="Normal 5 3 2 7 7" xfId="40443" xr:uid="{00000000-0005-0000-0000-0000E0C00000}"/>
    <cellStyle name="Normal 5 3 2 7 8" xfId="40444" xr:uid="{00000000-0005-0000-0000-0000E1C00000}"/>
    <cellStyle name="Normal 5 3 2 8" xfId="40445" xr:uid="{00000000-0005-0000-0000-0000E2C00000}"/>
    <cellStyle name="Normal 5 3 2 8 2" xfId="40446" xr:uid="{00000000-0005-0000-0000-0000E3C00000}"/>
    <cellStyle name="Normal 5 3 2 8 2 2" xfId="40447" xr:uid="{00000000-0005-0000-0000-0000E4C00000}"/>
    <cellStyle name="Normal 5 3 2 8 2 2 2" xfId="40448" xr:uid="{00000000-0005-0000-0000-0000E5C00000}"/>
    <cellStyle name="Normal 5 3 2 8 2 2 2 2" xfId="40449" xr:uid="{00000000-0005-0000-0000-0000E6C00000}"/>
    <cellStyle name="Normal 5 3 2 8 2 2 2 3" xfId="58050" xr:uid="{00000000-0005-0000-0000-0000E7C00000}"/>
    <cellStyle name="Normal 5 3 2 8 2 2 3" xfId="40450" xr:uid="{00000000-0005-0000-0000-0000E8C00000}"/>
    <cellStyle name="Normal 5 3 2 8 2 2 4" xfId="40451" xr:uid="{00000000-0005-0000-0000-0000E9C00000}"/>
    <cellStyle name="Normal 5 3 2 8 2 3" xfId="40452" xr:uid="{00000000-0005-0000-0000-0000EAC00000}"/>
    <cellStyle name="Normal 5 3 2 8 2 3 2" xfId="40453" xr:uid="{00000000-0005-0000-0000-0000EBC00000}"/>
    <cellStyle name="Normal 5 3 2 8 2 3 2 2" xfId="40454" xr:uid="{00000000-0005-0000-0000-0000ECC00000}"/>
    <cellStyle name="Normal 5 3 2 8 2 3 2 3" xfId="58051" xr:uid="{00000000-0005-0000-0000-0000EDC00000}"/>
    <cellStyle name="Normal 5 3 2 8 2 3 3" xfId="40455" xr:uid="{00000000-0005-0000-0000-0000EEC00000}"/>
    <cellStyle name="Normal 5 3 2 8 2 3 4" xfId="40456" xr:uid="{00000000-0005-0000-0000-0000EFC00000}"/>
    <cellStyle name="Normal 5 3 2 8 2 4" xfId="40457" xr:uid="{00000000-0005-0000-0000-0000F0C00000}"/>
    <cellStyle name="Normal 5 3 2 8 2 4 2" xfId="40458" xr:uid="{00000000-0005-0000-0000-0000F1C00000}"/>
    <cellStyle name="Normal 5 3 2 8 2 4 3" xfId="58052" xr:uid="{00000000-0005-0000-0000-0000F2C00000}"/>
    <cellStyle name="Normal 5 3 2 8 2 5" xfId="40459" xr:uid="{00000000-0005-0000-0000-0000F3C00000}"/>
    <cellStyle name="Normal 5 3 2 8 2 6" xfId="40460" xr:uid="{00000000-0005-0000-0000-0000F4C00000}"/>
    <cellStyle name="Normal 5 3 2 8 3" xfId="40461" xr:uid="{00000000-0005-0000-0000-0000F5C00000}"/>
    <cellStyle name="Normal 5 3 2 8 3 2" xfId="40462" xr:uid="{00000000-0005-0000-0000-0000F6C00000}"/>
    <cellStyle name="Normal 5 3 2 8 3 2 2" xfId="40463" xr:uid="{00000000-0005-0000-0000-0000F7C00000}"/>
    <cellStyle name="Normal 5 3 2 8 3 2 3" xfId="58053" xr:uid="{00000000-0005-0000-0000-0000F8C00000}"/>
    <cellStyle name="Normal 5 3 2 8 3 3" xfId="40464" xr:uid="{00000000-0005-0000-0000-0000F9C00000}"/>
    <cellStyle name="Normal 5 3 2 8 3 4" xfId="40465" xr:uid="{00000000-0005-0000-0000-0000FAC00000}"/>
    <cellStyle name="Normal 5 3 2 8 4" xfId="40466" xr:uid="{00000000-0005-0000-0000-0000FBC00000}"/>
    <cellStyle name="Normal 5 3 2 8 4 2" xfId="40467" xr:uid="{00000000-0005-0000-0000-0000FCC00000}"/>
    <cellStyle name="Normal 5 3 2 8 4 2 2" xfId="40468" xr:uid="{00000000-0005-0000-0000-0000FDC00000}"/>
    <cellStyle name="Normal 5 3 2 8 4 2 3" xfId="58054" xr:uid="{00000000-0005-0000-0000-0000FEC00000}"/>
    <cellStyle name="Normal 5 3 2 8 4 3" xfId="40469" xr:uid="{00000000-0005-0000-0000-0000FFC00000}"/>
    <cellStyle name="Normal 5 3 2 8 4 4" xfId="40470" xr:uid="{00000000-0005-0000-0000-000000C10000}"/>
    <cellStyle name="Normal 5 3 2 8 5" xfId="40471" xr:uid="{00000000-0005-0000-0000-000001C10000}"/>
    <cellStyle name="Normal 5 3 2 8 5 2" xfId="40472" xr:uid="{00000000-0005-0000-0000-000002C10000}"/>
    <cellStyle name="Normal 5 3 2 8 5 3" xfId="58055" xr:uid="{00000000-0005-0000-0000-000003C10000}"/>
    <cellStyle name="Normal 5 3 2 8 6" xfId="40473" xr:uid="{00000000-0005-0000-0000-000004C10000}"/>
    <cellStyle name="Normal 5 3 2 8 7" xfId="40474" xr:uid="{00000000-0005-0000-0000-000005C10000}"/>
    <cellStyle name="Normal 5 3 2 9" xfId="40475" xr:uid="{00000000-0005-0000-0000-000006C10000}"/>
    <cellStyle name="Normal 5 3 2 9 2" xfId="40476" xr:uid="{00000000-0005-0000-0000-000007C10000}"/>
    <cellStyle name="Normal 5 3 2 9 2 2" xfId="40477" xr:uid="{00000000-0005-0000-0000-000008C10000}"/>
    <cellStyle name="Normal 5 3 2 9 2 2 2" xfId="40478" xr:uid="{00000000-0005-0000-0000-000009C10000}"/>
    <cellStyle name="Normal 5 3 2 9 2 2 3" xfId="58056" xr:uid="{00000000-0005-0000-0000-00000AC10000}"/>
    <cellStyle name="Normal 5 3 2 9 2 3" xfId="40479" xr:uid="{00000000-0005-0000-0000-00000BC10000}"/>
    <cellStyle name="Normal 5 3 2 9 2 4" xfId="40480" xr:uid="{00000000-0005-0000-0000-00000CC10000}"/>
    <cellStyle name="Normal 5 3 2 9 3" xfId="40481" xr:uid="{00000000-0005-0000-0000-00000DC10000}"/>
    <cellStyle name="Normal 5 3 2 9 3 2" xfId="40482" xr:uid="{00000000-0005-0000-0000-00000EC10000}"/>
    <cellStyle name="Normal 5 3 2 9 3 2 2" xfId="40483" xr:uid="{00000000-0005-0000-0000-00000FC10000}"/>
    <cellStyle name="Normal 5 3 2 9 3 2 3" xfId="58057" xr:uid="{00000000-0005-0000-0000-000010C10000}"/>
    <cellStyle name="Normal 5 3 2 9 3 3" xfId="40484" xr:uid="{00000000-0005-0000-0000-000011C10000}"/>
    <cellStyle name="Normal 5 3 2 9 3 4" xfId="40485" xr:uid="{00000000-0005-0000-0000-000012C10000}"/>
    <cellStyle name="Normal 5 3 2 9 4" xfId="40486" xr:uid="{00000000-0005-0000-0000-000013C10000}"/>
    <cellStyle name="Normal 5 3 2 9 4 2" xfId="40487" xr:uid="{00000000-0005-0000-0000-000014C10000}"/>
    <cellStyle name="Normal 5 3 2 9 4 3" xfId="58058" xr:uid="{00000000-0005-0000-0000-000015C10000}"/>
    <cellStyle name="Normal 5 3 2 9 5" xfId="40488" xr:uid="{00000000-0005-0000-0000-000016C10000}"/>
    <cellStyle name="Normal 5 3 2 9 6" xfId="40489" xr:uid="{00000000-0005-0000-0000-000017C10000}"/>
    <cellStyle name="Normal 5 3 3" xfId="40490" xr:uid="{00000000-0005-0000-0000-000018C10000}"/>
    <cellStyle name="Normal 5 3 3 10" xfId="40491" xr:uid="{00000000-0005-0000-0000-000019C10000}"/>
    <cellStyle name="Normal 5 3 3 11" xfId="40492" xr:uid="{00000000-0005-0000-0000-00001AC10000}"/>
    <cellStyle name="Normal 5 3 3 2" xfId="40493" xr:uid="{00000000-0005-0000-0000-00001BC10000}"/>
    <cellStyle name="Normal 5 3 3 2 10" xfId="40494" xr:uid="{00000000-0005-0000-0000-00001CC10000}"/>
    <cellStyle name="Normal 5 3 3 2 2" xfId="40495" xr:uid="{00000000-0005-0000-0000-00001DC10000}"/>
    <cellStyle name="Normal 5 3 3 2 2 2" xfId="40496" xr:uid="{00000000-0005-0000-0000-00001EC10000}"/>
    <cellStyle name="Normal 5 3 3 2 2 2 2" xfId="40497" xr:uid="{00000000-0005-0000-0000-00001FC10000}"/>
    <cellStyle name="Normal 5 3 3 2 2 2 2 2" xfId="40498" xr:uid="{00000000-0005-0000-0000-000020C10000}"/>
    <cellStyle name="Normal 5 3 3 2 2 2 2 2 2" xfId="40499" xr:uid="{00000000-0005-0000-0000-000021C10000}"/>
    <cellStyle name="Normal 5 3 3 2 2 2 2 2 2 2" xfId="40500" xr:uid="{00000000-0005-0000-0000-000022C10000}"/>
    <cellStyle name="Normal 5 3 3 2 2 2 2 2 2 3" xfId="58059" xr:uid="{00000000-0005-0000-0000-000023C10000}"/>
    <cellStyle name="Normal 5 3 3 2 2 2 2 2 3" xfId="40501" xr:uid="{00000000-0005-0000-0000-000024C10000}"/>
    <cellStyle name="Normal 5 3 3 2 2 2 2 2 4" xfId="40502" xr:uid="{00000000-0005-0000-0000-000025C10000}"/>
    <cellStyle name="Normal 5 3 3 2 2 2 2 3" xfId="40503" xr:uid="{00000000-0005-0000-0000-000026C10000}"/>
    <cellStyle name="Normal 5 3 3 2 2 2 2 3 2" xfId="40504" xr:uid="{00000000-0005-0000-0000-000027C10000}"/>
    <cellStyle name="Normal 5 3 3 2 2 2 2 3 2 2" xfId="40505" xr:uid="{00000000-0005-0000-0000-000028C10000}"/>
    <cellStyle name="Normal 5 3 3 2 2 2 2 3 2 3" xfId="58060" xr:uid="{00000000-0005-0000-0000-000029C10000}"/>
    <cellStyle name="Normal 5 3 3 2 2 2 2 3 3" xfId="40506" xr:uid="{00000000-0005-0000-0000-00002AC10000}"/>
    <cellStyle name="Normal 5 3 3 2 2 2 2 3 4" xfId="40507" xr:uid="{00000000-0005-0000-0000-00002BC10000}"/>
    <cellStyle name="Normal 5 3 3 2 2 2 2 4" xfId="40508" xr:uid="{00000000-0005-0000-0000-00002CC10000}"/>
    <cellStyle name="Normal 5 3 3 2 2 2 2 4 2" xfId="40509" xr:uid="{00000000-0005-0000-0000-00002DC10000}"/>
    <cellStyle name="Normal 5 3 3 2 2 2 2 4 3" xfId="58061" xr:uid="{00000000-0005-0000-0000-00002EC10000}"/>
    <cellStyle name="Normal 5 3 3 2 2 2 2 5" xfId="40510" xr:uid="{00000000-0005-0000-0000-00002FC10000}"/>
    <cellStyle name="Normal 5 3 3 2 2 2 2 6" xfId="40511" xr:uid="{00000000-0005-0000-0000-000030C10000}"/>
    <cellStyle name="Normal 5 3 3 2 2 2 3" xfId="40512" xr:uid="{00000000-0005-0000-0000-000031C10000}"/>
    <cellStyle name="Normal 5 3 3 2 2 2 3 2" xfId="40513" xr:uid="{00000000-0005-0000-0000-000032C10000}"/>
    <cellStyle name="Normal 5 3 3 2 2 2 3 2 2" xfId="40514" xr:uid="{00000000-0005-0000-0000-000033C10000}"/>
    <cellStyle name="Normal 5 3 3 2 2 2 3 2 3" xfId="58062" xr:uid="{00000000-0005-0000-0000-000034C10000}"/>
    <cellStyle name="Normal 5 3 3 2 2 2 3 3" xfId="40515" xr:uid="{00000000-0005-0000-0000-000035C10000}"/>
    <cellStyle name="Normal 5 3 3 2 2 2 3 4" xfId="40516" xr:uid="{00000000-0005-0000-0000-000036C10000}"/>
    <cellStyle name="Normal 5 3 3 2 2 2 4" xfId="40517" xr:uid="{00000000-0005-0000-0000-000037C10000}"/>
    <cellStyle name="Normal 5 3 3 2 2 2 4 2" xfId="40518" xr:uid="{00000000-0005-0000-0000-000038C10000}"/>
    <cellStyle name="Normal 5 3 3 2 2 2 4 2 2" xfId="40519" xr:uid="{00000000-0005-0000-0000-000039C10000}"/>
    <cellStyle name="Normal 5 3 3 2 2 2 4 2 3" xfId="58063" xr:uid="{00000000-0005-0000-0000-00003AC10000}"/>
    <cellStyle name="Normal 5 3 3 2 2 2 4 3" xfId="40520" xr:uid="{00000000-0005-0000-0000-00003BC10000}"/>
    <cellStyle name="Normal 5 3 3 2 2 2 4 4" xfId="40521" xr:uid="{00000000-0005-0000-0000-00003CC10000}"/>
    <cellStyle name="Normal 5 3 3 2 2 2 5" xfId="40522" xr:uid="{00000000-0005-0000-0000-00003DC10000}"/>
    <cellStyle name="Normal 5 3 3 2 2 2 5 2" xfId="40523" xr:uid="{00000000-0005-0000-0000-00003EC10000}"/>
    <cellStyle name="Normal 5 3 3 2 2 2 5 3" xfId="58064" xr:uid="{00000000-0005-0000-0000-00003FC10000}"/>
    <cellStyle name="Normal 5 3 3 2 2 2 6" xfId="40524" xr:uid="{00000000-0005-0000-0000-000040C10000}"/>
    <cellStyle name="Normal 5 3 3 2 2 2 7" xfId="40525" xr:uid="{00000000-0005-0000-0000-000041C10000}"/>
    <cellStyle name="Normal 5 3 3 2 2 3" xfId="40526" xr:uid="{00000000-0005-0000-0000-000042C10000}"/>
    <cellStyle name="Normal 5 3 3 2 2 3 2" xfId="40527" xr:uid="{00000000-0005-0000-0000-000043C10000}"/>
    <cellStyle name="Normal 5 3 3 2 2 3 2 2" xfId="40528" xr:uid="{00000000-0005-0000-0000-000044C10000}"/>
    <cellStyle name="Normal 5 3 3 2 2 3 2 2 2" xfId="40529" xr:uid="{00000000-0005-0000-0000-000045C10000}"/>
    <cellStyle name="Normal 5 3 3 2 2 3 2 2 3" xfId="58065" xr:uid="{00000000-0005-0000-0000-000046C10000}"/>
    <cellStyle name="Normal 5 3 3 2 2 3 2 3" xfId="40530" xr:uid="{00000000-0005-0000-0000-000047C10000}"/>
    <cellStyle name="Normal 5 3 3 2 2 3 2 4" xfId="40531" xr:uid="{00000000-0005-0000-0000-000048C10000}"/>
    <cellStyle name="Normal 5 3 3 2 2 3 3" xfId="40532" xr:uid="{00000000-0005-0000-0000-000049C10000}"/>
    <cellStyle name="Normal 5 3 3 2 2 3 3 2" xfId="40533" xr:uid="{00000000-0005-0000-0000-00004AC10000}"/>
    <cellStyle name="Normal 5 3 3 2 2 3 3 2 2" xfId="40534" xr:uid="{00000000-0005-0000-0000-00004BC10000}"/>
    <cellStyle name="Normal 5 3 3 2 2 3 3 2 3" xfId="58066" xr:uid="{00000000-0005-0000-0000-00004CC10000}"/>
    <cellStyle name="Normal 5 3 3 2 2 3 3 3" xfId="40535" xr:uid="{00000000-0005-0000-0000-00004DC10000}"/>
    <cellStyle name="Normal 5 3 3 2 2 3 3 4" xfId="40536" xr:uid="{00000000-0005-0000-0000-00004EC10000}"/>
    <cellStyle name="Normal 5 3 3 2 2 3 4" xfId="40537" xr:uid="{00000000-0005-0000-0000-00004FC10000}"/>
    <cellStyle name="Normal 5 3 3 2 2 3 4 2" xfId="40538" xr:uid="{00000000-0005-0000-0000-000050C10000}"/>
    <cellStyle name="Normal 5 3 3 2 2 3 4 3" xfId="58067" xr:uid="{00000000-0005-0000-0000-000051C10000}"/>
    <cellStyle name="Normal 5 3 3 2 2 3 5" xfId="40539" xr:uid="{00000000-0005-0000-0000-000052C10000}"/>
    <cellStyle name="Normal 5 3 3 2 2 3 6" xfId="40540" xr:uid="{00000000-0005-0000-0000-000053C10000}"/>
    <cellStyle name="Normal 5 3 3 2 2 4" xfId="40541" xr:uid="{00000000-0005-0000-0000-000054C10000}"/>
    <cellStyle name="Normal 5 3 3 2 2 4 2" xfId="40542" xr:uid="{00000000-0005-0000-0000-000055C10000}"/>
    <cellStyle name="Normal 5 3 3 2 2 4 2 2" xfId="40543" xr:uid="{00000000-0005-0000-0000-000056C10000}"/>
    <cellStyle name="Normal 5 3 3 2 2 4 2 3" xfId="58068" xr:uid="{00000000-0005-0000-0000-000057C10000}"/>
    <cellStyle name="Normal 5 3 3 2 2 4 3" xfId="40544" xr:uid="{00000000-0005-0000-0000-000058C10000}"/>
    <cellStyle name="Normal 5 3 3 2 2 4 4" xfId="40545" xr:uid="{00000000-0005-0000-0000-000059C10000}"/>
    <cellStyle name="Normal 5 3 3 2 2 5" xfId="40546" xr:uid="{00000000-0005-0000-0000-00005AC10000}"/>
    <cellStyle name="Normal 5 3 3 2 2 5 2" xfId="40547" xr:uid="{00000000-0005-0000-0000-00005BC10000}"/>
    <cellStyle name="Normal 5 3 3 2 2 5 2 2" xfId="40548" xr:uid="{00000000-0005-0000-0000-00005CC10000}"/>
    <cellStyle name="Normal 5 3 3 2 2 5 2 3" xfId="58069" xr:uid="{00000000-0005-0000-0000-00005DC10000}"/>
    <cellStyle name="Normal 5 3 3 2 2 5 3" xfId="40549" xr:uid="{00000000-0005-0000-0000-00005EC10000}"/>
    <cellStyle name="Normal 5 3 3 2 2 5 4" xfId="40550" xr:uid="{00000000-0005-0000-0000-00005FC10000}"/>
    <cellStyle name="Normal 5 3 3 2 2 6" xfId="40551" xr:uid="{00000000-0005-0000-0000-000060C10000}"/>
    <cellStyle name="Normal 5 3 3 2 2 6 2" xfId="40552" xr:uid="{00000000-0005-0000-0000-000061C10000}"/>
    <cellStyle name="Normal 5 3 3 2 2 6 3" xfId="58070" xr:uid="{00000000-0005-0000-0000-000062C10000}"/>
    <cellStyle name="Normal 5 3 3 2 2 7" xfId="40553" xr:uid="{00000000-0005-0000-0000-000063C10000}"/>
    <cellStyle name="Normal 5 3 3 2 2 8" xfId="40554" xr:uid="{00000000-0005-0000-0000-000064C10000}"/>
    <cellStyle name="Normal 5 3 3 2 3" xfId="40555" xr:uid="{00000000-0005-0000-0000-000065C10000}"/>
    <cellStyle name="Normal 5 3 3 2 3 2" xfId="40556" xr:uid="{00000000-0005-0000-0000-000066C10000}"/>
    <cellStyle name="Normal 5 3 3 2 3 2 2" xfId="40557" xr:uid="{00000000-0005-0000-0000-000067C10000}"/>
    <cellStyle name="Normal 5 3 3 2 3 2 2 2" xfId="40558" xr:uid="{00000000-0005-0000-0000-000068C10000}"/>
    <cellStyle name="Normal 5 3 3 2 3 2 2 2 2" xfId="40559" xr:uid="{00000000-0005-0000-0000-000069C10000}"/>
    <cellStyle name="Normal 5 3 3 2 3 2 2 2 3" xfId="58071" xr:uid="{00000000-0005-0000-0000-00006AC10000}"/>
    <cellStyle name="Normal 5 3 3 2 3 2 2 3" xfId="40560" xr:uid="{00000000-0005-0000-0000-00006BC10000}"/>
    <cellStyle name="Normal 5 3 3 2 3 2 2 4" xfId="40561" xr:uid="{00000000-0005-0000-0000-00006CC10000}"/>
    <cellStyle name="Normal 5 3 3 2 3 2 3" xfId="40562" xr:uid="{00000000-0005-0000-0000-00006DC10000}"/>
    <cellStyle name="Normal 5 3 3 2 3 2 3 2" xfId="40563" xr:uid="{00000000-0005-0000-0000-00006EC10000}"/>
    <cellStyle name="Normal 5 3 3 2 3 2 3 2 2" xfId="40564" xr:uid="{00000000-0005-0000-0000-00006FC10000}"/>
    <cellStyle name="Normal 5 3 3 2 3 2 3 2 3" xfId="58072" xr:uid="{00000000-0005-0000-0000-000070C10000}"/>
    <cellStyle name="Normal 5 3 3 2 3 2 3 3" xfId="40565" xr:uid="{00000000-0005-0000-0000-000071C10000}"/>
    <cellStyle name="Normal 5 3 3 2 3 2 3 4" xfId="40566" xr:uid="{00000000-0005-0000-0000-000072C10000}"/>
    <cellStyle name="Normal 5 3 3 2 3 2 4" xfId="40567" xr:uid="{00000000-0005-0000-0000-000073C10000}"/>
    <cellStyle name="Normal 5 3 3 2 3 2 4 2" xfId="40568" xr:uid="{00000000-0005-0000-0000-000074C10000}"/>
    <cellStyle name="Normal 5 3 3 2 3 2 4 3" xfId="58073" xr:uid="{00000000-0005-0000-0000-000075C10000}"/>
    <cellStyle name="Normal 5 3 3 2 3 2 5" xfId="40569" xr:uid="{00000000-0005-0000-0000-000076C10000}"/>
    <cellStyle name="Normal 5 3 3 2 3 2 6" xfId="40570" xr:uid="{00000000-0005-0000-0000-000077C10000}"/>
    <cellStyle name="Normal 5 3 3 2 3 3" xfId="40571" xr:uid="{00000000-0005-0000-0000-000078C10000}"/>
    <cellStyle name="Normal 5 3 3 2 3 3 2" xfId="40572" xr:uid="{00000000-0005-0000-0000-000079C10000}"/>
    <cellStyle name="Normal 5 3 3 2 3 3 2 2" xfId="40573" xr:uid="{00000000-0005-0000-0000-00007AC10000}"/>
    <cellStyle name="Normal 5 3 3 2 3 3 2 3" xfId="58074" xr:uid="{00000000-0005-0000-0000-00007BC10000}"/>
    <cellStyle name="Normal 5 3 3 2 3 3 3" xfId="40574" xr:uid="{00000000-0005-0000-0000-00007CC10000}"/>
    <cellStyle name="Normal 5 3 3 2 3 3 4" xfId="40575" xr:uid="{00000000-0005-0000-0000-00007DC10000}"/>
    <cellStyle name="Normal 5 3 3 2 3 4" xfId="40576" xr:uid="{00000000-0005-0000-0000-00007EC10000}"/>
    <cellStyle name="Normal 5 3 3 2 3 4 2" xfId="40577" xr:uid="{00000000-0005-0000-0000-00007FC10000}"/>
    <cellStyle name="Normal 5 3 3 2 3 4 2 2" xfId="40578" xr:uid="{00000000-0005-0000-0000-000080C10000}"/>
    <cellStyle name="Normal 5 3 3 2 3 4 2 3" xfId="58075" xr:uid="{00000000-0005-0000-0000-000081C10000}"/>
    <cellStyle name="Normal 5 3 3 2 3 4 3" xfId="40579" xr:uid="{00000000-0005-0000-0000-000082C10000}"/>
    <cellStyle name="Normal 5 3 3 2 3 4 4" xfId="40580" xr:uid="{00000000-0005-0000-0000-000083C10000}"/>
    <cellStyle name="Normal 5 3 3 2 3 5" xfId="40581" xr:uid="{00000000-0005-0000-0000-000084C10000}"/>
    <cellStyle name="Normal 5 3 3 2 3 5 2" xfId="40582" xr:uid="{00000000-0005-0000-0000-000085C10000}"/>
    <cellStyle name="Normal 5 3 3 2 3 5 3" xfId="58076" xr:uid="{00000000-0005-0000-0000-000086C10000}"/>
    <cellStyle name="Normal 5 3 3 2 3 6" xfId="40583" xr:uid="{00000000-0005-0000-0000-000087C10000}"/>
    <cellStyle name="Normal 5 3 3 2 3 7" xfId="40584" xr:uid="{00000000-0005-0000-0000-000088C10000}"/>
    <cellStyle name="Normal 5 3 3 2 4" xfId="40585" xr:uid="{00000000-0005-0000-0000-000089C10000}"/>
    <cellStyle name="Normal 5 3 3 2 4 2" xfId="40586" xr:uid="{00000000-0005-0000-0000-00008AC10000}"/>
    <cellStyle name="Normal 5 3 3 2 4 2 2" xfId="40587" xr:uid="{00000000-0005-0000-0000-00008BC10000}"/>
    <cellStyle name="Normal 5 3 3 2 4 2 2 2" xfId="40588" xr:uid="{00000000-0005-0000-0000-00008CC10000}"/>
    <cellStyle name="Normal 5 3 3 2 4 2 2 3" xfId="58077" xr:uid="{00000000-0005-0000-0000-00008DC10000}"/>
    <cellStyle name="Normal 5 3 3 2 4 2 3" xfId="40589" xr:uid="{00000000-0005-0000-0000-00008EC10000}"/>
    <cellStyle name="Normal 5 3 3 2 4 2 4" xfId="40590" xr:uid="{00000000-0005-0000-0000-00008FC10000}"/>
    <cellStyle name="Normal 5 3 3 2 4 3" xfId="40591" xr:uid="{00000000-0005-0000-0000-000090C10000}"/>
    <cellStyle name="Normal 5 3 3 2 4 3 2" xfId="40592" xr:uid="{00000000-0005-0000-0000-000091C10000}"/>
    <cellStyle name="Normal 5 3 3 2 4 3 2 2" xfId="40593" xr:uid="{00000000-0005-0000-0000-000092C10000}"/>
    <cellStyle name="Normal 5 3 3 2 4 3 2 3" xfId="58078" xr:uid="{00000000-0005-0000-0000-000093C10000}"/>
    <cellStyle name="Normal 5 3 3 2 4 3 3" xfId="40594" xr:uid="{00000000-0005-0000-0000-000094C10000}"/>
    <cellStyle name="Normal 5 3 3 2 4 3 4" xfId="40595" xr:uid="{00000000-0005-0000-0000-000095C10000}"/>
    <cellStyle name="Normal 5 3 3 2 4 4" xfId="40596" xr:uid="{00000000-0005-0000-0000-000096C10000}"/>
    <cellStyle name="Normal 5 3 3 2 4 4 2" xfId="40597" xr:uid="{00000000-0005-0000-0000-000097C10000}"/>
    <cellStyle name="Normal 5 3 3 2 4 4 3" xfId="58079" xr:uid="{00000000-0005-0000-0000-000098C10000}"/>
    <cellStyle name="Normal 5 3 3 2 4 5" xfId="40598" xr:uid="{00000000-0005-0000-0000-000099C10000}"/>
    <cellStyle name="Normal 5 3 3 2 4 6" xfId="40599" xr:uid="{00000000-0005-0000-0000-00009AC10000}"/>
    <cellStyle name="Normal 5 3 3 2 5" xfId="40600" xr:uid="{00000000-0005-0000-0000-00009BC10000}"/>
    <cellStyle name="Normal 5 3 3 2 5 2" xfId="40601" xr:uid="{00000000-0005-0000-0000-00009CC10000}"/>
    <cellStyle name="Normal 5 3 3 2 5 2 2" xfId="40602" xr:uid="{00000000-0005-0000-0000-00009DC10000}"/>
    <cellStyle name="Normal 5 3 3 2 5 2 2 2" xfId="40603" xr:uid="{00000000-0005-0000-0000-00009EC10000}"/>
    <cellStyle name="Normal 5 3 3 2 5 2 2 3" xfId="58080" xr:uid="{00000000-0005-0000-0000-00009FC10000}"/>
    <cellStyle name="Normal 5 3 3 2 5 2 3" xfId="40604" xr:uid="{00000000-0005-0000-0000-0000A0C10000}"/>
    <cellStyle name="Normal 5 3 3 2 5 2 4" xfId="40605" xr:uid="{00000000-0005-0000-0000-0000A1C10000}"/>
    <cellStyle name="Normal 5 3 3 2 5 3" xfId="40606" xr:uid="{00000000-0005-0000-0000-0000A2C10000}"/>
    <cellStyle name="Normal 5 3 3 2 5 3 2" xfId="40607" xr:uid="{00000000-0005-0000-0000-0000A3C10000}"/>
    <cellStyle name="Normal 5 3 3 2 5 3 3" xfId="58081" xr:uid="{00000000-0005-0000-0000-0000A4C10000}"/>
    <cellStyle name="Normal 5 3 3 2 5 4" xfId="40608" xr:uid="{00000000-0005-0000-0000-0000A5C10000}"/>
    <cellStyle name="Normal 5 3 3 2 5 5" xfId="40609" xr:uid="{00000000-0005-0000-0000-0000A6C10000}"/>
    <cellStyle name="Normal 5 3 3 2 6" xfId="40610" xr:uid="{00000000-0005-0000-0000-0000A7C10000}"/>
    <cellStyle name="Normal 5 3 3 2 6 2" xfId="40611" xr:uid="{00000000-0005-0000-0000-0000A8C10000}"/>
    <cellStyle name="Normal 5 3 3 2 6 2 2" xfId="40612" xr:uid="{00000000-0005-0000-0000-0000A9C10000}"/>
    <cellStyle name="Normal 5 3 3 2 6 2 3" xfId="58082" xr:uid="{00000000-0005-0000-0000-0000AAC10000}"/>
    <cellStyle name="Normal 5 3 3 2 6 3" xfId="40613" xr:uid="{00000000-0005-0000-0000-0000ABC10000}"/>
    <cellStyle name="Normal 5 3 3 2 6 4" xfId="40614" xr:uid="{00000000-0005-0000-0000-0000ACC10000}"/>
    <cellStyle name="Normal 5 3 3 2 7" xfId="40615" xr:uid="{00000000-0005-0000-0000-0000ADC10000}"/>
    <cellStyle name="Normal 5 3 3 2 7 2" xfId="40616" xr:uid="{00000000-0005-0000-0000-0000AEC10000}"/>
    <cellStyle name="Normal 5 3 3 2 7 2 2" xfId="40617" xr:uid="{00000000-0005-0000-0000-0000AFC10000}"/>
    <cellStyle name="Normal 5 3 3 2 7 2 3" xfId="58083" xr:uid="{00000000-0005-0000-0000-0000B0C10000}"/>
    <cellStyle name="Normal 5 3 3 2 7 3" xfId="40618" xr:uid="{00000000-0005-0000-0000-0000B1C10000}"/>
    <cellStyle name="Normal 5 3 3 2 7 4" xfId="40619" xr:uid="{00000000-0005-0000-0000-0000B2C10000}"/>
    <cellStyle name="Normal 5 3 3 2 8" xfId="40620" xr:uid="{00000000-0005-0000-0000-0000B3C10000}"/>
    <cellStyle name="Normal 5 3 3 2 8 2" xfId="40621" xr:uid="{00000000-0005-0000-0000-0000B4C10000}"/>
    <cellStyle name="Normal 5 3 3 2 8 3" xfId="58084" xr:uid="{00000000-0005-0000-0000-0000B5C10000}"/>
    <cellStyle name="Normal 5 3 3 2 9" xfId="40622" xr:uid="{00000000-0005-0000-0000-0000B6C10000}"/>
    <cellStyle name="Normal 5 3 3 3" xfId="40623" xr:uid="{00000000-0005-0000-0000-0000B7C10000}"/>
    <cellStyle name="Normal 5 3 3 3 2" xfId="40624" xr:uid="{00000000-0005-0000-0000-0000B8C10000}"/>
    <cellStyle name="Normal 5 3 3 3 2 2" xfId="40625" xr:uid="{00000000-0005-0000-0000-0000B9C10000}"/>
    <cellStyle name="Normal 5 3 3 3 2 2 2" xfId="40626" xr:uid="{00000000-0005-0000-0000-0000BAC10000}"/>
    <cellStyle name="Normal 5 3 3 3 2 2 2 2" xfId="40627" xr:uid="{00000000-0005-0000-0000-0000BBC10000}"/>
    <cellStyle name="Normal 5 3 3 3 2 2 2 2 2" xfId="40628" xr:uid="{00000000-0005-0000-0000-0000BCC10000}"/>
    <cellStyle name="Normal 5 3 3 3 2 2 2 2 3" xfId="58085" xr:uid="{00000000-0005-0000-0000-0000BDC10000}"/>
    <cellStyle name="Normal 5 3 3 3 2 2 2 3" xfId="40629" xr:uid="{00000000-0005-0000-0000-0000BEC10000}"/>
    <cellStyle name="Normal 5 3 3 3 2 2 2 4" xfId="40630" xr:uid="{00000000-0005-0000-0000-0000BFC10000}"/>
    <cellStyle name="Normal 5 3 3 3 2 2 3" xfId="40631" xr:uid="{00000000-0005-0000-0000-0000C0C10000}"/>
    <cellStyle name="Normal 5 3 3 3 2 2 3 2" xfId="40632" xr:uid="{00000000-0005-0000-0000-0000C1C10000}"/>
    <cellStyle name="Normal 5 3 3 3 2 2 3 2 2" xfId="40633" xr:uid="{00000000-0005-0000-0000-0000C2C10000}"/>
    <cellStyle name="Normal 5 3 3 3 2 2 3 2 3" xfId="58086" xr:uid="{00000000-0005-0000-0000-0000C3C10000}"/>
    <cellStyle name="Normal 5 3 3 3 2 2 3 3" xfId="40634" xr:uid="{00000000-0005-0000-0000-0000C4C10000}"/>
    <cellStyle name="Normal 5 3 3 3 2 2 3 4" xfId="40635" xr:uid="{00000000-0005-0000-0000-0000C5C10000}"/>
    <cellStyle name="Normal 5 3 3 3 2 2 4" xfId="40636" xr:uid="{00000000-0005-0000-0000-0000C6C10000}"/>
    <cellStyle name="Normal 5 3 3 3 2 2 4 2" xfId="40637" xr:uid="{00000000-0005-0000-0000-0000C7C10000}"/>
    <cellStyle name="Normal 5 3 3 3 2 2 4 3" xfId="58087" xr:uid="{00000000-0005-0000-0000-0000C8C10000}"/>
    <cellStyle name="Normal 5 3 3 3 2 2 5" xfId="40638" xr:uid="{00000000-0005-0000-0000-0000C9C10000}"/>
    <cellStyle name="Normal 5 3 3 3 2 2 6" xfId="40639" xr:uid="{00000000-0005-0000-0000-0000CAC10000}"/>
    <cellStyle name="Normal 5 3 3 3 2 3" xfId="40640" xr:uid="{00000000-0005-0000-0000-0000CBC10000}"/>
    <cellStyle name="Normal 5 3 3 3 2 3 2" xfId="40641" xr:uid="{00000000-0005-0000-0000-0000CCC10000}"/>
    <cellStyle name="Normal 5 3 3 3 2 3 2 2" xfId="40642" xr:uid="{00000000-0005-0000-0000-0000CDC10000}"/>
    <cellStyle name="Normal 5 3 3 3 2 3 2 3" xfId="58088" xr:uid="{00000000-0005-0000-0000-0000CEC10000}"/>
    <cellStyle name="Normal 5 3 3 3 2 3 3" xfId="40643" xr:uid="{00000000-0005-0000-0000-0000CFC10000}"/>
    <cellStyle name="Normal 5 3 3 3 2 3 4" xfId="40644" xr:uid="{00000000-0005-0000-0000-0000D0C10000}"/>
    <cellStyle name="Normal 5 3 3 3 2 4" xfId="40645" xr:uid="{00000000-0005-0000-0000-0000D1C10000}"/>
    <cellStyle name="Normal 5 3 3 3 2 4 2" xfId="40646" xr:uid="{00000000-0005-0000-0000-0000D2C10000}"/>
    <cellStyle name="Normal 5 3 3 3 2 4 2 2" xfId="40647" xr:uid="{00000000-0005-0000-0000-0000D3C10000}"/>
    <cellStyle name="Normal 5 3 3 3 2 4 2 3" xfId="58089" xr:uid="{00000000-0005-0000-0000-0000D4C10000}"/>
    <cellStyle name="Normal 5 3 3 3 2 4 3" xfId="40648" xr:uid="{00000000-0005-0000-0000-0000D5C10000}"/>
    <cellStyle name="Normal 5 3 3 3 2 4 4" xfId="40649" xr:uid="{00000000-0005-0000-0000-0000D6C10000}"/>
    <cellStyle name="Normal 5 3 3 3 2 5" xfId="40650" xr:uid="{00000000-0005-0000-0000-0000D7C10000}"/>
    <cellStyle name="Normal 5 3 3 3 2 5 2" xfId="40651" xr:uid="{00000000-0005-0000-0000-0000D8C10000}"/>
    <cellStyle name="Normal 5 3 3 3 2 5 3" xfId="58090" xr:uid="{00000000-0005-0000-0000-0000D9C10000}"/>
    <cellStyle name="Normal 5 3 3 3 2 6" xfId="40652" xr:uid="{00000000-0005-0000-0000-0000DAC10000}"/>
    <cellStyle name="Normal 5 3 3 3 2 7" xfId="40653" xr:uid="{00000000-0005-0000-0000-0000DBC10000}"/>
    <cellStyle name="Normal 5 3 3 3 3" xfId="40654" xr:uid="{00000000-0005-0000-0000-0000DCC10000}"/>
    <cellStyle name="Normal 5 3 3 3 3 2" xfId="40655" xr:uid="{00000000-0005-0000-0000-0000DDC10000}"/>
    <cellStyle name="Normal 5 3 3 3 3 2 2" xfId="40656" xr:uid="{00000000-0005-0000-0000-0000DEC10000}"/>
    <cellStyle name="Normal 5 3 3 3 3 2 2 2" xfId="40657" xr:uid="{00000000-0005-0000-0000-0000DFC10000}"/>
    <cellStyle name="Normal 5 3 3 3 3 2 2 3" xfId="58091" xr:uid="{00000000-0005-0000-0000-0000E0C10000}"/>
    <cellStyle name="Normal 5 3 3 3 3 2 3" xfId="40658" xr:uid="{00000000-0005-0000-0000-0000E1C10000}"/>
    <cellStyle name="Normal 5 3 3 3 3 2 4" xfId="40659" xr:uid="{00000000-0005-0000-0000-0000E2C10000}"/>
    <cellStyle name="Normal 5 3 3 3 3 3" xfId="40660" xr:uid="{00000000-0005-0000-0000-0000E3C10000}"/>
    <cellStyle name="Normal 5 3 3 3 3 3 2" xfId="40661" xr:uid="{00000000-0005-0000-0000-0000E4C10000}"/>
    <cellStyle name="Normal 5 3 3 3 3 3 2 2" xfId="40662" xr:uid="{00000000-0005-0000-0000-0000E5C10000}"/>
    <cellStyle name="Normal 5 3 3 3 3 3 2 3" xfId="58092" xr:uid="{00000000-0005-0000-0000-0000E6C10000}"/>
    <cellStyle name="Normal 5 3 3 3 3 3 3" xfId="40663" xr:uid="{00000000-0005-0000-0000-0000E7C10000}"/>
    <cellStyle name="Normal 5 3 3 3 3 3 4" xfId="40664" xr:uid="{00000000-0005-0000-0000-0000E8C10000}"/>
    <cellStyle name="Normal 5 3 3 3 3 4" xfId="40665" xr:uid="{00000000-0005-0000-0000-0000E9C10000}"/>
    <cellStyle name="Normal 5 3 3 3 3 4 2" xfId="40666" xr:uid="{00000000-0005-0000-0000-0000EAC10000}"/>
    <cellStyle name="Normal 5 3 3 3 3 4 3" xfId="58093" xr:uid="{00000000-0005-0000-0000-0000EBC10000}"/>
    <cellStyle name="Normal 5 3 3 3 3 5" xfId="40667" xr:uid="{00000000-0005-0000-0000-0000ECC10000}"/>
    <cellStyle name="Normal 5 3 3 3 3 6" xfId="40668" xr:uid="{00000000-0005-0000-0000-0000EDC10000}"/>
    <cellStyle name="Normal 5 3 3 3 4" xfId="40669" xr:uid="{00000000-0005-0000-0000-0000EEC10000}"/>
    <cellStyle name="Normal 5 3 3 3 4 2" xfId="40670" xr:uid="{00000000-0005-0000-0000-0000EFC10000}"/>
    <cellStyle name="Normal 5 3 3 3 4 2 2" xfId="40671" xr:uid="{00000000-0005-0000-0000-0000F0C10000}"/>
    <cellStyle name="Normal 5 3 3 3 4 2 2 2" xfId="40672" xr:uid="{00000000-0005-0000-0000-0000F1C10000}"/>
    <cellStyle name="Normal 5 3 3 3 4 2 2 3" xfId="58094" xr:uid="{00000000-0005-0000-0000-0000F2C10000}"/>
    <cellStyle name="Normal 5 3 3 3 4 2 3" xfId="40673" xr:uid="{00000000-0005-0000-0000-0000F3C10000}"/>
    <cellStyle name="Normal 5 3 3 3 4 2 4" xfId="40674" xr:uid="{00000000-0005-0000-0000-0000F4C10000}"/>
    <cellStyle name="Normal 5 3 3 3 4 3" xfId="40675" xr:uid="{00000000-0005-0000-0000-0000F5C10000}"/>
    <cellStyle name="Normal 5 3 3 3 4 3 2" xfId="40676" xr:uid="{00000000-0005-0000-0000-0000F6C10000}"/>
    <cellStyle name="Normal 5 3 3 3 4 3 3" xfId="58095" xr:uid="{00000000-0005-0000-0000-0000F7C10000}"/>
    <cellStyle name="Normal 5 3 3 3 4 4" xfId="40677" xr:uid="{00000000-0005-0000-0000-0000F8C10000}"/>
    <cellStyle name="Normal 5 3 3 3 4 5" xfId="40678" xr:uid="{00000000-0005-0000-0000-0000F9C10000}"/>
    <cellStyle name="Normal 5 3 3 3 5" xfId="40679" xr:uid="{00000000-0005-0000-0000-0000FAC10000}"/>
    <cellStyle name="Normal 5 3 3 3 5 2" xfId="40680" xr:uid="{00000000-0005-0000-0000-0000FBC10000}"/>
    <cellStyle name="Normal 5 3 3 3 5 2 2" xfId="40681" xr:uid="{00000000-0005-0000-0000-0000FCC10000}"/>
    <cellStyle name="Normal 5 3 3 3 5 2 3" xfId="58096" xr:uid="{00000000-0005-0000-0000-0000FDC10000}"/>
    <cellStyle name="Normal 5 3 3 3 5 3" xfId="40682" xr:uid="{00000000-0005-0000-0000-0000FEC10000}"/>
    <cellStyle name="Normal 5 3 3 3 5 4" xfId="40683" xr:uid="{00000000-0005-0000-0000-0000FFC10000}"/>
    <cellStyle name="Normal 5 3 3 3 6" xfId="40684" xr:uid="{00000000-0005-0000-0000-000000C20000}"/>
    <cellStyle name="Normal 5 3 3 3 6 2" xfId="40685" xr:uid="{00000000-0005-0000-0000-000001C20000}"/>
    <cellStyle name="Normal 5 3 3 3 6 2 2" xfId="40686" xr:uid="{00000000-0005-0000-0000-000002C20000}"/>
    <cellStyle name="Normal 5 3 3 3 6 2 3" xfId="58097" xr:uid="{00000000-0005-0000-0000-000003C20000}"/>
    <cellStyle name="Normal 5 3 3 3 6 3" xfId="40687" xr:uid="{00000000-0005-0000-0000-000004C20000}"/>
    <cellStyle name="Normal 5 3 3 3 6 4" xfId="40688" xr:uid="{00000000-0005-0000-0000-000005C20000}"/>
    <cellStyle name="Normal 5 3 3 3 7" xfId="40689" xr:uid="{00000000-0005-0000-0000-000006C20000}"/>
    <cellStyle name="Normal 5 3 3 3 7 2" xfId="40690" xr:uid="{00000000-0005-0000-0000-000007C20000}"/>
    <cellStyle name="Normal 5 3 3 3 7 3" xfId="58098" xr:uid="{00000000-0005-0000-0000-000008C20000}"/>
    <cellStyle name="Normal 5 3 3 3 8" xfId="40691" xr:uid="{00000000-0005-0000-0000-000009C20000}"/>
    <cellStyle name="Normal 5 3 3 3 9" xfId="40692" xr:uid="{00000000-0005-0000-0000-00000AC20000}"/>
    <cellStyle name="Normal 5 3 3 4" xfId="40693" xr:uid="{00000000-0005-0000-0000-00000BC20000}"/>
    <cellStyle name="Normal 5 3 3 4 2" xfId="40694" xr:uid="{00000000-0005-0000-0000-00000CC20000}"/>
    <cellStyle name="Normal 5 3 3 4 2 2" xfId="40695" xr:uid="{00000000-0005-0000-0000-00000DC20000}"/>
    <cellStyle name="Normal 5 3 3 4 2 2 2" xfId="40696" xr:uid="{00000000-0005-0000-0000-00000EC20000}"/>
    <cellStyle name="Normal 5 3 3 4 2 2 2 2" xfId="40697" xr:uid="{00000000-0005-0000-0000-00000FC20000}"/>
    <cellStyle name="Normal 5 3 3 4 2 2 2 3" xfId="58099" xr:uid="{00000000-0005-0000-0000-000010C20000}"/>
    <cellStyle name="Normal 5 3 3 4 2 2 3" xfId="40698" xr:uid="{00000000-0005-0000-0000-000011C20000}"/>
    <cellStyle name="Normal 5 3 3 4 2 2 4" xfId="40699" xr:uid="{00000000-0005-0000-0000-000012C20000}"/>
    <cellStyle name="Normal 5 3 3 4 2 3" xfId="40700" xr:uid="{00000000-0005-0000-0000-000013C20000}"/>
    <cellStyle name="Normal 5 3 3 4 2 3 2" xfId="40701" xr:uid="{00000000-0005-0000-0000-000014C20000}"/>
    <cellStyle name="Normal 5 3 3 4 2 3 2 2" xfId="40702" xr:uid="{00000000-0005-0000-0000-000015C20000}"/>
    <cellStyle name="Normal 5 3 3 4 2 3 2 3" xfId="58100" xr:uid="{00000000-0005-0000-0000-000016C20000}"/>
    <cellStyle name="Normal 5 3 3 4 2 3 3" xfId="40703" xr:uid="{00000000-0005-0000-0000-000017C20000}"/>
    <cellStyle name="Normal 5 3 3 4 2 3 4" xfId="40704" xr:uid="{00000000-0005-0000-0000-000018C20000}"/>
    <cellStyle name="Normal 5 3 3 4 2 4" xfId="40705" xr:uid="{00000000-0005-0000-0000-000019C20000}"/>
    <cellStyle name="Normal 5 3 3 4 2 4 2" xfId="40706" xr:uid="{00000000-0005-0000-0000-00001AC20000}"/>
    <cellStyle name="Normal 5 3 3 4 2 4 3" xfId="58101" xr:uid="{00000000-0005-0000-0000-00001BC20000}"/>
    <cellStyle name="Normal 5 3 3 4 2 5" xfId="40707" xr:uid="{00000000-0005-0000-0000-00001CC20000}"/>
    <cellStyle name="Normal 5 3 3 4 2 6" xfId="40708" xr:uid="{00000000-0005-0000-0000-00001DC20000}"/>
    <cellStyle name="Normal 5 3 3 4 3" xfId="40709" xr:uid="{00000000-0005-0000-0000-00001EC20000}"/>
    <cellStyle name="Normal 5 3 3 4 3 2" xfId="40710" xr:uid="{00000000-0005-0000-0000-00001FC20000}"/>
    <cellStyle name="Normal 5 3 3 4 3 2 2" xfId="40711" xr:uid="{00000000-0005-0000-0000-000020C20000}"/>
    <cellStyle name="Normal 5 3 3 4 3 2 3" xfId="58102" xr:uid="{00000000-0005-0000-0000-000021C20000}"/>
    <cellStyle name="Normal 5 3 3 4 3 3" xfId="40712" xr:uid="{00000000-0005-0000-0000-000022C20000}"/>
    <cellStyle name="Normal 5 3 3 4 3 4" xfId="40713" xr:uid="{00000000-0005-0000-0000-000023C20000}"/>
    <cellStyle name="Normal 5 3 3 4 4" xfId="40714" xr:uid="{00000000-0005-0000-0000-000024C20000}"/>
    <cellStyle name="Normal 5 3 3 4 4 2" xfId="40715" xr:uid="{00000000-0005-0000-0000-000025C20000}"/>
    <cellStyle name="Normal 5 3 3 4 4 2 2" xfId="40716" xr:uid="{00000000-0005-0000-0000-000026C20000}"/>
    <cellStyle name="Normal 5 3 3 4 4 2 3" xfId="58103" xr:uid="{00000000-0005-0000-0000-000027C20000}"/>
    <cellStyle name="Normal 5 3 3 4 4 3" xfId="40717" xr:uid="{00000000-0005-0000-0000-000028C20000}"/>
    <cellStyle name="Normal 5 3 3 4 4 4" xfId="40718" xr:uid="{00000000-0005-0000-0000-000029C20000}"/>
    <cellStyle name="Normal 5 3 3 4 5" xfId="40719" xr:uid="{00000000-0005-0000-0000-00002AC20000}"/>
    <cellStyle name="Normal 5 3 3 4 5 2" xfId="40720" xr:uid="{00000000-0005-0000-0000-00002BC20000}"/>
    <cellStyle name="Normal 5 3 3 4 5 3" xfId="58104" xr:uid="{00000000-0005-0000-0000-00002CC20000}"/>
    <cellStyle name="Normal 5 3 3 4 6" xfId="40721" xr:uid="{00000000-0005-0000-0000-00002DC20000}"/>
    <cellStyle name="Normal 5 3 3 4 7" xfId="40722" xr:uid="{00000000-0005-0000-0000-00002EC20000}"/>
    <cellStyle name="Normal 5 3 3 5" xfId="40723" xr:uid="{00000000-0005-0000-0000-00002FC20000}"/>
    <cellStyle name="Normal 5 3 3 5 2" xfId="40724" xr:uid="{00000000-0005-0000-0000-000030C20000}"/>
    <cellStyle name="Normal 5 3 3 5 2 2" xfId="40725" xr:uid="{00000000-0005-0000-0000-000031C20000}"/>
    <cellStyle name="Normal 5 3 3 5 2 2 2" xfId="40726" xr:uid="{00000000-0005-0000-0000-000032C20000}"/>
    <cellStyle name="Normal 5 3 3 5 2 2 3" xfId="58105" xr:uid="{00000000-0005-0000-0000-000033C20000}"/>
    <cellStyle name="Normal 5 3 3 5 2 3" xfId="40727" xr:uid="{00000000-0005-0000-0000-000034C20000}"/>
    <cellStyle name="Normal 5 3 3 5 2 4" xfId="40728" xr:uid="{00000000-0005-0000-0000-000035C20000}"/>
    <cellStyle name="Normal 5 3 3 5 3" xfId="40729" xr:uid="{00000000-0005-0000-0000-000036C20000}"/>
    <cellStyle name="Normal 5 3 3 5 3 2" xfId="40730" xr:uid="{00000000-0005-0000-0000-000037C20000}"/>
    <cellStyle name="Normal 5 3 3 5 3 2 2" xfId="40731" xr:uid="{00000000-0005-0000-0000-000038C20000}"/>
    <cellStyle name="Normal 5 3 3 5 3 2 3" xfId="58106" xr:uid="{00000000-0005-0000-0000-000039C20000}"/>
    <cellStyle name="Normal 5 3 3 5 3 3" xfId="40732" xr:uid="{00000000-0005-0000-0000-00003AC20000}"/>
    <cellStyle name="Normal 5 3 3 5 3 4" xfId="40733" xr:uid="{00000000-0005-0000-0000-00003BC20000}"/>
    <cellStyle name="Normal 5 3 3 5 4" xfId="40734" xr:uid="{00000000-0005-0000-0000-00003CC20000}"/>
    <cellStyle name="Normal 5 3 3 5 4 2" xfId="40735" xr:uid="{00000000-0005-0000-0000-00003DC20000}"/>
    <cellStyle name="Normal 5 3 3 5 4 3" xfId="58107" xr:uid="{00000000-0005-0000-0000-00003EC20000}"/>
    <cellStyle name="Normal 5 3 3 5 5" xfId="40736" xr:uid="{00000000-0005-0000-0000-00003FC20000}"/>
    <cellStyle name="Normal 5 3 3 5 6" xfId="40737" xr:uid="{00000000-0005-0000-0000-000040C20000}"/>
    <cellStyle name="Normal 5 3 3 6" xfId="40738" xr:uid="{00000000-0005-0000-0000-000041C20000}"/>
    <cellStyle name="Normal 5 3 3 6 2" xfId="40739" xr:uid="{00000000-0005-0000-0000-000042C20000}"/>
    <cellStyle name="Normal 5 3 3 6 2 2" xfId="40740" xr:uid="{00000000-0005-0000-0000-000043C20000}"/>
    <cellStyle name="Normal 5 3 3 6 2 2 2" xfId="40741" xr:uid="{00000000-0005-0000-0000-000044C20000}"/>
    <cellStyle name="Normal 5 3 3 6 2 2 3" xfId="58108" xr:uid="{00000000-0005-0000-0000-000045C20000}"/>
    <cellStyle name="Normal 5 3 3 6 2 3" xfId="40742" xr:uid="{00000000-0005-0000-0000-000046C20000}"/>
    <cellStyle name="Normal 5 3 3 6 2 4" xfId="40743" xr:uid="{00000000-0005-0000-0000-000047C20000}"/>
    <cellStyle name="Normal 5 3 3 6 3" xfId="40744" xr:uid="{00000000-0005-0000-0000-000048C20000}"/>
    <cellStyle name="Normal 5 3 3 6 3 2" xfId="40745" xr:uid="{00000000-0005-0000-0000-000049C20000}"/>
    <cellStyle name="Normal 5 3 3 6 3 3" xfId="58109" xr:uid="{00000000-0005-0000-0000-00004AC20000}"/>
    <cellStyle name="Normal 5 3 3 6 4" xfId="40746" xr:uid="{00000000-0005-0000-0000-00004BC20000}"/>
    <cellStyle name="Normal 5 3 3 6 5" xfId="40747" xr:uid="{00000000-0005-0000-0000-00004CC20000}"/>
    <cellStyle name="Normal 5 3 3 7" xfId="40748" xr:uid="{00000000-0005-0000-0000-00004DC20000}"/>
    <cellStyle name="Normal 5 3 3 7 2" xfId="40749" xr:uid="{00000000-0005-0000-0000-00004EC20000}"/>
    <cellStyle name="Normal 5 3 3 7 2 2" xfId="40750" xr:uid="{00000000-0005-0000-0000-00004FC20000}"/>
    <cellStyle name="Normal 5 3 3 7 2 3" xfId="58110" xr:uid="{00000000-0005-0000-0000-000050C20000}"/>
    <cellStyle name="Normal 5 3 3 7 3" xfId="40751" xr:uid="{00000000-0005-0000-0000-000051C20000}"/>
    <cellStyle name="Normal 5 3 3 7 4" xfId="40752" xr:uid="{00000000-0005-0000-0000-000052C20000}"/>
    <cellStyle name="Normal 5 3 3 8" xfId="40753" xr:uid="{00000000-0005-0000-0000-000053C20000}"/>
    <cellStyle name="Normal 5 3 3 8 2" xfId="40754" xr:uid="{00000000-0005-0000-0000-000054C20000}"/>
    <cellStyle name="Normal 5 3 3 8 2 2" xfId="40755" xr:uid="{00000000-0005-0000-0000-000055C20000}"/>
    <cellStyle name="Normal 5 3 3 8 2 3" xfId="58111" xr:uid="{00000000-0005-0000-0000-000056C20000}"/>
    <cellStyle name="Normal 5 3 3 8 3" xfId="40756" xr:uid="{00000000-0005-0000-0000-000057C20000}"/>
    <cellStyle name="Normal 5 3 3 8 4" xfId="40757" xr:uid="{00000000-0005-0000-0000-000058C20000}"/>
    <cellStyle name="Normal 5 3 3 9" xfId="40758" xr:uid="{00000000-0005-0000-0000-000059C20000}"/>
    <cellStyle name="Normal 5 3 3 9 2" xfId="40759" xr:uid="{00000000-0005-0000-0000-00005AC20000}"/>
    <cellStyle name="Normal 5 3 3 9 3" xfId="58112" xr:uid="{00000000-0005-0000-0000-00005BC20000}"/>
    <cellStyle name="Normal 5 3 4" xfId="40760" xr:uid="{00000000-0005-0000-0000-00005CC20000}"/>
    <cellStyle name="Normal 5 3 4 10" xfId="40761" xr:uid="{00000000-0005-0000-0000-00005DC20000}"/>
    <cellStyle name="Normal 5 3 4 11" xfId="40762" xr:uid="{00000000-0005-0000-0000-00005EC20000}"/>
    <cellStyle name="Normal 5 3 4 2" xfId="40763" xr:uid="{00000000-0005-0000-0000-00005FC20000}"/>
    <cellStyle name="Normal 5 3 4 2 10" xfId="40764" xr:uid="{00000000-0005-0000-0000-000060C20000}"/>
    <cellStyle name="Normal 5 3 4 2 2" xfId="40765" xr:uid="{00000000-0005-0000-0000-000061C20000}"/>
    <cellStyle name="Normal 5 3 4 2 2 2" xfId="40766" xr:uid="{00000000-0005-0000-0000-000062C20000}"/>
    <cellStyle name="Normal 5 3 4 2 2 2 2" xfId="40767" xr:uid="{00000000-0005-0000-0000-000063C20000}"/>
    <cellStyle name="Normal 5 3 4 2 2 2 2 2" xfId="40768" xr:uid="{00000000-0005-0000-0000-000064C20000}"/>
    <cellStyle name="Normal 5 3 4 2 2 2 2 2 2" xfId="40769" xr:uid="{00000000-0005-0000-0000-000065C20000}"/>
    <cellStyle name="Normal 5 3 4 2 2 2 2 2 2 2" xfId="40770" xr:uid="{00000000-0005-0000-0000-000066C20000}"/>
    <cellStyle name="Normal 5 3 4 2 2 2 2 2 2 3" xfId="58113" xr:uid="{00000000-0005-0000-0000-000067C20000}"/>
    <cellStyle name="Normal 5 3 4 2 2 2 2 2 3" xfId="40771" xr:uid="{00000000-0005-0000-0000-000068C20000}"/>
    <cellStyle name="Normal 5 3 4 2 2 2 2 2 4" xfId="40772" xr:uid="{00000000-0005-0000-0000-000069C20000}"/>
    <cellStyle name="Normal 5 3 4 2 2 2 2 3" xfId="40773" xr:uid="{00000000-0005-0000-0000-00006AC20000}"/>
    <cellStyle name="Normal 5 3 4 2 2 2 2 3 2" xfId="40774" xr:uid="{00000000-0005-0000-0000-00006BC20000}"/>
    <cellStyle name="Normal 5 3 4 2 2 2 2 3 2 2" xfId="40775" xr:uid="{00000000-0005-0000-0000-00006CC20000}"/>
    <cellStyle name="Normal 5 3 4 2 2 2 2 3 2 3" xfId="58114" xr:uid="{00000000-0005-0000-0000-00006DC20000}"/>
    <cellStyle name="Normal 5 3 4 2 2 2 2 3 3" xfId="40776" xr:uid="{00000000-0005-0000-0000-00006EC20000}"/>
    <cellStyle name="Normal 5 3 4 2 2 2 2 3 4" xfId="40777" xr:uid="{00000000-0005-0000-0000-00006FC20000}"/>
    <cellStyle name="Normal 5 3 4 2 2 2 2 4" xfId="40778" xr:uid="{00000000-0005-0000-0000-000070C20000}"/>
    <cellStyle name="Normal 5 3 4 2 2 2 2 4 2" xfId="40779" xr:uid="{00000000-0005-0000-0000-000071C20000}"/>
    <cellStyle name="Normal 5 3 4 2 2 2 2 4 3" xfId="58115" xr:uid="{00000000-0005-0000-0000-000072C20000}"/>
    <cellStyle name="Normal 5 3 4 2 2 2 2 5" xfId="40780" xr:uid="{00000000-0005-0000-0000-000073C20000}"/>
    <cellStyle name="Normal 5 3 4 2 2 2 2 6" xfId="40781" xr:uid="{00000000-0005-0000-0000-000074C20000}"/>
    <cellStyle name="Normal 5 3 4 2 2 2 3" xfId="40782" xr:uid="{00000000-0005-0000-0000-000075C20000}"/>
    <cellStyle name="Normal 5 3 4 2 2 2 3 2" xfId="40783" xr:uid="{00000000-0005-0000-0000-000076C20000}"/>
    <cellStyle name="Normal 5 3 4 2 2 2 3 2 2" xfId="40784" xr:uid="{00000000-0005-0000-0000-000077C20000}"/>
    <cellStyle name="Normal 5 3 4 2 2 2 3 2 3" xfId="58116" xr:uid="{00000000-0005-0000-0000-000078C20000}"/>
    <cellStyle name="Normal 5 3 4 2 2 2 3 3" xfId="40785" xr:uid="{00000000-0005-0000-0000-000079C20000}"/>
    <cellStyle name="Normal 5 3 4 2 2 2 3 4" xfId="40786" xr:uid="{00000000-0005-0000-0000-00007AC20000}"/>
    <cellStyle name="Normal 5 3 4 2 2 2 4" xfId="40787" xr:uid="{00000000-0005-0000-0000-00007BC20000}"/>
    <cellStyle name="Normal 5 3 4 2 2 2 4 2" xfId="40788" xr:uid="{00000000-0005-0000-0000-00007CC20000}"/>
    <cellStyle name="Normal 5 3 4 2 2 2 4 2 2" xfId="40789" xr:uid="{00000000-0005-0000-0000-00007DC20000}"/>
    <cellStyle name="Normal 5 3 4 2 2 2 4 2 3" xfId="58117" xr:uid="{00000000-0005-0000-0000-00007EC20000}"/>
    <cellStyle name="Normal 5 3 4 2 2 2 4 3" xfId="40790" xr:uid="{00000000-0005-0000-0000-00007FC20000}"/>
    <cellStyle name="Normal 5 3 4 2 2 2 4 4" xfId="40791" xr:uid="{00000000-0005-0000-0000-000080C20000}"/>
    <cellStyle name="Normal 5 3 4 2 2 2 5" xfId="40792" xr:uid="{00000000-0005-0000-0000-000081C20000}"/>
    <cellStyle name="Normal 5 3 4 2 2 2 5 2" xfId="40793" xr:uid="{00000000-0005-0000-0000-000082C20000}"/>
    <cellStyle name="Normal 5 3 4 2 2 2 5 3" xfId="58118" xr:uid="{00000000-0005-0000-0000-000083C20000}"/>
    <cellStyle name="Normal 5 3 4 2 2 2 6" xfId="40794" xr:uid="{00000000-0005-0000-0000-000084C20000}"/>
    <cellStyle name="Normal 5 3 4 2 2 2 7" xfId="40795" xr:uid="{00000000-0005-0000-0000-000085C20000}"/>
    <cellStyle name="Normal 5 3 4 2 2 3" xfId="40796" xr:uid="{00000000-0005-0000-0000-000086C20000}"/>
    <cellStyle name="Normal 5 3 4 2 2 3 2" xfId="40797" xr:uid="{00000000-0005-0000-0000-000087C20000}"/>
    <cellStyle name="Normal 5 3 4 2 2 3 2 2" xfId="40798" xr:uid="{00000000-0005-0000-0000-000088C20000}"/>
    <cellStyle name="Normal 5 3 4 2 2 3 2 2 2" xfId="40799" xr:uid="{00000000-0005-0000-0000-000089C20000}"/>
    <cellStyle name="Normal 5 3 4 2 2 3 2 2 3" xfId="58119" xr:uid="{00000000-0005-0000-0000-00008AC20000}"/>
    <cellStyle name="Normal 5 3 4 2 2 3 2 3" xfId="40800" xr:uid="{00000000-0005-0000-0000-00008BC20000}"/>
    <cellStyle name="Normal 5 3 4 2 2 3 2 4" xfId="40801" xr:uid="{00000000-0005-0000-0000-00008CC20000}"/>
    <cellStyle name="Normal 5 3 4 2 2 3 3" xfId="40802" xr:uid="{00000000-0005-0000-0000-00008DC20000}"/>
    <cellStyle name="Normal 5 3 4 2 2 3 3 2" xfId="40803" xr:uid="{00000000-0005-0000-0000-00008EC20000}"/>
    <cellStyle name="Normal 5 3 4 2 2 3 3 2 2" xfId="40804" xr:uid="{00000000-0005-0000-0000-00008FC20000}"/>
    <cellStyle name="Normal 5 3 4 2 2 3 3 2 3" xfId="58120" xr:uid="{00000000-0005-0000-0000-000090C20000}"/>
    <cellStyle name="Normal 5 3 4 2 2 3 3 3" xfId="40805" xr:uid="{00000000-0005-0000-0000-000091C20000}"/>
    <cellStyle name="Normal 5 3 4 2 2 3 3 4" xfId="40806" xr:uid="{00000000-0005-0000-0000-000092C20000}"/>
    <cellStyle name="Normal 5 3 4 2 2 3 4" xfId="40807" xr:uid="{00000000-0005-0000-0000-000093C20000}"/>
    <cellStyle name="Normal 5 3 4 2 2 3 4 2" xfId="40808" xr:uid="{00000000-0005-0000-0000-000094C20000}"/>
    <cellStyle name="Normal 5 3 4 2 2 3 4 3" xfId="58121" xr:uid="{00000000-0005-0000-0000-000095C20000}"/>
    <cellStyle name="Normal 5 3 4 2 2 3 5" xfId="40809" xr:uid="{00000000-0005-0000-0000-000096C20000}"/>
    <cellStyle name="Normal 5 3 4 2 2 3 6" xfId="40810" xr:uid="{00000000-0005-0000-0000-000097C20000}"/>
    <cellStyle name="Normal 5 3 4 2 2 4" xfId="40811" xr:uid="{00000000-0005-0000-0000-000098C20000}"/>
    <cellStyle name="Normal 5 3 4 2 2 4 2" xfId="40812" xr:uid="{00000000-0005-0000-0000-000099C20000}"/>
    <cellStyle name="Normal 5 3 4 2 2 4 2 2" xfId="40813" xr:uid="{00000000-0005-0000-0000-00009AC20000}"/>
    <cellStyle name="Normal 5 3 4 2 2 4 2 3" xfId="58122" xr:uid="{00000000-0005-0000-0000-00009BC20000}"/>
    <cellStyle name="Normal 5 3 4 2 2 4 3" xfId="40814" xr:uid="{00000000-0005-0000-0000-00009CC20000}"/>
    <cellStyle name="Normal 5 3 4 2 2 4 4" xfId="40815" xr:uid="{00000000-0005-0000-0000-00009DC20000}"/>
    <cellStyle name="Normal 5 3 4 2 2 5" xfId="40816" xr:uid="{00000000-0005-0000-0000-00009EC20000}"/>
    <cellStyle name="Normal 5 3 4 2 2 5 2" xfId="40817" xr:uid="{00000000-0005-0000-0000-00009FC20000}"/>
    <cellStyle name="Normal 5 3 4 2 2 5 2 2" xfId="40818" xr:uid="{00000000-0005-0000-0000-0000A0C20000}"/>
    <cellStyle name="Normal 5 3 4 2 2 5 2 3" xfId="58123" xr:uid="{00000000-0005-0000-0000-0000A1C20000}"/>
    <cellStyle name="Normal 5 3 4 2 2 5 3" xfId="40819" xr:uid="{00000000-0005-0000-0000-0000A2C20000}"/>
    <cellStyle name="Normal 5 3 4 2 2 5 4" xfId="40820" xr:uid="{00000000-0005-0000-0000-0000A3C20000}"/>
    <cellStyle name="Normal 5 3 4 2 2 6" xfId="40821" xr:uid="{00000000-0005-0000-0000-0000A4C20000}"/>
    <cellStyle name="Normal 5 3 4 2 2 6 2" xfId="40822" xr:uid="{00000000-0005-0000-0000-0000A5C20000}"/>
    <cellStyle name="Normal 5 3 4 2 2 6 3" xfId="58124" xr:uid="{00000000-0005-0000-0000-0000A6C20000}"/>
    <cellStyle name="Normal 5 3 4 2 2 7" xfId="40823" xr:uid="{00000000-0005-0000-0000-0000A7C20000}"/>
    <cellStyle name="Normal 5 3 4 2 2 8" xfId="40824" xr:uid="{00000000-0005-0000-0000-0000A8C20000}"/>
    <cellStyle name="Normal 5 3 4 2 3" xfId="40825" xr:uid="{00000000-0005-0000-0000-0000A9C20000}"/>
    <cellStyle name="Normal 5 3 4 2 3 2" xfId="40826" xr:uid="{00000000-0005-0000-0000-0000AAC20000}"/>
    <cellStyle name="Normal 5 3 4 2 3 2 2" xfId="40827" xr:uid="{00000000-0005-0000-0000-0000ABC20000}"/>
    <cellStyle name="Normal 5 3 4 2 3 2 2 2" xfId="40828" xr:uid="{00000000-0005-0000-0000-0000ACC20000}"/>
    <cellStyle name="Normal 5 3 4 2 3 2 2 2 2" xfId="40829" xr:uid="{00000000-0005-0000-0000-0000ADC20000}"/>
    <cellStyle name="Normal 5 3 4 2 3 2 2 2 3" xfId="58125" xr:uid="{00000000-0005-0000-0000-0000AEC20000}"/>
    <cellStyle name="Normal 5 3 4 2 3 2 2 3" xfId="40830" xr:uid="{00000000-0005-0000-0000-0000AFC20000}"/>
    <cellStyle name="Normal 5 3 4 2 3 2 2 4" xfId="40831" xr:uid="{00000000-0005-0000-0000-0000B0C20000}"/>
    <cellStyle name="Normal 5 3 4 2 3 2 3" xfId="40832" xr:uid="{00000000-0005-0000-0000-0000B1C20000}"/>
    <cellStyle name="Normal 5 3 4 2 3 2 3 2" xfId="40833" xr:uid="{00000000-0005-0000-0000-0000B2C20000}"/>
    <cellStyle name="Normal 5 3 4 2 3 2 3 2 2" xfId="40834" xr:uid="{00000000-0005-0000-0000-0000B3C20000}"/>
    <cellStyle name="Normal 5 3 4 2 3 2 3 2 3" xfId="58126" xr:uid="{00000000-0005-0000-0000-0000B4C20000}"/>
    <cellStyle name="Normal 5 3 4 2 3 2 3 3" xfId="40835" xr:uid="{00000000-0005-0000-0000-0000B5C20000}"/>
    <cellStyle name="Normal 5 3 4 2 3 2 3 4" xfId="40836" xr:uid="{00000000-0005-0000-0000-0000B6C20000}"/>
    <cellStyle name="Normal 5 3 4 2 3 2 4" xfId="40837" xr:uid="{00000000-0005-0000-0000-0000B7C20000}"/>
    <cellStyle name="Normal 5 3 4 2 3 2 4 2" xfId="40838" xr:uid="{00000000-0005-0000-0000-0000B8C20000}"/>
    <cellStyle name="Normal 5 3 4 2 3 2 4 3" xfId="58127" xr:uid="{00000000-0005-0000-0000-0000B9C20000}"/>
    <cellStyle name="Normal 5 3 4 2 3 2 5" xfId="40839" xr:uid="{00000000-0005-0000-0000-0000BAC20000}"/>
    <cellStyle name="Normal 5 3 4 2 3 2 6" xfId="40840" xr:uid="{00000000-0005-0000-0000-0000BBC20000}"/>
    <cellStyle name="Normal 5 3 4 2 3 3" xfId="40841" xr:uid="{00000000-0005-0000-0000-0000BCC20000}"/>
    <cellStyle name="Normal 5 3 4 2 3 3 2" xfId="40842" xr:uid="{00000000-0005-0000-0000-0000BDC20000}"/>
    <cellStyle name="Normal 5 3 4 2 3 3 2 2" xfId="40843" xr:uid="{00000000-0005-0000-0000-0000BEC20000}"/>
    <cellStyle name="Normal 5 3 4 2 3 3 2 3" xfId="58128" xr:uid="{00000000-0005-0000-0000-0000BFC20000}"/>
    <cellStyle name="Normal 5 3 4 2 3 3 3" xfId="40844" xr:uid="{00000000-0005-0000-0000-0000C0C20000}"/>
    <cellStyle name="Normal 5 3 4 2 3 3 4" xfId="40845" xr:uid="{00000000-0005-0000-0000-0000C1C20000}"/>
    <cellStyle name="Normal 5 3 4 2 3 4" xfId="40846" xr:uid="{00000000-0005-0000-0000-0000C2C20000}"/>
    <cellStyle name="Normal 5 3 4 2 3 4 2" xfId="40847" xr:uid="{00000000-0005-0000-0000-0000C3C20000}"/>
    <cellStyle name="Normal 5 3 4 2 3 4 2 2" xfId="40848" xr:uid="{00000000-0005-0000-0000-0000C4C20000}"/>
    <cellStyle name="Normal 5 3 4 2 3 4 2 3" xfId="58129" xr:uid="{00000000-0005-0000-0000-0000C5C20000}"/>
    <cellStyle name="Normal 5 3 4 2 3 4 3" xfId="40849" xr:uid="{00000000-0005-0000-0000-0000C6C20000}"/>
    <cellStyle name="Normal 5 3 4 2 3 4 4" xfId="40850" xr:uid="{00000000-0005-0000-0000-0000C7C20000}"/>
    <cellStyle name="Normal 5 3 4 2 3 5" xfId="40851" xr:uid="{00000000-0005-0000-0000-0000C8C20000}"/>
    <cellStyle name="Normal 5 3 4 2 3 5 2" xfId="40852" xr:uid="{00000000-0005-0000-0000-0000C9C20000}"/>
    <cellStyle name="Normal 5 3 4 2 3 5 3" xfId="58130" xr:uid="{00000000-0005-0000-0000-0000CAC20000}"/>
    <cellStyle name="Normal 5 3 4 2 3 6" xfId="40853" xr:uid="{00000000-0005-0000-0000-0000CBC20000}"/>
    <cellStyle name="Normal 5 3 4 2 3 7" xfId="40854" xr:uid="{00000000-0005-0000-0000-0000CCC20000}"/>
    <cellStyle name="Normal 5 3 4 2 4" xfId="40855" xr:uid="{00000000-0005-0000-0000-0000CDC20000}"/>
    <cellStyle name="Normal 5 3 4 2 4 2" xfId="40856" xr:uid="{00000000-0005-0000-0000-0000CEC20000}"/>
    <cellStyle name="Normal 5 3 4 2 4 2 2" xfId="40857" xr:uid="{00000000-0005-0000-0000-0000CFC20000}"/>
    <cellStyle name="Normal 5 3 4 2 4 2 2 2" xfId="40858" xr:uid="{00000000-0005-0000-0000-0000D0C20000}"/>
    <cellStyle name="Normal 5 3 4 2 4 2 2 3" xfId="58131" xr:uid="{00000000-0005-0000-0000-0000D1C20000}"/>
    <cellStyle name="Normal 5 3 4 2 4 2 3" xfId="40859" xr:uid="{00000000-0005-0000-0000-0000D2C20000}"/>
    <cellStyle name="Normal 5 3 4 2 4 2 4" xfId="40860" xr:uid="{00000000-0005-0000-0000-0000D3C20000}"/>
    <cellStyle name="Normal 5 3 4 2 4 3" xfId="40861" xr:uid="{00000000-0005-0000-0000-0000D4C20000}"/>
    <cellStyle name="Normal 5 3 4 2 4 3 2" xfId="40862" xr:uid="{00000000-0005-0000-0000-0000D5C20000}"/>
    <cellStyle name="Normal 5 3 4 2 4 3 2 2" xfId="40863" xr:uid="{00000000-0005-0000-0000-0000D6C20000}"/>
    <cellStyle name="Normal 5 3 4 2 4 3 2 3" xfId="58132" xr:uid="{00000000-0005-0000-0000-0000D7C20000}"/>
    <cellStyle name="Normal 5 3 4 2 4 3 3" xfId="40864" xr:uid="{00000000-0005-0000-0000-0000D8C20000}"/>
    <cellStyle name="Normal 5 3 4 2 4 3 4" xfId="40865" xr:uid="{00000000-0005-0000-0000-0000D9C20000}"/>
    <cellStyle name="Normal 5 3 4 2 4 4" xfId="40866" xr:uid="{00000000-0005-0000-0000-0000DAC20000}"/>
    <cellStyle name="Normal 5 3 4 2 4 4 2" xfId="40867" xr:uid="{00000000-0005-0000-0000-0000DBC20000}"/>
    <cellStyle name="Normal 5 3 4 2 4 4 3" xfId="58133" xr:uid="{00000000-0005-0000-0000-0000DCC20000}"/>
    <cellStyle name="Normal 5 3 4 2 4 5" xfId="40868" xr:uid="{00000000-0005-0000-0000-0000DDC20000}"/>
    <cellStyle name="Normal 5 3 4 2 4 6" xfId="40869" xr:uid="{00000000-0005-0000-0000-0000DEC20000}"/>
    <cellStyle name="Normal 5 3 4 2 5" xfId="40870" xr:uid="{00000000-0005-0000-0000-0000DFC20000}"/>
    <cellStyle name="Normal 5 3 4 2 5 2" xfId="40871" xr:uid="{00000000-0005-0000-0000-0000E0C20000}"/>
    <cellStyle name="Normal 5 3 4 2 5 2 2" xfId="40872" xr:uid="{00000000-0005-0000-0000-0000E1C20000}"/>
    <cellStyle name="Normal 5 3 4 2 5 2 2 2" xfId="40873" xr:uid="{00000000-0005-0000-0000-0000E2C20000}"/>
    <cellStyle name="Normal 5 3 4 2 5 2 2 3" xfId="58134" xr:uid="{00000000-0005-0000-0000-0000E3C20000}"/>
    <cellStyle name="Normal 5 3 4 2 5 2 3" xfId="40874" xr:uid="{00000000-0005-0000-0000-0000E4C20000}"/>
    <cellStyle name="Normal 5 3 4 2 5 2 4" xfId="40875" xr:uid="{00000000-0005-0000-0000-0000E5C20000}"/>
    <cellStyle name="Normal 5 3 4 2 5 3" xfId="40876" xr:uid="{00000000-0005-0000-0000-0000E6C20000}"/>
    <cellStyle name="Normal 5 3 4 2 5 3 2" xfId="40877" xr:uid="{00000000-0005-0000-0000-0000E7C20000}"/>
    <cellStyle name="Normal 5 3 4 2 5 3 3" xfId="58135" xr:uid="{00000000-0005-0000-0000-0000E8C20000}"/>
    <cellStyle name="Normal 5 3 4 2 5 4" xfId="40878" xr:uid="{00000000-0005-0000-0000-0000E9C20000}"/>
    <cellStyle name="Normal 5 3 4 2 5 5" xfId="40879" xr:uid="{00000000-0005-0000-0000-0000EAC20000}"/>
    <cellStyle name="Normal 5 3 4 2 6" xfId="40880" xr:uid="{00000000-0005-0000-0000-0000EBC20000}"/>
    <cellStyle name="Normal 5 3 4 2 6 2" xfId="40881" xr:uid="{00000000-0005-0000-0000-0000ECC20000}"/>
    <cellStyle name="Normal 5 3 4 2 6 2 2" xfId="40882" xr:uid="{00000000-0005-0000-0000-0000EDC20000}"/>
    <cellStyle name="Normal 5 3 4 2 6 2 3" xfId="58136" xr:uid="{00000000-0005-0000-0000-0000EEC20000}"/>
    <cellStyle name="Normal 5 3 4 2 6 3" xfId="40883" xr:uid="{00000000-0005-0000-0000-0000EFC20000}"/>
    <cellStyle name="Normal 5 3 4 2 6 4" xfId="40884" xr:uid="{00000000-0005-0000-0000-0000F0C20000}"/>
    <cellStyle name="Normal 5 3 4 2 7" xfId="40885" xr:uid="{00000000-0005-0000-0000-0000F1C20000}"/>
    <cellStyle name="Normal 5 3 4 2 7 2" xfId="40886" xr:uid="{00000000-0005-0000-0000-0000F2C20000}"/>
    <cellStyle name="Normal 5 3 4 2 7 2 2" xfId="40887" xr:uid="{00000000-0005-0000-0000-0000F3C20000}"/>
    <cellStyle name="Normal 5 3 4 2 7 2 3" xfId="58137" xr:uid="{00000000-0005-0000-0000-0000F4C20000}"/>
    <cellStyle name="Normal 5 3 4 2 7 3" xfId="40888" xr:uid="{00000000-0005-0000-0000-0000F5C20000}"/>
    <cellStyle name="Normal 5 3 4 2 7 4" xfId="40889" xr:uid="{00000000-0005-0000-0000-0000F6C20000}"/>
    <cellStyle name="Normal 5 3 4 2 8" xfId="40890" xr:uid="{00000000-0005-0000-0000-0000F7C20000}"/>
    <cellStyle name="Normal 5 3 4 2 8 2" xfId="40891" xr:uid="{00000000-0005-0000-0000-0000F8C20000}"/>
    <cellStyle name="Normal 5 3 4 2 8 3" xfId="58138" xr:uid="{00000000-0005-0000-0000-0000F9C20000}"/>
    <cellStyle name="Normal 5 3 4 2 9" xfId="40892" xr:uid="{00000000-0005-0000-0000-0000FAC20000}"/>
    <cellStyle name="Normal 5 3 4 3" xfId="40893" xr:uid="{00000000-0005-0000-0000-0000FBC20000}"/>
    <cellStyle name="Normal 5 3 4 3 2" xfId="40894" xr:uid="{00000000-0005-0000-0000-0000FCC20000}"/>
    <cellStyle name="Normal 5 3 4 3 2 2" xfId="40895" xr:uid="{00000000-0005-0000-0000-0000FDC20000}"/>
    <cellStyle name="Normal 5 3 4 3 2 2 2" xfId="40896" xr:uid="{00000000-0005-0000-0000-0000FEC20000}"/>
    <cellStyle name="Normal 5 3 4 3 2 2 2 2" xfId="40897" xr:uid="{00000000-0005-0000-0000-0000FFC20000}"/>
    <cellStyle name="Normal 5 3 4 3 2 2 2 2 2" xfId="40898" xr:uid="{00000000-0005-0000-0000-000000C30000}"/>
    <cellStyle name="Normal 5 3 4 3 2 2 2 2 3" xfId="58139" xr:uid="{00000000-0005-0000-0000-000001C30000}"/>
    <cellStyle name="Normal 5 3 4 3 2 2 2 3" xfId="40899" xr:uid="{00000000-0005-0000-0000-000002C30000}"/>
    <cellStyle name="Normal 5 3 4 3 2 2 2 4" xfId="40900" xr:uid="{00000000-0005-0000-0000-000003C30000}"/>
    <cellStyle name="Normal 5 3 4 3 2 2 3" xfId="40901" xr:uid="{00000000-0005-0000-0000-000004C30000}"/>
    <cellStyle name="Normal 5 3 4 3 2 2 3 2" xfId="40902" xr:uid="{00000000-0005-0000-0000-000005C30000}"/>
    <cellStyle name="Normal 5 3 4 3 2 2 3 2 2" xfId="40903" xr:uid="{00000000-0005-0000-0000-000006C30000}"/>
    <cellStyle name="Normal 5 3 4 3 2 2 3 2 3" xfId="58140" xr:uid="{00000000-0005-0000-0000-000007C30000}"/>
    <cellStyle name="Normal 5 3 4 3 2 2 3 3" xfId="40904" xr:uid="{00000000-0005-0000-0000-000008C30000}"/>
    <cellStyle name="Normal 5 3 4 3 2 2 3 4" xfId="40905" xr:uid="{00000000-0005-0000-0000-000009C30000}"/>
    <cellStyle name="Normal 5 3 4 3 2 2 4" xfId="40906" xr:uid="{00000000-0005-0000-0000-00000AC30000}"/>
    <cellStyle name="Normal 5 3 4 3 2 2 4 2" xfId="40907" xr:uid="{00000000-0005-0000-0000-00000BC30000}"/>
    <cellStyle name="Normal 5 3 4 3 2 2 4 3" xfId="58141" xr:uid="{00000000-0005-0000-0000-00000CC30000}"/>
    <cellStyle name="Normal 5 3 4 3 2 2 5" xfId="40908" xr:uid="{00000000-0005-0000-0000-00000DC30000}"/>
    <cellStyle name="Normal 5 3 4 3 2 2 6" xfId="40909" xr:uid="{00000000-0005-0000-0000-00000EC30000}"/>
    <cellStyle name="Normal 5 3 4 3 2 3" xfId="40910" xr:uid="{00000000-0005-0000-0000-00000FC30000}"/>
    <cellStyle name="Normal 5 3 4 3 2 3 2" xfId="40911" xr:uid="{00000000-0005-0000-0000-000010C30000}"/>
    <cellStyle name="Normal 5 3 4 3 2 3 2 2" xfId="40912" xr:uid="{00000000-0005-0000-0000-000011C30000}"/>
    <cellStyle name="Normal 5 3 4 3 2 3 2 3" xfId="58142" xr:uid="{00000000-0005-0000-0000-000012C30000}"/>
    <cellStyle name="Normal 5 3 4 3 2 3 3" xfId="40913" xr:uid="{00000000-0005-0000-0000-000013C30000}"/>
    <cellStyle name="Normal 5 3 4 3 2 3 4" xfId="40914" xr:uid="{00000000-0005-0000-0000-000014C30000}"/>
    <cellStyle name="Normal 5 3 4 3 2 4" xfId="40915" xr:uid="{00000000-0005-0000-0000-000015C30000}"/>
    <cellStyle name="Normal 5 3 4 3 2 4 2" xfId="40916" xr:uid="{00000000-0005-0000-0000-000016C30000}"/>
    <cellStyle name="Normal 5 3 4 3 2 4 2 2" xfId="40917" xr:uid="{00000000-0005-0000-0000-000017C30000}"/>
    <cellStyle name="Normal 5 3 4 3 2 4 2 3" xfId="58143" xr:uid="{00000000-0005-0000-0000-000018C30000}"/>
    <cellStyle name="Normal 5 3 4 3 2 4 3" xfId="40918" xr:uid="{00000000-0005-0000-0000-000019C30000}"/>
    <cellStyle name="Normal 5 3 4 3 2 4 4" xfId="40919" xr:uid="{00000000-0005-0000-0000-00001AC30000}"/>
    <cellStyle name="Normal 5 3 4 3 2 5" xfId="40920" xr:uid="{00000000-0005-0000-0000-00001BC30000}"/>
    <cellStyle name="Normal 5 3 4 3 2 5 2" xfId="40921" xr:uid="{00000000-0005-0000-0000-00001CC30000}"/>
    <cellStyle name="Normal 5 3 4 3 2 5 3" xfId="58144" xr:uid="{00000000-0005-0000-0000-00001DC30000}"/>
    <cellStyle name="Normal 5 3 4 3 2 6" xfId="40922" xr:uid="{00000000-0005-0000-0000-00001EC30000}"/>
    <cellStyle name="Normal 5 3 4 3 2 7" xfId="40923" xr:uid="{00000000-0005-0000-0000-00001FC30000}"/>
    <cellStyle name="Normal 5 3 4 3 3" xfId="40924" xr:uid="{00000000-0005-0000-0000-000020C30000}"/>
    <cellStyle name="Normal 5 3 4 3 3 2" xfId="40925" xr:uid="{00000000-0005-0000-0000-000021C30000}"/>
    <cellStyle name="Normal 5 3 4 3 3 2 2" xfId="40926" xr:uid="{00000000-0005-0000-0000-000022C30000}"/>
    <cellStyle name="Normal 5 3 4 3 3 2 2 2" xfId="40927" xr:uid="{00000000-0005-0000-0000-000023C30000}"/>
    <cellStyle name="Normal 5 3 4 3 3 2 2 3" xfId="58145" xr:uid="{00000000-0005-0000-0000-000024C30000}"/>
    <cellStyle name="Normal 5 3 4 3 3 2 3" xfId="40928" xr:uid="{00000000-0005-0000-0000-000025C30000}"/>
    <cellStyle name="Normal 5 3 4 3 3 2 4" xfId="40929" xr:uid="{00000000-0005-0000-0000-000026C30000}"/>
    <cellStyle name="Normal 5 3 4 3 3 3" xfId="40930" xr:uid="{00000000-0005-0000-0000-000027C30000}"/>
    <cellStyle name="Normal 5 3 4 3 3 3 2" xfId="40931" xr:uid="{00000000-0005-0000-0000-000028C30000}"/>
    <cellStyle name="Normal 5 3 4 3 3 3 2 2" xfId="40932" xr:uid="{00000000-0005-0000-0000-000029C30000}"/>
    <cellStyle name="Normal 5 3 4 3 3 3 2 3" xfId="58146" xr:uid="{00000000-0005-0000-0000-00002AC30000}"/>
    <cellStyle name="Normal 5 3 4 3 3 3 3" xfId="40933" xr:uid="{00000000-0005-0000-0000-00002BC30000}"/>
    <cellStyle name="Normal 5 3 4 3 3 3 4" xfId="40934" xr:uid="{00000000-0005-0000-0000-00002CC30000}"/>
    <cellStyle name="Normal 5 3 4 3 3 4" xfId="40935" xr:uid="{00000000-0005-0000-0000-00002DC30000}"/>
    <cellStyle name="Normal 5 3 4 3 3 4 2" xfId="40936" xr:uid="{00000000-0005-0000-0000-00002EC30000}"/>
    <cellStyle name="Normal 5 3 4 3 3 4 3" xfId="58147" xr:uid="{00000000-0005-0000-0000-00002FC30000}"/>
    <cellStyle name="Normal 5 3 4 3 3 5" xfId="40937" xr:uid="{00000000-0005-0000-0000-000030C30000}"/>
    <cellStyle name="Normal 5 3 4 3 3 6" xfId="40938" xr:uid="{00000000-0005-0000-0000-000031C30000}"/>
    <cellStyle name="Normal 5 3 4 3 4" xfId="40939" xr:uid="{00000000-0005-0000-0000-000032C30000}"/>
    <cellStyle name="Normal 5 3 4 3 4 2" xfId="40940" xr:uid="{00000000-0005-0000-0000-000033C30000}"/>
    <cellStyle name="Normal 5 3 4 3 4 2 2" xfId="40941" xr:uid="{00000000-0005-0000-0000-000034C30000}"/>
    <cellStyle name="Normal 5 3 4 3 4 2 3" xfId="58148" xr:uid="{00000000-0005-0000-0000-000035C30000}"/>
    <cellStyle name="Normal 5 3 4 3 4 3" xfId="40942" xr:uid="{00000000-0005-0000-0000-000036C30000}"/>
    <cellStyle name="Normal 5 3 4 3 4 4" xfId="40943" xr:uid="{00000000-0005-0000-0000-000037C30000}"/>
    <cellStyle name="Normal 5 3 4 3 5" xfId="40944" xr:uid="{00000000-0005-0000-0000-000038C30000}"/>
    <cellStyle name="Normal 5 3 4 3 5 2" xfId="40945" xr:uid="{00000000-0005-0000-0000-000039C30000}"/>
    <cellStyle name="Normal 5 3 4 3 5 2 2" xfId="40946" xr:uid="{00000000-0005-0000-0000-00003AC30000}"/>
    <cellStyle name="Normal 5 3 4 3 5 2 3" xfId="58149" xr:uid="{00000000-0005-0000-0000-00003BC30000}"/>
    <cellStyle name="Normal 5 3 4 3 5 3" xfId="40947" xr:uid="{00000000-0005-0000-0000-00003CC30000}"/>
    <cellStyle name="Normal 5 3 4 3 5 4" xfId="40948" xr:uid="{00000000-0005-0000-0000-00003DC30000}"/>
    <cellStyle name="Normal 5 3 4 3 6" xfId="40949" xr:uid="{00000000-0005-0000-0000-00003EC30000}"/>
    <cellStyle name="Normal 5 3 4 3 6 2" xfId="40950" xr:uid="{00000000-0005-0000-0000-00003FC30000}"/>
    <cellStyle name="Normal 5 3 4 3 6 3" xfId="58150" xr:uid="{00000000-0005-0000-0000-000040C30000}"/>
    <cellStyle name="Normal 5 3 4 3 7" xfId="40951" xr:uid="{00000000-0005-0000-0000-000041C30000}"/>
    <cellStyle name="Normal 5 3 4 3 8" xfId="40952" xr:uid="{00000000-0005-0000-0000-000042C30000}"/>
    <cellStyle name="Normal 5 3 4 4" xfId="40953" xr:uid="{00000000-0005-0000-0000-000043C30000}"/>
    <cellStyle name="Normal 5 3 4 4 2" xfId="40954" xr:uid="{00000000-0005-0000-0000-000044C30000}"/>
    <cellStyle name="Normal 5 3 4 4 2 2" xfId="40955" xr:uid="{00000000-0005-0000-0000-000045C30000}"/>
    <cellStyle name="Normal 5 3 4 4 2 2 2" xfId="40956" xr:uid="{00000000-0005-0000-0000-000046C30000}"/>
    <cellStyle name="Normal 5 3 4 4 2 2 2 2" xfId="40957" xr:uid="{00000000-0005-0000-0000-000047C30000}"/>
    <cellStyle name="Normal 5 3 4 4 2 2 2 3" xfId="58151" xr:uid="{00000000-0005-0000-0000-000048C30000}"/>
    <cellStyle name="Normal 5 3 4 4 2 2 3" xfId="40958" xr:uid="{00000000-0005-0000-0000-000049C30000}"/>
    <cellStyle name="Normal 5 3 4 4 2 2 4" xfId="40959" xr:uid="{00000000-0005-0000-0000-00004AC30000}"/>
    <cellStyle name="Normal 5 3 4 4 2 3" xfId="40960" xr:uid="{00000000-0005-0000-0000-00004BC30000}"/>
    <cellStyle name="Normal 5 3 4 4 2 3 2" xfId="40961" xr:uid="{00000000-0005-0000-0000-00004CC30000}"/>
    <cellStyle name="Normal 5 3 4 4 2 3 2 2" xfId="40962" xr:uid="{00000000-0005-0000-0000-00004DC30000}"/>
    <cellStyle name="Normal 5 3 4 4 2 3 2 3" xfId="58152" xr:uid="{00000000-0005-0000-0000-00004EC30000}"/>
    <cellStyle name="Normal 5 3 4 4 2 3 3" xfId="40963" xr:uid="{00000000-0005-0000-0000-00004FC30000}"/>
    <cellStyle name="Normal 5 3 4 4 2 3 4" xfId="40964" xr:uid="{00000000-0005-0000-0000-000050C30000}"/>
    <cellStyle name="Normal 5 3 4 4 2 4" xfId="40965" xr:uid="{00000000-0005-0000-0000-000051C30000}"/>
    <cellStyle name="Normal 5 3 4 4 2 4 2" xfId="40966" xr:uid="{00000000-0005-0000-0000-000052C30000}"/>
    <cellStyle name="Normal 5 3 4 4 2 4 3" xfId="58153" xr:uid="{00000000-0005-0000-0000-000053C30000}"/>
    <cellStyle name="Normal 5 3 4 4 2 5" xfId="40967" xr:uid="{00000000-0005-0000-0000-000054C30000}"/>
    <cellStyle name="Normal 5 3 4 4 2 6" xfId="40968" xr:uid="{00000000-0005-0000-0000-000055C30000}"/>
    <cellStyle name="Normal 5 3 4 4 3" xfId="40969" xr:uid="{00000000-0005-0000-0000-000056C30000}"/>
    <cellStyle name="Normal 5 3 4 4 3 2" xfId="40970" xr:uid="{00000000-0005-0000-0000-000057C30000}"/>
    <cellStyle name="Normal 5 3 4 4 3 2 2" xfId="40971" xr:uid="{00000000-0005-0000-0000-000058C30000}"/>
    <cellStyle name="Normal 5 3 4 4 3 2 3" xfId="58154" xr:uid="{00000000-0005-0000-0000-000059C30000}"/>
    <cellStyle name="Normal 5 3 4 4 3 3" xfId="40972" xr:uid="{00000000-0005-0000-0000-00005AC30000}"/>
    <cellStyle name="Normal 5 3 4 4 3 4" xfId="40973" xr:uid="{00000000-0005-0000-0000-00005BC30000}"/>
    <cellStyle name="Normal 5 3 4 4 4" xfId="40974" xr:uid="{00000000-0005-0000-0000-00005CC30000}"/>
    <cellStyle name="Normal 5 3 4 4 4 2" xfId="40975" xr:uid="{00000000-0005-0000-0000-00005DC30000}"/>
    <cellStyle name="Normal 5 3 4 4 4 2 2" xfId="40976" xr:uid="{00000000-0005-0000-0000-00005EC30000}"/>
    <cellStyle name="Normal 5 3 4 4 4 2 3" xfId="58155" xr:uid="{00000000-0005-0000-0000-00005FC30000}"/>
    <cellStyle name="Normal 5 3 4 4 4 3" xfId="40977" xr:uid="{00000000-0005-0000-0000-000060C30000}"/>
    <cellStyle name="Normal 5 3 4 4 4 4" xfId="40978" xr:uid="{00000000-0005-0000-0000-000061C30000}"/>
    <cellStyle name="Normal 5 3 4 4 5" xfId="40979" xr:uid="{00000000-0005-0000-0000-000062C30000}"/>
    <cellStyle name="Normal 5 3 4 4 5 2" xfId="40980" xr:uid="{00000000-0005-0000-0000-000063C30000}"/>
    <cellStyle name="Normal 5 3 4 4 5 3" xfId="58156" xr:uid="{00000000-0005-0000-0000-000064C30000}"/>
    <cellStyle name="Normal 5 3 4 4 6" xfId="40981" xr:uid="{00000000-0005-0000-0000-000065C30000}"/>
    <cellStyle name="Normal 5 3 4 4 7" xfId="40982" xr:uid="{00000000-0005-0000-0000-000066C30000}"/>
    <cellStyle name="Normal 5 3 4 5" xfId="40983" xr:uid="{00000000-0005-0000-0000-000067C30000}"/>
    <cellStyle name="Normal 5 3 4 5 2" xfId="40984" xr:uid="{00000000-0005-0000-0000-000068C30000}"/>
    <cellStyle name="Normal 5 3 4 5 2 2" xfId="40985" xr:uid="{00000000-0005-0000-0000-000069C30000}"/>
    <cellStyle name="Normal 5 3 4 5 2 2 2" xfId="40986" xr:uid="{00000000-0005-0000-0000-00006AC30000}"/>
    <cellStyle name="Normal 5 3 4 5 2 2 3" xfId="58157" xr:uid="{00000000-0005-0000-0000-00006BC30000}"/>
    <cellStyle name="Normal 5 3 4 5 2 3" xfId="40987" xr:uid="{00000000-0005-0000-0000-00006CC30000}"/>
    <cellStyle name="Normal 5 3 4 5 2 4" xfId="40988" xr:uid="{00000000-0005-0000-0000-00006DC30000}"/>
    <cellStyle name="Normal 5 3 4 5 3" xfId="40989" xr:uid="{00000000-0005-0000-0000-00006EC30000}"/>
    <cellStyle name="Normal 5 3 4 5 3 2" xfId="40990" xr:uid="{00000000-0005-0000-0000-00006FC30000}"/>
    <cellStyle name="Normal 5 3 4 5 3 2 2" xfId="40991" xr:uid="{00000000-0005-0000-0000-000070C30000}"/>
    <cellStyle name="Normal 5 3 4 5 3 2 3" xfId="58158" xr:uid="{00000000-0005-0000-0000-000071C30000}"/>
    <cellStyle name="Normal 5 3 4 5 3 3" xfId="40992" xr:uid="{00000000-0005-0000-0000-000072C30000}"/>
    <cellStyle name="Normal 5 3 4 5 3 4" xfId="40993" xr:uid="{00000000-0005-0000-0000-000073C30000}"/>
    <cellStyle name="Normal 5 3 4 5 4" xfId="40994" xr:uid="{00000000-0005-0000-0000-000074C30000}"/>
    <cellStyle name="Normal 5 3 4 5 4 2" xfId="40995" xr:uid="{00000000-0005-0000-0000-000075C30000}"/>
    <cellStyle name="Normal 5 3 4 5 4 3" xfId="58159" xr:uid="{00000000-0005-0000-0000-000076C30000}"/>
    <cellStyle name="Normal 5 3 4 5 5" xfId="40996" xr:uid="{00000000-0005-0000-0000-000077C30000}"/>
    <cellStyle name="Normal 5 3 4 5 6" xfId="40997" xr:uid="{00000000-0005-0000-0000-000078C30000}"/>
    <cellStyle name="Normal 5 3 4 6" xfId="40998" xr:uid="{00000000-0005-0000-0000-000079C30000}"/>
    <cellStyle name="Normal 5 3 4 6 2" xfId="40999" xr:uid="{00000000-0005-0000-0000-00007AC30000}"/>
    <cellStyle name="Normal 5 3 4 6 2 2" xfId="41000" xr:uid="{00000000-0005-0000-0000-00007BC30000}"/>
    <cellStyle name="Normal 5 3 4 6 2 2 2" xfId="41001" xr:uid="{00000000-0005-0000-0000-00007CC30000}"/>
    <cellStyle name="Normal 5 3 4 6 2 2 3" xfId="58160" xr:uid="{00000000-0005-0000-0000-00007DC30000}"/>
    <cellStyle name="Normal 5 3 4 6 2 3" xfId="41002" xr:uid="{00000000-0005-0000-0000-00007EC30000}"/>
    <cellStyle name="Normal 5 3 4 6 2 4" xfId="41003" xr:uid="{00000000-0005-0000-0000-00007FC30000}"/>
    <cellStyle name="Normal 5 3 4 6 3" xfId="41004" xr:uid="{00000000-0005-0000-0000-000080C30000}"/>
    <cellStyle name="Normal 5 3 4 6 3 2" xfId="41005" xr:uid="{00000000-0005-0000-0000-000081C30000}"/>
    <cellStyle name="Normal 5 3 4 6 3 3" xfId="58161" xr:uid="{00000000-0005-0000-0000-000082C30000}"/>
    <cellStyle name="Normal 5 3 4 6 4" xfId="41006" xr:uid="{00000000-0005-0000-0000-000083C30000}"/>
    <cellStyle name="Normal 5 3 4 6 5" xfId="41007" xr:uid="{00000000-0005-0000-0000-000084C30000}"/>
    <cellStyle name="Normal 5 3 4 7" xfId="41008" xr:uid="{00000000-0005-0000-0000-000085C30000}"/>
    <cellStyle name="Normal 5 3 4 7 2" xfId="41009" xr:uid="{00000000-0005-0000-0000-000086C30000}"/>
    <cellStyle name="Normal 5 3 4 7 2 2" xfId="41010" xr:uid="{00000000-0005-0000-0000-000087C30000}"/>
    <cellStyle name="Normal 5 3 4 7 2 3" xfId="58162" xr:uid="{00000000-0005-0000-0000-000088C30000}"/>
    <cellStyle name="Normal 5 3 4 7 3" xfId="41011" xr:uid="{00000000-0005-0000-0000-000089C30000}"/>
    <cellStyle name="Normal 5 3 4 7 4" xfId="41012" xr:uid="{00000000-0005-0000-0000-00008AC30000}"/>
    <cellStyle name="Normal 5 3 4 8" xfId="41013" xr:uid="{00000000-0005-0000-0000-00008BC30000}"/>
    <cellStyle name="Normal 5 3 4 8 2" xfId="41014" xr:uid="{00000000-0005-0000-0000-00008CC30000}"/>
    <cellStyle name="Normal 5 3 4 8 2 2" xfId="41015" xr:uid="{00000000-0005-0000-0000-00008DC30000}"/>
    <cellStyle name="Normal 5 3 4 8 2 3" xfId="58163" xr:uid="{00000000-0005-0000-0000-00008EC30000}"/>
    <cellStyle name="Normal 5 3 4 8 3" xfId="41016" xr:uid="{00000000-0005-0000-0000-00008FC30000}"/>
    <cellStyle name="Normal 5 3 4 8 4" xfId="41017" xr:uid="{00000000-0005-0000-0000-000090C30000}"/>
    <cellStyle name="Normal 5 3 4 9" xfId="41018" xr:uid="{00000000-0005-0000-0000-000091C30000}"/>
    <cellStyle name="Normal 5 3 4 9 2" xfId="41019" xr:uid="{00000000-0005-0000-0000-000092C30000}"/>
    <cellStyle name="Normal 5 3 4 9 3" xfId="58164" xr:uid="{00000000-0005-0000-0000-000093C30000}"/>
    <cellStyle name="Normal 5 3 5" xfId="41020" xr:uid="{00000000-0005-0000-0000-000094C30000}"/>
    <cellStyle name="Normal 5 3 5 10" xfId="41021" xr:uid="{00000000-0005-0000-0000-000095C30000}"/>
    <cellStyle name="Normal 5 3 5 2" xfId="41022" xr:uid="{00000000-0005-0000-0000-000096C30000}"/>
    <cellStyle name="Normal 5 3 5 2 2" xfId="41023" xr:uid="{00000000-0005-0000-0000-000097C30000}"/>
    <cellStyle name="Normal 5 3 5 2 2 2" xfId="41024" xr:uid="{00000000-0005-0000-0000-000098C30000}"/>
    <cellStyle name="Normal 5 3 5 2 2 2 2" xfId="41025" xr:uid="{00000000-0005-0000-0000-000099C30000}"/>
    <cellStyle name="Normal 5 3 5 2 2 2 2 2" xfId="41026" xr:uid="{00000000-0005-0000-0000-00009AC30000}"/>
    <cellStyle name="Normal 5 3 5 2 2 2 2 2 2" xfId="41027" xr:uid="{00000000-0005-0000-0000-00009BC30000}"/>
    <cellStyle name="Normal 5 3 5 2 2 2 2 2 3" xfId="58165" xr:uid="{00000000-0005-0000-0000-00009CC30000}"/>
    <cellStyle name="Normal 5 3 5 2 2 2 2 3" xfId="41028" xr:uid="{00000000-0005-0000-0000-00009DC30000}"/>
    <cellStyle name="Normal 5 3 5 2 2 2 2 4" xfId="41029" xr:uid="{00000000-0005-0000-0000-00009EC30000}"/>
    <cellStyle name="Normal 5 3 5 2 2 2 3" xfId="41030" xr:uid="{00000000-0005-0000-0000-00009FC30000}"/>
    <cellStyle name="Normal 5 3 5 2 2 2 3 2" xfId="41031" xr:uid="{00000000-0005-0000-0000-0000A0C30000}"/>
    <cellStyle name="Normal 5 3 5 2 2 2 3 2 2" xfId="41032" xr:uid="{00000000-0005-0000-0000-0000A1C30000}"/>
    <cellStyle name="Normal 5 3 5 2 2 2 3 2 3" xfId="58166" xr:uid="{00000000-0005-0000-0000-0000A2C30000}"/>
    <cellStyle name="Normal 5 3 5 2 2 2 3 3" xfId="41033" xr:uid="{00000000-0005-0000-0000-0000A3C30000}"/>
    <cellStyle name="Normal 5 3 5 2 2 2 3 4" xfId="41034" xr:uid="{00000000-0005-0000-0000-0000A4C30000}"/>
    <cellStyle name="Normal 5 3 5 2 2 2 4" xfId="41035" xr:uid="{00000000-0005-0000-0000-0000A5C30000}"/>
    <cellStyle name="Normal 5 3 5 2 2 2 4 2" xfId="41036" xr:uid="{00000000-0005-0000-0000-0000A6C30000}"/>
    <cellStyle name="Normal 5 3 5 2 2 2 4 3" xfId="58167" xr:uid="{00000000-0005-0000-0000-0000A7C30000}"/>
    <cellStyle name="Normal 5 3 5 2 2 2 5" xfId="41037" xr:uid="{00000000-0005-0000-0000-0000A8C30000}"/>
    <cellStyle name="Normal 5 3 5 2 2 2 6" xfId="41038" xr:uid="{00000000-0005-0000-0000-0000A9C30000}"/>
    <cellStyle name="Normal 5 3 5 2 2 3" xfId="41039" xr:uid="{00000000-0005-0000-0000-0000AAC30000}"/>
    <cellStyle name="Normal 5 3 5 2 2 3 2" xfId="41040" xr:uid="{00000000-0005-0000-0000-0000ABC30000}"/>
    <cellStyle name="Normal 5 3 5 2 2 3 2 2" xfId="41041" xr:uid="{00000000-0005-0000-0000-0000ACC30000}"/>
    <cellStyle name="Normal 5 3 5 2 2 3 2 3" xfId="58168" xr:uid="{00000000-0005-0000-0000-0000ADC30000}"/>
    <cellStyle name="Normal 5 3 5 2 2 3 3" xfId="41042" xr:uid="{00000000-0005-0000-0000-0000AEC30000}"/>
    <cellStyle name="Normal 5 3 5 2 2 3 4" xfId="41043" xr:uid="{00000000-0005-0000-0000-0000AFC30000}"/>
    <cellStyle name="Normal 5 3 5 2 2 4" xfId="41044" xr:uid="{00000000-0005-0000-0000-0000B0C30000}"/>
    <cellStyle name="Normal 5 3 5 2 2 4 2" xfId="41045" xr:uid="{00000000-0005-0000-0000-0000B1C30000}"/>
    <cellStyle name="Normal 5 3 5 2 2 4 2 2" xfId="41046" xr:uid="{00000000-0005-0000-0000-0000B2C30000}"/>
    <cellStyle name="Normal 5 3 5 2 2 4 2 3" xfId="58169" xr:uid="{00000000-0005-0000-0000-0000B3C30000}"/>
    <cellStyle name="Normal 5 3 5 2 2 4 3" xfId="41047" xr:uid="{00000000-0005-0000-0000-0000B4C30000}"/>
    <cellStyle name="Normal 5 3 5 2 2 4 4" xfId="41048" xr:uid="{00000000-0005-0000-0000-0000B5C30000}"/>
    <cellStyle name="Normal 5 3 5 2 2 5" xfId="41049" xr:uid="{00000000-0005-0000-0000-0000B6C30000}"/>
    <cellStyle name="Normal 5 3 5 2 2 5 2" xfId="41050" xr:uid="{00000000-0005-0000-0000-0000B7C30000}"/>
    <cellStyle name="Normal 5 3 5 2 2 5 3" xfId="58170" xr:uid="{00000000-0005-0000-0000-0000B8C30000}"/>
    <cellStyle name="Normal 5 3 5 2 2 6" xfId="41051" xr:uid="{00000000-0005-0000-0000-0000B9C30000}"/>
    <cellStyle name="Normal 5 3 5 2 2 7" xfId="41052" xr:uid="{00000000-0005-0000-0000-0000BAC30000}"/>
    <cellStyle name="Normal 5 3 5 2 3" xfId="41053" xr:uid="{00000000-0005-0000-0000-0000BBC30000}"/>
    <cellStyle name="Normal 5 3 5 2 3 2" xfId="41054" xr:uid="{00000000-0005-0000-0000-0000BCC30000}"/>
    <cellStyle name="Normal 5 3 5 2 3 2 2" xfId="41055" xr:uid="{00000000-0005-0000-0000-0000BDC30000}"/>
    <cellStyle name="Normal 5 3 5 2 3 2 2 2" xfId="41056" xr:uid="{00000000-0005-0000-0000-0000BEC30000}"/>
    <cellStyle name="Normal 5 3 5 2 3 2 2 3" xfId="58171" xr:uid="{00000000-0005-0000-0000-0000BFC30000}"/>
    <cellStyle name="Normal 5 3 5 2 3 2 3" xfId="41057" xr:uid="{00000000-0005-0000-0000-0000C0C30000}"/>
    <cellStyle name="Normal 5 3 5 2 3 2 4" xfId="41058" xr:uid="{00000000-0005-0000-0000-0000C1C30000}"/>
    <cellStyle name="Normal 5 3 5 2 3 3" xfId="41059" xr:uid="{00000000-0005-0000-0000-0000C2C30000}"/>
    <cellStyle name="Normal 5 3 5 2 3 3 2" xfId="41060" xr:uid="{00000000-0005-0000-0000-0000C3C30000}"/>
    <cellStyle name="Normal 5 3 5 2 3 3 2 2" xfId="41061" xr:uid="{00000000-0005-0000-0000-0000C4C30000}"/>
    <cellStyle name="Normal 5 3 5 2 3 3 2 3" xfId="58172" xr:uid="{00000000-0005-0000-0000-0000C5C30000}"/>
    <cellStyle name="Normal 5 3 5 2 3 3 3" xfId="41062" xr:uid="{00000000-0005-0000-0000-0000C6C30000}"/>
    <cellStyle name="Normal 5 3 5 2 3 3 4" xfId="41063" xr:uid="{00000000-0005-0000-0000-0000C7C30000}"/>
    <cellStyle name="Normal 5 3 5 2 3 4" xfId="41064" xr:uid="{00000000-0005-0000-0000-0000C8C30000}"/>
    <cellStyle name="Normal 5 3 5 2 3 4 2" xfId="41065" xr:uid="{00000000-0005-0000-0000-0000C9C30000}"/>
    <cellStyle name="Normal 5 3 5 2 3 4 3" xfId="58173" xr:uid="{00000000-0005-0000-0000-0000CAC30000}"/>
    <cellStyle name="Normal 5 3 5 2 3 5" xfId="41066" xr:uid="{00000000-0005-0000-0000-0000CBC30000}"/>
    <cellStyle name="Normal 5 3 5 2 3 6" xfId="41067" xr:uid="{00000000-0005-0000-0000-0000CCC30000}"/>
    <cellStyle name="Normal 5 3 5 2 4" xfId="41068" xr:uid="{00000000-0005-0000-0000-0000CDC30000}"/>
    <cellStyle name="Normal 5 3 5 2 4 2" xfId="41069" xr:uid="{00000000-0005-0000-0000-0000CEC30000}"/>
    <cellStyle name="Normal 5 3 5 2 4 2 2" xfId="41070" xr:uid="{00000000-0005-0000-0000-0000CFC30000}"/>
    <cellStyle name="Normal 5 3 5 2 4 2 3" xfId="58174" xr:uid="{00000000-0005-0000-0000-0000D0C30000}"/>
    <cellStyle name="Normal 5 3 5 2 4 3" xfId="41071" xr:uid="{00000000-0005-0000-0000-0000D1C30000}"/>
    <cellStyle name="Normal 5 3 5 2 4 4" xfId="41072" xr:uid="{00000000-0005-0000-0000-0000D2C30000}"/>
    <cellStyle name="Normal 5 3 5 2 5" xfId="41073" xr:uid="{00000000-0005-0000-0000-0000D3C30000}"/>
    <cellStyle name="Normal 5 3 5 2 5 2" xfId="41074" xr:uid="{00000000-0005-0000-0000-0000D4C30000}"/>
    <cellStyle name="Normal 5 3 5 2 5 2 2" xfId="41075" xr:uid="{00000000-0005-0000-0000-0000D5C30000}"/>
    <cellStyle name="Normal 5 3 5 2 5 2 3" xfId="58175" xr:uid="{00000000-0005-0000-0000-0000D6C30000}"/>
    <cellStyle name="Normal 5 3 5 2 5 3" xfId="41076" xr:uid="{00000000-0005-0000-0000-0000D7C30000}"/>
    <cellStyle name="Normal 5 3 5 2 5 4" xfId="41077" xr:uid="{00000000-0005-0000-0000-0000D8C30000}"/>
    <cellStyle name="Normal 5 3 5 2 6" xfId="41078" xr:uid="{00000000-0005-0000-0000-0000D9C30000}"/>
    <cellStyle name="Normal 5 3 5 2 6 2" xfId="41079" xr:uid="{00000000-0005-0000-0000-0000DAC30000}"/>
    <cellStyle name="Normal 5 3 5 2 6 3" xfId="58176" xr:uid="{00000000-0005-0000-0000-0000DBC30000}"/>
    <cellStyle name="Normal 5 3 5 2 7" xfId="41080" xr:uid="{00000000-0005-0000-0000-0000DCC30000}"/>
    <cellStyle name="Normal 5 3 5 2 8" xfId="41081" xr:uid="{00000000-0005-0000-0000-0000DDC30000}"/>
    <cellStyle name="Normal 5 3 5 3" xfId="41082" xr:uid="{00000000-0005-0000-0000-0000DEC30000}"/>
    <cellStyle name="Normal 5 3 5 3 2" xfId="41083" xr:uid="{00000000-0005-0000-0000-0000DFC30000}"/>
    <cellStyle name="Normal 5 3 5 3 2 2" xfId="41084" xr:uid="{00000000-0005-0000-0000-0000E0C30000}"/>
    <cellStyle name="Normal 5 3 5 3 2 2 2" xfId="41085" xr:uid="{00000000-0005-0000-0000-0000E1C30000}"/>
    <cellStyle name="Normal 5 3 5 3 2 2 2 2" xfId="41086" xr:uid="{00000000-0005-0000-0000-0000E2C30000}"/>
    <cellStyle name="Normal 5 3 5 3 2 2 2 3" xfId="58177" xr:uid="{00000000-0005-0000-0000-0000E3C30000}"/>
    <cellStyle name="Normal 5 3 5 3 2 2 3" xfId="41087" xr:uid="{00000000-0005-0000-0000-0000E4C30000}"/>
    <cellStyle name="Normal 5 3 5 3 2 2 4" xfId="41088" xr:uid="{00000000-0005-0000-0000-0000E5C30000}"/>
    <cellStyle name="Normal 5 3 5 3 2 3" xfId="41089" xr:uid="{00000000-0005-0000-0000-0000E6C30000}"/>
    <cellStyle name="Normal 5 3 5 3 2 3 2" xfId="41090" xr:uid="{00000000-0005-0000-0000-0000E7C30000}"/>
    <cellStyle name="Normal 5 3 5 3 2 3 2 2" xfId="41091" xr:uid="{00000000-0005-0000-0000-0000E8C30000}"/>
    <cellStyle name="Normal 5 3 5 3 2 3 2 3" xfId="58178" xr:uid="{00000000-0005-0000-0000-0000E9C30000}"/>
    <cellStyle name="Normal 5 3 5 3 2 3 3" xfId="41092" xr:uid="{00000000-0005-0000-0000-0000EAC30000}"/>
    <cellStyle name="Normal 5 3 5 3 2 3 4" xfId="41093" xr:uid="{00000000-0005-0000-0000-0000EBC30000}"/>
    <cellStyle name="Normal 5 3 5 3 2 4" xfId="41094" xr:uid="{00000000-0005-0000-0000-0000ECC30000}"/>
    <cellStyle name="Normal 5 3 5 3 2 4 2" xfId="41095" xr:uid="{00000000-0005-0000-0000-0000EDC30000}"/>
    <cellStyle name="Normal 5 3 5 3 2 4 3" xfId="58179" xr:uid="{00000000-0005-0000-0000-0000EEC30000}"/>
    <cellStyle name="Normal 5 3 5 3 2 5" xfId="41096" xr:uid="{00000000-0005-0000-0000-0000EFC30000}"/>
    <cellStyle name="Normal 5 3 5 3 2 6" xfId="41097" xr:uid="{00000000-0005-0000-0000-0000F0C30000}"/>
    <cellStyle name="Normal 5 3 5 3 3" xfId="41098" xr:uid="{00000000-0005-0000-0000-0000F1C30000}"/>
    <cellStyle name="Normal 5 3 5 3 3 2" xfId="41099" xr:uid="{00000000-0005-0000-0000-0000F2C30000}"/>
    <cellStyle name="Normal 5 3 5 3 3 2 2" xfId="41100" xr:uid="{00000000-0005-0000-0000-0000F3C30000}"/>
    <cellStyle name="Normal 5 3 5 3 3 2 3" xfId="58180" xr:uid="{00000000-0005-0000-0000-0000F4C30000}"/>
    <cellStyle name="Normal 5 3 5 3 3 3" xfId="41101" xr:uid="{00000000-0005-0000-0000-0000F5C30000}"/>
    <cellStyle name="Normal 5 3 5 3 3 4" xfId="41102" xr:uid="{00000000-0005-0000-0000-0000F6C30000}"/>
    <cellStyle name="Normal 5 3 5 3 4" xfId="41103" xr:uid="{00000000-0005-0000-0000-0000F7C30000}"/>
    <cellStyle name="Normal 5 3 5 3 4 2" xfId="41104" xr:uid="{00000000-0005-0000-0000-0000F8C30000}"/>
    <cellStyle name="Normal 5 3 5 3 4 2 2" xfId="41105" xr:uid="{00000000-0005-0000-0000-0000F9C30000}"/>
    <cellStyle name="Normal 5 3 5 3 4 2 3" xfId="58181" xr:uid="{00000000-0005-0000-0000-0000FAC30000}"/>
    <cellStyle name="Normal 5 3 5 3 4 3" xfId="41106" xr:uid="{00000000-0005-0000-0000-0000FBC30000}"/>
    <cellStyle name="Normal 5 3 5 3 4 4" xfId="41107" xr:uid="{00000000-0005-0000-0000-0000FCC30000}"/>
    <cellStyle name="Normal 5 3 5 3 5" xfId="41108" xr:uid="{00000000-0005-0000-0000-0000FDC30000}"/>
    <cellStyle name="Normal 5 3 5 3 5 2" xfId="41109" xr:uid="{00000000-0005-0000-0000-0000FEC30000}"/>
    <cellStyle name="Normal 5 3 5 3 5 3" xfId="58182" xr:uid="{00000000-0005-0000-0000-0000FFC30000}"/>
    <cellStyle name="Normal 5 3 5 3 6" xfId="41110" xr:uid="{00000000-0005-0000-0000-000000C40000}"/>
    <cellStyle name="Normal 5 3 5 3 7" xfId="41111" xr:uid="{00000000-0005-0000-0000-000001C40000}"/>
    <cellStyle name="Normal 5 3 5 4" xfId="41112" xr:uid="{00000000-0005-0000-0000-000002C40000}"/>
    <cellStyle name="Normal 5 3 5 4 2" xfId="41113" xr:uid="{00000000-0005-0000-0000-000003C40000}"/>
    <cellStyle name="Normal 5 3 5 4 2 2" xfId="41114" xr:uid="{00000000-0005-0000-0000-000004C40000}"/>
    <cellStyle name="Normal 5 3 5 4 2 2 2" xfId="41115" xr:uid="{00000000-0005-0000-0000-000005C40000}"/>
    <cellStyle name="Normal 5 3 5 4 2 2 3" xfId="58183" xr:uid="{00000000-0005-0000-0000-000006C40000}"/>
    <cellStyle name="Normal 5 3 5 4 2 3" xfId="41116" xr:uid="{00000000-0005-0000-0000-000007C40000}"/>
    <cellStyle name="Normal 5 3 5 4 2 4" xfId="41117" xr:uid="{00000000-0005-0000-0000-000008C40000}"/>
    <cellStyle name="Normal 5 3 5 4 3" xfId="41118" xr:uid="{00000000-0005-0000-0000-000009C40000}"/>
    <cellStyle name="Normal 5 3 5 4 3 2" xfId="41119" xr:uid="{00000000-0005-0000-0000-00000AC40000}"/>
    <cellStyle name="Normal 5 3 5 4 3 2 2" xfId="41120" xr:uid="{00000000-0005-0000-0000-00000BC40000}"/>
    <cellStyle name="Normal 5 3 5 4 3 2 3" xfId="58184" xr:uid="{00000000-0005-0000-0000-00000CC40000}"/>
    <cellStyle name="Normal 5 3 5 4 3 3" xfId="41121" xr:uid="{00000000-0005-0000-0000-00000DC40000}"/>
    <cellStyle name="Normal 5 3 5 4 3 4" xfId="41122" xr:uid="{00000000-0005-0000-0000-00000EC40000}"/>
    <cellStyle name="Normal 5 3 5 4 4" xfId="41123" xr:uid="{00000000-0005-0000-0000-00000FC40000}"/>
    <cellStyle name="Normal 5 3 5 4 4 2" xfId="41124" xr:uid="{00000000-0005-0000-0000-000010C40000}"/>
    <cellStyle name="Normal 5 3 5 4 4 3" xfId="58185" xr:uid="{00000000-0005-0000-0000-000011C40000}"/>
    <cellStyle name="Normal 5 3 5 4 5" xfId="41125" xr:uid="{00000000-0005-0000-0000-000012C40000}"/>
    <cellStyle name="Normal 5 3 5 4 6" xfId="41126" xr:uid="{00000000-0005-0000-0000-000013C40000}"/>
    <cellStyle name="Normal 5 3 5 5" xfId="41127" xr:uid="{00000000-0005-0000-0000-000014C40000}"/>
    <cellStyle name="Normal 5 3 5 5 2" xfId="41128" xr:uid="{00000000-0005-0000-0000-000015C40000}"/>
    <cellStyle name="Normal 5 3 5 5 2 2" xfId="41129" xr:uid="{00000000-0005-0000-0000-000016C40000}"/>
    <cellStyle name="Normal 5 3 5 5 2 2 2" xfId="41130" xr:uid="{00000000-0005-0000-0000-000017C40000}"/>
    <cellStyle name="Normal 5 3 5 5 2 2 3" xfId="58186" xr:uid="{00000000-0005-0000-0000-000018C40000}"/>
    <cellStyle name="Normal 5 3 5 5 2 3" xfId="41131" xr:uid="{00000000-0005-0000-0000-000019C40000}"/>
    <cellStyle name="Normal 5 3 5 5 2 4" xfId="41132" xr:uid="{00000000-0005-0000-0000-00001AC40000}"/>
    <cellStyle name="Normal 5 3 5 5 3" xfId="41133" xr:uid="{00000000-0005-0000-0000-00001BC40000}"/>
    <cellStyle name="Normal 5 3 5 5 3 2" xfId="41134" xr:uid="{00000000-0005-0000-0000-00001CC40000}"/>
    <cellStyle name="Normal 5 3 5 5 3 3" xfId="58187" xr:uid="{00000000-0005-0000-0000-00001DC40000}"/>
    <cellStyle name="Normal 5 3 5 5 4" xfId="41135" xr:uid="{00000000-0005-0000-0000-00001EC40000}"/>
    <cellStyle name="Normal 5 3 5 5 5" xfId="41136" xr:uid="{00000000-0005-0000-0000-00001FC40000}"/>
    <cellStyle name="Normal 5 3 5 6" xfId="41137" xr:uid="{00000000-0005-0000-0000-000020C40000}"/>
    <cellStyle name="Normal 5 3 5 6 2" xfId="41138" xr:uid="{00000000-0005-0000-0000-000021C40000}"/>
    <cellStyle name="Normal 5 3 5 6 2 2" xfId="41139" xr:uid="{00000000-0005-0000-0000-000022C40000}"/>
    <cellStyle name="Normal 5 3 5 6 2 3" xfId="58188" xr:uid="{00000000-0005-0000-0000-000023C40000}"/>
    <cellStyle name="Normal 5 3 5 6 3" xfId="41140" xr:uid="{00000000-0005-0000-0000-000024C40000}"/>
    <cellStyle name="Normal 5 3 5 6 4" xfId="41141" xr:uid="{00000000-0005-0000-0000-000025C40000}"/>
    <cellStyle name="Normal 5 3 5 7" xfId="41142" xr:uid="{00000000-0005-0000-0000-000026C40000}"/>
    <cellStyle name="Normal 5 3 5 7 2" xfId="41143" xr:uid="{00000000-0005-0000-0000-000027C40000}"/>
    <cellStyle name="Normal 5 3 5 7 2 2" xfId="41144" xr:uid="{00000000-0005-0000-0000-000028C40000}"/>
    <cellStyle name="Normal 5 3 5 7 2 3" xfId="58189" xr:uid="{00000000-0005-0000-0000-000029C40000}"/>
    <cellStyle name="Normal 5 3 5 7 3" xfId="41145" xr:uid="{00000000-0005-0000-0000-00002AC40000}"/>
    <cellStyle name="Normal 5 3 5 7 4" xfId="41146" xr:uid="{00000000-0005-0000-0000-00002BC40000}"/>
    <cellStyle name="Normal 5 3 5 8" xfId="41147" xr:uid="{00000000-0005-0000-0000-00002CC40000}"/>
    <cellStyle name="Normal 5 3 5 8 2" xfId="41148" xr:uid="{00000000-0005-0000-0000-00002DC40000}"/>
    <cellStyle name="Normal 5 3 5 8 3" xfId="58190" xr:uid="{00000000-0005-0000-0000-00002EC40000}"/>
    <cellStyle name="Normal 5 3 5 9" xfId="41149" xr:uid="{00000000-0005-0000-0000-00002FC40000}"/>
    <cellStyle name="Normal 5 3 6" xfId="41150" xr:uid="{00000000-0005-0000-0000-000030C40000}"/>
    <cellStyle name="Normal 5 3 6 10" xfId="41151" xr:uid="{00000000-0005-0000-0000-000031C40000}"/>
    <cellStyle name="Normal 5 3 6 2" xfId="41152" xr:uid="{00000000-0005-0000-0000-000032C40000}"/>
    <cellStyle name="Normal 5 3 6 2 2" xfId="41153" xr:uid="{00000000-0005-0000-0000-000033C40000}"/>
    <cellStyle name="Normal 5 3 6 2 2 2" xfId="41154" xr:uid="{00000000-0005-0000-0000-000034C40000}"/>
    <cellStyle name="Normal 5 3 6 2 2 2 2" xfId="41155" xr:uid="{00000000-0005-0000-0000-000035C40000}"/>
    <cellStyle name="Normal 5 3 6 2 2 2 2 2" xfId="41156" xr:uid="{00000000-0005-0000-0000-000036C40000}"/>
    <cellStyle name="Normal 5 3 6 2 2 2 2 2 2" xfId="41157" xr:uid="{00000000-0005-0000-0000-000037C40000}"/>
    <cellStyle name="Normal 5 3 6 2 2 2 2 2 3" xfId="58191" xr:uid="{00000000-0005-0000-0000-000038C40000}"/>
    <cellStyle name="Normal 5 3 6 2 2 2 2 3" xfId="41158" xr:uid="{00000000-0005-0000-0000-000039C40000}"/>
    <cellStyle name="Normal 5 3 6 2 2 2 2 4" xfId="41159" xr:uid="{00000000-0005-0000-0000-00003AC40000}"/>
    <cellStyle name="Normal 5 3 6 2 2 2 3" xfId="41160" xr:uid="{00000000-0005-0000-0000-00003BC40000}"/>
    <cellStyle name="Normal 5 3 6 2 2 2 3 2" xfId="41161" xr:uid="{00000000-0005-0000-0000-00003CC40000}"/>
    <cellStyle name="Normal 5 3 6 2 2 2 3 2 2" xfId="41162" xr:uid="{00000000-0005-0000-0000-00003DC40000}"/>
    <cellStyle name="Normal 5 3 6 2 2 2 3 2 3" xfId="58192" xr:uid="{00000000-0005-0000-0000-00003EC40000}"/>
    <cellStyle name="Normal 5 3 6 2 2 2 3 3" xfId="41163" xr:uid="{00000000-0005-0000-0000-00003FC40000}"/>
    <cellStyle name="Normal 5 3 6 2 2 2 3 4" xfId="41164" xr:uid="{00000000-0005-0000-0000-000040C40000}"/>
    <cellStyle name="Normal 5 3 6 2 2 2 4" xfId="41165" xr:uid="{00000000-0005-0000-0000-000041C40000}"/>
    <cellStyle name="Normal 5 3 6 2 2 2 4 2" xfId="41166" xr:uid="{00000000-0005-0000-0000-000042C40000}"/>
    <cellStyle name="Normal 5 3 6 2 2 2 4 3" xfId="58193" xr:uid="{00000000-0005-0000-0000-000043C40000}"/>
    <cellStyle name="Normal 5 3 6 2 2 2 5" xfId="41167" xr:uid="{00000000-0005-0000-0000-000044C40000}"/>
    <cellStyle name="Normal 5 3 6 2 2 2 6" xfId="41168" xr:uid="{00000000-0005-0000-0000-000045C40000}"/>
    <cellStyle name="Normal 5 3 6 2 2 3" xfId="41169" xr:uid="{00000000-0005-0000-0000-000046C40000}"/>
    <cellStyle name="Normal 5 3 6 2 2 3 2" xfId="41170" xr:uid="{00000000-0005-0000-0000-000047C40000}"/>
    <cellStyle name="Normal 5 3 6 2 2 3 2 2" xfId="41171" xr:uid="{00000000-0005-0000-0000-000048C40000}"/>
    <cellStyle name="Normal 5 3 6 2 2 3 2 3" xfId="58194" xr:uid="{00000000-0005-0000-0000-000049C40000}"/>
    <cellStyle name="Normal 5 3 6 2 2 3 3" xfId="41172" xr:uid="{00000000-0005-0000-0000-00004AC40000}"/>
    <cellStyle name="Normal 5 3 6 2 2 3 4" xfId="41173" xr:uid="{00000000-0005-0000-0000-00004BC40000}"/>
    <cellStyle name="Normal 5 3 6 2 2 4" xfId="41174" xr:uid="{00000000-0005-0000-0000-00004CC40000}"/>
    <cellStyle name="Normal 5 3 6 2 2 4 2" xfId="41175" xr:uid="{00000000-0005-0000-0000-00004DC40000}"/>
    <cellStyle name="Normal 5 3 6 2 2 4 2 2" xfId="41176" xr:uid="{00000000-0005-0000-0000-00004EC40000}"/>
    <cellStyle name="Normal 5 3 6 2 2 4 2 3" xfId="58195" xr:uid="{00000000-0005-0000-0000-00004FC40000}"/>
    <cellStyle name="Normal 5 3 6 2 2 4 3" xfId="41177" xr:uid="{00000000-0005-0000-0000-000050C40000}"/>
    <cellStyle name="Normal 5 3 6 2 2 4 4" xfId="41178" xr:uid="{00000000-0005-0000-0000-000051C40000}"/>
    <cellStyle name="Normal 5 3 6 2 2 5" xfId="41179" xr:uid="{00000000-0005-0000-0000-000052C40000}"/>
    <cellStyle name="Normal 5 3 6 2 2 5 2" xfId="41180" xr:uid="{00000000-0005-0000-0000-000053C40000}"/>
    <cellStyle name="Normal 5 3 6 2 2 5 3" xfId="58196" xr:uid="{00000000-0005-0000-0000-000054C40000}"/>
    <cellStyle name="Normal 5 3 6 2 2 6" xfId="41181" xr:uid="{00000000-0005-0000-0000-000055C40000}"/>
    <cellStyle name="Normal 5 3 6 2 2 7" xfId="41182" xr:uid="{00000000-0005-0000-0000-000056C40000}"/>
    <cellStyle name="Normal 5 3 6 2 3" xfId="41183" xr:uid="{00000000-0005-0000-0000-000057C40000}"/>
    <cellStyle name="Normal 5 3 6 2 3 2" xfId="41184" xr:uid="{00000000-0005-0000-0000-000058C40000}"/>
    <cellStyle name="Normal 5 3 6 2 3 2 2" xfId="41185" xr:uid="{00000000-0005-0000-0000-000059C40000}"/>
    <cellStyle name="Normal 5 3 6 2 3 2 2 2" xfId="41186" xr:uid="{00000000-0005-0000-0000-00005AC40000}"/>
    <cellStyle name="Normal 5 3 6 2 3 2 2 3" xfId="58197" xr:uid="{00000000-0005-0000-0000-00005BC40000}"/>
    <cellStyle name="Normal 5 3 6 2 3 2 3" xfId="41187" xr:uid="{00000000-0005-0000-0000-00005CC40000}"/>
    <cellStyle name="Normal 5 3 6 2 3 2 4" xfId="41188" xr:uid="{00000000-0005-0000-0000-00005DC40000}"/>
    <cellStyle name="Normal 5 3 6 2 3 3" xfId="41189" xr:uid="{00000000-0005-0000-0000-00005EC40000}"/>
    <cellStyle name="Normal 5 3 6 2 3 3 2" xfId="41190" xr:uid="{00000000-0005-0000-0000-00005FC40000}"/>
    <cellStyle name="Normal 5 3 6 2 3 3 2 2" xfId="41191" xr:uid="{00000000-0005-0000-0000-000060C40000}"/>
    <cellStyle name="Normal 5 3 6 2 3 3 2 3" xfId="58198" xr:uid="{00000000-0005-0000-0000-000061C40000}"/>
    <cellStyle name="Normal 5 3 6 2 3 3 3" xfId="41192" xr:uid="{00000000-0005-0000-0000-000062C40000}"/>
    <cellStyle name="Normal 5 3 6 2 3 3 4" xfId="41193" xr:uid="{00000000-0005-0000-0000-000063C40000}"/>
    <cellStyle name="Normal 5 3 6 2 3 4" xfId="41194" xr:uid="{00000000-0005-0000-0000-000064C40000}"/>
    <cellStyle name="Normal 5 3 6 2 3 4 2" xfId="41195" xr:uid="{00000000-0005-0000-0000-000065C40000}"/>
    <cellStyle name="Normal 5 3 6 2 3 4 3" xfId="58199" xr:uid="{00000000-0005-0000-0000-000066C40000}"/>
    <cellStyle name="Normal 5 3 6 2 3 5" xfId="41196" xr:uid="{00000000-0005-0000-0000-000067C40000}"/>
    <cellStyle name="Normal 5 3 6 2 3 6" xfId="41197" xr:uid="{00000000-0005-0000-0000-000068C40000}"/>
    <cellStyle name="Normal 5 3 6 2 4" xfId="41198" xr:uid="{00000000-0005-0000-0000-000069C40000}"/>
    <cellStyle name="Normal 5 3 6 2 4 2" xfId="41199" xr:uid="{00000000-0005-0000-0000-00006AC40000}"/>
    <cellStyle name="Normal 5 3 6 2 4 2 2" xfId="41200" xr:uid="{00000000-0005-0000-0000-00006BC40000}"/>
    <cellStyle name="Normal 5 3 6 2 4 2 3" xfId="58200" xr:uid="{00000000-0005-0000-0000-00006CC40000}"/>
    <cellStyle name="Normal 5 3 6 2 4 3" xfId="41201" xr:uid="{00000000-0005-0000-0000-00006DC40000}"/>
    <cellStyle name="Normal 5 3 6 2 4 4" xfId="41202" xr:uid="{00000000-0005-0000-0000-00006EC40000}"/>
    <cellStyle name="Normal 5 3 6 2 5" xfId="41203" xr:uid="{00000000-0005-0000-0000-00006FC40000}"/>
    <cellStyle name="Normal 5 3 6 2 5 2" xfId="41204" xr:uid="{00000000-0005-0000-0000-000070C40000}"/>
    <cellStyle name="Normal 5 3 6 2 5 2 2" xfId="41205" xr:uid="{00000000-0005-0000-0000-000071C40000}"/>
    <cellStyle name="Normal 5 3 6 2 5 2 3" xfId="58201" xr:uid="{00000000-0005-0000-0000-000072C40000}"/>
    <cellStyle name="Normal 5 3 6 2 5 3" xfId="41206" xr:uid="{00000000-0005-0000-0000-000073C40000}"/>
    <cellStyle name="Normal 5 3 6 2 5 4" xfId="41207" xr:uid="{00000000-0005-0000-0000-000074C40000}"/>
    <cellStyle name="Normal 5 3 6 2 6" xfId="41208" xr:uid="{00000000-0005-0000-0000-000075C40000}"/>
    <cellStyle name="Normal 5 3 6 2 6 2" xfId="41209" xr:uid="{00000000-0005-0000-0000-000076C40000}"/>
    <cellStyle name="Normal 5 3 6 2 6 3" xfId="58202" xr:uid="{00000000-0005-0000-0000-000077C40000}"/>
    <cellStyle name="Normal 5 3 6 2 7" xfId="41210" xr:uid="{00000000-0005-0000-0000-000078C40000}"/>
    <cellStyle name="Normal 5 3 6 2 8" xfId="41211" xr:uid="{00000000-0005-0000-0000-000079C40000}"/>
    <cellStyle name="Normal 5 3 6 3" xfId="41212" xr:uid="{00000000-0005-0000-0000-00007AC40000}"/>
    <cellStyle name="Normal 5 3 6 3 2" xfId="41213" xr:uid="{00000000-0005-0000-0000-00007BC40000}"/>
    <cellStyle name="Normal 5 3 6 3 2 2" xfId="41214" xr:uid="{00000000-0005-0000-0000-00007CC40000}"/>
    <cellStyle name="Normal 5 3 6 3 2 2 2" xfId="41215" xr:uid="{00000000-0005-0000-0000-00007DC40000}"/>
    <cellStyle name="Normal 5 3 6 3 2 2 2 2" xfId="41216" xr:uid="{00000000-0005-0000-0000-00007EC40000}"/>
    <cellStyle name="Normal 5 3 6 3 2 2 2 3" xfId="58203" xr:uid="{00000000-0005-0000-0000-00007FC40000}"/>
    <cellStyle name="Normal 5 3 6 3 2 2 3" xfId="41217" xr:uid="{00000000-0005-0000-0000-000080C40000}"/>
    <cellStyle name="Normal 5 3 6 3 2 2 4" xfId="41218" xr:uid="{00000000-0005-0000-0000-000081C40000}"/>
    <cellStyle name="Normal 5 3 6 3 2 3" xfId="41219" xr:uid="{00000000-0005-0000-0000-000082C40000}"/>
    <cellStyle name="Normal 5 3 6 3 2 3 2" xfId="41220" xr:uid="{00000000-0005-0000-0000-000083C40000}"/>
    <cellStyle name="Normal 5 3 6 3 2 3 2 2" xfId="41221" xr:uid="{00000000-0005-0000-0000-000084C40000}"/>
    <cellStyle name="Normal 5 3 6 3 2 3 2 3" xfId="58204" xr:uid="{00000000-0005-0000-0000-000085C40000}"/>
    <cellStyle name="Normal 5 3 6 3 2 3 3" xfId="41222" xr:uid="{00000000-0005-0000-0000-000086C40000}"/>
    <cellStyle name="Normal 5 3 6 3 2 3 4" xfId="41223" xr:uid="{00000000-0005-0000-0000-000087C40000}"/>
    <cellStyle name="Normal 5 3 6 3 2 4" xfId="41224" xr:uid="{00000000-0005-0000-0000-000088C40000}"/>
    <cellStyle name="Normal 5 3 6 3 2 4 2" xfId="41225" xr:uid="{00000000-0005-0000-0000-000089C40000}"/>
    <cellStyle name="Normal 5 3 6 3 2 4 3" xfId="58205" xr:uid="{00000000-0005-0000-0000-00008AC40000}"/>
    <cellStyle name="Normal 5 3 6 3 2 5" xfId="41226" xr:uid="{00000000-0005-0000-0000-00008BC40000}"/>
    <cellStyle name="Normal 5 3 6 3 2 6" xfId="41227" xr:uid="{00000000-0005-0000-0000-00008CC40000}"/>
    <cellStyle name="Normal 5 3 6 3 3" xfId="41228" xr:uid="{00000000-0005-0000-0000-00008DC40000}"/>
    <cellStyle name="Normal 5 3 6 3 3 2" xfId="41229" xr:uid="{00000000-0005-0000-0000-00008EC40000}"/>
    <cellStyle name="Normal 5 3 6 3 3 2 2" xfId="41230" xr:uid="{00000000-0005-0000-0000-00008FC40000}"/>
    <cellStyle name="Normal 5 3 6 3 3 2 3" xfId="58206" xr:uid="{00000000-0005-0000-0000-000090C40000}"/>
    <cellStyle name="Normal 5 3 6 3 3 3" xfId="41231" xr:uid="{00000000-0005-0000-0000-000091C40000}"/>
    <cellStyle name="Normal 5 3 6 3 3 4" xfId="41232" xr:uid="{00000000-0005-0000-0000-000092C40000}"/>
    <cellStyle name="Normal 5 3 6 3 4" xfId="41233" xr:uid="{00000000-0005-0000-0000-000093C40000}"/>
    <cellStyle name="Normal 5 3 6 3 4 2" xfId="41234" xr:uid="{00000000-0005-0000-0000-000094C40000}"/>
    <cellStyle name="Normal 5 3 6 3 4 2 2" xfId="41235" xr:uid="{00000000-0005-0000-0000-000095C40000}"/>
    <cellStyle name="Normal 5 3 6 3 4 2 3" xfId="58207" xr:uid="{00000000-0005-0000-0000-000096C40000}"/>
    <cellStyle name="Normal 5 3 6 3 4 3" xfId="41236" xr:uid="{00000000-0005-0000-0000-000097C40000}"/>
    <cellStyle name="Normal 5 3 6 3 4 4" xfId="41237" xr:uid="{00000000-0005-0000-0000-000098C40000}"/>
    <cellStyle name="Normal 5 3 6 3 5" xfId="41238" xr:uid="{00000000-0005-0000-0000-000099C40000}"/>
    <cellStyle name="Normal 5 3 6 3 5 2" xfId="41239" xr:uid="{00000000-0005-0000-0000-00009AC40000}"/>
    <cellStyle name="Normal 5 3 6 3 5 3" xfId="58208" xr:uid="{00000000-0005-0000-0000-00009BC40000}"/>
    <cellStyle name="Normal 5 3 6 3 6" xfId="41240" xr:uid="{00000000-0005-0000-0000-00009CC40000}"/>
    <cellStyle name="Normal 5 3 6 3 7" xfId="41241" xr:uid="{00000000-0005-0000-0000-00009DC40000}"/>
    <cellStyle name="Normal 5 3 6 4" xfId="41242" xr:uid="{00000000-0005-0000-0000-00009EC40000}"/>
    <cellStyle name="Normal 5 3 6 4 2" xfId="41243" xr:uid="{00000000-0005-0000-0000-00009FC40000}"/>
    <cellStyle name="Normal 5 3 6 4 2 2" xfId="41244" xr:uid="{00000000-0005-0000-0000-0000A0C40000}"/>
    <cellStyle name="Normal 5 3 6 4 2 2 2" xfId="41245" xr:uid="{00000000-0005-0000-0000-0000A1C40000}"/>
    <cellStyle name="Normal 5 3 6 4 2 2 3" xfId="58209" xr:uid="{00000000-0005-0000-0000-0000A2C40000}"/>
    <cellStyle name="Normal 5 3 6 4 2 3" xfId="41246" xr:uid="{00000000-0005-0000-0000-0000A3C40000}"/>
    <cellStyle name="Normal 5 3 6 4 2 4" xfId="41247" xr:uid="{00000000-0005-0000-0000-0000A4C40000}"/>
    <cellStyle name="Normal 5 3 6 4 3" xfId="41248" xr:uid="{00000000-0005-0000-0000-0000A5C40000}"/>
    <cellStyle name="Normal 5 3 6 4 3 2" xfId="41249" xr:uid="{00000000-0005-0000-0000-0000A6C40000}"/>
    <cellStyle name="Normal 5 3 6 4 3 2 2" xfId="41250" xr:uid="{00000000-0005-0000-0000-0000A7C40000}"/>
    <cellStyle name="Normal 5 3 6 4 3 2 3" xfId="58210" xr:uid="{00000000-0005-0000-0000-0000A8C40000}"/>
    <cellStyle name="Normal 5 3 6 4 3 3" xfId="41251" xr:uid="{00000000-0005-0000-0000-0000A9C40000}"/>
    <cellStyle name="Normal 5 3 6 4 3 4" xfId="41252" xr:uid="{00000000-0005-0000-0000-0000AAC40000}"/>
    <cellStyle name="Normal 5 3 6 4 4" xfId="41253" xr:uid="{00000000-0005-0000-0000-0000ABC40000}"/>
    <cellStyle name="Normal 5 3 6 4 4 2" xfId="41254" xr:uid="{00000000-0005-0000-0000-0000ACC40000}"/>
    <cellStyle name="Normal 5 3 6 4 4 3" xfId="58211" xr:uid="{00000000-0005-0000-0000-0000ADC40000}"/>
    <cellStyle name="Normal 5 3 6 4 5" xfId="41255" xr:uid="{00000000-0005-0000-0000-0000AEC40000}"/>
    <cellStyle name="Normal 5 3 6 4 6" xfId="41256" xr:uid="{00000000-0005-0000-0000-0000AFC40000}"/>
    <cellStyle name="Normal 5 3 6 5" xfId="41257" xr:uid="{00000000-0005-0000-0000-0000B0C40000}"/>
    <cellStyle name="Normal 5 3 6 5 2" xfId="41258" xr:uid="{00000000-0005-0000-0000-0000B1C40000}"/>
    <cellStyle name="Normal 5 3 6 5 2 2" xfId="41259" xr:uid="{00000000-0005-0000-0000-0000B2C40000}"/>
    <cellStyle name="Normal 5 3 6 5 2 2 2" xfId="41260" xr:uid="{00000000-0005-0000-0000-0000B3C40000}"/>
    <cellStyle name="Normal 5 3 6 5 2 2 3" xfId="58212" xr:uid="{00000000-0005-0000-0000-0000B4C40000}"/>
    <cellStyle name="Normal 5 3 6 5 2 3" xfId="41261" xr:uid="{00000000-0005-0000-0000-0000B5C40000}"/>
    <cellStyle name="Normal 5 3 6 5 2 4" xfId="41262" xr:uid="{00000000-0005-0000-0000-0000B6C40000}"/>
    <cellStyle name="Normal 5 3 6 5 3" xfId="41263" xr:uid="{00000000-0005-0000-0000-0000B7C40000}"/>
    <cellStyle name="Normal 5 3 6 5 3 2" xfId="41264" xr:uid="{00000000-0005-0000-0000-0000B8C40000}"/>
    <cellStyle name="Normal 5 3 6 5 3 3" xfId="58213" xr:uid="{00000000-0005-0000-0000-0000B9C40000}"/>
    <cellStyle name="Normal 5 3 6 5 4" xfId="41265" xr:uid="{00000000-0005-0000-0000-0000BAC40000}"/>
    <cellStyle name="Normal 5 3 6 5 5" xfId="41266" xr:uid="{00000000-0005-0000-0000-0000BBC40000}"/>
    <cellStyle name="Normal 5 3 6 6" xfId="41267" xr:uid="{00000000-0005-0000-0000-0000BCC40000}"/>
    <cellStyle name="Normal 5 3 6 6 2" xfId="41268" xr:uid="{00000000-0005-0000-0000-0000BDC40000}"/>
    <cellStyle name="Normal 5 3 6 6 2 2" xfId="41269" xr:uid="{00000000-0005-0000-0000-0000BEC40000}"/>
    <cellStyle name="Normal 5 3 6 6 2 3" xfId="58214" xr:uid="{00000000-0005-0000-0000-0000BFC40000}"/>
    <cellStyle name="Normal 5 3 6 6 3" xfId="41270" xr:uid="{00000000-0005-0000-0000-0000C0C40000}"/>
    <cellStyle name="Normal 5 3 6 6 4" xfId="41271" xr:uid="{00000000-0005-0000-0000-0000C1C40000}"/>
    <cellStyle name="Normal 5 3 6 7" xfId="41272" xr:uid="{00000000-0005-0000-0000-0000C2C40000}"/>
    <cellStyle name="Normal 5 3 6 7 2" xfId="41273" xr:uid="{00000000-0005-0000-0000-0000C3C40000}"/>
    <cellStyle name="Normal 5 3 6 7 2 2" xfId="41274" xr:uid="{00000000-0005-0000-0000-0000C4C40000}"/>
    <cellStyle name="Normal 5 3 6 7 2 3" xfId="58215" xr:uid="{00000000-0005-0000-0000-0000C5C40000}"/>
    <cellStyle name="Normal 5 3 6 7 3" xfId="41275" xr:uid="{00000000-0005-0000-0000-0000C6C40000}"/>
    <cellStyle name="Normal 5 3 6 7 4" xfId="41276" xr:uid="{00000000-0005-0000-0000-0000C7C40000}"/>
    <cellStyle name="Normal 5 3 6 8" xfId="41277" xr:uid="{00000000-0005-0000-0000-0000C8C40000}"/>
    <cellStyle name="Normal 5 3 6 8 2" xfId="41278" xr:uid="{00000000-0005-0000-0000-0000C9C40000}"/>
    <cellStyle name="Normal 5 3 6 8 3" xfId="58216" xr:uid="{00000000-0005-0000-0000-0000CAC40000}"/>
    <cellStyle name="Normal 5 3 6 9" xfId="41279" xr:uid="{00000000-0005-0000-0000-0000CBC40000}"/>
    <cellStyle name="Normal 5 3 7" xfId="41280" xr:uid="{00000000-0005-0000-0000-0000CCC40000}"/>
    <cellStyle name="Normal 5 3 7 10" xfId="41281" xr:uid="{00000000-0005-0000-0000-0000CDC40000}"/>
    <cellStyle name="Normal 5 3 7 2" xfId="41282" xr:uid="{00000000-0005-0000-0000-0000CEC40000}"/>
    <cellStyle name="Normal 5 3 7 2 2" xfId="41283" xr:uid="{00000000-0005-0000-0000-0000CFC40000}"/>
    <cellStyle name="Normal 5 3 7 2 2 2" xfId="41284" xr:uid="{00000000-0005-0000-0000-0000D0C40000}"/>
    <cellStyle name="Normal 5 3 7 2 2 2 2" xfId="41285" xr:uid="{00000000-0005-0000-0000-0000D1C40000}"/>
    <cellStyle name="Normal 5 3 7 2 2 2 2 2" xfId="41286" xr:uid="{00000000-0005-0000-0000-0000D2C40000}"/>
    <cellStyle name="Normal 5 3 7 2 2 2 2 2 2" xfId="41287" xr:uid="{00000000-0005-0000-0000-0000D3C40000}"/>
    <cellStyle name="Normal 5 3 7 2 2 2 2 2 3" xfId="58217" xr:uid="{00000000-0005-0000-0000-0000D4C40000}"/>
    <cellStyle name="Normal 5 3 7 2 2 2 2 3" xfId="41288" xr:uid="{00000000-0005-0000-0000-0000D5C40000}"/>
    <cellStyle name="Normal 5 3 7 2 2 2 2 4" xfId="41289" xr:uid="{00000000-0005-0000-0000-0000D6C40000}"/>
    <cellStyle name="Normal 5 3 7 2 2 2 3" xfId="41290" xr:uid="{00000000-0005-0000-0000-0000D7C40000}"/>
    <cellStyle name="Normal 5 3 7 2 2 2 3 2" xfId="41291" xr:uid="{00000000-0005-0000-0000-0000D8C40000}"/>
    <cellStyle name="Normal 5 3 7 2 2 2 3 2 2" xfId="41292" xr:uid="{00000000-0005-0000-0000-0000D9C40000}"/>
    <cellStyle name="Normal 5 3 7 2 2 2 3 2 3" xfId="58218" xr:uid="{00000000-0005-0000-0000-0000DAC40000}"/>
    <cellStyle name="Normal 5 3 7 2 2 2 3 3" xfId="41293" xr:uid="{00000000-0005-0000-0000-0000DBC40000}"/>
    <cellStyle name="Normal 5 3 7 2 2 2 3 4" xfId="41294" xr:uid="{00000000-0005-0000-0000-0000DCC40000}"/>
    <cellStyle name="Normal 5 3 7 2 2 2 4" xfId="41295" xr:uid="{00000000-0005-0000-0000-0000DDC40000}"/>
    <cellStyle name="Normal 5 3 7 2 2 2 4 2" xfId="41296" xr:uid="{00000000-0005-0000-0000-0000DEC40000}"/>
    <cellStyle name="Normal 5 3 7 2 2 2 4 3" xfId="58219" xr:uid="{00000000-0005-0000-0000-0000DFC40000}"/>
    <cellStyle name="Normal 5 3 7 2 2 2 5" xfId="41297" xr:uid="{00000000-0005-0000-0000-0000E0C40000}"/>
    <cellStyle name="Normal 5 3 7 2 2 2 6" xfId="41298" xr:uid="{00000000-0005-0000-0000-0000E1C40000}"/>
    <cellStyle name="Normal 5 3 7 2 2 3" xfId="41299" xr:uid="{00000000-0005-0000-0000-0000E2C40000}"/>
    <cellStyle name="Normal 5 3 7 2 2 3 2" xfId="41300" xr:uid="{00000000-0005-0000-0000-0000E3C40000}"/>
    <cellStyle name="Normal 5 3 7 2 2 3 2 2" xfId="41301" xr:uid="{00000000-0005-0000-0000-0000E4C40000}"/>
    <cellStyle name="Normal 5 3 7 2 2 3 2 3" xfId="58220" xr:uid="{00000000-0005-0000-0000-0000E5C40000}"/>
    <cellStyle name="Normal 5 3 7 2 2 3 3" xfId="41302" xr:uid="{00000000-0005-0000-0000-0000E6C40000}"/>
    <cellStyle name="Normal 5 3 7 2 2 3 4" xfId="41303" xr:uid="{00000000-0005-0000-0000-0000E7C40000}"/>
    <cellStyle name="Normal 5 3 7 2 2 4" xfId="41304" xr:uid="{00000000-0005-0000-0000-0000E8C40000}"/>
    <cellStyle name="Normal 5 3 7 2 2 4 2" xfId="41305" xr:uid="{00000000-0005-0000-0000-0000E9C40000}"/>
    <cellStyle name="Normal 5 3 7 2 2 4 2 2" xfId="41306" xr:uid="{00000000-0005-0000-0000-0000EAC40000}"/>
    <cellStyle name="Normal 5 3 7 2 2 4 2 3" xfId="58221" xr:uid="{00000000-0005-0000-0000-0000EBC40000}"/>
    <cellStyle name="Normal 5 3 7 2 2 4 3" xfId="41307" xr:uid="{00000000-0005-0000-0000-0000ECC40000}"/>
    <cellStyle name="Normal 5 3 7 2 2 4 4" xfId="41308" xr:uid="{00000000-0005-0000-0000-0000EDC40000}"/>
    <cellStyle name="Normal 5 3 7 2 2 5" xfId="41309" xr:uid="{00000000-0005-0000-0000-0000EEC40000}"/>
    <cellStyle name="Normal 5 3 7 2 2 5 2" xfId="41310" xr:uid="{00000000-0005-0000-0000-0000EFC40000}"/>
    <cellStyle name="Normal 5 3 7 2 2 5 3" xfId="58222" xr:uid="{00000000-0005-0000-0000-0000F0C40000}"/>
    <cellStyle name="Normal 5 3 7 2 2 6" xfId="41311" xr:uid="{00000000-0005-0000-0000-0000F1C40000}"/>
    <cellStyle name="Normal 5 3 7 2 2 7" xfId="41312" xr:uid="{00000000-0005-0000-0000-0000F2C40000}"/>
    <cellStyle name="Normal 5 3 7 2 3" xfId="41313" xr:uid="{00000000-0005-0000-0000-0000F3C40000}"/>
    <cellStyle name="Normal 5 3 7 2 3 2" xfId="41314" xr:uid="{00000000-0005-0000-0000-0000F4C40000}"/>
    <cellStyle name="Normal 5 3 7 2 3 2 2" xfId="41315" xr:uid="{00000000-0005-0000-0000-0000F5C40000}"/>
    <cellStyle name="Normal 5 3 7 2 3 2 2 2" xfId="41316" xr:uid="{00000000-0005-0000-0000-0000F6C40000}"/>
    <cellStyle name="Normal 5 3 7 2 3 2 2 3" xfId="58223" xr:uid="{00000000-0005-0000-0000-0000F7C40000}"/>
    <cellStyle name="Normal 5 3 7 2 3 2 3" xfId="41317" xr:uid="{00000000-0005-0000-0000-0000F8C40000}"/>
    <cellStyle name="Normal 5 3 7 2 3 2 4" xfId="41318" xr:uid="{00000000-0005-0000-0000-0000F9C40000}"/>
    <cellStyle name="Normal 5 3 7 2 3 3" xfId="41319" xr:uid="{00000000-0005-0000-0000-0000FAC40000}"/>
    <cellStyle name="Normal 5 3 7 2 3 3 2" xfId="41320" xr:uid="{00000000-0005-0000-0000-0000FBC40000}"/>
    <cellStyle name="Normal 5 3 7 2 3 3 2 2" xfId="41321" xr:uid="{00000000-0005-0000-0000-0000FCC40000}"/>
    <cellStyle name="Normal 5 3 7 2 3 3 2 3" xfId="58224" xr:uid="{00000000-0005-0000-0000-0000FDC40000}"/>
    <cellStyle name="Normal 5 3 7 2 3 3 3" xfId="41322" xr:uid="{00000000-0005-0000-0000-0000FEC40000}"/>
    <cellStyle name="Normal 5 3 7 2 3 3 4" xfId="41323" xr:uid="{00000000-0005-0000-0000-0000FFC40000}"/>
    <cellStyle name="Normal 5 3 7 2 3 4" xfId="41324" xr:uid="{00000000-0005-0000-0000-000000C50000}"/>
    <cellStyle name="Normal 5 3 7 2 3 4 2" xfId="41325" xr:uid="{00000000-0005-0000-0000-000001C50000}"/>
    <cellStyle name="Normal 5 3 7 2 3 4 3" xfId="58225" xr:uid="{00000000-0005-0000-0000-000002C50000}"/>
    <cellStyle name="Normal 5 3 7 2 3 5" xfId="41326" xr:uid="{00000000-0005-0000-0000-000003C50000}"/>
    <cellStyle name="Normal 5 3 7 2 3 6" xfId="41327" xr:uid="{00000000-0005-0000-0000-000004C50000}"/>
    <cellStyle name="Normal 5 3 7 2 4" xfId="41328" xr:uid="{00000000-0005-0000-0000-000005C50000}"/>
    <cellStyle name="Normal 5 3 7 2 4 2" xfId="41329" xr:uid="{00000000-0005-0000-0000-000006C50000}"/>
    <cellStyle name="Normal 5 3 7 2 4 2 2" xfId="41330" xr:uid="{00000000-0005-0000-0000-000007C50000}"/>
    <cellStyle name="Normal 5 3 7 2 4 2 3" xfId="58226" xr:uid="{00000000-0005-0000-0000-000008C50000}"/>
    <cellStyle name="Normal 5 3 7 2 4 3" xfId="41331" xr:uid="{00000000-0005-0000-0000-000009C50000}"/>
    <cellStyle name="Normal 5 3 7 2 4 4" xfId="41332" xr:uid="{00000000-0005-0000-0000-00000AC50000}"/>
    <cellStyle name="Normal 5 3 7 2 5" xfId="41333" xr:uid="{00000000-0005-0000-0000-00000BC50000}"/>
    <cellStyle name="Normal 5 3 7 2 5 2" xfId="41334" xr:uid="{00000000-0005-0000-0000-00000CC50000}"/>
    <cellStyle name="Normal 5 3 7 2 5 2 2" xfId="41335" xr:uid="{00000000-0005-0000-0000-00000DC50000}"/>
    <cellStyle name="Normal 5 3 7 2 5 2 3" xfId="58227" xr:uid="{00000000-0005-0000-0000-00000EC50000}"/>
    <cellStyle name="Normal 5 3 7 2 5 3" xfId="41336" xr:uid="{00000000-0005-0000-0000-00000FC50000}"/>
    <cellStyle name="Normal 5 3 7 2 5 4" xfId="41337" xr:uid="{00000000-0005-0000-0000-000010C50000}"/>
    <cellStyle name="Normal 5 3 7 2 6" xfId="41338" xr:uid="{00000000-0005-0000-0000-000011C50000}"/>
    <cellStyle name="Normal 5 3 7 2 6 2" xfId="41339" xr:uid="{00000000-0005-0000-0000-000012C50000}"/>
    <cellStyle name="Normal 5 3 7 2 6 3" xfId="58228" xr:uid="{00000000-0005-0000-0000-000013C50000}"/>
    <cellStyle name="Normal 5 3 7 2 7" xfId="41340" xr:uid="{00000000-0005-0000-0000-000014C50000}"/>
    <cellStyle name="Normal 5 3 7 2 8" xfId="41341" xr:uid="{00000000-0005-0000-0000-000015C50000}"/>
    <cellStyle name="Normal 5 3 7 3" xfId="41342" xr:uid="{00000000-0005-0000-0000-000016C50000}"/>
    <cellStyle name="Normal 5 3 7 3 2" xfId="41343" xr:uid="{00000000-0005-0000-0000-000017C50000}"/>
    <cellStyle name="Normal 5 3 7 3 2 2" xfId="41344" xr:uid="{00000000-0005-0000-0000-000018C50000}"/>
    <cellStyle name="Normal 5 3 7 3 2 2 2" xfId="41345" xr:uid="{00000000-0005-0000-0000-000019C50000}"/>
    <cellStyle name="Normal 5 3 7 3 2 2 2 2" xfId="41346" xr:uid="{00000000-0005-0000-0000-00001AC50000}"/>
    <cellStyle name="Normal 5 3 7 3 2 2 2 3" xfId="58229" xr:uid="{00000000-0005-0000-0000-00001BC50000}"/>
    <cellStyle name="Normal 5 3 7 3 2 2 3" xfId="41347" xr:uid="{00000000-0005-0000-0000-00001CC50000}"/>
    <cellStyle name="Normal 5 3 7 3 2 2 4" xfId="41348" xr:uid="{00000000-0005-0000-0000-00001DC50000}"/>
    <cellStyle name="Normal 5 3 7 3 2 3" xfId="41349" xr:uid="{00000000-0005-0000-0000-00001EC50000}"/>
    <cellStyle name="Normal 5 3 7 3 2 3 2" xfId="41350" xr:uid="{00000000-0005-0000-0000-00001FC50000}"/>
    <cellStyle name="Normal 5 3 7 3 2 3 2 2" xfId="41351" xr:uid="{00000000-0005-0000-0000-000020C50000}"/>
    <cellStyle name="Normal 5 3 7 3 2 3 2 3" xfId="58230" xr:uid="{00000000-0005-0000-0000-000021C50000}"/>
    <cellStyle name="Normal 5 3 7 3 2 3 3" xfId="41352" xr:uid="{00000000-0005-0000-0000-000022C50000}"/>
    <cellStyle name="Normal 5 3 7 3 2 3 4" xfId="41353" xr:uid="{00000000-0005-0000-0000-000023C50000}"/>
    <cellStyle name="Normal 5 3 7 3 2 4" xfId="41354" xr:uid="{00000000-0005-0000-0000-000024C50000}"/>
    <cellStyle name="Normal 5 3 7 3 2 4 2" xfId="41355" xr:uid="{00000000-0005-0000-0000-000025C50000}"/>
    <cellStyle name="Normal 5 3 7 3 2 4 3" xfId="58231" xr:uid="{00000000-0005-0000-0000-000026C50000}"/>
    <cellStyle name="Normal 5 3 7 3 2 5" xfId="41356" xr:uid="{00000000-0005-0000-0000-000027C50000}"/>
    <cellStyle name="Normal 5 3 7 3 2 6" xfId="41357" xr:uid="{00000000-0005-0000-0000-000028C50000}"/>
    <cellStyle name="Normal 5 3 7 3 3" xfId="41358" xr:uid="{00000000-0005-0000-0000-000029C50000}"/>
    <cellStyle name="Normal 5 3 7 3 3 2" xfId="41359" xr:uid="{00000000-0005-0000-0000-00002AC50000}"/>
    <cellStyle name="Normal 5 3 7 3 3 2 2" xfId="41360" xr:uid="{00000000-0005-0000-0000-00002BC50000}"/>
    <cellStyle name="Normal 5 3 7 3 3 2 3" xfId="58232" xr:uid="{00000000-0005-0000-0000-00002CC50000}"/>
    <cellStyle name="Normal 5 3 7 3 3 3" xfId="41361" xr:uid="{00000000-0005-0000-0000-00002DC50000}"/>
    <cellStyle name="Normal 5 3 7 3 3 4" xfId="41362" xr:uid="{00000000-0005-0000-0000-00002EC50000}"/>
    <cellStyle name="Normal 5 3 7 3 4" xfId="41363" xr:uid="{00000000-0005-0000-0000-00002FC50000}"/>
    <cellStyle name="Normal 5 3 7 3 4 2" xfId="41364" xr:uid="{00000000-0005-0000-0000-000030C50000}"/>
    <cellStyle name="Normal 5 3 7 3 4 2 2" xfId="41365" xr:uid="{00000000-0005-0000-0000-000031C50000}"/>
    <cellStyle name="Normal 5 3 7 3 4 2 3" xfId="58233" xr:uid="{00000000-0005-0000-0000-000032C50000}"/>
    <cellStyle name="Normal 5 3 7 3 4 3" xfId="41366" xr:uid="{00000000-0005-0000-0000-000033C50000}"/>
    <cellStyle name="Normal 5 3 7 3 4 4" xfId="41367" xr:uid="{00000000-0005-0000-0000-000034C50000}"/>
    <cellStyle name="Normal 5 3 7 3 5" xfId="41368" xr:uid="{00000000-0005-0000-0000-000035C50000}"/>
    <cellStyle name="Normal 5 3 7 3 5 2" xfId="41369" xr:uid="{00000000-0005-0000-0000-000036C50000}"/>
    <cellStyle name="Normal 5 3 7 3 5 3" xfId="58234" xr:uid="{00000000-0005-0000-0000-000037C50000}"/>
    <cellStyle name="Normal 5 3 7 3 6" xfId="41370" xr:uid="{00000000-0005-0000-0000-000038C50000}"/>
    <cellStyle name="Normal 5 3 7 3 7" xfId="41371" xr:uid="{00000000-0005-0000-0000-000039C50000}"/>
    <cellStyle name="Normal 5 3 7 4" xfId="41372" xr:uid="{00000000-0005-0000-0000-00003AC50000}"/>
    <cellStyle name="Normal 5 3 7 4 2" xfId="41373" xr:uid="{00000000-0005-0000-0000-00003BC50000}"/>
    <cellStyle name="Normal 5 3 7 4 2 2" xfId="41374" xr:uid="{00000000-0005-0000-0000-00003CC50000}"/>
    <cellStyle name="Normal 5 3 7 4 2 2 2" xfId="41375" xr:uid="{00000000-0005-0000-0000-00003DC50000}"/>
    <cellStyle name="Normal 5 3 7 4 2 2 3" xfId="58235" xr:uid="{00000000-0005-0000-0000-00003EC50000}"/>
    <cellStyle name="Normal 5 3 7 4 2 3" xfId="41376" xr:uid="{00000000-0005-0000-0000-00003FC50000}"/>
    <cellStyle name="Normal 5 3 7 4 2 4" xfId="41377" xr:uid="{00000000-0005-0000-0000-000040C50000}"/>
    <cellStyle name="Normal 5 3 7 4 3" xfId="41378" xr:uid="{00000000-0005-0000-0000-000041C50000}"/>
    <cellStyle name="Normal 5 3 7 4 3 2" xfId="41379" xr:uid="{00000000-0005-0000-0000-000042C50000}"/>
    <cellStyle name="Normal 5 3 7 4 3 2 2" xfId="41380" xr:uid="{00000000-0005-0000-0000-000043C50000}"/>
    <cellStyle name="Normal 5 3 7 4 3 2 3" xfId="58236" xr:uid="{00000000-0005-0000-0000-000044C50000}"/>
    <cellStyle name="Normal 5 3 7 4 3 3" xfId="41381" xr:uid="{00000000-0005-0000-0000-000045C50000}"/>
    <cellStyle name="Normal 5 3 7 4 3 4" xfId="41382" xr:uid="{00000000-0005-0000-0000-000046C50000}"/>
    <cellStyle name="Normal 5 3 7 4 4" xfId="41383" xr:uid="{00000000-0005-0000-0000-000047C50000}"/>
    <cellStyle name="Normal 5 3 7 4 4 2" xfId="41384" xr:uid="{00000000-0005-0000-0000-000048C50000}"/>
    <cellStyle name="Normal 5 3 7 4 4 3" xfId="58237" xr:uid="{00000000-0005-0000-0000-000049C50000}"/>
    <cellStyle name="Normal 5 3 7 4 5" xfId="41385" xr:uid="{00000000-0005-0000-0000-00004AC50000}"/>
    <cellStyle name="Normal 5 3 7 4 6" xfId="41386" xr:uid="{00000000-0005-0000-0000-00004BC50000}"/>
    <cellStyle name="Normal 5 3 7 5" xfId="41387" xr:uid="{00000000-0005-0000-0000-00004CC50000}"/>
    <cellStyle name="Normal 5 3 7 5 2" xfId="41388" xr:uid="{00000000-0005-0000-0000-00004DC50000}"/>
    <cellStyle name="Normal 5 3 7 5 2 2" xfId="41389" xr:uid="{00000000-0005-0000-0000-00004EC50000}"/>
    <cellStyle name="Normal 5 3 7 5 2 2 2" xfId="41390" xr:uid="{00000000-0005-0000-0000-00004FC50000}"/>
    <cellStyle name="Normal 5 3 7 5 2 2 3" xfId="58238" xr:uid="{00000000-0005-0000-0000-000050C50000}"/>
    <cellStyle name="Normal 5 3 7 5 2 3" xfId="41391" xr:uid="{00000000-0005-0000-0000-000051C50000}"/>
    <cellStyle name="Normal 5 3 7 5 2 4" xfId="41392" xr:uid="{00000000-0005-0000-0000-000052C50000}"/>
    <cellStyle name="Normal 5 3 7 5 3" xfId="41393" xr:uid="{00000000-0005-0000-0000-000053C50000}"/>
    <cellStyle name="Normal 5 3 7 5 3 2" xfId="41394" xr:uid="{00000000-0005-0000-0000-000054C50000}"/>
    <cellStyle name="Normal 5 3 7 5 3 3" xfId="58239" xr:uid="{00000000-0005-0000-0000-000055C50000}"/>
    <cellStyle name="Normal 5 3 7 5 4" xfId="41395" xr:uid="{00000000-0005-0000-0000-000056C50000}"/>
    <cellStyle name="Normal 5 3 7 5 5" xfId="41396" xr:uid="{00000000-0005-0000-0000-000057C50000}"/>
    <cellStyle name="Normal 5 3 7 6" xfId="41397" xr:uid="{00000000-0005-0000-0000-000058C50000}"/>
    <cellStyle name="Normal 5 3 7 6 2" xfId="41398" xr:uid="{00000000-0005-0000-0000-000059C50000}"/>
    <cellStyle name="Normal 5 3 7 6 2 2" xfId="41399" xr:uid="{00000000-0005-0000-0000-00005AC50000}"/>
    <cellStyle name="Normal 5 3 7 6 2 3" xfId="58240" xr:uid="{00000000-0005-0000-0000-00005BC50000}"/>
    <cellStyle name="Normal 5 3 7 6 3" xfId="41400" xr:uid="{00000000-0005-0000-0000-00005CC50000}"/>
    <cellStyle name="Normal 5 3 7 6 4" xfId="41401" xr:uid="{00000000-0005-0000-0000-00005DC50000}"/>
    <cellStyle name="Normal 5 3 7 7" xfId="41402" xr:uid="{00000000-0005-0000-0000-00005EC50000}"/>
    <cellStyle name="Normal 5 3 7 7 2" xfId="41403" xr:uid="{00000000-0005-0000-0000-00005FC50000}"/>
    <cellStyle name="Normal 5 3 7 7 2 2" xfId="41404" xr:uid="{00000000-0005-0000-0000-000060C50000}"/>
    <cellStyle name="Normal 5 3 7 7 2 3" xfId="58241" xr:uid="{00000000-0005-0000-0000-000061C50000}"/>
    <cellStyle name="Normal 5 3 7 7 3" xfId="41405" xr:uid="{00000000-0005-0000-0000-000062C50000}"/>
    <cellStyle name="Normal 5 3 7 7 4" xfId="41406" xr:uid="{00000000-0005-0000-0000-000063C50000}"/>
    <cellStyle name="Normal 5 3 7 8" xfId="41407" xr:uid="{00000000-0005-0000-0000-000064C50000}"/>
    <cellStyle name="Normal 5 3 7 8 2" xfId="41408" xr:uid="{00000000-0005-0000-0000-000065C50000}"/>
    <cellStyle name="Normal 5 3 7 8 3" xfId="58242" xr:uid="{00000000-0005-0000-0000-000066C50000}"/>
    <cellStyle name="Normal 5 3 7 9" xfId="41409" xr:uid="{00000000-0005-0000-0000-000067C50000}"/>
    <cellStyle name="Normal 5 3 8" xfId="41410" xr:uid="{00000000-0005-0000-0000-000068C50000}"/>
    <cellStyle name="Normal 5 3 8 2" xfId="41411" xr:uid="{00000000-0005-0000-0000-000069C50000}"/>
    <cellStyle name="Normal 5 3 8 2 2" xfId="41412" xr:uid="{00000000-0005-0000-0000-00006AC50000}"/>
    <cellStyle name="Normal 5 3 8 2 2 2" xfId="41413" xr:uid="{00000000-0005-0000-0000-00006BC50000}"/>
    <cellStyle name="Normal 5 3 8 2 2 2 2" xfId="41414" xr:uid="{00000000-0005-0000-0000-00006CC50000}"/>
    <cellStyle name="Normal 5 3 8 2 2 2 2 2" xfId="41415" xr:uid="{00000000-0005-0000-0000-00006DC50000}"/>
    <cellStyle name="Normal 5 3 8 2 2 2 2 3" xfId="58243" xr:uid="{00000000-0005-0000-0000-00006EC50000}"/>
    <cellStyle name="Normal 5 3 8 2 2 2 3" xfId="41416" xr:uid="{00000000-0005-0000-0000-00006FC50000}"/>
    <cellStyle name="Normal 5 3 8 2 2 2 4" xfId="41417" xr:uid="{00000000-0005-0000-0000-000070C50000}"/>
    <cellStyle name="Normal 5 3 8 2 2 3" xfId="41418" xr:uid="{00000000-0005-0000-0000-000071C50000}"/>
    <cellStyle name="Normal 5 3 8 2 2 3 2" xfId="41419" xr:uid="{00000000-0005-0000-0000-000072C50000}"/>
    <cellStyle name="Normal 5 3 8 2 2 3 2 2" xfId="41420" xr:uid="{00000000-0005-0000-0000-000073C50000}"/>
    <cellStyle name="Normal 5 3 8 2 2 3 2 3" xfId="58244" xr:uid="{00000000-0005-0000-0000-000074C50000}"/>
    <cellStyle name="Normal 5 3 8 2 2 3 3" xfId="41421" xr:uid="{00000000-0005-0000-0000-000075C50000}"/>
    <cellStyle name="Normal 5 3 8 2 2 3 4" xfId="41422" xr:uid="{00000000-0005-0000-0000-000076C50000}"/>
    <cellStyle name="Normal 5 3 8 2 2 4" xfId="41423" xr:uid="{00000000-0005-0000-0000-000077C50000}"/>
    <cellStyle name="Normal 5 3 8 2 2 4 2" xfId="41424" xr:uid="{00000000-0005-0000-0000-000078C50000}"/>
    <cellStyle name="Normal 5 3 8 2 2 4 3" xfId="58245" xr:uid="{00000000-0005-0000-0000-000079C50000}"/>
    <cellStyle name="Normal 5 3 8 2 2 5" xfId="41425" xr:uid="{00000000-0005-0000-0000-00007AC50000}"/>
    <cellStyle name="Normal 5 3 8 2 2 6" xfId="41426" xr:uid="{00000000-0005-0000-0000-00007BC50000}"/>
    <cellStyle name="Normal 5 3 8 2 3" xfId="41427" xr:uid="{00000000-0005-0000-0000-00007CC50000}"/>
    <cellStyle name="Normal 5 3 8 2 3 2" xfId="41428" xr:uid="{00000000-0005-0000-0000-00007DC50000}"/>
    <cellStyle name="Normal 5 3 8 2 3 2 2" xfId="41429" xr:uid="{00000000-0005-0000-0000-00007EC50000}"/>
    <cellStyle name="Normal 5 3 8 2 3 2 3" xfId="58246" xr:uid="{00000000-0005-0000-0000-00007FC50000}"/>
    <cellStyle name="Normal 5 3 8 2 3 3" xfId="41430" xr:uid="{00000000-0005-0000-0000-000080C50000}"/>
    <cellStyle name="Normal 5 3 8 2 3 4" xfId="41431" xr:uid="{00000000-0005-0000-0000-000081C50000}"/>
    <cellStyle name="Normal 5 3 8 2 4" xfId="41432" xr:uid="{00000000-0005-0000-0000-000082C50000}"/>
    <cellStyle name="Normal 5 3 8 2 4 2" xfId="41433" xr:uid="{00000000-0005-0000-0000-000083C50000}"/>
    <cellStyle name="Normal 5 3 8 2 4 2 2" xfId="41434" xr:uid="{00000000-0005-0000-0000-000084C50000}"/>
    <cellStyle name="Normal 5 3 8 2 4 2 3" xfId="58247" xr:uid="{00000000-0005-0000-0000-000085C50000}"/>
    <cellStyle name="Normal 5 3 8 2 4 3" xfId="41435" xr:uid="{00000000-0005-0000-0000-000086C50000}"/>
    <cellStyle name="Normal 5 3 8 2 4 4" xfId="41436" xr:uid="{00000000-0005-0000-0000-000087C50000}"/>
    <cellStyle name="Normal 5 3 8 2 5" xfId="41437" xr:uid="{00000000-0005-0000-0000-000088C50000}"/>
    <cellStyle name="Normal 5 3 8 2 5 2" xfId="41438" xr:uid="{00000000-0005-0000-0000-000089C50000}"/>
    <cellStyle name="Normal 5 3 8 2 5 3" xfId="58248" xr:uid="{00000000-0005-0000-0000-00008AC50000}"/>
    <cellStyle name="Normal 5 3 8 2 6" xfId="41439" xr:uid="{00000000-0005-0000-0000-00008BC50000}"/>
    <cellStyle name="Normal 5 3 8 2 7" xfId="41440" xr:uid="{00000000-0005-0000-0000-00008CC50000}"/>
    <cellStyle name="Normal 5 3 8 3" xfId="41441" xr:uid="{00000000-0005-0000-0000-00008DC50000}"/>
    <cellStyle name="Normal 5 3 8 3 2" xfId="41442" xr:uid="{00000000-0005-0000-0000-00008EC50000}"/>
    <cellStyle name="Normal 5 3 8 3 2 2" xfId="41443" xr:uid="{00000000-0005-0000-0000-00008FC50000}"/>
    <cellStyle name="Normal 5 3 8 3 2 2 2" xfId="41444" xr:uid="{00000000-0005-0000-0000-000090C50000}"/>
    <cellStyle name="Normal 5 3 8 3 2 2 3" xfId="58249" xr:uid="{00000000-0005-0000-0000-000091C50000}"/>
    <cellStyle name="Normal 5 3 8 3 2 3" xfId="41445" xr:uid="{00000000-0005-0000-0000-000092C50000}"/>
    <cellStyle name="Normal 5 3 8 3 2 4" xfId="41446" xr:uid="{00000000-0005-0000-0000-000093C50000}"/>
    <cellStyle name="Normal 5 3 8 3 3" xfId="41447" xr:uid="{00000000-0005-0000-0000-000094C50000}"/>
    <cellStyle name="Normal 5 3 8 3 3 2" xfId="41448" xr:uid="{00000000-0005-0000-0000-000095C50000}"/>
    <cellStyle name="Normal 5 3 8 3 3 2 2" xfId="41449" xr:uid="{00000000-0005-0000-0000-000096C50000}"/>
    <cellStyle name="Normal 5 3 8 3 3 2 3" xfId="58250" xr:uid="{00000000-0005-0000-0000-000097C50000}"/>
    <cellStyle name="Normal 5 3 8 3 3 3" xfId="41450" xr:uid="{00000000-0005-0000-0000-000098C50000}"/>
    <cellStyle name="Normal 5 3 8 3 3 4" xfId="41451" xr:uid="{00000000-0005-0000-0000-000099C50000}"/>
    <cellStyle name="Normal 5 3 8 3 4" xfId="41452" xr:uid="{00000000-0005-0000-0000-00009AC50000}"/>
    <cellStyle name="Normal 5 3 8 3 4 2" xfId="41453" xr:uid="{00000000-0005-0000-0000-00009BC50000}"/>
    <cellStyle name="Normal 5 3 8 3 4 3" xfId="58251" xr:uid="{00000000-0005-0000-0000-00009CC50000}"/>
    <cellStyle name="Normal 5 3 8 3 5" xfId="41454" xr:uid="{00000000-0005-0000-0000-00009DC50000}"/>
    <cellStyle name="Normal 5 3 8 3 6" xfId="41455" xr:uid="{00000000-0005-0000-0000-00009EC50000}"/>
    <cellStyle name="Normal 5 3 8 4" xfId="41456" xr:uid="{00000000-0005-0000-0000-00009FC50000}"/>
    <cellStyle name="Normal 5 3 8 4 2" xfId="41457" xr:uid="{00000000-0005-0000-0000-0000A0C50000}"/>
    <cellStyle name="Normal 5 3 8 4 2 2" xfId="41458" xr:uid="{00000000-0005-0000-0000-0000A1C50000}"/>
    <cellStyle name="Normal 5 3 8 4 2 3" xfId="58252" xr:uid="{00000000-0005-0000-0000-0000A2C50000}"/>
    <cellStyle name="Normal 5 3 8 4 3" xfId="41459" xr:uid="{00000000-0005-0000-0000-0000A3C50000}"/>
    <cellStyle name="Normal 5 3 8 4 4" xfId="41460" xr:uid="{00000000-0005-0000-0000-0000A4C50000}"/>
    <cellStyle name="Normal 5 3 8 5" xfId="41461" xr:uid="{00000000-0005-0000-0000-0000A5C50000}"/>
    <cellStyle name="Normal 5 3 8 5 2" xfId="41462" xr:uid="{00000000-0005-0000-0000-0000A6C50000}"/>
    <cellStyle name="Normal 5 3 8 5 2 2" xfId="41463" xr:uid="{00000000-0005-0000-0000-0000A7C50000}"/>
    <cellStyle name="Normal 5 3 8 5 2 3" xfId="58253" xr:uid="{00000000-0005-0000-0000-0000A8C50000}"/>
    <cellStyle name="Normal 5 3 8 5 3" xfId="41464" xr:uid="{00000000-0005-0000-0000-0000A9C50000}"/>
    <cellStyle name="Normal 5 3 8 5 4" xfId="41465" xr:uid="{00000000-0005-0000-0000-0000AAC50000}"/>
    <cellStyle name="Normal 5 3 8 6" xfId="41466" xr:uid="{00000000-0005-0000-0000-0000ABC50000}"/>
    <cellStyle name="Normal 5 3 8 6 2" xfId="41467" xr:uid="{00000000-0005-0000-0000-0000ACC50000}"/>
    <cellStyle name="Normal 5 3 8 6 3" xfId="58254" xr:uid="{00000000-0005-0000-0000-0000ADC50000}"/>
    <cellStyle name="Normal 5 3 8 7" xfId="41468" xr:uid="{00000000-0005-0000-0000-0000AEC50000}"/>
    <cellStyle name="Normal 5 3 8 8" xfId="41469" xr:uid="{00000000-0005-0000-0000-0000AFC50000}"/>
    <cellStyle name="Normal 5 3 9" xfId="41470" xr:uid="{00000000-0005-0000-0000-0000B0C50000}"/>
    <cellStyle name="Normal 5 3 9 2" xfId="41471" xr:uid="{00000000-0005-0000-0000-0000B1C50000}"/>
    <cellStyle name="Normal 5 3 9 2 2" xfId="41472" xr:uid="{00000000-0005-0000-0000-0000B2C50000}"/>
    <cellStyle name="Normal 5 3 9 2 2 2" xfId="41473" xr:uid="{00000000-0005-0000-0000-0000B3C50000}"/>
    <cellStyle name="Normal 5 3 9 2 2 2 2" xfId="41474" xr:uid="{00000000-0005-0000-0000-0000B4C50000}"/>
    <cellStyle name="Normal 5 3 9 2 2 2 3" xfId="58255" xr:uid="{00000000-0005-0000-0000-0000B5C50000}"/>
    <cellStyle name="Normal 5 3 9 2 2 3" xfId="41475" xr:uid="{00000000-0005-0000-0000-0000B6C50000}"/>
    <cellStyle name="Normal 5 3 9 2 2 4" xfId="41476" xr:uid="{00000000-0005-0000-0000-0000B7C50000}"/>
    <cellStyle name="Normal 5 3 9 2 3" xfId="41477" xr:uid="{00000000-0005-0000-0000-0000B8C50000}"/>
    <cellStyle name="Normal 5 3 9 2 3 2" xfId="41478" xr:uid="{00000000-0005-0000-0000-0000B9C50000}"/>
    <cellStyle name="Normal 5 3 9 2 3 2 2" xfId="41479" xr:uid="{00000000-0005-0000-0000-0000BAC50000}"/>
    <cellStyle name="Normal 5 3 9 2 3 2 3" xfId="58256" xr:uid="{00000000-0005-0000-0000-0000BBC50000}"/>
    <cellStyle name="Normal 5 3 9 2 3 3" xfId="41480" xr:uid="{00000000-0005-0000-0000-0000BCC50000}"/>
    <cellStyle name="Normal 5 3 9 2 3 4" xfId="41481" xr:uid="{00000000-0005-0000-0000-0000BDC50000}"/>
    <cellStyle name="Normal 5 3 9 2 4" xfId="41482" xr:uid="{00000000-0005-0000-0000-0000BEC50000}"/>
    <cellStyle name="Normal 5 3 9 2 4 2" xfId="41483" xr:uid="{00000000-0005-0000-0000-0000BFC50000}"/>
    <cellStyle name="Normal 5 3 9 2 4 3" xfId="58257" xr:uid="{00000000-0005-0000-0000-0000C0C50000}"/>
    <cellStyle name="Normal 5 3 9 2 5" xfId="41484" xr:uid="{00000000-0005-0000-0000-0000C1C50000}"/>
    <cellStyle name="Normal 5 3 9 2 6" xfId="41485" xr:uid="{00000000-0005-0000-0000-0000C2C50000}"/>
    <cellStyle name="Normal 5 3 9 3" xfId="41486" xr:uid="{00000000-0005-0000-0000-0000C3C50000}"/>
    <cellStyle name="Normal 5 3 9 3 2" xfId="41487" xr:uid="{00000000-0005-0000-0000-0000C4C50000}"/>
    <cellStyle name="Normal 5 3 9 3 2 2" xfId="41488" xr:uid="{00000000-0005-0000-0000-0000C5C50000}"/>
    <cellStyle name="Normal 5 3 9 3 2 3" xfId="58258" xr:uid="{00000000-0005-0000-0000-0000C6C50000}"/>
    <cellStyle name="Normal 5 3 9 3 3" xfId="41489" xr:uid="{00000000-0005-0000-0000-0000C7C50000}"/>
    <cellStyle name="Normal 5 3 9 3 4" xfId="41490" xr:uid="{00000000-0005-0000-0000-0000C8C50000}"/>
    <cellStyle name="Normal 5 3 9 4" xfId="41491" xr:uid="{00000000-0005-0000-0000-0000C9C50000}"/>
    <cellStyle name="Normal 5 3 9 4 2" xfId="41492" xr:uid="{00000000-0005-0000-0000-0000CAC50000}"/>
    <cellStyle name="Normal 5 3 9 4 2 2" xfId="41493" xr:uid="{00000000-0005-0000-0000-0000CBC50000}"/>
    <cellStyle name="Normal 5 3 9 4 2 3" xfId="58259" xr:uid="{00000000-0005-0000-0000-0000CCC50000}"/>
    <cellStyle name="Normal 5 3 9 4 3" xfId="41494" xr:uid="{00000000-0005-0000-0000-0000CDC50000}"/>
    <cellStyle name="Normal 5 3 9 4 4" xfId="41495" xr:uid="{00000000-0005-0000-0000-0000CEC50000}"/>
    <cellStyle name="Normal 5 3 9 5" xfId="41496" xr:uid="{00000000-0005-0000-0000-0000CFC50000}"/>
    <cellStyle name="Normal 5 3 9 5 2" xfId="41497" xr:uid="{00000000-0005-0000-0000-0000D0C50000}"/>
    <cellStyle name="Normal 5 3 9 5 3" xfId="58260" xr:uid="{00000000-0005-0000-0000-0000D1C50000}"/>
    <cellStyle name="Normal 5 3 9 6" xfId="41498" xr:uid="{00000000-0005-0000-0000-0000D2C50000}"/>
    <cellStyle name="Normal 5 3 9 7" xfId="41499" xr:uid="{00000000-0005-0000-0000-0000D3C50000}"/>
    <cellStyle name="Normal 5 4" xfId="41500" xr:uid="{00000000-0005-0000-0000-0000D4C50000}"/>
    <cellStyle name="Normal 5 4 10" xfId="41501" xr:uid="{00000000-0005-0000-0000-0000D5C50000}"/>
    <cellStyle name="Normal 5 4 10 2" xfId="41502" xr:uid="{00000000-0005-0000-0000-0000D6C50000}"/>
    <cellStyle name="Normal 5 4 10 2 2" xfId="41503" xr:uid="{00000000-0005-0000-0000-0000D7C50000}"/>
    <cellStyle name="Normal 5 4 10 2 2 2" xfId="41504" xr:uid="{00000000-0005-0000-0000-0000D8C50000}"/>
    <cellStyle name="Normal 5 4 10 2 2 3" xfId="58261" xr:uid="{00000000-0005-0000-0000-0000D9C50000}"/>
    <cellStyle name="Normal 5 4 10 2 3" xfId="41505" xr:uid="{00000000-0005-0000-0000-0000DAC50000}"/>
    <cellStyle name="Normal 5 4 10 2 4" xfId="41506" xr:uid="{00000000-0005-0000-0000-0000DBC50000}"/>
    <cellStyle name="Normal 5 4 10 3" xfId="41507" xr:uid="{00000000-0005-0000-0000-0000DCC50000}"/>
    <cellStyle name="Normal 5 4 10 3 2" xfId="41508" xr:uid="{00000000-0005-0000-0000-0000DDC50000}"/>
    <cellStyle name="Normal 5 4 10 3 3" xfId="58262" xr:uid="{00000000-0005-0000-0000-0000DEC50000}"/>
    <cellStyle name="Normal 5 4 10 4" xfId="41509" xr:uid="{00000000-0005-0000-0000-0000DFC50000}"/>
    <cellStyle name="Normal 5 4 10 5" xfId="41510" xr:uid="{00000000-0005-0000-0000-0000E0C50000}"/>
    <cellStyle name="Normal 5 4 11" xfId="41511" xr:uid="{00000000-0005-0000-0000-0000E1C50000}"/>
    <cellStyle name="Normal 5 4 11 2" xfId="41512" xr:uid="{00000000-0005-0000-0000-0000E2C50000}"/>
    <cellStyle name="Normal 5 4 11 2 2" xfId="41513" xr:uid="{00000000-0005-0000-0000-0000E3C50000}"/>
    <cellStyle name="Normal 5 4 11 2 3" xfId="58263" xr:uid="{00000000-0005-0000-0000-0000E4C50000}"/>
    <cellStyle name="Normal 5 4 11 3" xfId="41514" xr:uid="{00000000-0005-0000-0000-0000E5C50000}"/>
    <cellStyle name="Normal 5 4 11 4" xfId="41515" xr:uid="{00000000-0005-0000-0000-0000E6C50000}"/>
    <cellStyle name="Normal 5 4 12" xfId="41516" xr:uid="{00000000-0005-0000-0000-0000E7C50000}"/>
    <cellStyle name="Normal 5 4 12 2" xfId="41517" xr:uid="{00000000-0005-0000-0000-0000E8C50000}"/>
    <cellStyle name="Normal 5 4 12 2 2" xfId="41518" xr:uid="{00000000-0005-0000-0000-0000E9C50000}"/>
    <cellStyle name="Normal 5 4 12 2 3" xfId="58264" xr:uid="{00000000-0005-0000-0000-0000EAC50000}"/>
    <cellStyle name="Normal 5 4 12 3" xfId="41519" xr:uid="{00000000-0005-0000-0000-0000EBC50000}"/>
    <cellStyle name="Normal 5 4 12 4" xfId="41520" xr:uid="{00000000-0005-0000-0000-0000ECC50000}"/>
    <cellStyle name="Normal 5 4 13" xfId="41521" xr:uid="{00000000-0005-0000-0000-0000EDC50000}"/>
    <cellStyle name="Normal 5 4 13 2" xfId="41522" xr:uid="{00000000-0005-0000-0000-0000EEC50000}"/>
    <cellStyle name="Normal 5 4 13 3" xfId="58265" xr:uid="{00000000-0005-0000-0000-0000EFC50000}"/>
    <cellStyle name="Normal 5 4 14" xfId="41523" xr:uid="{00000000-0005-0000-0000-0000F0C50000}"/>
    <cellStyle name="Normal 5 4 15" xfId="41524" xr:uid="{00000000-0005-0000-0000-0000F1C50000}"/>
    <cellStyle name="Normal 5 4 2" xfId="41525" xr:uid="{00000000-0005-0000-0000-0000F2C50000}"/>
    <cellStyle name="Normal 5 4 2 10" xfId="41526" xr:uid="{00000000-0005-0000-0000-0000F3C50000}"/>
    <cellStyle name="Normal 5 4 2 11" xfId="41527" xr:uid="{00000000-0005-0000-0000-0000F4C50000}"/>
    <cellStyle name="Normal 5 4 2 2" xfId="41528" xr:uid="{00000000-0005-0000-0000-0000F5C50000}"/>
    <cellStyle name="Normal 5 4 2 2 10" xfId="41529" xr:uid="{00000000-0005-0000-0000-0000F6C50000}"/>
    <cellStyle name="Normal 5 4 2 2 2" xfId="41530" xr:uid="{00000000-0005-0000-0000-0000F7C50000}"/>
    <cellStyle name="Normal 5 4 2 2 2 2" xfId="41531" xr:uid="{00000000-0005-0000-0000-0000F8C50000}"/>
    <cellStyle name="Normal 5 4 2 2 2 2 2" xfId="41532" xr:uid="{00000000-0005-0000-0000-0000F9C50000}"/>
    <cellStyle name="Normal 5 4 2 2 2 2 2 2" xfId="41533" xr:uid="{00000000-0005-0000-0000-0000FAC50000}"/>
    <cellStyle name="Normal 5 4 2 2 2 2 2 2 2" xfId="41534" xr:uid="{00000000-0005-0000-0000-0000FBC50000}"/>
    <cellStyle name="Normal 5 4 2 2 2 2 2 2 2 2" xfId="41535" xr:uid="{00000000-0005-0000-0000-0000FCC50000}"/>
    <cellStyle name="Normal 5 4 2 2 2 2 2 2 2 3" xfId="58266" xr:uid="{00000000-0005-0000-0000-0000FDC50000}"/>
    <cellStyle name="Normal 5 4 2 2 2 2 2 2 3" xfId="41536" xr:uid="{00000000-0005-0000-0000-0000FEC50000}"/>
    <cellStyle name="Normal 5 4 2 2 2 2 2 2 4" xfId="41537" xr:uid="{00000000-0005-0000-0000-0000FFC50000}"/>
    <cellStyle name="Normal 5 4 2 2 2 2 2 3" xfId="41538" xr:uid="{00000000-0005-0000-0000-000000C60000}"/>
    <cellStyle name="Normal 5 4 2 2 2 2 2 3 2" xfId="41539" xr:uid="{00000000-0005-0000-0000-000001C60000}"/>
    <cellStyle name="Normal 5 4 2 2 2 2 2 3 2 2" xfId="41540" xr:uid="{00000000-0005-0000-0000-000002C60000}"/>
    <cellStyle name="Normal 5 4 2 2 2 2 2 3 2 3" xfId="58267" xr:uid="{00000000-0005-0000-0000-000003C60000}"/>
    <cellStyle name="Normal 5 4 2 2 2 2 2 3 3" xfId="41541" xr:uid="{00000000-0005-0000-0000-000004C60000}"/>
    <cellStyle name="Normal 5 4 2 2 2 2 2 3 4" xfId="41542" xr:uid="{00000000-0005-0000-0000-000005C60000}"/>
    <cellStyle name="Normal 5 4 2 2 2 2 2 4" xfId="41543" xr:uid="{00000000-0005-0000-0000-000006C60000}"/>
    <cellStyle name="Normal 5 4 2 2 2 2 2 4 2" xfId="41544" xr:uid="{00000000-0005-0000-0000-000007C60000}"/>
    <cellStyle name="Normal 5 4 2 2 2 2 2 4 3" xfId="58268" xr:uid="{00000000-0005-0000-0000-000008C60000}"/>
    <cellStyle name="Normal 5 4 2 2 2 2 2 5" xfId="41545" xr:uid="{00000000-0005-0000-0000-000009C60000}"/>
    <cellStyle name="Normal 5 4 2 2 2 2 2 6" xfId="41546" xr:uid="{00000000-0005-0000-0000-00000AC60000}"/>
    <cellStyle name="Normal 5 4 2 2 2 2 3" xfId="41547" xr:uid="{00000000-0005-0000-0000-00000BC60000}"/>
    <cellStyle name="Normal 5 4 2 2 2 2 3 2" xfId="41548" xr:uid="{00000000-0005-0000-0000-00000CC60000}"/>
    <cellStyle name="Normal 5 4 2 2 2 2 3 2 2" xfId="41549" xr:uid="{00000000-0005-0000-0000-00000DC60000}"/>
    <cellStyle name="Normal 5 4 2 2 2 2 3 2 3" xfId="58269" xr:uid="{00000000-0005-0000-0000-00000EC60000}"/>
    <cellStyle name="Normal 5 4 2 2 2 2 3 3" xfId="41550" xr:uid="{00000000-0005-0000-0000-00000FC60000}"/>
    <cellStyle name="Normal 5 4 2 2 2 2 3 4" xfId="41551" xr:uid="{00000000-0005-0000-0000-000010C60000}"/>
    <cellStyle name="Normal 5 4 2 2 2 2 4" xfId="41552" xr:uid="{00000000-0005-0000-0000-000011C60000}"/>
    <cellStyle name="Normal 5 4 2 2 2 2 4 2" xfId="41553" xr:uid="{00000000-0005-0000-0000-000012C60000}"/>
    <cellStyle name="Normal 5 4 2 2 2 2 4 2 2" xfId="41554" xr:uid="{00000000-0005-0000-0000-000013C60000}"/>
    <cellStyle name="Normal 5 4 2 2 2 2 4 2 3" xfId="58270" xr:uid="{00000000-0005-0000-0000-000014C60000}"/>
    <cellStyle name="Normal 5 4 2 2 2 2 4 3" xfId="41555" xr:uid="{00000000-0005-0000-0000-000015C60000}"/>
    <cellStyle name="Normal 5 4 2 2 2 2 4 4" xfId="41556" xr:uid="{00000000-0005-0000-0000-000016C60000}"/>
    <cellStyle name="Normal 5 4 2 2 2 2 5" xfId="41557" xr:uid="{00000000-0005-0000-0000-000017C60000}"/>
    <cellStyle name="Normal 5 4 2 2 2 2 5 2" xfId="41558" xr:uid="{00000000-0005-0000-0000-000018C60000}"/>
    <cellStyle name="Normal 5 4 2 2 2 2 5 3" xfId="58271" xr:uid="{00000000-0005-0000-0000-000019C60000}"/>
    <cellStyle name="Normal 5 4 2 2 2 2 6" xfId="41559" xr:uid="{00000000-0005-0000-0000-00001AC60000}"/>
    <cellStyle name="Normal 5 4 2 2 2 2 7" xfId="41560" xr:uid="{00000000-0005-0000-0000-00001BC60000}"/>
    <cellStyle name="Normal 5 4 2 2 2 3" xfId="41561" xr:uid="{00000000-0005-0000-0000-00001CC60000}"/>
    <cellStyle name="Normal 5 4 2 2 2 3 2" xfId="41562" xr:uid="{00000000-0005-0000-0000-00001DC60000}"/>
    <cellStyle name="Normal 5 4 2 2 2 3 2 2" xfId="41563" xr:uid="{00000000-0005-0000-0000-00001EC60000}"/>
    <cellStyle name="Normal 5 4 2 2 2 3 2 2 2" xfId="41564" xr:uid="{00000000-0005-0000-0000-00001FC60000}"/>
    <cellStyle name="Normal 5 4 2 2 2 3 2 2 3" xfId="58272" xr:uid="{00000000-0005-0000-0000-000020C60000}"/>
    <cellStyle name="Normal 5 4 2 2 2 3 2 3" xfId="41565" xr:uid="{00000000-0005-0000-0000-000021C60000}"/>
    <cellStyle name="Normal 5 4 2 2 2 3 2 4" xfId="41566" xr:uid="{00000000-0005-0000-0000-000022C60000}"/>
    <cellStyle name="Normal 5 4 2 2 2 3 3" xfId="41567" xr:uid="{00000000-0005-0000-0000-000023C60000}"/>
    <cellStyle name="Normal 5 4 2 2 2 3 3 2" xfId="41568" xr:uid="{00000000-0005-0000-0000-000024C60000}"/>
    <cellStyle name="Normal 5 4 2 2 2 3 3 2 2" xfId="41569" xr:uid="{00000000-0005-0000-0000-000025C60000}"/>
    <cellStyle name="Normal 5 4 2 2 2 3 3 2 3" xfId="58273" xr:uid="{00000000-0005-0000-0000-000026C60000}"/>
    <cellStyle name="Normal 5 4 2 2 2 3 3 3" xfId="41570" xr:uid="{00000000-0005-0000-0000-000027C60000}"/>
    <cellStyle name="Normal 5 4 2 2 2 3 3 4" xfId="41571" xr:uid="{00000000-0005-0000-0000-000028C60000}"/>
    <cellStyle name="Normal 5 4 2 2 2 3 4" xfId="41572" xr:uid="{00000000-0005-0000-0000-000029C60000}"/>
    <cellStyle name="Normal 5 4 2 2 2 3 4 2" xfId="41573" xr:uid="{00000000-0005-0000-0000-00002AC60000}"/>
    <cellStyle name="Normal 5 4 2 2 2 3 4 3" xfId="58274" xr:uid="{00000000-0005-0000-0000-00002BC60000}"/>
    <cellStyle name="Normal 5 4 2 2 2 3 5" xfId="41574" xr:uid="{00000000-0005-0000-0000-00002CC60000}"/>
    <cellStyle name="Normal 5 4 2 2 2 3 6" xfId="41575" xr:uid="{00000000-0005-0000-0000-00002DC60000}"/>
    <cellStyle name="Normal 5 4 2 2 2 4" xfId="41576" xr:uid="{00000000-0005-0000-0000-00002EC60000}"/>
    <cellStyle name="Normal 5 4 2 2 2 4 2" xfId="41577" xr:uid="{00000000-0005-0000-0000-00002FC60000}"/>
    <cellStyle name="Normal 5 4 2 2 2 4 2 2" xfId="41578" xr:uid="{00000000-0005-0000-0000-000030C60000}"/>
    <cellStyle name="Normal 5 4 2 2 2 4 2 3" xfId="58275" xr:uid="{00000000-0005-0000-0000-000031C60000}"/>
    <cellStyle name="Normal 5 4 2 2 2 4 3" xfId="41579" xr:uid="{00000000-0005-0000-0000-000032C60000}"/>
    <cellStyle name="Normal 5 4 2 2 2 4 4" xfId="41580" xr:uid="{00000000-0005-0000-0000-000033C60000}"/>
    <cellStyle name="Normal 5 4 2 2 2 5" xfId="41581" xr:uid="{00000000-0005-0000-0000-000034C60000}"/>
    <cellStyle name="Normal 5 4 2 2 2 5 2" xfId="41582" xr:uid="{00000000-0005-0000-0000-000035C60000}"/>
    <cellStyle name="Normal 5 4 2 2 2 5 2 2" xfId="41583" xr:uid="{00000000-0005-0000-0000-000036C60000}"/>
    <cellStyle name="Normal 5 4 2 2 2 5 2 3" xfId="58276" xr:uid="{00000000-0005-0000-0000-000037C60000}"/>
    <cellStyle name="Normal 5 4 2 2 2 5 3" xfId="41584" xr:uid="{00000000-0005-0000-0000-000038C60000}"/>
    <cellStyle name="Normal 5 4 2 2 2 5 4" xfId="41585" xr:uid="{00000000-0005-0000-0000-000039C60000}"/>
    <cellStyle name="Normal 5 4 2 2 2 6" xfId="41586" xr:uid="{00000000-0005-0000-0000-00003AC60000}"/>
    <cellStyle name="Normal 5 4 2 2 2 6 2" xfId="41587" xr:uid="{00000000-0005-0000-0000-00003BC60000}"/>
    <cellStyle name="Normal 5 4 2 2 2 6 3" xfId="58277" xr:uid="{00000000-0005-0000-0000-00003CC60000}"/>
    <cellStyle name="Normal 5 4 2 2 2 7" xfId="41588" xr:uid="{00000000-0005-0000-0000-00003DC60000}"/>
    <cellStyle name="Normal 5 4 2 2 2 8" xfId="41589" xr:uid="{00000000-0005-0000-0000-00003EC60000}"/>
    <cellStyle name="Normal 5 4 2 2 3" xfId="41590" xr:uid="{00000000-0005-0000-0000-00003FC60000}"/>
    <cellStyle name="Normal 5 4 2 2 3 2" xfId="41591" xr:uid="{00000000-0005-0000-0000-000040C60000}"/>
    <cellStyle name="Normal 5 4 2 2 3 2 2" xfId="41592" xr:uid="{00000000-0005-0000-0000-000041C60000}"/>
    <cellStyle name="Normal 5 4 2 2 3 2 2 2" xfId="41593" xr:uid="{00000000-0005-0000-0000-000042C60000}"/>
    <cellStyle name="Normal 5 4 2 2 3 2 2 2 2" xfId="41594" xr:uid="{00000000-0005-0000-0000-000043C60000}"/>
    <cellStyle name="Normal 5 4 2 2 3 2 2 2 3" xfId="58278" xr:uid="{00000000-0005-0000-0000-000044C60000}"/>
    <cellStyle name="Normal 5 4 2 2 3 2 2 3" xfId="41595" xr:uid="{00000000-0005-0000-0000-000045C60000}"/>
    <cellStyle name="Normal 5 4 2 2 3 2 2 4" xfId="41596" xr:uid="{00000000-0005-0000-0000-000046C60000}"/>
    <cellStyle name="Normal 5 4 2 2 3 2 3" xfId="41597" xr:uid="{00000000-0005-0000-0000-000047C60000}"/>
    <cellStyle name="Normal 5 4 2 2 3 2 3 2" xfId="41598" xr:uid="{00000000-0005-0000-0000-000048C60000}"/>
    <cellStyle name="Normal 5 4 2 2 3 2 3 2 2" xfId="41599" xr:uid="{00000000-0005-0000-0000-000049C60000}"/>
    <cellStyle name="Normal 5 4 2 2 3 2 3 2 3" xfId="58279" xr:uid="{00000000-0005-0000-0000-00004AC60000}"/>
    <cellStyle name="Normal 5 4 2 2 3 2 3 3" xfId="41600" xr:uid="{00000000-0005-0000-0000-00004BC60000}"/>
    <cellStyle name="Normal 5 4 2 2 3 2 3 4" xfId="41601" xr:uid="{00000000-0005-0000-0000-00004CC60000}"/>
    <cellStyle name="Normal 5 4 2 2 3 2 4" xfId="41602" xr:uid="{00000000-0005-0000-0000-00004DC60000}"/>
    <cellStyle name="Normal 5 4 2 2 3 2 4 2" xfId="41603" xr:uid="{00000000-0005-0000-0000-00004EC60000}"/>
    <cellStyle name="Normal 5 4 2 2 3 2 4 3" xfId="58280" xr:uid="{00000000-0005-0000-0000-00004FC60000}"/>
    <cellStyle name="Normal 5 4 2 2 3 2 5" xfId="41604" xr:uid="{00000000-0005-0000-0000-000050C60000}"/>
    <cellStyle name="Normal 5 4 2 2 3 2 6" xfId="41605" xr:uid="{00000000-0005-0000-0000-000051C60000}"/>
    <cellStyle name="Normal 5 4 2 2 3 3" xfId="41606" xr:uid="{00000000-0005-0000-0000-000052C60000}"/>
    <cellStyle name="Normal 5 4 2 2 3 3 2" xfId="41607" xr:uid="{00000000-0005-0000-0000-000053C60000}"/>
    <cellStyle name="Normal 5 4 2 2 3 3 2 2" xfId="41608" xr:uid="{00000000-0005-0000-0000-000054C60000}"/>
    <cellStyle name="Normal 5 4 2 2 3 3 2 3" xfId="58281" xr:uid="{00000000-0005-0000-0000-000055C60000}"/>
    <cellStyle name="Normal 5 4 2 2 3 3 3" xfId="41609" xr:uid="{00000000-0005-0000-0000-000056C60000}"/>
    <cellStyle name="Normal 5 4 2 2 3 3 4" xfId="41610" xr:uid="{00000000-0005-0000-0000-000057C60000}"/>
    <cellStyle name="Normal 5 4 2 2 3 4" xfId="41611" xr:uid="{00000000-0005-0000-0000-000058C60000}"/>
    <cellStyle name="Normal 5 4 2 2 3 4 2" xfId="41612" xr:uid="{00000000-0005-0000-0000-000059C60000}"/>
    <cellStyle name="Normal 5 4 2 2 3 4 2 2" xfId="41613" xr:uid="{00000000-0005-0000-0000-00005AC60000}"/>
    <cellStyle name="Normal 5 4 2 2 3 4 2 3" xfId="58282" xr:uid="{00000000-0005-0000-0000-00005BC60000}"/>
    <cellStyle name="Normal 5 4 2 2 3 4 3" xfId="41614" xr:uid="{00000000-0005-0000-0000-00005CC60000}"/>
    <cellStyle name="Normal 5 4 2 2 3 4 4" xfId="41615" xr:uid="{00000000-0005-0000-0000-00005DC60000}"/>
    <cellStyle name="Normal 5 4 2 2 3 5" xfId="41616" xr:uid="{00000000-0005-0000-0000-00005EC60000}"/>
    <cellStyle name="Normal 5 4 2 2 3 5 2" xfId="41617" xr:uid="{00000000-0005-0000-0000-00005FC60000}"/>
    <cellStyle name="Normal 5 4 2 2 3 5 3" xfId="58283" xr:uid="{00000000-0005-0000-0000-000060C60000}"/>
    <cellStyle name="Normal 5 4 2 2 3 6" xfId="41618" xr:uid="{00000000-0005-0000-0000-000061C60000}"/>
    <cellStyle name="Normal 5 4 2 2 3 7" xfId="41619" xr:uid="{00000000-0005-0000-0000-000062C60000}"/>
    <cellStyle name="Normal 5 4 2 2 4" xfId="41620" xr:uid="{00000000-0005-0000-0000-000063C60000}"/>
    <cellStyle name="Normal 5 4 2 2 4 2" xfId="41621" xr:uid="{00000000-0005-0000-0000-000064C60000}"/>
    <cellStyle name="Normal 5 4 2 2 4 2 2" xfId="41622" xr:uid="{00000000-0005-0000-0000-000065C60000}"/>
    <cellStyle name="Normal 5 4 2 2 4 2 2 2" xfId="41623" xr:uid="{00000000-0005-0000-0000-000066C60000}"/>
    <cellStyle name="Normal 5 4 2 2 4 2 2 3" xfId="58284" xr:uid="{00000000-0005-0000-0000-000067C60000}"/>
    <cellStyle name="Normal 5 4 2 2 4 2 3" xfId="41624" xr:uid="{00000000-0005-0000-0000-000068C60000}"/>
    <cellStyle name="Normal 5 4 2 2 4 2 4" xfId="41625" xr:uid="{00000000-0005-0000-0000-000069C60000}"/>
    <cellStyle name="Normal 5 4 2 2 4 3" xfId="41626" xr:uid="{00000000-0005-0000-0000-00006AC60000}"/>
    <cellStyle name="Normal 5 4 2 2 4 3 2" xfId="41627" xr:uid="{00000000-0005-0000-0000-00006BC60000}"/>
    <cellStyle name="Normal 5 4 2 2 4 3 2 2" xfId="41628" xr:uid="{00000000-0005-0000-0000-00006CC60000}"/>
    <cellStyle name="Normal 5 4 2 2 4 3 2 3" xfId="58285" xr:uid="{00000000-0005-0000-0000-00006DC60000}"/>
    <cellStyle name="Normal 5 4 2 2 4 3 3" xfId="41629" xr:uid="{00000000-0005-0000-0000-00006EC60000}"/>
    <cellStyle name="Normal 5 4 2 2 4 3 4" xfId="41630" xr:uid="{00000000-0005-0000-0000-00006FC60000}"/>
    <cellStyle name="Normal 5 4 2 2 4 4" xfId="41631" xr:uid="{00000000-0005-0000-0000-000070C60000}"/>
    <cellStyle name="Normal 5 4 2 2 4 4 2" xfId="41632" xr:uid="{00000000-0005-0000-0000-000071C60000}"/>
    <cellStyle name="Normal 5 4 2 2 4 4 3" xfId="58286" xr:uid="{00000000-0005-0000-0000-000072C60000}"/>
    <cellStyle name="Normal 5 4 2 2 4 5" xfId="41633" xr:uid="{00000000-0005-0000-0000-000073C60000}"/>
    <cellStyle name="Normal 5 4 2 2 4 6" xfId="41634" xr:uid="{00000000-0005-0000-0000-000074C60000}"/>
    <cellStyle name="Normal 5 4 2 2 5" xfId="41635" xr:uid="{00000000-0005-0000-0000-000075C60000}"/>
    <cellStyle name="Normal 5 4 2 2 5 2" xfId="41636" xr:uid="{00000000-0005-0000-0000-000076C60000}"/>
    <cellStyle name="Normal 5 4 2 2 5 2 2" xfId="41637" xr:uid="{00000000-0005-0000-0000-000077C60000}"/>
    <cellStyle name="Normal 5 4 2 2 5 2 2 2" xfId="41638" xr:uid="{00000000-0005-0000-0000-000078C60000}"/>
    <cellStyle name="Normal 5 4 2 2 5 2 2 3" xfId="58287" xr:uid="{00000000-0005-0000-0000-000079C60000}"/>
    <cellStyle name="Normal 5 4 2 2 5 2 3" xfId="41639" xr:uid="{00000000-0005-0000-0000-00007AC60000}"/>
    <cellStyle name="Normal 5 4 2 2 5 2 4" xfId="41640" xr:uid="{00000000-0005-0000-0000-00007BC60000}"/>
    <cellStyle name="Normal 5 4 2 2 5 3" xfId="41641" xr:uid="{00000000-0005-0000-0000-00007CC60000}"/>
    <cellStyle name="Normal 5 4 2 2 5 3 2" xfId="41642" xr:uid="{00000000-0005-0000-0000-00007DC60000}"/>
    <cellStyle name="Normal 5 4 2 2 5 3 3" xfId="58288" xr:uid="{00000000-0005-0000-0000-00007EC60000}"/>
    <cellStyle name="Normal 5 4 2 2 5 4" xfId="41643" xr:uid="{00000000-0005-0000-0000-00007FC60000}"/>
    <cellStyle name="Normal 5 4 2 2 5 5" xfId="41644" xr:uid="{00000000-0005-0000-0000-000080C60000}"/>
    <cellStyle name="Normal 5 4 2 2 6" xfId="41645" xr:uid="{00000000-0005-0000-0000-000081C60000}"/>
    <cellStyle name="Normal 5 4 2 2 6 2" xfId="41646" xr:uid="{00000000-0005-0000-0000-000082C60000}"/>
    <cellStyle name="Normal 5 4 2 2 6 2 2" xfId="41647" xr:uid="{00000000-0005-0000-0000-000083C60000}"/>
    <cellStyle name="Normal 5 4 2 2 6 2 3" xfId="58289" xr:uid="{00000000-0005-0000-0000-000084C60000}"/>
    <cellStyle name="Normal 5 4 2 2 6 3" xfId="41648" xr:uid="{00000000-0005-0000-0000-000085C60000}"/>
    <cellStyle name="Normal 5 4 2 2 6 4" xfId="41649" xr:uid="{00000000-0005-0000-0000-000086C60000}"/>
    <cellStyle name="Normal 5 4 2 2 7" xfId="41650" xr:uid="{00000000-0005-0000-0000-000087C60000}"/>
    <cellStyle name="Normal 5 4 2 2 7 2" xfId="41651" xr:uid="{00000000-0005-0000-0000-000088C60000}"/>
    <cellStyle name="Normal 5 4 2 2 7 2 2" xfId="41652" xr:uid="{00000000-0005-0000-0000-000089C60000}"/>
    <cellStyle name="Normal 5 4 2 2 7 2 3" xfId="58290" xr:uid="{00000000-0005-0000-0000-00008AC60000}"/>
    <cellStyle name="Normal 5 4 2 2 7 3" xfId="41653" xr:uid="{00000000-0005-0000-0000-00008BC60000}"/>
    <cellStyle name="Normal 5 4 2 2 7 4" xfId="41654" xr:uid="{00000000-0005-0000-0000-00008CC60000}"/>
    <cellStyle name="Normal 5 4 2 2 8" xfId="41655" xr:uid="{00000000-0005-0000-0000-00008DC60000}"/>
    <cellStyle name="Normal 5 4 2 2 8 2" xfId="41656" xr:uid="{00000000-0005-0000-0000-00008EC60000}"/>
    <cellStyle name="Normal 5 4 2 2 8 3" xfId="58291" xr:uid="{00000000-0005-0000-0000-00008FC60000}"/>
    <cellStyle name="Normal 5 4 2 2 9" xfId="41657" xr:uid="{00000000-0005-0000-0000-000090C60000}"/>
    <cellStyle name="Normal 5 4 2 3" xfId="41658" xr:uid="{00000000-0005-0000-0000-000091C60000}"/>
    <cellStyle name="Normal 5 4 2 3 2" xfId="41659" xr:uid="{00000000-0005-0000-0000-000092C60000}"/>
    <cellStyle name="Normal 5 4 2 3 2 2" xfId="41660" xr:uid="{00000000-0005-0000-0000-000093C60000}"/>
    <cellStyle name="Normal 5 4 2 3 2 2 2" xfId="41661" xr:uid="{00000000-0005-0000-0000-000094C60000}"/>
    <cellStyle name="Normal 5 4 2 3 2 2 2 2" xfId="41662" xr:uid="{00000000-0005-0000-0000-000095C60000}"/>
    <cellStyle name="Normal 5 4 2 3 2 2 2 2 2" xfId="41663" xr:uid="{00000000-0005-0000-0000-000096C60000}"/>
    <cellStyle name="Normal 5 4 2 3 2 2 2 2 3" xfId="58292" xr:uid="{00000000-0005-0000-0000-000097C60000}"/>
    <cellStyle name="Normal 5 4 2 3 2 2 2 3" xfId="41664" xr:uid="{00000000-0005-0000-0000-000098C60000}"/>
    <cellStyle name="Normal 5 4 2 3 2 2 2 4" xfId="41665" xr:uid="{00000000-0005-0000-0000-000099C60000}"/>
    <cellStyle name="Normal 5 4 2 3 2 2 3" xfId="41666" xr:uid="{00000000-0005-0000-0000-00009AC60000}"/>
    <cellStyle name="Normal 5 4 2 3 2 2 3 2" xfId="41667" xr:uid="{00000000-0005-0000-0000-00009BC60000}"/>
    <cellStyle name="Normal 5 4 2 3 2 2 3 2 2" xfId="41668" xr:uid="{00000000-0005-0000-0000-00009CC60000}"/>
    <cellStyle name="Normal 5 4 2 3 2 2 3 2 3" xfId="58293" xr:uid="{00000000-0005-0000-0000-00009DC60000}"/>
    <cellStyle name="Normal 5 4 2 3 2 2 3 3" xfId="41669" xr:uid="{00000000-0005-0000-0000-00009EC60000}"/>
    <cellStyle name="Normal 5 4 2 3 2 2 3 4" xfId="41670" xr:uid="{00000000-0005-0000-0000-00009FC60000}"/>
    <cellStyle name="Normal 5 4 2 3 2 2 4" xfId="41671" xr:uid="{00000000-0005-0000-0000-0000A0C60000}"/>
    <cellStyle name="Normal 5 4 2 3 2 2 4 2" xfId="41672" xr:uid="{00000000-0005-0000-0000-0000A1C60000}"/>
    <cellStyle name="Normal 5 4 2 3 2 2 4 3" xfId="58294" xr:uid="{00000000-0005-0000-0000-0000A2C60000}"/>
    <cellStyle name="Normal 5 4 2 3 2 2 5" xfId="41673" xr:uid="{00000000-0005-0000-0000-0000A3C60000}"/>
    <cellStyle name="Normal 5 4 2 3 2 2 6" xfId="41674" xr:uid="{00000000-0005-0000-0000-0000A4C60000}"/>
    <cellStyle name="Normal 5 4 2 3 2 3" xfId="41675" xr:uid="{00000000-0005-0000-0000-0000A5C60000}"/>
    <cellStyle name="Normal 5 4 2 3 2 3 2" xfId="41676" xr:uid="{00000000-0005-0000-0000-0000A6C60000}"/>
    <cellStyle name="Normal 5 4 2 3 2 3 2 2" xfId="41677" xr:uid="{00000000-0005-0000-0000-0000A7C60000}"/>
    <cellStyle name="Normal 5 4 2 3 2 3 2 3" xfId="58295" xr:uid="{00000000-0005-0000-0000-0000A8C60000}"/>
    <cellStyle name="Normal 5 4 2 3 2 3 3" xfId="41678" xr:uid="{00000000-0005-0000-0000-0000A9C60000}"/>
    <cellStyle name="Normal 5 4 2 3 2 3 4" xfId="41679" xr:uid="{00000000-0005-0000-0000-0000AAC60000}"/>
    <cellStyle name="Normal 5 4 2 3 2 4" xfId="41680" xr:uid="{00000000-0005-0000-0000-0000ABC60000}"/>
    <cellStyle name="Normal 5 4 2 3 2 4 2" xfId="41681" xr:uid="{00000000-0005-0000-0000-0000ACC60000}"/>
    <cellStyle name="Normal 5 4 2 3 2 4 2 2" xfId="41682" xr:uid="{00000000-0005-0000-0000-0000ADC60000}"/>
    <cellStyle name="Normal 5 4 2 3 2 4 2 3" xfId="58296" xr:uid="{00000000-0005-0000-0000-0000AEC60000}"/>
    <cellStyle name="Normal 5 4 2 3 2 4 3" xfId="41683" xr:uid="{00000000-0005-0000-0000-0000AFC60000}"/>
    <cellStyle name="Normal 5 4 2 3 2 4 4" xfId="41684" xr:uid="{00000000-0005-0000-0000-0000B0C60000}"/>
    <cellStyle name="Normal 5 4 2 3 2 5" xfId="41685" xr:uid="{00000000-0005-0000-0000-0000B1C60000}"/>
    <cellStyle name="Normal 5 4 2 3 2 5 2" xfId="41686" xr:uid="{00000000-0005-0000-0000-0000B2C60000}"/>
    <cellStyle name="Normal 5 4 2 3 2 5 3" xfId="58297" xr:uid="{00000000-0005-0000-0000-0000B3C60000}"/>
    <cellStyle name="Normal 5 4 2 3 2 6" xfId="41687" xr:uid="{00000000-0005-0000-0000-0000B4C60000}"/>
    <cellStyle name="Normal 5 4 2 3 2 7" xfId="41688" xr:uid="{00000000-0005-0000-0000-0000B5C60000}"/>
    <cellStyle name="Normal 5 4 2 3 3" xfId="41689" xr:uid="{00000000-0005-0000-0000-0000B6C60000}"/>
    <cellStyle name="Normal 5 4 2 3 3 2" xfId="41690" xr:uid="{00000000-0005-0000-0000-0000B7C60000}"/>
    <cellStyle name="Normal 5 4 2 3 3 2 2" xfId="41691" xr:uid="{00000000-0005-0000-0000-0000B8C60000}"/>
    <cellStyle name="Normal 5 4 2 3 3 2 2 2" xfId="41692" xr:uid="{00000000-0005-0000-0000-0000B9C60000}"/>
    <cellStyle name="Normal 5 4 2 3 3 2 2 3" xfId="58298" xr:uid="{00000000-0005-0000-0000-0000BAC60000}"/>
    <cellStyle name="Normal 5 4 2 3 3 2 3" xfId="41693" xr:uid="{00000000-0005-0000-0000-0000BBC60000}"/>
    <cellStyle name="Normal 5 4 2 3 3 2 4" xfId="41694" xr:uid="{00000000-0005-0000-0000-0000BCC60000}"/>
    <cellStyle name="Normal 5 4 2 3 3 3" xfId="41695" xr:uid="{00000000-0005-0000-0000-0000BDC60000}"/>
    <cellStyle name="Normal 5 4 2 3 3 3 2" xfId="41696" xr:uid="{00000000-0005-0000-0000-0000BEC60000}"/>
    <cellStyle name="Normal 5 4 2 3 3 3 2 2" xfId="41697" xr:uid="{00000000-0005-0000-0000-0000BFC60000}"/>
    <cellStyle name="Normal 5 4 2 3 3 3 2 3" xfId="58299" xr:uid="{00000000-0005-0000-0000-0000C0C60000}"/>
    <cellStyle name="Normal 5 4 2 3 3 3 3" xfId="41698" xr:uid="{00000000-0005-0000-0000-0000C1C60000}"/>
    <cellStyle name="Normal 5 4 2 3 3 3 4" xfId="41699" xr:uid="{00000000-0005-0000-0000-0000C2C60000}"/>
    <cellStyle name="Normal 5 4 2 3 3 4" xfId="41700" xr:uid="{00000000-0005-0000-0000-0000C3C60000}"/>
    <cellStyle name="Normal 5 4 2 3 3 4 2" xfId="41701" xr:uid="{00000000-0005-0000-0000-0000C4C60000}"/>
    <cellStyle name="Normal 5 4 2 3 3 4 3" xfId="58300" xr:uid="{00000000-0005-0000-0000-0000C5C60000}"/>
    <cellStyle name="Normal 5 4 2 3 3 5" xfId="41702" xr:uid="{00000000-0005-0000-0000-0000C6C60000}"/>
    <cellStyle name="Normal 5 4 2 3 3 6" xfId="41703" xr:uid="{00000000-0005-0000-0000-0000C7C60000}"/>
    <cellStyle name="Normal 5 4 2 3 4" xfId="41704" xr:uid="{00000000-0005-0000-0000-0000C8C60000}"/>
    <cellStyle name="Normal 5 4 2 3 4 2" xfId="41705" xr:uid="{00000000-0005-0000-0000-0000C9C60000}"/>
    <cellStyle name="Normal 5 4 2 3 4 2 2" xfId="41706" xr:uid="{00000000-0005-0000-0000-0000CAC60000}"/>
    <cellStyle name="Normal 5 4 2 3 4 2 2 2" xfId="41707" xr:uid="{00000000-0005-0000-0000-0000CBC60000}"/>
    <cellStyle name="Normal 5 4 2 3 4 2 2 3" xfId="58301" xr:uid="{00000000-0005-0000-0000-0000CCC60000}"/>
    <cellStyle name="Normal 5 4 2 3 4 2 3" xfId="41708" xr:uid="{00000000-0005-0000-0000-0000CDC60000}"/>
    <cellStyle name="Normal 5 4 2 3 4 2 4" xfId="41709" xr:uid="{00000000-0005-0000-0000-0000CEC60000}"/>
    <cellStyle name="Normal 5 4 2 3 4 3" xfId="41710" xr:uid="{00000000-0005-0000-0000-0000CFC60000}"/>
    <cellStyle name="Normal 5 4 2 3 4 3 2" xfId="41711" xr:uid="{00000000-0005-0000-0000-0000D0C60000}"/>
    <cellStyle name="Normal 5 4 2 3 4 3 3" xfId="58302" xr:uid="{00000000-0005-0000-0000-0000D1C60000}"/>
    <cellStyle name="Normal 5 4 2 3 4 4" xfId="41712" xr:uid="{00000000-0005-0000-0000-0000D2C60000}"/>
    <cellStyle name="Normal 5 4 2 3 4 5" xfId="41713" xr:uid="{00000000-0005-0000-0000-0000D3C60000}"/>
    <cellStyle name="Normal 5 4 2 3 5" xfId="41714" xr:uid="{00000000-0005-0000-0000-0000D4C60000}"/>
    <cellStyle name="Normal 5 4 2 3 5 2" xfId="41715" xr:uid="{00000000-0005-0000-0000-0000D5C60000}"/>
    <cellStyle name="Normal 5 4 2 3 5 2 2" xfId="41716" xr:uid="{00000000-0005-0000-0000-0000D6C60000}"/>
    <cellStyle name="Normal 5 4 2 3 5 2 3" xfId="58303" xr:uid="{00000000-0005-0000-0000-0000D7C60000}"/>
    <cellStyle name="Normal 5 4 2 3 5 3" xfId="41717" xr:uid="{00000000-0005-0000-0000-0000D8C60000}"/>
    <cellStyle name="Normal 5 4 2 3 5 4" xfId="41718" xr:uid="{00000000-0005-0000-0000-0000D9C60000}"/>
    <cellStyle name="Normal 5 4 2 3 6" xfId="41719" xr:uid="{00000000-0005-0000-0000-0000DAC60000}"/>
    <cellStyle name="Normal 5 4 2 3 6 2" xfId="41720" xr:uid="{00000000-0005-0000-0000-0000DBC60000}"/>
    <cellStyle name="Normal 5 4 2 3 6 2 2" xfId="41721" xr:uid="{00000000-0005-0000-0000-0000DCC60000}"/>
    <cellStyle name="Normal 5 4 2 3 6 2 3" xfId="58304" xr:uid="{00000000-0005-0000-0000-0000DDC60000}"/>
    <cellStyle name="Normal 5 4 2 3 6 3" xfId="41722" xr:uid="{00000000-0005-0000-0000-0000DEC60000}"/>
    <cellStyle name="Normal 5 4 2 3 6 4" xfId="41723" xr:uid="{00000000-0005-0000-0000-0000DFC60000}"/>
    <cellStyle name="Normal 5 4 2 3 7" xfId="41724" xr:uid="{00000000-0005-0000-0000-0000E0C60000}"/>
    <cellStyle name="Normal 5 4 2 3 7 2" xfId="41725" xr:uid="{00000000-0005-0000-0000-0000E1C60000}"/>
    <cellStyle name="Normal 5 4 2 3 7 3" xfId="58305" xr:uid="{00000000-0005-0000-0000-0000E2C60000}"/>
    <cellStyle name="Normal 5 4 2 3 8" xfId="41726" xr:uid="{00000000-0005-0000-0000-0000E3C60000}"/>
    <cellStyle name="Normal 5 4 2 3 9" xfId="41727" xr:uid="{00000000-0005-0000-0000-0000E4C60000}"/>
    <cellStyle name="Normal 5 4 2 4" xfId="41728" xr:uid="{00000000-0005-0000-0000-0000E5C60000}"/>
    <cellStyle name="Normal 5 4 2 4 2" xfId="41729" xr:uid="{00000000-0005-0000-0000-0000E6C60000}"/>
    <cellStyle name="Normal 5 4 2 4 2 2" xfId="41730" xr:uid="{00000000-0005-0000-0000-0000E7C60000}"/>
    <cellStyle name="Normal 5 4 2 4 2 2 2" xfId="41731" xr:uid="{00000000-0005-0000-0000-0000E8C60000}"/>
    <cellStyle name="Normal 5 4 2 4 2 2 2 2" xfId="41732" xr:uid="{00000000-0005-0000-0000-0000E9C60000}"/>
    <cellStyle name="Normal 5 4 2 4 2 2 2 3" xfId="58306" xr:uid="{00000000-0005-0000-0000-0000EAC60000}"/>
    <cellStyle name="Normal 5 4 2 4 2 2 3" xfId="41733" xr:uid="{00000000-0005-0000-0000-0000EBC60000}"/>
    <cellStyle name="Normal 5 4 2 4 2 2 4" xfId="41734" xr:uid="{00000000-0005-0000-0000-0000ECC60000}"/>
    <cellStyle name="Normal 5 4 2 4 2 3" xfId="41735" xr:uid="{00000000-0005-0000-0000-0000EDC60000}"/>
    <cellStyle name="Normal 5 4 2 4 2 3 2" xfId="41736" xr:uid="{00000000-0005-0000-0000-0000EEC60000}"/>
    <cellStyle name="Normal 5 4 2 4 2 3 2 2" xfId="41737" xr:uid="{00000000-0005-0000-0000-0000EFC60000}"/>
    <cellStyle name="Normal 5 4 2 4 2 3 2 3" xfId="58307" xr:uid="{00000000-0005-0000-0000-0000F0C60000}"/>
    <cellStyle name="Normal 5 4 2 4 2 3 3" xfId="41738" xr:uid="{00000000-0005-0000-0000-0000F1C60000}"/>
    <cellStyle name="Normal 5 4 2 4 2 3 4" xfId="41739" xr:uid="{00000000-0005-0000-0000-0000F2C60000}"/>
    <cellStyle name="Normal 5 4 2 4 2 4" xfId="41740" xr:uid="{00000000-0005-0000-0000-0000F3C60000}"/>
    <cellStyle name="Normal 5 4 2 4 2 4 2" xfId="41741" xr:uid="{00000000-0005-0000-0000-0000F4C60000}"/>
    <cellStyle name="Normal 5 4 2 4 2 4 3" xfId="58308" xr:uid="{00000000-0005-0000-0000-0000F5C60000}"/>
    <cellStyle name="Normal 5 4 2 4 2 5" xfId="41742" xr:uid="{00000000-0005-0000-0000-0000F6C60000}"/>
    <cellStyle name="Normal 5 4 2 4 2 6" xfId="41743" xr:uid="{00000000-0005-0000-0000-0000F7C60000}"/>
    <cellStyle name="Normal 5 4 2 4 3" xfId="41744" xr:uid="{00000000-0005-0000-0000-0000F8C60000}"/>
    <cellStyle name="Normal 5 4 2 4 3 2" xfId="41745" xr:uid="{00000000-0005-0000-0000-0000F9C60000}"/>
    <cellStyle name="Normal 5 4 2 4 3 2 2" xfId="41746" xr:uid="{00000000-0005-0000-0000-0000FAC60000}"/>
    <cellStyle name="Normal 5 4 2 4 3 2 3" xfId="58309" xr:uid="{00000000-0005-0000-0000-0000FBC60000}"/>
    <cellStyle name="Normal 5 4 2 4 3 3" xfId="41747" xr:uid="{00000000-0005-0000-0000-0000FCC60000}"/>
    <cellStyle name="Normal 5 4 2 4 3 4" xfId="41748" xr:uid="{00000000-0005-0000-0000-0000FDC60000}"/>
    <cellStyle name="Normal 5 4 2 4 4" xfId="41749" xr:uid="{00000000-0005-0000-0000-0000FEC60000}"/>
    <cellStyle name="Normal 5 4 2 4 4 2" xfId="41750" xr:uid="{00000000-0005-0000-0000-0000FFC60000}"/>
    <cellStyle name="Normal 5 4 2 4 4 2 2" xfId="41751" xr:uid="{00000000-0005-0000-0000-000000C70000}"/>
    <cellStyle name="Normal 5 4 2 4 4 2 3" xfId="58310" xr:uid="{00000000-0005-0000-0000-000001C70000}"/>
    <cellStyle name="Normal 5 4 2 4 4 3" xfId="41752" xr:uid="{00000000-0005-0000-0000-000002C70000}"/>
    <cellStyle name="Normal 5 4 2 4 4 4" xfId="41753" xr:uid="{00000000-0005-0000-0000-000003C70000}"/>
    <cellStyle name="Normal 5 4 2 4 5" xfId="41754" xr:uid="{00000000-0005-0000-0000-000004C70000}"/>
    <cellStyle name="Normal 5 4 2 4 5 2" xfId="41755" xr:uid="{00000000-0005-0000-0000-000005C70000}"/>
    <cellStyle name="Normal 5 4 2 4 5 3" xfId="58311" xr:uid="{00000000-0005-0000-0000-000006C70000}"/>
    <cellStyle name="Normal 5 4 2 4 6" xfId="41756" xr:uid="{00000000-0005-0000-0000-000007C70000}"/>
    <cellStyle name="Normal 5 4 2 4 7" xfId="41757" xr:uid="{00000000-0005-0000-0000-000008C70000}"/>
    <cellStyle name="Normal 5 4 2 5" xfId="41758" xr:uid="{00000000-0005-0000-0000-000009C70000}"/>
    <cellStyle name="Normal 5 4 2 5 2" xfId="41759" xr:uid="{00000000-0005-0000-0000-00000AC70000}"/>
    <cellStyle name="Normal 5 4 2 5 2 2" xfId="41760" xr:uid="{00000000-0005-0000-0000-00000BC70000}"/>
    <cellStyle name="Normal 5 4 2 5 2 2 2" xfId="41761" xr:uid="{00000000-0005-0000-0000-00000CC70000}"/>
    <cellStyle name="Normal 5 4 2 5 2 2 3" xfId="58312" xr:uid="{00000000-0005-0000-0000-00000DC70000}"/>
    <cellStyle name="Normal 5 4 2 5 2 3" xfId="41762" xr:uid="{00000000-0005-0000-0000-00000EC70000}"/>
    <cellStyle name="Normal 5 4 2 5 2 4" xfId="41763" xr:uid="{00000000-0005-0000-0000-00000FC70000}"/>
    <cellStyle name="Normal 5 4 2 5 3" xfId="41764" xr:uid="{00000000-0005-0000-0000-000010C70000}"/>
    <cellStyle name="Normal 5 4 2 5 3 2" xfId="41765" xr:uid="{00000000-0005-0000-0000-000011C70000}"/>
    <cellStyle name="Normal 5 4 2 5 3 2 2" xfId="41766" xr:uid="{00000000-0005-0000-0000-000012C70000}"/>
    <cellStyle name="Normal 5 4 2 5 3 2 3" xfId="58313" xr:uid="{00000000-0005-0000-0000-000013C70000}"/>
    <cellStyle name="Normal 5 4 2 5 3 3" xfId="41767" xr:uid="{00000000-0005-0000-0000-000014C70000}"/>
    <cellStyle name="Normal 5 4 2 5 3 4" xfId="41768" xr:uid="{00000000-0005-0000-0000-000015C70000}"/>
    <cellStyle name="Normal 5 4 2 5 4" xfId="41769" xr:uid="{00000000-0005-0000-0000-000016C70000}"/>
    <cellStyle name="Normal 5 4 2 5 4 2" xfId="41770" xr:uid="{00000000-0005-0000-0000-000017C70000}"/>
    <cellStyle name="Normal 5 4 2 5 4 3" xfId="58314" xr:uid="{00000000-0005-0000-0000-000018C70000}"/>
    <cellStyle name="Normal 5 4 2 5 5" xfId="41771" xr:uid="{00000000-0005-0000-0000-000019C70000}"/>
    <cellStyle name="Normal 5 4 2 5 6" xfId="41772" xr:uid="{00000000-0005-0000-0000-00001AC70000}"/>
    <cellStyle name="Normal 5 4 2 6" xfId="41773" xr:uid="{00000000-0005-0000-0000-00001BC70000}"/>
    <cellStyle name="Normal 5 4 2 6 2" xfId="41774" xr:uid="{00000000-0005-0000-0000-00001CC70000}"/>
    <cellStyle name="Normal 5 4 2 6 2 2" xfId="41775" xr:uid="{00000000-0005-0000-0000-00001DC70000}"/>
    <cellStyle name="Normal 5 4 2 6 2 2 2" xfId="41776" xr:uid="{00000000-0005-0000-0000-00001EC70000}"/>
    <cellStyle name="Normal 5 4 2 6 2 2 3" xfId="58315" xr:uid="{00000000-0005-0000-0000-00001FC70000}"/>
    <cellStyle name="Normal 5 4 2 6 2 3" xfId="41777" xr:uid="{00000000-0005-0000-0000-000020C70000}"/>
    <cellStyle name="Normal 5 4 2 6 2 4" xfId="41778" xr:uid="{00000000-0005-0000-0000-000021C70000}"/>
    <cellStyle name="Normal 5 4 2 6 3" xfId="41779" xr:uid="{00000000-0005-0000-0000-000022C70000}"/>
    <cellStyle name="Normal 5 4 2 6 3 2" xfId="41780" xr:uid="{00000000-0005-0000-0000-000023C70000}"/>
    <cellStyle name="Normal 5 4 2 6 3 3" xfId="58316" xr:uid="{00000000-0005-0000-0000-000024C70000}"/>
    <cellStyle name="Normal 5 4 2 6 4" xfId="41781" xr:uid="{00000000-0005-0000-0000-000025C70000}"/>
    <cellStyle name="Normal 5 4 2 6 5" xfId="41782" xr:uid="{00000000-0005-0000-0000-000026C70000}"/>
    <cellStyle name="Normal 5 4 2 7" xfId="41783" xr:uid="{00000000-0005-0000-0000-000027C70000}"/>
    <cellStyle name="Normal 5 4 2 7 2" xfId="41784" xr:uid="{00000000-0005-0000-0000-000028C70000}"/>
    <cellStyle name="Normal 5 4 2 7 2 2" xfId="41785" xr:uid="{00000000-0005-0000-0000-000029C70000}"/>
    <cellStyle name="Normal 5 4 2 7 2 3" xfId="58317" xr:uid="{00000000-0005-0000-0000-00002AC70000}"/>
    <cellStyle name="Normal 5 4 2 7 3" xfId="41786" xr:uid="{00000000-0005-0000-0000-00002BC70000}"/>
    <cellStyle name="Normal 5 4 2 7 4" xfId="41787" xr:uid="{00000000-0005-0000-0000-00002CC70000}"/>
    <cellStyle name="Normal 5 4 2 8" xfId="41788" xr:uid="{00000000-0005-0000-0000-00002DC70000}"/>
    <cellStyle name="Normal 5 4 2 8 2" xfId="41789" xr:uid="{00000000-0005-0000-0000-00002EC70000}"/>
    <cellStyle name="Normal 5 4 2 8 2 2" xfId="41790" xr:uid="{00000000-0005-0000-0000-00002FC70000}"/>
    <cellStyle name="Normal 5 4 2 8 2 3" xfId="58318" xr:uid="{00000000-0005-0000-0000-000030C70000}"/>
    <cellStyle name="Normal 5 4 2 8 3" xfId="41791" xr:uid="{00000000-0005-0000-0000-000031C70000}"/>
    <cellStyle name="Normal 5 4 2 8 4" xfId="41792" xr:uid="{00000000-0005-0000-0000-000032C70000}"/>
    <cellStyle name="Normal 5 4 2 9" xfId="41793" xr:uid="{00000000-0005-0000-0000-000033C70000}"/>
    <cellStyle name="Normal 5 4 2 9 2" xfId="41794" xr:uid="{00000000-0005-0000-0000-000034C70000}"/>
    <cellStyle name="Normal 5 4 2 9 3" xfId="58319" xr:uid="{00000000-0005-0000-0000-000035C70000}"/>
    <cellStyle name="Normal 5 4 3" xfId="41795" xr:uid="{00000000-0005-0000-0000-000036C70000}"/>
    <cellStyle name="Normal 5 4 3 10" xfId="41796" xr:uid="{00000000-0005-0000-0000-000037C70000}"/>
    <cellStyle name="Normal 5 4 3 11" xfId="41797" xr:uid="{00000000-0005-0000-0000-000038C70000}"/>
    <cellStyle name="Normal 5 4 3 2" xfId="41798" xr:uid="{00000000-0005-0000-0000-000039C70000}"/>
    <cellStyle name="Normal 5 4 3 2 10" xfId="41799" xr:uid="{00000000-0005-0000-0000-00003AC70000}"/>
    <cellStyle name="Normal 5 4 3 2 2" xfId="41800" xr:uid="{00000000-0005-0000-0000-00003BC70000}"/>
    <cellStyle name="Normal 5 4 3 2 2 2" xfId="41801" xr:uid="{00000000-0005-0000-0000-00003CC70000}"/>
    <cellStyle name="Normal 5 4 3 2 2 2 2" xfId="41802" xr:uid="{00000000-0005-0000-0000-00003DC70000}"/>
    <cellStyle name="Normal 5 4 3 2 2 2 2 2" xfId="41803" xr:uid="{00000000-0005-0000-0000-00003EC70000}"/>
    <cellStyle name="Normal 5 4 3 2 2 2 2 2 2" xfId="41804" xr:uid="{00000000-0005-0000-0000-00003FC70000}"/>
    <cellStyle name="Normal 5 4 3 2 2 2 2 2 2 2" xfId="41805" xr:uid="{00000000-0005-0000-0000-000040C70000}"/>
    <cellStyle name="Normal 5 4 3 2 2 2 2 2 2 3" xfId="58320" xr:uid="{00000000-0005-0000-0000-000041C70000}"/>
    <cellStyle name="Normal 5 4 3 2 2 2 2 2 3" xfId="41806" xr:uid="{00000000-0005-0000-0000-000042C70000}"/>
    <cellStyle name="Normal 5 4 3 2 2 2 2 2 4" xfId="41807" xr:uid="{00000000-0005-0000-0000-000043C70000}"/>
    <cellStyle name="Normal 5 4 3 2 2 2 2 3" xfId="41808" xr:uid="{00000000-0005-0000-0000-000044C70000}"/>
    <cellStyle name="Normal 5 4 3 2 2 2 2 3 2" xfId="41809" xr:uid="{00000000-0005-0000-0000-000045C70000}"/>
    <cellStyle name="Normal 5 4 3 2 2 2 2 3 2 2" xfId="41810" xr:uid="{00000000-0005-0000-0000-000046C70000}"/>
    <cellStyle name="Normal 5 4 3 2 2 2 2 3 2 3" xfId="58321" xr:uid="{00000000-0005-0000-0000-000047C70000}"/>
    <cellStyle name="Normal 5 4 3 2 2 2 2 3 3" xfId="41811" xr:uid="{00000000-0005-0000-0000-000048C70000}"/>
    <cellStyle name="Normal 5 4 3 2 2 2 2 3 4" xfId="41812" xr:uid="{00000000-0005-0000-0000-000049C70000}"/>
    <cellStyle name="Normal 5 4 3 2 2 2 2 4" xfId="41813" xr:uid="{00000000-0005-0000-0000-00004AC70000}"/>
    <cellStyle name="Normal 5 4 3 2 2 2 2 4 2" xfId="41814" xr:uid="{00000000-0005-0000-0000-00004BC70000}"/>
    <cellStyle name="Normal 5 4 3 2 2 2 2 4 3" xfId="58322" xr:uid="{00000000-0005-0000-0000-00004CC70000}"/>
    <cellStyle name="Normal 5 4 3 2 2 2 2 5" xfId="41815" xr:uid="{00000000-0005-0000-0000-00004DC70000}"/>
    <cellStyle name="Normal 5 4 3 2 2 2 2 6" xfId="41816" xr:uid="{00000000-0005-0000-0000-00004EC70000}"/>
    <cellStyle name="Normal 5 4 3 2 2 2 3" xfId="41817" xr:uid="{00000000-0005-0000-0000-00004FC70000}"/>
    <cellStyle name="Normal 5 4 3 2 2 2 3 2" xfId="41818" xr:uid="{00000000-0005-0000-0000-000050C70000}"/>
    <cellStyle name="Normal 5 4 3 2 2 2 3 2 2" xfId="41819" xr:uid="{00000000-0005-0000-0000-000051C70000}"/>
    <cellStyle name="Normal 5 4 3 2 2 2 3 2 3" xfId="58323" xr:uid="{00000000-0005-0000-0000-000052C70000}"/>
    <cellStyle name="Normal 5 4 3 2 2 2 3 3" xfId="41820" xr:uid="{00000000-0005-0000-0000-000053C70000}"/>
    <cellStyle name="Normal 5 4 3 2 2 2 3 4" xfId="41821" xr:uid="{00000000-0005-0000-0000-000054C70000}"/>
    <cellStyle name="Normal 5 4 3 2 2 2 4" xfId="41822" xr:uid="{00000000-0005-0000-0000-000055C70000}"/>
    <cellStyle name="Normal 5 4 3 2 2 2 4 2" xfId="41823" xr:uid="{00000000-0005-0000-0000-000056C70000}"/>
    <cellStyle name="Normal 5 4 3 2 2 2 4 2 2" xfId="41824" xr:uid="{00000000-0005-0000-0000-000057C70000}"/>
    <cellStyle name="Normal 5 4 3 2 2 2 4 2 3" xfId="58324" xr:uid="{00000000-0005-0000-0000-000058C70000}"/>
    <cellStyle name="Normal 5 4 3 2 2 2 4 3" xfId="41825" xr:uid="{00000000-0005-0000-0000-000059C70000}"/>
    <cellStyle name="Normal 5 4 3 2 2 2 4 4" xfId="41826" xr:uid="{00000000-0005-0000-0000-00005AC70000}"/>
    <cellStyle name="Normal 5 4 3 2 2 2 5" xfId="41827" xr:uid="{00000000-0005-0000-0000-00005BC70000}"/>
    <cellStyle name="Normal 5 4 3 2 2 2 5 2" xfId="41828" xr:uid="{00000000-0005-0000-0000-00005CC70000}"/>
    <cellStyle name="Normal 5 4 3 2 2 2 5 3" xfId="58325" xr:uid="{00000000-0005-0000-0000-00005DC70000}"/>
    <cellStyle name="Normal 5 4 3 2 2 2 6" xfId="41829" xr:uid="{00000000-0005-0000-0000-00005EC70000}"/>
    <cellStyle name="Normal 5 4 3 2 2 2 7" xfId="41830" xr:uid="{00000000-0005-0000-0000-00005FC70000}"/>
    <cellStyle name="Normal 5 4 3 2 2 3" xfId="41831" xr:uid="{00000000-0005-0000-0000-000060C70000}"/>
    <cellStyle name="Normal 5 4 3 2 2 3 2" xfId="41832" xr:uid="{00000000-0005-0000-0000-000061C70000}"/>
    <cellStyle name="Normal 5 4 3 2 2 3 2 2" xfId="41833" xr:uid="{00000000-0005-0000-0000-000062C70000}"/>
    <cellStyle name="Normal 5 4 3 2 2 3 2 2 2" xfId="41834" xr:uid="{00000000-0005-0000-0000-000063C70000}"/>
    <cellStyle name="Normal 5 4 3 2 2 3 2 2 3" xfId="58326" xr:uid="{00000000-0005-0000-0000-000064C70000}"/>
    <cellStyle name="Normal 5 4 3 2 2 3 2 3" xfId="41835" xr:uid="{00000000-0005-0000-0000-000065C70000}"/>
    <cellStyle name="Normal 5 4 3 2 2 3 2 4" xfId="41836" xr:uid="{00000000-0005-0000-0000-000066C70000}"/>
    <cellStyle name="Normal 5 4 3 2 2 3 3" xfId="41837" xr:uid="{00000000-0005-0000-0000-000067C70000}"/>
    <cellStyle name="Normal 5 4 3 2 2 3 3 2" xfId="41838" xr:uid="{00000000-0005-0000-0000-000068C70000}"/>
    <cellStyle name="Normal 5 4 3 2 2 3 3 2 2" xfId="41839" xr:uid="{00000000-0005-0000-0000-000069C70000}"/>
    <cellStyle name="Normal 5 4 3 2 2 3 3 2 3" xfId="58327" xr:uid="{00000000-0005-0000-0000-00006AC70000}"/>
    <cellStyle name="Normal 5 4 3 2 2 3 3 3" xfId="41840" xr:uid="{00000000-0005-0000-0000-00006BC70000}"/>
    <cellStyle name="Normal 5 4 3 2 2 3 3 4" xfId="41841" xr:uid="{00000000-0005-0000-0000-00006CC70000}"/>
    <cellStyle name="Normal 5 4 3 2 2 3 4" xfId="41842" xr:uid="{00000000-0005-0000-0000-00006DC70000}"/>
    <cellStyle name="Normal 5 4 3 2 2 3 4 2" xfId="41843" xr:uid="{00000000-0005-0000-0000-00006EC70000}"/>
    <cellStyle name="Normal 5 4 3 2 2 3 4 3" xfId="58328" xr:uid="{00000000-0005-0000-0000-00006FC70000}"/>
    <cellStyle name="Normal 5 4 3 2 2 3 5" xfId="41844" xr:uid="{00000000-0005-0000-0000-000070C70000}"/>
    <cellStyle name="Normal 5 4 3 2 2 3 6" xfId="41845" xr:uid="{00000000-0005-0000-0000-000071C70000}"/>
    <cellStyle name="Normal 5 4 3 2 2 4" xfId="41846" xr:uid="{00000000-0005-0000-0000-000072C70000}"/>
    <cellStyle name="Normal 5 4 3 2 2 4 2" xfId="41847" xr:uid="{00000000-0005-0000-0000-000073C70000}"/>
    <cellStyle name="Normal 5 4 3 2 2 4 2 2" xfId="41848" xr:uid="{00000000-0005-0000-0000-000074C70000}"/>
    <cellStyle name="Normal 5 4 3 2 2 4 2 3" xfId="58329" xr:uid="{00000000-0005-0000-0000-000075C70000}"/>
    <cellStyle name="Normal 5 4 3 2 2 4 3" xfId="41849" xr:uid="{00000000-0005-0000-0000-000076C70000}"/>
    <cellStyle name="Normal 5 4 3 2 2 4 4" xfId="41850" xr:uid="{00000000-0005-0000-0000-000077C70000}"/>
    <cellStyle name="Normal 5 4 3 2 2 5" xfId="41851" xr:uid="{00000000-0005-0000-0000-000078C70000}"/>
    <cellStyle name="Normal 5 4 3 2 2 5 2" xfId="41852" xr:uid="{00000000-0005-0000-0000-000079C70000}"/>
    <cellStyle name="Normal 5 4 3 2 2 5 2 2" xfId="41853" xr:uid="{00000000-0005-0000-0000-00007AC70000}"/>
    <cellStyle name="Normal 5 4 3 2 2 5 2 3" xfId="58330" xr:uid="{00000000-0005-0000-0000-00007BC70000}"/>
    <cellStyle name="Normal 5 4 3 2 2 5 3" xfId="41854" xr:uid="{00000000-0005-0000-0000-00007CC70000}"/>
    <cellStyle name="Normal 5 4 3 2 2 5 4" xfId="41855" xr:uid="{00000000-0005-0000-0000-00007DC70000}"/>
    <cellStyle name="Normal 5 4 3 2 2 6" xfId="41856" xr:uid="{00000000-0005-0000-0000-00007EC70000}"/>
    <cellStyle name="Normal 5 4 3 2 2 6 2" xfId="41857" xr:uid="{00000000-0005-0000-0000-00007FC70000}"/>
    <cellStyle name="Normal 5 4 3 2 2 6 3" xfId="58331" xr:uid="{00000000-0005-0000-0000-000080C70000}"/>
    <cellStyle name="Normal 5 4 3 2 2 7" xfId="41858" xr:uid="{00000000-0005-0000-0000-000081C70000}"/>
    <cellStyle name="Normal 5 4 3 2 2 8" xfId="41859" xr:uid="{00000000-0005-0000-0000-000082C70000}"/>
    <cellStyle name="Normal 5 4 3 2 3" xfId="41860" xr:uid="{00000000-0005-0000-0000-000083C70000}"/>
    <cellStyle name="Normal 5 4 3 2 3 2" xfId="41861" xr:uid="{00000000-0005-0000-0000-000084C70000}"/>
    <cellStyle name="Normal 5 4 3 2 3 2 2" xfId="41862" xr:uid="{00000000-0005-0000-0000-000085C70000}"/>
    <cellStyle name="Normal 5 4 3 2 3 2 2 2" xfId="41863" xr:uid="{00000000-0005-0000-0000-000086C70000}"/>
    <cellStyle name="Normal 5 4 3 2 3 2 2 2 2" xfId="41864" xr:uid="{00000000-0005-0000-0000-000087C70000}"/>
    <cellStyle name="Normal 5 4 3 2 3 2 2 2 3" xfId="58332" xr:uid="{00000000-0005-0000-0000-000088C70000}"/>
    <cellStyle name="Normal 5 4 3 2 3 2 2 3" xfId="41865" xr:uid="{00000000-0005-0000-0000-000089C70000}"/>
    <cellStyle name="Normal 5 4 3 2 3 2 2 4" xfId="41866" xr:uid="{00000000-0005-0000-0000-00008AC70000}"/>
    <cellStyle name="Normal 5 4 3 2 3 2 3" xfId="41867" xr:uid="{00000000-0005-0000-0000-00008BC70000}"/>
    <cellStyle name="Normal 5 4 3 2 3 2 3 2" xfId="41868" xr:uid="{00000000-0005-0000-0000-00008CC70000}"/>
    <cellStyle name="Normal 5 4 3 2 3 2 3 2 2" xfId="41869" xr:uid="{00000000-0005-0000-0000-00008DC70000}"/>
    <cellStyle name="Normal 5 4 3 2 3 2 3 2 3" xfId="58333" xr:uid="{00000000-0005-0000-0000-00008EC70000}"/>
    <cellStyle name="Normal 5 4 3 2 3 2 3 3" xfId="41870" xr:uid="{00000000-0005-0000-0000-00008FC70000}"/>
    <cellStyle name="Normal 5 4 3 2 3 2 3 4" xfId="41871" xr:uid="{00000000-0005-0000-0000-000090C70000}"/>
    <cellStyle name="Normal 5 4 3 2 3 2 4" xfId="41872" xr:uid="{00000000-0005-0000-0000-000091C70000}"/>
    <cellStyle name="Normal 5 4 3 2 3 2 4 2" xfId="41873" xr:uid="{00000000-0005-0000-0000-000092C70000}"/>
    <cellStyle name="Normal 5 4 3 2 3 2 4 3" xfId="58334" xr:uid="{00000000-0005-0000-0000-000093C70000}"/>
    <cellStyle name="Normal 5 4 3 2 3 2 5" xfId="41874" xr:uid="{00000000-0005-0000-0000-000094C70000}"/>
    <cellStyle name="Normal 5 4 3 2 3 2 6" xfId="41875" xr:uid="{00000000-0005-0000-0000-000095C70000}"/>
    <cellStyle name="Normal 5 4 3 2 3 3" xfId="41876" xr:uid="{00000000-0005-0000-0000-000096C70000}"/>
    <cellStyle name="Normal 5 4 3 2 3 3 2" xfId="41877" xr:uid="{00000000-0005-0000-0000-000097C70000}"/>
    <cellStyle name="Normal 5 4 3 2 3 3 2 2" xfId="41878" xr:uid="{00000000-0005-0000-0000-000098C70000}"/>
    <cellStyle name="Normal 5 4 3 2 3 3 2 3" xfId="58335" xr:uid="{00000000-0005-0000-0000-000099C70000}"/>
    <cellStyle name="Normal 5 4 3 2 3 3 3" xfId="41879" xr:uid="{00000000-0005-0000-0000-00009AC70000}"/>
    <cellStyle name="Normal 5 4 3 2 3 3 4" xfId="41880" xr:uid="{00000000-0005-0000-0000-00009BC70000}"/>
    <cellStyle name="Normal 5 4 3 2 3 4" xfId="41881" xr:uid="{00000000-0005-0000-0000-00009CC70000}"/>
    <cellStyle name="Normal 5 4 3 2 3 4 2" xfId="41882" xr:uid="{00000000-0005-0000-0000-00009DC70000}"/>
    <cellStyle name="Normal 5 4 3 2 3 4 2 2" xfId="41883" xr:uid="{00000000-0005-0000-0000-00009EC70000}"/>
    <cellStyle name="Normal 5 4 3 2 3 4 2 3" xfId="58336" xr:uid="{00000000-0005-0000-0000-00009FC70000}"/>
    <cellStyle name="Normal 5 4 3 2 3 4 3" xfId="41884" xr:uid="{00000000-0005-0000-0000-0000A0C70000}"/>
    <cellStyle name="Normal 5 4 3 2 3 4 4" xfId="41885" xr:uid="{00000000-0005-0000-0000-0000A1C70000}"/>
    <cellStyle name="Normal 5 4 3 2 3 5" xfId="41886" xr:uid="{00000000-0005-0000-0000-0000A2C70000}"/>
    <cellStyle name="Normal 5 4 3 2 3 5 2" xfId="41887" xr:uid="{00000000-0005-0000-0000-0000A3C70000}"/>
    <cellStyle name="Normal 5 4 3 2 3 5 3" xfId="58337" xr:uid="{00000000-0005-0000-0000-0000A4C70000}"/>
    <cellStyle name="Normal 5 4 3 2 3 6" xfId="41888" xr:uid="{00000000-0005-0000-0000-0000A5C70000}"/>
    <cellStyle name="Normal 5 4 3 2 3 7" xfId="41889" xr:uid="{00000000-0005-0000-0000-0000A6C70000}"/>
    <cellStyle name="Normal 5 4 3 2 4" xfId="41890" xr:uid="{00000000-0005-0000-0000-0000A7C70000}"/>
    <cellStyle name="Normal 5 4 3 2 4 2" xfId="41891" xr:uid="{00000000-0005-0000-0000-0000A8C70000}"/>
    <cellStyle name="Normal 5 4 3 2 4 2 2" xfId="41892" xr:uid="{00000000-0005-0000-0000-0000A9C70000}"/>
    <cellStyle name="Normal 5 4 3 2 4 2 2 2" xfId="41893" xr:uid="{00000000-0005-0000-0000-0000AAC70000}"/>
    <cellStyle name="Normal 5 4 3 2 4 2 2 3" xfId="58338" xr:uid="{00000000-0005-0000-0000-0000ABC70000}"/>
    <cellStyle name="Normal 5 4 3 2 4 2 3" xfId="41894" xr:uid="{00000000-0005-0000-0000-0000ACC70000}"/>
    <cellStyle name="Normal 5 4 3 2 4 2 4" xfId="41895" xr:uid="{00000000-0005-0000-0000-0000ADC70000}"/>
    <cellStyle name="Normal 5 4 3 2 4 3" xfId="41896" xr:uid="{00000000-0005-0000-0000-0000AEC70000}"/>
    <cellStyle name="Normal 5 4 3 2 4 3 2" xfId="41897" xr:uid="{00000000-0005-0000-0000-0000AFC70000}"/>
    <cellStyle name="Normal 5 4 3 2 4 3 2 2" xfId="41898" xr:uid="{00000000-0005-0000-0000-0000B0C70000}"/>
    <cellStyle name="Normal 5 4 3 2 4 3 2 3" xfId="58339" xr:uid="{00000000-0005-0000-0000-0000B1C70000}"/>
    <cellStyle name="Normal 5 4 3 2 4 3 3" xfId="41899" xr:uid="{00000000-0005-0000-0000-0000B2C70000}"/>
    <cellStyle name="Normal 5 4 3 2 4 3 4" xfId="41900" xr:uid="{00000000-0005-0000-0000-0000B3C70000}"/>
    <cellStyle name="Normal 5 4 3 2 4 4" xfId="41901" xr:uid="{00000000-0005-0000-0000-0000B4C70000}"/>
    <cellStyle name="Normal 5 4 3 2 4 4 2" xfId="41902" xr:uid="{00000000-0005-0000-0000-0000B5C70000}"/>
    <cellStyle name="Normal 5 4 3 2 4 4 3" xfId="58340" xr:uid="{00000000-0005-0000-0000-0000B6C70000}"/>
    <cellStyle name="Normal 5 4 3 2 4 5" xfId="41903" xr:uid="{00000000-0005-0000-0000-0000B7C70000}"/>
    <cellStyle name="Normal 5 4 3 2 4 6" xfId="41904" xr:uid="{00000000-0005-0000-0000-0000B8C70000}"/>
    <cellStyle name="Normal 5 4 3 2 5" xfId="41905" xr:uid="{00000000-0005-0000-0000-0000B9C70000}"/>
    <cellStyle name="Normal 5 4 3 2 5 2" xfId="41906" xr:uid="{00000000-0005-0000-0000-0000BAC70000}"/>
    <cellStyle name="Normal 5 4 3 2 5 2 2" xfId="41907" xr:uid="{00000000-0005-0000-0000-0000BBC70000}"/>
    <cellStyle name="Normal 5 4 3 2 5 2 2 2" xfId="41908" xr:uid="{00000000-0005-0000-0000-0000BCC70000}"/>
    <cellStyle name="Normal 5 4 3 2 5 2 2 3" xfId="58341" xr:uid="{00000000-0005-0000-0000-0000BDC70000}"/>
    <cellStyle name="Normal 5 4 3 2 5 2 3" xfId="41909" xr:uid="{00000000-0005-0000-0000-0000BEC70000}"/>
    <cellStyle name="Normal 5 4 3 2 5 2 4" xfId="41910" xr:uid="{00000000-0005-0000-0000-0000BFC70000}"/>
    <cellStyle name="Normal 5 4 3 2 5 3" xfId="41911" xr:uid="{00000000-0005-0000-0000-0000C0C70000}"/>
    <cellStyle name="Normal 5 4 3 2 5 3 2" xfId="41912" xr:uid="{00000000-0005-0000-0000-0000C1C70000}"/>
    <cellStyle name="Normal 5 4 3 2 5 3 3" xfId="58342" xr:uid="{00000000-0005-0000-0000-0000C2C70000}"/>
    <cellStyle name="Normal 5 4 3 2 5 4" xfId="41913" xr:uid="{00000000-0005-0000-0000-0000C3C70000}"/>
    <cellStyle name="Normal 5 4 3 2 5 5" xfId="41914" xr:uid="{00000000-0005-0000-0000-0000C4C70000}"/>
    <cellStyle name="Normal 5 4 3 2 6" xfId="41915" xr:uid="{00000000-0005-0000-0000-0000C5C70000}"/>
    <cellStyle name="Normal 5 4 3 2 6 2" xfId="41916" xr:uid="{00000000-0005-0000-0000-0000C6C70000}"/>
    <cellStyle name="Normal 5 4 3 2 6 2 2" xfId="41917" xr:uid="{00000000-0005-0000-0000-0000C7C70000}"/>
    <cellStyle name="Normal 5 4 3 2 6 2 3" xfId="58343" xr:uid="{00000000-0005-0000-0000-0000C8C70000}"/>
    <cellStyle name="Normal 5 4 3 2 6 3" xfId="41918" xr:uid="{00000000-0005-0000-0000-0000C9C70000}"/>
    <cellStyle name="Normal 5 4 3 2 6 4" xfId="41919" xr:uid="{00000000-0005-0000-0000-0000CAC70000}"/>
    <cellStyle name="Normal 5 4 3 2 7" xfId="41920" xr:uid="{00000000-0005-0000-0000-0000CBC70000}"/>
    <cellStyle name="Normal 5 4 3 2 7 2" xfId="41921" xr:uid="{00000000-0005-0000-0000-0000CCC70000}"/>
    <cellStyle name="Normal 5 4 3 2 7 2 2" xfId="41922" xr:uid="{00000000-0005-0000-0000-0000CDC70000}"/>
    <cellStyle name="Normal 5 4 3 2 7 2 3" xfId="58344" xr:uid="{00000000-0005-0000-0000-0000CEC70000}"/>
    <cellStyle name="Normal 5 4 3 2 7 3" xfId="41923" xr:uid="{00000000-0005-0000-0000-0000CFC70000}"/>
    <cellStyle name="Normal 5 4 3 2 7 4" xfId="41924" xr:uid="{00000000-0005-0000-0000-0000D0C70000}"/>
    <cellStyle name="Normal 5 4 3 2 8" xfId="41925" xr:uid="{00000000-0005-0000-0000-0000D1C70000}"/>
    <cellStyle name="Normal 5 4 3 2 8 2" xfId="41926" xr:uid="{00000000-0005-0000-0000-0000D2C70000}"/>
    <cellStyle name="Normal 5 4 3 2 8 3" xfId="58345" xr:uid="{00000000-0005-0000-0000-0000D3C70000}"/>
    <cellStyle name="Normal 5 4 3 2 9" xfId="41927" xr:uid="{00000000-0005-0000-0000-0000D4C70000}"/>
    <cellStyle name="Normal 5 4 3 3" xfId="41928" xr:uid="{00000000-0005-0000-0000-0000D5C70000}"/>
    <cellStyle name="Normal 5 4 3 3 2" xfId="41929" xr:uid="{00000000-0005-0000-0000-0000D6C70000}"/>
    <cellStyle name="Normal 5 4 3 3 2 2" xfId="41930" xr:uid="{00000000-0005-0000-0000-0000D7C70000}"/>
    <cellStyle name="Normal 5 4 3 3 2 2 2" xfId="41931" xr:uid="{00000000-0005-0000-0000-0000D8C70000}"/>
    <cellStyle name="Normal 5 4 3 3 2 2 2 2" xfId="41932" xr:uid="{00000000-0005-0000-0000-0000D9C70000}"/>
    <cellStyle name="Normal 5 4 3 3 2 2 2 2 2" xfId="41933" xr:uid="{00000000-0005-0000-0000-0000DAC70000}"/>
    <cellStyle name="Normal 5 4 3 3 2 2 2 2 3" xfId="58346" xr:uid="{00000000-0005-0000-0000-0000DBC70000}"/>
    <cellStyle name="Normal 5 4 3 3 2 2 2 3" xfId="41934" xr:uid="{00000000-0005-0000-0000-0000DCC70000}"/>
    <cellStyle name="Normal 5 4 3 3 2 2 2 4" xfId="41935" xr:uid="{00000000-0005-0000-0000-0000DDC70000}"/>
    <cellStyle name="Normal 5 4 3 3 2 2 3" xfId="41936" xr:uid="{00000000-0005-0000-0000-0000DEC70000}"/>
    <cellStyle name="Normal 5 4 3 3 2 2 3 2" xfId="41937" xr:uid="{00000000-0005-0000-0000-0000DFC70000}"/>
    <cellStyle name="Normal 5 4 3 3 2 2 3 2 2" xfId="41938" xr:uid="{00000000-0005-0000-0000-0000E0C70000}"/>
    <cellStyle name="Normal 5 4 3 3 2 2 3 2 3" xfId="58347" xr:uid="{00000000-0005-0000-0000-0000E1C70000}"/>
    <cellStyle name="Normal 5 4 3 3 2 2 3 3" xfId="41939" xr:uid="{00000000-0005-0000-0000-0000E2C70000}"/>
    <cellStyle name="Normal 5 4 3 3 2 2 3 4" xfId="41940" xr:uid="{00000000-0005-0000-0000-0000E3C70000}"/>
    <cellStyle name="Normal 5 4 3 3 2 2 4" xfId="41941" xr:uid="{00000000-0005-0000-0000-0000E4C70000}"/>
    <cellStyle name="Normal 5 4 3 3 2 2 4 2" xfId="41942" xr:uid="{00000000-0005-0000-0000-0000E5C70000}"/>
    <cellStyle name="Normal 5 4 3 3 2 2 4 3" xfId="58348" xr:uid="{00000000-0005-0000-0000-0000E6C70000}"/>
    <cellStyle name="Normal 5 4 3 3 2 2 5" xfId="41943" xr:uid="{00000000-0005-0000-0000-0000E7C70000}"/>
    <cellStyle name="Normal 5 4 3 3 2 2 6" xfId="41944" xr:uid="{00000000-0005-0000-0000-0000E8C70000}"/>
    <cellStyle name="Normal 5 4 3 3 2 3" xfId="41945" xr:uid="{00000000-0005-0000-0000-0000E9C70000}"/>
    <cellStyle name="Normal 5 4 3 3 2 3 2" xfId="41946" xr:uid="{00000000-0005-0000-0000-0000EAC70000}"/>
    <cellStyle name="Normal 5 4 3 3 2 3 2 2" xfId="41947" xr:uid="{00000000-0005-0000-0000-0000EBC70000}"/>
    <cellStyle name="Normal 5 4 3 3 2 3 2 3" xfId="58349" xr:uid="{00000000-0005-0000-0000-0000ECC70000}"/>
    <cellStyle name="Normal 5 4 3 3 2 3 3" xfId="41948" xr:uid="{00000000-0005-0000-0000-0000EDC70000}"/>
    <cellStyle name="Normal 5 4 3 3 2 3 4" xfId="41949" xr:uid="{00000000-0005-0000-0000-0000EEC70000}"/>
    <cellStyle name="Normal 5 4 3 3 2 4" xfId="41950" xr:uid="{00000000-0005-0000-0000-0000EFC70000}"/>
    <cellStyle name="Normal 5 4 3 3 2 4 2" xfId="41951" xr:uid="{00000000-0005-0000-0000-0000F0C70000}"/>
    <cellStyle name="Normal 5 4 3 3 2 4 2 2" xfId="41952" xr:uid="{00000000-0005-0000-0000-0000F1C70000}"/>
    <cellStyle name="Normal 5 4 3 3 2 4 2 3" xfId="58350" xr:uid="{00000000-0005-0000-0000-0000F2C70000}"/>
    <cellStyle name="Normal 5 4 3 3 2 4 3" xfId="41953" xr:uid="{00000000-0005-0000-0000-0000F3C70000}"/>
    <cellStyle name="Normal 5 4 3 3 2 4 4" xfId="41954" xr:uid="{00000000-0005-0000-0000-0000F4C70000}"/>
    <cellStyle name="Normal 5 4 3 3 2 5" xfId="41955" xr:uid="{00000000-0005-0000-0000-0000F5C70000}"/>
    <cellStyle name="Normal 5 4 3 3 2 5 2" xfId="41956" xr:uid="{00000000-0005-0000-0000-0000F6C70000}"/>
    <cellStyle name="Normal 5 4 3 3 2 5 3" xfId="58351" xr:uid="{00000000-0005-0000-0000-0000F7C70000}"/>
    <cellStyle name="Normal 5 4 3 3 2 6" xfId="41957" xr:uid="{00000000-0005-0000-0000-0000F8C70000}"/>
    <cellStyle name="Normal 5 4 3 3 2 7" xfId="41958" xr:uid="{00000000-0005-0000-0000-0000F9C70000}"/>
    <cellStyle name="Normal 5 4 3 3 3" xfId="41959" xr:uid="{00000000-0005-0000-0000-0000FAC70000}"/>
    <cellStyle name="Normal 5 4 3 3 3 2" xfId="41960" xr:uid="{00000000-0005-0000-0000-0000FBC70000}"/>
    <cellStyle name="Normal 5 4 3 3 3 2 2" xfId="41961" xr:uid="{00000000-0005-0000-0000-0000FCC70000}"/>
    <cellStyle name="Normal 5 4 3 3 3 2 2 2" xfId="41962" xr:uid="{00000000-0005-0000-0000-0000FDC70000}"/>
    <cellStyle name="Normal 5 4 3 3 3 2 2 3" xfId="58352" xr:uid="{00000000-0005-0000-0000-0000FEC70000}"/>
    <cellStyle name="Normal 5 4 3 3 3 2 3" xfId="41963" xr:uid="{00000000-0005-0000-0000-0000FFC70000}"/>
    <cellStyle name="Normal 5 4 3 3 3 2 4" xfId="41964" xr:uid="{00000000-0005-0000-0000-000000C80000}"/>
    <cellStyle name="Normal 5 4 3 3 3 3" xfId="41965" xr:uid="{00000000-0005-0000-0000-000001C80000}"/>
    <cellStyle name="Normal 5 4 3 3 3 3 2" xfId="41966" xr:uid="{00000000-0005-0000-0000-000002C80000}"/>
    <cellStyle name="Normal 5 4 3 3 3 3 2 2" xfId="41967" xr:uid="{00000000-0005-0000-0000-000003C80000}"/>
    <cellStyle name="Normal 5 4 3 3 3 3 2 3" xfId="58353" xr:uid="{00000000-0005-0000-0000-000004C80000}"/>
    <cellStyle name="Normal 5 4 3 3 3 3 3" xfId="41968" xr:uid="{00000000-0005-0000-0000-000005C80000}"/>
    <cellStyle name="Normal 5 4 3 3 3 3 4" xfId="41969" xr:uid="{00000000-0005-0000-0000-000006C80000}"/>
    <cellStyle name="Normal 5 4 3 3 3 4" xfId="41970" xr:uid="{00000000-0005-0000-0000-000007C80000}"/>
    <cellStyle name="Normal 5 4 3 3 3 4 2" xfId="41971" xr:uid="{00000000-0005-0000-0000-000008C80000}"/>
    <cellStyle name="Normal 5 4 3 3 3 4 3" xfId="58354" xr:uid="{00000000-0005-0000-0000-000009C80000}"/>
    <cellStyle name="Normal 5 4 3 3 3 5" xfId="41972" xr:uid="{00000000-0005-0000-0000-00000AC80000}"/>
    <cellStyle name="Normal 5 4 3 3 3 6" xfId="41973" xr:uid="{00000000-0005-0000-0000-00000BC80000}"/>
    <cellStyle name="Normal 5 4 3 3 4" xfId="41974" xr:uid="{00000000-0005-0000-0000-00000CC80000}"/>
    <cellStyle name="Normal 5 4 3 3 4 2" xfId="41975" xr:uid="{00000000-0005-0000-0000-00000DC80000}"/>
    <cellStyle name="Normal 5 4 3 3 4 2 2" xfId="41976" xr:uid="{00000000-0005-0000-0000-00000EC80000}"/>
    <cellStyle name="Normal 5 4 3 3 4 2 3" xfId="58355" xr:uid="{00000000-0005-0000-0000-00000FC80000}"/>
    <cellStyle name="Normal 5 4 3 3 4 3" xfId="41977" xr:uid="{00000000-0005-0000-0000-000010C80000}"/>
    <cellStyle name="Normal 5 4 3 3 4 4" xfId="41978" xr:uid="{00000000-0005-0000-0000-000011C80000}"/>
    <cellStyle name="Normal 5 4 3 3 5" xfId="41979" xr:uid="{00000000-0005-0000-0000-000012C80000}"/>
    <cellStyle name="Normal 5 4 3 3 5 2" xfId="41980" xr:uid="{00000000-0005-0000-0000-000013C80000}"/>
    <cellStyle name="Normal 5 4 3 3 5 2 2" xfId="41981" xr:uid="{00000000-0005-0000-0000-000014C80000}"/>
    <cellStyle name="Normal 5 4 3 3 5 2 3" xfId="58356" xr:uid="{00000000-0005-0000-0000-000015C80000}"/>
    <cellStyle name="Normal 5 4 3 3 5 3" xfId="41982" xr:uid="{00000000-0005-0000-0000-000016C80000}"/>
    <cellStyle name="Normal 5 4 3 3 5 4" xfId="41983" xr:uid="{00000000-0005-0000-0000-000017C80000}"/>
    <cellStyle name="Normal 5 4 3 3 6" xfId="41984" xr:uid="{00000000-0005-0000-0000-000018C80000}"/>
    <cellStyle name="Normal 5 4 3 3 6 2" xfId="41985" xr:uid="{00000000-0005-0000-0000-000019C80000}"/>
    <cellStyle name="Normal 5 4 3 3 6 3" xfId="58357" xr:uid="{00000000-0005-0000-0000-00001AC80000}"/>
    <cellStyle name="Normal 5 4 3 3 7" xfId="41986" xr:uid="{00000000-0005-0000-0000-00001BC80000}"/>
    <cellStyle name="Normal 5 4 3 3 8" xfId="41987" xr:uid="{00000000-0005-0000-0000-00001CC80000}"/>
    <cellStyle name="Normal 5 4 3 4" xfId="41988" xr:uid="{00000000-0005-0000-0000-00001DC80000}"/>
    <cellStyle name="Normal 5 4 3 4 2" xfId="41989" xr:uid="{00000000-0005-0000-0000-00001EC80000}"/>
    <cellStyle name="Normal 5 4 3 4 2 2" xfId="41990" xr:uid="{00000000-0005-0000-0000-00001FC80000}"/>
    <cellStyle name="Normal 5 4 3 4 2 2 2" xfId="41991" xr:uid="{00000000-0005-0000-0000-000020C80000}"/>
    <cellStyle name="Normal 5 4 3 4 2 2 2 2" xfId="41992" xr:uid="{00000000-0005-0000-0000-000021C80000}"/>
    <cellStyle name="Normal 5 4 3 4 2 2 2 3" xfId="58358" xr:uid="{00000000-0005-0000-0000-000022C80000}"/>
    <cellStyle name="Normal 5 4 3 4 2 2 3" xfId="41993" xr:uid="{00000000-0005-0000-0000-000023C80000}"/>
    <cellStyle name="Normal 5 4 3 4 2 2 4" xfId="41994" xr:uid="{00000000-0005-0000-0000-000024C80000}"/>
    <cellStyle name="Normal 5 4 3 4 2 3" xfId="41995" xr:uid="{00000000-0005-0000-0000-000025C80000}"/>
    <cellStyle name="Normal 5 4 3 4 2 3 2" xfId="41996" xr:uid="{00000000-0005-0000-0000-000026C80000}"/>
    <cellStyle name="Normal 5 4 3 4 2 3 2 2" xfId="41997" xr:uid="{00000000-0005-0000-0000-000027C80000}"/>
    <cellStyle name="Normal 5 4 3 4 2 3 2 3" xfId="58359" xr:uid="{00000000-0005-0000-0000-000028C80000}"/>
    <cellStyle name="Normal 5 4 3 4 2 3 3" xfId="41998" xr:uid="{00000000-0005-0000-0000-000029C80000}"/>
    <cellStyle name="Normal 5 4 3 4 2 3 4" xfId="41999" xr:uid="{00000000-0005-0000-0000-00002AC80000}"/>
    <cellStyle name="Normal 5 4 3 4 2 4" xfId="42000" xr:uid="{00000000-0005-0000-0000-00002BC80000}"/>
    <cellStyle name="Normal 5 4 3 4 2 4 2" xfId="42001" xr:uid="{00000000-0005-0000-0000-00002CC80000}"/>
    <cellStyle name="Normal 5 4 3 4 2 4 3" xfId="58360" xr:uid="{00000000-0005-0000-0000-00002DC80000}"/>
    <cellStyle name="Normal 5 4 3 4 2 5" xfId="42002" xr:uid="{00000000-0005-0000-0000-00002EC80000}"/>
    <cellStyle name="Normal 5 4 3 4 2 6" xfId="42003" xr:uid="{00000000-0005-0000-0000-00002FC80000}"/>
    <cellStyle name="Normal 5 4 3 4 3" xfId="42004" xr:uid="{00000000-0005-0000-0000-000030C80000}"/>
    <cellStyle name="Normal 5 4 3 4 3 2" xfId="42005" xr:uid="{00000000-0005-0000-0000-000031C80000}"/>
    <cellStyle name="Normal 5 4 3 4 3 2 2" xfId="42006" xr:uid="{00000000-0005-0000-0000-000032C80000}"/>
    <cellStyle name="Normal 5 4 3 4 3 2 3" xfId="58361" xr:uid="{00000000-0005-0000-0000-000033C80000}"/>
    <cellStyle name="Normal 5 4 3 4 3 3" xfId="42007" xr:uid="{00000000-0005-0000-0000-000034C80000}"/>
    <cellStyle name="Normal 5 4 3 4 3 4" xfId="42008" xr:uid="{00000000-0005-0000-0000-000035C80000}"/>
    <cellStyle name="Normal 5 4 3 4 4" xfId="42009" xr:uid="{00000000-0005-0000-0000-000036C80000}"/>
    <cellStyle name="Normal 5 4 3 4 4 2" xfId="42010" xr:uid="{00000000-0005-0000-0000-000037C80000}"/>
    <cellStyle name="Normal 5 4 3 4 4 2 2" xfId="42011" xr:uid="{00000000-0005-0000-0000-000038C80000}"/>
    <cellStyle name="Normal 5 4 3 4 4 2 3" xfId="58362" xr:uid="{00000000-0005-0000-0000-000039C80000}"/>
    <cellStyle name="Normal 5 4 3 4 4 3" xfId="42012" xr:uid="{00000000-0005-0000-0000-00003AC80000}"/>
    <cellStyle name="Normal 5 4 3 4 4 4" xfId="42013" xr:uid="{00000000-0005-0000-0000-00003BC80000}"/>
    <cellStyle name="Normal 5 4 3 4 5" xfId="42014" xr:uid="{00000000-0005-0000-0000-00003CC80000}"/>
    <cellStyle name="Normal 5 4 3 4 5 2" xfId="42015" xr:uid="{00000000-0005-0000-0000-00003DC80000}"/>
    <cellStyle name="Normal 5 4 3 4 5 3" xfId="58363" xr:uid="{00000000-0005-0000-0000-00003EC80000}"/>
    <cellStyle name="Normal 5 4 3 4 6" xfId="42016" xr:uid="{00000000-0005-0000-0000-00003FC80000}"/>
    <cellStyle name="Normal 5 4 3 4 7" xfId="42017" xr:uid="{00000000-0005-0000-0000-000040C80000}"/>
    <cellStyle name="Normal 5 4 3 5" xfId="42018" xr:uid="{00000000-0005-0000-0000-000041C80000}"/>
    <cellStyle name="Normal 5 4 3 5 2" xfId="42019" xr:uid="{00000000-0005-0000-0000-000042C80000}"/>
    <cellStyle name="Normal 5 4 3 5 2 2" xfId="42020" xr:uid="{00000000-0005-0000-0000-000043C80000}"/>
    <cellStyle name="Normal 5 4 3 5 2 2 2" xfId="42021" xr:uid="{00000000-0005-0000-0000-000044C80000}"/>
    <cellStyle name="Normal 5 4 3 5 2 2 3" xfId="58364" xr:uid="{00000000-0005-0000-0000-000045C80000}"/>
    <cellStyle name="Normal 5 4 3 5 2 3" xfId="42022" xr:uid="{00000000-0005-0000-0000-000046C80000}"/>
    <cellStyle name="Normal 5 4 3 5 2 4" xfId="42023" xr:uid="{00000000-0005-0000-0000-000047C80000}"/>
    <cellStyle name="Normal 5 4 3 5 3" xfId="42024" xr:uid="{00000000-0005-0000-0000-000048C80000}"/>
    <cellStyle name="Normal 5 4 3 5 3 2" xfId="42025" xr:uid="{00000000-0005-0000-0000-000049C80000}"/>
    <cellStyle name="Normal 5 4 3 5 3 2 2" xfId="42026" xr:uid="{00000000-0005-0000-0000-00004AC80000}"/>
    <cellStyle name="Normal 5 4 3 5 3 2 3" xfId="58365" xr:uid="{00000000-0005-0000-0000-00004BC80000}"/>
    <cellStyle name="Normal 5 4 3 5 3 3" xfId="42027" xr:uid="{00000000-0005-0000-0000-00004CC80000}"/>
    <cellStyle name="Normal 5 4 3 5 3 4" xfId="42028" xr:uid="{00000000-0005-0000-0000-00004DC80000}"/>
    <cellStyle name="Normal 5 4 3 5 4" xfId="42029" xr:uid="{00000000-0005-0000-0000-00004EC80000}"/>
    <cellStyle name="Normal 5 4 3 5 4 2" xfId="42030" xr:uid="{00000000-0005-0000-0000-00004FC80000}"/>
    <cellStyle name="Normal 5 4 3 5 4 3" xfId="58366" xr:uid="{00000000-0005-0000-0000-000050C80000}"/>
    <cellStyle name="Normal 5 4 3 5 5" xfId="42031" xr:uid="{00000000-0005-0000-0000-000051C80000}"/>
    <cellStyle name="Normal 5 4 3 5 6" xfId="42032" xr:uid="{00000000-0005-0000-0000-000052C80000}"/>
    <cellStyle name="Normal 5 4 3 6" xfId="42033" xr:uid="{00000000-0005-0000-0000-000053C80000}"/>
    <cellStyle name="Normal 5 4 3 6 2" xfId="42034" xr:uid="{00000000-0005-0000-0000-000054C80000}"/>
    <cellStyle name="Normal 5 4 3 6 2 2" xfId="42035" xr:uid="{00000000-0005-0000-0000-000055C80000}"/>
    <cellStyle name="Normal 5 4 3 6 2 2 2" xfId="42036" xr:uid="{00000000-0005-0000-0000-000056C80000}"/>
    <cellStyle name="Normal 5 4 3 6 2 2 3" xfId="58367" xr:uid="{00000000-0005-0000-0000-000057C80000}"/>
    <cellStyle name="Normal 5 4 3 6 2 3" xfId="42037" xr:uid="{00000000-0005-0000-0000-000058C80000}"/>
    <cellStyle name="Normal 5 4 3 6 2 4" xfId="42038" xr:uid="{00000000-0005-0000-0000-000059C80000}"/>
    <cellStyle name="Normal 5 4 3 6 3" xfId="42039" xr:uid="{00000000-0005-0000-0000-00005AC80000}"/>
    <cellStyle name="Normal 5 4 3 6 3 2" xfId="42040" xr:uid="{00000000-0005-0000-0000-00005BC80000}"/>
    <cellStyle name="Normal 5 4 3 6 3 3" xfId="58368" xr:uid="{00000000-0005-0000-0000-00005CC80000}"/>
    <cellStyle name="Normal 5 4 3 6 4" xfId="42041" xr:uid="{00000000-0005-0000-0000-00005DC80000}"/>
    <cellStyle name="Normal 5 4 3 6 5" xfId="42042" xr:uid="{00000000-0005-0000-0000-00005EC80000}"/>
    <cellStyle name="Normal 5 4 3 7" xfId="42043" xr:uid="{00000000-0005-0000-0000-00005FC80000}"/>
    <cellStyle name="Normal 5 4 3 7 2" xfId="42044" xr:uid="{00000000-0005-0000-0000-000060C80000}"/>
    <cellStyle name="Normal 5 4 3 7 2 2" xfId="42045" xr:uid="{00000000-0005-0000-0000-000061C80000}"/>
    <cellStyle name="Normal 5 4 3 7 2 3" xfId="58369" xr:uid="{00000000-0005-0000-0000-000062C80000}"/>
    <cellStyle name="Normal 5 4 3 7 3" xfId="42046" xr:uid="{00000000-0005-0000-0000-000063C80000}"/>
    <cellStyle name="Normal 5 4 3 7 4" xfId="42047" xr:uid="{00000000-0005-0000-0000-000064C80000}"/>
    <cellStyle name="Normal 5 4 3 8" xfId="42048" xr:uid="{00000000-0005-0000-0000-000065C80000}"/>
    <cellStyle name="Normal 5 4 3 8 2" xfId="42049" xr:uid="{00000000-0005-0000-0000-000066C80000}"/>
    <cellStyle name="Normal 5 4 3 8 2 2" xfId="42050" xr:uid="{00000000-0005-0000-0000-000067C80000}"/>
    <cellStyle name="Normal 5 4 3 8 2 3" xfId="58370" xr:uid="{00000000-0005-0000-0000-000068C80000}"/>
    <cellStyle name="Normal 5 4 3 8 3" xfId="42051" xr:uid="{00000000-0005-0000-0000-000069C80000}"/>
    <cellStyle name="Normal 5 4 3 8 4" xfId="42052" xr:uid="{00000000-0005-0000-0000-00006AC80000}"/>
    <cellStyle name="Normal 5 4 3 9" xfId="42053" xr:uid="{00000000-0005-0000-0000-00006BC80000}"/>
    <cellStyle name="Normal 5 4 3 9 2" xfId="42054" xr:uid="{00000000-0005-0000-0000-00006CC80000}"/>
    <cellStyle name="Normal 5 4 3 9 3" xfId="58371" xr:uid="{00000000-0005-0000-0000-00006DC80000}"/>
    <cellStyle name="Normal 5 4 4" xfId="42055" xr:uid="{00000000-0005-0000-0000-00006EC80000}"/>
    <cellStyle name="Normal 5 4 4 10" xfId="42056" xr:uid="{00000000-0005-0000-0000-00006FC80000}"/>
    <cellStyle name="Normal 5 4 4 2" xfId="42057" xr:uid="{00000000-0005-0000-0000-000070C80000}"/>
    <cellStyle name="Normal 5 4 4 2 2" xfId="42058" xr:uid="{00000000-0005-0000-0000-000071C80000}"/>
    <cellStyle name="Normal 5 4 4 2 2 2" xfId="42059" xr:uid="{00000000-0005-0000-0000-000072C80000}"/>
    <cellStyle name="Normal 5 4 4 2 2 2 2" xfId="42060" xr:uid="{00000000-0005-0000-0000-000073C80000}"/>
    <cellStyle name="Normal 5 4 4 2 2 2 2 2" xfId="42061" xr:uid="{00000000-0005-0000-0000-000074C80000}"/>
    <cellStyle name="Normal 5 4 4 2 2 2 2 2 2" xfId="42062" xr:uid="{00000000-0005-0000-0000-000075C80000}"/>
    <cellStyle name="Normal 5 4 4 2 2 2 2 2 3" xfId="58372" xr:uid="{00000000-0005-0000-0000-000076C80000}"/>
    <cellStyle name="Normal 5 4 4 2 2 2 2 3" xfId="42063" xr:uid="{00000000-0005-0000-0000-000077C80000}"/>
    <cellStyle name="Normal 5 4 4 2 2 2 2 4" xfId="42064" xr:uid="{00000000-0005-0000-0000-000078C80000}"/>
    <cellStyle name="Normal 5 4 4 2 2 2 3" xfId="42065" xr:uid="{00000000-0005-0000-0000-000079C80000}"/>
    <cellStyle name="Normal 5 4 4 2 2 2 3 2" xfId="42066" xr:uid="{00000000-0005-0000-0000-00007AC80000}"/>
    <cellStyle name="Normal 5 4 4 2 2 2 3 2 2" xfId="42067" xr:uid="{00000000-0005-0000-0000-00007BC80000}"/>
    <cellStyle name="Normal 5 4 4 2 2 2 3 2 3" xfId="58373" xr:uid="{00000000-0005-0000-0000-00007CC80000}"/>
    <cellStyle name="Normal 5 4 4 2 2 2 3 3" xfId="42068" xr:uid="{00000000-0005-0000-0000-00007DC80000}"/>
    <cellStyle name="Normal 5 4 4 2 2 2 3 4" xfId="42069" xr:uid="{00000000-0005-0000-0000-00007EC80000}"/>
    <cellStyle name="Normal 5 4 4 2 2 2 4" xfId="42070" xr:uid="{00000000-0005-0000-0000-00007FC80000}"/>
    <cellStyle name="Normal 5 4 4 2 2 2 4 2" xfId="42071" xr:uid="{00000000-0005-0000-0000-000080C80000}"/>
    <cellStyle name="Normal 5 4 4 2 2 2 4 3" xfId="58374" xr:uid="{00000000-0005-0000-0000-000081C80000}"/>
    <cellStyle name="Normal 5 4 4 2 2 2 5" xfId="42072" xr:uid="{00000000-0005-0000-0000-000082C80000}"/>
    <cellStyle name="Normal 5 4 4 2 2 2 6" xfId="42073" xr:uid="{00000000-0005-0000-0000-000083C80000}"/>
    <cellStyle name="Normal 5 4 4 2 2 3" xfId="42074" xr:uid="{00000000-0005-0000-0000-000084C80000}"/>
    <cellStyle name="Normal 5 4 4 2 2 3 2" xfId="42075" xr:uid="{00000000-0005-0000-0000-000085C80000}"/>
    <cellStyle name="Normal 5 4 4 2 2 3 2 2" xfId="42076" xr:uid="{00000000-0005-0000-0000-000086C80000}"/>
    <cellStyle name="Normal 5 4 4 2 2 3 2 3" xfId="58375" xr:uid="{00000000-0005-0000-0000-000087C80000}"/>
    <cellStyle name="Normal 5 4 4 2 2 3 3" xfId="42077" xr:uid="{00000000-0005-0000-0000-000088C80000}"/>
    <cellStyle name="Normal 5 4 4 2 2 3 4" xfId="42078" xr:uid="{00000000-0005-0000-0000-000089C80000}"/>
    <cellStyle name="Normal 5 4 4 2 2 4" xfId="42079" xr:uid="{00000000-0005-0000-0000-00008AC80000}"/>
    <cellStyle name="Normal 5 4 4 2 2 4 2" xfId="42080" xr:uid="{00000000-0005-0000-0000-00008BC80000}"/>
    <cellStyle name="Normal 5 4 4 2 2 4 2 2" xfId="42081" xr:uid="{00000000-0005-0000-0000-00008CC80000}"/>
    <cellStyle name="Normal 5 4 4 2 2 4 2 3" xfId="58376" xr:uid="{00000000-0005-0000-0000-00008DC80000}"/>
    <cellStyle name="Normal 5 4 4 2 2 4 3" xfId="42082" xr:uid="{00000000-0005-0000-0000-00008EC80000}"/>
    <cellStyle name="Normal 5 4 4 2 2 4 4" xfId="42083" xr:uid="{00000000-0005-0000-0000-00008FC80000}"/>
    <cellStyle name="Normal 5 4 4 2 2 5" xfId="42084" xr:uid="{00000000-0005-0000-0000-000090C80000}"/>
    <cellStyle name="Normal 5 4 4 2 2 5 2" xfId="42085" xr:uid="{00000000-0005-0000-0000-000091C80000}"/>
    <cellStyle name="Normal 5 4 4 2 2 5 3" xfId="58377" xr:uid="{00000000-0005-0000-0000-000092C80000}"/>
    <cellStyle name="Normal 5 4 4 2 2 6" xfId="42086" xr:uid="{00000000-0005-0000-0000-000093C80000}"/>
    <cellStyle name="Normal 5 4 4 2 2 7" xfId="42087" xr:uid="{00000000-0005-0000-0000-000094C80000}"/>
    <cellStyle name="Normal 5 4 4 2 3" xfId="42088" xr:uid="{00000000-0005-0000-0000-000095C80000}"/>
    <cellStyle name="Normal 5 4 4 2 3 2" xfId="42089" xr:uid="{00000000-0005-0000-0000-000096C80000}"/>
    <cellStyle name="Normal 5 4 4 2 3 2 2" xfId="42090" xr:uid="{00000000-0005-0000-0000-000097C80000}"/>
    <cellStyle name="Normal 5 4 4 2 3 2 2 2" xfId="42091" xr:uid="{00000000-0005-0000-0000-000098C80000}"/>
    <cellStyle name="Normal 5 4 4 2 3 2 2 3" xfId="58378" xr:uid="{00000000-0005-0000-0000-000099C80000}"/>
    <cellStyle name="Normal 5 4 4 2 3 2 3" xfId="42092" xr:uid="{00000000-0005-0000-0000-00009AC80000}"/>
    <cellStyle name="Normal 5 4 4 2 3 2 4" xfId="42093" xr:uid="{00000000-0005-0000-0000-00009BC80000}"/>
    <cellStyle name="Normal 5 4 4 2 3 3" xfId="42094" xr:uid="{00000000-0005-0000-0000-00009CC80000}"/>
    <cellStyle name="Normal 5 4 4 2 3 3 2" xfId="42095" xr:uid="{00000000-0005-0000-0000-00009DC80000}"/>
    <cellStyle name="Normal 5 4 4 2 3 3 2 2" xfId="42096" xr:uid="{00000000-0005-0000-0000-00009EC80000}"/>
    <cellStyle name="Normal 5 4 4 2 3 3 2 3" xfId="58379" xr:uid="{00000000-0005-0000-0000-00009FC80000}"/>
    <cellStyle name="Normal 5 4 4 2 3 3 3" xfId="42097" xr:uid="{00000000-0005-0000-0000-0000A0C80000}"/>
    <cellStyle name="Normal 5 4 4 2 3 3 4" xfId="42098" xr:uid="{00000000-0005-0000-0000-0000A1C80000}"/>
    <cellStyle name="Normal 5 4 4 2 3 4" xfId="42099" xr:uid="{00000000-0005-0000-0000-0000A2C80000}"/>
    <cellStyle name="Normal 5 4 4 2 3 4 2" xfId="42100" xr:uid="{00000000-0005-0000-0000-0000A3C80000}"/>
    <cellStyle name="Normal 5 4 4 2 3 4 3" xfId="58380" xr:uid="{00000000-0005-0000-0000-0000A4C80000}"/>
    <cellStyle name="Normal 5 4 4 2 3 5" xfId="42101" xr:uid="{00000000-0005-0000-0000-0000A5C80000}"/>
    <cellStyle name="Normal 5 4 4 2 3 6" xfId="42102" xr:uid="{00000000-0005-0000-0000-0000A6C80000}"/>
    <cellStyle name="Normal 5 4 4 2 4" xfId="42103" xr:uid="{00000000-0005-0000-0000-0000A7C80000}"/>
    <cellStyle name="Normal 5 4 4 2 4 2" xfId="42104" xr:uid="{00000000-0005-0000-0000-0000A8C80000}"/>
    <cellStyle name="Normal 5 4 4 2 4 2 2" xfId="42105" xr:uid="{00000000-0005-0000-0000-0000A9C80000}"/>
    <cellStyle name="Normal 5 4 4 2 4 2 3" xfId="58381" xr:uid="{00000000-0005-0000-0000-0000AAC80000}"/>
    <cellStyle name="Normal 5 4 4 2 4 3" xfId="42106" xr:uid="{00000000-0005-0000-0000-0000ABC80000}"/>
    <cellStyle name="Normal 5 4 4 2 4 4" xfId="42107" xr:uid="{00000000-0005-0000-0000-0000ACC80000}"/>
    <cellStyle name="Normal 5 4 4 2 5" xfId="42108" xr:uid="{00000000-0005-0000-0000-0000ADC80000}"/>
    <cellStyle name="Normal 5 4 4 2 5 2" xfId="42109" xr:uid="{00000000-0005-0000-0000-0000AEC80000}"/>
    <cellStyle name="Normal 5 4 4 2 5 2 2" xfId="42110" xr:uid="{00000000-0005-0000-0000-0000AFC80000}"/>
    <cellStyle name="Normal 5 4 4 2 5 2 3" xfId="58382" xr:uid="{00000000-0005-0000-0000-0000B0C80000}"/>
    <cellStyle name="Normal 5 4 4 2 5 3" xfId="42111" xr:uid="{00000000-0005-0000-0000-0000B1C80000}"/>
    <cellStyle name="Normal 5 4 4 2 5 4" xfId="42112" xr:uid="{00000000-0005-0000-0000-0000B2C80000}"/>
    <cellStyle name="Normal 5 4 4 2 6" xfId="42113" xr:uid="{00000000-0005-0000-0000-0000B3C80000}"/>
    <cellStyle name="Normal 5 4 4 2 6 2" xfId="42114" xr:uid="{00000000-0005-0000-0000-0000B4C80000}"/>
    <cellStyle name="Normal 5 4 4 2 6 3" xfId="58383" xr:uid="{00000000-0005-0000-0000-0000B5C80000}"/>
    <cellStyle name="Normal 5 4 4 2 7" xfId="42115" xr:uid="{00000000-0005-0000-0000-0000B6C80000}"/>
    <cellStyle name="Normal 5 4 4 2 8" xfId="42116" xr:uid="{00000000-0005-0000-0000-0000B7C80000}"/>
    <cellStyle name="Normal 5 4 4 3" xfId="42117" xr:uid="{00000000-0005-0000-0000-0000B8C80000}"/>
    <cellStyle name="Normal 5 4 4 3 2" xfId="42118" xr:uid="{00000000-0005-0000-0000-0000B9C80000}"/>
    <cellStyle name="Normal 5 4 4 3 2 2" xfId="42119" xr:uid="{00000000-0005-0000-0000-0000BAC80000}"/>
    <cellStyle name="Normal 5 4 4 3 2 2 2" xfId="42120" xr:uid="{00000000-0005-0000-0000-0000BBC80000}"/>
    <cellStyle name="Normal 5 4 4 3 2 2 2 2" xfId="42121" xr:uid="{00000000-0005-0000-0000-0000BCC80000}"/>
    <cellStyle name="Normal 5 4 4 3 2 2 2 3" xfId="58384" xr:uid="{00000000-0005-0000-0000-0000BDC80000}"/>
    <cellStyle name="Normal 5 4 4 3 2 2 3" xfId="42122" xr:uid="{00000000-0005-0000-0000-0000BEC80000}"/>
    <cellStyle name="Normal 5 4 4 3 2 2 4" xfId="42123" xr:uid="{00000000-0005-0000-0000-0000BFC80000}"/>
    <cellStyle name="Normal 5 4 4 3 2 3" xfId="42124" xr:uid="{00000000-0005-0000-0000-0000C0C80000}"/>
    <cellStyle name="Normal 5 4 4 3 2 3 2" xfId="42125" xr:uid="{00000000-0005-0000-0000-0000C1C80000}"/>
    <cellStyle name="Normal 5 4 4 3 2 3 2 2" xfId="42126" xr:uid="{00000000-0005-0000-0000-0000C2C80000}"/>
    <cellStyle name="Normal 5 4 4 3 2 3 2 3" xfId="58385" xr:uid="{00000000-0005-0000-0000-0000C3C80000}"/>
    <cellStyle name="Normal 5 4 4 3 2 3 3" xfId="42127" xr:uid="{00000000-0005-0000-0000-0000C4C80000}"/>
    <cellStyle name="Normal 5 4 4 3 2 3 4" xfId="42128" xr:uid="{00000000-0005-0000-0000-0000C5C80000}"/>
    <cellStyle name="Normal 5 4 4 3 2 4" xfId="42129" xr:uid="{00000000-0005-0000-0000-0000C6C80000}"/>
    <cellStyle name="Normal 5 4 4 3 2 4 2" xfId="42130" xr:uid="{00000000-0005-0000-0000-0000C7C80000}"/>
    <cellStyle name="Normal 5 4 4 3 2 4 3" xfId="58386" xr:uid="{00000000-0005-0000-0000-0000C8C80000}"/>
    <cellStyle name="Normal 5 4 4 3 2 5" xfId="42131" xr:uid="{00000000-0005-0000-0000-0000C9C80000}"/>
    <cellStyle name="Normal 5 4 4 3 2 6" xfId="42132" xr:uid="{00000000-0005-0000-0000-0000CAC80000}"/>
    <cellStyle name="Normal 5 4 4 3 3" xfId="42133" xr:uid="{00000000-0005-0000-0000-0000CBC80000}"/>
    <cellStyle name="Normal 5 4 4 3 3 2" xfId="42134" xr:uid="{00000000-0005-0000-0000-0000CCC80000}"/>
    <cellStyle name="Normal 5 4 4 3 3 2 2" xfId="42135" xr:uid="{00000000-0005-0000-0000-0000CDC80000}"/>
    <cellStyle name="Normal 5 4 4 3 3 2 3" xfId="58387" xr:uid="{00000000-0005-0000-0000-0000CEC80000}"/>
    <cellStyle name="Normal 5 4 4 3 3 3" xfId="42136" xr:uid="{00000000-0005-0000-0000-0000CFC80000}"/>
    <cellStyle name="Normal 5 4 4 3 3 4" xfId="42137" xr:uid="{00000000-0005-0000-0000-0000D0C80000}"/>
    <cellStyle name="Normal 5 4 4 3 4" xfId="42138" xr:uid="{00000000-0005-0000-0000-0000D1C80000}"/>
    <cellStyle name="Normal 5 4 4 3 4 2" xfId="42139" xr:uid="{00000000-0005-0000-0000-0000D2C80000}"/>
    <cellStyle name="Normal 5 4 4 3 4 2 2" xfId="42140" xr:uid="{00000000-0005-0000-0000-0000D3C80000}"/>
    <cellStyle name="Normal 5 4 4 3 4 2 3" xfId="58388" xr:uid="{00000000-0005-0000-0000-0000D4C80000}"/>
    <cellStyle name="Normal 5 4 4 3 4 3" xfId="42141" xr:uid="{00000000-0005-0000-0000-0000D5C80000}"/>
    <cellStyle name="Normal 5 4 4 3 4 4" xfId="42142" xr:uid="{00000000-0005-0000-0000-0000D6C80000}"/>
    <cellStyle name="Normal 5 4 4 3 5" xfId="42143" xr:uid="{00000000-0005-0000-0000-0000D7C80000}"/>
    <cellStyle name="Normal 5 4 4 3 5 2" xfId="42144" xr:uid="{00000000-0005-0000-0000-0000D8C80000}"/>
    <cellStyle name="Normal 5 4 4 3 5 3" xfId="58389" xr:uid="{00000000-0005-0000-0000-0000D9C80000}"/>
    <cellStyle name="Normal 5 4 4 3 6" xfId="42145" xr:uid="{00000000-0005-0000-0000-0000DAC80000}"/>
    <cellStyle name="Normal 5 4 4 3 7" xfId="42146" xr:uid="{00000000-0005-0000-0000-0000DBC80000}"/>
    <cellStyle name="Normal 5 4 4 4" xfId="42147" xr:uid="{00000000-0005-0000-0000-0000DCC80000}"/>
    <cellStyle name="Normal 5 4 4 4 2" xfId="42148" xr:uid="{00000000-0005-0000-0000-0000DDC80000}"/>
    <cellStyle name="Normal 5 4 4 4 2 2" xfId="42149" xr:uid="{00000000-0005-0000-0000-0000DEC80000}"/>
    <cellStyle name="Normal 5 4 4 4 2 2 2" xfId="42150" xr:uid="{00000000-0005-0000-0000-0000DFC80000}"/>
    <cellStyle name="Normal 5 4 4 4 2 2 3" xfId="58390" xr:uid="{00000000-0005-0000-0000-0000E0C80000}"/>
    <cellStyle name="Normal 5 4 4 4 2 3" xfId="42151" xr:uid="{00000000-0005-0000-0000-0000E1C80000}"/>
    <cellStyle name="Normal 5 4 4 4 2 4" xfId="42152" xr:uid="{00000000-0005-0000-0000-0000E2C80000}"/>
    <cellStyle name="Normal 5 4 4 4 3" xfId="42153" xr:uid="{00000000-0005-0000-0000-0000E3C80000}"/>
    <cellStyle name="Normal 5 4 4 4 3 2" xfId="42154" xr:uid="{00000000-0005-0000-0000-0000E4C80000}"/>
    <cellStyle name="Normal 5 4 4 4 3 2 2" xfId="42155" xr:uid="{00000000-0005-0000-0000-0000E5C80000}"/>
    <cellStyle name="Normal 5 4 4 4 3 2 3" xfId="58391" xr:uid="{00000000-0005-0000-0000-0000E6C80000}"/>
    <cellStyle name="Normal 5 4 4 4 3 3" xfId="42156" xr:uid="{00000000-0005-0000-0000-0000E7C80000}"/>
    <cellStyle name="Normal 5 4 4 4 3 4" xfId="42157" xr:uid="{00000000-0005-0000-0000-0000E8C80000}"/>
    <cellStyle name="Normal 5 4 4 4 4" xfId="42158" xr:uid="{00000000-0005-0000-0000-0000E9C80000}"/>
    <cellStyle name="Normal 5 4 4 4 4 2" xfId="42159" xr:uid="{00000000-0005-0000-0000-0000EAC80000}"/>
    <cellStyle name="Normal 5 4 4 4 4 3" xfId="58392" xr:uid="{00000000-0005-0000-0000-0000EBC80000}"/>
    <cellStyle name="Normal 5 4 4 4 5" xfId="42160" xr:uid="{00000000-0005-0000-0000-0000ECC80000}"/>
    <cellStyle name="Normal 5 4 4 4 6" xfId="42161" xr:uid="{00000000-0005-0000-0000-0000EDC80000}"/>
    <cellStyle name="Normal 5 4 4 5" xfId="42162" xr:uid="{00000000-0005-0000-0000-0000EEC80000}"/>
    <cellStyle name="Normal 5 4 4 5 2" xfId="42163" xr:uid="{00000000-0005-0000-0000-0000EFC80000}"/>
    <cellStyle name="Normal 5 4 4 5 2 2" xfId="42164" xr:uid="{00000000-0005-0000-0000-0000F0C80000}"/>
    <cellStyle name="Normal 5 4 4 5 2 2 2" xfId="42165" xr:uid="{00000000-0005-0000-0000-0000F1C80000}"/>
    <cellStyle name="Normal 5 4 4 5 2 2 3" xfId="58393" xr:uid="{00000000-0005-0000-0000-0000F2C80000}"/>
    <cellStyle name="Normal 5 4 4 5 2 3" xfId="42166" xr:uid="{00000000-0005-0000-0000-0000F3C80000}"/>
    <cellStyle name="Normal 5 4 4 5 2 4" xfId="42167" xr:uid="{00000000-0005-0000-0000-0000F4C80000}"/>
    <cellStyle name="Normal 5 4 4 5 3" xfId="42168" xr:uid="{00000000-0005-0000-0000-0000F5C80000}"/>
    <cellStyle name="Normal 5 4 4 5 3 2" xfId="42169" xr:uid="{00000000-0005-0000-0000-0000F6C80000}"/>
    <cellStyle name="Normal 5 4 4 5 3 3" xfId="58394" xr:uid="{00000000-0005-0000-0000-0000F7C80000}"/>
    <cellStyle name="Normal 5 4 4 5 4" xfId="42170" xr:uid="{00000000-0005-0000-0000-0000F8C80000}"/>
    <cellStyle name="Normal 5 4 4 5 5" xfId="42171" xr:uid="{00000000-0005-0000-0000-0000F9C80000}"/>
    <cellStyle name="Normal 5 4 4 6" xfId="42172" xr:uid="{00000000-0005-0000-0000-0000FAC80000}"/>
    <cellStyle name="Normal 5 4 4 6 2" xfId="42173" xr:uid="{00000000-0005-0000-0000-0000FBC80000}"/>
    <cellStyle name="Normal 5 4 4 6 2 2" xfId="42174" xr:uid="{00000000-0005-0000-0000-0000FCC80000}"/>
    <cellStyle name="Normal 5 4 4 6 2 3" xfId="58395" xr:uid="{00000000-0005-0000-0000-0000FDC80000}"/>
    <cellStyle name="Normal 5 4 4 6 3" xfId="42175" xr:uid="{00000000-0005-0000-0000-0000FEC80000}"/>
    <cellStyle name="Normal 5 4 4 6 4" xfId="42176" xr:uid="{00000000-0005-0000-0000-0000FFC80000}"/>
    <cellStyle name="Normal 5 4 4 7" xfId="42177" xr:uid="{00000000-0005-0000-0000-000000C90000}"/>
    <cellStyle name="Normal 5 4 4 7 2" xfId="42178" xr:uid="{00000000-0005-0000-0000-000001C90000}"/>
    <cellStyle name="Normal 5 4 4 7 2 2" xfId="42179" xr:uid="{00000000-0005-0000-0000-000002C90000}"/>
    <cellStyle name="Normal 5 4 4 7 2 3" xfId="58396" xr:uid="{00000000-0005-0000-0000-000003C90000}"/>
    <cellStyle name="Normal 5 4 4 7 3" xfId="42180" xr:uid="{00000000-0005-0000-0000-000004C90000}"/>
    <cellStyle name="Normal 5 4 4 7 4" xfId="42181" xr:uid="{00000000-0005-0000-0000-000005C90000}"/>
    <cellStyle name="Normal 5 4 4 8" xfId="42182" xr:uid="{00000000-0005-0000-0000-000006C90000}"/>
    <cellStyle name="Normal 5 4 4 8 2" xfId="42183" xr:uid="{00000000-0005-0000-0000-000007C90000}"/>
    <cellStyle name="Normal 5 4 4 8 3" xfId="58397" xr:uid="{00000000-0005-0000-0000-000008C90000}"/>
    <cellStyle name="Normal 5 4 4 9" xfId="42184" xr:uid="{00000000-0005-0000-0000-000009C90000}"/>
    <cellStyle name="Normal 5 4 5" xfId="42185" xr:uid="{00000000-0005-0000-0000-00000AC90000}"/>
    <cellStyle name="Normal 5 4 5 10" xfId="42186" xr:uid="{00000000-0005-0000-0000-00000BC90000}"/>
    <cellStyle name="Normal 5 4 5 2" xfId="42187" xr:uid="{00000000-0005-0000-0000-00000CC90000}"/>
    <cellStyle name="Normal 5 4 5 2 2" xfId="42188" xr:uid="{00000000-0005-0000-0000-00000DC90000}"/>
    <cellStyle name="Normal 5 4 5 2 2 2" xfId="42189" xr:uid="{00000000-0005-0000-0000-00000EC90000}"/>
    <cellStyle name="Normal 5 4 5 2 2 2 2" xfId="42190" xr:uid="{00000000-0005-0000-0000-00000FC90000}"/>
    <cellStyle name="Normal 5 4 5 2 2 2 2 2" xfId="42191" xr:uid="{00000000-0005-0000-0000-000010C90000}"/>
    <cellStyle name="Normal 5 4 5 2 2 2 2 2 2" xfId="42192" xr:uid="{00000000-0005-0000-0000-000011C90000}"/>
    <cellStyle name="Normal 5 4 5 2 2 2 2 2 3" xfId="58398" xr:uid="{00000000-0005-0000-0000-000012C90000}"/>
    <cellStyle name="Normal 5 4 5 2 2 2 2 3" xfId="42193" xr:uid="{00000000-0005-0000-0000-000013C90000}"/>
    <cellStyle name="Normal 5 4 5 2 2 2 2 4" xfId="42194" xr:uid="{00000000-0005-0000-0000-000014C90000}"/>
    <cellStyle name="Normal 5 4 5 2 2 2 3" xfId="42195" xr:uid="{00000000-0005-0000-0000-000015C90000}"/>
    <cellStyle name="Normal 5 4 5 2 2 2 3 2" xfId="42196" xr:uid="{00000000-0005-0000-0000-000016C90000}"/>
    <cellStyle name="Normal 5 4 5 2 2 2 3 2 2" xfId="42197" xr:uid="{00000000-0005-0000-0000-000017C90000}"/>
    <cellStyle name="Normal 5 4 5 2 2 2 3 2 3" xfId="58399" xr:uid="{00000000-0005-0000-0000-000018C90000}"/>
    <cellStyle name="Normal 5 4 5 2 2 2 3 3" xfId="42198" xr:uid="{00000000-0005-0000-0000-000019C90000}"/>
    <cellStyle name="Normal 5 4 5 2 2 2 3 4" xfId="42199" xr:uid="{00000000-0005-0000-0000-00001AC90000}"/>
    <cellStyle name="Normal 5 4 5 2 2 2 4" xfId="42200" xr:uid="{00000000-0005-0000-0000-00001BC90000}"/>
    <cellStyle name="Normal 5 4 5 2 2 2 4 2" xfId="42201" xr:uid="{00000000-0005-0000-0000-00001CC90000}"/>
    <cellStyle name="Normal 5 4 5 2 2 2 4 3" xfId="58400" xr:uid="{00000000-0005-0000-0000-00001DC90000}"/>
    <cellStyle name="Normal 5 4 5 2 2 2 5" xfId="42202" xr:uid="{00000000-0005-0000-0000-00001EC90000}"/>
    <cellStyle name="Normal 5 4 5 2 2 2 6" xfId="42203" xr:uid="{00000000-0005-0000-0000-00001FC90000}"/>
    <cellStyle name="Normal 5 4 5 2 2 3" xfId="42204" xr:uid="{00000000-0005-0000-0000-000020C90000}"/>
    <cellStyle name="Normal 5 4 5 2 2 3 2" xfId="42205" xr:uid="{00000000-0005-0000-0000-000021C90000}"/>
    <cellStyle name="Normal 5 4 5 2 2 3 2 2" xfId="42206" xr:uid="{00000000-0005-0000-0000-000022C90000}"/>
    <cellStyle name="Normal 5 4 5 2 2 3 2 3" xfId="58401" xr:uid="{00000000-0005-0000-0000-000023C90000}"/>
    <cellStyle name="Normal 5 4 5 2 2 3 3" xfId="42207" xr:uid="{00000000-0005-0000-0000-000024C90000}"/>
    <cellStyle name="Normal 5 4 5 2 2 3 4" xfId="42208" xr:uid="{00000000-0005-0000-0000-000025C90000}"/>
    <cellStyle name="Normal 5 4 5 2 2 4" xfId="42209" xr:uid="{00000000-0005-0000-0000-000026C90000}"/>
    <cellStyle name="Normal 5 4 5 2 2 4 2" xfId="42210" xr:uid="{00000000-0005-0000-0000-000027C90000}"/>
    <cellStyle name="Normal 5 4 5 2 2 4 2 2" xfId="42211" xr:uid="{00000000-0005-0000-0000-000028C90000}"/>
    <cellStyle name="Normal 5 4 5 2 2 4 2 3" xfId="58402" xr:uid="{00000000-0005-0000-0000-000029C90000}"/>
    <cellStyle name="Normal 5 4 5 2 2 4 3" xfId="42212" xr:uid="{00000000-0005-0000-0000-00002AC90000}"/>
    <cellStyle name="Normal 5 4 5 2 2 4 4" xfId="42213" xr:uid="{00000000-0005-0000-0000-00002BC90000}"/>
    <cellStyle name="Normal 5 4 5 2 2 5" xfId="42214" xr:uid="{00000000-0005-0000-0000-00002CC90000}"/>
    <cellStyle name="Normal 5 4 5 2 2 5 2" xfId="42215" xr:uid="{00000000-0005-0000-0000-00002DC90000}"/>
    <cellStyle name="Normal 5 4 5 2 2 5 3" xfId="58403" xr:uid="{00000000-0005-0000-0000-00002EC90000}"/>
    <cellStyle name="Normal 5 4 5 2 2 6" xfId="42216" xr:uid="{00000000-0005-0000-0000-00002FC90000}"/>
    <cellStyle name="Normal 5 4 5 2 2 7" xfId="42217" xr:uid="{00000000-0005-0000-0000-000030C90000}"/>
    <cellStyle name="Normal 5 4 5 2 3" xfId="42218" xr:uid="{00000000-0005-0000-0000-000031C90000}"/>
    <cellStyle name="Normal 5 4 5 2 3 2" xfId="42219" xr:uid="{00000000-0005-0000-0000-000032C90000}"/>
    <cellStyle name="Normal 5 4 5 2 3 2 2" xfId="42220" xr:uid="{00000000-0005-0000-0000-000033C90000}"/>
    <cellStyle name="Normal 5 4 5 2 3 2 2 2" xfId="42221" xr:uid="{00000000-0005-0000-0000-000034C90000}"/>
    <cellStyle name="Normal 5 4 5 2 3 2 2 3" xfId="58404" xr:uid="{00000000-0005-0000-0000-000035C90000}"/>
    <cellStyle name="Normal 5 4 5 2 3 2 3" xfId="42222" xr:uid="{00000000-0005-0000-0000-000036C90000}"/>
    <cellStyle name="Normal 5 4 5 2 3 2 4" xfId="42223" xr:uid="{00000000-0005-0000-0000-000037C90000}"/>
    <cellStyle name="Normal 5 4 5 2 3 3" xfId="42224" xr:uid="{00000000-0005-0000-0000-000038C90000}"/>
    <cellStyle name="Normal 5 4 5 2 3 3 2" xfId="42225" xr:uid="{00000000-0005-0000-0000-000039C90000}"/>
    <cellStyle name="Normal 5 4 5 2 3 3 2 2" xfId="42226" xr:uid="{00000000-0005-0000-0000-00003AC90000}"/>
    <cellStyle name="Normal 5 4 5 2 3 3 2 3" xfId="58405" xr:uid="{00000000-0005-0000-0000-00003BC90000}"/>
    <cellStyle name="Normal 5 4 5 2 3 3 3" xfId="42227" xr:uid="{00000000-0005-0000-0000-00003CC90000}"/>
    <cellStyle name="Normal 5 4 5 2 3 3 4" xfId="42228" xr:uid="{00000000-0005-0000-0000-00003DC90000}"/>
    <cellStyle name="Normal 5 4 5 2 3 4" xfId="42229" xr:uid="{00000000-0005-0000-0000-00003EC90000}"/>
    <cellStyle name="Normal 5 4 5 2 3 4 2" xfId="42230" xr:uid="{00000000-0005-0000-0000-00003FC90000}"/>
    <cellStyle name="Normal 5 4 5 2 3 4 3" xfId="58406" xr:uid="{00000000-0005-0000-0000-000040C90000}"/>
    <cellStyle name="Normal 5 4 5 2 3 5" xfId="42231" xr:uid="{00000000-0005-0000-0000-000041C90000}"/>
    <cellStyle name="Normal 5 4 5 2 3 6" xfId="42232" xr:uid="{00000000-0005-0000-0000-000042C90000}"/>
    <cellStyle name="Normal 5 4 5 2 4" xfId="42233" xr:uid="{00000000-0005-0000-0000-000043C90000}"/>
    <cellStyle name="Normal 5 4 5 2 4 2" xfId="42234" xr:uid="{00000000-0005-0000-0000-000044C90000}"/>
    <cellStyle name="Normal 5 4 5 2 4 2 2" xfId="42235" xr:uid="{00000000-0005-0000-0000-000045C90000}"/>
    <cellStyle name="Normal 5 4 5 2 4 2 3" xfId="58407" xr:uid="{00000000-0005-0000-0000-000046C90000}"/>
    <cellStyle name="Normal 5 4 5 2 4 3" xfId="42236" xr:uid="{00000000-0005-0000-0000-000047C90000}"/>
    <cellStyle name="Normal 5 4 5 2 4 4" xfId="42237" xr:uid="{00000000-0005-0000-0000-000048C90000}"/>
    <cellStyle name="Normal 5 4 5 2 5" xfId="42238" xr:uid="{00000000-0005-0000-0000-000049C90000}"/>
    <cellStyle name="Normal 5 4 5 2 5 2" xfId="42239" xr:uid="{00000000-0005-0000-0000-00004AC90000}"/>
    <cellStyle name="Normal 5 4 5 2 5 2 2" xfId="42240" xr:uid="{00000000-0005-0000-0000-00004BC90000}"/>
    <cellStyle name="Normal 5 4 5 2 5 2 3" xfId="58408" xr:uid="{00000000-0005-0000-0000-00004CC90000}"/>
    <cellStyle name="Normal 5 4 5 2 5 3" xfId="42241" xr:uid="{00000000-0005-0000-0000-00004DC90000}"/>
    <cellStyle name="Normal 5 4 5 2 5 4" xfId="42242" xr:uid="{00000000-0005-0000-0000-00004EC90000}"/>
    <cellStyle name="Normal 5 4 5 2 6" xfId="42243" xr:uid="{00000000-0005-0000-0000-00004FC90000}"/>
    <cellStyle name="Normal 5 4 5 2 6 2" xfId="42244" xr:uid="{00000000-0005-0000-0000-000050C90000}"/>
    <cellStyle name="Normal 5 4 5 2 6 3" xfId="58409" xr:uid="{00000000-0005-0000-0000-000051C90000}"/>
    <cellStyle name="Normal 5 4 5 2 7" xfId="42245" xr:uid="{00000000-0005-0000-0000-000052C90000}"/>
    <cellStyle name="Normal 5 4 5 2 8" xfId="42246" xr:uid="{00000000-0005-0000-0000-000053C90000}"/>
    <cellStyle name="Normal 5 4 5 3" xfId="42247" xr:uid="{00000000-0005-0000-0000-000054C90000}"/>
    <cellStyle name="Normal 5 4 5 3 2" xfId="42248" xr:uid="{00000000-0005-0000-0000-000055C90000}"/>
    <cellStyle name="Normal 5 4 5 3 2 2" xfId="42249" xr:uid="{00000000-0005-0000-0000-000056C90000}"/>
    <cellStyle name="Normal 5 4 5 3 2 2 2" xfId="42250" xr:uid="{00000000-0005-0000-0000-000057C90000}"/>
    <cellStyle name="Normal 5 4 5 3 2 2 2 2" xfId="42251" xr:uid="{00000000-0005-0000-0000-000058C90000}"/>
    <cellStyle name="Normal 5 4 5 3 2 2 2 3" xfId="58410" xr:uid="{00000000-0005-0000-0000-000059C90000}"/>
    <cellStyle name="Normal 5 4 5 3 2 2 3" xfId="42252" xr:uid="{00000000-0005-0000-0000-00005AC90000}"/>
    <cellStyle name="Normal 5 4 5 3 2 2 4" xfId="42253" xr:uid="{00000000-0005-0000-0000-00005BC90000}"/>
    <cellStyle name="Normal 5 4 5 3 2 3" xfId="42254" xr:uid="{00000000-0005-0000-0000-00005CC90000}"/>
    <cellStyle name="Normal 5 4 5 3 2 3 2" xfId="42255" xr:uid="{00000000-0005-0000-0000-00005DC90000}"/>
    <cellStyle name="Normal 5 4 5 3 2 3 2 2" xfId="42256" xr:uid="{00000000-0005-0000-0000-00005EC90000}"/>
    <cellStyle name="Normal 5 4 5 3 2 3 2 3" xfId="58411" xr:uid="{00000000-0005-0000-0000-00005FC90000}"/>
    <cellStyle name="Normal 5 4 5 3 2 3 3" xfId="42257" xr:uid="{00000000-0005-0000-0000-000060C90000}"/>
    <cellStyle name="Normal 5 4 5 3 2 3 4" xfId="42258" xr:uid="{00000000-0005-0000-0000-000061C90000}"/>
    <cellStyle name="Normal 5 4 5 3 2 4" xfId="42259" xr:uid="{00000000-0005-0000-0000-000062C90000}"/>
    <cellStyle name="Normal 5 4 5 3 2 4 2" xfId="42260" xr:uid="{00000000-0005-0000-0000-000063C90000}"/>
    <cellStyle name="Normal 5 4 5 3 2 4 3" xfId="58412" xr:uid="{00000000-0005-0000-0000-000064C90000}"/>
    <cellStyle name="Normal 5 4 5 3 2 5" xfId="42261" xr:uid="{00000000-0005-0000-0000-000065C90000}"/>
    <cellStyle name="Normal 5 4 5 3 2 6" xfId="42262" xr:uid="{00000000-0005-0000-0000-000066C90000}"/>
    <cellStyle name="Normal 5 4 5 3 3" xfId="42263" xr:uid="{00000000-0005-0000-0000-000067C90000}"/>
    <cellStyle name="Normal 5 4 5 3 3 2" xfId="42264" xr:uid="{00000000-0005-0000-0000-000068C90000}"/>
    <cellStyle name="Normal 5 4 5 3 3 2 2" xfId="42265" xr:uid="{00000000-0005-0000-0000-000069C90000}"/>
    <cellStyle name="Normal 5 4 5 3 3 2 3" xfId="58413" xr:uid="{00000000-0005-0000-0000-00006AC90000}"/>
    <cellStyle name="Normal 5 4 5 3 3 3" xfId="42266" xr:uid="{00000000-0005-0000-0000-00006BC90000}"/>
    <cellStyle name="Normal 5 4 5 3 3 4" xfId="42267" xr:uid="{00000000-0005-0000-0000-00006CC90000}"/>
    <cellStyle name="Normal 5 4 5 3 4" xfId="42268" xr:uid="{00000000-0005-0000-0000-00006DC90000}"/>
    <cellStyle name="Normal 5 4 5 3 4 2" xfId="42269" xr:uid="{00000000-0005-0000-0000-00006EC90000}"/>
    <cellStyle name="Normal 5 4 5 3 4 2 2" xfId="42270" xr:uid="{00000000-0005-0000-0000-00006FC90000}"/>
    <cellStyle name="Normal 5 4 5 3 4 2 3" xfId="58414" xr:uid="{00000000-0005-0000-0000-000070C90000}"/>
    <cellStyle name="Normal 5 4 5 3 4 3" xfId="42271" xr:uid="{00000000-0005-0000-0000-000071C90000}"/>
    <cellStyle name="Normal 5 4 5 3 4 4" xfId="42272" xr:uid="{00000000-0005-0000-0000-000072C90000}"/>
    <cellStyle name="Normal 5 4 5 3 5" xfId="42273" xr:uid="{00000000-0005-0000-0000-000073C90000}"/>
    <cellStyle name="Normal 5 4 5 3 5 2" xfId="42274" xr:uid="{00000000-0005-0000-0000-000074C90000}"/>
    <cellStyle name="Normal 5 4 5 3 5 3" xfId="58415" xr:uid="{00000000-0005-0000-0000-000075C90000}"/>
    <cellStyle name="Normal 5 4 5 3 6" xfId="42275" xr:uid="{00000000-0005-0000-0000-000076C90000}"/>
    <cellStyle name="Normal 5 4 5 3 7" xfId="42276" xr:uid="{00000000-0005-0000-0000-000077C90000}"/>
    <cellStyle name="Normal 5 4 5 4" xfId="42277" xr:uid="{00000000-0005-0000-0000-000078C90000}"/>
    <cellStyle name="Normal 5 4 5 4 2" xfId="42278" xr:uid="{00000000-0005-0000-0000-000079C90000}"/>
    <cellStyle name="Normal 5 4 5 4 2 2" xfId="42279" xr:uid="{00000000-0005-0000-0000-00007AC90000}"/>
    <cellStyle name="Normal 5 4 5 4 2 2 2" xfId="42280" xr:uid="{00000000-0005-0000-0000-00007BC90000}"/>
    <cellStyle name="Normal 5 4 5 4 2 2 3" xfId="58416" xr:uid="{00000000-0005-0000-0000-00007CC90000}"/>
    <cellStyle name="Normal 5 4 5 4 2 3" xfId="42281" xr:uid="{00000000-0005-0000-0000-00007DC90000}"/>
    <cellStyle name="Normal 5 4 5 4 2 4" xfId="42282" xr:uid="{00000000-0005-0000-0000-00007EC90000}"/>
    <cellStyle name="Normal 5 4 5 4 3" xfId="42283" xr:uid="{00000000-0005-0000-0000-00007FC90000}"/>
    <cellStyle name="Normal 5 4 5 4 3 2" xfId="42284" xr:uid="{00000000-0005-0000-0000-000080C90000}"/>
    <cellStyle name="Normal 5 4 5 4 3 2 2" xfId="42285" xr:uid="{00000000-0005-0000-0000-000081C90000}"/>
    <cellStyle name="Normal 5 4 5 4 3 2 3" xfId="58417" xr:uid="{00000000-0005-0000-0000-000082C90000}"/>
    <cellStyle name="Normal 5 4 5 4 3 3" xfId="42286" xr:uid="{00000000-0005-0000-0000-000083C90000}"/>
    <cellStyle name="Normal 5 4 5 4 3 4" xfId="42287" xr:uid="{00000000-0005-0000-0000-000084C90000}"/>
    <cellStyle name="Normal 5 4 5 4 4" xfId="42288" xr:uid="{00000000-0005-0000-0000-000085C90000}"/>
    <cellStyle name="Normal 5 4 5 4 4 2" xfId="42289" xr:uid="{00000000-0005-0000-0000-000086C90000}"/>
    <cellStyle name="Normal 5 4 5 4 4 3" xfId="58418" xr:uid="{00000000-0005-0000-0000-000087C90000}"/>
    <cellStyle name="Normal 5 4 5 4 5" xfId="42290" xr:uid="{00000000-0005-0000-0000-000088C90000}"/>
    <cellStyle name="Normal 5 4 5 4 6" xfId="42291" xr:uid="{00000000-0005-0000-0000-000089C90000}"/>
    <cellStyle name="Normal 5 4 5 5" xfId="42292" xr:uid="{00000000-0005-0000-0000-00008AC90000}"/>
    <cellStyle name="Normal 5 4 5 5 2" xfId="42293" xr:uid="{00000000-0005-0000-0000-00008BC90000}"/>
    <cellStyle name="Normal 5 4 5 5 2 2" xfId="42294" xr:uid="{00000000-0005-0000-0000-00008CC90000}"/>
    <cellStyle name="Normal 5 4 5 5 2 2 2" xfId="42295" xr:uid="{00000000-0005-0000-0000-00008DC90000}"/>
    <cellStyle name="Normal 5 4 5 5 2 2 3" xfId="58419" xr:uid="{00000000-0005-0000-0000-00008EC90000}"/>
    <cellStyle name="Normal 5 4 5 5 2 3" xfId="42296" xr:uid="{00000000-0005-0000-0000-00008FC90000}"/>
    <cellStyle name="Normal 5 4 5 5 2 4" xfId="42297" xr:uid="{00000000-0005-0000-0000-000090C90000}"/>
    <cellStyle name="Normal 5 4 5 5 3" xfId="42298" xr:uid="{00000000-0005-0000-0000-000091C90000}"/>
    <cellStyle name="Normal 5 4 5 5 3 2" xfId="42299" xr:uid="{00000000-0005-0000-0000-000092C90000}"/>
    <cellStyle name="Normal 5 4 5 5 3 3" xfId="58420" xr:uid="{00000000-0005-0000-0000-000093C90000}"/>
    <cellStyle name="Normal 5 4 5 5 4" xfId="42300" xr:uid="{00000000-0005-0000-0000-000094C90000}"/>
    <cellStyle name="Normal 5 4 5 5 5" xfId="42301" xr:uid="{00000000-0005-0000-0000-000095C90000}"/>
    <cellStyle name="Normal 5 4 5 6" xfId="42302" xr:uid="{00000000-0005-0000-0000-000096C90000}"/>
    <cellStyle name="Normal 5 4 5 6 2" xfId="42303" xr:uid="{00000000-0005-0000-0000-000097C90000}"/>
    <cellStyle name="Normal 5 4 5 6 2 2" xfId="42304" xr:uid="{00000000-0005-0000-0000-000098C90000}"/>
    <cellStyle name="Normal 5 4 5 6 2 3" xfId="58421" xr:uid="{00000000-0005-0000-0000-000099C90000}"/>
    <cellStyle name="Normal 5 4 5 6 3" xfId="42305" xr:uid="{00000000-0005-0000-0000-00009AC90000}"/>
    <cellStyle name="Normal 5 4 5 6 4" xfId="42306" xr:uid="{00000000-0005-0000-0000-00009BC90000}"/>
    <cellStyle name="Normal 5 4 5 7" xfId="42307" xr:uid="{00000000-0005-0000-0000-00009CC90000}"/>
    <cellStyle name="Normal 5 4 5 7 2" xfId="42308" xr:uid="{00000000-0005-0000-0000-00009DC90000}"/>
    <cellStyle name="Normal 5 4 5 7 2 2" xfId="42309" xr:uid="{00000000-0005-0000-0000-00009EC90000}"/>
    <cellStyle name="Normal 5 4 5 7 2 3" xfId="58422" xr:uid="{00000000-0005-0000-0000-00009FC90000}"/>
    <cellStyle name="Normal 5 4 5 7 3" xfId="42310" xr:uid="{00000000-0005-0000-0000-0000A0C90000}"/>
    <cellStyle name="Normal 5 4 5 7 4" xfId="42311" xr:uid="{00000000-0005-0000-0000-0000A1C90000}"/>
    <cellStyle name="Normal 5 4 5 8" xfId="42312" xr:uid="{00000000-0005-0000-0000-0000A2C90000}"/>
    <cellStyle name="Normal 5 4 5 8 2" xfId="42313" xr:uid="{00000000-0005-0000-0000-0000A3C90000}"/>
    <cellStyle name="Normal 5 4 5 8 3" xfId="58423" xr:uid="{00000000-0005-0000-0000-0000A4C90000}"/>
    <cellStyle name="Normal 5 4 5 9" xfId="42314" xr:uid="{00000000-0005-0000-0000-0000A5C90000}"/>
    <cellStyle name="Normal 5 4 6" xfId="42315" xr:uid="{00000000-0005-0000-0000-0000A6C90000}"/>
    <cellStyle name="Normal 5 4 6 10" xfId="42316" xr:uid="{00000000-0005-0000-0000-0000A7C90000}"/>
    <cellStyle name="Normal 5 4 6 2" xfId="42317" xr:uid="{00000000-0005-0000-0000-0000A8C90000}"/>
    <cellStyle name="Normal 5 4 6 2 2" xfId="42318" xr:uid="{00000000-0005-0000-0000-0000A9C90000}"/>
    <cellStyle name="Normal 5 4 6 2 2 2" xfId="42319" xr:uid="{00000000-0005-0000-0000-0000AAC90000}"/>
    <cellStyle name="Normal 5 4 6 2 2 2 2" xfId="42320" xr:uid="{00000000-0005-0000-0000-0000ABC90000}"/>
    <cellStyle name="Normal 5 4 6 2 2 2 2 2" xfId="42321" xr:uid="{00000000-0005-0000-0000-0000ACC90000}"/>
    <cellStyle name="Normal 5 4 6 2 2 2 2 2 2" xfId="42322" xr:uid="{00000000-0005-0000-0000-0000ADC90000}"/>
    <cellStyle name="Normal 5 4 6 2 2 2 2 2 3" xfId="58424" xr:uid="{00000000-0005-0000-0000-0000AEC90000}"/>
    <cellStyle name="Normal 5 4 6 2 2 2 2 3" xfId="42323" xr:uid="{00000000-0005-0000-0000-0000AFC90000}"/>
    <cellStyle name="Normal 5 4 6 2 2 2 2 4" xfId="42324" xr:uid="{00000000-0005-0000-0000-0000B0C90000}"/>
    <cellStyle name="Normal 5 4 6 2 2 2 3" xfId="42325" xr:uid="{00000000-0005-0000-0000-0000B1C90000}"/>
    <cellStyle name="Normal 5 4 6 2 2 2 3 2" xfId="42326" xr:uid="{00000000-0005-0000-0000-0000B2C90000}"/>
    <cellStyle name="Normal 5 4 6 2 2 2 3 2 2" xfId="42327" xr:uid="{00000000-0005-0000-0000-0000B3C90000}"/>
    <cellStyle name="Normal 5 4 6 2 2 2 3 2 3" xfId="58425" xr:uid="{00000000-0005-0000-0000-0000B4C90000}"/>
    <cellStyle name="Normal 5 4 6 2 2 2 3 3" xfId="42328" xr:uid="{00000000-0005-0000-0000-0000B5C90000}"/>
    <cellStyle name="Normal 5 4 6 2 2 2 3 4" xfId="42329" xr:uid="{00000000-0005-0000-0000-0000B6C90000}"/>
    <cellStyle name="Normal 5 4 6 2 2 2 4" xfId="42330" xr:uid="{00000000-0005-0000-0000-0000B7C90000}"/>
    <cellStyle name="Normal 5 4 6 2 2 2 4 2" xfId="42331" xr:uid="{00000000-0005-0000-0000-0000B8C90000}"/>
    <cellStyle name="Normal 5 4 6 2 2 2 4 3" xfId="58426" xr:uid="{00000000-0005-0000-0000-0000B9C90000}"/>
    <cellStyle name="Normal 5 4 6 2 2 2 5" xfId="42332" xr:uid="{00000000-0005-0000-0000-0000BAC90000}"/>
    <cellStyle name="Normal 5 4 6 2 2 2 6" xfId="42333" xr:uid="{00000000-0005-0000-0000-0000BBC90000}"/>
    <cellStyle name="Normal 5 4 6 2 2 3" xfId="42334" xr:uid="{00000000-0005-0000-0000-0000BCC90000}"/>
    <cellStyle name="Normal 5 4 6 2 2 3 2" xfId="42335" xr:uid="{00000000-0005-0000-0000-0000BDC90000}"/>
    <cellStyle name="Normal 5 4 6 2 2 3 2 2" xfId="42336" xr:uid="{00000000-0005-0000-0000-0000BEC90000}"/>
    <cellStyle name="Normal 5 4 6 2 2 3 2 3" xfId="58427" xr:uid="{00000000-0005-0000-0000-0000BFC90000}"/>
    <cellStyle name="Normal 5 4 6 2 2 3 3" xfId="42337" xr:uid="{00000000-0005-0000-0000-0000C0C90000}"/>
    <cellStyle name="Normal 5 4 6 2 2 3 4" xfId="42338" xr:uid="{00000000-0005-0000-0000-0000C1C90000}"/>
    <cellStyle name="Normal 5 4 6 2 2 4" xfId="42339" xr:uid="{00000000-0005-0000-0000-0000C2C90000}"/>
    <cellStyle name="Normal 5 4 6 2 2 4 2" xfId="42340" xr:uid="{00000000-0005-0000-0000-0000C3C90000}"/>
    <cellStyle name="Normal 5 4 6 2 2 4 2 2" xfId="42341" xr:uid="{00000000-0005-0000-0000-0000C4C90000}"/>
    <cellStyle name="Normal 5 4 6 2 2 4 2 3" xfId="58428" xr:uid="{00000000-0005-0000-0000-0000C5C90000}"/>
    <cellStyle name="Normal 5 4 6 2 2 4 3" xfId="42342" xr:uid="{00000000-0005-0000-0000-0000C6C90000}"/>
    <cellStyle name="Normal 5 4 6 2 2 4 4" xfId="42343" xr:uid="{00000000-0005-0000-0000-0000C7C90000}"/>
    <cellStyle name="Normal 5 4 6 2 2 5" xfId="42344" xr:uid="{00000000-0005-0000-0000-0000C8C90000}"/>
    <cellStyle name="Normal 5 4 6 2 2 5 2" xfId="42345" xr:uid="{00000000-0005-0000-0000-0000C9C90000}"/>
    <cellStyle name="Normal 5 4 6 2 2 5 3" xfId="58429" xr:uid="{00000000-0005-0000-0000-0000CAC90000}"/>
    <cellStyle name="Normal 5 4 6 2 2 6" xfId="42346" xr:uid="{00000000-0005-0000-0000-0000CBC90000}"/>
    <cellStyle name="Normal 5 4 6 2 2 7" xfId="42347" xr:uid="{00000000-0005-0000-0000-0000CCC90000}"/>
    <cellStyle name="Normal 5 4 6 2 3" xfId="42348" xr:uid="{00000000-0005-0000-0000-0000CDC90000}"/>
    <cellStyle name="Normal 5 4 6 2 3 2" xfId="42349" xr:uid="{00000000-0005-0000-0000-0000CEC90000}"/>
    <cellStyle name="Normal 5 4 6 2 3 2 2" xfId="42350" xr:uid="{00000000-0005-0000-0000-0000CFC90000}"/>
    <cellStyle name="Normal 5 4 6 2 3 2 2 2" xfId="42351" xr:uid="{00000000-0005-0000-0000-0000D0C90000}"/>
    <cellStyle name="Normal 5 4 6 2 3 2 2 3" xfId="58430" xr:uid="{00000000-0005-0000-0000-0000D1C90000}"/>
    <cellStyle name="Normal 5 4 6 2 3 2 3" xfId="42352" xr:uid="{00000000-0005-0000-0000-0000D2C90000}"/>
    <cellStyle name="Normal 5 4 6 2 3 2 4" xfId="42353" xr:uid="{00000000-0005-0000-0000-0000D3C90000}"/>
    <cellStyle name="Normal 5 4 6 2 3 3" xfId="42354" xr:uid="{00000000-0005-0000-0000-0000D4C90000}"/>
    <cellStyle name="Normal 5 4 6 2 3 3 2" xfId="42355" xr:uid="{00000000-0005-0000-0000-0000D5C90000}"/>
    <cellStyle name="Normal 5 4 6 2 3 3 2 2" xfId="42356" xr:uid="{00000000-0005-0000-0000-0000D6C90000}"/>
    <cellStyle name="Normal 5 4 6 2 3 3 2 3" xfId="58431" xr:uid="{00000000-0005-0000-0000-0000D7C90000}"/>
    <cellStyle name="Normal 5 4 6 2 3 3 3" xfId="42357" xr:uid="{00000000-0005-0000-0000-0000D8C90000}"/>
    <cellStyle name="Normal 5 4 6 2 3 3 4" xfId="42358" xr:uid="{00000000-0005-0000-0000-0000D9C90000}"/>
    <cellStyle name="Normal 5 4 6 2 3 4" xfId="42359" xr:uid="{00000000-0005-0000-0000-0000DAC90000}"/>
    <cellStyle name="Normal 5 4 6 2 3 4 2" xfId="42360" xr:uid="{00000000-0005-0000-0000-0000DBC90000}"/>
    <cellStyle name="Normal 5 4 6 2 3 4 3" xfId="58432" xr:uid="{00000000-0005-0000-0000-0000DCC90000}"/>
    <cellStyle name="Normal 5 4 6 2 3 5" xfId="42361" xr:uid="{00000000-0005-0000-0000-0000DDC90000}"/>
    <cellStyle name="Normal 5 4 6 2 3 6" xfId="42362" xr:uid="{00000000-0005-0000-0000-0000DEC90000}"/>
    <cellStyle name="Normal 5 4 6 2 4" xfId="42363" xr:uid="{00000000-0005-0000-0000-0000DFC90000}"/>
    <cellStyle name="Normal 5 4 6 2 4 2" xfId="42364" xr:uid="{00000000-0005-0000-0000-0000E0C90000}"/>
    <cellStyle name="Normal 5 4 6 2 4 2 2" xfId="42365" xr:uid="{00000000-0005-0000-0000-0000E1C90000}"/>
    <cellStyle name="Normal 5 4 6 2 4 2 3" xfId="58433" xr:uid="{00000000-0005-0000-0000-0000E2C90000}"/>
    <cellStyle name="Normal 5 4 6 2 4 3" xfId="42366" xr:uid="{00000000-0005-0000-0000-0000E3C90000}"/>
    <cellStyle name="Normal 5 4 6 2 4 4" xfId="42367" xr:uid="{00000000-0005-0000-0000-0000E4C90000}"/>
    <cellStyle name="Normal 5 4 6 2 5" xfId="42368" xr:uid="{00000000-0005-0000-0000-0000E5C90000}"/>
    <cellStyle name="Normal 5 4 6 2 5 2" xfId="42369" xr:uid="{00000000-0005-0000-0000-0000E6C90000}"/>
    <cellStyle name="Normal 5 4 6 2 5 2 2" xfId="42370" xr:uid="{00000000-0005-0000-0000-0000E7C90000}"/>
    <cellStyle name="Normal 5 4 6 2 5 2 3" xfId="58434" xr:uid="{00000000-0005-0000-0000-0000E8C90000}"/>
    <cellStyle name="Normal 5 4 6 2 5 3" xfId="42371" xr:uid="{00000000-0005-0000-0000-0000E9C90000}"/>
    <cellStyle name="Normal 5 4 6 2 5 4" xfId="42372" xr:uid="{00000000-0005-0000-0000-0000EAC90000}"/>
    <cellStyle name="Normal 5 4 6 2 6" xfId="42373" xr:uid="{00000000-0005-0000-0000-0000EBC90000}"/>
    <cellStyle name="Normal 5 4 6 2 6 2" xfId="42374" xr:uid="{00000000-0005-0000-0000-0000ECC90000}"/>
    <cellStyle name="Normal 5 4 6 2 6 3" xfId="58435" xr:uid="{00000000-0005-0000-0000-0000EDC90000}"/>
    <cellStyle name="Normal 5 4 6 2 7" xfId="42375" xr:uid="{00000000-0005-0000-0000-0000EEC90000}"/>
    <cellStyle name="Normal 5 4 6 2 8" xfId="42376" xr:uid="{00000000-0005-0000-0000-0000EFC90000}"/>
    <cellStyle name="Normal 5 4 6 3" xfId="42377" xr:uid="{00000000-0005-0000-0000-0000F0C90000}"/>
    <cellStyle name="Normal 5 4 6 3 2" xfId="42378" xr:uid="{00000000-0005-0000-0000-0000F1C90000}"/>
    <cellStyle name="Normal 5 4 6 3 2 2" xfId="42379" xr:uid="{00000000-0005-0000-0000-0000F2C90000}"/>
    <cellStyle name="Normal 5 4 6 3 2 2 2" xfId="42380" xr:uid="{00000000-0005-0000-0000-0000F3C90000}"/>
    <cellStyle name="Normal 5 4 6 3 2 2 2 2" xfId="42381" xr:uid="{00000000-0005-0000-0000-0000F4C90000}"/>
    <cellStyle name="Normal 5 4 6 3 2 2 2 3" xfId="58436" xr:uid="{00000000-0005-0000-0000-0000F5C90000}"/>
    <cellStyle name="Normal 5 4 6 3 2 2 3" xfId="42382" xr:uid="{00000000-0005-0000-0000-0000F6C90000}"/>
    <cellStyle name="Normal 5 4 6 3 2 2 4" xfId="42383" xr:uid="{00000000-0005-0000-0000-0000F7C90000}"/>
    <cellStyle name="Normal 5 4 6 3 2 3" xfId="42384" xr:uid="{00000000-0005-0000-0000-0000F8C90000}"/>
    <cellStyle name="Normal 5 4 6 3 2 3 2" xfId="42385" xr:uid="{00000000-0005-0000-0000-0000F9C90000}"/>
    <cellStyle name="Normal 5 4 6 3 2 3 2 2" xfId="42386" xr:uid="{00000000-0005-0000-0000-0000FAC90000}"/>
    <cellStyle name="Normal 5 4 6 3 2 3 2 3" xfId="58437" xr:uid="{00000000-0005-0000-0000-0000FBC90000}"/>
    <cellStyle name="Normal 5 4 6 3 2 3 3" xfId="42387" xr:uid="{00000000-0005-0000-0000-0000FCC90000}"/>
    <cellStyle name="Normal 5 4 6 3 2 3 4" xfId="42388" xr:uid="{00000000-0005-0000-0000-0000FDC90000}"/>
    <cellStyle name="Normal 5 4 6 3 2 4" xfId="42389" xr:uid="{00000000-0005-0000-0000-0000FEC90000}"/>
    <cellStyle name="Normal 5 4 6 3 2 4 2" xfId="42390" xr:uid="{00000000-0005-0000-0000-0000FFC90000}"/>
    <cellStyle name="Normal 5 4 6 3 2 4 3" xfId="58438" xr:uid="{00000000-0005-0000-0000-000000CA0000}"/>
    <cellStyle name="Normal 5 4 6 3 2 5" xfId="42391" xr:uid="{00000000-0005-0000-0000-000001CA0000}"/>
    <cellStyle name="Normal 5 4 6 3 2 6" xfId="42392" xr:uid="{00000000-0005-0000-0000-000002CA0000}"/>
    <cellStyle name="Normal 5 4 6 3 3" xfId="42393" xr:uid="{00000000-0005-0000-0000-000003CA0000}"/>
    <cellStyle name="Normal 5 4 6 3 3 2" xfId="42394" xr:uid="{00000000-0005-0000-0000-000004CA0000}"/>
    <cellStyle name="Normal 5 4 6 3 3 2 2" xfId="42395" xr:uid="{00000000-0005-0000-0000-000005CA0000}"/>
    <cellStyle name="Normal 5 4 6 3 3 2 3" xfId="58439" xr:uid="{00000000-0005-0000-0000-000006CA0000}"/>
    <cellStyle name="Normal 5 4 6 3 3 3" xfId="42396" xr:uid="{00000000-0005-0000-0000-000007CA0000}"/>
    <cellStyle name="Normal 5 4 6 3 3 4" xfId="42397" xr:uid="{00000000-0005-0000-0000-000008CA0000}"/>
    <cellStyle name="Normal 5 4 6 3 4" xfId="42398" xr:uid="{00000000-0005-0000-0000-000009CA0000}"/>
    <cellStyle name="Normal 5 4 6 3 4 2" xfId="42399" xr:uid="{00000000-0005-0000-0000-00000ACA0000}"/>
    <cellStyle name="Normal 5 4 6 3 4 2 2" xfId="42400" xr:uid="{00000000-0005-0000-0000-00000BCA0000}"/>
    <cellStyle name="Normal 5 4 6 3 4 2 3" xfId="58440" xr:uid="{00000000-0005-0000-0000-00000CCA0000}"/>
    <cellStyle name="Normal 5 4 6 3 4 3" xfId="42401" xr:uid="{00000000-0005-0000-0000-00000DCA0000}"/>
    <cellStyle name="Normal 5 4 6 3 4 4" xfId="42402" xr:uid="{00000000-0005-0000-0000-00000ECA0000}"/>
    <cellStyle name="Normal 5 4 6 3 5" xfId="42403" xr:uid="{00000000-0005-0000-0000-00000FCA0000}"/>
    <cellStyle name="Normal 5 4 6 3 5 2" xfId="42404" xr:uid="{00000000-0005-0000-0000-000010CA0000}"/>
    <cellStyle name="Normal 5 4 6 3 5 3" xfId="58441" xr:uid="{00000000-0005-0000-0000-000011CA0000}"/>
    <cellStyle name="Normal 5 4 6 3 6" xfId="42405" xr:uid="{00000000-0005-0000-0000-000012CA0000}"/>
    <cellStyle name="Normal 5 4 6 3 7" xfId="42406" xr:uid="{00000000-0005-0000-0000-000013CA0000}"/>
    <cellStyle name="Normal 5 4 6 4" xfId="42407" xr:uid="{00000000-0005-0000-0000-000014CA0000}"/>
    <cellStyle name="Normal 5 4 6 4 2" xfId="42408" xr:uid="{00000000-0005-0000-0000-000015CA0000}"/>
    <cellStyle name="Normal 5 4 6 4 2 2" xfId="42409" xr:uid="{00000000-0005-0000-0000-000016CA0000}"/>
    <cellStyle name="Normal 5 4 6 4 2 2 2" xfId="42410" xr:uid="{00000000-0005-0000-0000-000017CA0000}"/>
    <cellStyle name="Normal 5 4 6 4 2 2 3" xfId="58442" xr:uid="{00000000-0005-0000-0000-000018CA0000}"/>
    <cellStyle name="Normal 5 4 6 4 2 3" xfId="42411" xr:uid="{00000000-0005-0000-0000-000019CA0000}"/>
    <cellStyle name="Normal 5 4 6 4 2 4" xfId="42412" xr:uid="{00000000-0005-0000-0000-00001ACA0000}"/>
    <cellStyle name="Normal 5 4 6 4 3" xfId="42413" xr:uid="{00000000-0005-0000-0000-00001BCA0000}"/>
    <cellStyle name="Normal 5 4 6 4 3 2" xfId="42414" xr:uid="{00000000-0005-0000-0000-00001CCA0000}"/>
    <cellStyle name="Normal 5 4 6 4 3 2 2" xfId="42415" xr:uid="{00000000-0005-0000-0000-00001DCA0000}"/>
    <cellStyle name="Normal 5 4 6 4 3 2 3" xfId="58443" xr:uid="{00000000-0005-0000-0000-00001ECA0000}"/>
    <cellStyle name="Normal 5 4 6 4 3 3" xfId="42416" xr:uid="{00000000-0005-0000-0000-00001FCA0000}"/>
    <cellStyle name="Normal 5 4 6 4 3 4" xfId="42417" xr:uid="{00000000-0005-0000-0000-000020CA0000}"/>
    <cellStyle name="Normal 5 4 6 4 4" xfId="42418" xr:uid="{00000000-0005-0000-0000-000021CA0000}"/>
    <cellStyle name="Normal 5 4 6 4 4 2" xfId="42419" xr:uid="{00000000-0005-0000-0000-000022CA0000}"/>
    <cellStyle name="Normal 5 4 6 4 4 3" xfId="58444" xr:uid="{00000000-0005-0000-0000-000023CA0000}"/>
    <cellStyle name="Normal 5 4 6 4 5" xfId="42420" xr:uid="{00000000-0005-0000-0000-000024CA0000}"/>
    <cellStyle name="Normal 5 4 6 4 6" xfId="42421" xr:uid="{00000000-0005-0000-0000-000025CA0000}"/>
    <cellStyle name="Normal 5 4 6 5" xfId="42422" xr:uid="{00000000-0005-0000-0000-000026CA0000}"/>
    <cellStyle name="Normal 5 4 6 5 2" xfId="42423" xr:uid="{00000000-0005-0000-0000-000027CA0000}"/>
    <cellStyle name="Normal 5 4 6 5 2 2" xfId="42424" xr:uid="{00000000-0005-0000-0000-000028CA0000}"/>
    <cellStyle name="Normal 5 4 6 5 2 2 2" xfId="42425" xr:uid="{00000000-0005-0000-0000-000029CA0000}"/>
    <cellStyle name="Normal 5 4 6 5 2 2 3" xfId="58445" xr:uid="{00000000-0005-0000-0000-00002ACA0000}"/>
    <cellStyle name="Normal 5 4 6 5 2 3" xfId="42426" xr:uid="{00000000-0005-0000-0000-00002BCA0000}"/>
    <cellStyle name="Normal 5 4 6 5 2 4" xfId="42427" xr:uid="{00000000-0005-0000-0000-00002CCA0000}"/>
    <cellStyle name="Normal 5 4 6 5 3" xfId="42428" xr:uid="{00000000-0005-0000-0000-00002DCA0000}"/>
    <cellStyle name="Normal 5 4 6 5 3 2" xfId="42429" xr:uid="{00000000-0005-0000-0000-00002ECA0000}"/>
    <cellStyle name="Normal 5 4 6 5 3 3" xfId="58446" xr:uid="{00000000-0005-0000-0000-00002FCA0000}"/>
    <cellStyle name="Normal 5 4 6 5 4" xfId="42430" xr:uid="{00000000-0005-0000-0000-000030CA0000}"/>
    <cellStyle name="Normal 5 4 6 5 5" xfId="42431" xr:uid="{00000000-0005-0000-0000-000031CA0000}"/>
    <cellStyle name="Normal 5 4 6 6" xfId="42432" xr:uid="{00000000-0005-0000-0000-000032CA0000}"/>
    <cellStyle name="Normal 5 4 6 6 2" xfId="42433" xr:uid="{00000000-0005-0000-0000-000033CA0000}"/>
    <cellStyle name="Normal 5 4 6 6 2 2" xfId="42434" xr:uid="{00000000-0005-0000-0000-000034CA0000}"/>
    <cellStyle name="Normal 5 4 6 6 2 3" xfId="58447" xr:uid="{00000000-0005-0000-0000-000035CA0000}"/>
    <cellStyle name="Normal 5 4 6 6 3" xfId="42435" xr:uid="{00000000-0005-0000-0000-000036CA0000}"/>
    <cellStyle name="Normal 5 4 6 6 4" xfId="42436" xr:uid="{00000000-0005-0000-0000-000037CA0000}"/>
    <cellStyle name="Normal 5 4 6 7" xfId="42437" xr:uid="{00000000-0005-0000-0000-000038CA0000}"/>
    <cellStyle name="Normal 5 4 6 7 2" xfId="42438" xr:uid="{00000000-0005-0000-0000-000039CA0000}"/>
    <cellStyle name="Normal 5 4 6 7 2 2" xfId="42439" xr:uid="{00000000-0005-0000-0000-00003ACA0000}"/>
    <cellStyle name="Normal 5 4 6 7 2 3" xfId="58448" xr:uid="{00000000-0005-0000-0000-00003BCA0000}"/>
    <cellStyle name="Normal 5 4 6 7 3" xfId="42440" xr:uid="{00000000-0005-0000-0000-00003CCA0000}"/>
    <cellStyle name="Normal 5 4 6 7 4" xfId="42441" xr:uid="{00000000-0005-0000-0000-00003DCA0000}"/>
    <cellStyle name="Normal 5 4 6 8" xfId="42442" xr:uid="{00000000-0005-0000-0000-00003ECA0000}"/>
    <cellStyle name="Normal 5 4 6 8 2" xfId="42443" xr:uid="{00000000-0005-0000-0000-00003FCA0000}"/>
    <cellStyle name="Normal 5 4 6 8 3" xfId="58449" xr:uid="{00000000-0005-0000-0000-000040CA0000}"/>
    <cellStyle name="Normal 5 4 6 9" xfId="42444" xr:uid="{00000000-0005-0000-0000-000041CA0000}"/>
    <cellStyle name="Normal 5 4 7" xfId="42445" xr:uid="{00000000-0005-0000-0000-000042CA0000}"/>
    <cellStyle name="Normal 5 4 7 2" xfId="42446" xr:uid="{00000000-0005-0000-0000-000043CA0000}"/>
    <cellStyle name="Normal 5 4 7 2 2" xfId="42447" xr:uid="{00000000-0005-0000-0000-000044CA0000}"/>
    <cellStyle name="Normal 5 4 7 2 2 2" xfId="42448" xr:uid="{00000000-0005-0000-0000-000045CA0000}"/>
    <cellStyle name="Normal 5 4 7 2 2 2 2" xfId="42449" xr:uid="{00000000-0005-0000-0000-000046CA0000}"/>
    <cellStyle name="Normal 5 4 7 2 2 2 2 2" xfId="42450" xr:uid="{00000000-0005-0000-0000-000047CA0000}"/>
    <cellStyle name="Normal 5 4 7 2 2 2 2 3" xfId="58450" xr:uid="{00000000-0005-0000-0000-000048CA0000}"/>
    <cellStyle name="Normal 5 4 7 2 2 2 3" xfId="42451" xr:uid="{00000000-0005-0000-0000-000049CA0000}"/>
    <cellStyle name="Normal 5 4 7 2 2 2 4" xfId="42452" xr:uid="{00000000-0005-0000-0000-00004ACA0000}"/>
    <cellStyle name="Normal 5 4 7 2 2 3" xfId="42453" xr:uid="{00000000-0005-0000-0000-00004BCA0000}"/>
    <cellStyle name="Normal 5 4 7 2 2 3 2" xfId="42454" xr:uid="{00000000-0005-0000-0000-00004CCA0000}"/>
    <cellStyle name="Normal 5 4 7 2 2 3 2 2" xfId="42455" xr:uid="{00000000-0005-0000-0000-00004DCA0000}"/>
    <cellStyle name="Normal 5 4 7 2 2 3 2 3" xfId="58451" xr:uid="{00000000-0005-0000-0000-00004ECA0000}"/>
    <cellStyle name="Normal 5 4 7 2 2 3 3" xfId="42456" xr:uid="{00000000-0005-0000-0000-00004FCA0000}"/>
    <cellStyle name="Normal 5 4 7 2 2 3 4" xfId="42457" xr:uid="{00000000-0005-0000-0000-000050CA0000}"/>
    <cellStyle name="Normal 5 4 7 2 2 4" xfId="42458" xr:uid="{00000000-0005-0000-0000-000051CA0000}"/>
    <cellStyle name="Normal 5 4 7 2 2 4 2" xfId="42459" xr:uid="{00000000-0005-0000-0000-000052CA0000}"/>
    <cellStyle name="Normal 5 4 7 2 2 4 3" xfId="58452" xr:uid="{00000000-0005-0000-0000-000053CA0000}"/>
    <cellStyle name="Normal 5 4 7 2 2 5" xfId="42460" xr:uid="{00000000-0005-0000-0000-000054CA0000}"/>
    <cellStyle name="Normal 5 4 7 2 2 6" xfId="42461" xr:uid="{00000000-0005-0000-0000-000055CA0000}"/>
    <cellStyle name="Normal 5 4 7 2 3" xfId="42462" xr:uid="{00000000-0005-0000-0000-000056CA0000}"/>
    <cellStyle name="Normal 5 4 7 2 3 2" xfId="42463" xr:uid="{00000000-0005-0000-0000-000057CA0000}"/>
    <cellStyle name="Normal 5 4 7 2 3 2 2" xfId="42464" xr:uid="{00000000-0005-0000-0000-000058CA0000}"/>
    <cellStyle name="Normal 5 4 7 2 3 2 3" xfId="58453" xr:uid="{00000000-0005-0000-0000-000059CA0000}"/>
    <cellStyle name="Normal 5 4 7 2 3 3" xfId="42465" xr:uid="{00000000-0005-0000-0000-00005ACA0000}"/>
    <cellStyle name="Normal 5 4 7 2 3 4" xfId="42466" xr:uid="{00000000-0005-0000-0000-00005BCA0000}"/>
    <cellStyle name="Normal 5 4 7 2 4" xfId="42467" xr:uid="{00000000-0005-0000-0000-00005CCA0000}"/>
    <cellStyle name="Normal 5 4 7 2 4 2" xfId="42468" xr:uid="{00000000-0005-0000-0000-00005DCA0000}"/>
    <cellStyle name="Normal 5 4 7 2 4 2 2" xfId="42469" xr:uid="{00000000-0005-0000-0000-00005ECA0000}"/>
    <cellStyle name="Normal 5 4 7 2 4 2 3" xfId="58454" xr:uid="{00000000-0005-0000-0000-00005FCA0000}"/>
    <cellStyle name="Normal 5 4 7 2 4 3" xfId="42470" xr:uid="{00000000-0005-0000-0000-000060CA0000}"/>
    <cellStyle name="Normal 5 4 7 2 4 4" xfId="42471" xr:uid="{00000000-0005-0000-0000-000061CA0000}"/>
    <cellStyle name="Normal 5 4 7 2 5" xfId="42472" xr:uid="{00000000-0005-0000-0000-000062CA0000}"/>
    <cellStyle name="Normal 5 4 7 2 5 2" xfId="42473" xr:uid="{00000000-0005-0000-0000-000063CA0000}"/>
    <cellStyle name="Normal 5 4 7 2 5 3" xfId="58455" xr:uid="{00000000-0005-0000-0000-000064CA0000}"/>
    <cellStyle name="Normal 5 4 7 2 6" xfId="42474" xr:uid="{00000000-0005-0000-0000-000065CA0000}"/>
    <cellStyle name="Normal 5 4 7 2 7" xfId="42475" xr:uid="{00000000-0005-0000-0000-000066CA0000}"/>
    <cellStyle name="Normal 5 4 7 3" xfId="42476" xr:uid="{00000000-0005-0000-0000-000067CA0000}"/>
    <cellStyle name="Normal 5 4 7 3 2" xfId="42477" xr:uid="{00000000-0005-0000-0000-000068CA0000}"/>
    <cellStyle name="Normal 5 4 7 3 2 2" xfId="42478" xr:uid="{00000000-0005-0000-0000-000069CA0000}"/>
    <cellStyle name="Normal 5 4 7 3 2 2 2" xfId="42479" xr:uid="{00000000-0005-0000-0000-00006ACA0000}"/>
    <cellStyle name="Normal 5 4 7 3 2 2 3" xfId="58456" xr:uid="{00000000-0005-0000-0000-00006BCA0000}"/>
    <cellStyle name="Normal 5 4 7 3 2 3" xfId="42480" xr:uid="{00000000-0005-0000-0000-00006CCA0000}"/>
    <cellStyle name="Normal 5 4 7 3 2 4" xfId="42481" xr:uid="{00000000-0005-0000-0000-00006DCA0000}"/>
    <cellStyle name="Normal 5 4 7 3 3" xfId="42482" xr:uid="{00000000-0005-0000-0000-00006ECA0000}"/>
    <cellStyle name="Normal 5 4 7 3 3 2" xfId="42483" xr:uid="{00000000-0005-0000-0000-00006FCA0000}"/>
    <cellStyle name="Normal 5 4 7 3 3 2 2" xfId="42484" xr:uid="{00000000-0005-0000-0000-000070CA0000}"/>
    <cellStyle name="Normal 5 4 7 3 3 2 3" xfId="58457" xr:uid="{00000000-0005-0000-0000-000071CA0000}"/>
    <cellStyle name="Normal 5 4 7 3 3 3" xfId="42485" xr:uid="{00000000-0005-0000-0000-000072CA0000}"/>
    <cellStyle name="Normal 5 4 7 3 3 4" xfId="42486" xr:uid="{00000000-0005-0000-0000-000073CA0000}"/>
    <cellStyle name="Normal 5 4 7 3 4" xfId="42487" xr:uid="{00000000-0005-0000-0000-000074CA0000}"/>
    <cellStyle name="Normal 5 4 7 3 4 2" xfId="42488" xr:uid="{00000000-0005-0000-0000-000075CA0000}"/>
    <cellStyle name="Normal 5 4 7 3 4 3" xfId="58458" xr:uid="{00000000-0005-0000-0000-000076CA0000}"/>
    <cellStyle name="Normal 5 4 7 3 5" xfId="42489" xr:uid="{00000000-0005-0000-0000-000077CA0000}"/>
    <cellStyle name="Normal 5 4 7 3 6" xfId="42490" xr:uid="{00000000-0005-0000-0000-000078CA0000}"/>
    <cellStyle name="Normal 5 4 7 4" xfId="42491" xr:uid="{00000000-0005-0000-0000-000079CA0000}"/>
    <cellStyle name="Normal 5 4 7 4 2" xfId="42492" xr:uid="{00000000-0005-0000-0000-00007ACA0000}"/>
    <cellStyle name="Normal 5 4 7 4 2 2" xfId="42493" xr:uid="{00000000-0005-0000-0000-00007BCA0000}"/>
    <cellStyle name="Normal 5 4 7 4 2 3" xfId="58459" xr:uid="{00000000-0005-0000-0000-00007CCA0000}"/>
    <cellStyle name="Normal 5 4 7 4 3" xfId="42494" xr:uid="{00000000-0005-0000-0000-00007DCA0000}"/>
    <cellStyle name="Normal 5 4 7 4 4" xfId="42495" xr:uid="{00000000-0005-0000-0000-00007ECA0000}"/>
    <cellStyle name="Normal 5 4 7 5" xfId="42496" xr:uid="{00000000-0005-0000-0000-00007FCA0000}"/>
    <cellStyle name="Normal 5 4 7 5 2" xfId="42497" xr:uid="{00000000-0005-0000-0000-000080CA0000}"/>
    <cellStyle name="Normal 5 4 7 5 2 2" xfId="42498" xr:uid="{00000000-0005-0000-0000-000081CA0000}"/>
    <cellStyle name="Normal 5 4 7 5 2 3" xfId="58460" xr:uid="{00000000-0005-0000-0000-000082CA0000}"/>
    <cellStyle name="Normal 5 4 7 5 3" xfId="42499" xr:uid="{00000000-0005-0000-0000-000083CA0000}"/>
    <cellStyle name="Normal 5 4 7 5 4" xfId="42500" xr:uid="{00000000-0005-0000-0000-000084CA0000}"/>
    <cellStyle name="Normal 5 4 7 6" xfId="42501" xr:uid="{00000000-0005-0000-0000-000085CA0000}"/>
    <cellStyle name="Normal 5 4 7 6 2" xfId="42502" xr:uid="{00000000-0005-0000-0000-000086CA0000}"/>
    <cellStyle name="Normal 5 4 7 6 3" xfId="58461" xr:uid="{00000000-0005-0000-0000-000087CA0000}"/>
    <cellStyle name="Normal 5 4 7 7" xfId="42503" xr:uid="{00000000-0005-0000-0000-000088CA0000}"/>
    <cellStyle name="Normal 5 4 7 8" xfId="42504" xr:uid="{00000000-0005-0000-0000-000089CA0000}"/>
    <cellStyle name="Normal 5 4 8" xfId="42505" xr:uid="{00000000-0005-0000-0000-00008ACA0000}"/>
    <cellStyle name="Normal 5 4 8 2" xfId="42506" xr:uid="{00000000-0005-0000-0000-00008BCA0000}"/>
    <cellStyle name="Normal 5 4 8 2 2" xfId="42507" xr:uid="{00000000-0005-0000-0000-00008CCA0000}"/>
    <cellStyle name="Normal 5 4 8 2 2 2" xfId="42508" xr:uid="{00000000-0005-0000-0000-00008DCA0000}"/>
    <cellStyle name="Normal 5 4 8 2 2 2 2" xfId="42509" xr:uid="{00000000-0005-0000-0000-00008ECA0000}"/>
    <cellStyle name="Normal 5 4 8 2 2 2 3" xfId="58462" xr:uid="{00000000-0005-0000-0000-00008FCA0000}"/>
    <cellStyle name="Normal 5 4 8 2 2 3" xfId="42510" xr:uid="{00000000-0005-0000-0000-000090CA0000}"/>
    <cellStyle name="Normal 5 4 8 2 2 4" xfId="42511" xr:uid="{00000000-0005-0000-0000-000091CA0000}"/>
    <cellStyle name="Normal 5 4 8 2 3" xfId="42512" xr:uid="{00000000-0005-0000-0000-000092CA0000}"/>
    <cellStyle name="Normal 5 4 8 2 3 2" xfId="42513" xr:uid="{00000000-0005-0000-0000-000093CA0000}"/>
    <cellStyle name="Normal 5 4 8 2 3 2 2" xfId="42514" xr:uid="{00000000-0005-0000-0000-000094CA0000}"/>
    <cellStyle name="Normal 5 4 8 2 3 2 3" xfId="58463" xr:uid="{00000000-0005-0000-0000-000095CA0000}"/>
    <cellStyle name="Normal 5 4 8 2 3 3" xfId="42515" xr:uid="{00000000-0005-0000-0000-000096CA0000}"/>
    <cellStyle name="Normal 5 4 8 2 3 4" xfId="42516" xr:uid="{00000000-0005-0000-0000-000097CA0000}"/>
    <cellStyle name="Normal 5 4 8 2 4" xfId="42517" xr:uid="{00000000-0005-0000-0000-000098CA0000}"/>
    <cellStyle name="Normal 5 4 8 2 4 2" xfId="42518" xr:uid="{00000000-0005-0000-0000-000099CA0000}"/>
    <cellStyle name="Normal 5 4 8 2 4 3" xfId="58464" xr:uid="{00000000-0005-0000-0000-00009ACA0000}"/>
    <cellStyle name="Normal 5 4 8 2 5" xfId="42519" xr:uid="{00000000-0005-0000-0000-00009BCA0000}"/>
    <cellStyle name="Normal 5 4 8 2 6" xfId="42520" xr:uid="{00000000-0005-0000-0000-00009CCA0000}"/>
    <cellStyle name="Normal 5 4 8 3" xfId="42521" xr:uid="{00000000-0005-0000-0000-00009DCA0000}"/>
    <cellStyle name="Normal 5 4 8 3 2" xfId="42522" xr:uid="{00000000-0005-0000-0000-00009ECA0000}"/>
    <cellStyle name="Normal 5 4 8 3 2 2" xfId="42523" xr:uid="{00000000-0005-0000-0000-00009FCA0000}"/>
    <cellStyle name="Normal 5 4 8 3 2 3" xfId="58465" xr:uid="{00000000-0005-0000-0000-0000A0CA0000}"/>
    <cellStyle name="Normal 5 4 8 3 3" xfId="42524" xr:uid="{00000000-0005-0000-0000-0000A1CA0000}"/>
    <cellStyle name="Normal 5 4 8 3 4" xfId="42525" xr:uid="{00000000-0005-0000-0000-0000A2CA0000}"/>
    <cellStyle name="Normal 5 4 8 4" xfId="42526" xr:uid="{00000000-0005-0000-0000-0000A3CA0000}"/>
    <cellStyle name="Normal 5 4 8 4 2" xfId="42527" xr:uid="{00000000-0005-0000-0000-0000A4CA0000}"/>
    <cellStyle name="Normal 5 4 8 4 2 2" xfId="42528" xr:uid="{00000000-0005-0000-0000-0000A5CA0000}"/>
    <cellStyle name="Normal 5 4 8 4 2 3" xfId="58466" xr:uid="{00000000-0005-0000-0000-0000A6CA0000}"/>
    <cellStyle name="Normal 5 4 8 4 3" xfId="42529" xr:uid="{00000000-0005-0000-0000-0000A7CA0000}"/>
    <cellStyle name="Normal 5 4 8 4 4" xfId="42530" xr:uid="{00000000-0005-0000-0000-0000A8CA0000}"/>
    <cellStyle name="Normal 5 4 8 5" xfId="42531" xr:uid="{00000000-0005-0000-0000-0000A9CA0000}"/>
    <cellStyle name="Normal 5 4 8 5 2" xfId="42532" xr:uid="{00000000-0005-0000-0000-0000AACA0000}"/>
    <cellStyle name="Normal 5 4 8 5 3" xfId="58467" xr:uid="{00000000-0005-0000-0000-0000ABCA0000}"/>
    <cellStyle name="Normal 5 4 8 6" xfId="42533" xr:uid="{00000000-0005-0000-0000-0000ACCA0000}"/>
    <cellStyle name="Normal 5 4 8 7" xfId="42534" xr:uid="{00000000-0005-0000-0000-0000ADCA0000}"/>
    <cellStyle name="Normal 5 4 9" xfId="42535" xr:uid="{00000000-0005-0000-0000-0000AECA0000}"/>
    <cellStyle name="Normal 5 4 9 2" xfId="42536" xr:uid="{00000000-0005-0000-0000-0000AFCA0000}"/>
    <cellStyle name="Normal 5 4 9 2 2" xfId="42537" xr:uid="{00000000-0005-0000-0000-0000B0CA0000}"/>
    <cellStyle name="Normal 5 4 9 2 2 2" xfId="42538" xr:uid="{00000000-0005-0000-0000-0000B1CA0000}"/>
    <cellStyle name="Normal 5 4 9 2 2 3" xfId="58468" xr:uid="{00000000-0005-0000-0000-0000B2CA0000}"/>
    <cellStyle name="Normal 5 4 9 2 3" xfId="42539" xr:uid="{00000000-0005-0000-0000-0000B3CA0000}"/>
    <cellStyle name="Normal 5 4 9 2 4" xfId="42540" xr:uid="{00000000-0005-0000-0000-0000B4CA0000}"/>
    <cellStyle name="Normal 5 4 9 3" xfId="42541" xr:uid="{00000000-0005-0000-0000-0000B5CA0000}"/>
    <cellStyle name="Normal 5 4 9 3 2" xfId="42542" xr:uid="{00000000-0005-0000-0000-0000B6CA0000}"/>
    <cellStyle name="Normal 5 4 9 3 2 2" xfId="42543" xr:uid="{00000000-0005-0000-0000-0000B7CA0000}"/>
    <cellStyle name="Normal 5 4 9 3 2 3" xfId="58469" xr:uid="{00000000-0005-0000-0000-0000B8CA0000}"/>
    <cellStyle name="Normal 5 4 9 3 3" xfId="42544" xr:uid="{00000000-0005-0000-0000-0000B9CA0000}"/>
    <cellStyle name="Normal 5 4 9 3 4" xfId="42545" xr:uid="{00000000-0005-0000-0000-0000BACA0000}"/>
    <cellStyle name="Normal 5 4 9 4" xfId="42546" xr:uid="{00000000-0005-0000-0000-0000BBCA0000}"/>
    <cellStyle name="Normal 5 4 9 4 2" xfId="42547" xr:uid="{00000000-0005-0000-0000-0000BCCA0000}"/>
    <cellStyle name="Normal 5 4 9 4 3" xfId="58470" xr:uid="{00000000-0005-0000-0000-0000BDCA0000}"/>
    <cellStyle name="Normal 5 4 9 5" xfId="42548" xr:uid="{00000000-0005-0000-0000-0000BECA0000}"/>
    <cellStyle name="Normal 5 4 9 6" xfId="42549" xr:uid="{00000000-0005-0000-0000-0000BFCA0000}"/>
    <cellStyle name="Normal 5 5" xfId="42550" xr:uid="{00000000-0005-0000-0000-0000C0CA0000}"/>
    <cellStyle name="Normal 5 5 10" xfId="42551" xr:uid="{00000000-0005-0000-0000-0000C1CA0000}"/>
    <cellStyle name="Normal 5 5 10 2" xfId="42552" xr:uid="{00000000-0005-0000-0000-0000C2CA0000}"/>
    <cellStyle name="Normal 5 5 10 2 2" xfId="42553" xr:uid="{00000000-0005-0000-0000-0000C3CA0000}"/>
    <cellStyle name="Normal 5 5 10 2 3" xfId="58471" xr:uid="{00000000-0005-0000-0000-0000C4CA0000}"/>
    <cellStyle name="Normal 5 5 10 3" xfId="42554" xr:uid="{00000000-0005-0000-0000-0000C5CA0000}"/>
    <cellStyle name="Normal 5 5 10 4" xfId="42555" xr:uid="{00000000-0005-0000-0000-0000C6CA0000}"/>
    <cellStyle name="Normal 5 5 11" xfId="42556" xr:uid="{00000000-0005-0000-0000-0000C7CA0000}"/>
    <cellStyle name="Normal 5 5 11 2" xfId="42557" xr:uid="{00000000-0005-0000-0000-0000C8CA0000}"/>
    <cellStyle name="Normal 5 5 11 2 2" xfId="42558" xr:uid="{00000000-0005-0000-0000-0000C9CA0000}"/>
    <cellStyle name="Normal 5 5 11 2 3" xfId="58472" xr:uid="{00000000-0005-0000-0000-0000CACA0000}"/>
    <cellStyle name="Normal 5 5 11 3" xfId="42559" xr:uid="{00000000-0005-0000-0000-0000CBCA0000}"/>
    <cellStyle name="Normal 5 5 11 4" xfId="42560" xr:uid="{00000000-0005-0000-0000-0000CCCA0000}"/>
    <cellStyle name="Normal 5 5 12" xfId="42561" xr:uid="{00000000-0005-0000-0000-0000CDCA0000}"/>
    <cellStyle name="Normal 5 5 12 2" xfId="42562" xr:uid="{00000000-0005-0000-0000-0000CECA0000}"/>
    <cellStyle name="Normal 5 5 12 3" xfId="58473" xr:uid="{00000000-0005-0000-0000-0000CFCA0000}"/>
    <cellStyle name="Normal 5 5 13" xfId="42563" xr:uid="{00000000-0005-0000-0000-0000D0CA0000}"/>
    <cellStyle name="Normal 5 5 14" xfId="42564" xr:uid="{00000000-0005-0000-0000-0000D1CA0000}"/>
    <cellStyle name="Normal 5 5 2" xfId="42565" xr:uid="{00000000-0005-0000-0000-0000D2CA0000}"/>
    <cellStyle name="Normal 5 5 2 10" xfId="42566" xr:uid="{00000000-0005-0000-0000-0000D3CA0000}"/>
    <cellStyle name="Normal 5 5 2 11" xfId="42567" xr:uid="{00000000-0005-0000-0000-0000D4CA0000}"/>
    <cellStyle name="Normal 5 5 2 2" xfId="42568" xr:uid="{00000000-0005-0000-0000-0000D5CA0000}"/>
    <cellStyle name="Normal 5 5 2 2 10" xfId="42569" xr:uid="{00000000-0005-0000-0000-0000D6CA0000}"/>
    <cellStyle name="Normal 5 5 2 2 2" xfId="42570" xr:uid="{00000000-0005-0000-0000-0000D7CA0000}"/>
    <cellStyle name="Normal 5 5 2 2 2 2" xfId="42571" xr:uid="{00000000-0005-0000-0000-0000D8CA0000}"/>
    <cellStyle name="Normal 5 5 2 2 2 2 2" xfId="42572" xr:uid="{00000000-0005-0000-0000-0000D9CA0000}"/>
    <cellStyle name="Normal 5 5 2 2 2 2 2 2" xfId="42573" xr:uid="{00000000-0005-0000-0000-0000DACA0000}"/>
    <cellStyle name="Normal 5 5 2 2 2 2 2 2 2" xfId="42574" xr:uid="{00000000-0005-0000-0000-0000DBCA0000}"/>
    <cellStyle name="Normal 5 5 2 2 2 2 2 2 2 2" xfId="42575" xr:uid="{00000000-0005-0000-0000-0000DCCA0000}"/>
    <cellStyle name="Normal 5 5 2 2 2 2 2 2 2 3" xfId="58474" xr:uid="{00000000-0005-0000-0000-0000DDCA0000}"/>
    <cellStyle name="Normal 5 5 2 2 2 2 2 2 3" xfId="42576" xr:uid="{00000000-0005-0000-0000-0000DECA0000}"/>
    <cellStyle name="Normal 5 5 2 2 2 2 2 2 4" xfId="42577" xr:uid="{00000000-0005-0000-0000-0000DFCA0000}"/>
    <cellStyle name="Normal 5 5 2 2 2 2 2 3" xfId="42578" xr:uid="{00000000-0005-0000-0000-0000E0CA0000}"/>
    <cellStyle name="Normal 5 5 2 2 2 2 2 3 2" xfId="42579" xr:uid="{00000000-0005-0000-0000-0000E1CA0000}"/>
    <cellStyle name="Normal 5 5 2 2 2 2 2 3 2 2" xfId="42580" xr:uid="{00000000-0005-0000-0000-0000E2CA0000}"/>
    <cellStyle name="Normal 5 5 2 2 2 2 2 3 2 3" xfId="58475" xr:uid="{00000000-0005-0000-0000-0000E3CA0000}"/>
    <cellStyle name="Normal 5 5 2 2 2 2 2 3 3" xfId="42581" xr:uid="{00000000-0005-0000-0000-0000E4CA0000}"/>
    <cellStyle name="Normal 5 5 2 2 2 2 2 3 4" xfId="42582" xr:uid="{00000000-0005-0000-0000-0000E5CA0000}"/>
    <cellStyle name="Normal 5 5 2 2 2 2 2 4" xfId="42583" xr:uid="{00000000-0005-0000-0000-0000E6CA0000}"/>
    <cellStyle name="Normal 5 5 2 2 2 2 2 4 2" xfId="42584" xr:uid="{00000000-0005-0000-0000-0000E7CA0000}"/>
    <cellStyle name="Normal 5 5 2 2 2 2 2 4 3" xfId="58476" xr:uid="{00000000-0005-0000-0000-0000E8CA0000}"/>
    <cellStyle name="Normal 5 5 2 2 2 2 2 5" xfId="42585" xr:uid="{00000000-0005-0000-0000-0000E9CA0000}"/>
    <cellStyle name="Normal 5 5 2 2 2 2 2 6" xfId="42586" xr:uid="{00000000-0005-0000-0000-0000EACA0000}"/>
    <cellStyle name="Normal 5 5 2 2 2 2 3" xfId="42587" xr:uid="{00000000-0005-0000-0000-0000EBCA0000}"/>
    <cellStyle name="Normal 5 5 2 2 2 2 3 2" xfId="42588" xr:uid="{00000000-0005-0000-0000-0000ECCA0000}"/>
    <cellStyle name="Normal 5 5 2 2 2 2 3 2 2" xfId="42589" xr:uid="{00000000-0005-0000-0000-0000EDCA0000}"/>
    <cellStyle name="Normal 5 5 2 2 2 2 3 2 3" xfId="58477" xr:uid="{00000000-0005-0000-0000-0000EECA0000}"/>
    <cellStyle name="Normal 5 5 2 2 2 2 3 3" xfId="42590" xr:uid="{00000000-0005-0000-0000-0000EFCA0000}"/>
    <cellStyle name="Normal 5 5 2 2 2 2 3 4" xfId="42591" xr:uid="{00000000-0005-0000-0000-0000F0CA0000}"/>
    <cellStyle name="Normal 5 5 2 2 2 2 4" xfId="42592" xr:uid="{00000000-0005-0000-0000-0000F1CA0000}"/>
    <cellStyle name="Normal 5 5 2 2 2 2 4 2" xfId="42593" xr:uid="{00000000-0005-0000-0000-0000F2CA0000}"/>
    <cellStyle name="Normal 5 5 2 2 2 2 4 2 2" xfId="42594" xr:uid="{00000000-0005-0000-0000-0000F3CA0000}"/>
    <cellStyle name="Normal 5 5 2 2 2 2 4 2 3" xfId="58478" xr:uid="{00000000-0005-0000-0000-0000F4CA0000}"/>
    <cellStyle name="Normal 5 5 2 2 2 2 4 3" xfId="42595" xr:uid="{00000000-0005-0000-0000-0000F5CA0000}"/>
    <cellStyle name="Normal 5 5 2 2 2 2 4 4" xfId="42596" xr:uid="{00000000-0005-0000-0000-0000F6CA0000}"/>
    <cellStyle name="Normal 5 5 2 2 2 2 5" xfId="42597" xr:uid="{00000000-0005-0000-0000-0000F7CA0000}"/>
    <cellStyle name="Normal 5 5 2 2 2 2 5 2" xfId="42598" xr:uid="{00000000-0005-0000-0000-0000F8CA0000}"/>
    <cellStyle name="Normal 5 5 2 2 2 2 5 3" xfId="58479" xr:uid="{00000000-0005-0000-0000-0000F9CA0000}"/>
    <cellStyle name="Normal 5 5 2 2 2 2 6" xfId="42599" xr:uid="{00000000-0005-0000-0000-0000FACA0000}"/>
    <cellStyle name="Normal 5 5 2 2 2 2 7" xfId="42600" xr:uid="{00000000-0005-0000-0000-0000FBCA0000}"/>
    <cellStyle name="Normal 5 5 2 2 2 3" xfId="42601" xr:uid="{00000000-0005-0000-0000-0000FCCA0000}"/>
    <cellStyle name="Normal 5 5 2 2 2 3 2" xfId="42602" xr:uid="{00000000-0005-0000-0000-0000FDCA0000}"/>
    <cellStyle name="Normal 5 5 2 2 2 3 2 2" xfId="42603" xr:uid="{00000000-0005-0000-0000-0000FECA0000}"/>
    <cellStyle name="Normal 5 5 2 2 2 3 2 2 2" xfId="42604" xr:uid="{00000000-0005-0000-0000-0000FFCA0000}"/>
    <cellStyle name="Normal 5 5 2 2 2 3 2 2 3" xfId="58480" xr:uid="{00000000-0005-0000-0000-000000CB0000}"/>
    <cellStyle name="Normal 5 5 2 2 2 3 2 3" xfId="42605" xr:uid="{00000000-0005-0000-0000-000001CB0000}"/>
    <cellStyle name="Normal 5 5 2 2 2 3 2 4" xfId="42606" xr:uid="{00000000-0005-0000-0000-000002CB0000}"/>
    <cellStyle name="Normal 5 5 2 2 2 3 3" xfId="42607" xr:uid="{00000000-0005-0000-0000-000003CB0000}"/>
    <cellStyle name="Normal 5 5 2 2 2 3 3 2" xfId="42608" xr:uid="{00000000-0005-0000-0000-000004CB0000}"/>
    <cellStyle name="Normal 5 5 2 2 2 3 3 2 2" xfId="42609" xr:uid="{00000000-0005-0000-0000-000005CB0000}"/>
    <cellStyle name="Normal 5 5 2 2 2 3 3 2 3" xfId="58481" xr:uid="{00000000-0005-0000-0000-000006CB0000}"/>
    <cellStyle name="Normal 5 5 2 2 2 3 3 3" xfId="42610" xr:uid="{00000000-0005-0000-0000-000007CB0000}"/>
    <cellStyle name="Normal 5 5 2 2 2 3 3 4" xfId="42611" xr:uid="{00000000-0005-0000-0000-000008CB0000}"/>
    <cellStyle name="Normal 5 5 2 2 2 3 4" xfId="42612" xr:uid="{00000000-0005-0000-0000-000009CB0000}"/>
    <cellStyle name="Normal 5 5 2 2 2 3 4 2" xfId="42613" xr:uid="{00000000-0005-0000-0000-00000ACB0000}"/>
    <cellStyle name="Normal 5 5 2 2 2 3 4 3" xfId="58482" xr:uid="{00000000-0005-0000-0000-00000BCB0000}"/>
    <cellStyle name="Normal 5 5 2 2 2 3 5" xfId="42614" xr:uid="{00000000-0005-0000-0000-00000CCB0000}"/>
    <cellStyle name="Normal 5 5 2 2 2 3 6" xfId="42615" xr:uid="{00000000-0005-0000-0000-00000DCB0000}"/>
    <cellStyle name="Normal 5 5 2 2 2 4" xfId="42616" xr:uid="{00000000-0005-0000-0000-00000ECB0000}"/>
    <cellStyle name="Normal 5 5 2 2 2 4 2" xfId="42617" xr:uid="{00000000-0005-0000-0000-00000FCB0000}"/>
    <cellStyle name="Normal 5 5 2 2 2 4 2 2" xfId="42618" xr:uid="{00000000-0005-0000-0000-000010CB0000}"/>
    <cellStyle name="Normal 5 5 2 2 2 4 2 3" xfId="58483" xr:uid="{00000000-0005-0000-0000-000011CB0000}"/>
    <cellStyle name="Normal 5 5 2 2 2 4 3" xfId="42619" xr:uid="{00000000-0005-0000-0000-000012CB0000}"/>
    <cellStyle name="Normal 5 5 2 2 2 4 4" xfId="42620" xr:uid="{00000000-0005-0000-0000-000013CB0000}"/>
    <cellStyle name="Normal 5 5 2 2 2 5" xfId="42621" xr:uid="{00000000-0005-0000-0000-000014CB0000}"/>
    <cellStyle name="Normal 5 5 2 2 2 5 2" xfId="42622" xr:uid="{00000000-0005-0000-0000-000015CB0000}"/>
    <cellStyle name="Normal 5 5 2 2 2 5 2 2" xfId="42623" xr:uid="{00000000-0005-0000-0000-000016CB0000}"/>
    <cellStyle name="Normal 5 5 2 2 2 5 2 3" xfId="58484" xr:uid="{00000000-0005-0000-0000-000017CB0000}"/>
    <cellStyle name="Normal 5 5 2 2 2 5 3" xfId="42624" xr:uid="{00000000-0005-0000-0000-000018CB0000}"/>
    <cellStyle name="Normal 5 5 2 2 2 5 4" xfId="42625" xr:uid="{00000000-0005-0000-0000-000019CB0000}"/>
    <cellStyle name="Normal 5 5 2 2 2 6" xfId="42626" xr:uid="{00000000-0005-0000-0000-00001ACB0000}"/>
    <cellStyle name="Normal 5 5 2 2 2 6 2" xfId="42627" xr:uid="{00000000-0005-0000-0000-00001BCB0000}"/>
    <cellStyle name="Normal 5 5 2 2 2 6 3" xfId="58485" xr:uid="{00000000-0005-0000-0000-00001CCB0000}"/>
    <cellStyle name="Normal 5 5 2 2 2 7" xfId="42628" xr:uid="{00000000-0005-0000-0000-00001DCB0000}"/>
    <cellStyle name="Normal 5 5 2 2 2 8" xfId="42629" xr:uid="{00000000-0005-0000-0000-00001ECB0000}"/>
    <cellStyle name="Normal 5 5 2 2 3" xfId="42630" xr:uid="{00000000-0005-0000-0000-00001FCB0000}"/>
    <cellStyle name="Normal 5 5 2 2 3 2" xfId="42631" xr:uid="{00000000-0005-0000-0000-000020CB0000}"/>
    <cellStyle name="Normal 5 5 2 2 3 2 2" xfId="42632" xr:uid="{00000000-0005-0000-0000-000021CB0000}"/>
    <cellStyle name="Normal 5 5 2 2 3 2 2 2" xfId="42633" xr:uid="{00000000-0005-0000-0000-000022CB0000}"/>
    <cellStyle name="Normal 5 5 2 2 3 2 2 2 2" xfId="42634" xr:uid="{00000000-0005-0000-0000-000023CB0000}"/>
    <cellStyle name="Normal 5 5 2 2 3 2 2 2 3" xfId="58486" xr:uid="{00000000-0005-0000-0000-000024CB0000}"/>
    <cellStyle name="Normal 5 5 2 2 3 2 2 3" xfId="42635" xr:uid="{00000000-0005-0000-0000-000025CB0000}"/>
    <cellStyle name="Normal 5 5 2 2 3 2 2 4" xfId="42636" xr:uid="{00000000-0005-0000-0000-000026CB0000}"/>
    <cellStyle name="Normal 5 5 2 2 3 2 3" xfId="42637" xr:uid="{00000000-0005-0000-0000-000027CB0000}"/>
    <cellStyle name="Normal 5 5 2 2 3 2 3 2" xfId="42638" xr:uid="{00000000-0005-0000-0000-000028CB0000}"/>
    <cellStyle name="Normal 5 5 2 2 3 2 3 2 2" xfId="42639" xr:uid="{00000000-0005-0000-0000-000029CB0000}"/>
    <cellStyle name="Normal 5 5 2 2 3 2 3 2 3" xfId="58487" xr:uid="{00000000-0005-0000-0000-00002ACB0000}"/>
    <cellStyle name="Normal 5 5 2 2 3 2 3 3" xfId="42640" xr:uid="{00000000-0005-0000-0000-00002BCB0000}"/>
    <cellStyle name="Normal 5 5 2 2 3 2 3 4" xfId="42641" xr:uid="{00000000-0005-0000-0000-00002CCB0000}"/>
    <cellStyle name="Normal 5 5 2 2 3 2 4" xfId="42642" xr:uid="{00000000-0005-0000-0000-00002DCB0000}"/>
    <cellStyle name="Normal 5 5 2 2 3 2 4 2" xfId="42643" xr:uid="{00000000-0005-0000-0000-00002ECB0000}"/>
    <cellStyle name="Normal 5 5 2 2 3 2 4 3" xfId="58488" xr:uid="{00000000-0005-0000-0000-00002FCB0000}"/>
    <cellStyle name="Normal 5 5 2 2 3 2 5" xfId="42644" xr:uid="{00000000-0005-0000-0000-000030CB0000}"/>
    <cellStyle name="Normal 5 5 2 2 3 2 6" xfId="42645" xr:uid="{00000000-0005-0000-0000-000031CB0000}"/>
    <cellStyle name="Normal 5 5 2 2 3 3" xfId="42646" xr:uid="{00000000-0005-0000-0000-000032CB0000}"/>
    <cellStyle name="Normal 5 5 2 2 3 3 2" xfId="42647" xr:uid="{00000000-0005-0000-0000-000033CB0000}"/>
    <cellStyle name="Normal 5 5 2 2 3 3 2 2" xfId="42648" xr:uid="{00000000-0005-0000-0000-000034CB0000}"/>
    <cellStyle name="Normal 5 5 2 2 3 3 2 3" xfId="58489" xr:uid="{00000000-0005-0000-0000-000035CB0000}"/>
    <cellStyle name="Normal 5 5 2 2 3 3 3" xfId="42649" xr:uid="{00000000-0005-0000-0000-000036CB0000}"/>
    <cellStyle name="Normal 5 5 2 2 3 3 4" xfId="42650" xr:uid="{00000000-0005-0000-0000-000037CB0000}"/>
    <cellStyle name="Normal 5 5 2 2 3 4" xfId="42651" xr:uid="{00000000-0005-0000-0000-000038CB0000}"/>
    <cellStyle name="Normal 5 5 2 2 3 4 2" xfId="42652" xr:uid="{00000000-0005-0000-0000-000039CB0000}"/>
    <cellStyle name="Normal 5 5 2 2 3 4 2 2" xfId="42653" xr:uid="{00000000-0005-0000-0000-00003ACB0000}"/>
    <cellStyle name="Normal 5 5 2 2 3 4 2 3" xfId="58490" xr:uid="{00000000-0005-0000-0000-00003BCB0000}"/>
    <cellStyle name="Normal 5 5 2 2 3 4 3" xfId="42654" xr:uid="{00000000-0005-0000-0000-00003CCB0000}"/>
    <cellStyle name="Normal 5 5 2 2 3 4 4" xfId="42655" xr:uid="{00000000-0005-0000-0000-00003DCB0000}"/>
    <cellStyle name="Normal 5 5 2 2 3 5" xfId="42656" xr:uid="{00000000-0005-0000-0000-00003ECB0000}"/>
    <cellStyle name="Normal 5 5 2 2 3 5 2" xfId="42657" xr:uid="{00000000-0005-0000-0000-00003FCB0000}"/>
    <cellStyle name="Normal 5 5 2 2 3 5 3" xfId="58491" xr:uid="{00000000-0005-0000-0000-000040CB0000}"/>
    <cellStyle name="Normal 5 5 2 2 3 6" xfId="42658" xr:uid="{00000000-0005-0000-0000-000041CB0000}"/>
    <cellStyle name="Normal 5 5 2 2 3 7" xfId="42659" xr:uid="{00000000-0005-0000-0000-000042CB0000}"/>
    <cellStyle name="Normal 5 5 2 2 4" xfId="42660" xr:uid="{00000000-0005-0000-0000-000043CB0000}"/>
    <cellStyle name="Normal 5 5 2 2 4 2" xfId="42661" xr:uid="{00000000-0005-0000-0000-000044CB0000}"/>
    <cellStyle name="Normal 5 5 2 2 4 2 2" xfId="42662" xr:uid="{00000000-0005-0000-0000-000045CB0000}"/>
    <cellStyle name="Normal 5 5 2 2 4 2 2 2" xfId="42663" xr:uid="{00000000-0005-0000-0000-000046CB0000}"/>
    <cellStyle name="Normal 5 5 2 2 4 2 2 3" xfId="58492" xr:uid="{00000000-0005-0000-0000-000047CB0000}"/>
    <cellStyle name="Normal 5 5 2 2 4 2 3" xfId="42664" xr:uid="{00000000-0005-0000-0000-000048CB0000}"/>
    <cellStyle name="Normal 5 5 2 2 4 2 4" xfId="42665" xr:uid="{00000000-0005-0000-0000-000049CB0000}"/>
    <cellStyle name="Normal 5 5 2 2 4 3" xfId="42666" xr:uid="{00000000-0005-0000-0000-00004ACB0000}"/>
    <cellStyle name="Normal 5 5 2 2 4 3 2" xfId="42667" xr:uid="{00000000-0005-0000-0000-00004BCB0000}"/>
    <cellStyle name="Normal 5 5 2 2 4 3 2 2" xfId="42668" xr:uid="{00000000-0005-0000-0000-00004CCB0000}"/>
    <cellStyle name="Normal 5 5 2 2 4 3 2 3" xfId="58493" xr:uid="{00000000-0005-0000-0000-00004DCB0000}"/>
    <cellStyle name="Normal 5 5 2 2 4 3 3" xfId="42669" xr:uid="{00000000-0005-0000-0000-00004ECB0000}"/>
    <cellStyle name="Normal 5 5 2 2 4 3 4" xfId="42670" xr:uid="{00000000-0005-0000-0000-00004FCB0000}"/>
    <cellStyle name="Normal 5 5 2 2 4 4" xfId="42671" xr:uid="{00000000-0005-0000-0000-000050CB0000}"/>
    <cellStyle name="Normal 5 5 2 2 4 4 2" xfId="42672" xr:uid="{00000000-0005-0000-0000-000051CB0000}"/>
    <cellStyle name="Normal 5 5 2 2 4 4 3" xfId="58494" xr:uid="{00000000-0005-0000-0000-000052CB0000}"/>
    <cellStyle name="Normal 5 5 2 2 4 5" xfId="42673" xr:uid="{00000000-0005-0000-0000-000053CB0000}"/>
    <cellStyle name="Normal 5 5 2 2 4 6" xfId="42674" xr:uid="{00000000-0005-0000-0000-000054CB0000}"/>
    <cellStyle name="Normal 5 5 2 2 5" xfId="42675" xr:uid="{00000000-0005-0000-0000-000055CB0000}"/>
    <cellStyle name="Normal 5 5 2 2 5 2" xfId="42676" xr:uid="{00000000-0005-0000-0000-000056CB0000}"/>
    <cellStyle name="Normal 5 5 2 2 5 2 2" xfId="42677" xr:uid="{00000000-0005-0000-0000-000057CB0000}"/>
    <cellStyle name="Normal 5 5 2 2 5 2 2 2" xfId="42678" xr:uid="{00000000-0005-0000-0000-000058CB0000}"/>
    <cellStyle name="Normal 5 5 2 2 5 2 2 3" xfId="58495" xr:uid="{00000000-0005-0000-0000-000059CB0000}"/>
    <cellStyle name="Normal 5 5 2 2 5 2 3" xfId="42679" xr:uid="{00000000-0005-0000-0000-00005ACB0000}"/>
    <cellStyle name="Normal 5 5 2 2 5 2 4" xfId="42680" xr:uid="{00000000-0005-0000-0000-00005BCB0000}"/>
    <cellStyle name="Normal 5 5 2 2 5 3" xfId="42681" xr:uid="{00000000-0005-0000-0000-00005CCB0000}"/>
    <cellStyle name="Normal 5 5 2 2 5 3 2" xfId="42682" xr:uid="{00000000-0005-0000-0000-00005DCB0000}"/>
    <cellStyle name="Normal 5 5 2 2 5 3 3" xfId="58496" xr:uid="{00000000-0005-0000-0000-00005ECB0000}"/>
    <cellStyle name="Normal 5 5 2 2 5 4" xfId="42683" xr:uid="{00000000-0005-0000-0000-00005FCB0000}"/>
    <cellStyle name="Normal 5 5 2 2 5 5" xfId="42684" xr:uid="{00000000-0005-0000-0000-000060CB0000}"/>
    <cellStyle name="Normal 5 5 2 2 6" xfId="42685" xr:uid="{00000000-0005-0000-0000-000061CB0000}"/>
    <cellStyle name="Normal 5 5 2 2 6 2" xfId="42686" xr:uid="{00000000-0005-0000-0000-000062CB0000}"/>
    <cellStyle name="Normal 5 5 2 2 6 2 2" xfId="42687" xr:uid="{00000000-0005-0000-0000-000063CB0000}"/>
    <cellStyle name="Normal 5 5 2 2 6 2 3" xfId="58497" xr:uid="{00000000-0005-0000-0000-000064CB0000}"/>
    <cellStyle name="Normal 5 5 2 2 6 3" xfId="42688" xr:uid="{00000000-0005-0000-0000-000065CB0000}"/>
    <cellStyle name="Normal 5 5 2 2 6 4" xfId="42689" xr:uid="{00000000-0005-0000-0000-000066CB0000}"/>
    <cellStyle name="Normal 5 5 2 2 7" xfId="42690" xr:uid="{00000000-0005-0000-0000-000067CB0000}"/>
    <cellStyle name="Normal 5 5 2 2 7 2" xfId="42691" xr:uid="{00000000-0005-0000-0000-000068CB0000}"/>
    <cellStyle name="Normal 5 5 2 2 7 2 2" xfId="42692" xr:uid="{00000000-0005-0000-0000-000069CB0000}"/>
    <cellStyle name="Normal 5 5 2 2 7 2 3" xfId="58498" xr:uid="{00000000-0005-0000-0000-00006ACB0000}"/>
    <cellStyle name="Normal 5 5 2 2 7 3" xfId="42693" xr:uid="{00000000-0005-0000-0000-00006BCB0000}"/>
    <cellStyle name="Normal 5 5 2 2 7 4" xfId="42694" xr:uid="{00000000-0005-0000-0000-00006CCB0000}"/>
    <cellStyle name="Normal 5 5 2 2 8" xfId="42695" xr:uid="{00000000-0005-0000-0000-00006DCB0000}"/>
    <cellStyle name="Normal 5 5 2 2 8 2" xfId="42696" xr:uid="{00000000-0005-0000-0000-00006ECB0000}"/>
    <cellStyle name="Normal 5 5 2 2 8 3" xfId="58499" xr:uid="{00000000-0005-0000-0000-00006FCB0000}"/>
    <cellStyle name="Normal 5 5 2 2 9" xfId="42697" xr:uid="{00000000-0005-0000-0000-000070CB0000}"/>
    <cellStyle name="Normal 5 5 2 3" xfId="42698" xr:uid="{00000000-0005-0000-0000-000071CB0000}"/>
    <cellStyle name="Normal 5 5 2 3 2" xfId="42699" xr:uid="{00000000-0005-0000-0000-000072CB0000}"/>
    <cellStyle name="Normal 5 5 2 3 2 2" xfId="42700" xr:uid="{00000000-0005-0000-0000-000073CB0000}"/>
    <cellStyle name="Normal 5 5 2 3 2 2 2" xfId="42701" xr:uid="{00000000-0005-0000-0000-000074CB0000}"/>
    <cellStyle name="Normal 5 5 2 3 2 2 2 2" xfId="42702" xr:uid="{00000000-0005-0000-0000-000075CB0000}"/>
    <cellStyle name="Normal 5 5 2 3 2 2 2 2 2" xfId="42703" xr:uid="{00000000-0005-0000-0000-000076CB0000}"/>
    <cellStyle name="Normal 5 5 2 3 2 2 2 2 3" xfId="58500" xr:uid="{00000000-0005-0000-0000-000077CB0000}"/>
    <cellStyle name="Normal 5 5 2 3 2 2 2 3" xfId="42704" xr:uid="{00000000-0005-0000-0000-000078CB0000}"/>
    <cellStyle name="Normal 5 5 2 3 2 2 2 4" xfId="42705" xr:uid="{00000000-0005-0000-0000-000079CB0000}"/>
    <cellStyle name="Normal 5 5 2 3 2 2 3" xfId="42706" xr:uid="{00000000-0005-0000-0000-00007ACB0000}"/>
    <cellStyle name="Normal 5 5 2 3 2 2 3 2" xfId="42707" xr:uid="{00000000-0005-0000-0000-00007BCB0000}"/>
    <cellStyle name="Normal 5 5 2 3 2 2 3 2 2" xfId="42708" xr:uid="{00000000-0005-0000-0000-00007CCB0000}"/>
    <cellStyle name="Normal 5 5 2 3 2 2 3 2 3" xfId="58501" xr:uid="{00000000-0005-0000-0000-00007DCB0000}"/>
    <cellStyle name="Normal 5 5 2 3 2 2 3 3" xfId="42709" xr:uid="{00000000-0005-0000-0000-00007ECB0000}"/>
    <cellStyle name="Normal 5 5 2 3 2 2 3 4" xfId="42710" xr:uid="{00000000-0005-0000-0000-00007FCB0000}"/>
    <cellStyle name="Normal 5 5 2 3 2 2 4" xfId="42711" xr:uid="{00000000-0005-0000-0000-000080CB0000}"/>
    <cellStyle name="Normal 5 5 2 3 2 2 4 2" xfId="42712" xr:uid="{00000000-0005-0000-0000-000081CB0000}"/>
    <cellStyle name="Normal 5 5 2 3 2 2 4 3" xfId="58502" xr:uid="{00000000-0005-0000-0000-000082CB0000}"/>
    <cellStyle name="Normal 5 5 2 3 2 2 5" xfId="42713" xr:uid="{00000000-0005-0000-0000-000083CB0000}"/>
    <cellStyle name="Normal 5 5 2 3 2 2 6" xfId="42714" xr:uid="{00000000-0005-0000-0000-000084CB0000}"/>
    <cellStyle name="Normal 5 5 2 3 2 3" xfId="42715" xr:uid="{00000000-0005-0000-0000-000085CB0000}"/>
    <cellStyle name="Normal 5 5 2 3 2 3 2" xfId="42716" xr:uid="{00000000-0005-0000-0000-000086CB0000}"/>
    <cellStyle name="Normal 5 5 2 3 2 3 2 2" xfId="42717" xr:uid="{00000000-0005-0000-0000-000087CB0000}"/>
    <cellStyle name="Normal 5 5 2 3 2 3 2 3" xfId="58503" xr:uid="{00000000-0005-0000-0000-000088CB0000}"/>
    <cellStyle name="Normal 5 5 2 3 2 3 3" xfId="42718" xr:uid="{00000000-0005-0000-0000-000089CB0000}"/>
    <cellStyle name="Normal 5 5 2 3 2 3 4" xfId="42719" xr:uid="{00000000-0005-0000-0000-00008ACB0000}"/>
    <cellStyle name="Normal 5 5 2 3 2 4" xfId="42720" xr:uid="{00000000-0005-0000-0000-00008BCB0000}"/>
    <cellStyle name="Normal 5 5 2 3 2 4 2" xfId="42721" xr:uid="{00000000-0005-0000-0000-00008CCB0000}"/>
    <cellStyle name="Normal 5 5 2 3 2 4 2 2" xfId="42722" xr:uid="{00000000-0005-0000-0000-00008DCB0000}"/>
    <cellStyle name="Normal 5 5 2 3 2 4 2 3" xfId="58504" xr:uid="{00000000-0005-0000-0000-00008ECB0000}"/>
    <cellStyle name="Normal 5 5 2 3 2 4 3" xfId="42723" xr:uid="{00000000-0005-0000-0000-00008FCB0000}"/>
    <cellStyle name="Normal 5 5 2 3 2 4 4" xfId="42724" xr:uid="{00000000-0005-0000-0000-000090CB0000}"/>
    <cellStyle name="Normal 5 5 2 3 2 5" xfId="42725" xr:uid="{00000000-0005-0000-0000-000091CB0000}"/>
    <cellStyle name="Normal 5 5 2 3 2 5 2" xfId="42726" xr:uid="{00000000-0005-0000-0000-000092CB0000}"/>
    <cellStyle name="Normal 5 5 2 3 2 5 3" xfId="58505" xr:uid="{00000000-0005-0000-0000-000093CB0000}"/>
    <cellStyle name="Normal 5 5 2 3 2 6" xfId="42727" xr:uid="{00000000-0005-0000-0000-000094CB0000}"/>
    <cellStyle name="Normal 5 5 2 3 2 7" xfId="42728" xr:uid="{00000000-0005-0000-0000-000095CB0000}"/>
    <cellStyle name="Normal 5 5 2 3 3" xfId="42729" xr:uid="{00000000-0005-0000-0000-000096CB0000}"/>
    <cellStyle name="Normal 5 5 2 3 3 2" xfId="42730" xr:uid="{00000000-0005-0000-0000-000097CB0000}"/>
    <cellStyle name="Normal 5 5 2 3 3 2 2" xfId="42731" xr:uid="{00000000-0005-0000-0000-000098CB0000}"/>
    <cellStyle name="Normal 5 5 2 3 3 2 2 2" xfId="42732" xr:uid="{00000000-0005-0000-0000-000099CB0000}"/>
    <cellStyle name="Normal 5 5 2 3 3 2 2 3" xfId="58506" xr:uid="{00000000-0005-0000-0000-00009ACB0000}"/>
    <cellStyle name="Normal 5 5 2 3 3 2 3" xfId="42733" xr:uid="{00000000-0005-0000-0000-00009BCB0000}"/>
    <cellStyle name="Normal 5 5 2 3 3 2 4" xfId="42734" xr:uid="{00000000-0005-0000-0000-00009CCB0000}"/>
    <cellStyle name="Normal 5 5 2 3 3 3" xfId="42735" xr:uid="{00000000-0005-0000-0000-00009DCB0000}"/>
    <cellStyle name="Normal 5 5 2 3 3 3 2" xfId="42736" xr:uid="{00000000-0005-0000-0000-00009ECB0000}"/>
    <cellStyle name="Normal 5 5 2 3 3 3 2 2" xfId="42737" xr:uid="{00000000-0005-0000-0000-00009FCB0000}"/>
    <cellStyle name="Normal 5 5 2 3 3 3 2 3" xfId="58507" xr:uid="{00000000-0005-0000-0000-0000A0CB0000}"/>
    <cellStyle name="Normal 5 5 2 3 3 3 3" xfId="42738" xr:uid="{00000000-0005-0000-0000-0000A1CB0000}"/>
    <cellStyle name="Normal 5 5 2 3 3 3 4" xfId="42739" xr:uid="{00000000-0005-0000-0000-0000A2CB0000}"/>
    <cellStyle name="Normal 5 5 2 3 3 4" xfId="42740" xr:uid="{00000000-0005-0000-0000-0000A3CB0000}"/>
    <cellStyle name="Normal 5 5 2 3 3 4 2" xfId="42741" xr:uid="{00000000-0005-0000-0000-0000A4CB0000}"/>
    <cellStyle name="Normal 5 5 2 3 3 4 3" xfId="58508" xr:uid="{00000000-0005-0000-0000-0000A5CB0000}"/>
    <cellStyle name="Normal 5 5 2 3 3 5" xfId="42742" xr:uid="{00000000-0005-0000-0000-0000A6CB0000}"/>
    <cellStyle name="Normal 5 5 2 3 3 6" xfId="42743" xr:uid="{00000000-0005-0000-0000-0000A7CB0000}"/>
    <cellStyle name="Normal 5 5 2 3 4" xfId="42744" xr:uid="{00000000-0005-0000-0000-0000A8CB0000}"/>
    <cellStyle name="Normal 5 5 2 3 4 2" xfId="42745" xr:uid="{00000000-0005-0000-0000-0000A9CB0000}"/>
    <cellStyle name="Normal 5 5 2 3 4 2 2" xfId="42746" xr:uid="{00000000-0005-0000-0000-0000AACB0000}"/>
    <cellStyle name="Normal 5 5 2 3 4 2 3" xfId="58509" xr:uid="{00000000-0005-0000-0000-0000ABCB0000}"/>
    <cellStyle name="Normal 5 5 2 3 4 3" xfId="42747" xr:uid="{00000000-0005-0000-0000-0000ACCB0000}"/>
    <cellStyle name="Normal 5 5 2 3 4 4" xfId="42748" xr:uid="{00000000-0005-0000-0000-0000ADCB0000}"/>
    <cellStyle name="Normal 5 5 2 3 5" xfId="42749" xr:uid="{00000000-0005-0000-0000-0000AECB0000}"/>
    <cellStyle name="Normal 5 5 2 3 5 2" xfId="42750" xr:uid="{00000000-0005-0000-0000-0000AFCB0000}"/>
    <cellStyle name="Normal 5 5 2 3 5 2 2" xfId="42751" xr:uid="{00000000-0005-0000-0000-0000B0CB0000}"/>
    <cellStyle name="Normal 5 5 2 3 5 2 3" xfId="58510" xr:uid="{00000000-0005-0000-0000-0000B1CB0000}"/>
    <cellStyle name="Normal 5 5 2 3 5 3" xfId="42752" xr:uid="{00000000-0005-0000-0000-0000B2CB0000}"/>
    <cellStyle name="Normal 5 5 2 3 5 4" xfId="42753" xr:uid="{00000000-0005-0000-0000-0000B3CB0000}"/>
    <cellStyle name="Normal 5 5 2 3 6" xfId="42754" xr:uid="{00000000-0005-0000-0000-0000B4CB0000}"/>
    <cellStyle name="Normal 5 5 2 3 6 2" xfId="42755" xr:uid="{00000000-0005-0000-0000-0000B5CB0000}"/>
    <cellStyle name="Normal 5 5 2 3 6 3" xfId="58511" xr:uid="{00000000-0005-0000-0000-0000B6CB0000}"/>
    <cellStyle name="Normal 5 5 2 3 7" xfId="42756" xr:uid="{00000000-0005-0000-0000-0000B7CB0000}"/>
    <cellStyle name="Normal 5 5 2 3 8" xfId="42757" xr:uid="{00000000-0005-0000-0000-0000B8CB0000}"/>
    <cellStyle name="Normal 5 5 2 4" xfId="42758" xr:uid="{00000000-0005-0000-0000-0000B9CB0000}"/>
    <cellStyle name="Normal 5 5 2 4 2" xfId="42759" xr:uid="{00000000-0005-0000-0000-0000BACB0000}"/>
    <cellStyle name="Normal 5 5 2 4 2 2" xfId="42760" xr:uid="{00000000-0005-0000-0000-0000BBCB0000}"/>
    <cellStyle name="Normal 5 5 2 4 2 2 2" xfId="42761" xr:uid="{00000000-0005-0000-0000-0000BCCB0000}"/>
    <cellStyle name="Normal 5 5 2 4 2 2 2 2" xfId="42762" xr:uid="{00000000-0005-0000-0000-0000BDCB0000}"/>
    <cellStyle name="Normal 5 5 2 4 2 2 2 3" xfId="58512" xr:uid="{00000000-0005-0000-0000-0000BECB0000}"/>
    <cellStyle name="Normal 5 5 2 4 2 2 3" xfId="42763" xr:uid="{00000000-0005-0000-0000-0000BFCB0000}"/>
    <cellStyle name="Normal 5 5 2 4 2 2 4" xfId="42764" xr:uid="{00000000-0005-0000-0000-0000C0CB0000}"/>
    <cellStyle name="Normal 5 5 2 4 2 3" xfId="42765" xr:uid="{00000000-0005-0000-0000-0000C1CB0000}"/>
    <cellStyle name="Normal 5 5 2 4 2 3 2" xfId="42766" xr:uid="{00000000-0005-0000-0000-0000C2CB0000}"/>
    <cellStyle name="Normal 5 5 2 4 2 3 2 2" xfId="42767" xr:uid="{00000000-0005-0000-0000-0000C3CB0000}"/>
    <cellStyle name="Normal 5 5 2 4 2 3 2 3" xfId="58513" xr:uid="{00000000-0005-0000-0000-0000C4CB0000}"/>
    <cellStyle name="Normal 5 5 2 4 2 3 3" xfId="42768" xr:uid="{00000000-0005-0000-0000-0000C5CB0000}"/>
    <cellStyle name="Normal 5 5 2 4 2 3 4" xfId="42769" xr:uid="{00000000-0005-0000-0000-0000C6CB0000}"/>
    <cellStyle name="Normal 5 5 2 4 2 4" xfId="42770" xr:uid="{00000000-0005-0000-0000-0000C7CB0000}"/>
    <cellStyle name="Normal 5 5 2 4 2 4 2" xfId="42771" xr:uid="{00000000-0005-0000-0000-0000C8CB0000}"/>
    <cellStyle name="Normal 5 5 2 4 2 4 3" xfId="58514" xr:uid="{00000000-0005-0000-0000-0000C9CB0000}"/>
    <cellStyle name="Normal 5 5 2 4 2 5" xfId="42772" xr:uid="{00000000-0005-0000-0000-0000CACB0000}"/>
    <cellStyle name="Normal 5 5 2 4 2 6" xfId="42773" xr:uid="{00000000-0005-0000-0000-0000CBCB0000}"/>
    <cellStyle name="Normal 5 5 2 4 3" xfId="42774" xr:uid="{00000000-0005-0000-0000-0000CCCB0000}"/>
    <cellStyle name="Normal 5 5 2 4 3 2" xfId="42775" xr:uid="{00000000-0005-0000-0000-0000CDCB0000}"/>
    <cellStyle name="Normal 5 5 2 4 3 2 2" xfId="42776" xr:uid="{00000000-0005-0000-0000-0000CECB0000}"/>
    <cellStyle name="Normal 5 5 2 4 3 2 3" xfId="58515" xr:uid="{00000000-0005-0000-0000-0000CFCB0000}"/>
    <cellStyle name="Normal 5 5 2 4 3 3" xfId="42777" xr:uid="{00000000-0005-0000-0000-0000D0CB0000}"/>
    <cellStyle name="Normal 5 5 2 4 3 4" xfId="42778" xr:uid="{00000000-0005-0000-0000-0000D1CB0000}"/>
    <cellStyle name="Normal 5 5 2 4 4" xfId="42779" xr:uid="{00000000-0005-0000-0000-0000D2CB0000}"/>
    <cellStyle name="Normal 5 5 2 4 4 2" xfId="42780" xr:uid="{00000000-0005-0000-0000-0000D3CB0000}"/>
    <cellStyle name="Normal 5 5 2 4 4 2 2" xfId="42781" xr:uid="{00000000-0005-0000-0000-0000D4CB0000}"/>
    <cellStyle name="Normal 5 5 2 4 4 2 3" xfId="58516" xr:uid="{00000000-0005-0000-0000-0000D5CB0000}"/>
    <cellStyle name="Normal 5 5 2 4 4 3" xfId="42782" xr:uid="{00000000-0005-0000-0000-0000D6CB0000}"/>
    <cellStyle name="Normal 5 5 2 4 4 4" xfId="42783" xr:uid="{00000000-0005-0000-0000-0000D7CB0000}"/>
    <cellStyle name="Normal 5 5 2 4 5" xfId="42784" xr:uid="{00000000-0005-0000-0000-0000D8CB0000}"/>
    <cellStyle name="Normal 5 5 2 4 5 2" xfId="42785" xr:uid="{00000000-0005-0000-0000-0000D9CB0000}"/>
    <cellStyle name="Normal 5 5 2 4 5 3" xfId="58517" xr:uid="{00000000-0005-0000-0000-0000DACB0000}"/>
    <cellStyle name="Normal 5 5 2 4 6" xfId="42786" xr:uid="{00000000-0005-0000-0000-0000DBCB0000}"/>
    <cellStyle name="Normal 5 5 2 4 7" xfId="42787" xr:uid="{00000000-0005-0000-0000-0000DCCB0000}"/>
    <cellStyle name="Normal 5 5 2 5" xfId="42788" xr:uid="{00000000-0005-0000-0000-0000DDCB0000}"/>
    <cellStyle name="Normal 5 5 2 5 2" xfId="42789" xr:uid="{00000000-0005-0000-0000-0000DECB0000}"/>
    <cellStyle name="Normal 5 5 2 5 2 2" xfId="42790" xr:uid="{00000000-0005-0000-0000-0000DFCB0000}"/>
    <cellStyle name="Normal 5 5 2 5 2 2 2" xfId="42791" xr:uid="{00000000-0005-0000-0000-0000E0CB0000}"/>
    <cellStyle name="Normal 5 5 2 5 2 2 3" xfId="58518" xr:uid="{00000000-0005-0000-0000-0000E1CB0000}"/>
    <cellStyle name="Normal 5 5 2 5 2 3" xfId="42792" xr:uid="{00000000-0005-0000-0000-0000E2CB0000}"/>
    <cellStyle name="Normal 5 5 2 5 2 4" xfId="42793" xr:uid="{00000000-0005-0000-0000-0000E3CB0000}"/>
    <cellStyle name="Normal 5 5 2 5 3" xfId="42794" xr:uid="{00000000-0005-0000-0000-0000E4CB0000}"/>
    <cellStyle name="Normal 5 5 2 5 3 2" xfId="42795" xr:uid="{00000000-0005-0000-0000-0000E5CB0000}"/>
    <cellStyle name="Normal 5 5 2 5 3 2 2" xfId="42796" xr:uid="{00000000-0005-0000-0000-0000E6CB0000}"/>
    <cellStyle name="Normal 5 5 2 5 3 2 3" xfId="58519" xr:uid="{00000000-0005-0000-0000-0000E7CB0000}"/>
    <cellStyle name="Normal 5 5 2 5 3 3" xfId="42797" xr:uid="{00000000-0005-0000-0000-0000E8CB0000}"/>
    <cellStyle name="Normal 5 5 2 5 3 4" xfId="42798" xr:uid="{00000000-0005-0000-0000-0000E9CB0000}"/>
    <cellStyle name="Normal 5 5 2 5 4" xfId="42799" xr:uid="{00000000-0005-0000-0000-0000EACB0000}"/>
    <cellStyle name="Normal 5 5 2 5 4 2" xfId="42800" xr:uid="{00000000-0005-0000-0000-0000EBCB0000}"/>
    <cellStyle name="Normal 5 5 2 5 4 3" xfId="58520" xr:uid="{00000000-0005-0000-0000-0000ECCB0000}"/>
    <cellStyle name="Normal 5 5 2 5 5" xfId="42801" xr:uid="{00000000-0005-0000-0000-0000EDCB0000}"/>
    <cellStyle name="Normal 5 5 2 5 6" xfId="42802" xr:uid="{00000000-0005-0000-0000-0000EECB0000}"/>
    <cellStyle name="Normal 5 5 2 6" xfId="42803" xr:uid="{00000000-0005-0000-0000-0000EFCB0000}"/>
    <cellStyle name="Normal 5 5 2 6 2" xfId="42804" xr:uid="{00000000-0005-0000-0000-0000F0CB0000}"/>
    <cellStyle name="Normal 5 5 2 6 2 2" xfId="42805" xr:uid="{00000000-0005-0000-0000-0000F1CB0000}"/>
    <cellStyle name="Normal 5 5 2 6 2 2 2" xfId="42806" xr:uid="{00000000-0005-0000-0000-0000F2CB0000}"/>
    <cellStyle name="Normal 5 5 2 6 2 2 3" xfId="58521" xr:uid="{00000000-0005-0000-0000-0000F3CB0000}"/>
    <cellStyle name="Normal 5 5 2 6 2 3" xfId="42807" xr:uid="{00000000-0005-0000-0000-0000F4CB0000}"/>
    <cellStyle name="Normal 5 5 2 6 2 4" xfId="42808" xr:uid="{00000000-0005-0000-0000-0000F5CB0000}"/>
    <cellStyle name="Normal 5 5 2 6 3" xfId="42809" xr:uid="{00000000-0005-0000-0000-0000F6CB0000}"/>
    <cellStyle name="Normal 5 5 2 6 3 2" xfId="42810" xr:uid="{00000000-0005-0000-0000-0000F7CB0000}"/>
    <cellStyle name="Normal 5 5 2 6 3 3" xfId="58522" xr:uid="{00000000-0005-0000-0000-0000F8CB0000}"/>
    <cellStyle name="Normal 5 5 2 6 4" xfId="42811" xr:uid="{00000000-0005-0000-0000-0000F9CB0000}"/>
    <cellStyle name="Normal 5 5 2 6 5" xfId="42812" xr:uid="{00000000-0005-0000-0000-0000FACB0000}"/>
    <cellStyle name="Normal 5 5 2 7" xfId="42813" xr:uid="{00000000-0005-0000-0000-0000FBCB0000}"/>
    <cellStyle name="Normal 5 5 2 7 2" xfId="42814" xr:uid="{00000000-0005-0000-0000-0000FCCB0000}"/>
    <cellStyle name="Normal 5 5 2 7 2 2" xfId="42815" xr:uid="{00000000-0005-0000-0000-0000FDCB0000}"/>
    <cellStyle name="Normal 5 5 2 7 2 3" xfId="58523" xr:uid="{00000000-0005-0000-0000-0000FECB0000}"/>
    <cellStyle name="Normal 5 5 2 7 3" xfId="42816" xr:uid="{00000000-0005-0000-0000-0000FFCB0000}"/>
    <cellStyle name="Normal 5 5 2 7 4" xfId="42817" xr:uid="{00000000-0005-0000-0000-000000CC0000}"/>
    <cellStyle name="Normal 5 5 2 8" xfId="42818" xr:uid="{00000000-0005-0000-0000-000001CC0000}"/>
    <cellStyle name="Normal 5 5 2 8 2" xfId="42819" xr:uid="{00000000-0005-0000-0000-000002CC0000}"/>
    <cellStyle name="Normal 5 5 2 8 2 2" xfId="42820" xr:uid="{00000000-0005-0000-0000-000003CC0000}"/>
    <cellStyle name="Normal 5 5 2 8 2 3" xfId="58524" xr:uid="{00000000-0005-0000-0000-000004CC0000}"/>
    <cellStyle name="Normal 5 5 2 8 3" xfId="42821" xr:uid="{00000000-0005-0000-0000-000005CC0000}"/>
    <cellStyle name="Normal 5 5 2 8 4" xfId="42822" xr:uid="{00000000-0005-0000-0000-000006CC0000}"/>
    <cellStyle name="Normal 5 5 2 9" xfId="42823" xr:uid="{00000000-0005-0000-0000-000007CC0000}"/>
    <cellStyle name="Normal 5 5 2 9 2" xfId="42824" xr:uid="{00000000-0005-0000-0000-000008CC0000}"/>
    <cellStyle name="Normal 5 5 2 9 3" xfId="58525" xr:uid="{00000000-0005-0000-0000-000009CC0000}"/>
    <cellStyle name="Normal 5 5 3" xfId="42825" xr:uid="{00000000-0005-0000-0000-00000ACC0000}"/>
    <cellStyle name="Normal 5 5 3 10" xfId="42826" xr:uid="{00000000-0005-0000-0000-00000BCC0000}"/>
    <cellStyle name="Normal 5 5 3 2" xfId="42827" xr:uid="{00000000-0005-0000-0000-00000CCC0000}"/>
    <cellStyle name="Normal 5 5 3 2 2" xfId="42828" xr:uid="{00000000-0005-0000-0000-00000DCC0000}"/>
    <cellStyle name="Normal 5 5 3 2 2 2" xfId="42829" xr:uid="{00000000-0005-0000-0000-00000ECC0000}"/>
    <cellStyle name="Normal 5 5 3 2 2 2 2" xfId="42830" xr:uid="{00000000-0005-0000-0000-00000FCC0000}"/>
    <cellStyle name="Normal 5 5 3 2 2 2 2 2" xfId="42831" xr:uid="{00000000-0005-0000-0000-000010CC0000}"/>
    <cellStyle name="Normal 5 5 3 2 2 2 2 2 2" xfId="42832" xr:uid="{00000000-0005-0000-0000-000011CC0000}"/>
    <cellStyle name="Normal 5 5 3 2 2 2 2 2 3" xfId="58526" xr:uid="{00000000-0005-0000-0000-000012CC0000}"/>
    <cellStyle name="Normal 5 5 3 2 2 2 2 3" xfId="42833" xr:uid="{00000000-0005-0000-0000-000013CC0000}"/>
    <cellStyle name="Normal 5 5 3 2 2 2 2 4" xfId="42834" xr:uid="{00000000-0005-0000-0000-000014CC0000}"/>
    <cellStyle name="Normal 5 5 3 2 2 2 3" xfId="42835" xr:uid="{00000000-0005-0000-0000-000015CC0000}"/>
    <cellStyle name="Normal 5 5 3 2 2 2 3 2" xfId="42836" xr:uid="{00000000-0005-0000-0000-000016CC0000}"/>
    <cellStyle name="Normal 5 5 3 2 2 2 3 2 2" xfId="42837" xr:uid="{00000000-0005-0000-0000-000017CC0000}"/>
    <cellStyle name="Normal 5 5 3 2 2 2 3 2 3" xfId="58527" xr:uid="{00000000-0005-0000-0000-000018CC0000}"/>
    <cellStyle name="Normal 5 5 3 2 2 2 3 3" xfId="42838" xr:uid="{00000000-0005-0000-0000-000019CC0000}"/>
    <cellStyle name="Normal 5 5 3 2 2 2 3 4" xfId="42839" xr:uid="{00000000-0005-0000-0000-00001ACC0000}"/>
    <cellStyle name="Normal 5 5 3 2 2 2 4" xfId="42840" xr:uid="{00000000-0005-0000-0000-00001BCC0000}"/>
    <cellStyle name="Normal 5 5 3 2 2 2 4 2" xfId="42841" xr:uid="{00000000-0005-0000-0000-00001CCC0000}"/>
    <cellStyle name="Normal 5 5 3 2 2 2 4 3" xfId="58528" xr:uid="{00000000-0005-0000-0000-00001DCC0000}"/>
    <cellStyle name="Normal 5 5 3 2 2 2 5" xfId="42842" xr:uid="{00000000-0005-0000-0000-00001ECC0000}"/>
    <cellStyle name="Normal 5 5 3 2 2 2 6" xfId="42843" xr:uid="{00000000-0005-0000-0000-00001FCC0000}"/>
    <cellStyle name="Normal 5 5 3 2 2 3" xfId="42844" xr:uid="{00000000-0005-0000-0000-000020CC0000}"/>
    <cellStyle name="Normal 5 5 3 2 2 3 2" xfId="42845" xr:uid="{00000000-0005-0000-0000-000021CC0000}"/>
    <cellStyle name="Normal 5 5 3 2 2 3 2 2" xfId="42846" xr:uid="{00000000-0005-0000-0000-000022CC0000}"/>
    <cellStyle name="Normal 5 5 3 2 2 3 2 3" xfId="58529" xr:uid="{00000000-0005-0000-0000-000023CC0000}"/>
    <cellStyle name="Normal 5 5 3 2 2 3 3" xfId="42847" xr:uid="{00000000-0005-0000-0000-000024CC0000}"/>
    <cellStyle name="Normal 5 5 3 2 2 3 4" xfId="42848" xr:uid="{00000000-0005-0000-0000-000025CC0000}"/>
    <cellStyle name="Normal 5 5 3 2 2 4" xfId="42849" xr:uid="{00000000-0005-0000-0000-000026CC0000}"/>
    <cellStyle name="Normal 5 5 3 2 2 4 2" xfId="42850" xr:uid="{00000000-0005-0000-0000-000027CC0000}"/>
    <cellStyle name="Normal 5 5 3 2 2 4 2 2" xfId="42851" xr:uid="{00000000-0005-0000-0000-000028CC0000}"/>
    <cellStyle name="Normal 5 5 3 2 2 4 2 3" xfId="58530" xr:uid="{00000000-0005-0000-0000-000029CC0000}"/>
    <cellStyle name="Normal 5 5 3 2 2 4 3" xfId="42852" xr:uid="{00000000-0005-0000-0000-00002ACC0000}"/>
    <cellStyle name="Normal 5 5 3 2 2 4 4" xfId="42853" xr:uid="{00000000-0005-0000-0000-00002BCC0000}"/>
    <cellStyle name="Normal 5 5 3 2 2 5" xfId="42854" xr:uid="{00000000-0005-0000-0000-00002CCC0000}"/>
    <cellStyle name="Normal 5 5 3 2 2 5 2" xfId="42855" xr:uid="{00000000-0005-0000-0000-00002DCC0000}"/>
    <cellStyle name="Normal 5 5 3 2 2 5 3" xfId="58531" xr:uid="{00000000-0005-0000-0000-00002ECC0000}"/>
    <cellStyle name="Normal 5 5 3 2 2 6" xfId="42856" xr:uid="{00000000-0005-0000-0000-00002FCC0000}"/>
    <cellStyle name="Normal 5 5 3 2 2 7" xfId="42857" xr:uid="{00000000-0005-0000-0000-000030CC0000}"/>
    <cellStyle name="Normal 5 5 3 2 3" xfId="42858" xr:uid="{00000000-0005-0000-0000-000031CC0000}"/>
    <cellStyle name="Normal 5 5 3 2 3 2" xfId="42859" xr:uid="{00000000-0005-0000-0000-000032CC0000}"/>
    <cellStyle name="Normal 5 5 3 2 3 2 2" xfId="42860" xr:uid="{00000000-0005-0000-0000-000033CC0000}"/>
    <cellStyle name="Normal 5 5 3 2 3 2 2 2" xfId="42861" xr:uid="{00000000-0005-0000-0000-000034CC0000}"/>
    <cellStyle name="Normal 5 5 3 2 3 2 2 3" xfId="58532" xr:uid="{00000000-0005-0000-0000-000035CC0000}"/>
    <cellStyle name="Normal 5 5 3 2 3 2 3" xfId="42862" xr:uid="{00000000-0005-0000-0000-000036CC0000}"/>
    <cellStyle name="Normal 5 5 3 2 3 2 4" xfId="42863" xr:uid="{00000000-0005-0000-0000-000037CC0000}"/>
    <cellStyle name="Normal 5 5 3 2 3 3" xfId="42864" xr:uid="{00000000-0005-0000-0000-000038CC0000}"/>
    <cellStyle name="Normal 5 5 3 2 3 3 2" xfId="42865" xr:uid="{00000000-0005-0000-0000-000039CC0000}"/>
    <cellStyle name="Normal 5 5 3 2 3 3 2 2" xfId="42866" xr:uid="{00000000-0005-0000-0000-00003ACC0000}"/>
    <cellStyle name="Normal 5 5 3 2 3 3 2 3" xfId="58533" xr:uid="{00000000-0005-0000-0000-00003BCC0000}"/>
    <cellStyle name="Normal 5 5 3 2 3 3 3" xfId="42867" xr:uid="{00000000-0005-0000-0000-00003CCC0000}"/>
    <cellStyle name="Normal 5 5 3 2 3 3 4" xfId="42868" xr:uid="{00000000-0005-0000-0000-00003DCC0000}"/>
    <cellStyle name="Normal 5 5 3 2 3 4" xfId="42869" xr:uid="{00000000-0005-0000-0000-00003ECC0000}"/>
    <cellStyle name="Normal 5 5 3 2 3 4 2" xfId="42870" xr:uid="{00000000-0005-0000-0000-00003FCC0000}"/>
    <cellStyle name="Normal 5 5 3 2 3 4 3" xfId="58534" xr:uid="{00000000-0005-0000-0000-000040CC0000}"/>
    <cellStyle name="Normal 5 5 3 2 3 5" xfId="42871" xr:uid="{00000000-0005-0000-0000-000041CC0000}"/>
    <cellStyle name="Normal 5 5 3 2 3 6" xfId="42872" xr:uid="{00000000-0005-0000-0000-000042CC0000}"/>
    <cellStyle name="Normal 5 5 3 2 4" xfId="42873" xr:uid="{00000000-0005-0000-0000-000043CC0000}"/>
    <cellStyle name="Normal 5 5 3 2 4 2" xfId="42874" xr:uid="{00000000-0005-0000-0000-000044CC0000}"/>
    <cellStyle name="Normal 5 5 3 2 4 2 2" xfId="42875" xr:uid="{00000000-0005-0000-0000-000045CC0000}"/>
    <cellStyle name="Normal 5 5 3 2 4 2 3" xfId="58535" xr:uid="{00000000-0005-0000-0000-000046CC0000}"/>
    <cellStyle name="Normal 5 5 3 2 4 3" xfId="42876" xr:uid="{00000000-0005-0000-0000-000047CC0000}"/>
    <cellStyle name="Normal 5 5 3 2 4 4" xfId="42877" xr:uid="{00000000-0005-0000-0000-000048CC0000}"/>
    <cellStyle name="Normal 5 5 3 2 5" xfId="42878" xr:uid="{00000000-0005-0000-0000-000049CC0000}"/>
    <cellStyle name="Normal 5 5 3 2 5 2" xfId="42879" xr:uid="{00000000-0005-0000-0000-00004ACC0000}"/>
    <cellStyle name="Normal 5 5 3 2 5 2 2" xfId="42880" xr:uid="{00000000-0005-0000-0000-00004BCC0000}"/>
    <cellStyle name="Normal 5 5 3 2 5 2 3" xfId="58536" xr:uid="{00000000-0005-0000-0000-00004CCC0000}"/>
    <cellStyle name="Normal 5 5 3 2 5 3" xfId="42881" xr:uid="{00000000-0005-0000-0000-00004DCC0000}"/>
    <cellStyle name="Normal 5 5 3 2 5 4" xfId="42882" xr:uid="{00000000-0005-0000-0000-00004ECC0000}"/>
    <cellStyle name="Normal 5 5 3 2 6" xfId="42883" xr:uid="{00000000-0005-0000-0000-00004FCC0000}"/>
    <cellStyle name="Normal 5 5 3 2 6 2" xfId="42884" xr:uid="{00000000-0005-0000-0000-000050CC0000}"/>
    <cellStyle name="Normal 5 5 3 2 6 3" xfId="58537" xr:uid="{00000000-0005-0000-0000-000051CC0000}"/>
    <cellStyle name="Normal 5 5 3 2 7" xfId="42885" xr:uid="{00000000-0005-0000-0000-000052CC0000}"/>
    <cellStyle name="Normal 5 5 3 2 8" xfId="42886" xr:uid="{00000000-0005-0000-0000-000053CC0000}"/>
    <cellStyle name="Normal 5 5 3 3" xfId="42887" xr:uid="{00000000-0005-0000-0000-000054CC0000}"/>
    <cellStyle name="Normal 5 5 3 3 2" xfId="42888" xr:uid="{00000000-0005-0000-0000-000055CC0000}"/>
    <cellStyle name="Normal 5 5 3 3 2 2" xfId="42889" xr:uid="{00000000-0005-0000-0000-000056CC0000}"/>
    <cellStyle name="Normal 5 5 3 3 2 2 2" xfId="42890" xr:uid="{00000000-0005-0000-0000-000057CC0000}"/>
    <cellStyle name="Normal 5 5 3 3 2 2 2 2" xfId="42891" xr:uid="{00000000-0005-0000-0000-000058CC0000}"/>
    <cellStyle name="Normal 5 5 3 3 2 2 2 3" xfId="58538" xr:uid="{00000000-0005-0000-0000-000059CC0000}"/>
    <cellStyle name="Normal 5 5 3 3 2 2 3" xfId="42892" xr:uid="{00000000-0005-0000-0000-00005ACC0000}"/>
    <cellStyle name="Normal 5 5 3 3 2 2 4" xfId="42893" xr:uid="{00000000-0005-0000-0000-00005BCC0000}"/>
    <cellStyle name="Normal 5 5 3 3 2 3" xfId="42894" xr:uid="{00000000-0005-0000-0000-00005CCC0000}"/>
    <cellStyle name="Normal 5 5 3 3 2 3 2" xfId="42895" xr:uid="{00000000-0005-0000-0000-00005DCC0000}"/>
    <cellStyle name="Normal 5 5 3 3 2 3 2 2" xfId="42896" xr:uid="{00000000-0005-0000-0000-00005ECC0000}"/>
    <cellStyle name="Normal 5 5 3 3 2 3 2 3" xfId="58539" xr:uid="{00000000-0005-0000-0000-00005FCC0000}"/>
    <cellStyle name="Normal 5 5 3 3 2 3 3" xfId="42897" xr:uid="{00000000-0005-0000-0000-000060CC0000}"/>
    <cellStyle name="Normal 5 5 3 3 2 3 4" xfId="42898" xr:uid="{00000000-0005-0000-0000-000061CC0000}"/>
    <cellStyle name="Normal 5 5 3 3 2 4" xfId="42899" xr:uid="{00000000-0005-0000-0000-000062CC0000}"/>
    <cellStyle name="Normal 5 5 3 3 2 4 2" xfId="42900" xr:uid="{00000000-0005-0000-0000-000063CC0000}"/>
    <cellStyle name="Normal 5 5 3 3 2 4 3" xfId="58540" xr:uid="{00000000-0005-0000-0000-000064CC0000}"/>
    <cellStyle name="Normal 5 5 3 3 2 5" xfId="42901" xr:uid="{00000000-0005-0000-0000-000065CC0000}"/>
    <cellStyle name="Normal 5 5 3 3 2 6" xfId="42902" xr:uid="{00000000-0005-0000-0000-000066CC0000}"/>
    <cellStyle name="Normal 5 5 3 3 3" xfId="42903" xr:uid="{00000000-0005-0000-0000-000067CC0000}"/>
    <cellStyle name="Normal 5 5 3 3 3 2" xfId="42904" xr:uid="{00000000-0005-0000-0000-000068CC0000}"/>
    <cellStyle name="Normal 5 5 3 3 3 2 2" xfId="42905" xr:uid="{00000000-0005-0000-0000-000069CC0000}"/>
    <cellStyle name="Normal 5 5 3 3 3 2 3" xfId="58541" xr:uid="{00000000-0005-0000-0000-00006ACC0000}"/>
    <cellStyle name="Normal 5 5 3 3 3 3" xfId="42906" xr:uid="{00000000-0005-0000-0000-00006BCC0000}"/>
    <cellStyle name="Normal 5 5 3 3 3 4" xfId="42907" xr:uid="{00000000-0005-0000-0000-00006CCC0000}"/>
    <cellStyle name="Normal 5 5 3 3 4" xfId="42908" xr:uid="{00000000-0005-0000-0000-00006DCC0000}"/>
    <cellStyle name="Normal 5 5 3 3 4 2" xfId="42909" xr:uid="{00000000-0005-0000-0000-00006ECC0000}"/>
    <cellStyle name="Normal 5 5 3 3 4 2 2" xfId="42910" xr:uid="{00000000-0005-0000-0000-00006FCC0000}"/>
    <cellStyle name="Normal 5 5 3 3 4 2 3" xfId="58542" xr:uid="{00000000-0005-0000-0000-000070CC0000}"/>
    <cellStyle name="Normal 5 5 3 3 4 3" xfId="42911" xr:uid="{00000000-0005-0000-0000-000071CC0000}"/>
    <cellStyle name="Normal 5 5 3 3 4 4" xfId="42912" xr:uid="{00000000-0005-0000-0000-000072CC0000}"/>
    <cellStyle name="Normal 5 5 3 3 5" xfId="42913" xr:uid="{00000000-0005-0000-0000-000073CC0000}"/>
    <cellStyle name="Normal 5 5 3 3 5 2" xfId="42914" xr:uid="{00000000-0005-0000-0000-000074CC0000}"/>
    <cellStyle name="Normal 5 5 3 3 5 3" xfId="58543" xr:uid="{00000000-0005-0000-0000-000075CC0000}"/>
    <cellStyle name="Normal 5 5 3 3 6" xfId="42915" xr:uid="{00000000-0005-0000-0000-000076CC0000}"/>
    <cellStyle name="Normal 5 5 3 3 7" xfId="42916" xr:uid="{00000000-0005-0000-0000-000077CC0000}"/>
    <cellStyle name="Normal 5 5 3 4" xfId="42917" xr:uid="{00000000-0005-0000-0000-000078CC0000}"/>
    <cellStyle name="Normal 5 5 3 4 2" xfId="42918" xr:uid="{00000000-0005-0000-0000-000079CC0000}"/>
    <cellStyle name="Normal 5 5 3 4 2 2" xfId="42919" xr:uid="{00000000-0005-0000-0000-00007ACC0000}"/>
    <cellStyle name="Normal 5 5 3 4 2 2 2" xfId="42920" xr:uid="{00000000-0005-0000-0000-00007BCC0000}"/>
    <cellStyle name="Normal 5 5 3 4 2 2 3" xfId="58544" xr:uid="{00000000-0005-0000-0000-00007CCC0000}"/>
    <cellStyle name="Normal 5 5 3 4 2 3" xfId="42921" xr:uid="{00000000-0005-0000-0000-00007DCC0000}"/>
    <cellStyle name="Normal 5 5 3 4 2 4" xfId="42922" xr:uid="{00000000-0005-0000-0000-00007ECC0000}"/>
    <cellStyle name="Normal 5 5 3 4 3" xfId="42923" xr:uid="{00000000-0005-0000-0000-00007FCC0000}"/>
    <cellStyle name="Normal 5 5 3 4 3 2" xfId="42924" xr:uid="{00000000-0005-0000-0000-000080CC0000}"/>
    <cellStyle name="Normal 5 5 3 4 3 2 2" xfId="42925" xr:uid="{00000000-0005-0000-0000-000081CC0000}"/>
    <cellStyle name="Normal 5 5 3 4 3 2 3" xfId="58545" xr:uid="{00000000-0005-0000-0000-000082CC0000}"/>
    <cellStyle name="Normal 5 5 3 4 3 3" xfId="42926" xr:uid="{00000000-0005-0000-0000-000083CC0000}"/>
    <cellStyle name="Normal 5 5 3 4 3 4" xfId="42927" xr:uid="{00000000-0005-0000-0000-000084CC0000}"/>
    <cellStyle name="Normal 5 5 3 4 4" xfId="42928" xr:uid="{00000000-0005-0000-0000-000085CC0000}"/>
    <cellStyle name="Normal 5 5 3 4 4 2" xfId="42929" xr:uid="{00000000-0005-0000-0000-000086CC0000}"/>
    <cellStyle name="Normal 5 5 3 4 4 3" xfId="58546" xr:uid="{00000000-0005-0000-0000-000087CC0000}"/>
    <cellStyle name="Normal 5 5 3 4 5" xfId="42930" xr:uid="{00000000-0005-0000-0000-000088CC0000}"/>
    <cellStyle name="Normal 5 5 3 4 6" xfId="42931" xr:uid="{00000000-0005-0000-0000-000089CC0000}"/>
    <cellStyle name="Normal 5 5 3 5" xfId="42932" xr:uid="{00000000-0005-0000-0000-00008ACC0000}"/>
    <cellStyle name="Normal 5 5 3 5 2" xfId="42933" xr:uid="{00000000-0005-0000-0000-00008BCC0000}"/>
    <cellStyle name="Normal 5 5 3 5 2 2" xfId="42934" xr:uid="{00000000-0005-0000-0000-00008CCC0000}"/>
    <cellStyle name="Normal 5 5 3 5 2 2 2" xfId="42935" xr:uid="{00000000-0005-0000-0000-00008DCC0000}"/>
    <cellStyle name="Normal 5 5 3 5 2 2 3" xfId="58547" xr:uid="{00000000-0005-0000-0000-00008ECC0000}"/>
    <cellStyle name="Normal 5 5 3 5 2 3" xfId="42936" xr:uid="{00000000-0005-0000-0000-00008FCC0000}"/>
    <cellStyle name="Normal 5 5 3 5 2 4" xfId="42937" xr:uid="{00000000-0005-0000-0000-000090CC0000}"/>
    <cellStyle name="Normal 5 5 3 5 3" xfId="42938" xr:uid="{00000000-0005-0000-0000-000091CC0000}"/>
    <cellStyle name="Normal 5 5 3 5 3 2" xfId="42939" xr:uid="{00000000-0005-0000-0000-000092CC0000}"/>
    <cellStyle name="Normal 5 5 3 5 3 3" xfId="58548" xr:uid="{00000000-0005-0000-0000-000093CC0000}"/>
    <cellStyle name="Normal 5 5 3 5 4" xfId="42940" xr:uid="{00000000-0005-0000-0000-000094CC0000}"/>
    <cellStyle name="Normal 5 5 3 5 5" xfId="42941" xr:uid="{00000000-0005-0000-0000-000095CC0000}"/>
    <cellStyle name="Normal 5 5 3 6" xfId="42942" xr:uid="{00000000-0005-0000-0000-000096CC0000}"/>
    <cellStyle name="Normal 5 5 3 6 2" xfId="42943" xr:uid="{00000000-0005-0000-0000-000097CC0000}"/>
    <cellStyle name="Normal 5 5 3 6 2 2" xfId="42944" xr:uid="{00000000-0005-0000-0000-000098CC0000}"/>
    <cellStyle name="Normal 5 5 3 6 2 3" xfId="58549" xr:uid="{00000000-0005-0000-0000-000099CC0000}"/>
    <cellStyle name="Normal 5 5 3 6 3" xfId="42945" xr:uid="{00000000-0005-0000-0000-00009ACC0000}"/>
    <cellStyle name="Normal 5 5 3 6 4" xfId="42946" xr:uid="{00000000-0005-0000-0000-00009BCC0000}"/>
    <cellStyle name="Normal 5 5 3 7" xfId="42947" xr:uid="{00000000-0005-0000-0000-00009CCC0000}"/>
    <cellStyle name="Normal 5 5 3 7 2" xfId="42948" xr:uid="{00000000-0005-0000-0000-00009DCC0000}"/>
    <cellStyle name="Normal 5 5 3 7 2 2" xfId="42949" xr:uid="{00000000-0005-0000-0000-00009ECC0000}"/>
    <cellStyle name="Normal 5 5 3 7 2 3" xfId="58550" xr:uid="{00000000-0005-0000-0000-00009FCC0000}"/>
    <cellStyle name="Normal 5 5 3 7 3" xfId="42950" xr:uid="{00000000-0005-0000-0000-0000A0CC0000}"/>
    <cellStyle name="Normal 5 5 3 7 4" xfId="42951" xr:uid="{00000000-0005-0000-0000-0000A1CC0000}"/>
    <cellStyle name="Normal 5 5 3 8" xfId="42952" xr:uid="{00000000-0005-0000-0000-0000A2CC0000}"/>
    <cellStyle name="Normal 5 5 3 8 2" xfId="42953" xr:uid="{00000000-0005-0000-0000-0000A3CC0000}"/>
    <cellStyle name="Normal 5 5 3 8 3" xfId="58551" xr:uid="{00000000-0005-0000-0000-0000A4CC0000}"/>
    <cellStyle name="Normal 5 5 3 9" xfId="42954" xr:uid="{00000000-0005-0000-0000-0000A5CC0000}"/>
    <cellStyle name="Normal 5 5 4" xfId="42955" xr:uid="{00000000-0005-0000-0000-0000A6CC0000}"/>
    <cellStyle name="Normal 5 5 4 10" xfId="42956" xr:uid="{00000000-0005-0000-0000-0000A7CC0000}"/>
    <cellStyle name="Normal 5 5 4 2" xfId="42957" xr:uid="{00000000-0005-0000-0000-0000A8CC0000}"/>
    <cellStyle name="Normal 5 5 4 2 2" xfId="42958" xr:uid="{00000000-0005-0000-0000-0000A9CC0000}"/>
    <cellStyle name="Normal 5 5 4 2 2 2" xfId="42959" xr:uid="{00000000-0005-0000-0000-0000AACC0000}"/>
    <cellStyle name="Normal 5 5 4 2 2 2 2" xfId="42960" xr:uid="{00000000-0005-0000-0000-0000ABCC0000}"/>
    <cellStyle name="Normal 5 5 4 2 2 2 2 2" xfId="42961" xr:uid="{00000000-0005-0000-0000-0000ACCC0000}"/>
    <cellStyle name="Normal 5 5 4 2 2 2 2 2 2" xfId="42962" xr:uid="{00000000-0005-0000-0000-0000ADCC0000}"/>
    <cellStyle name="Normal 5 5 4 2 2 2 2 2 3" xfId="58552" xr:uid="{00000000-0005-0000-0000-0000AECC0000}"/>
    <cellStyle name="Normal 5 5 4 2 2 2 2 3" xfId="42963" xr:uid="{00000000-0005-0000-0000-0000AFCC0000}"/>
    <cellStyle name="Normal 5 5 4 2 2 2 2 4" xfId="42964" xr:uid="{00000000-0005-0000-0000-0000B0CC0000}"/>
    <cellStyle name="Normal 5 5 4 2 2 2 3" xfId="42965" xr:uid="{00000000-0005-0000-0000-0000B1CC0000}"/>
    <cellStyle name="Normal 5 5 4 2 2 2 3 2" xfId="42966" xr:uid="{00000000-0005-0000-0000-0000B2CC0000}"/>
    <cellStyle name="Normal 5 5 4 2 2 2 3 2 2" xfId="42967" xr:uid="{00000000-0005-0000-0000-0000B3CC0000}"/>
    <cellStyle name="Normal 5 5 4 2 2 2 3 2 3" xfId="58553" xr:uid="{00000000-0005-0000-0000-0000B4CC0000}"/>
    <cellStyle name="Normal 5 5 4 2 2 2 3 3" xfId="42968" xr:uid="{00000000-0005-0000-0000-0000B5CC0000}"/>
    <cellStyle name="Normal 5 5 4 2 2 2 3 4" xfId="42969" xr:uid="{00000000-0005-0000-0000-0000B6CC0000}"/>
    <cellStyle name="Normal 5 5 4 2 2 2 4" xfId="42970" xr:uid="{00000000-0005-0000-0000-0000B7CC0000}"/>
    <cellStyle name="Normal 5 5 4 2 2 2 4 2" xfId="42971" xr:uid="{00000000-0005-0000-0000-0000B8CC0000}"/>
    <cellStyle name="Normal 5 5 4 2 2 2 4 3" xfId="58554" xr:uid="{00000000-0005-0000-0000-0000B9CC0000}"/>
    <cellStyle name="Normal 5 5 4 2 2 2 5" xfId="42972" xr:uid="{00000000-0005-0000-0000-0000BACC0000}"/>
    <cellStyle name="Normal 5 5 4 2 2 2 6" xfId="42973" xr:uid="{00000000-0005-0000-0000-0000BBCC0000}"/>
    <cellStyle name="Normal 5 5 4 2 2 3" xfId="42974" xr:uid="{00000000-0005-0000-0000-0000BCCC0000}"/>
    <cellStyle name="Normal 5 5 4 2 2 3 2" xfId="42975" xr:uid="{00000000-0005-0000-0000-0000BDCC0000}"/>
    <cellStyle name="Normal 5 5 4 2 2 3 2 2" xfId="42976" xr:uid="{00000000-0005-0000-0000-0000BECC0000}"/>
    <cellStyle name="Normal 5 5 4 2 2 3 2 3" xfId="58555" xr:uid="{00000000-0005-0000-0000-0000BFCC0000}"/>
    <cellStyle name="Normal 5 5 4 2 2 3 3" xfId="42977" xr:uid="{00000000-0005-0000-0000-0000C0CC0000}"/>
    <cellStyle name="Normal 5 5 4 2 2 3 4" xfId="42978" xr:uid="{00000000-0005-0000-0000-0000C1CC0000}"/>
    <cellStyle name="Normal 5 5 4 2 2 4" xfId="42979" xr:uid="{00000000-0005-0000-0000-0000C2CC0000}"/>
    <cellStyle name="Normal 5 5 4 2 2 4 2" xfId="42980" xr:uid="{00000000-0005-0000-0000-0000C3CC0000}"/>
    <cellStyle name="Normal 5 5 4 2 2 4 2 2" xfId="42981" xr:uid="{00000000-0005-0000-0000-0000C4CC0000}"/>
    <cellStyle name="Normal 5 5 4 2 2 4 2 3" xfId="58556" xr:uid="{00000000-0005-0000-0000-0000C5CC0000}"/>
    <cellStyle name="Normal 5 5 4 2 2 4 3" xfId="42982" xr:uid="{00000000-0005-0000-0000-0000C6CC0000}"/>
    <cellStyle name="Normal 5 5 4 2 2 4 4" xfId="42983" xr:uid="{00000000-0005-0000-0000-0000C7CC0000}"/>
    <cellStyle name="Normal 5 5 4 2 2 5" xfId="42984" xr:uid="{00000000-0005-0000-0000-0000C8CC0000}"/>
    <cellStyle name="Normal 5 5 4 2 2 5 2" xfId="42985" xr:uid="{00000000-0005-0000-0000-0000C9CC0000}"/>
    <cellStyle name="Normal 5 5 4 2 2 5 3" xfId="58557" xr:uid="{00000000-0005-0000-0000-0000CACC0000}"/>
    <cellStyle name="Normal 5 5 4 2 2 6" xfId="42986" xr:uid="{00000000-0005-0000-0000-0000CBCC0000}"/>
    <cellStyle name="Normal 5 5 4 2 2 7" xfId="42987" xr:uid="{00000000-0005-0000-0000-0000CCCC0000}"/>
    <cellStyle name="Normal 5 5 4 2 3" xfId="42988" xr:uid="{00000000-0005-0000-0000-0000CDCC0000}"/>
    <cellStyle name="Normal 5 5 4 2 3 2" xfId="42989" xr:uid="{00000000-0005-0000-0000-0000CECC0000}"/>
    <cellStyle name="Normal 5 5 4 2 3 2 2" xfId="42990" xr:uid="{00000000-0005-0000-0000-0000CFCC0000}"/>
    <cellStyle name="Normal 5 5 4 2 3 2 2 2" xfId="42991" xr:uid="{00000000-0005-0000-0000-0000D0CC0000}"/>
    <cellStyle name="Normal 5 5 4 2 3 2 2 3" xfId="58558" xr:uid="{00000000-0005-0000-0000-0000D1CC0000}"/>
    <cellStyle name="Normal 5 5 4 2 3 2 3" xfId="42992" xr:uid="{00000000-0005-0000-0000-0000D2CC0000}"/>
    <cellStyle name="Normal 5 5 4 2 3 2 4" xfId="42993" xr:uid="{00000000-0005-0000-0000-0000D3CC0000}"/>
    <cellStyle name="Normal 5 5 4 2 3 3" xfId="42994" xr:uid="{00000000-0005-0000-0000-0000D4CC0000}"/>
    <cellStyle name="Normal 5 5 4 2 3 3 2" xfId="42995" xr:uid="{00000000-0005-0000-0000-0000D5CC0000}"/>
    <cellStyle name="Normal 5 5 4 2 3 3 2 2" xfId="42996" xr:uid="{00000000-0005-0000-0000-0000D6CC0000}"/>
    <cellStyle name="Normal 5 5 4 2 3 3 2 3" xfId="58559" xr:uid="{00000000-0005-0000-0000-0000D7CC0000}"/>
    <cellStyle name="Normal 5 5 4 2 3 3 3" xfId="42997" xr:uid="{00000000-0005-0000-0000-0000D8CC0000}"/>
    <cellStyle name="Normal 5 5 4 2 3 3 4" xfId="42998" xr:uid="{00000000-0005-0000-0000-0000D9CC0000}"/>
    <cellStyle name="Normal 5 5 4 2 3 4" xfId="42999" xr:uid="{00000000-0005-0000-0000-0000DACC0000}"/>
    <cellStyle name="Normal 5 5 4 2 3 4 2" xfId="43000" xr:uid="{00000000-0005-0000-0000-0000DBCC0000}"/>
    <cellStyle name="Normal 5 5 4 2 3 4 3" xfId="58560" xr:uid="{00000000-0005-0000-0000-0000DCCC0000}"/>
    <cellStyle name="Normal 5 5 4 2 3 5" xfId="43001" xr:uid="{00000000-0005-0000-0000-0000DDCC0000}"/>
    <cellStyle name="Normal 5 5 4 2 3 6" xfId="43002" xr:uid="{00000000-0005-0000-0000-0000DECC0000}"/>
    <cellStyle name="Normal 5 5 4 2 4" xfId="43003" xr:uid="{00000000-0005-0000-0000-0000DFCC0000}"/>
    <cellStyle name="Normal 5 5 4 2 4 2" xfId="43004" xr:uid="{00000000-0005-0000-0000-0000E0CC0000}"/>
    <cellStyle name="Normal 5 5 4 2 4 2 2" xfId="43005" xr:uid="{00000000-0005-0000-0000-0000E1CC0000}"/>
    <cellStyle name="Normal 5 5 4 2 4 2 3" xfId="58561" xr:uid="{00000000-0005-0000-0000-0000E2CC0000}"/>
    <cellStyle name="Normal 5 5 4 2 4 3" xfId="43006" xr:uid="{00000000-0005-0000-0000-0000E3CC0000}"/>
    <cellStyle name="Normal 5 5 4 2 4 4" xfId="43007" xr:uid="{00000000-0005-0000-0000-0000E4CC0000}"/>
    <cellStyle name="Normal 5 5 4 2 5" xfId="43008" xr:uid="{00000000-0005-0000-0000-0000E5CC0000}"/>
    <cellStyle name="Normal 5 5 4 2 5 2" xfId="43009" xr:uid="{00000000-0005-0000-0000-0000E6CC0000}"/>
    <cellStyle name="Normal 5 5 4 2 5 2 2" xfId="43010" xr:uid="{00000000-0005-0000-0000-0000E7CC0000}"/>
    <cellStyle name="Normal 5 5 4 2 5 2 3" xfId="58562" xr:uid="{00000000-0005-0000-0000-0000E8CC0000}"/>
    <cellStyle name="Normal 5 5 4 2 5 3" xfId="43011" xr:uid="{00000000-0005-0000-0000-0000E9CC0000}"/>
    <cellStyle name="Normal 5 5 4 2 5 4" xfId="43012" xr:uid="{00000000-0005-0000-0000-0000EACC0000}"/>
    <cellStyle name="Normal 5 5 4 2 6" xfId="43013" xr:uid="{00000000-0005-0000-0000-0000EBCC0000}"/>
    <cellStyle name="Normal 5 5 4 2 6 2" xfId="43014" xr:uid="{00000000-0005-0000-0000-0000ECCC0000}"/>
    <cellStyle name="Normal 5 5 4 2 6 3" xfId="58563" xr:uid="{00000000-0005-0000-0000-0000EDCC0000}"/>
    <cellStyle name="Normal 5 5 4 2 7" xfId="43015" xr:uid="{00000000-0005-0000-0000-0000EECC0000}"/>
    <cellStyle name="Normal 5 5 4 2 8" xfId="43016" xr:uid="{00000000-0005-0000-0000-0000EFCC0000}"/>
    <cellStyle name="Normal 5 5 4 3" xfId="43017" xr:uid="{00000000-0005-0000-0000-0000F0CC0000}"/>
    <cellStyle name="Normal 5 5 4 3 2" xfId="43018" xr:uid="{00000000-0005-0000-0000-0000F1CC0000}"/>
    <cellStyle name="Normal 5 5 4 3 2 2" xfId="43019" xr:uid="{00000000-0005-0000-0000-0000F2CC0000}"/>
    <cellStyle name="Normal 5 5 4 3 2 2 2" xfId="43020" xr:uid="{00000000-0005-0000-0000-0000F3CC0000}"/>
    <cellStyle name="Normal 5 5 4 3 2 2 2 2" xfId="43021" xr:uid="{00000000-0005-0000-0000-0000F4CC0000}"/>
    <cellStyle name="Normal 5 5 4 3 2 2 2 3" xfId="58564" xr:uid="{00000000-0005-0000-0000-0000F5CC0000}"/>
    <cellStyle name="Normal 5 5 4 3 2 2 3" xfId="43022" xr:uid="{00000000-0005-0000-0000-0000F6CC0000}"/>
    <cellStyle name="Normal 5 5 4 3 2 2 4" xfId="43023" xr:uid="{00000000-0005-0000-0000-0000F7CC0000}"/>
    <cellStyle name="Normal 5 5 4 3 2 3" xfId="43024" xr:uid="{00000000-0005-0000-0000-0000F8CC0000}"/>
    <cellStyle name="Normal 5 5 4 3 2 3 2" xfId="43025" xr:uid="{00000000-0005-0000-0000-0000F9CC0000}"/>
    <cellStyle name="Normal 5 5 4 3 2 3 2 2" xfId="43026" xr:uid="{00000000-0005-0000-0000-0000FACC0000}"/>
    <cellStyle name="Normal 5 5 4 3 2 3 2 3" xfId="58565" xr:uid="{00000000-0005-0000-0000-0000FBCC0000}"/>
    <cellStyle name="Normal 5 5 4 3 2 3 3" xfId="43027" xr:uid="{00000000-0005-0000-0000-0000FCCC0000}"/>
    <cellStyle name="Normal 5 5 4 3 2 3 4" xfId="43028" xr:uid="{00000000-0005-0000-0000-0000FDCC0000}"/>
    <cellStyle name="Normal 5 5 4 3 2 4" xfId="43029" xr:uid="{00000000-0005-0000-0000-0000FECC0000}"/>
    <cellStyle name="Normal 5 5 4 3 2 4 2" xfId="43030" xr:uid="{00000000-0005-0000-0000-0000FFCC0000}"/>
    <cellStyle name="Normal 5 5 4 3 2 4 3" xfId="58566" xr:uid="{00000000-0005-0000-0000-000000CD0000}"/>
    <cellStyle name="Normal 5 5 4 3 2 5" xfId="43031" xr:uid="{00000000-0005-0000-0000-000001CD0000}"/>
    <cellStyle name="Normal 5 5 4 3 2 6" xfId="43032" xr:uid="{00000000-0005-0000-0000-000002CD0000}"/>
    <cellStyle name="Normal 5 5 4 3 3" xfId="43033" xr:uid="{00000000-0005-0000-0000-000003CD0000}"/>
    <cellStyle name="Normal 5 5 4 3 3 2" xfId="43034" xr:uid="{00000000-0005-0000-0000-000004CD0000}"/>
    <cellStyle name="Normal 5 5 4 3 3 2 2" xfId="43035" xr:uid="{00000000-0005-0000-0000-000005CD0000}"/>
    <cellStyle name="Normal 5 5 4 3 3 2 3" xfId="58567" xr:uid="{00000000-0005-0000-0000-000006CD0000}"/>
    <cellStyle name="Normal 5 5 4 3 3 3" xfId="43036" xr:uid="{00000000-0005-0000-0000-000007CD0000}"/>
    <cellStyle name="Normal 5 5 4 3 3 4" xfId="43037" xr:uid="{00000000-0005-0000-0000-000008CD0000}"/>
    <cellStyle name="Normal 5 5 4 3 4" xfId="43038" xr:uid="{00000000-0005-0000-0000-000009CD0000}"/>
    <cellStyle name="Normal 5 5 4 3 4 2" xfId="43039" xr:uid="{00000000-0005-0000-0000-00000ACD0000}"/>
    <cellStyle name="Normal 5 5 4 3 4 2 2" xfId="43040" xr:uid="{00000000-0005-0000-0000-00000BCD0000}"/>
    <cellStyle name="Normal 5 5 4 3 4 2 3" xfId="58568" xr:uid="{00000000-0005-0000-0000-00000CCD0000}"/>
    <cellStyle name="Normal 5 5 4 3 4 3" xfId="43041" xr:uid="{00000000-0005-0000-0000-00000DCD0000}"/>
    <cellStyle name="Normal 5 5 4 3 4 4" xfId="43042" xr:uid="{00000000-0005-0000-0000-00000ECD0000}"/>
    <cellStyle name="Normal 5 5 4 3 5" xfId="43043" xr:uid="{00000000-0005-0000-0000-00000FCD0000}"/>
    <cellStyle name="Normal 5 5 4 3 5 2" xfId="43044" xr:uid="{00000000-0005-0000-0000-000010CD0000}"/>
    <cellStyle name="Normal 5 5 4 3 5 3" xfId="58569" xr:uid="{00000000-0005-0000-0000-000011CD0000}"/>
    <cellStyle name="Normal 5 5 4 3 6" xfId="43045" xr:uid="{00000000-0005-0000-0000-000012CD0000}"/>
    <cellStyle name="Normal 5 5 4 3 7" xfId="43046" xr:uid="{00000000-0005-0000-0000-000013CD0000}"/>
    <cellStyle name="Normal 5 5 4 4" xfId="43047" xr:uid="{00000000-0005-0000-0000-000014CD0000}"/>
    <cellStyle name="Normal 5 5 4 4 2" xfId="43048" xr:uid="{00000000-0005-0000-0000-000015CD0000}"/>
    <cellStyle name="Normal 5 5 4 4 2 2" xfId="43049" xr:uid="{00000000-0005-0000-0000-000016CD0000}"/>
    <cellStyle name="Normal 5 5 4 4 2 2 2" xfId="43050" xr:uid="{00000000-0005-0000-0000-000017CD0000}"/>
    <cellStyle name="Normal 5 5 4 4 2 2 3" xfId="58570" xr:uid="{00000000-0005-0000-0000-000018CD0000}"/>
    <cellStyle name="Normal 5 5 4 4 2 3" xfId="43051" xr:uid="{00000000-0005-0000-0000-000019CD0000}"/>
    <cellStyle name="Normal 5 5 4 4 2 4" xfId="43052" xr:uid="{00000000-0005-0000-0000-00001ACD0000}"/>
    <cellStyle name="Normal 5 5 4 4 3" xfId="43053" xr:uid="{00000000-0005-0000-0000-00001BCD0000}"/>
    <cellStyle name="Normal 5 5 4 4 3 2" xfId="43054" xr:uid="{00000000-0005-0000-0000-00001CCD0000}"/>
    <cellStyle name="Normal 5 5 4 4 3 2 2" xfId="43055" xr:uid="{00000000-0005-0000-0000-00001DCD0000}"/>
    <cellStyle name="Normal 5 5 4 4 3 2 3" xfId="58571" xr:uid="{00000000-0005-0000-0000-00001ECD0000}"/>
    <cellStyle name="Normal 5 5 4 4 3 3" xfId="43056" xr:uid="{00000000-0005-0000-0000-00001FCD0000}"/>
    <cellStyle name="Normal 5 5 4 4 3 4" xfId="43057" xr:uid="{00000000-0005-0000-0000-000020CD0000}"/>
    <cellStyle name="Normal 5 5 4 4 4" xfId="43058" xr:uid="{00000000-0005-0000-0000-000021CD0000}"/>
    <cellStyle name="Normal 5 5 4 4 4 2" xfId="43059" xr:uid="{00000000-0005-0000-0000-000022CD0000}"/>
    <cellStyle name="Normal 5 5 4 4 4 3" xfId="58572" xr:uid="{00000000-0005-0000-0000-000023CD0000}"/>
    <cellStyle name="Normal 5 5 4 4 5" xfId="43060" xr:uid="{00000000-0005-0000-0000-000024CD0000}"/>
    <cellStyle name="Normal 5 5 4 4 6" xfId="43061" xr:uid="{00000000-0005-0000-0000-000025CD0000}"/>
    <cellStyle name="Normal 5 5 4 5" xfId="43062" xr:uid="{00000000-0005-0000-0000-000026CD0000}"/>
    <cellStyle name="Normal 5 5 4 5 2" xfId="43063" xr:uid="{00000000-0005-0000-0000-000027CD0000}"/>
    <cellStyle name="Normal 5 5 4 5 2 2" xfId="43064" xr:uid="{00000000-0005-0000-0000-000028CD0000}"/>
    <cellStyle name="Normal 5 5 4 5 2 2 2" xfId="43065" xr:uid="{00000000-0005-0000-0000-000029CD0000}"/>
    <cellStyle name="Normal 5 5 4 5 2 2 3" xfId="58573" xr:uid="{00000000-0005-0000-0000-00002ACD0000}"/>
    <cellStyle name="Normal 5 5 4 5 2 3" xfId="43066" xr:uid="{00000000-0005-0000-0000-00002BCD0000}"/>
    <cellStyle name="Normal 5 5 4 5 2 4" xfId="43067" xr:uid="{00000000-0005-0000-0000-00002CCD0000}"/>
    <cellStyle name="Normal 5 5 4 5 3" xfId="43068" xr:uid="{00000000-0005-0000-0000-00002DCD0000}"/>
    <cellStyle name="Normal 5 5 4 5 3 2" xfId="43069" xr:uid="{00000000-0005-0000-0000-00002ECD0000}"/>
    <cellStyle name="Normal 5 5 4 5 3 3" xfId="58574" xr:uid="{00000000-0005-0000-0000-00002FCD0000}"/>
    <cellStyle name="Normal 5 5 4 5 4" xfId="43070" xr:uid="{00000000-0005-0000-0000-000030CD0000}"/>
    <cellStyle name="Normal 5 5 4 5 5" xfId="43071" xr:uid="{00000000-0005-0000-0000-000031CD0000}"/>
    <cellStyle name="Normal 5 5 4 6" xfId="43072" xr:uid="{00000000-0005-0000-0000-000032CD0000}"/>
    <cellStyle name="Normal 5 5 4 6 2" xfId="43073" xr:uid="{00000000-0005-0000-0000-000033CD0000}"/>
    <cellStyle name="Normal 5 5 4 6 2 2" xfId="43074" xr:uid="{00000000-0005-0000-0000-000034CD0000}"/>
    <cellStyle name="Normal 5 5 4 6 2 3" xfId="58575" xr:uid="{00000000-0005-0000-0000-000035CD0000}"/>
    <cellStyle name="Normal 5 5 4 6 3" xfId="43075" xr:uid="{00000000-0005-0000-0000-000036CD0000}"/>
    <cellStyle name="Normal 5 5 4 6 4" xfId="43076" xr:uid="{00000000-0005-0000-0000-000037CD0000}"/>
    <cellStyle name="Normal 5 5 4 7" xfId="43077" xr:uid="{00000000-0005-0000-0000-000038CD0000}"/>
    <cellStyle name="Normal 5 5 4 7 2" xfId="43078" xr:uid="{00000000-0005-0000-0000-000039CD0000}"/>
    <cellStyle name="Normal 5 5 4 7 2 2" xfId="43079" xr:uid="{00000000-0005-0000-0000-00003ACD0000}"/>
    <cellStyle name="Normal 5 5 4 7 2 3" xfId="58576" xr:uid="{00000000-0005-0000-0000-00003BCD0000}"/>
    <cellStyle name="Normal 5 5 4 7 3" xfId="43080" xr:uid="{00000000-0005-0000-0000-00003CCD0000}"/>
    <cellStyle name="Normal 5 5 4 7 4" xfId="43081" xr:uid="{00000000-0005-0000-0000-00003DCD0000}"/>
    <cellStyle name="Normal 5 5 4 8" xfId="43082" xr:uid="{00000000-0005-0000-0000-00003ECD0000}"/>
    <cellStyle name="Normal 5 5 4 8 2" xfId="43083" xr:uid="{00000000-0005-0000-0000-00003FCD0000}"/>
    <cellStyle name="Normal 5 5 4 8 3" xfId="58577" xr:uid="{00000000-0005-0000-0000-000040CD0000}"/>
    <cellStyle name="Normal 5 5 4 9" xfId="43084" xr:uid="{00000000-0005-0000-0000-000041CD0000}"/>
    <cellStyle name="Normal 5 5 5" xfId="43085" xr:uid="{00000000-0005-0000-0000-000042CD0000}"/>
    <cellStyle name="Normal 5 5 5 10" xfId="43086" xr:uid="{00000000-0005-0000-0000-000043CD0000}"/>
    <cellStyle name="Normal 5 5 5 2" xfId="43087" xr:uid="{00000000-0005-0000-0000-000044CD0000}"/>
    <cellStyle name="Normal 5 5 5 2 2" xfId="43088" xr:uid="{00000000-0005-0000-0000-000045CD0000}"/>
    <cellStyle name="Normal 5 5 5 2 2 2" xfId="43089" xr:uid="{00000000-0005-0000-0000-000046CD0000}"/>
    <cellStyle name="Normal 5 5 5 2 2 2 2" xfId="43090" xr:uid="{00000000-0005-0000-0000-000047CD0000}"/>
    <cellStyle name="Normal 5 5 5 2 2 2 2 2" xfId="43091" xr:uid="{00000000-0005-0000-0000-000048CD0000}"/>
    <cellStyle name="Normal 5 5 5 2 2 2 2 2 2" xfId="43092" xr:uid="{00000000-0005-0000-0000-000049CD0000}"/>
    <cellStyle name="Normal 5 5 5 2 2 2 2 2 3" xfId="58578" xr:uid="{00000000-0005-0000-0000-00004ACD0000}"/>
    <cellStyle name="Normal 5 5 5 2 2 2 2 3" xfId="43093" xr:uid="{00000000-0005-0000-0000-00004BCD0000}"/>
    <cellStyle name="Normal 5 5 5 2 2 2 2 4" xfId="43094" xr:uid="{00000000-0005-0000-0000-00004CCD0000}"/>
    <cellStyle name="Normal 5 5 5 2 2 2 3" xfId="43095" xr:uid="{00000000-0005-0000-0000-00004DCD0000}"/>
    <cellStyle name="Normal 5 5 5 2 2 2 3 2" xfId="43096" xr:uid="{00000000-0005-0000-0000-00004ECD0000}"/>
    <cellStyle name="Normal 5 5 5 2 2 2 3 2 2" xfId="43097" xr:uid="{00000000-0005-0000-0000-00004FCD0000}"/>
    <cellStyle name="Normal 5 5 5 2 2 2 3 2 3" xfId="58579" xr:uid="{00000000-0005-0000-0000-000050CD0000}"/>
    <cellStyle name="Normal 5 5 5 2 2 2 3 3" xfId="43098" xr:uid="{00000000-0005-0000-0000-000051CD0000}"/>
    <cellStyle name="Normal 5 5 5 2 2 2 3 4" xfId="43099" xr:uid="{00000000-0005-0000-0000-000052CD0000}"/>
    <cellStyle name="Normal 5 5 5 2 2 2 4" xfId="43100" xr:uid="{00000000-0005-0000-0000-000053CD0000}"/>
    <cellStyle name="Normal 5 5 5 2 2 2 4 2" xfId="43101" xr:uid="{00000000-0005-0000-0000-000054CD0000}"/>
    <cellStyle name="Normal 5 5 5 2 2 2 4 3" xfId="58580" xr:uid="{00000000-0005-0000-0000-000055CD0000}"/>
    <cellStyle name="Normal 5 5 5 2 2 2 5" xfId="43102" xr:uid="{00000000-0005-0000-0000-000056CD0000}"/>
    <cellStyle name="Normal 5 5 5 2 2 2 6" xfId="43103" xr:uid="{00000000-0005-0000-0000-000057CD0000}"/>
    <cellStyle name="Normal 5 5 5 2 2 3" xfId="43104" xr:uid="{00000000-0005-0000-0000-000058CD0000}"/>
    <cellStyle name="Normal 5 5 5 2 2 3 2" xfId="43105" xr:uid="{00000000-0005-0000-0000-000059CD0000}"/>
    <cellStyle name="Normal 5 5 5 2 2 3 2 2" xfId="43106" xr:uid="{00000000-0005-0000-0000-00005ACD0000}"/>
    <cellStyle name="Normal 5 5 5 2 2 3 2 3" xfId="58581" xr:uid="{00000000-0005-0000-0000-00005BCD0000}"/>
    <cellStyle name="Normal 5 5 5 2 2 3 3" xfId="43107" xr:uid="{00000000-0005-0000-0000-00005CCD0000}"/>
    <cellStyle name="Normal 5 5 5 2 2 3 4" xfId="43108" xr:uid="{00000000-0005-0000-0000-00005DCD0000}"/>
    <cellStyle name="Normal 5 5 5 2 2 4" xfId="43109" xr:uid="{00000000-0005-0000-0000-00005ECD0000}"/>
    <cellStyle name="Normal 5 5 5 2 2 4 2" xfId="43110" xr:uid="{00000000-0005-0000-0000-00005FCD0000}"/>
    <cellStyle name="Normal 5 5 5 2 2 4 2 2" xfId="43111" xr:uid="{00000000-0005-0000-0000-000060CD0000}"/>
    <cellStyle name="Normal 5 5 5 2 2 4 2 3" xfId="58582" xr:uid="{00000000-0005-0000-0000-000061CD0000}"/>
    <cellStyle name="Normal 5 5 5 2 2 4 3" xfId="43112" xr:uid="{00000000-0005-0000-0000-000062CD0000}"/>
    <cellStyle name="Normal 5 5 5 2 2 4 4" xfId="43113" xr:uid="{00000000-0005-0000-0000-000063CD0000}"/>
    <cellStyle name="Normal 5 5 5 2 2 5" xfId="43114" xr:uid="{00000000-0005-0000-0000-000064CD0000}"/>
    <cellStyle name="Normal 5 5 5 2 2 5 2" xfId="43115" xr:uid="{00000000-0005-0000-0000-000065CD0000}"/>
    <cellStyle name="Normal 5 5 5 2 2 5 3" xfId="58583" xr:uid="{00000000-0005-0000-0000-000066CD0000}"/>
    <cellStyle name="Normal 5 5 5 2 2 6" xfId="43116" xr:uid="{00000000-0005-0000-0000-000067CD0000}"/>
    <cellStyle name="Normal 5 5 5 2 2 7" xfId="43117" xr:uid="{00000000-0005-0000-0000-000068CD0000}"/>
    <cellStyle name="Normal 5 5 5 2 3" xfId="43118" xr:uid="{00000000-0005-0000-0000-000069CD0000}"/>
    <cellStyle name="Normal 5 5 5 2 3 2" xfId="43119" xr:uid="{00000000-0005-0000-0000-00006ACD0000}"/>
    <cellStyle name="Normal 5 5 5 2 3 2 2" xfId="43120" xr:uid="{00000000-0005-0000-0000-00006BCD0000}"/>
    <cellStyle name="Normal 5 5 5 2 3 2 2 2" xfId="43121" xr:uid="{00000000-0005-0000-0000-00006CCD0000}"/>
    <cellStyle name="Normal 5 5 5 2 3 2 2 3" xfId="58584" xr:uid="{00000000-0005-0000-0000-00006DCD0000}"/>
    <cellStyle name="Normal 5 5 5 2 3 2 3" xfId="43122" xr:uid="{00000000-0005-0000-0000-00006ECD0000}"/>
    <cellStyle name="Normal 5 5 5 2 3 2 4" xfId="43123" xr:uid="{00000000-0005-0000-0000-00006FCD0000}"/>
    <cellStyle name="Normal 5 5 5 2 3 3" xfId="43124" xr:uid="{00000000-0005-0000-0000-000070CD0000}"/>
    <cellStyle name="Normal 5 5 5 2 3 3 2" xfId="43125" xr:uid="{00000000-0005-0000-0000-000071CD0000}"/>
    <cellStyle name="Normal 5 5 5 2 3 3 2 2" xfId="43126" xr:uid="{00000000-0005-0000-0000-000072CD0000}"/>
    <cellStyle name="Normal 5 5 5 2 3 3 2 3" xfId="58585" xr:uid="{00000000-0005-0000-0000-000073CD0000}"/>
    <cellStyle name="Normal 5 5 5 2 3 3 3" xfId="43127" xr:uid="{00000000-0005-0000-0000-000074CD0000}"/>
    <cellStyle name="Normal 5 5 5 2 3 3 4" xfId="43128" xr:uid="{00000000-0005-0000-0000-000075CD0000}"/>
    <cellStyle name="Normal 5 5 5 2 3 4" xfId="43129" xr:uid="{00000000-0005-0000-0000-000076CD0000}"/>
    <cellStyle name="Normal 5 5 5 2 3 4 2" xfId="43130" xr:uid="{00000000-0005-0000-0000-000077CD0000}"/>
    <cellStyle name="Normal 5 5 5 2 3 4 3" xfId="58586" xr:uid="{00000000-0005-0000-0000-000078CD0000}"/>
    <cellStyle name="Normal 5 5 5 2 3 5" xfId="43131" xr:uid="{00000000-0005-0000-0000-000079CD0000}"/>
    <cellStyle name="Normal 5 5 5 2 3 6" xfId="43132" xr:uid="{00000000-0005-0000-0000-00007ACD0000}"/>
    <cellStyle name="Normal 5 5 5 2 4" xfId="43133" xr:uid="{00000000-0005-0000-0000-00007BCD0000}"/>
    <cellStyle name="Normal 5 5 5 2 4 2" xfId="43134" xr:uid="{00000000-0005-0000-0000-00007CCD0000}"/>
    <cellStyle name="Normal 5 5 5 2 4 2 2" xfId="43135" xr:uid="{00000000-0005-0000-0000-00007DCD0000}"/>
    <cellStyle name="Normal 5 5 5 2 4 2 3" xfId="58587" xr:uid="{00000000-0005-0000-0000-00007ECD0000}"/>
    <cellStyle name="Normal 5 5 5 2 4 3" xfId="43136" xr:uid="{00000000-0005-0000-0000-00007FCD0000}"/>
    <cellStyle name="Normal 5 5 5 2 4 4" xfId="43137" xr:uid="{00000000-0005-0000-0000-000080CD0000}"/>
    <cellStyle name="Normal 5 5 5 2 5" xfId="43138" xr:uid="{00000000-0005-0000-0000-000081CD0000}"/>
    <cellStyle name="Normal 5 5 5 2 5 2" xfId="43139" xr:uid="{00000000-0005-0000-0000-000082CD0000}"/>
    <cellStyle name="Normal 5 5 5 2 5 2 2" xfId="43140" xr:uid="{00000000-0005-0000-0000-000083CD0000}"/>
    <cellStyle name="Normal 5 5 5 2 5 2 3" xfId="58588" xr:uid="{00000000-0005-0000-0000-000084CD0000}"/>
    <cellStyle name="Normal 5 5 5 2 5 3" xfId="43141" xr:uid="{00000000-0005-0000-0000-000085CD0000}"/>
    <cellStyle name="Normal 5 5 5 2 5 4" xfId="43142" xr:uid="{00000000-0005-0000-0000-000086CD0000}"/>
    <cellStyle name="Normal 5 5 5 2 6" xfId="43143" xr:uid="{00000000-0005-0000-0000-000087CD0000}"/>
    <cellStyle name="Normal 5 5 5 2 6 2" xfId="43144" xr:uid="{00000000-0005-0000-0000-000088CD0000}"/>
    <cellStyle name="Normal 5 5 5 2 6 3" xfId="58589" xr:uid="{00000000-0005-0000-0000-000089CD0000}"/>
    <cellStyle name="Normal 5 5 5 2 7" xfId="43145" xr:uid="{00000000-0005-0000-0000-00008ACD0000}"/>
    <cellStyle name="Normal 5 5 5 2 8" xfId="43146" xr:uid="{00000000-0005-0000-0000-00008BCD0000}"/>
    <cellStyle name="Normal 5 5 5 3" xfId="43147" xr:uid="{00000000-0005-0000-0000-00008CCD0000}"/>
    <cellStyle name="Normal 5 5 5 3 2" xfId="43148" xr:uid="{00000000-0005-0000-0000-00008DCD0000}"/>
    <cellStyle name="Normal 5 5 5 3 2 2" xfId="43149" xr:uid="{00000000-0005-0000-0000-00008ECD0000}"/>
    <cellStyle name="Normal 5 5 5 3 2 2 2" xfId="43150" xr:uid="{00000000-0005-0000-0000-00008FCD0000}"/>
    <cellStyle name="Normal 5 5 5 3 2 2 2 2" xfId="43151" xr:uid="{00000000-0005-0000-0000-000090CD0000}"/>
    <cellStyle name="Normal 5 5 5 3 2 2 2 3" xfId="58590" xr:uid="{00000000-0005-0000-0000-000091CD0000}"/>
    <cellStyle name="Normal 5 5 5 3 2 2 3" xfId="43152" xr:uid="{00000000-0005-0000-0000-000092CD0000}"/>
    <cellStyle name="Normal 5 5 5 3 2 2 4" xfId="43153" xr:uid="{00000000-0005-0000-0000-000093CD0000}"/>
    <cellStyle name="Normal 5 5 5 3 2 3" xfId="43154" xr:uid="{00000000-0005-0000-0000-000094CD0000}"/>
    <cellStyle name="Normal 5 5 5 3 2 3 2" xfId="43155" xr:uid="{00000000-0005-0000-0000-000095CD0000}"/>
    <cellStyle name="Normal 5 5 5 3 2 3 2 2" xfId="43156" xr:uid="{00000000-0005-0000-0000-000096CD0000}"/>
    <cellStyle name="Normal 5 5 5 3 2 3 2 3" xfId="58591" xr:uid="{00000000-0005-0000-0000-000097CD0000}"/>
    <cellStyle name="Normal 5 5 5 3 2 3 3" xfId="43157" xr:uid="{00000000-0005-0000-0000-000098CD0000}"/>
    <cellStyle name="Normal 5 5 5 3 2 3 4" xfId="43158" xr:uid="{00000000-0005-0000-0000-000099CD0000}"/>
    <cellStyle name="Normal 5 5 5 3 2 4" xfId="43159" xr:uid="{00000000-0005-0000-0000-00009ACD0000}"/>
    <cellStyle name="Normal 5 5 5 3 2 4 2" xfId="43160" xr:uid="{00000000-0005-0000-0000-00009BCD0000}"/>
    <cellStyle name="Normal 5 5 5 3 2 4 3" xfId="58592" xr:uid="{00000000-0005-0000-0000-00009CCD0000}"/>
    <cellStyle name="Normal 5 5 5 3 2 5" xfId="43161" xr:uid="{00000000-0005-0000-0000-00009DCD0000}"/>
    <cellStyle name="Normal 5 5 5 3 2 6" xfId="43162" xr:uid="{00000000-0005-0000-0000-00009ECD0000}"/>
    <cellStyle name="Normal 5 5 5 3 3" xfId="43163" xr:uid="{00000000-0005-0000-0000-00009FCD0000}"/>
    <cellStyle name="Normal 5 5 5 3 3 2" xfId="43164" xr:uid="{00000000-0005-0000-0000-0000A0CD0000}"/>
    <cellStyle name="Normal 5 5 5 3 3 2 2" xfId="43165" xr:uid="{00000000-0005-0000-0000-0000A1CD0000}"/>
    <cellStyle name="Normal 5 5 5 3 3 2 3" xfId="58593" xr:uid="{00000000-0005-0000-0000-0000A2CD0000}"/>
    <cellStyle name="Normal 5 5 5 3 3 3" xfId="43166" xr:uid="{00000000-0005-0000-0000-0000A3CD0000}"/>
    <cellStyle name="Normal 5 5 5 3 3 4" xfId="43167" xr:uid="{00000000-0005-0000-0000-0000A4CD0000}"/>
    <cellStyle name="Normal 5 5 5 3 4" xfId="43168" xr:uid="{00000000-0005-0000-0000-0000A5CD0000}"/>
    <cellStyle name="Normal 5 5 5 3 4 2" xfId="43169" xr:uid="{00000000-0005-0000-0000-0000A6CD0000}"/>
    <cellStyle name="Normal 5 5 5 3 4 2 2" xfId="43170" xr:uid="{00000000-0005-0000-0000-0000A7CD0000}"/>
    <cellStyle name="Normal 5 5 5 3 4 2 3" xfId="58594" xr:uid="{00000000-0005-0000-0000-0000A8CD0000}"/>
    <cellStyle name="Normal 5 5 5 3 4 3" xfId="43171" xr:uid="{00000000-0005-0000-0000-0000A9CD0000}"/>
    <cellStyle name="Normal 5 5 5 3 4 4" xfId="43172" xr:uid="{00000000-0005-0000-0000-0000AACD0000}"/>
    <cellStyle name="Normal 5 5 5 3 5" xfId="43173" xr:uid="{00000000-0005-0000-0000-0000ABCD0000}"/>
    <cellStyle name="Normal 5 5 5 3 5 2" xfId="43174" xr:uid="{00000000-0005-0000-0000-0000ACCD0000}"/>
    <cellStyle name="Normal 5 5 5 3 5 3" xfId="58595" xr:uid="{00000000-0005-0000-0000-0000ADCD0000}"/>
    <cellStyle name="Normal 5 5 5 3 6" xfId="43175" xr:uid="{00000000-0005-0000-0000-0000AECD0000}"/>
    <cellStyle name="Normal 5 5 5 3 7" xfId="43176" xr:uid="{00000000-0005-0000-0000-0000AFCD0000}"/>
    <cellStyle name="Normal 5 5 5 4" xfId="43177" xr:uid="{00000000-0005-0000-0000-0000B0CD0000}"/>
    <cellStyle name="Normal 5 5 5 4 2" xfId="43178" xr:uid="{00000000-0005-0000-0000-0000B1CD0000}"/>
    <cellStyle name="Normal 5 5 5 4 2 2" xfId="43179" xr:uid="{00000000-0005-0000-0000-0000B2CD0000}"/>
    <cellStyle name="Normal 5 5 5 4 2 2 2" xfId="43180" xr:uid="{00000000-0005-0000-0000-0000B3CD0000}"/>
    <cellStyle name="Normal 5 5 5 4 2 2 3" xfId="58596" xr:uid="{00000000-0005-0000-0000-0000B4CD0000}"/>
    <cellStyle name="Normal 5 5 5 4 2 3" xfId="43181" xr:uid="{00000000-0005-0000-0000-0000B5CD0000}"/>
    <cellStyle name="Normal 5 5 5 4 2 4" xfId="43182" xr:uid="{00000000-0005-0000-0000-0000B6CD0000}"/>
    <cellStyle name="Normal 5 5 5 4 3" xfId="43183" xr:uid="{00000000-0005-0000-0000-0000B7CD0000}"/>
    <cellStyle name="Normal 5 5 5 4 3 2" xfId="43184" xr:uid="{00000000-0005-0000-0000-0000B8CD0000}"/>
    <cellStyle name="Normal 5 5 5 4 3 2 2" xfId="43185" xr:uid="{00000000-0005-0000-0000-0000B9CD0000}"/>
    <cellStyle name="Normal 5 5 5 4 3 2 3" xfId="58597" xr:uid="{00000000-0005-0000-0000-0000BACD0000}"/>
    <cellStyle name="Normal 5 5 5 4 3 3" xfId="43186" xr:uid="{00000000-0005-0000-0000-0000BBCD0000}"/>
    <cellStyle name="Normal 5 5 5 4 3 4" xfId="43187" xr:uid="{00000000-0005-0000-0000-0000BCCD0000}"/>
    <cellStyle name="Normal 5 5 5 4 4" xfId="43188" xr:uid="{00000000-0005-0000-0000-0000BDCD0000}"/>
    <cellStyle name="Normal 5 5 5 4 4 2" xfId="43189" xr:uid="{00000000-0005-0000-0000-0000BECD0000}"/>
    <cellStyle name="Normal 5 5 5 4 4 3" xfId="58598" xr:uid="{00000000-0005-0000-0000-0000BFCD0000}"/>
    <cellStyle name="Normal 5 5 5 4 5" xfId="43190" xr:uid="{00000000-0005-0000-0000-0000C0CD0000}"/>
    <cellStyle name="Normal 5 5 5 4 6" xfId="43191" xr:uid="{00000000-0005-0000-0000-0000C1CD0000}"/>
    <cellStyle name="Normal 5 5 5 5" xfId="43192" xr:uid="{00000000-0005-0000-0000-0000C2CD0000}"/>
    <cellStyle name="Normal 5 5 5 5 2" xfId="43193" xr:uid="{00000000-0005-0000-0000-0000C3CD0000}"/>
    <cellStyle name="Normal 5 5 5 5 2 2" xfId="43194" xr:uid="{00000000-0005-0000-0000-0000C4CD0000}"/>
    <cellStyle name="Normal 5 5 5 5 2 2 2" xfId="43195" xr:uid="{00000000-0005-0000-0000-0000C5CD0000}"/>
    <cellStyle name="Normal 5 5 5 5 2 2 3" xfId="58599" xr:uid="{00000000-0005-0000-0000-0000C6CD0000}"/>
    <cellStyle name="Normal 5 5 5 5 2 3" xfId="43196" xr:uid="{00000000-0005-0000-0000-0000C7CD0000}"/>
    <cellStyle name="Normal 5 5 5 5 2 4" xfId="43197" xr:uid="{00000000-0005-0000-0000-0000C8CD0000}"/>
    <cellStyle name="Normal 5 5 5 5 3" xfId="43198" xr:uid="{00000000-0005-0000-0000-0000C9CD0000}"/>
    <cellStyle name="Normal 5 5 5 5 3 2" xfId="43199" xr:uid="{00000000-0005-0000-0000-0000CACD0000}"/>
    <cellStyle name="Normal 5 5 5 5 3 3" xfId="58600" xr:uid="{00000000-0005-0000-0000-0000CBCD0000}"/>
    <cellStyle name="Normal 5 5 5 5 4" xfId="43200" xr:uid="{00000000-0005-0000-0000-0000CCCD0000}"/>
    <cellStyle name="Normal 5 5 5 5 5" xfId="43201" xr:uid="{00000000-0005-0000-0000-0000CDCD0000}"/>
    <cellStyle name="Normal 5 5 5 6" xfId="43202" xr:uid="{00000000-0005-0000-0000-0000CECD0000}"/>
    <cellStyle name="Normal 5 5 5 6 2" xfId="43203" xr:uid="{00000000-0005-0000-0000-0000CFCD0000}"/>
    <cellStyle name="Normal 5 5 5 6 2 2" xfId="43204" xr:uid="{00000000-0005-0000-0000-0000D0CD0000}"/>
    <cellStyle name="Normal 5 5 5 6 2 3" xfId="58601" xr:uid="{00000000-0005-0000-0000-0000D1CD0000}"/>
    <cellStyle name="Normal 5 5 5 6 3" xfId="43205" xr:uid="{00000000-0005-0000-0000-0000D2CD0000}"/>
    <cellStyle name="Normal 5 5 5 6 4" xfId="43206" xr:uid="{00000000-0005-0000-0000-0000D3CD0000}"/>
    <cellStyle name="Normal 5 5 5 7" xfId="43207" xr:uid="{00000000-0005-0000-0000-0000D4CD0000}"/>
    <cellStyle name="Normal 5 5 5 7 2" xfId="43208" xr:uid="{00000000-0005-0000-0000-0000D5CD0000}"/>
    <cellStyle name="Normal 5 5 5 7 2 2" xfId="43209" xr:uid="{00000000-0005-0000-0000-0000D6CD0000}"/>
    <cellStyle name="Normal 5 5 5 7 2 3" xfId="58602" xr:uid="{00000000-0005-0000-0000-0000D7CD0000}"/>
    <cellStyle name="Normal 5 5 5 7 3" xfId="43210" xr:uid="{00000000-0005-0000-0000-0000D8CD0000}"/>
    <cellStyle name="Normal 5 5 5 7 4" xfId="43211" xr:uid="{00000000-0005-0000-0000-0000D9CD0000}"/>
    <cellStyle name="Normal 5 5 5 8" xfId="43212" xr:uid="{00000000-0005-0000-0000-0000DACD0000}"/>
    <cellStyle name="Normal 5 5 5 8 2" xfId="43213" xr:uid="{00000000-0005-0000-0000-0000DBCD0000}"/>
    <cellStyle name="Normal 5 5 5 8 3" xfId="58603" xr:uid="{00000000-0005-0000-0000-0000DCCD0000}"/>
    <cellStyle name="Normal 5 5 5 9" xfId="43214" xr:uid="{00000000-0005-0000-0000-0000DDCD0000}"/>
    <cellStyle name="Normal 5 5 6" xfId="43215" xr:uid="{00000000-0005-0000-0000-0000DECD0000}"/>
    <cellStyle name="Normal 5 5 6 2" xfId="43216" xr:uid="{00000000-0005-0000-0000-0000DFCD0000}"/>
    <cellStyle name="Normal 5 5 6 2 2" xfId="43217" xr:uid="{00000000-0005-0000-0000-0000E0CD0000}"/>
    <cellStyle name="Normal 5 5 6 2 2 2" xfId="43218" xr:uid="{00000000-0005-0000-0000-0000E1CD0000}"/>
    <cellStyle name="Normal 5 5 6 2 2 2 2" xfId="43219" xr:uid="{00000000-0005-0000-0000-0000E2CD0000}"/>
    <cellStyle name="Normal 5 5 6 2 2 2 2 2" xfId="43220" xr:uid="{00000000-0005-0000-0000-0000E3CD0000}"/>
    <cellStyle name="Normal 5 5 6 2 2 2 2 3" xfId="58604" xr:uid="{00000000-0005-0000-0000-0000E4CD0000}"/>
    <cellStyle name="Normal 5 5 6 2 2 2 3" xfId="43221" xr:uid="{00000000-0005-0000-0000-0000E5CD0000}"/>
    <cellStyle name="Normal 5 5 6 2 2 2 4" xfId="43222" xr:uid="{00000000-0005-0000-0000-0000E6CD0000}"/>
    <cellStyle name="Normal 5 5 6 2 2 3" xfId="43223" xr:uid="{00000000-0005-0000-0000-0000E7CD0000}"/>
    <cellStyle name="Normal 5 5 6 2 2 3 2" xfId="43224" xr:uid="{00000000-0005-0000-0000-0000E8CD0000}"/>
    <cellStyle name="Normal 5 5 6 2 2 3 2 2" xfId="43225" xr:uid="{00000000-0005-0000-0000-0000E9CD0000}"/>
    <cellStyle name="Normal 5 5 6 2 2 3 2 3" xfId="58605" xr:uid="{00000000-0005-0000-0000-0000EACD0000}"/>
    <cellStyle name="Normal 5 5 6 2 2 3 3" xfId="43226" xr:uid="{00000000-0005-0000-0000-0000EBCD0000}"/>
    <cellStyle name="Normal 5 5 6 2 2 3 4" xfId="43227" xr:uid="{00000000-0005-0000-0000-0000ECCD0000}"/>
    <cellStyle name="Normal 5 5 6 2 2 4" xfId="43228" xr:uid="{00000000-0005-0000-0000-0000EDCD0000}"/>
    <cellStyle name="Normal 5 5 6 2 2 4 2" xfId="43229" xr:uid="{00000000-0005-0000-0000-0000EECD0000}"/>
    <cellStyle name="Normal 5 5 6 2 2 4 3" xfId="58606" xr:uid="{00000000-0005-0000-0000-0000EFCD0000}"/>
    <cellStyle name="Normal 5 5 6 2 2 5" xfId="43230" xr:uid="{00000000-0005-0000-0000-0000F0CD0000}"/>
    <cellStyle name="Normal 5 5 6 2 2 6" xfId="43231" xr:uid="{00000000-0005-0000-0000-0000F1CD0000}"/>
    <cellStyle name="Normal 5 5 6 2 3" xfId="43232" xr:uid="{00000000-0005-0000-0000-0000F2CD0000}"/>
    <cellStyle name="Normal 5 5 6 2 3 2" xfId="43233" xr:uid="{00000000-0005-0000-0000-0000F3CD0000}"/>
    <cellStyle name="Normal 5 5 6 2 3 2 2" xfId="43234" xr:uid="{00000000-0005-0000-0000-0000F4CD0000}"/>
    <cellStyle name="Normal 5 5 6 2 3 2 3" xfId="58607" xr:uid="{00000000-0005-0000-0000-0000F5CD0000}"/>
    <cellStyle name="Normal 5 5 6 2 3 3" xfId="43235" xr:uid="{00000000-0005-0000-0000-0000F6CD0000}"/>
    <cellStyle name="Normal 5 5 6 2 3 4" xfId="43236" xr:uid="{00000000-0005-0000-0000-0000F7CD0000}"/>
    <cellStyle name="Normal 5 5 6 2 4" xfId="43237" xr:uid="{00000000-0005-0000-0000-0000F8CD0000}"/>
    <cellStyle name="Normal 5 5 6 2 4 2" xfId="43238" xr:uid="{00000000-0005-0000-0000-0000F9CD0000}"/>
    <cellStyle name="Normal 5 5 6 2 4 2 2" xfId="43239" xr:uid="{00000000-0005-0000-0000-0000FACD0000}"/>
    <cellStyle name="Normal 5 5 6 2 4 2 3" xfId="58608" xr:uid="{00000000-0005-0000-0000-0000FBCD0000}"/>
    <cellStyle name="Normal 5 5 6 2 4 3" xfId="43240" xr:uid="{00000000-0005-0000-0000-0000FCCD0000}"/>
    <cellStyle name="Normal 5 5 6 2 4 4" xfId="43241" xr:uid="{00000000-0005-0000-0000-0000FDCD0000}"/>
    <cellStyle name="Normal 5 5 6 2 5" xfId="43242" xr:uid="{00000000-0005-0000-0000-0000FECD0000}"/>
    <cellStyle name="Normal 5 5 6 2 5 2" xfId="43243" xr:uid="{00000000-0005-0000-0000-0000FFCD0000}"/>
    <cellStyle name="Normal 5 5 6 2 5 3" xfId="58609" xr:uid="{00000000-0005-0000-0000-000000CE0000}"/>
    <cellStyle name="Normal 5 5 6 2 6" xfId="43244" xr:uid="{00000000-0005-0000-0000-000001CE0000}"/>
    <cellStyle name="Normal 5 5 6 2 7" xfId="43245" xr:uid="{00000000-0005-0000-0000-000002CE0000}"/>
    <cellStyle name="Normal 5 5 6 3" xfId="43246" xr:uid="{00000000-0005-0000-0000-000003CE0000}"/>
    <cellStyle name="Normal 5 5 6 3 2" xfId="43247" xr:uid="{00000000-0005-0000-0000-000004CE0000}"/>
    <cellStyle name="Normal 5 5 6 3 2 2" xfId="43248" xr:uid="{00000000-0005-0000-0000-000005CE0000}"/>
    <cellStyle name="Normal 5 5 6 3 2 2 2" xfId="43249" xr:uid="{00000000-0005-0000-0000-000006CE0000}"/>
    <cellStyle name="Normal 5 5 6 3 2 2 3" xfId="58610" xr:uid="{00000000-0005-0000-0000-000007CE0000}"/>
    <cellStyle name="Normal 5 5 6 3 2 3" xfId="43250" xr:uid="{00000000-0005-0000-0000-000008CE0000}"/>
    <cellStyle name="Normal 5 5 6 3 2 4" xfId="43251" xr:uid="{00000000-0005-0000-0000-000009CE0000}"/>
    <cellStyle name="Normal 5 5 6 3 3" xfId="43252" xr:uid="{00000000-0005-0000-0000-00000ACE0000}"/>
    <cellStyle name="Normal 5 5 6 3 3 2" xfId="43253" xr:uid="{00000000-0005-0000-0000-00000BCE0000}"/>
    <cellStyle name="Normal 5 5 6 3 3 2 2" xfId="43254" xr:uid="{00000000-0005-0000-0000-00000CCE0000}"/>
    <cellStyle name="Normal 5 5 6 3 3 2 3" xfId="58611" xr:uid="{00000000-0005-0000-0000-00000DCE0000}"/>
    <cellStyle name="Normal 5 5 6 3 3 3" xfId="43255" xr:uid="{00000000-0005-0000-0000-00000ECE0000}"/>
    <cellStyle name="Normal 5 5 6 3 3 4" xfId="43256" xr:uid="{00000000-0005-0000-0000-00000FCE0000}"/>
    <cellStyle name="Normal 5 5 6 3 4" xfId="43257" xr:uid="{00000000-0005-0000-0000-000010CE0000}"/>
    <cellStyle name="Normal 5 5 6 3 4 2" xfId="43258" xr:uid="{00000000-0005-0000-0000-000011CE0000}"/>
    <cellStyle name="Normal 5 5 6 3 4 3" xfId="58612" xr:uid="{00000000-0005-0000-0000-000012CE0000}"/>
    <cellStyle name="Normal 5 5 6 3 5" xfId="43259" xr:uid="{00000000-0005-0000-0000-000013CE0000}"/>
    <cellStyle name="Normal 5 5 6 3 6" xfId="43260" xr:uid="{00000000-0005-0000-0000-000014CE0000}"/>
    <cellStyle name="Normal 5 5 6 4" xfId="43261" xr:uid="{00000000-0005-0000-0000-000015CE0000}"/>
    <cellStyle name="Normal 5 5 6 4 2" xfId="43262" xr:uid="{00000000-0005-0000-0000-000016CE0000}"/>
    <cellStyle name="Normal 5 5 6 4 2 2" xfId="43263" xr:uid="{00000000-0005-0000-0000-000017CE0000}"/>
    <cellStyle name="Normal 5 5 6 4 2 3" xfId="58613" xr:uid="{00000000-0005-0000-0000-000018CE0000}"/>
    <cellStyle name="Normal 5 5 6 4 3" xfId="43264" xr:uid="{00000000-0005-0000-0000-000019CE0000}"/>
    <cellStyle name="Normal 5 5 6 4 4" xfId="43265" xr:uid="{00000000-0005-0000-0000-00001ACE0000}"/>
    <cellStyle name="Normal 5 5 6 5" xfId="43266" xr:uid="{00000000-0005-0000-0000-00001BCE0000}"/>
    <cellStyle name="Normal 5 5 6 5 2" xfId="43267" xr:uid="{00000000-0005-0000-0000-00001CCE0000}"/>
    <cellStyle name="Normal 5 5 6 5 2 2" xfId="43268" xr:uid="{00000000-0005-0000-0000-00001DCE0000}"/>
    <cellStyle name="Normal 5 5 6 5 2 3" xfId="58614" xr:uid="{00000000-0005-0000-0000-00001ECE0000}"/>
    <cellStyle name="Normal 5 5 6 5 3" xfId="43269" xr:uid="{00000000-0005-0000-0000-00001FCE0000}"/>
    <cellStyle name="Normal 5 5 6 5 4" xfId="43270" xr:uid="{00000000-0005-0000-0000-000020CE0000}"/>
    <cellStyle name="Normal 5 5 6 6" xfId="43271" xr:uid="{00000000-0005-0000-0000-000021CE0000}"/>
    <cellStyle name="Normal 5 5 6 6 2" xfId="43272" xr:uid="{00000000-0005-0000-0000-000022CE0000}"/>
    <cellStyle name="Normal 5 5 6 6 3" xfId="58615" xr:uid="{00000000-0005-0000-0000-000023CE0000}"/>
    <cellStyle name="Normal 5 5 6 7" xfId="43273" xr:uid="{00000000-0005-0000-0000-000024CE0000}"/>
    <cellStyle name="Normal 5 5 6 8" xfId="43274" xr:uid="{00000000-0005-0000-0000-000025CE0000}"/>
    <cellStyle name="Normal 5 5 7" xfId="43275" xr:uid="{00000000-0005-0000-0000-000026CE0000}"/>
    <cellStyle name="Normal 5 5 7 2" xfId="43276" xr:uid="{00000000-0005-0000-0000-000027CE0000}"/>
    <cellStyle name="Normal 5 5 7 2 2" xfId="43277" xr:uid="{00000000-0005-0000-0000-000028CE0000}"/>
    <cellStyle name="Normal 5 5 7 2 2 2" xfId="43278" xr:uid="{00000000-0005-0000-0000-000029CE0000}"/>
    <cellStyle name="Normal 5 5 7 2 2 2 2" xfId="43279" xr:uid="{00000000-0005-0000-0000-00002ACE0000}"/>
    <cellStyle name="Normal 5 5 7 2 2 2 3" xfId="58616" xr:uid="{00000000-0005-0000-0000-00002BCE0000}"/>
    <cellStyle name="Normal 5 5 7 2 2 3" xfId="43280" xr:uid="{00000000-0005-0000-0000-00002CCE0000}"/>
    <cellStyle name="Normal 5 5 7 2 2 4" xfId="43281" xr:uid="{00000000-0005-0000-0000-00002DCE0000}"/>
    <cellStyle name="Normal 5 5 7 2 3" xfId="43282" xr:uid="{00000000-0005-0000-0000-00002ECE0000}"/>
    <cellStyle name="Normal 5 5 7 2 3 2" xfId="43283" xr:uid="{00000000-0005-0000-0000-00002FCE0000}"/>
    <cellStyle name="Normal 5 5 7 2 3 2 2" xfId="43284" xr:uid="{00000000-0005-0000-0000-000030CE0000}"/>
    <cellStyle name="Normal 5 5 7 2 3 2 3" xfId="58617" xr:uid="{00000000-0005-0000-0000-000031CE0000}"/>
    <cellStyle name="Normal 5 5 7 2 3 3" xfId="43285" xr:uid="{00000000-0005-0000-0000-000032CE0000}"/>
    <cellStyle name="Normal 5 5 7 2 3 4" xfId="43286" xr:uid="{00000000-0005-0000-0000-000033CE0000}"/>
    <cellStyle name="Normal 5 5 7 2 4" xfId="43287" xr:uid="{00000000-0005-0000-0000-000034CE0000}"/>
    <cellStyle name="Normal 5 5 7 2 4 2" xfId="43288" xr:uid="{00000000-0005-0000-0000-000035CE0000}"/>
    <cellStyle name="Normal 5 5 7 2 4 3" xfId="58618" xr:uid="{00000000-0005-0000-0000-000036CE0000}"/>
    <cellStyle name="Normal 5 5 7 2 5" xfId="43289" xr:uid="{00000000-0005-0000-0000-000037CE0000}"/>
    <cellStyle name="Normal 5 5 7 2 6" xfId="43290" xr:uid="{00000000-0005-0000-0000-000038CE0000}"/>
    <cellStyle name="Normal 5 5 7 3" xfId="43291" xr:uid="{00000000-0005-0000-0000-000039CE0000}"/>
    <cellStyle name="Normal 5 5 7 3 2" xfId="43292" xr:uid="{00000000-0005-0000-0000-00003ACE0000}"/>
    <cellStyle name="Normal 5 5 7 3 2 2" xfId="43293" xr:uid="{00000000-0005-0000-0000-00003BCE0000}"/>
    <cellStyle name="Normal 5 5 7 3 2 3" xfId="58619" xr:uid="{00000000-0005-0000-0000-00003CCE0000}"/>
    <cellStyle name="Normal 5 5 7 3 3" xfId="43294" xr:uid="{00000000-0005-0000-0000-00003DCE0000}"/>
    <cellStyle name="Normal 5 5 7 3 4" xfId="43295" xr:uid="{00000000-0005-0000-0000-00003ECE0000}"/>
    <cellStyle name="Normal 5 5 7 4" xfId="43296" xr:uid="{00000000-0005-0000-0000-00003FCE0000}"/>
    <cellStyle name="Normal 5 5 7 4 2" xfId="43297" xr:uid="{00000000-0005-0000-0000-000040CE0000}"/>
    <cellStyle name="Normal 5 5 7 4 2 2" xfId="43298" xr:uid="{00000000-0005-0000-0000-000041CE0000}"/>
    <cellStyle name="Normal 5 5 7 4 2 3" xfId="58620" xr:uid="{00000000-0005-0000-0000-000042CE0000}"/>
    <cellStyle name="Normal 5 5 7 4 3" xfId="43299" xr:uid="{00000000-0005-0000-0000-000043CE0000}"/>
    <cellStyle name="Normal 5 5 7 4 4" xfId="43300" xr:uid="{00000000-0005-0000-0000-000044CE0000}"/>
    <cellStyle name="Normal 5 5 7 5" xfId="43301" xr:uid="{00000000-0005-0000-0000-000045CE0000}"/>
    <cellStyle name="Normal 5 5 7 5 2" xfId="43302" xr:uid="{00000000-0005-0000-0000-000046CE0000}"/>
    <cellStyle name="Normal 5 5 7 5 3" xfId="58621" xr:uid="{00000000-0005-0000-0000-000047CE0000}"/>
    <cellStyle name="Normal 5 5 7 6" xfId="43303" xr:uid="{00000000-0005-0000-0000-000048CE0000}"/>
    <cellStyle name="Normal 5 5 7 7" xfId="43304" xr:uid="{00000000-0005-0000-0000-000049CE0000}"/>
    <cellStyle name="Normal 5 5 8" xfId="43305" xr:uid="{00000000-0005-0000-0000-00004ACE0000}"/>
    <cellStyle name="Normal 5 5 8 2" xfId="43306" xr:uid="{00000000-0005-0000-0000-00004BCE0000}"/>
    <cellStyle name="Normal 5 5 8 2 2" xfId="43307" xr:uid="{00000000-0005-0000-0000-00004CCE0000}"/>
    <cellStyle name="Normal 5 5 8 2 2 2" xfId="43308" xr:uid="{00000000-0005-0000-0000-00004DCE0000}"/>
    <cellStyle name="Normal 5 5 8 2 2 3" xfId="58622" xr:uid="{00000000-0005-0000-0000-00004ECE0000}"/>
    <cellStyle name="Normal 5 5 8 2 3" xfId="43309" xr:uid="{00000000-0005-0000-0000-00004FCE0000}"/>
    <cellStyle name="Normal 5 5 8 2 4" xfId="43310" xr:uid="{00000000-0005-0000-0000-000050CE0000}"/>
    <cellStyle name="Normal 5 5 8 3" xfId="43311" xr:uid="{00000000-0005-0000-0000-000051CE0000}"/>
    <cellStyle name="Normal 5 5 8 3 2" xfId="43312" xr:uid="{00000000-0005-0000-0000-000052CE0000}"/>
    <cellStyle name="Normal 5 5 8 3 2 2" xfId="43313" xr:uid="{00000000-0005-0000-0000-000053CE0000}"/>
    <cellStyle name="Normal 5 5 8 3 2 3" xfId="58623" xr:uid="{00000000-0005-0000-0000-000054CE0000}"/>
    <cellStyle name="Normal 5 5 8 3 3" xfId="43314" xr:uid="{00000000-0005-0000-0000-000055CE0000}"/>
    <cellStyle name="Normal 5 5 8 3 4" xfId="43315" xr:uid="{00000000-0005-0000-0000-000056CE0000}"/>
    <cellStyle name="Normal 5 5 8 4" xfId="43316" xr:uid="{00000000-0005-0000-0000-000057CE0000}"/>
    <cellStyle name="Normal 5 5 8 4 2" xfId="43317" xr:uid="{00000000-0005-0000-0000-000058CE0000}"/>
    <cellStyle name="Normal 5 5 8 4 3" xfId="58624" xr:uid="{00000000-0005-0000-0000-000059CE0000}"/>
    <cellStyle name="Normal 5 5 8 5" xfId="43318" xr:uid="{00000000-0005-0000-0000-00005ACE0000}"/>
    <cellStyle name="Normal 5 5 8 6" xfId="43319" xr:uid="{00000000-0005-0000-0000-00005BCE0000}"/>
    <cellStyle name="Normal 5 5 9" xfId="43320" xr:uid="{00000000-0005-0000-0000-00005CCE0000}"/>
    <cellStyle name="Normal 5 5 9 2" xfId="43321" xr:uid="{00000000-0005-0000-0000-00005DCE0000}"/>
    <cellStyle name="Normal 5 5 9 2 2" xfId="43322" xr:uid="{00000000-0005-0000-0000-00005ECE0000}"/>
    <cellStyle name="Normal 5 5 9 2 2 2" xfId="43323" xr:uid="{00000000-0005-0000-0000-00005FCE0000}"/>
    <cellStyle name="Normal 5 5 9 2 2 3" xfId="58625" xr:uid="{00000000-0005-0000-0000-000060CE0000}"/>
    <cellStyle name="Normal 5 5 9 2 3" xfId="43324" xr:uid="{00000000-0005-0000-0000-000061CE0000}"/>
    <cellStyle name="Normal 5 5 9 2 4" xfId="43325" xr:uid="{00000000-0005-0000-0000-000062CE0000}"/>
    <cellStyle name="Normal 5 5 9 3" xfId="43326" xr:uid="{00000000-0005-0000-0000-000063CE0000}"/>
    <cellStyle name="Normal 5 5 9 3 2" xfId="43327" xr:uid="{00000000-0005-0000-0000-000064CE0000}"/>
    <cellStyle name="Normal 5 5 9 3 3" xfId="58626" xr:uid="{00000000-0005-0000-0000-000065CE0000}"/>
    <cellStyle name="Normal 5 5 9 4" xfId="43328" xr:uid="{00000000-0005-0000-0000-000066CE0000}"/>
    <cellStyle name="Normal 5 5 9 5" xfId="43329" xr:uid="{00000000-0005-0000-0000-000067CE0000}"/>
    <cellStyle name="Normal 5 6" xfId="43330" xr:uid="{00000000-0005-0000-0000-000068CE0000}"/>
    <cellStyle name="Normal 5 6 10" xfId="43331" xr:uid="{00000000-0005-0000-0000-000069CE0000}"/>
    <cellStyle name="Normal 5 6 11" xfId="43332" xr:uid="{00000000-0005-0000-0000-00006ACE0000}"/>
    <cellStyle name="Normal 5 6 2" xfId="43333" xr:uid="{00000000-0005-0000-0000-00006BCE0000}"/>
    <cellStyle name="Normal 5 6 2 10" xfId="43334" xr:uid="{00000000-0005-0000-0000-00006CCE0000}"/>
    <cellStyle name="Normal 5 6 2 2" xfId="43335" xr:uid="{00000000-0005-0000-0000-00006DCE0000}"/>
    <cellStyle name="Normal 5 6 2 2 2" xfId="43336" xr:uid="{00000000-0005-0000-0000-00006ECE0000}"/>
    <cellStyle name="Normal 5 6 2 2 2 2" xfId="43337" xr:uid="{00000000-0005-0000-0000-00006FCE0000}"/>
    <cellStyle name="Normal 5 6 2 2 2 2 2" xfId="43338" xr:uid="{00000000-0005-0000-0000-000070CE0000}"/>
    <cellStyle name="Normal 5 6 2 2 2 2 2 2" xfId="43339" xr:uid="{00000000-0005-0000-0000-000071CE0000}"/>
    <cellStyle name="Normal 5 6 2 2 2 2 2 2 2" xfId="43340" xr:uid="{00000000-0005-0000-0000-000072CE0000}"/>
    <cellStyle name="Normal 5 6 2 2 2 2 2 2 3" xfId="58627" xr:uid="{00000000-0005-0000-0000-000073CE0000}"/>
    <cellStyle name="Normal 5 6 2 2 2 2 2 3" xfId="43341" xr:uid="{00000000-0005-0000-0000-000074CE0000}"/>
    <cellStyle name="Normal 5 6 2 2 2 2 2 4" xfId="43342" xr:uid="{00000000-0005-0000-0000-000075CE0000}"/>
    <cellStyle name="Normal 5 6 2 2 2 2 3" xfId="43343" xr:uid="{00000000-0005-0000-0000-000076CE0000}"/>
    <cellStyle name="Normal 5 6 2 2 2 2 3 2" xfId="43344" xr:uid="{00000000-0005-0000-0000-000077CE0000}"/>
    <cellStyle name="Normal 5 6 2 2 2 2 3 2 2" xfId="43345" xr:uid="{00000000-0005-0000-0000-000078CE0000}"/>
    <cellStyle name="Normal 5 6 2 2 2 2 3 2 3" xfId="58628" xr:uid="{00000000-0005-0000-0000-000079CE0000}"/>
    <cellStyle name="Normal 5 6 2 2 2 2 3 3" xfId="43346" xr:uid="{00000000-0005-0000-0000-00007ACE0000}"/>
    <cellStyle name="Normal 5 6 2 2 2 2 3 4" xfId="43347" xr:uid="{00000000-0005-0000-0000-00007BCE0000}"/>
    <cellStyle name="Normal 5 6 2 2 2 2 4" xfId="43348" xr:uid="{00000000-0005-0000-0000-00007CCE0000}"/>
    <cellStyle name="Normal 5 6 2 2 2 2 4 2" xfId="43349" xr:uid="{00000000-0005-0000-0000-00007DCE0000}"/>
    <cellStyle name="Normal 5 6 2 2 2 2 4 3" xfId="58629" xr:uid="{00000000-0005-0000-0000-00007ECE0000}"/>
    <cellStyle name="Normal 5 6 2 2 2 2 5" xfId="43350" xr:uid="{00000000-0005-0000-0000-00007FCE0000}"/>
    <cellStyle name="Normal 5 6 2 2 2 2 6" xfId="43351" xr:uid="{00000000-0005-0000-0000-000080CE0000}"/>
    <cellStyle name="Normal 5 6 2 2 2 3" xfId="43352" xr:uid="{00000000-0005-0000-0000-000081CE0000}"/>
    <cellStyle name="Normal 5 6 2 2 2 3 2" xfId="43353" xr:uid="{00000000-0005-0000-0000-000082CE0000}"/>
    <cellStyle name="Normal 5 6 2 2 2 3 2 2" xfId="43354" xr:uid="{00000000-0005-0000-0000-000083CE0000}"/>
    <cellStyle name="Normal 5 6 2 2 2 3 2 3" xfId="58630" xr:uid="{00000000-0005-0000-0000-000084CE0000}"/>
    <cellStyle name="Normal 5 6 2 2 2 3 3" xfId="43355" xr:uid="{00000000-0005-0000-0000-000085CE0000}"/>
    <cellStyle name="Normal 5 6 2 2 2 3 4" xfId="43356" xr:uid="{00000000-0005-0000-0000-000086CE0000}"/>
    <cellStyle name="Normal 5 6 2 2 2 4" xfId="43357" xr:uid="{00000000-0005-0000-0000-000087CE0000}"/>
    <cellStyle name="Normal 5 6 2 2 2 4 2" xfId="43358" xr:uid="{00000000-0005-0000-0000-000088CE0000}"/>
    <cellStyle name="Normal 5 6 2 2 2 4 2 2" xfId="43359" xr:uid="{00000000-0005-0000-0000-000089CE0000}"/>
    <cellStyle name="Normal 5 6 2 2 2 4 2 3" xfId="58631" xr:uid="{00000000-0005-0000-0000-00008ACE0000}"/>
    <cellStyle name="Normal 5 6 2 2 2 4 3" xfId="43360" xr:uid="{00000000-0005-0000-0000-00008BCE0000}"/>
    <cellStyle name="Normal 5 6 2 2 2 4 4" xfId="43361" xr:uid="{00000000-0005-0000-0000-00008CCE0000}"/>
    <cellStyle name="Normal 5 6 2 2 2 5" xfId="43362" xr:uid="{00000000-0005-0000-0000-00008DCE0000}"/>
    <cellStyle name="Normal 5 6 2 2 2 5 2" xfId="43363" xr:uid="{00000000-0005-0000-0000-00008ECE0000}"/>
    <cellStyle name="Normal 5 6 2 2 2 5 3" xfId="58632" xr:uid="{00000000-0005-0000-0000-00008FCE0000}"/>
    <cellStyle name="Normal 5 6 2 2 2 6" xfId="43364" xr:uid="{00000000-0005-0000-0000-000090CE0000}"/>
    <cellStyle name="Normal 5 6 2 2 2 7" xfId="43365" xr:uid="{00000000-0005-0000-0000-000091CE0000}"/>
    <cellStyle name="Normal 5 6 2 2 3" xfId="43366" xr:uid="{00000000-0005-0000-0000-000092CE0000}"/>
    <cellStyle name="Normal 5 6 2 2 3 2" xfId="43367" xr:uid="{00000000-0005-0000-0000-000093CE0000}"/>
    <cellStyle name="Normal 5 6 2 2 3 2 2" xfId="43368" xr:uid="{00000000-0005-0000-0000-000094CE0000}"/>
    <cellStyle name="Normal 5 6 2 2 3 2 2 2" xfId="43369" xr:uid="{00000000-0005-0000-0000-000095CE0000}"/>
    <cellStyle name="Normal 5 6 2 2 3 2 2 3" xfId="58633" xr:uid="{00000000-0005-0000-0000-000096CE0000}"/>
    <cellStyle name="Normal 5 6 2 2 3 2 3" xfId="43370" xr:uid="{00000000-0005-0000-0000-000097CE0000}"/>
    <cellStyle name="Normal 5 6 2 2 3 2 4" xfId="43371" xr:uid="{00000000-0005-0000-0000-000098CE0000}"/>
    <cellStyle name="Normal 5 6 2 2 3 3" xfId="43372" xr:uid="{00000000-0005-0000-0000-000099CE0000}"/>
    <cellStyle name="Normal 5 6 2 2 3 3 2" xfId="43373" xr:uid="{00000000-0005-0000-0000-00009ACE0000}"/>
    <cellStyle name="Normal 5 6 2 2 3 3 2 2" xfId="43374" xr:uid="{00000000-0005-0000-0000-00009BCE0000}"/>
    <cellStyle name="Normal 5 6 2 2 3 3 2 3" xfId="58634" xr:uid="{00000000-0005-0000-0000-00009CCE0000}"/>
    <cellStyle name="Normal 5 6 2 2 3 3 3" xfId="43375" xr:uid="{00000000-0005-0000-0000-00009DCE0000}"/>
    <cellStyle name="Normal 5 6 2 2 3 3 4" xfId="43376" xr:uid="{00000000-0005-0000-0000-00009ECE0000}"/>
    <cellStyle name="Normal 5 6 2 2 3 4" xfId="43377" xr:uid="{00000000-0005-0000-0000-00009FCE0000}"/>
    <cellStyle name="Normal 5 6 2 2 3 4 2" xfId="43378" xr:uid="{00000000-0005-0000-0000-0000A0CE0000}"/>
    <cellStyle name="Normal 5 6 2 2 3 4 3" xfId="58635" xr:uid="{00000000-0005-0000-0000-0000A1CE0000}"/>
    <cellStyle name="Normal 5 6 2 2 3 5" xfId="43379" xr:uid="{00000000-0005-0000-0000-0000A2CE0000}"/>
    <cellStyle name="Normal 5 6 2 2 3 6" xfId="43380" xr:uid="{00000000-0005-0000-0000-0000A3CE0000}"/>
    <cellStyle name="Normal 5 6 2 2 4" xfId="43381" xr:uid="{00000000-0005-0000-0000-0000A4CE0000}"/>
    <cellStyle name="Normal 5 6 2 2 4 2" xfId="43382" xr:uid="{00000000-0005-0000-0000-0000A5CE0000}"/>
    <cellStyle name="Normal 5 6 2 2 4 2 2" xfId="43383" xr:uid="{00000000-0005-0000-0000-0000A6CE0000}"/>
    <cellStyle name="Normal 5 6 2 2 4 2 3" xfId="58636" xr:uid="{00000000-0005-0000-0000-0000A7CE0000}"/>
    <cellStyle name="Normal 5 6 2 2 4 3" xfId="43384" xr:uid="{00000000-0005-0000-0000-0000A8CE0000}"/>
    <cellStyle name="Normal 5 6 2 2 4 4" xfId="43385" xr:uid="{00000000-0005-0000-0000-0000A9CE0000}"/>
    <cellStyle name="Normal 5 6 2 2 5" xfId="43386" xr:uid="{00000000-0005-0000-0000-0000AACE0000}"/>
    <cellStyle name="Normal 5 6 2 2 5 2" xfId="43387" xr:uid="{00000000-0005-0000-0000-0000ABCE0000}"/>
    <cellStyle name="Normal 5 6 2 2 5 2 2" xfId="43388" xr:uid="{00000000-0005-0000-0000-0000ACCE0000}"/>
    <cellStyle name="Normal 5 6 2 2 5 2 3" xfId="58637" xr:uid="{00000000-0005-0000-0000-0000ADCE0000}"/>
    <cellStyle name="Normal 5 6 2 2 5 3" xfId="43389" xr:uid="{00000000-0005-0000-0000-0000AECE0000}"/>
    <cellStyle name="Normal 5 6 2 2 5 4" xfId="43390" xr:uid="{00000000-0005-0000-0000-0000AFCE0000}"/>
    <cellStyle name="Normal 5 6 2 2 6" xfId="43391" xr:uid="{00000000-0005-0000-0000-0000B0CE0000}"/>
    <cellStyle name="Normal 5 6 2 2 6 2" xfId="43392" xr:uid="{00000000-0005-0000-0000-0000B1CE0000}"/>
    <cellStyle name="Normal 5 6 2 2 6 3" xfId="58638" xr:uid="{00000000-0005-0000-0000-0000B2CE0000}"/>
    <cellStyle name="Normal 5 6 2 2 7" xfId="43393" xr:uid="{00000000-0005-0000-0000-0000B3CE0000}"/>
    <cellStyle name="Normal 5 6 2 2 8" xfId="43394" xr:uid="{00000000-0005-0000-0000-0000B4CE0000}"/>
    <cellStyle name="Normal 5 6 2 3" xfId="43395" xr:uid="{00000000-0005-0000-0000-0000B5CE0000}"/>
    <cellStyle name="Normal 5 6 2 3 2" xfId="43396" xr:uid="{00000000-0005-0000-0000-0000B6CE0000}"/>
    <cellStyle name="Normal 5 6 2 3 2 2" xfId="43397" xr:uid="{00000000-0005-0000-0000-0000B7CE0000}"/>
    <cellStyle name="Normal 5 6 2 3 2 2 2" xfId="43398" xr:uid="{00000000-0005-0000-0000-0000B8CE0000}"/>
    <cellStyle name="Normal 5 6 2 3 2 2 2 2" xfId="43399" xr:uid="{00000000-0005-0000-0000-0000B9CE0000}"/>
    <cellStyle name="Normal 5 6 2 3 2 2 2 3" xfId="58639" xr:uid="{00000000-0005-0000-0000-0000BACE0000}"/>
    <cellStyle name="Normal 5 6 2 3 2 2 3" xfId="43400" xr:uid="{00000000-0005-0000-0000-0000BBCE0000}"/>
    <cellStyle name="Normal 5 6 2 3 2 2 4" xfId="43401" xr:uid="{00000000-0005-0000-0000-0000BCCE0000}"/>
    <cellStyle name="Normal 5 6 2 3 2 3" xfId="43402" xr:uid="{00000000-0005-0000-0000-0000BDCE0000}"/>
    <cellStyle name="Normal 5 6 2 3 2 3 2" xfId="43403" xr:uid="{00000000-0005-0000-0000-0000BECE0000}"/>
    <cellStyle name="Normal 5 6 2 3 2 3 2 2" xfId="43404" xr:uid="{00000000-0005-0000-0000-0000BFCE0000}"/>
    <cellStyle name="Normal 5 6 2 3 2 3 2 3" xfId="58640" xr:uid="{00000000-0005-0000-0000-0000C0CE0000}"/>
    <cellStyle name="Normal 5 6 2 3 2 3 3" xfId="43405" xr:uid="{00000000-0005-0000-0000-0000C1CE0000}"/>
    <cellStyle name="Normal 5 6 2 3 2 3 4" xfId="43406" xr:uid="{00000000-0005-0000-0000-0000C2CE0000}"/>
    <cellStyle name="Normal 5 6 2 3 2 4" xfId="43407" xr:uid="{00000000-0005-0000-0000-0000C3CE0000}"/>
    <cellStyle name="Normal 5 6 2 3 2 4 2" xfId="43408" xr:uid="{00000000-0005-0000-0000-0000C4CE0000}"/>
    <cellStyle name="Normal 5 6 2 3 2 4 3" xfId="58641" xr:uid="{00000000-0005-0000-0000-0000C5CE0000}"/>
    <cellStyle name="Normal 5 6 2 3 2 5" xfId="43409" xr:uid="{00000000-0005-0000-0000-0000C6CE0000}"/>
    <cellStyle name="Normal 5 6 2 3 2 6" xfId="43410" xr:uid="{00000000-0005-0000-0000-0000C7CE0000}"/>
    <cellStyle name="Normal 5 6 2 3 3" xfId="43411" xr:uid="{00000000-0005-0000-0000-0000C8CE0000}"/>
    <cellStyle name="Normal 5 6 2 3 3 2" xfId="43412" xr:uid="{00000000-0005-0000-0000-0000C9CE0000}"/>
    <cellStyle name="Normal 5 6 2 3 3 2 2" xfId="43413" xr:uid="{00000000-0005-0000-0000-0000CACE0000}"/>
    <cellStyle name="Normal 5 6 2 3 3 2 3" xfId="58642" xr:uid="{00000000-0005-0000-0000-0000CBCE0000}"/>
    <cellStyle name="Normal 5 6 2 3 3 3" xfId="43414" xr:uid="{00000000-0005-0000-0000-0000CCCE0000}"/>
    <cellStyle name="Normal 5 6 2 3 3 4" xfId="43415" xr:uid="{00000000-0005-0000-0000-0000CDCE0000}"/>
    <cellStyle name="Normal 5 6 2 3 4" xfId="43416" xr:uid="{00000000-0005-0000-0000-0000CECE0000}"/>
    <cellStyle name="Normal 5 6 2 3 4 2" xfId="43417" xr:uid="{00000000-0005-0000-0000-0000CFCE0000}"/>
    <cellStyle name="Normal 5 6 2 3 4 2 2" xfId="43418" xr:uid="{00000000-0005-0000-0000-0000D0CE0000}"/>
    <cellStyle name="Normal 5 6 2 3 4 2 3" xfId="58643" xr:uid="{00000000-0005-0000-0000-0000D1CE0000}"/>
    <cellStyle name="Normal 5 6 2 3 4 3" xfId="43419" xr:uid="{00000000-0005-0000-0000-0000D2CE0000}"/>
    <cellStyle name="Normal 5 6 2 3 4 4" xfId="43420" xr:uid="{00000000-0005-0000-0000-0000D3CE0000}"/>
    <cellStyle name="Normal 5 6 2 3 5" xfId="43421" xr:uid="{00000000-0005-0000-0000-0000D4CE0000}"/>
    <cellStyle name="Normal 5 6 2 3 5 2" xfId="43422" xr:uid="{00000000-0005-0000-0000-0000D5CE0000}"/>
    <cellStyle name="Normal 5 6 2 3 5 3" xfId="58644" xr:uid="{00000000-0005-0000-0000-0000D6CE0000}"/>
    <cellStyle name="Normal 5 6 2 3 6" xfId="43423" xr:uid="{00000000-0005-0000-0000-0000D7CE0000}"/>
    <cellStyle name="Normal 5 6 2 3 7" xfId="43424" xr:uid="{00000000-0005-0000-0000-0000D8CE0000}"/>
    <cellStyle name="Normal 5 6 2 4" xfId="43425" xr:uid="{00000000-0005-0000-0000-0000D9CE0000}"/>
    <cellStyle name="Normal 5 6 2 4 2" xfId="43426" xr:uid="{00000000-0005-0000-0000-0000DACE0000}"/>
    <cellStyle name="Normal 5 6 2 4 2 2" xfId="43427" xr:uid="{00000000-0005-0000-0000-0000DBCE0000}"/>
    <cellStyle name="Normal 5 6 2 4 2 2 2" xfId="43428" xr:uid="{00000000-0005-0000-0000-0000DCCE0000}"/>
    <cellStyle name="Normal 5 6 2 4 2 2 3" xfId="58645" xr:uid="{00000000-0005-0000-0000-0000DDCE0000}"/>
    <cellStyle name="Normal 5 6 2 4 2 3" xfId="43429" xr:uid="{00000000-0005-0000-0000-0000DECE0000}"/>
    <cellStyle name="Normal 5 6 2 4 2 4" xfId="43430" xr:uid="{00000000-0005-0000-0000-0000DFCE0000}"/>
    <cellStyle name="Normal 5 6 2 4 3" xfId="43431" xr:uid="{00000000-0005-0000-0000-0000E0CE0000}"/>
    <cellStyle name="Normal 5 6 2 4 3 2" xfId="43432" xr:uid="{00000000-0005-0000-0000-0000E1CE0000}"/>
    <cellStyle name="Normal 5 6 2 4 3 2 2" xfId="43433" xr:uid="{00000000-0005-0000-0000-0000E2CE0000}"/>
    <cellStyle name="Normal 5 6 2 4 3 2 3" xfId="58646" xr:uid="{00000000-0005-0000-0000-0000E3CE0000}"/>
    <cellStyle name="Normal 5 6 2 4 3 3" xfId="43434" xr:uid="{00000000-0005-0000-0000-0000E4CE0000}"/>
    <cellStyle name="Normal 5 6 2 4 3 4" xfId="43435" xr:uid="{00000000-0005-0000-0000-0000E5CE0000}"/>
    <cellStyle name="Normal 5 6 2 4 4" xfId="43436" xr:uid="{00000000-0005-0000-0000-0000E6CE0000}"/>
    <cellStyle name="Normal 5 6 2 4 4 2" xfId="43437" xr:uid="{00000000-0005-0000-0000-0000E7CE0000}"/>
    <cellStyle name="Normal 5 6 2 4 4 3" xfId="58647" xr:uid="{00000000-0005-0000-0000-0000E8CE0000}"/>
    <cellStyle name="Normal 5 6 2 4 5" xfId="43438" xr:uid="{00000000-0005-0000-0000-0000E9CE0000}"/>
    <cellStyle name="Normal 5 6 2 4 6" xfId="43439" xr:uid="{00000000-0005-0000-0000-0000EACE0000}"/>
    <cellStyle name="Normal 5 6 2 5" xfId="43440" xr:uid="{00000000-0005-0000-0000-0000EBCE0000}"/>
    <cellStyle name="Normal 5 6 2 5 2" xfId="43441" xr:uid="{00000000-0005-0000-0000-0000ECCE0000}"/>
    <cellStyle name="Normal 5 6 2 5 2 2" xfId="43442" xr:uid="{00000000-0005-0000-0000-0000EDCE0000}"/>
    <cellStyle name="Normal 5 6 2 5 2 2 2" xfId="43443" xr:uid="{00000000-0005-0000-0000-0000EECE0000}"/>
    <cellStyle name="Normal 5 6 2 5 2 2 3" xfId="58648" xr:uid="{00000000-0005-0000-0000-0000EFCE0000}"/>
    <cellStyle name="Normal 5 6 2 5 2 3" xfId="43444" xr:uid="{00000000-0005-0000-0000-0000F0CE0000}"/>
    <cellStyle name="Normal 5 6 2 5 2 4" xfId="43445" xr:uid="{00000000-0005-0000-0000-0000F1CE0000}"/>
    <cellStyle name="Normal 5 6 2 5 3" xfId="43446" xr:uid="{00000000-0005-0000-0000-0000F2CE0000}"/>
    <cellStyle name="Normal 5 6 2 5 3 2" xfId="43447" xr:uid="{00000000-0005-0000-0000-0000F3CE0000}"/>
    <cellStyle name="Normal 5 6 2 5 3 3" xfId="58649" xr:uid="{00000000-0005-0000-0000-0000F4CE0000}"/>
    <cellStyle name="Normal 5 6 2 5 4" xfId="43448" xr:uid="{00000000-0005-0000-0000-0000F5CE0000}"/>
    <cellStyle name="Normal 5 6 2 5 5" xfId="43449" xr:uid="{00000000-0005-0000-0000-0000F6CE0000}"/>
    <cellStyle name="Normal 5 6 2 6" xfId="43450" xr:uid="{00000000-0005-0000-0000-0000F7CE0000}"/>
    <cellStyle name="Normal 5 6 2 6 2" xfId="43451" xr:uid="{00000000-0005-0000-0000-0000F8CE0000}"/>
    <cellStyle name="Normal 5 6 2 6 2 2" xfId="43452" xr:uid="{00000000-0005-0000-0000-0000F9CE0000}"/>
    <cellStyle name="Normal 5 6 2 6 2 3" xfId="58650" xr:uid="{00000000-0005-0000-0000-0000FACE0000}"/>
    <cellStyle name="Normal 5 6 2 6 3" xfId="43453" xr:uid="{00000000-0005-0000-0000-0000FBCE0000}"/>
    <cellStyle name="Normal 5 6 2 6 4" xfId="43454" xr:uid="{00000000-0005-0000-0000-0000FCCE0000}"/>
    <cellStyle name="Normal 5 6 2 7" xfId="43455" xr:uid="{00000000-0005-0000-0000-0000FDCE0000}"/>
    <cellStyle name="Normal 5 6 2 7 2" xfId="43456" xr:uid="{00000000-0005-0000-0000-0000FECE0000}"/>
    <cellStyle name="Normal 5 6 2 7 2 2" xfId="43457" xr:uid="{00000000-0005-0000-0000-0000FFCE0000}"/>
    <cellStyle name="Normal 5 6 2 7 2 3" xfId="58651" xr:uid="{00000000-0005-0000-0000-000000CF0000}"/>
    <cellStyle name="Normal 5 6 2 7 3" xfId="43458" xr:uid="{00000000-0005-0000-0000-000001CF0000}"/>
    <cellStyle name="Normal 5 6 2 7 4" xfId="43459" xr:uid="{00000000-0005-0000-0000-000002CF0000}"/>
    <cellStyle name="Normal 5 6 2 8" xfId="43460" xr:uid="{00000000-0005-0000-0000-000003CF0000}"/>
    <cellStyle name="Normal 5 6 2 8 2" xfId="43461" xr:uid="{00000000-0005-0000-0000-000004CF0000}"/>
    <cellStyle name="Normal 5 6 2 8 3" xfId="58652" xr:uid="{00000000-0005-0000-0000-000005CF0000}"/>
    <cellStyle name="Normal 5 6 2 9" xfId="43462" xr:uid="{00000000-0005-0000-0000-000006CF0000}"/>
    <cellStyle name="Normal 5 6 3" xfId="43463" xr:uid="{00000000-0005-0000-0000-000007CF0000}"/>
    <cellStyle name="Normal 5 6 3 2" xfId="43464" xr:uid="{00000000-0005-0000-0000-000008CF0000}"/>
    <cellStyle name="Normal 5 6 3 2 2" xfId="43465" xr:uid="{00000000-0005-0000-0000-000009CF0000}"/>
    <cellStyle name="Normal 5 6 3 2 2 2" xfId="43466" xr:uid="{00000000-0005-0000-0000-00000ACF0000}"/>
    <cellStyle name="Normal 5 6 3 2 2 2 2" xfId="43467" xr:uid="{00000000-0005-0000-0000-00000BCF0000}"/>
    <cellStyle name="Normal 5 6 3 2 2 2 2 2" xfId="43468" xr:uid="{00000000-0005-0000-0000-00000CCF0000}"/>
    <cellStyle name="Normal 5 6 3 2 2 2 2 3" xfId="58653" xr:uid="{00000000-0005-0000-0000-00000DCF0000}"/>
    <cellStyle name="Normal 5 6 3 2 2 2 3" xfId="43469" xr:uid="{00000000-0005-0000-0000-00000ECF0000}"/>
    <cellStyle name="Normal 5 6 3 2 2 2 4" xfId="43470" xr:uid="{00000000-0005-0000-0000-00000FCF0000}"/>
    <cellStyle name="Normal 5 6 3 2 2 3" xfId="43471" xr:uid="{00000000-0005-0000-0000-000010CF0000}"/>
    <cellStyle name="Normal 5 6 3 2 2 3 2" xfId="43472" xr:uid="{00000000-0005-0000-0000-000011CF0000}"/>
    <cellStyle name="Normal 5 6 3 2 2 3 2 2" xfId="43473" xr:uid="{00000000-0005-0000-0000-000012CF0000}"/>
    <cellStyle name="Normal 5 6 3 2 2 3 2 3" xfId="58654" xr:uid="{00000000-0005-0000-0000-000013CF0000}"/>
    <cellStyle name="Normal 5 6 3 2 2 3 3" xfId="43474" xr:uid="{00000000-0005-0000-0000-000014CF0000}"/>
    <cellStyle name="Normal 5 6 3 2 2 3 4" xfId="43475" xr:uid="{00000000-0005-0000-0000-000015CF0000}"/>
    <cellStyle name="Normal 5 6 3 2 2 4" xfId="43476" xr:uid="{00000000-0005-0000-0000-000016CF0000}"/>
    <cellStyle name="Normal 5 6 3 2 2 4 2" xfId="43477" xr:uid="{00000000-0005-0000-0000-000017CF0000}"/>
    <cellStyle name="Normal 5 6 3 2 2 4 3" xfId="58655" xr:uid="{00000000-0005-0000-0000-000018CF0000}"/>
    <cellStyle name="Normal 5 6 3 2 2 5" xfId="43478" xr:uid="{00000000-0005-0000-0000-000019CF0000}"/>
    <cellStyle name="Normal 5 6 3 2 2 6" xfId="43479" xr:uid="{00000000-0005-0000-0000-00001ACF0000}"/>
    <cellStyle name="Normal 5 6 3 2 3" xfId="43480" xr:uid="{00000000-0005-0000-0000-00001BCF0000}"/>
    <cellStyle name="Normal 5 6 3 2 3 2" xfId="43481" xr:uid="{00000000-0005-0000-0000-00001CCF0000}"/>
    <cellStyle name="Normal 5 6 3 2 3 2 2" xfId="43482" xr:uid="{00000000-0005-0000-0000-00001DCF0000}"/>
    <cellStyle name="Normal 5 6 3 2 3 2 3" xfId="58656" xr:uid="{00000000-0005-0000-0000-00001ECF0000}"/>
    <cellStyle name="Normal 5 6 3 2 3 3" xfId="43483" xr:uid="{00000000-0005-0000-0000-00001FCF0000}"/>
    <cellStyle name="Normal 5 6 3 2 3 4" xfId="43484" xr:uid="{00000000-0005-0000-0000-000020CF0000}"/>
    <cellStyle name="Normal 5 6 3 2 4" xfId="43485" xr:uid="{00000000-0005-0000-0000-000021CF0000}"/>
    <cellStyle name="Normal 5 6 3 2 4 2" xfId="43486" xr:uid="{00000000-0005-0000-0000-000022CF0000}"/>
    <cellStyle name="Normal 5 6 3 2 4 2 2" xfId="43487" xr:uid="{00000000-0005-0000-0000-000023CF0000}"/>
    <cellStyle name="Normal 5 6 3 2 4 2 3" xfId="58657" xr:uid="{00000000-0005-0000-0000-000024CF0000}"/>
    <cellStyle name="Normal 5 6 3 2 4 3" xfId="43488" xr:uid="{00000000-0005-0000-0000-000025CF0000}"/>
    <cellStyle name="Normal 5 6 3 2 4 4" xfId="43489" xr:uid="{00000000-0005-0000-0000-000026CF0000}"/>
    <cellStyle name="Normal 5 6 3 2 5" xfId="43490" xr:uid="{00000000-0005-0000-0000-000027CF0000}"/>
    <cellStyle name="Normal 5 6 3 2 5 2" xfId="43491" xr:uid="{00000000-0005-0000-0000-000028CF0000}"/>
    <cellStyle name="Normal 5 6 3 2 5 3" xfId="58658" xr:uid="{00000000-0005-0000-0000-000029CF0000}"/>
    <cellStyle name="Normal 5 6 3 2 6" xfId="43492" xr:uid="{00000000-0005-0000-0000-00002ACF0000}"/>
    <cellStyle name="Normal 5 6 3 2 7" xfId="43493" xr:uid="{00000000-0005-0000-0000-00002BCF0000}"/>
    <cellStyle name="Normal 5 6 3 3" xfId="43494" xr:uid="{00000000-0005-0000-0000-00002CCF0000}"/>
    <cellStyle name="Normal 5 6 3 3 2" xfId="43495" xr:uid="{00000000-0005-0000-0000-00002DCF0000}"/>
    <cellStyle name="Normal 5 6 3 3 2 2" xfId="43496" xr:uid="{00000000-0005-0000-0000-00002ECF0000}"/>
    <cellStyle name="Normal 5 6 3 3 2 2 2" xfId="43497" xr:uid="{00000000-0005-0000-0000-00002FCF0000}"/>
    <cellStyle name="Normal 5 6 3 3 2 2 3" xfId="58659" xr:uid="{00000000-0005-0000-0000-000030CF0000}"/>
    <cellStyle name="Normal 5 6 3 3 2 3" xfId="43498" xr:uid="{00000000-0005-0000-0000-000031CF0000}"/>
    <cellStyle name="Normal 5 6 3 3 2 4" xfId="43499" xr:uid="{00000000-0005-0000-0000-000032CF0000}"/>
    <cellStyle name="Normal 5 6 3 3 3" xfId="43500" xr:uid="{00000000-0005-0000-0000-000033CF0000}"/>
    <cellStyle name="Normal 5 6 3 3 3 2" xfId="43501" xr:uid="{00000000-0005-0000-0000-000034CF0000}"/>
    <cellStyle name="Normal 5 6 3 3 3 2 2" xfId="43502" xr:uid="{00000000-0005-0000-0000-000035CF0000}"/>
    <cellStyle name="Normal 5 6 3 3 3 2 3" xfId="58660" xr:uid="{00000000-0005-0000-0000-000036CF0000}"/>
    <cellStyle name="Normal 5 6 3 3 3 3" xfId="43503" xr:uid="{00000000-0005-0000-0000-000037CF0000}"/>
    <cellStyle name="Normal 5 6 3 3 3 4" xfId="43504" xr:uid="{00000000-0005-0000-0000-000038CF0000}"/>
    <cellStyle name="Normal 5 6 3 3 4" xfId="43505" xr:uid="{00000000-0005-0000-0000-000039CF0000}"/>
    <cellStyle name="Normal 5 6 3 3 4 2" xfId="43506" xr:uid="{00000000-0005-0000-0000-00003ACF0000}"/>
    <cellStyle name="Normal 5 6 3 3 4 3" xfId="58661" xr:uid="{00000000-0005-0000-0000-00003BCF0000}"/>
    <cellStyle name="Normal 5 6 3 3 5" xfId="43507" xr:uid="{00000000-0005-0000-0000-00003CCF0000}"/>
    <cellStyle name="Normal 5 6 3 3 6" xfId="43508" xr:uid="{00000000-0005-0000-0000-00003DCF0000}"/>
    <cellStyle name="Normal 5 6 3 4" xfId="43509" xr:uid="{00000000-0005-0000-0000-00003ECF0000}"/>
    <cellStyle name="Normal 5 6 3 4 2" xfId="43510" xr:uid="{00000000-0005-0000-0000-00003FCF0000}"/>
    <cellStyle name="Normal 5 6 3 4 2 2" xfId="43511" xr:uid="{00000000-0005-0000-0000-000040CF0000}"/>
    <cellStyle name="Normal 5 6 3 4 2 2 2" xfId="43512" xr:uid="{00000000-0005-0000-0000-000041CF0000}"/>
    <cellStyle name="Normal 5 6 3 4 2 2 3" xfId="58662" xr:uid="{00000000-0005-0000-0000-000042CF0000}"/>
    <cellStyle name="Normal 5 6 3 4 2 3" xfId="43513" xr:uid="{00000000-0005-0000-0000-000043CF0000}"/>
    <cellStyle name="Normal 5 6 3 4 2 4" xfId="43514" xr:uid="{00000000-0005-0000-0000-000044CF0000}"/>
    <cellStyle name="Normal 5 6 3 4 3" xfId="43515" xr:uid="{00000000-0005-0000-0000-000045CF0000}"/>
    <cellStyle name="Normal 5 6 3 4 3 2" xfId="43516" xr:uid="{00000000-0005-0000-0000-000046CF0000}"/>
    <cellStyle name="Normal 5 6 3 4 3 3" xfId="58663" xr:uid="{00000000-0005-0000-0000-000047CF0000}"/>
    <cellStyle name="Normal 5 6 3 4 4" xfId="43517" xr:uid="{00000000-0005-0000-0000-000048CF0000}"/>
    <cellStyle name="Normal 5 6 3 4 5" xfId="43518" xr:uid="{00000000-0005-0000-0000-000049CF0000}"/>
    <cellStyle name="Normal 5 6 3 5" xfId="43519" xr:uid="{00000000-0005-0000-0000-00004ACF0000}"/>
    <cellStyle name="Normal 5 6 3 5 2" xfId="43520" xr:uid="{00000000-0005-0000-0000-00004BCF0000}"/>
    <cellStyle name="Normal 5 6 3 5 2 2" xfId="43521" xr:uid="{00000000-0005-0000-0000-00004CCF0000}"/>
    <cellStyle name="Normal 5 6 3 5 2 3" xfId="58664" xr:uid="{00000000-0005-0000-0000-00004DCF0000}"/>
    <cellStyle name="Normal 5 6 3 5 3" xfId="43522" xr:uid="{00000000-0005-0000-0000-00004ECF0000}"/>
    <cellStyle name="Normal 5 6 3 5 4" xfId="43523" xr:uid="{00000000-0005-0000-0000-00004FCF0000}"/>
    <cellStyle name="Normal 5 6 3 6" xfId="43524" xr:uid="{00000000-0005-0000-0000-000050CF0000}"/>
    <cellStyle name="Normal 5 6 3 6 2" xfId="43525" xr:uid="{00000000-0005-0000-0000-000051CF0000}"/>
    <cellStyle name="Normal 5 6 3 6 2 2" xfId="43526" xr:uid="{00000000-0005-0000-0000-000052CF0000}"/>
    <cellStyle name="Normal 5 6 3 6 2 3" xfId="58665" xr:uid="{00000000-0005-0000-0000-000053CF0000}"/>
    <cellStyle name="Normal 5 6 3 6 3" xfId="43527" xr:uid="{00000000-0005-0000-0000-000054CF0000}"/>
    <cellStyle name="Normal 5 6 3 6 4" xfId="43528" xr:uid="{00000000-0005-0000-0000-000055CF0000}"/>
    <cellStyle name="Normal 5 6 3 7" xfId="43529" xr:uid="{00000000-0005-0000-0000-000056CF0000}"/>
    <cellStyle name="Normal 5 6 3 7 2" xfId="43530" xr:uid="{00000000-0005-0000-0000-000057CF0000}"/>
    <cellStyle name="Normal 5 6 3 7 3" xfId="58666" xr:uid="{00000000-0005-0000-0000-000058CF0000}"/>
    <cellStyle name="Normal 5 6 3 8" xfId="43531" xr:uid="{00000000-0005-0000-0000-000059CF0000}"/>
    <cellStyle name="Normal 5 6 3 9" xfId="43532" xr:uid="{00000000-0005-0000-0000-00005ACF0000}"/>
    <cellStyle name="Normal 5 6 4" xfId="43533" xr:uid="{00000000-0005-0000-0000-00005BCF0000}"/>
    <cellStyle name="Normal 5 6 4 2" xfId="43534" xr:uid="{00000000-0005-0000-0000-00005CCF0000}"/>
    <cellStyle name="Normal 5 6 4 2 2" xfId="43535" xr:uid="{00000000-0005-0000-0000-00005DCF0000}"/>
    <cellStyle name="Normal 5 6 4 2 2 2" xfId="43536" xr:uid="{00000000-0005-0000-0000-00005ECF0000}"/>
    <cellStyle name="Normal 5 6 4 2 2 2 2" xfId="43537" xr:uid="{00000000-0005-0000-0000-00005FCF0000}"/>
    <cellStyle name="Normal 5 6 4 2 2 2 3" xfId="58667" xr:uid="{00000000-0005-0000-0000-000060CF0000}"/>
    <cellStyle name="Normal 5 6 4 2 2 3" xfId="43538" xr:uid="{00000000-0005-0000-0000-000061CF0000}"/>
    <cellStyle name="Normal 5 6 4 2 2 4" xfId="43539" xr:uid="{00000000-0005-0000-0000-000062CF0000}"/>
    <cellStyle name="Normal 5 6 4 2 3" xfId="43540" xr:uid="{00000000-0005-0000-0000-000063CF0000}"/>
    <cellStyle name="Normal 5 6 4 2 3 2" xfId="43541" xr:uid="{00000000-0005-0000-0000-000064CF0000}"/>
    <cellStyle name="Normal 5 6 4 2 3 2 2" xfId="43542" xr:uid="{00000000-0005-0000-0000-000065CF0000}"/>
    <cellStyle name="Normal 5 6 4 2 3 2 3" xfId="58668" xr:uid="{00000000-0005-0000-0000-000066CF0000}"/>
    <cellStyle name="Normal 5 6 4 2 3 3" xfId="43543" xr:uid="{00000000-0005-0000-0000-000067CF0000}"/>
    <cellStyle name="Normal 5 6 4 2 3 4" xfId="43544" xr:uid="{00000000-0005-0000-0000-000068CF0000}"/>
    <cellStyle name="Normal 5 6 4 2 4" xfId="43545" xr:uid="{00000000-0005-0000-0000-000069CF0000}"/>
    <cellStyle name="Normal 5 6 4 2 4 2" xfId="43546" xr:uid="{00000000-0005-0000-0000-00006ACF0000}"/>
    <cellStyle name="Normal 5 6 4 2 4 3" xfId="58669" xr:uid="{00000000-0005-0000-0000-00006BCF0000}"/>
    <cellStyle name="Normal 5 6 4 2 5" xfId="43547" xr:uid="{00000000-0005-0000-0000-00006CCF0000}"/>
    <cellStyle name="Normal 5 6 4 2 6" xfId="43548" xr:uid="{00000000-0005-0000-0000-00006DCF0000}"/>
    <cellStyle name="Normal 5 6 4 3" xfId="43549" xr:uid="{00000000-0005-0000-0000-00006ECF0000}"/>
    <cellStyle name="Normal 5 6 4 3 2" xfId="43550" xr:uid="{00000000-0005-0000-0000-00006FCF0000}"/>
    <cellStyle name="Normal 5 6 4 3 2 2" xfId="43551" xr:uid="{00000000-0005-0000-0000-000070CF0000}"/>
    <cellStyle name="Normal 5 6 4 3 2 3" xfId="58670" xr:uid="{00000000-0005-0000-0000-000071CF0000}"/>
    <cellStyle name="Normal 5 6 4 3 3" xfId="43552" xr:uid="{00000000-0005-0000-0000-000072CF0000}"/>
    <cellStyle name="Normal 5 6 4 3 4" xfId="43553" xr:uid="{00000000-0005-0000-0000-000073CF0000}"/>
    <cellStyle name="Normal 5 6 4 4" xfId="43554" xr:uid="{00000000-0005-0000-0000-000074CF0000}"/>
    <cellStyle name="Normal 5 6 4 4 2" xfId="43555" xr:uid="{00000000-0005-0000-0000-000075CF0000}"/>
    <cellStyle name="Normal 5 6 4 4 2 2" xfId="43556" xr:uid="{00000000-0005-0000-0000-000076CF0000}"/>
    <cellStyle name="Normal 5 6 4 4 2 3" xfId="58671" xr:uid="{00000000-0005-0000-0000-000077CF0000}"/>
    <cellStyle name="Normal 5 6 4 4 3" xfId="43557" xr:uid="{00000000-0005-0000-0000-000078CF0000}"/>
    <cellStyle name="Normal 5 6 4 4 4" xfId="43558" xr:uid="{00000000-0005-0000-0000-000079CF0000}"/>
    <cellStyle name="Normal 5 6 4 5" xfId="43559" xr:uid="{00000000-0005-0000-0000-00007ACF0000}"/>
    <cellStyle name="Normal 5 6 4 5 2" xfId="43560" xr:uid="{00000000-0005-0000-0000-00007BCF0000}"/>
    <cellStyle name="Normal 5 6 4 5 3" xfId="58672" xr:uid="{00000000-0005-0000-0000-00007CCF0000}"/>
    <cellStyle name="Normal 5 6 4 6" xfId="43561" xr:uid="{00000000-0005-0000-0000-00007DCF0000}"/>
    <cellStyle name="Normal 5 6 4 7" xfId="43562" xr:uid="{00000000-0005-0000-0000-00007ECF0000}"/>
    <cellStyle name="Normal 5 6 5" xfId="43563" xr:uid="{00000000-0005-0000-0000-00007FCF0000}"/>
    <cellStyle name="Normal 5 6 5 2" xfId="43564" xr:uid="{00000000-0005-0000-0000-000080CF0000}"/>
    <cellStyle name="Normal 5 6 5 2 2" xfId="43565" xr:uid="{00000000-0005-0000-0000-000081CF0000}"/>
    <cellStyle name="Normal 5 6 5 2 2 2" xfId="43566" xr:uid="{00000000-0005-0000-0000-000082CF0000}"/>
    <cellStyle name="Normal 5 6 5 2 2 3" xfId="58673" xr:uid="{00000000-0005-0000-0000-000083CF0000}"/>
    <cellStyle name="Normal 5 6 5 2 3" xfId="43567" xr:uid="{00000000-0005-0000-0000-000084CF0000}"/>
    <cellStyle name="Normal 5 6 5 2 4" xfId="43568" xr:uid="{00000000-0005-0000-0000-000085CF0000}"/>
    <cellStyle name="Normal 5 6 5 3" xfId="43569" xr:uid="{00000000-0005-0000-0000-000086CF0000}"/>
    <cellStyle name="Normal 5 6 5 3 2" xfId="43570" xr:uid="{00000000-0005-0000-0000-000087CF0000}"/>
    <cellStyle name="Normal 5 6 5 3 2 2" xfId="43571" xr:uid="{00000000-0005-0000-0000-000088CF0000}"/>
    <cellStyle name="Normal 5 6 5 3 2 3" xfId="58674" xr:uid="{00000000-0005-0000-0000-000089CF0000}"/>
    <cellStyle name="Normal 5 6 5 3 3" xfId="43572" xr:uid="{00000000-0005-0000-0000-00008ACF0000}"/>
    <cellStyle name="Normal 5 6 5 3 4" xfId="43573" xr:uid="{00000000-0005-0000-0000-00008BCF0000}"/>
    <cellStyle name="Normal 5 6 5 4" xfId="43574" xr:uid="{00000000-0005-0000-0000-00008CCF0000}"/>
    <cellStyle name="Normal 5 6 5 4 2" xfId="43575" xr:uid="{00000000-0005-0000-0000-00008DCF0000}"/>
    <cellStyle name="Normal 5 6 5 4 3" xfId="58675" xr:uid="{00000000-0005-0000-0000-00008ECF0000}"/>
    <cellStyle name="Normal 5 6 5 5" xfId="43576" xr:uid="{00000000-0005-0000-0000-00008FCF0000}"/>
    <cellStyle name="Normal 5 6 5 6" xfId="43577" xr:uid="{00000000-0005-0000-0000-000090CF0000}"/>
    <cellStyle name="Normal 5 6 6" xfId="43578" xr:uid="{00000000-0005-0000-0000-000091CF0000}"/>
    <cellStyle name="Normal 5 6 6 2" xfId="43579" xr:uid="{00000000-0005-0000-0000-000092CF0000}"/>
    <cellStyle name="Normal 5 6 6 2 2" xfId="43580" xr:uid="{00000000-0005-0000-0000-000093CF0000}"/>
    <cellStyle name="Normal 5 6 6 2 2 2" xfId="43581" xr:uid="{00000000-0005-0000-0000-000094CF0000}"/>
    <cellStyle name="Normal 5 6 6 2 2 3" xfId="58676" xr:uid="{00000000-0005-0000-0000-000095CF0000}"/>
    <cellStyle name="Normal 5 6 6 2 3" xfId="43582" xr:uid="{00000000-0005-0000-0000-000096CF0000}"/>
    <cellStyle name="Normal 5 6 6 2 4" xfId="43583" xr:uid="{00000000-0005-0000-0000-000097CF0000}"/>
    <cellStyle name="Normal 5 6 6 3" xfId="43584" xr:uid="{00000000-0005-0000-0000-000098CF0000}"/>
    <cellStyle name="Normal 5 6 6 3 2" xfId="43585" xr:uid="{00000000-0005-0000-0000-000099CF0000}"/>
    <cellStyle name="Normal 5 6 6 3 3" xfId="58677" xr:uid="{00000000-0005-0000-0000-00009ACF0000}"/>
    <cellStyle name="Normal 5 6 6 4" xfId="43586" xr:uid="{00000000-0005-0000-0000-00009BCF0000}"/>
    <cellStyle name="Normal 5 6 6 5" xfId="43587" xr:uid="{00000000-0005-0000-0000-00009CCF0000}"/>
    <cellStyle name="Normal 5 6 7" xfId="43588" xr:uid="{00000000-0005-0000-0000-00009DCF0000}"/>
    <cellStyle name="Normal 5 6 7 2" xfId="43589" xr:uid="{00000000-0005-0000-0000-00009ECF0000}"/>
    <cellStyle name="Normal 5 6 7 2 2" xfId="43590" xr:uid="{00000000-0005-0000-0000-00009FCF0000}"/>
    <cellStyle name="Normal 5 6 7 2 3" xfId="58678" xr:uid="{00000000-0005-0000-0000-0000A0CF0000}"/>
    <cellStyle name="Normal 5 6 7 3" xfId="43591" xr:uid="{00000000-0005-0000-0000-0000A1CF0000}"/>
    <cellStyle name="Normal 5 6 7 4" xfId="43592" xr:uid="{00000000-0005-0000-0000-0000A2CF0000}"/>
    <cellStyle name="Normal 5 6 8" xfId="43593" xr:uid="{00000000-0005-0000-0000-0000A3CF0000}"/>
    <cellStyle name="Normal 5 6 8 2" xfId="43594" xr:uid="{00000000-0005-0000-0000-0000A4CF0000}"/>
    <cellStyle name="Normal 5 6 8 2 2" xfId="43595" xr:uid="{00000000-0005-0000-0000-0000A5CF0000}"/>
    <cellStyle name="Normal 5 6 8 2 3" xfId="58679" xr:uid="{00000000-0005-0000-0000-0000A6CF0000}"/>
    <cellStyle name="Normal 5 6 8 3" xfId="43596" xr:uid="{00000000-0005-0000-0000-0000A7CF0000}"/>
    <cellStyle name="Normal 5 6 8 4" xfId="43597" xr:uid="{00000000-0005-0000-0000-0000A8CF0000}"/>
    <cellStyle name="Normal 5 6 9" xfId="43598" xr:uid="{00000000-0005-0000-0000-0000A9CF0000}"/>
    <cellStyle name="Normal 5 6 9 2" xfId="43599" xr:uid="{00000000-0005-0000-0000-0000AACF0000}"/>
    <cellStyle name="Normal 5 6 9 3" xfId="58680" xr:uid="{00000000-0005-0000-0000-0000ABCF0000}"/>
    <cellStyle name="Normal 5 7" xfId="43600" xr:uid="{00000000-0005-0000-0000-0000ACCF0000}"/>
    <cellStyle name="Normal 5 7 10" xfId="43601" xr:uid="{00000000-0005-0000-0000-0000ADCF0000}"/>
    <cellStyle name="Normal 5 7 2" xfId="43602" xr:uid="{00000000-0005-0000-0000-0000AECF0000}"/>
    <cellStyle name="Normal 5 7 2 2" xfId="43603" xr:uid="{00000000-0005-0000-0000-0000AFCF0000}"/>
    <cellStyle name="Normal 5 7 2 2 2" xfId="43604" xr:uid="{00000000-0005-0000-0000-0000B0CF0000}"/>
    <cellStyle name="Normal 5 7 2 2 2 2" xfId="43605" xr:uid="{00000000-0005-0000-0000-0000B1CF0000}"/>
    <cellStyle name="Normal 5 7 2 2 2 2 2" xfId="43606" xr:uid="{00000000-0005-0000-0000-0000B2CF0000}"/>
    <cellStyle name="Normal 5 7 2 2 2 2 2 2" xfId="43607" xr:uid="{00000000-0005-0000-0000-0000B3CF0000}"/>
    <cellStyle name="Normal 5 7 2 2 2 2 2 3" xfId="58681" xr:uid="{00000000-0005-0000-0000-0000B4CF0000}"/>
    <cellStyle name="Normal 5 7 2 2 2 2 3" xfId="43608" xr:uid="{00000000-0005-0000-0000-0000B5CF0000}"/>
    <cellStyle name="Normal 5 7 2 2 2 2 4" xfId="43609" xr:uid="{00000000-0005-0000-0000-0000B6CF0000}"/>
    <cellStyle name="Normal 5 7 2 2 2 3" xfId="43610" xr:uid="{00000000-0005-0000-0000-0000B7CF0000}"/>
    <cellStyle name="Normal 5 7 2 2 2 3 2" xfId="43611" xr:uid="{00000000-0005-0000-0000-0000B8CF0000}"/>
    <cellStyle name="Normal 5 7 2 2 2 3 2 2" xfId="43612" xr:uid="{00000000-0005-0000-0000-0000B9CF0000}"/>
    <cellStyle name="Normal 5 7 2 2 2 3 2 3" xfId="58682" xr:uid="{00000000-0005-0000-0000-0000BACF0000}"/>
    <cellStyle name="Normal 5 7 2 2 2 3 3" xfId="43613" xr:uid="{00000000-0005-0000-0000-0000BBCF0000}"/>
    <cellStyle name="Normal 5 7 2 2 2 3 4" xfId="43614" xr:uid="{00000000-0005-0000-0000-0000BCCF0000}"/>
    <cellStyle name="Normal 5 7 2 2 2 4" xfId="43615" xr:uid="{00000000-0005-0000-0000-0000BDCF0000}"/>
    <cellStyle name="Normal 5 7 2 2 2 4 2" xfId="43616" xr:uid="{00000000-0005-0000-0000-0000BECF0000}"/>
    <cellStyle name="Normal 5 7 2 2 2 4 3" xfId="58683" xr:uid="{00000000-0005-0000-0000-0000BFCF0000}"/>
    <cellStyle name="Normal 5 7 2 2 2 5" xfId="43617" xr:uid="{00000000-0005-0000-0000-0000C0CF0000}"/>
    <cellStyle name="Normal 5 7 2 2 2 6" xfId="43618" xr:uid="{00000000-0005-0000-0000-0000C1CF0000}"/>
    <cellStyle name="Normal 5 7 2 2 3" xfId="43619" xr:uid="{00000000-0005-0000-0000-0000C2CF0000}"/>
    <cellStyle name="Normal 5 7 2 2 3 2" xfId="43620" xr:uid="{00000000-0005-0000-0000-0000C3CF0000}"/>
    <cellStyle name="Normal 5 7 2 2 3 2 2" xfId="43621" xr:uid="{00000000-0005-0000-0000-0000C4CF0000}"/>
    <cellStyle name="Normal 5 7 2 2 3 2 3" xfId="58684" xr:uid="{00000000-0005-0000-0000-0000C5CF0000}"/>
    <cellStyle name="Normal 5 7 2 2 3 3" xfId="43622" xr:uid="{00000000-0005-0000-0000-0000C6CF0000}"/>
    <cellStyle name="Normal 5 7 2 2 3 4" xfId="43623" xr:uid="{00000000-0005-0000-0000-0000C7CF0000}"/>
    <cellStyle name="Normal 5 7 2 2 4" xfId="43624" xr:uid="{00000000-0005-0000-0000-0000C8CF0000}"/>
    <cellStyle name="Normal 5 7 2 2 4 2" xfId="43625" xr:uid="{00000000-0005-0000-0000-0000C9CF0000}"/>
    <cellStyle name="Normal 5 7 2 2 4 2 2" xfId="43626" xr:uid="{00000000-0005-0000-0000-0000CACF0000}"/>
    <cellStyle name="Normal 5 7 2 2 4 2 3" xfId="58685" xr:uid="{00000000-0005-0000-0000-0000CBCF0000}"/>
    <cellStyle name="Normal 5 7 2 2 4 3" xfId="43627" xr:uid="{00000000-0005-0000-0000-0000CCCF0000}"/>
    <cellStyle name="Normal 5 7 2 2 4 4" xfId="43628" xr:uid="{00000000-0005-0000-0000-0000CDCF0000}"/>
    <cellStyle name="Normal 5 7 2 2 5" xfId="43629" xr:uid="{00000000-0005-0000-0000-0000CECF0000}"/>
    <cellStyle name="Normal 5 7 2 2 5 2" xfId="43630" xr:uid="{00000000-0005-0000-0000-0000CFCF0000}"/>
    <cellStyle name="Normal 5 7 2 2 5 3" xfId="58686" xr:uid="{00000000-0005-0000-0000-0000D0CF0000}"/>
    <cellStyle name="Normal 5 7 2 2 6" xfId="43631" xr:uid="{00000000-0005-0000-0000-0000D1CF0000}"/>
    <cellStyle name="Normal 5 7 2 2 7" xfId="43632" xr:uid="{00000000-0005-0000-0000-0000D2CF0000}"/>
    <cellStyle name="Normal 5 7 2 3" xfId="43633" xr:uid="{00000000-0005-0000-0000-0000D3CF0000}"/>
    <cellStyle name="Normal 5 7 2 3 2" xfId="43634" xr:uid="{00000000-0005-0000-0000-0000D4CF0000}"/>
    <cellStyle name="Normal 5 7 2 3 2 2" xfId="43635" xr:uid="{00000000-0005-0000-0000-0000D5CF0000}"/>
    <cellStyle name="Normal 5 7 2 3 2 2 2" xfId="43636" xr:uid="{00000000-0005-0000-0000-0000D6CF0000}"/>
    <cellStyle name="Normal 5 7 2 3 2 2 3" xfId="58687" xr:uid="{00000000-0005-0000-0000-0000D7CF0000}"/>
    <cellStyle name="Normal 5 7 2 3 2 3" xfId="43637" xr:uid="{00000000-0005-0000-0000-0000D8CF0000}"/>
    <cellStyle name="Normal 5 7 2 3 2 4" xfId="43638" xr:uid="{00000000-0005-0000-0000-0000D9CF0000}"/>
    <cellStyle name="Normal 5 7 2 3 3" xfId="43639" xr:uid="{00000000-0005-0000-0000-0000DACF0000}"/>
    <cellStyle name="Normal 5 7 2 3 3 2" xfId="43640" xr:uid="{00000000-0005-0000-0000-0000DBCF0000}"/>
    <cellStyle name="Normal 5 7 2 3 3 2 2" xfId="43641" xr:uid="{00000000-0005-0000-0000-0000DCCF0000}"/>
    <cellStyle name="Normal 5 7 2 3 3 2 3" xfId="58688" xr:uid="{00000000-0005-0000-0000-0000DDCF0000}"/>
    <cellStyle name="Normal 5 7 2 3 3 3" xfId="43642" xr:uid="{00000000-0005-0000-0000-0000DECF0000}"/>
    <cellStyle name="Normal 5 7 2 3 3 4" xfId="43643" xr:uid="{00000000-0005-0000-0000-0000DFCF0000}"/>
    <cellStyle name="Normal 5 7 2 3 4" xfId="43644" xr:uid="{00000000-0005-0000-0000-0000E0CF0000}"/>
    <cellStyle name="Normal 5 7 2 3 4 2" xfId="43645" xr:uid="{00000000-0005-0000-0000-0000E1CF0000}"/>
    <cellStyle name="Normal 5 7 2 3 4 3" xfId="58689" xr:uid="{00000000-0005-0000-0000-0000E2CF0000}"/>
    <cellStyle name="Normal 5 7 2 3 5" xfId="43646" xr:uid="{00000000-0005-0000-0000-0000E3CF0000}"/>
    <cellStyle name="Normal 5 7 2 3 6" xfId="43647" xr:uid="{00000000-0005-0000-0000-0000E4CF0000}"/>
    <cellStyle name="Normal 5 7 2 4" xfId="43648" xr:uid="{00000000-0005-0000-0000-0000E5CF0000}"/>
    <cellStyle name="Normal 5 7 2 4 2" xfId="43649" xr:uid="{00000000-0005-0000-0000-0000E6CF0000}"/>
    <cellStyle name="Normal 5 7 2 4 2 2" xfId="43650" xr:uid="{00000000-0005-0000-0000-0000E7CF0000}"/>
    <cellStyle name="Normal 5 7 2 4 2 3" xfId="58690" xr:uid="{00000000-0005-0000-0000-0000E8CF0000}"/>
    <cellStyle name="Normal 5 7 2 4 3" xfId="43651" xr:uid="{00000000-0005-0000-0000-0000E9CF0000}"/>
    <cellStyle name="Normal 5 7 2 4 4" xfId="43652" xr:uid="{00000000-0005-0000-0000-0000EACF0000}"/>
    <cellStyle name="Normal 5 7 2 5" xfId="43653" xr:uid="{00000000-0005-0000-0000-0000EBCF0000}"/>
    <cellStyle name="Normal 5 7 2 5 2" xfId="43654" xr:uid="{00000000-0005-0000-0000-0000ECCF0000}"/>
    <cellStyle name="Normal 5 7 2 5 2 2" xfId="43655" xr:uid="{00000000-0005-0000-0000-0000EDCF0000}"/>
    <cellStyle name="Normal 5 7 2 5 2 3" xfId="58691" xr:uid="{00000000-0005-0000-0000-0000EECF0000}"/>
    <cellStyle name="Normal 5 7 2 5 3" xfId="43656" xr:uid="{00000000-0005-0000-0000-0000EFCF0000}"/>
    <cellStyle name="Normal 5 7 2 5 4" xfId="43657" xr:uid="{00000000-0005-0000-0000-0000F0CF0000}"/>
    <cellStyle name="Normal 5 7 2 6" xfId="43658" xr:uid="{00000000-0005-0000-0000-0000F1CF0000}"/>
    <cellStyle name="Normal 5 7 2 6 2" xfId="43659" xr:uid="{00000000-0005-0000-0000-0000F2CF0000}"/>
    <cellStyle name="Normal 5 7 2 6 3" xfId="58692" xr:uid="{00000000-0005-0000-0000-0000F3CF0000}"/>
    <cellStyle name="Normal 5 7 2 7" xfId="43660" xr:uid="{00000000-0005-0000-0000-0000F4CF0000}"/>
    <cellStyle name="Normal 5 7 2 8" xfId="43661" xr:uid="{00000000-0005-0000-0000-0000F5CF0000}"/>
    <cellStyle name="Normal 5 7 3" xfId="43662" xr:uid="{00000000-0005-0000-0000-0000F6CF0000}"/>
    <cellStyle name="Normal 5 7 3 2" xfId="43663" xr:uid="{00000000-0005-0000-0000-0000F7CF0000}"/>
    <cellStyle name="Normal 5 7 3 2 2" xfId="43664" xr:uid="{00000000-0005-0000-0000-0000F8CF0000}"/>
    <cellStyle name="Normal 5 7 3 2 2 2" xfId="43665" xr:uid="{00000000-0005-0000-0000-0000F9CF0000}"/>
    <cellStyle name="Normal 5 7 3 2 2 2 2" xfId="43666" xr:uid="{00000000-0005-0000-0000-0000FACF0000}"/>
    <cellStyle name="Normal 5 7 3 2 2 2 3" xfId="58693" xr:uid="{00000000-0005-0000-0000-0000FBCF0000}"/>
    <cellStyle name="Normal 5 7 3 2 2 3" xfId="43667" xr:uid="{00000000-0005-0000-0000-0000FCCF0000}"/>
    <cellStyle name="Normal 5 7 3 2 2 4" xfId="43668" xr:uid="{00000000-0005-0000-0000-0000FDCF0000}"/>
    <cellStyle name="Normal 5 7 3 2 3" xfId="43669" xr:uid="{00000000-0005-0000-0000-0000FECF0000}"/>
    <cellStyle name="Normal 5 7 3 2 3 2" xfId="43670" xr:uid="{00000000-0005-0000-0000-0000FFCF0000}"/>
    <cellStyle name="Normal 5 7 3 2 3 2 2" xfId="43671" xr:uid="{00000000-0005-0000-0000-000000D00000}"/>
    <cellStyle name="Normal 5 7 3 2 3 2 3" xfId="58694" xr:uid="{00000000-0005-0000-0000-000001D00000}"/>
    <cellStyle name="Normal 5 7 3 2 3 3" xfId="43672" xr:uid="{00000000-0005-0000-0000-000002D00000}"/>
    <cellStyle name="Normal 5 7 3 2 3 4" xfId="43673" xr:uid="{00000000-0005-0000-0000-000003D00000}"/>
    <cellStyle name="Normal 5 7 3 2 4" xfId="43674" xr:uid="{00000000-0005-0000-0000-000004D00000}"/>
    <cellStyle name="Normal 5 7 3 2 4 2" xfId="43675" xr:uid="{00000000-0005-0000-0000-000005D00000}"/>
    <cellStyle name="Normal 5 7 3 2 4 3" xfId="58695" xr:uid="{00000000-0005-0000-0000-000006D00000}"/>
    <cellStyle name="Normal 5 7 3 2 5" xfId="43676" xr:uid="{00000000-0005-0000-0000-000007D00000}"/>
    <cellStyle name="Normal 5 7 3 2 6" xfId="43677" xr:uid="{00000000-0005-0000-0000-000008D00000}"/>
    <cellStyle name="Normal 5 7 3 3" xfId="43678" xr:uid="{00000000-0005-0000-0000-000009D00000}"/>
    <cellStyle name="Normal 5 7 3 3 2" xfId="43679" xr:uid="{00000000-0005-0000-0000-00000AD00000}"/>
    <cellStyle name="Normal 5 7 3 3 2 2" xfId="43680" xr:uid="{00000000-0005-0000-0000-00000BD00000}"/>
    <cellStyle name="Normal 5 7 3 3 2 3" xfId="58696" xr:uid="{00000000-0005-0000-0000-00000CD00000}"/>
    <cellStyle name="Normal 5 7 3 3 3" xfId="43681" xr:uid="{00000000-0005-0000-0000-00000DD00000}"/>
    <cellStyle name="Normal 5 7 3 3 4" xfId="43682" xr:uid="{00000000-0005-0000-0000-00000ED00000}"/>
    <cellStyle name="Normal 5 7 3 4" xfId="43683" xr:uid="{00000000-0005-0000-0000-00000FD00000}"/>
    <cellStyle name="Normal 5 7 3 4 2" xfId="43684" xr:uid="{00000000-0005-0000-0000-000010D00000}"/>
    <cellStyle name="Normal 5 7 3 4 2 2" xfId="43685" xr:uid="{00000000-0005-0000-0000-000011D00000}"/>
    <cellStyle name="Normal 5 7 3 4 2 3" xfId="58697" xr:uid="{00000000-0005-0000-0000-000012D00000}"/>
    <cellStyle name="Normal 5 7 3 4 3" xfId="43686" xr:uid="{00000000-0005-0000-0000-000013D00000}"/>
    <cellStyle name="Normal 5 7 3 4 4" xfId="43687" xr:uid="{00000000-0005-0000-0000-000014D00000}"/>
    <cellStyle name="Normal 5 7 3 5" xfId="43688" xr:uid="{00000000-0005-0000-0000-000015D00000}"/>
    <cellStyle name="Normal 5 7 3 5 2" xfId="43689" xr:uid="{00000000-0005-0000-0000-000016D00000}"/>
    <cellStyle name="Normal 5 7 3 5 3" xfId="58698" xr:uid="{00000000-0005-0000-0000-000017D00000}"/>
    <cellStyle name="Normal 5 7 3 6" xfId="43690" xr:uid="{00000000-0005-0000-0000-000018D00000}"/>
    <cellStyle name="Normal 5 7 3 7" xfId="43691" xr:uid="{00000000-0005-0000-0000-000019D00000}"/>
    <cellStyle name="Normal 5 7 4" xfId="43692" xr:uid="{00000000-0005-0000-0000-00001AD00000}"/>
    <cellStyle name="Normal 5 7 4 2" xfId="43693" xr:uid="{00000000-0005-0000-0000-00001BD00000}"/>
    <cellStyle name="Normal 5 7 4 2 2" xfId="43694" xr:uid="{00000000-0005-0000-0000-00001CD00000}"/>
    <cellStyle name="Normal 5 7 4 2 2 2" xfId="43695" xr:uid="{00000000-0005-0000-0000-00001DD00000}"/>
    <cellStyle name="Normal 5 7 4 2 2 3" xfId="58699" xr:uid="{00000000-0005-0000-0000-00001ED00000}"/>
    <cellStyle name="Normal 5 7 4 2 3" xfId="43696" xr:uid="{00000000-0005-0000-0000-00001FD00000}"/>
    <cellStyle name="Normal 5 7 4 2 4" xfId="43697" xr:uid="{00000000-0005-0000-0000-000020D00000}"/>
    <cellStyle name="Normal 5 7 4 3" xfId="43698" xr:uid="{00000000-0005-0000-0000-000021D00000}"/>
    <cellStyle name="Normal 5 7 4 3 2" xfId="43699" xr:uid="{00000000-0005-0000-0000-000022D00000}"/>
    <cellStyle name="Normal 5 7 4 3 2 2" xfId="43700" xr:uid="{00000000-0005-0000-0000-000023D00000}"/>
    <cellStyle name="Normal 5 7 4 3 2 3" xfId="58700" xr:uid="{00000000-0005-0000-0000-000024D00000}"/>
    <cellStyle name="Normal 5 7 4 3 3" xfId="43701" xr:uid="{00000000-0005-0000-0000-000025D00000}"/>
    <cellStyle name="Normal 5 7 4 3 4" xfId="43702" xr:uid="{00000000-0005-0000-0000-000026D00000}"/>
    <cellStyle name="Normal 5 7 4 4" xfId="43703" xr:uid="{00000000-0005-0000-0000-000027D00000}"/>
    <cellStyle name="Normal 5 7 4 4 2" xfId="43704" xr:uid="{00000000-0005-0000-0000-000028D00000}"/>
    <cellStyle name="Normal 5 7 4 4 3" xfId="58701" xr:uid="{00000000-0005-0000-0000-000029D00000}"/>
    <cellStyle name="Normal 5 7 4 5" xfId="43705" xr:uid="{00000000-0005-0000-0000-00002AD00000}"/>
    <cellStyle name="Normal 5 7 4 6" xfId="43706" xr:uid="{00000000-0005-0000-0000-00002BD00000}"/>
    <cellStyle name="Normal 5 7 5" xfId="43707" xr:uid="{00000000-0005-0000-0000-00002CD00000}"/>
    <cellStyle name="Normal 5 7 5 2" xfId="43708" xr:uid="{00000000-0005-0000-0000-00002DD00000}"/>
    <cellStyle name="Normal 5 7 5 2 2" xfId="43709" xr:uid="{00000000-0005-0000-0000-00002ED00000}"/>
    <cellStyle name="Normal 5 7 5 2 2 2" xfId="43710" xr:uid="{00000000-0005-0000-0000-00002FD00000}"/>
    <cellStyle name="Normal 5 7 5 2 2 3" xfId="58702" xr:uid="{00000000-0005-0000-0000-000030D00000}"/>
    <cellStyle name="Normal 5 7 5 2 3" xfId="43711" xr:uid="{00000000-0005-0000-0000-000031D00000}"/>
    <cellStyle name="Normal 5 7 5 2 4" xfId="43712" xr:uid="{00000000-0005-0000-0000-000032D00000}"/>
    <cellStyle name="Normal 5 7 5 3" xfId="43713" xr:uid="{00000000-0005-0000-0000-000033D00000}"/>
    <cellStyle name="Normal 5 7 5 3 2" xfId="43714" xr:uid="{00000000-0005-0000-0000-000034D00000}"/>
    <cellStyle name="Normal 5 7 5 3 3" xfId="58703" xr:uid="{00000000-0005-0000-0000-000035D00000}"/>
    <cellStyle name="Normal 5 7 5 4" xfId="43715" xr:uid="{00000000-0005-0000-0000-000036D00000}"/>
    <cellStyle name="Normal 5 7 5 5" xfId="43716" xr:uid="{00000000-0005-0000-0000-000037D00000}"/>
    <cellStyle name="Normal 5 7 6" xfId="43717" xr:uid="{00000000-0005-0000-0000-000038D00000}"/>
    <cellStyle name="Normal 5 7 6 2" xfId="43718" xr:uid="{00000000-0005-0000-0000-000039D00000}"/>
    <cellStyle name="Normal 5 7 6 2 2" xfId="43719" xr:uid="{00000000-0005-0000-0000-00003AD00000}"/>
    <cellStyle name="Normal 5 7 6 2 3" xfId="58704" xr:uid="{00000000-0005-0000-0000-00003BD00000}"/>
    <cellStyle name="Normal 5 7 6 3" xfId="43720" xr:uid="{00000000-0005-0000-0000-00003CD00000}"/>
    <cellStyle name="Normal 5 7 6 4" xfId="43721" xr:uid="{00000000-0005-0000-0000-00003DD00000}"/>
    <cellStyle name="Normal 5 7 7" xfId="43722" xr:uid="{00000000-0005-0000-0000-00003ED00000}"/>
    <cellStyle name="Normal 5 7 7 2" xfId="43723" xr:uid="{00000000-0005-0000-0000-00003FD00000}"/>
    <cellStyle name="Normal 5 7 7 2 2" xfId="43724" xr:uid="{00000000-0005-0000-0000-000040D00000}"/>
    <cellStyle name="Normal 5 7 7 2 3" xfId="58705" xr:uid="{00000000-0005-0000-0000-000041D00000}"/>
    <cellStyle name="Normal 5 7 7 3" xfId="43725" xr:uid="{00000000-0005-0000-0000-000042D00000}"/>
    <cellStyle name="Normal 5 7 7 4" xfId="43726" xr:uid="{00000000-0005-0000-0000-000043D00000}"/>
    <cellStyle name="Normal 5 7 8" xfId="43727" xr:uid="{00000000-0005-0000-0000-000044D00000}"/>
    <cellStyle name="Normal 5 7 8 2" xfId="43728" xr:uid="{00000000-0005-0000-0000-000045D00000}"/>
    <cellStyle name="Normal 5 7 8 3" xfId="58706" xr:uid="{00000000-0005-0000-0000-000046D00000}"/>
    <cellStyle name="Normal 5 7 9" xfId="43729" xr:uid="{00000000-0005-0000-0000-000047D00000}"/>
    <cellStyle name="Normal 5 8" xfId="43730" xr:uid="{00000000-0005-0000-0000-000048D00000}"/>
    <cellStyle name="Normal 5 8 10" xfId="43731" xr:uid="{00000000-0005-0000-0000-000049D00000}"/>
    <cellStyle name="Normal 5 8 2" xfId="43732" xr:uid="{00000000-0005-0000-0000-00004AD00000}"/>
    <cellStyle name="Normal 5 8 2 2" xfId="43733" xr:uid="{00000000-0005-0000-0000-00004BD00000}"/>
    <cellStyle name="Normal 5 8 2 2 2" xfId="43734" xr:uid="{00000000-0005-0000-0000-00004CD00000}"/>
    <cellStyle name="Normal 5 8 2 2 2 2" xfId="43735" xr:uid="{00000000-0005-0000-0000-00004DD00000}"/>
    <cellStyle name="Normal 5 8 2 2 2 2 2" xfId="43736" xr:uid="{00000000-0005-0000-0000-00004ED00000}"/>
    <cellStyle name="Normal 5 8 2 2 2 2 2 2" xfId="43737" xr:uid="{00000000-0005-0000-0000-00004FD00000}"/>
    <cellStyle name="Normal 5 8 2 2 2 2 2 3" xfId="58707" xr:uid="{00000000-0005-0000-0000-000050D00000}"/>
    <cellStyle name="Normal 5 8 2 2 2 2 3" xfId="43738" xr:uid="{00000000-0005-0000-0000-000051D00000}"/>
    <cellStyle name="Normal 5 8 2 2 2 2 4" xfId="43739" xr:uid="{00000000-0005-0000-0000-000052D00000}"/>
    <cellStyle name="Normal 5 8 2 2 2 3" xfId="43740" xr:uid="{00000000-0005-0000-0000-000053D00000}"/>
    <cellStyle name="Normal 5 8 2 2 2 3 2" xfId="43741" xr:uid="{00000000-0005-0000-0000-000054D00000}"/>
    <cellStyle name="Normal 5 8 2 2 2 3 2 2" xfId="43742" xr:uid="{00000000-0005-0000-0000-000055D00000}"/>
    <cellStyle name="Normal 5 8 2 2 2 3 2 3" xfId="58708" xr:uid="{00000000-0005-0000-0000-000056D00000}"/>
    <cellStyle name="Normal 5 8 2 2 2 3 3" xfId="43743" xr:uid="{00000000-0005-0000-0000-000057D00000}"/>
    <cellStyle name="Normal 5 8 2 2 2 3 4" xfId="43744" xr:uid="{00000000-0005-0000-0000-000058D00000}"/>
    <cellStyle name="Normal 5 8 2 2 2 4" xfId="43745" xr:uid="{00000000-0005-0000-0000-000059D00000}"/>
    <cellStyle name="Normal 5 8 2 2 2 4 2" xfId="43746" xr:uid="{00000000-0005-0000-0000-00005AD00000}"/>
    <cellStyle name="Normal 5 8 2 2 2 4 3" xfId="58709" xr:uid="{00000000-0005-0000-0000-00005BD00000}"/>
    <cellStyle name="Normal 5 8 2 2 2 5" xfId="43747" xr:uid="{00000000-0005-0000-0000-00005CD00000}"/>
    <cellStyle name="Normal 5 8 2 2 2 6" xfId="43748" xr:uid="{00000000-0005-0000-0000-00005DD00000}"/>
    <cellStyle name="Normal 5 8 2 2 3" xfId="43749" xr:uid="{00000000-0005-0000-0000-00005ED00000}"/>
    <cellStyle name="Normal 5 8 2 2 3 2" xfId="43750" xr:uid="{00000000-0005-0000-0000-00005FD00000}"/>
    <cellStyle name="Normal 5 8 2 2 3 2 2" xfId="43751" xr:uid="{00000000-0005-0000-0000-000060D00000}"/>
    <cellStyle name="Normal 5 8 2 2 3 2 3" xfId="58710" xr:uid="{00000000-0005-0000-0000-000061D00000}"/>
    <cellStyle name="Normal 5 8 2 2 3 3" xfId="43752" xr:uid="{00000000-0005-0000-0000-000062D00000}"/>
    <cellStyle name="Normal 5 8 2 2 3 4" xfId="43753" xr:uid="{00000000-0005-0000-0000-000063D00000}"/>
    <cellStyle name="Normal 5 8 2 2 4" xfId="43754" xr:uid="{00000000-0005-0000-0000-000064D00000}"/>
    <cellStyle name="Normal 5 8 2 2 4 2" xfId="43755" xr:uid="{00000000-0005-0000-0000-000065D00000}"/>
    <cellStyle name="Normal 5 8 2 2 4 2 2" xfId="43756" xr:uid="{00000000-0005-0000-0000-000066D00000}"/>
    <cellStyle name="Normal 5 8 2 2 4 2 3" xfId="58711" xr:uid="{00000000-0005-0000-0000-000067D00000}"/>
    <cellStyle name="Normal 5 8 2 2 4 3" xfId="43757" xr:uid="{00000000-0005-0000-0000-000068D00000}"/>
    <cellStyle name="Normal 5 8 2 2 4 4" xfId="43758" xr:uid="{00000000-0005-0000-0000-000069D00000}"/>
    <cellStyle name="Normal 5 8 2 2 5" xfId="43759" xr:uid="{00000000-0005-0000-0000-00006AD00000}"/>
    <cellStyle name="Normal 5 8 2 2 5 2" xfId="43760" xr:uid="{00000000-0005-0000-0000-00006BD00000}"/>
    <cellStyle name="Normal 5 8 2 2 5 3" xfId="58712" xr:uid="{00000000-0005-0000-0000-00006CD00000}"/>
    <cellStyle name="Normal 5 8 2 2 6" xfId="43761" xr:uid="{00000000-0005-0000-0000-00006DD00000}"/>
    <cellStyle name="Normal 5 8 2 2 7" xfId="43762" xr:uid="{00000000-0005-0000-0000-00006ED00000}"/>
    <cellStyle name="Normal 5 8 2 3" xfId="43763" xr:uid="{00000000-0005-0000-0000-00006FD00000}"/>
    <cellStyle name="Normal 5 8 2 3 2" xfId="43764" xr:uid="{00000000-0005-0000-0000-000070D00000}"/>
    <cellStyle name="Normal 5 8 2 3 2 2" xfId="43765" xr:uid="{00000000-0005-0000-0000-000071D00000}"/>
    <cellStyle name="Normal 5 8 2 3 2 2 2" xfId="43766" xr:uid="{00000000-0005-0000-0000-000072D00000}"/>
    <cellStyle name="Normal 5 8 2 3 2 2 3" xfId="58713" xr:uid="{00000000-0005-0000-0000-000073D00000}"/>
    <cellStyle name="Normal 5 8 2 3 2 3" xfId="43767" xr:uid="{00000000-0005-0000-0000-000074D00000}"/>
    <cellStyle name="Normal 5 8 2 3 2 4" xfId="43768" xr:uid="{00000000-0005-0000-0000-000075D00000}"/>
    <cellStyle name="Normal 5 8 2 3 3" xfId="43769" xr:uid="{00000000-0005-0000-0000-000076D00000}"/>
    <cellStyle name="Normal 5 8 2 3 3 2" xfId="43770" xr:uid="{00000000-0005-0000-0000-000077D00000}"/>
    <cellStyle name="Normal 5 8 2 3 3 2 2" xfId="43771" xr:uid="{00000000-0005-0000-0000-000078D00000}"/>
    <cellStyle name="Normal 5 8 2 3 3 2 3" xfId="58714" xr:uid="{00000000-0005-0000-0000-000079D00000}"/>
    <cellStyle name="Normal 5 8 2 3 3 3" xfId="43772" xr:uid="{00000000-0005-0000-0000-00007AD00000}"/>
    <cellStyle name="Normal 5 8 2 3 3 4" xfId="43773" xr:uid="{00000000-0005-0000-0000-00007BD00000}"/>
    <cellStyle name="Normal 5 8 2 3 4" xfId="43774" xr:uid="{00000000-0005-0000-0000-00007CD00000}"/>
    <cellStyle name="Normal 5 8 2 3 4 2" xfId="43775" xr:uid="{00000000-0005-0000-0000-00007DD00000}"/>
    <cellStyle name="Normal 5 8 2 3 4 3" xfId="58715" xr:uid="{00000000-0005-0000-0000-00007ED00000}"/>
    <cellStyle name="Normal 5 8 2 3 5" xfId="43776" xr:uid="{00000000-0005-0000-0000-00007FD00000}"/>
    <cellStyle name="Normal 5 8 2 3 6" xfId="43777" xr:uid="{00000000-0005-0000-0000-000080D00000}"/>
    <cellStyle name="Normal 5 8 2 4" xfId="43778" xr:uid="{00000000-0005-0000-0000-000081D00000}"/>
    <cellStyle name="Normal 5 8 2 4 2" xfId="43779" xr:uid="{00000000-0005-0000-0000-000082D00000}"/>
    <cellStyle name="Normal 5 8 2 4 2 2" xfId="43780" xr:uid="{00000000-0005-0000-0000-000083D00000}"/>
    <cellStyle name="Normal 5 8 2 4 2 3" xfId="58716" xr:uid="{00000000-0005-0000-0000-000084D00000}"/>
    <cellStyle name="Normal 5 8 2 4 3" xfId="43781" xr:uid="{00000000-0005-0000-0000-000085D00000}"/>
    <cellStyle name="Normal 5 8 2 4 4" xfId="43782" xr:uid="{00000000-0005-0000-0000-000086D00000}"/>
    <cellStyle name="Normal 5 8 2 5" xfId="43783" xr:uid="{00000000-0005-0000-0000-000087D00000}"/>
    <cellStyle name="Normal 5 8 2 5 2" xfId="43784" xr:uid="{00000000-0005-0000-0000-000088D00000}"/>
    <cellStyle name="Normal 5 8 2 5 2 2" xfId="43785" xr:uid="{00000000-0005-0000-0000-000089D00000}"/>
    <cellStyle name="Normal 5 8 2 5 2 3" xfId="58717" xr:uid="{00000000-0005-0000-0000-00008AD00000}"/>
    <cellStyle name="Normal 5 8 2 5 3" xfId="43786" xr:uid="{00000000-0005-0000-0000-00008BD00000}"/>
    <cellStyle name="Normal 5 8 2 5 4" xfId="43787" xr:uid="{00000000-0005-0000-0000-00008CD00000}"/>
    <cellStyle name="Normal 5 8 2 6" xfId="43788" xr:uid="{00000000-0005-0000-0000-00008DD00000}"/>
    <cellStyle name="Normal 5 8 2 6 2" xfId="43789" xr:uid="{00000000-0005-0000-0000-00008ED00000}"/>
    <cellStyle name="Normal 5 8 2 6 3" xfId="58718" xr:uid="{00000000-0005-0000-0000-00008FD00000}"/>
    <cellStyle name="Normal 5 8 2 7" xfId="43790" xr:uid="{00000000-0005-0000-0000-000090D00000}"/>
    <cellStyle name="Normal 5 8 2 8" xfId="43791" xr:uid="{00000000-0005-0000-0000-000091D00000}"/>
    <cellStyle name="Normal 5 8 3" xfId="43792" xr:uid="{00000000-0005-0000-0000-000092D00000}"/>
    <cellStyle name="Normal 5 8 3 2" xfId="43793" xr:uid="{00000000-0005-0000-0000-000093D00000}"/>
    <cellStyle name="Normal 5 8 3 2 2" xfId="43794" xr:uid="{00000000-0005-0000-0000-000094D00000}"/>
    <cellStyle name="Normal 5 8 3 2 2 2" xfId="43795" xr:uid="{00000000-0005-0000-0000-000095D00000}"/>
    <cellStyle name="Normal 5 8 3 2 2 2 2" xfId="43796" xr:uid="{00000000-0005-0000-0000-000096D00000}"/>
    <cellStyle name="Normal 5 8 3 2 2 2 3" xfId="58719" xr:uid="{00000000-0005-0000-0000-000097D00000}"/>
    <cellStyle name="Normal 5 8 3 2 2 3" xfId="43797" xr:uid="{00000000-0005-0000-0000-000098D00000}"/>
    <cellStyle name="Normal 5 8 3 2 2 4" xfId="43798" xr:uid="{00000000-0005-0000-0000-000099D00000}"/>
    <cellStyle name="Normal 5 8 3 2 3" xfId="43799" xr:uid="{00000000-0005-0000-0000-00009AD00000}"/>
    <cellStyle name="Normal 5 8 3 2 3 2" xfId="43800" xr:uid="{00000000-0005-0000-0000-00009BD00000}"/>
    <cellStyle name="Normal 5 8 3 2 3 2 2" xfId="43801" xr:uid="{00000000-0005-0000-0000-00009CD00000}"/>
    <cellStyle name="Normal 5 8 3 2 3 2 3" xfId="58720" xr:uid="{00000000-0005-0000-0000-00009DD00000}"/>
    <cellStyle name="Normal 5 8 3 2 3 3" xfId="43802" xr:uid="{00000000-0005-0000-0000-00009ED00000}"/>
    <cellStyle name="Normal 5 8 3 2 3 4" xfId="43803" xr:uid="{00000000-0005-0000-0000-00009FD00000}"/>
    <cellStyle name="Normal 5 8 3 2 4" xfId="43804" xr:uid="{00000000-0005-0000-0000-0000A0D00000}"/>
    <cellStyle name="Normal 5 8 3 2 4 2" xfId="43805" xr:uid="{00000000-0005-0000-0000-0000A1D00000}"/>
    <cellStyle name="Normal 5 8 3 2 4 3" xfId="58721" xr:uid="{00000000-0005-0000-0000-0000A2D00000}"/>
    <cellStyle name="Normal 5 8 3 2 5" xfId="43806" xr:uid="{00000000-0005-0000-0000-0000A3D00000}"/>
    <cellStyle name="Normal 5 8 3 2 6" xfId="43807" xr:uid="{00000000-0005-0000-0000-0000A4D00000}"/>
    <cellStyle name="Normal 5 8 3 3" xfId="43808" xr:uid="{00000000-0005-0000-0000-0000A5D00000}"/>
    <cellStyle name="Normal 5 8 3 3 2" xfId="43809" xr:uid="{00000000-0005-0000-0000-0000A6D00000}"/>
    <cellStyle name="Normal 5 8 3 3 2 2" xfId="43810" xr:uid="{00000000-0005-0000-0000-0000A7D00000}"/>
    <cellStyle name="Normal 5 8 3 3 2 3" xfId="58722" xr:uid="{00000000-0005-0000-0000-0000A8D00000}"/>
    <cellStyle name="Normal 5 8 3 3 3" xfId="43811" xr:uid="{00000000-0005-0000-0000-0000A9D00000}"/>
    <cellStyle name="Normal 5 8 3 3 4" xfId="43812" xr:uid="{00000000-0005-0000-0000-0000AAD00000}"/>
    <cellStyle name="Normal 5 8 3 4" xfId="43813" xr:uid="{00000000-0005-0000-0000-0000ABD00000}"/>
    <cellStyle name="Normal 5 8 3 4 2" xfId="43814" xr:uid="{00000000-0005-0000-0000-0000ACD00000}"/>
    <cellStyle name="Normal 5 8 3 4 2 2" xfId="43815" xr:uid="{00000000-0005-0000-0000-0000ADD00000}"/>
    <cellStyle name="Normal 5 8 3 4 2 3" xfId="58723" xr:uid="{00000000-0005-0000-0000-0000AED00000}"/>
    <cellStyle name="Normal 5 8 3 4 3" xfId="43816" xr:uid="{00000000-0005-0000-0000-0000AFD00000}"/>
    <cellStyle name="Normal 5 8 3 4 4" xfId="43817" xr:uid="{00000000-0005-0000-0000-0000B0D00000}"/>
    <cellStyle name="Normal 5 8 3 5" xfId="43818" xr:uid="{00000000-0005-0000-0000-0000B1D00000}"/>
    <cellStyle name="Normal 5 8 3 5 2" xfId="43819" xr:uid="{00000000-0005-0000-0000-0000B2D00000}"/>
    <cellStyle name="Normal 5 8 3 5 3" xfId="58724" xr:uid="{00000000-0005-0000-0000-0000B3D00000}"/>
    <cellStyle name="Normal 5 8 3 6" xfId="43820" xr:uid="{00000000-0005-0000-0000-0000B4D00000}"/>
    <cellStyle name="Normal 5 8 3 7" xfId="43821" xr:uid="{00000000-0005-0000-0000-0000B5D00000}"/>
    <cellStyle name="Normal 5 8 4" xfId="43822" xr:uid="{00000000-0005-0000-0000-0000B6D00000}"/>
    <cellStyle name="Normal 5 8 4 2" xfId="43823" xr:uid="{00000000-0005-0000-0000-0000B7D00000}"/>
    <cellStyle name="Normal 5 8 4 2 2" xfId="43824" xr:uid="{00000000-0005-0000-0000-0000B8D00000}"/>
    <cellStyle name="Normal 5 8 4 2 2 2" xfId="43825" xr:uid="{00000000-0005-0000-0000-0000B9D00000}"/>
    <cellStyle name="Normal 5 8 4 2 2 3" xfId="58725" xr:uid="{00000000-0005-0000-0000-0000BAD00000}"/>
    <cellStyle name="Normal 5 8 4 2 3" xfId="43826" xr:uid="{00000000-0005-0000-0000-0000BBD00000}"/>
    <cellStyle name="Normal 5 8 4 2 4" xfId="43827" xr:uid="{00000000-0005-0000-0000-0000BCD00000}"/>
    <cellStyle name="Normal 5 8 4 3" xfId="43828" xr:uid="{00000000-0005-0000-0000-0000BDD00000}"/>
    <cellStyle name="Normal 5 8 4 3 2" xfId="43829" xr:uid="{00000000-0005-0000-0000-0000BED00000}"/>
    <cellStyle name="Normal 5 8 4 3 2 2" xfId="43830" xr:uid="{00000000-0005-0000-0000-0000BFD00000}"/>
    <cellStyle name="Normal 5 8 4 3 2 3" xfId="58726" xr:uid="{00000000-0005-0000-0000-0000C0D00000}"/>
    <cellStyle name="Normal 5 8 4 3 3" xfId="43831" xr:uid="{00000000-0005-0000-0000-0000C1D00000}"/>
    <cellStyle name="Normal 5 8 4 3 4" xfId="43832" xr:uid="{00000000-0005-0000-0000-0000C2D00000}"/>
    <cellStyle name="Normal 5 8 4 4" xfId="43833" xr:uid="{00000000-0005-0000-0000-0000C3D00000}"/>
    <cellStyle name="Normal 5 8 4 4 2" xfId="43834" xr:uid="{00000000-0005-0000-0000-0000C4D00000}"/>
    <cellStyle name="Normal 5 8 4 4 3" xfId="58727" xr:uid="{00000000-0005-0000-0000-0000C5D00000}"/>
    <cellStyle name="Normal 5 8 4 5" xfId="43835" xr:uid="{00000000-0005-0000-0000-0000C6D00000}"/>
    <cellStyle name="Normal 5 8 4 6" xfId="43836" xr:uid="{00000000-0005-0000-0000-0000C7D00000}"/>
    <cellStyle name="Normal 5 8 5" xfId="43837" xr:uid="{00000000-0005-0000-0000-0000C8D00000}"/>
    <cellStyle name="Normal 5 8 5 2" xfId="43838" xr:uid="{00000000-0005-0000-0000-0000C9D00000}"/>
    <cellStyle name="Normal 5 8 5 2 2" xfId="43839" xr:uid="{00000000-0005-0000-0000-0000CAD00000}"/>
    <cellStyle name="Normal 5 8 5 2 2 2" xfId="43840" xr:uid="{00000000-0005-0000-0000-0000CBD00000}"/>
    <cellStyle name="Normal 5 8 5 2 2 3" xfId="58728" xr:uid="{00000000-0005-0000-0000-0000CCD00000}"/>
    <cellStyle name="Normal 5 8 5 2 3" xfId="43841" xr:uid="{00000000-0005-0000-0000-0000CDD00000}"/>
    <cellStyle name="Normal 5 8 5 2 4" xfId="43842" xr:uid="{00000000-0005-0000-0000-0000CED00000}"/>
    <cellStyle name="Normal 5 8 5 3" xfId="43843" xr:uid="{00000000-0005-0000-0000-0000CFD00000}"/>
    <cellStyle name="Normal 5 8 5 3 2" xfId="43844" xr:uid="{00000000-0005-0000-0000-0000D0D00000}"/>
    <cellStyle name="Normal 5 8 5 3 3" xfId="58729" xr:uid="{00000000-0005-0000-0000-0000D1D00000}"/>
    <cellStyle name="Normal 5 8 5 4" xfId="43845" xr:uid="{00000000-0005-0000-0000-0000D2D00000}"/>
    <cellStyle name="Normal 5 8 5 5" xfId="43846" xr:uid="{00000000-0005-0000-0000-0000D3D00000}"/>
    <cellStyle name="Normal 5 8 6" xfId="43847" xr:uid="{00000000-0005-0000-0000-0000D4D00000}"/>
    <cellStyle name="Normal 5 8 6 2" xfId="43848" xr:uid="{00000000-0005-0000-0000-0000D5D00000}"/>
    <cellStyle name="Normal 5 8 6 2 2" xfId="43849" xr:uid="{00000000-0005-0000-0000-0000D6D00000}"/>
    <cellStyle name="Normal 5 8 6 2 3" xfId="58730" xr:uid="{00000000-0005-0000-0000-0000D7D00000}"/>
    <cellStyle name="Normal 5 8 6 3" xfId="43850" xr:uid="{00000000-0005-0000-0000-0000D8D00000}"/>
    <cellStyle name="Normal 5 8 6 4" xfId="43851" xr:uid="{00000000-0005-0000-0000-0000D9D00000}"/>
    <cellStyle name="Normal 5 8 7" xfId="43852" xr:uid="{00000000-0005-0000-0000-0000DAD00000}"/>
    <cellStyle name="Normal 5 8 7 2" xfId="43853" xr:uid="{00000000-0005-0000-0000-0000DBD00000}"/>
    <cellStyle name="Normal 5 8 7 2 2" xfId="43854" xr:uid="{00000000-0005-0000-0000-0000DCD00000}"/>
    <cellStyle name="Normal 5 8 7 2 3" xfId="58731" xr:uid="{00000000-0005-0000-0000-0000DDD00000}"/>
    <cellStyle name="Normal 5 8 7 3" xfId="43855" xr:uid="{00000000-0005-0000-0000-0000DED00000}"/>
    <cellStyle name="Normal 5 8 7 4" xfId="43856" xr:uid="{00000000-0005-0000-0000-0000DFD00000}"/>
    <cellStyle name="Normal 5 8 8" xfId="43857" xr:uid="{00000000-0005-0000-0000-0000E0D00000}"/>
    <cellStyle name="Normal 5 8 8 2" xfId="43858" xr:uid="{00000000-0005-0000-0000-0000E1D00000}"/>
    <cellStyle name="Normal 5 8 8 3" xfId="58732" xr:uid="{00000000-0005-0000-0000-0000E2D00000}"/>
    <cellStyle name="Normal 5 8 9" xfId="43859" xr:uid="{00000000-0005-0000-0000-0000E3D00000}"/>
    <cellStyle name="Normal 5 9" xfId="43860" xr:uid="{00000000-0005-0000-0000-0000E4D00000}"/>
    <cellStyle name="Normal 5 9 10" xfId="43861" xr:uid="{00000000-0005-0000-0000-0000E5D00000}"/>
    <cellStyle name="Normal 5 9 2" xfId="43862" xr:uid="{00000000-0005-0000-0000-0000E6D00000}"/>
    <cellStyle name="Normal 5 9 2 2" xfId="43863" xr:uid="{00000000-0005-0000-0000-0000E7D00000}"/>
    <cellStyle name="Normal 5 9 2 2 2" xfId="43864" xr:uid="{00000000-0005-0000-0000-0000E8D00000}"/>
    <cellStyle name="Normal 5 9 2 2 2 2" xfId="43865" xr:uid="{00000000-0005-0000-0000-0000E9D00000}"/>
    <cellStyle name="Normal 5 9 2 2 2 2 2" xfId="43866" xr:uid="{00000000-0005-0000-0000-0000EAD00000}"/>
    <cellStyle name="Normal 5 9 2 2 2 2 2 2" xfId="43867" xr:uid="{00000000-0005-0000-0000-0000EBD00000}"/>
    <cellStyle name="Normal 5 9 2 2 2 2 2 3" xfId="58733" xr:uid="{00000000-0005-0000-0000-0000ECD00000}"/>
    <cellStyle name="Normal 5 9 2 2 2 2 3" xfId="43868" xr:uid="{00000000-0005-0000-0000-0000EDD00000}"/>
    <cellStyle name="Normal 5 9 2 2 2 2 4" xfId="43869" xr:uid="{00000000-0005-0000-0000-0000EED00000}"/>
    <cellStyle name="Normal 5 9 2 2 2 3" xfId="43870" xr:uid="{00000000-0005-0000-0000-0000EFD00000}"/>
    <cellStyle name="Normal 5 9 2 2 2 3 2" xfId="43871" xr:uid="{00000000-0005-0000-0000-0000F0D00000}"/>
    <cellStyle name="Normal 5 9 2 2 2 3 2 2" xfId="43872" xr:uid="{00000000-0005-0000-0000-0000F1D00000}"/>
    <cellStyle name="Normal 5 9 2 2 2 3 2 3" xfId="58734" xr:uid="{00000000-0005-0000-0000-0000F2D00000}"/>
    <cellStyle name="Normal 5 9 2 2 2 3 3" xfId="43873" xr:uid="{00000000-0005-0000-0000-0000F3D00000}"/>
    <cellStyle name="Normal 5 9 2 2 2 3 4" xfId="43874" xr:uid="{00000000-0005-0000-0000-0000F4D00000}"/>
    <cellStyle name="Normal 5 9 2 2 2 4" xfId="43875" xr:uid="{00000000-0005-0000-0000-0000F5D00000}"/>
    <cellStyle name="Normal 5 9 2 2 2 4 2" xfId="43876" xr:uid="{00000000-0005-0000-0000-0000F6D00000}"/>
    <cellStyle name="Normal 5 9 2 2 2 4 3" xfId="58735" xr:uid="{00000000-0005-0000-0000-0000F7D00000}"/>
    <cellStyle name="Normal 5 9 2 2 2 5" xfId="43877" xr:uid="{00000000-0005-0000-0000-0000F8D00000}"/>
    <cellStyle name="Normal 5 9 2 2 2 6" xfId="43878" xr:uid="{00000000-0005-0000-0000-0000F9D00000}"/>
    <cellStyle name="Normal 5 9 2 2 3" xfId="43879" xr:uid="{00000000-0005-0000-0000-0000FAD00000}"/>
    <cellStyle name="Normal 5 9 2 2 3 2" xfId="43880" xr:uid="{00000000-0005-0000-0000-0000FBD00000}"/>
    <cellStyle name="Normal 5 9 2 2 3 2 2" xfId="43881" xr:uid="{00000000-0005-0000-0000-0000FCD00000}"/>
    <cellStyle name="Normal 5 9 2 2 3 2 3" xfId="58736" xr:uid="{00000000-0005-0000-0000-0000FDD00000}"/>
    <cellStyle name="Normal 5 9 2 2 3 3" xfId="43882" xr:uid="{00000000-0005-0000-0000-0000FED00000}"/>
    <cellStyle name="Normal 5 9 2 2 3 4" xfId="43883" xr:uid="{00000000-0005-0000-0000-0000FFD00000}"/>
    <cellStyle name="Normal 5 9 2 2 4" xfId="43884" xr:uid="{00000000-0005-0000-0000-000000D10000}"/>
    <cellStyle name="Normal 5 9 2 2 4 2" xfId="43885" xr:uid="{00000000-0005-0000-0000-000001D10000}"/>
    <cellStyle name="Normal 5 9 2 2 4 2 2" xfId="43886" xr:uid="{00000000-0005-0000-0000-000002D10000}"/>
    <cellStyle name="Normal 5 9 2 2 4 2 3" xfId="58737" xr:uid="{00000000-0005-0000-0000-000003D10000}"/>
    <cellStyle name="Normal 5 9 2 2 4 3" xfId="43887" xr:uid="{00000000-0005-0000-0000-000004D10000}"/>
    <cellStyle name="Normal 5 9 2 2 4 4" xfId="43888" xr:uid="{00000000-0005-0000-0000-000005D10000}"/>
    <cellStyle name="Normal 5 9 2 2 5" xfId="43889" xr:uid="{00000000-0005-0000-0000-000006D10000}"/>
    <cellStyle name="Normal 5 9 2 2 5 2" xfId="43890" xr:uid="{00000000-0005-0000-0000-000007D10000}"/>
    <cellStyle name="Normal 5 9 2 2 5 3" xfId="58738" xr:uid="{00000000-0005-0000-0000-000008D10000}"/>
    <cellStyle name="Normal 5 9 2 2 6" xfId="43891" xr:uid="{00000000-0005-0000-0000-000009D10000}"/>
    <cellStyle name="Normal 5 9 2 2 7" xfId="43892" xr:uid="{00000000-0005-0000-0000-00000AD10000}"/>
    <cellStyle name="Normal 5 9 2 3" xfId="43893" xr:uid="{00000000-0005-0000-0000-00000BD10000}"/>
    <cellStyle name="Normal 5 9 2 3 2" xfId="43894" xr:uid="{00000000-0005-0000-0000-00000CD10000}"/>
    <cellStyle name="Normal 5 9 2 3 2 2" xfId="43895" xr:uid="{00000000-0005-0000-0000-00000DD10000}"/>
    <cellStyle name="Normal 5 9 2 3 2 2 2" xfId="43896" xr:uid="{00000000-0005-0000-0000-00000ED10000}"/>
    <cellStyle name="Normal 5 9 2 3 2 2 3" xfId="58739" xr:uid="{00000000-0005-0000-0000-00000FD10000}"/>
    <cellStyle name="Normal 5 9 2 3 2 3" xfId="43897" xr:uid="{00000000-0005-0000-0000-000010D10000}"/>
    <cellStyle name="Normal 5 9 2 3 2 4" xfId="43898" xr:uid="{00000000-0005-0000-0000-000011D10000}"/>
    <cellStyle name="Normal 5 9 2 3 3" xfId="43899" xr:uid="{00000000-0005-0000-0000-000012D10000}"/>
    <cellStyle name="Normal 5 9 2 3 3 2" xfId="43900" xr:uid="{00000000-0005-0000-0000-000013D10000}"/>
    <cellStyle name="Normal 5 9 2 3 3 2 2" xfId="43901" xr:uid="{00000000-0005-0000-0000-000014D10000}"/>
    <cellStyle name="Normal 5 9 2 3 3 2 3" xfId="58740" xr:uid="{00000000-0005-0000-0000-000015D10000}"/>
    <cellStyle name="Normal 5 9 2 3 3 3" xfId="43902" xr:uid="{00000000-0005-0000-0000-000016D10000}"/>
    <cellStyle name="Normal 5 9 2 3 3 4" xfId="43903" xr:uid="{00000000-0005-0000-0000-000017D10000}"/>
    <cellStyle name="Normal 5 9 2 3 4" xfId="43904" xr:uid="{00000000-0005-0000-0000-000018D10000}"/>
    <cellStyle name="Normal 5 9 2 3 4 2" xfId="43905" xr:uid="{00000000-0005-0000-0000-000019D10000}"/>
    <cellStyle name="Normal 5 9 2 3 4 3" xfId="58741" xr:uid="{00000000-0005-0000-0000-00001AD10000}"/>
    <cellStyle name="Normal 5 9 2 3 5" xfId="43906" xr:uid="{00000000-0005-0000-0000-00001BD10000}"/>
    <cellStyle name="Normal 5 9 2 3 6" xfId="43907" xr:uid="{00000000-0005-0000-0000-00001CD10000}"/>
    <cellStyle name="Normal 5 9 2 4" xfId="43908" xr:uid="{00000000-0005-0000-0000-00001DD10000}"/>
    <cellStyle name="Normal 5 9 2 4 2" xfId="43909" xr:uid="{00000000-0005-0000-0000-00001ED10000}"/>
    <cellStyle name="Normal 5 9 2 4 2 2" xfId="43910" xr:uid="{00000000-0005-0000-0000-00001FD10000}"/>
    <cellStyle name="Normal 5 9 2 4 2 3" xfId="58742" xr:uid="{00000000-0005-0000-0000-000020D10000}"/>
    <cellStyle name="Normal 5 9 2 4 3" xfId="43911" xr:uid="{00000000-0005-0000-0000-000021D10000}"/>
    <cellStyle name="Normal 5 9 2 4 4" xfId="43912" xr:uid="{00000000-0005-0000-0000-000022D10000}"/>
    <cellStyle name="Normal 5 9 2 5" xfId="43913" xr:uid="{00000000-0005-0000-0000-000023D10000}"/>
    <cellStyle name="Normal 5 9 2 5 2" xfId="43914" xr:uid="{00000000-0005-0000-0000-000024D10000}"/>
    <cellStyle name="Normal 5 9 2 5 2 2" xfId="43915" xr:uid="{00000000-0005-0000-0000-000025D10000}"/>
    <cellStyle name="Normal 5 9 2 5 2 3" xfId="58743" xr:uid="{00000000-0005-0000-0000-000026D10000}"/>
    <cellStyle name="Normal 5 9 2 5 3" xfId="43916" xr:uid="{00000000-0005-0000-0000-000027D10000}"/>
    <cellStyle name="Normal 5 9 2 5 4" xfId="43917" xr:uid="{00000000-0005-0000-0000-000028D10000}"/>
    <cellStyle name="Normal 5 9 2 6" xfId="43918" xr:uid="{00000000-0005-0000-0000-000029D10000}"/>
    <cellStyle name="Normal 5 9 2 6 2" xfId="43919" xr:uid="{00000000-0005-0000-0000-00002AD10000}"/>
    <cellStyle name="Normal 5 9 2 6 3" xfId="58744" xr:uid="{00000000-0005-0000-0000-00002BD10000}"/>
    <cellStyle name="Normal 5 9 2 7" xfId="43920" xr:uid="{00000000-0005-0000-0000-00002CD10000}"/>
    <cellStyle name="Normal 5 9 2 8" xfId="43921" xr:uid="{00000000-0005-0000-0000-00002DD10000}"/>
    <cellStyle name="Normal 5 9 3" xfId="43922" xr:uid="{00000000-0005-0000-0000-00002ED10000}"/>
    <cellStyle name="Normal 5 9 3 2" xfId="43923" xr:uid="{00000000-0005-0000-0000-00002FD10000}"/>
    <cellStyle name="Normal 5 9 3 2 2" xfId="43924" xr:uid="{00000000-0005-0000-0000-000030D10000}"/>
    <cellStyle name="Normal 5 9 3 2 2 2" xfId="43925" xr:uid="{00000000-0005-0000-0000-000031D10000}"/>
    <cellStyle name="Normal 5 9 3 2 2 2 2" xfId="43926" xr:uid="{00000000-0005-0000-0000-000032D10000}"/>
    <cellStyle name="Normal 5 9 3 2 2 2 3" xfId="58745" xr:uid="{00000000-0005-0000-0000-000033D10000}"/>
    <cellStyle name="Normal 5 9 3 2 2 3" xfId="43927" xr:uid="{00000000-0005-0000-0000-000034D10000}"/>
    <cellStyle name="Normal 5 9 3 2 2 4" xfId="43928" xr:uid="{00000000-0005-0000-0000-000035D10000}"/>
    <cellStyle name="Normal 5 9 3 2 3" xfId="43929" xr:uid="{00000000-0005-0000-0000-000036D10000}"/>
    <cellStyle name="Normal 5 9 3 2 3 2" xfId="43930" xr:uid="{00000000-0005-0000-0000-000037D10000}"/>
    <cellStyle name="Normal 5 9 3 2 3 2 2" xfId="43931" xr:uid="{00000000-0005-0000-0000-000038D10000}"/>
    <cellStyle name="Normal 5 9 3 2 3 2 3" xfId="58746" xr:uid="{00000000-0005-0000-0000-000039D10000}"/>
    <cellStyle name="Normal 5 9 3 2 3 3" xfId="43932" xr:uid="{00000000-0005-0000-0000-00003AD10000}"/>
    <cellStyle name="Normal 5 9 3 2 3 4" xfId="43933" xr:uid="{00000000-0005-0000-0000-00003BD10000}"/>
    <cellStyle name="Normal 5 9 3 2 4" xfId="43934" xr:uid="{00000000-0005-0000-0000-00003CD10000}"/>
    <cellStyle name="Normal 5 9 3 2 4 2" xfId="43935" xr:uid="{00000000-0005-0000-0000-00003DD10000}"/>
    <cellStyle name="Normal 5 9 3 2 4 3" xfId="58747" xr:uid="{00000000-0005-0000-0000-00003ED10000}"/>
    <cellStyle name="Normal 5 9 3 2 5" xfId="43936" xr:uid="{00000000-0005-0000-0000-00003FD10000}"/>
    <cellStyle name="Normal 5 9 3 2 6" xfId="43937" xr:uid="{00000000-0005-0000-0000-000040D10000}"/>
    <cellStyle name="Normal 5 9 3 3" xfId="43938" xr:uid="{00000000-0005-0000-0000-000041D10000}"/>
    <cellStyle name="Normal 5 9 3 3 2" xfId="43939" xr:uid="{00000000-0005-0000-0000-000042D10000}"/>
    <cellStyle name="Normal 5 9 3 3 2 2" xfId="43940" xr:uid="{00000000-0005-0000-0000-000043D10000}"/>
    <cellStyle name="Normal 5 9 3 3 2 3" xfId="58748" xr:uid="{00000000-0005-0000-0000-000044D10000}"/>
    <cellStyle name="Normal 5 9 3 3 3" xfId="43941" xr:uid="{00000000-0005-0000-0000-000045D10000}"/>
    <cellStyle name="Normal 5 9 3 3 4" xfId="43942" xr:uid="{00000000-0005-0000-0000-000046D10000}"/>
    <cellStyle name="Normal 5 9 3 4" xfId="43943" xr:uid="{00000000-0005-0000-0000-000047D10000}"/>
    <cellStyle name="Normal 5 9 3 4 2" xfId="43944" xr:uid="{00000000-0005-0000-0000-000048D10000}"/>
    <cellStyle name="Normal 5 9 3 4 2 2" xfId="43945" xr:uid="{00000000-0005-0000-0000-000049D10000}"/>
    <cellStyle name="Normal 5 9 3 4 2 3" xfId="58749" xr:uid="{00000000-0005-0000-0000-00004AD10000}"/>
    <cellStyle name="Normal 5 9 3 4 3" xfId="43946" xr:uid="{00000000-0005-0000-0000-00004BD10000}"/>
    <cellStyle name="Normal 5 9 3 4 4" xfId="43947" xr:uid="{00000000-0005-0000-0000-00004CD10000}"/>
    <cellStyle name="Normal 5 9 3 5" xfId="43948" xr:uid="{00000000-0005-0000-0000-00004DD10000}"/>
    <cellStyle name="Normal 5 9 3 5 2" xfId="43949" xr:uid="{00000000-0005-0000-0000-00004ED10000}"/>
    <cellStyle name="Normal 5 9 3 5 3" xfId="58750" xr:uid="{00000000-0005-0000-0000-00004FD10000}"/>
    <cellStyle name="Normal 5 9 3 6" xfId="43950" xr:uid="{00000000-0005-0000-0000-000050D10000}"/>
    <cellStyle name="Normal 5 9 3 7" xfId="43951" xr:uid="{00000000-0005-0000-0000-000051D10000}"/>
    <cellStyle name="Normal 5 9 4" xfId="43952" xr:uid="{00000000-0005-0000-0000-000052D10000}"/>
    <cellStyle name="Normal 5 9 4 2" xfId="43953" xr:uid="{00000000-0005-0000-0000-000053D10000}"/>
    <cellStyle name="Normal 5 9 4 2 2" xfId="43954" xr:uid="{00000000-0005-0000-0000-000054D10000}"/>
    <cellStyle name="Normal 5 9 4 2 2 2" xfId="43955" xr:uid="{00000000-0005-0000-0000-000055D10000}"/>
    <cellStyle name="Normal 5 9 4 2 2 3" xfId="58751" xr:uid="{00000000-0005-0000-0000-000056D10000}"/>
    <cellStyle name="Normal 5 9 4 2 3" xfId="43956" xr:uid="{00000000-0005-0000-0000-000057D10000}"/>
    <cellStyle name="Normal 5 9 4 2 4" xfId="43957" xr:uid="{00000000-0005-0000-0000-000058D10000}"/>
    <cellStyle name="Normal 5 9 4 3" xfId="43958" xr:uid="{00000000-0005-0000-0000-000059D10000}"/>
    <cellStyle name="Normal 5 9 4 3 2" xfId="43959" xr:uid="{00000000-0005-0000-0000-00005AD10000}"/>
    <cellStyle name="Normal 5 9 4 3 2 2" xfId="43960" xr:uid="{00000000-0005-0000-0000-00005BD10000}"/>
    <cellStyle name="Normal 5 9 4 3 2 3" xfId="58752" xr:uid="{00000000-0005-0000-0000-00005CD10000}"/>
    <cellStyle name="Normal 5 9 4 3 3" xfId="43961" xr:uid="{00000000-0005-0000-0000-00005DD10000}"/>
    <cellStyle name="Normal 5 9 4 3 4" xfId="43962" xr:uid="{00000000-0005-0000-0000-00005ED10000}"/>
    <cellStyle name="Normal 5 9 4 4" xfId="43963" xr:uid="{00000000-0005-0000-0000-00005FD10000}"/>
    <cellStyle name="Normal 5 9 4 4 2" xfId="43964" xr:uid="{00000000-0005-0000-0000-000060D10000}"/>
    <cellStyle name="Normal 5 9 4 4 3" xfId="58753" xr:uid="{00000000-0005-0000-0000-000061D10000}"/>
    <cellStyle name="Normal 5 9 4 5" xfId="43965" xr:uid="{00000000-0005-0000-0000-000062D10000}"/>
    <cellStyle name="Normal 5 9 4 6" xfId="43966" xr:uid="{00000000-0005-0000-0000-000063D10000}"/>
    <cellStyle name="Normal 5 9 5" xfId="43967" xr:uid="{00000000-0005-0000-0000-000064D10000}"/>
    <cellStyle name="Normal 5 9 5 2" xfId="43968" xr:uid="{00000000-0005-0000-0000-000065D10000}"/>
    <cellStyle name="Normal 5 9 5 2 2" xfId="43969" xr:uid="{00000000-0005-0000-0000-000066D10000}"/>
    <cellStyle name="Normal 5 9 5 2 2 2" xfId="43970" xr:uid="{00000000-0005-0000-0000-000067D10000}"/>
    <cellStyle name="Normal 5 9 5 2 2 3" xfId="58754" xr:uid="{00000000-0005-0000-0000-000068D10000}"/>
    <cellStyle name="Normal 5 9 5 2 3" xfId="43971" xr:uid="{00000000-0005-0000-0000-000069D10000}"/>
    <cellStyle name="Normal 5 9 5 2 4" xfId="43972" xr:uid="{00000000-0005-0000-0000-00006AD10000}"/>
    <cellStyle name="Normal 5 9 5 3" xfId="43973" xr:uid="{00000000-0005-0000-0000-00006BD10000}"/>
    <cellStyle name="Normal 5 9 5 3 2" xfId="43974" xr:uid="{00000000-0005-0000-0000-00006CD10000}"/>
    <cellStyle name="Normal 5 9 5 3 3" xfId="58755" xr:uid="{00000000-0005-0000-0000-00006DD10000}"/>
    <cellStyle name="Normal 5 9 5 4" xfId="43975" xr:uid="{00000000-0005-0000-0000-00006ED10000}"/>
    <cellStyle name="Normal 5 9 5 5" xfId="43976" xr:uid="{00000000-0005-0000-0000-00006FD10000}"/>
    <cellStyle name="Normal 5 9 6" xfId="43977" xr:uid="{00000000-0005-0000-0000-000070D10000}"/>
    <cellStyle name="Normal 5 9 6 2" xfId="43978" xr:uid="{00000000-0005-0000-0000-000071D10000}"/>
    <cellStyle name="Normal 5 9 6 2 2" xfId="43979" xr:uid="{00000000-0005-0000-0000-000072D10000}"/>
    <cellStyle name="Normal 5 9 6 2 3" xfId="58756" xr:uid="{00000000-0005-0000-0000-000073D10000}"/>
    <cellStyle name="Normal 5 9 6 3" xfId="43980" xr:uid="{00000000-0005-0000-0000-000074D10000}"/>
    <cellStyle name="Normal 5 9 6 4" xfId="43981" xr:uid="{00000000-0005-0000-0000-000075D10000}"/>
    <cellStyle name="Normal 5 9 7" xfId="43982" xr:uid="{00000000-0005-0000-0000-000076D10000}"/>
    <cellStyle name="Normal 5 9 7 2" xfId="43983" xr:uid="{00000000-0005-0000-0000-000077D10000}"/>
    <cellStyle name="Normal 5 9 7 2 2" xfId="43984" xr:uid="{00000000-0005-0000-0000-000078D10000}"/>
    <cellStyle name="Normal 5 9 7 2 3" xfId="58757" xr:uid="{00000000-0005-0000-0000-000079D10000}"/>
    <cellStyle name="Normal 5 9 7 3" xfId="43985" xr:uid="{00000000-0005-0000-0000-00007AD10000}"/>
    <cellStyle name="Normal 5 9 7 4" xfId="43986" xr:uid="{00000000-0005-0000-0000-00007BD10000}"/>
    <cellStyle name="Normal 5 9 8" xfId="43987" xr:uid="{00000000-0005-0000-0000-00007CD10000}"/>
    <cellStyle name="Normal 5 9 8 2" xfId="43988" xr:uid="{00000000-0005-0000-0000-00007DD10000}"/>
    <cellStyle name="Normal 5 9 8 3" xfId="58758" xr:uid="{00000000-0005-0000-0000-00007ED10000}"/>
    <cellStyle name="Normal 5 9 9" xfId="43989" xr:uid="{00000000-0005-0000-0000-00007FD10000}"/>
    <cellStyle name="Normal 6" xfId="13" xr:uid="{00000000-0005-0000-0000-000080D10000}"/>
    <cellStyle name="Normal 6 10" xfId="43990" xr:uid="{00000000-0005-0000-0000-000081D10000}"/>
    <cellStyle name="Normal 6 10 2" xfId="43991" xr:uid="{00000000-0005-0000-0000-000082D10000}"/>
    <cellStyle name="Normal 6 10 2 2" xfId="43992" xr:uid="{00000000-0005-0000-0000-000083D10000}"/>
    <cellStyle name="Normal 6 10 2 2 2" xfId="43993" xr:uid="{00000000-0005-0000-0000-000084D10000}"/>
    <cellStyle name="Normal 6 10 2 2 3" xfId="58759" xr:uid="{00000000-0005-0000-0000-000085D10000}"/>
    <cellStyle name="Normal 6 10 2 3" xfId="43994" xr:uid="{00000000-0005-0000-0000-000086D10000}"/>
    <cellStyle name="Normal 6 10 2 4" xfId="43995" xr:uid="{00000000-0005-0000-0000-000087D10000}"/>
    <cellStyle name="Normal 6 10 3" xfId="43996" xr:uid="{00000000-0005-0000-0000-000088D10000}"/>
    <cellStyle name="Normal 6 10 3 2" xfId="43997" xr:uid="{00000000-0005-0000-0000-000089D10000}"/>
    <cellStyle name="Normal 6 10 3 2 2" xfId="43998" xr:uid="{00000000-0005-0000-0000-00008AD10000}"/>
    <cellStyle name="Normal 6 10 3 2 3" xfId="58760" xr:uid="{00000000-0005-0000-0000-00008BD10000}"/>
    <cellStyle name="Normal 6 10 3 3" xfId="43999" xr:uid="{00000000-0005-0000-0000-00008CD10000}"/>
    <cellStyle name="Normal 6 10 3 4" xfId="44000" xr:uid="{00000000-0005-0000-0000-00008DD10000}"/>
    <cellStyle name="Normal 6 10 4" xfId="44001" xr:uid="{00000000-0005-0000-0000-00008ED10000}"/>
    <cellStyle name="Normal 6 10 4 2" xfId="44002" xr:uid="{00000000-0005-0000-0000-00008FD10000}"/>
    <cellStyle name="Normal 6 10 4 3" xfId="58761" xr:uid="{00000000-0005-0000-0000-000090D10000}"/>
    <cellStyle name="Normal 6 10 5" xfId="44003" xr:uid="{00000000-0005-0000-0000-000091D10000}"/>
    <cellStyle name="Normal 6 10 6" xfId="44004" xr:uid="{00000000-0005-0000-0000-000092D10000}"/>
    <cellStyle name="Normal 6 11" xfId="44005" xr:uid="{00000000-0005-0000-0000-000093D10000}"/>
    <cellStyle name="Normal 6 11 2" xfId="44006" xr:uid="{00000000-0005-0000-0000-000094D10000}"/>
    <cellStyle name="Normal 6 11 2 2" xfId="44007" xr:uid="{00000000-0005-0000-0000-000095D10000}"/>
    <cellStyle name="Normal 6 11 2 2 2" xfId="44008" xr:uid="{00000000-0005-0000-0000-000096D10000}"/>
    <cellStyle name="Normal 6 11 2 2 3" xfId="58762" xr:uid="{00000000-0005-0000-0000-000097D10000}"/>
    <cellStyle name="Normal 6 11 2 3" xfId="44009" xr:uid="{00000000-0005-0000-0000-000098D10000}"/>
    <cellStyle name="Normal 6 11 2 4" xfId="44010" xr:uid="{00000000-0005-0000-0000-000099D10000}"/>
    <cellStyle name="Normal 6 11 3" xfId="44011" xr:uid="{00000000-0005-0000-0000-00009AD10000}"/>
    <cellStyle name="Normal 6 11 3 2" xfId="44012" xr:uid="{00000000-0005-0000-0000-00009BD10000}"/>
    <cellStyle name="Normal 6 11 3 3" xfId="58763" xr:uid="{00000000-0005-0000-0000-00009CD10000}"/>
    <cellStyle name="Normal 6 11 4" xfId="44013" xr:uid="{00000000-0005-0000-0000-00009DD10000}"/>
    <cellStyle name="Normal 6 11 5" xfId="44014" xr:uid="{00000000-0005-0000-0000-00009ED10000}"/>
    <cellStyle name="Normal 6 12" xfId="44015" xr:uid="{00000000-0005-0000-0000-00009FD10000}"/>
    <cellStyle name="Normal 6 12 2" xfId="44016" xr:uid="{00000000-0005-0000-0000-0000A0D10000}"/>
    <cellStyle name="Normal 6 12 2 2" xfId="44017" xr:uid="{00000000-0005-0000-0000-0000A1D10000}"/>
    <cellStyle name="Normal 6 12 2 3" xfId="58764" xr:uid="{00000000-0005-0000-0000-0000A2D10000}"/>
    <cellStyle name="Normal 6 12 3" xfId="44018" xr:uid="{00000000-0005-0000-0000-0000A3D10000}"/>
    <cellStyle name="Normal 6 12 4" xfId="44019" xr:uid="{00000000-0005-0000-0000-0000A4D10000}"/>
    <cellStyle name="Normal 6 13" xfId="44020" xr:uid="{00000000-0005-0000-0000-0000A5D10000}"/>
    <cellStyle name="Normal 6 14" xfId="44021" xr:uid="{00000000-0005-0000-0000-0000A6D10000}"/>
    <cellStyle name="Normal 6 14 2" xfId="44022" xr:uid="{00000000-0005-0000-0000-0000A7D10000}"/>
    <cellStyle name="Normal 6 14 2 2" xfId="44023" xr:uid="{00000000-0005-0000-0000-0000A8D10000}"/>
    <cellStyle name="Normal 6 14 2 3" xfId="58765" xr:uid="{00000000-0005-0000-0000-0000A9D10000}"/>
    <cellStyle name="Normal 6 14 3" xfId="44024" xr:uid="{00000000-0005-0000-0000-0000AAD10000}"/>
    <cellStyle name="Normal 6 14 4" xfId="44025" xr:uid="{00000000-0005-0000-0000-0000ABD10000}"/>
    <cellStyle name="Normal 6 15" xfId="44026" xr:uid="{00000000-0005-0000-0000-0000ACD10000}"/>
    <cellStyle name="Normal 6 15 2" xfId="44027" xr:uid="{00000000-0005-0000-0000-0000ADD10000}"/>
    <cellStyle name="Normal 6 15 3" xfId="58766" xr:uid="{00000000-0005-0000-0000-0000AED10000}"/>
    <cellStyle name="Normal 6 16" xfId="44028" xr:uid="{00000000-0005-0000-0000-0000AFD10000}"/>
    <cellStyle name="Normal 6 17" xfId="44029" xr:uid="{00000000-0005-0000-0000-0000B0D10000}"/>
    <cellStyle name="Normal 6 18" xfId="60165" xr:uid="{00000000-0005-0000-0000-0000B1D10000}"/>
    <cellStyle name="Normal 6 2" xfId="16" xr:uid="{00000000-0005-0000-0000-0000B2D10000}"/>
    <cellStyle name="Normal 6 2 10" xfId="44030" xr:uid="{00000000-0005-0000-0000-0000B3D10000}"/>
    <cellStyle name="Normal 6 2 10 2" xfId="44031" xr:uid="{00000000-0005-0000-0000-0000B4D10000}"/>
    <cellStyle name="Normal 6 2 10 2 2" xfId="44032" xr:uid="{00000000-0005-0000-0000-0000B5D10000}"/>
    <cellStyle name="Normal 6 2 10 2 2 2" xfId="44033" xr:uid="{00000000-0005-0000-0000-0000B6D10000}"/>
    <cellStyle name="Normal 6 2 10 2 2 3" xfId="58767" xr:uid="{00000000-0005-0000-0000-0000B7D10000}"/>
    <cellStyle name="Normal 6 2 10 2 3" xfId="44034" xr:uid="{00000000-0005-0000-0000-0000B8D10000}"/>
    <cellStyle name="Normal 6 2 10 2 4" xfId="44035" xr:uid="{00000000-0005-0000-0000-0000B9D10000}"/>
    <cellStyle name="Normal 6 2 10 3" xfId="44036" xr:uid="{00000000-0005-0000-0000-0000BAD10000}"/>
    <cellStyle name="Normal 6 2 10 3 2" xfId="44037" xr:uid="{00000000-0005-0000-0000-0000BBD10000}"/>
    <cellStyle name="Normal 6 2 10 3 3" xfId="58768" xr:uid="{00000000-0005-0000-0000-0000BCD10000}"/>
    <cellStyle name="Normal 6 2 10 4" xfId="44038" xr:uid="{00000000-0005-0000-0000-0000BDD10000}"/>
    <cellStyle name="Normal 6 2 10 5" xfId="44039" xr:uid="{00000000-0005-0000-0000-0000BED10000}"/>
    <cellStyle name="Normal 6 2 11" xfId="44040" xr:uid="{00000000-0005-0000-0000-0000BFD10000}"/>
    <cellStyle name="Normal 6 2 11 2" xfId="44041" xr:uid="{00000000-0005-0000-0000-0000C0D10000}"/>
    <cellStyle name="Normal 6 2 11 2 2" xfId="44042" xr:uid="{00000000-0005-0000-0000-0000C1D10000}"/>
    <cellStyle name="Normal 6 2 11 2 3" xfId="58769" xr:uid="{00000000-0005-0000-0000-0000C2D10000}"/>
    <cellStyle name="Normal 6 2 11 3" xfId="44043" xr:uid="{00000000-0005-0000-0000-0000C3D10000}"/>
    <cellStyle name="Normal 6 2 11 4" xfId="44044" xr:uid="{00000000-0005-0000-0000-0000C4D10000}"/>
    <cellStyle name="Normal 6 2 12" xfId="44045" xr:uid="{00000000-0005-0000-0000-0000C5D10000}"/>
    <cellStyle name="Normal 6 2 12 2" xfId="44046" xr:uid="{00000000-0005-0000-0000-0000C6D10000}"/>
    <cellStyle name="Normal 6 2 12 2 2" xfId="44047" xr:uid="{00000000-0005-0000-0000-0000C7D10000}"/>
    <cellStyle name="Normal 6 2 12 2 3" xfId="58770" xr:uid="{00000000-0005-0000-0000-0000C8D10000}"/>
    <cellStyle name="Normal 6 2 12 3" xfId="44048" xr:uid="{00000000-0005-0000-0000-0000C9D10000}"/>
    <cellStyle name="Normal 6 2 12 4" xfId="44049" xr:uid="{00000000-0005-0000-0000-0000CAD10000}"/>
    <cellStyle name="Normal 6 2 13" xfId="44050" xr:uid="{00000000-0005-0000-0000-0000CBD10000}"/>
    <cellStyle name="Normal 6 2 13 2" xfId="44051" xr:uid="{00000000-0005-0000-0000-0000CCD10000}"/>
    <cellStyle name="Normal 6 2 13 3" xfId="58771" xr:uid="{00000000-0005-0000-0000-0000CDD10000}"/>
    <cellStyle name="Normal 6 2 14" xfId="44052" xr:uid="{00000000-0005-0000-0000-0000CED10000}"/>
    <cellStyle name="Normal 6 2 15" xfId="44053" xr:uid="{00000000-0005-0000-0000-0000CFD10000}"/>
    <cellStyle name="Normal 6 2 16" xfId="60348" xr:uid="{00000000-0005-0000-0000-0000D0D10000}"/>
    <cellStyle name="Normal 6 2 2" xfId="44054" xr:uid="{00000000-0005-0000-0000-0000D1D10000}"/>
    <cellStyle name="Normal 6 2 2 10" xfId="44055" xr:uid="{00000000-0005-0000-0000-0000D2D10000}"/>
    <cellStyle name="Normal 6 2 2 11" xfId="44056" xr:uid="{00000000-0005-0000-0000-0000D3D10000}"/>
    <cellStyle name="Normal 6 2 2 12" xfId="60716" xr:uid="{00000000-0005-0000-0000-0000D4D10000}"/>
    <cellStyle name="Normal 6 2 2 2" xfId="44057" xr:uid="{00000000-0005-0000-0000-0000D5D10000}"/>
    <cellStyle name="Normal 6 2 2 2 10" xfId="44058" xr:uid="{00000000-0005-0000-0000-0000D6D10000}"/>
    <cellStyle name="Normal 6 2 2 2 2" xfId="44059" xr:uid="{00000000-0005-0000-0000-0000D7D10000}"/>
    <cellStyle name="Normal 6 2 2 2 2 2" xfId="44060" xr:uid="{00000000-0005-0000-0000-0000D8D10000}"/>
    <cellStyle name="Normal 6 2 2 2 2 2 2" xfId="44061" xr:uid="{00000000-0005-0000-0000-0000D9D10000}"/>
    <cellStyle name="Normal 6 2 2 2 2 2 2 2" xfId="44062" xr:uid="{00000000-0005-0000-0000-0000DAD10000}"/>
    <cellStyle name="Normal 6 2 2 2 2 2 2 2 2" xfId="44063" xr:uid="{00000000-0005-0000-0000-0000DBD10000}"/>
    <cellStyle name="Normal 6 2 2 2 2 2 2 2 2 2" xfId="44064" xr:uid="{00000000-0005-0000-0000-0000DCD10000}"/>
    <cellStyle name="Normal 6 2 2 2 2 2 2 2 2 3" xfId="58772" xr:uid="{00000000-0005-0000-0000-0000DDD10000}"/>
    <cellStyle name="Normal 6 2 2 2 2 2 2 2 3" xfId="44065" xr:uid="{00000000-0005-0000-0000-0000DED10000}"/>
    <cellStyle name="Normal 6 2 2 2 2 2 2 2 4" xfId="44066" xr:uid="{00000000-0005-0000-0000-0000DFD10000}"/>
    <cellStyle name="Normal 6 2 2 2 2 2 2 3" xfId="44067" xr:uid="{00000000-0005-0000-0000-0000E0D10000}"/>
    <cellStyle name="Normal 6 2 2 2 2 2 2 3 2" xfId="44068" xr:uid="{00000000-0005-0000-0000-0000E1D10000}"/>
    <cellStyle name="Normal 6 2 2 2 2 2 2 3 2 2" xfId="44069" xr:uid="{00000000-0005-0000-0000-0000E2D10000}"/>
    <cellStyle name="Normal 6 2 2 2 2 2 2 3 2 3" xfId="58773" xr:uid="{00000000-0005-0000-0000-0000E3D10000}"/>
    <cellStyle name="Normal 6 2 2 2 2 2 2 3 3" xfId="44070" xr:uid="{00000000-0005-0000-0000-0000E4D10000}"/>
    <cellStyle name="Normal 6 2 2 2 2 2 2 3 4" xfId="44071" xr:uid="{00000000-0005-0000-0000-0000E5D10000}"/>
    <cellStyle name="Normal 6 2 2 2 2 2 2 4" xfId="44072" xr:uid="{00000000-0005-0000-0000-0000E6D10000}"/>
    <cellStyle name="Normal 6 2 2 2 2 2 2 4 2" xfId="44073" xr:uid="{00000000-0005-0000-0000-0000E7D10000}"/>
    <cellStyle name="Normal 6 2 2 2 2 2 2 4 3" xfId="58774" xr:uid="{00000000-0005-0000-0000-0000E8D10000}"/>
    <cellStyle name="Normal 6 2 2 2 2 2 2 5" xfId="44074" xr:uid="{00000000-0005-0000-0000-0000E9D10000}"/>
    <cellStyle name="Normal 6 2 2 2 2 2 2 6" xfId="44075" xr:uid="{00000000-0005-0000-0000-0000EAD10000}"/>
    <cellStyle name="Normal 6 2 2 2 2 2 3" xfId="44076" xr:uid="{00000000-0005-0000-0000-0000EBD10000}"/>
    <cellStyle name="Normal 6 2 2 2 2 2 3 2" xfId="44077" xr:uid="{00000000-0005-0000-0000-0000ECD10000}"/>
    <cellStyle name="Normal 6 2 2 2 2 2 3 2 2" xfId="44078" xr:uid="{00000000-0005-0000-0000-0000EDD10000}"/>
    <cellStyle name="Normal 6 2 2 2 2 2 3 2 3" xfId="58775" xr:uid="{00000000-0005-0000-0000-0000EED10000}"/>
    <cellStyle name="Normal 6 2 2 2 2 2 3 3" xfId="44079" xr:uid="{00000000-0005-0000-0000-0000EFD10000}"/>
    <cellStyle name="Normal 6 2 2 2 2 2 3 4" xfId="44080" xr:uid="{00000000-0005-0000-0000-0000F0D10000}"/>
    <cellStyle name="Normal 6 2 2 2 2 2 4" xfId="44081" xr:uid="{00000000-0005-0000-0000-0000F1D10000}"/>
    <cellStyle name="Normal 6 2 2 2 2 2 4 2" xfId="44082" xr:uid="{00000000-0005-0000-0000-0000F2D10000}"/>
    <cellStyle name="Normal 6 2 2 2 2 2 4 2 2" xfId="44083" xr:uid="{00000000-0005-0000-0000-0000F3D10000}"/>
    <cellStyle name="Normal 6 2 2 2 2 2 4 2 3" xfId="58776" xr:uid="{00000000-0005-0000-0000-0000F4D10000}"/>
    <cellStyle name="Normal 6 2 2 2 2 2 4 3" xfId="44084" xr:uid="{00000000-0005-0000-0000-0000F5D10000}"/>
    <cellStyle name="Normal 6 2 2 2 2 2 4 4" xfId="44085" xr:uid="{00000000-0005-0000-0000-0000F6D10000}"/>
    <cellStyle name="Normal 6 2 2 2 2 2 5" xfId="44086" xr:uid="{00000000-0005-0000-0000-0000F7D10000}"/>
    <cellStyle name="Normal 6 2 2 2 2 2 5 2" xfId="44087" xr:uid="{00000000-0005-0000-0000-0000F8D10000}"/>
    <cellStyle name="Normal 6 2 2 2 2 2 5 3" xfId="58777" xr:uid="{00000000-0005-0000-0000-0000F9D10000}"/>
    <cellStyle name="Normal 6 2 2 2 2 2 6" xfId="44088" xr:uid="{00000000-0005-0000-0000-0000FAD10000}"/>
    <cellStyle name="Normal 6 2 2 2 2 2 7" xfId="44089" xr:uid="{00000000-0005-0000-0000-0000FBD10000}"/>
    <cellStyle name="Normal 6 2 2 2 2 3" xfId="44090" xr:uid="{00000000-0005-0000-0000-0000FCD10000}"/>
    <cellStyle name="Normal 6 2 2 2 2 3 2" xfId="44091" xr:uid="{00000000-0005-0000-0000-0000FDD10000}"/>
    <cellStyle name="Normal 6 2 2 2 2 3 2 2" xfId="44092" xr:uid="{00000000-0005-0000-0000-0000FED10000}"/>
    <cellStyle name="Normal 6 2 2 2 2 3 2 2 2" xfId="44093" xr:uid="{00000000-0005-0000-0000-0000FFD10000}"/>
    <cellStyle name="Normal 6 2 2 2 2 3 2 2 3" xfId="58778" xr:uid="{00000000-0005-0000-0000-000000D20000}"/>
    <cellStyle name="Normal 6 2 2 2 2 3 2 3" xfId="44094" xr:uid="{00000000-0005-0000-0000-000001D20000}"/>
    <cellStyle name="Normal 6 2 2 2 2 3 2 4" xfId="44095" xr:uid="{00000000-0005-0000-0000-000002D20000}"/>
    <cellStyle name="Normal 6 2 2 2 2 3 3" xfId="44096" xr:uid="{00000000-0005-0000-0000-000003D20000}"/>
    <cellStyle name="Normal 6 2 2 2 2 3 3 2" xfId="44097" xr:uid="{00000000-0005-0000-0000-000004D20000}"/>
    <cellStyle name="Normal 6 2 2 2 2 3 3 2 2" xfId="44098" xr:uid="{00000000-0005-0000-0000-000005D20000}"/>
    <cellStyle name="Normal 6 2 2 2 2 3 3 2 3" xfId="58779" xr:uid="{00000000-0005-0000-0000-000006D20000}"/>
    <cellStyle name="Normal 6 2 2 2 2 3 3 3" xfId="44099" xr:uid="{00000000-0005-0000-0000-000007D20000}"/>
    <cellStyle name="Normal 6 2 2 2 2 3 3 4" xfId="44100" xr:uid="{00000000-0005-0000-0000-000008D20000}"/>
    <cellStyle name="Normal 6 2 2 2 2 3 4" xfId="44101" xr:uid="{00000000-0005-0000-0000-000009D20000}"/>
    <cellStyle name="Normal 6 2 2 2 2 3 4 2" xfId="44102" xr:uid="{00000000-0005-0000-0000-00000AD20000}"/>
    <cellStyle name="Normal 6 2 2 2 2 3 4 3" xfId="58780" xr:uid="{00000000-0005-0000-0000-00000BD20000}"/>
    <cellStyle name="Normal 6 2 2 2 2 3 5" xfId="44103" xr:uid="{00000000-0005-0000-0000-00000CD20000}"/>
    <cellStyle name="Normal 6 2 2 2 2 3 6" xfId="44104" xr:uid="{00000000-0005-0000-0000-00000DD20000}"/>
    <cellStyle name="Normal 6 2 2 2 2 4" xfId="44105" xr:uid="{00000000-0005-0000-0000-00000ED20000}"/>
    <cellStyle name="Normal 6 2 2 2 2 4 2" xfId="44106" xr:uid="{00000000-0005-0000-0000-00000FD20000}"/>
    <cellStyle name="Normal 6 2 2 2 2 4 2 2" xfId="44107" xr:uid="{00000000-0005-0000-0000-000010D20000}"/>
    <cellStyle name="Normal 6 2 2 2 2 4 2 3" xfId="58781" xr:uid="{00000000-0005-0000-0000-000011D20000}"/>
    <cellStyle name="Normal 6 2 2 2 2 4 3" xfId="44108" xr:uid="{00000000-0005-0000-0000-000012D20000}"/>
    <cellStyle name="Normal 6 2 2 2 2 4 4" xfId="44109" xr:uid="{00000000-0005-0000-0000-000013D20000}"/>
    <cellStyle name="Normal 6 2 2 2 2 5" xfId="44110" xr:uid="{00000000-0005-0000-0000-000014D20000}"/>
    <cellStyle name="Normal 6 2 2 2 2 5 2" xfId="44111" xr:uid="{00000000-0005-0000-0000-000015D20000}"/>
    <cellStyle name="Normal 6 2 2 2 2 5 2 2" xfId="44112" xr:uid="{00000000-0005-0000-0000-000016D20000}"/>
    <cellStyle name="Normal 6 2 2 2 2 5 2 3" xfId="58782" xr:uid="{00000000-0005-0000-0000-000017D20000}"/>
    <cellStyle name="Normal 6 2 2 2 2 5 3" xfId="44113" xr:uid="{00000000-0005-0000-0000-000018D20000}"/>
    <cellStyle name="Normal 6 2 2 2 2 5 4" xfId="44114" xr:uid="{00000000-0005-0000-0000-000019D20000}"/>
    <cellStyle name="Normal 6 2 2 2 2 6" xfId="44115" xr:uid="{00000000-0005-0000-0000-00001AD20000}"/>
    <cellStyle name="Normal 6 2 2 2 2 6 2" xfId="44116" xr:uid="{00000000-0005-0000-0000-00001BD20000}"/>
    <cellStyle name="Normal 6 2 2 2 2 6 3" xfId="58783" xr:uid="{00000000-0005-0000-0000-00001CD20000}"/>
    <cellStyle name="Normal 6 2 2 2 2 7" xfId="44117" xr:uid="{00000000-0005-0000-0000-00001DD20000}"/>
    <cellStyle name="Normal 6 2 2 2 2 8" xfId="44118" xr:uid="{00000000-0005-0000-0000-00001ED20000}"/>
    <cellStyle name="Normal 6 2 2 2 3" xfId="44119" xr:uid="{00000000-0005-0000-0000-00001FD20000}"/>
    <cellStyle name="Normal 6 2 2 2 3 2" xfId="44120" xr:uid="{00000000-0005-0000-0000-000020D20000}"/>
    <cellStyle name="Normal 6 2 2 2 3 2 2" xfId="44121" xr:uid="{00000000-0005-0000-0000-000021D20000}"/>
    <cellStyle name="Normal 6 2 2 2 3 2 2 2" xfId="44122" xr:uid="{00000000-0005-0000-0000-000022D20000}"/>
    <cellStyle name="Normal 6 2 2 2 3 2 2 2 2" xfId="44123" xr:uid="{00000000-0005-0000-0000-000023D20000}"/>
    <cellStyle name="Normal 6 2 2 2 3 2 2 2 3" xfId="58784" xr:uid="{00000000-0005-0000-0000-000024D20000}"/>
    <cellStyle name="Normal 6 2 2 2 3 2 2 3" xfId="44124" xr:uid="{00000000-0005-0000-0000-000025D20000}"/>
    <cellStyle name="Normal 6 2 2 2 3 2 2 4" xfId="44125" xr:uid="{00000000-0005-0000-0000-000026D20000}"/>
    <cellStyle name="Normal 6 2 2 2 3 2 3" xfId="44126" xr:uid="{00000000-0005-0000-0000-000027D20000}"/>
    <cellStyle name="Normal 6 2 2 2 3 2 3 2" xfId="44127" xr:uid="{00000000-0005-0000-0000-000028D20000}"/>
    <cellStyle name="Normal 6 2 2 2 3 2 3 2 2" xfId="44128" xr:uid="{00000000-0005-0000-0000-000029D20000}"/>
    <cellStyle name="Normal 6 2 2 2 3 2 3 2 3" xfId="58785" xr:uid="{00000000-0005-0000-0000-00002AD20000}"/>
    <cellStyle name="Normal 6 2 2 2 3 2 3 3" xfId="44129" xr:uid="{00000000-0005-0000-0000-00002BD20000}"/>
    <cellStyle name="Normal 6 2 2 2 3 2 3 4" xfId="44130" xr:uid="{00000000-0005-0000-0000-00002CD20000}"/>
    <cellStyle name="Normal 6 2 2 2 3 2 4" xfId="44131" xr:uid="{00000000-0005-0000-0000-00002DD20000}"/>
    <cellStyle name="Normal 6 2 2 2 3 2 4 2" xfId="44132" xr:uid="{00000000-0005-0000-0000-00002ED20000}"/>
    <cellStyle name="Normal 6 2 2 2 3 2 4 3" xfId="58786" xr:uid="{00000000-0005-0000-0000-00002FD20000}"/>
    <cellStyle name="Normal 6 2 2 2 3 2 5" xfId="44133" xr:uid="{00000000-0005-0000-0000-000030D20000}"/>
    <cellStyle name="Normal 6 2 2 2 3 2 6" xfId="44134" xr:uid="{00000000-0005-0000-0000-000031D20000}"/>
    <cellStyle name="Normal 6 2 2 2 3 3" xfId="44135" xr:uid="{00000000-0005-0000-0000-000032D20000}"/>
    <cellStyle name="Normal 6 2 2 2 3 3 2" xfId="44136" xr:uid="{00000000-0005-0000-0000-000033D20000}"/>
    <cellStyle name="Normal 6 2 2 2 3 3 2 2" xfId="44137" xr:uid="{00000000-0005-0000-0000-000034D20000}"/>
    <cellStyle name="Normal 6 2 2 2 3 3 2 3" xfId="58787" xr:uid="{00000000-0005-0000-0000-000035D20000}"/>
    <cellStyle name="Normal 6 2 2 2 3 3 3" xfId="44138" xr:uid="{00000000-0005-0000-0000-000036D20000}"/>
    <cellStyle name="Normal 6 2 2 2 3 3 4" xfId="44139" xr:uid="{00000000-0005-0000-0000-000037D20000}"/>
    <cellStyle name="Normal 6 2 2 2 3 4" xfId="44140" xr:uid="{00000000-0005-0000-0000-000038D20000}"/>
    <cellStyle name="Normal 6 2 2 2 3 4 2" xfId="44141" xr:uid="{00000000-0005-0000-0000-000039D20000}"/>
    <cellStyle name="Normal 6 2 2 2 3 4 2 2" xfId="44142" xr:uid="{00000000-0005-0000-0000-00003AD20000}"/>
    <cellStyle name="Normal 6 2 2 2 3 4 2 3" xfId="58788" xr:uid="{00000000-0005-0000-0000-00003BD20000}"/>
    <cellStyle name="Normal 6 2 2 2 3 4 3" xfId="44143" xr:uid="{00000000-0005-0000-0000-00003CD20000}"/>
    <cellStyle name="Normal 6 2 2 2 3 4 4" xfId="44144" xr:uid="{00000000-0005-0000-0000-00003DD20000}"/>
    <cellStyle name="Normal 6 2 2 2 3 5" xfId="44145" xr:uid="{00000000-0005-0000-0000-00003ED20000}"/>
    <cellStyle name="Normal 6 2 2 2 3 5 2" xfId="44146" xr:uid="{00000000-0005-0000-0000-00003FD20000}"/>
    <cellStyle name="Normal 6 2 2 2 3 5 3" xfId="58789" xr:uid="{00000000-0005-0000-0000-000040D20000}"/>
    <cellStyle name="Normal 6 2 2 2 3 6" xfId="44147" xr:uid="{00000000-0005-0000-0000-000041D20000}"/>
    <cellStyle name="Normal 6 2 2 2 3 7" xfId="44148" xr:uid="{00000000-0005-0000-0000-000042D20000}"/>
    <cellStyle name="Normal 6 2 2 2 4" xfId="44149" xr:uid="{00000000-0005-0000-0000-000043D20000}"/>
    <cellStyle name="Normal 6 2 2 2 4 2" xfId="44150" xr:uid="{00000000-0005-0000-0000-000044D20000}"/>
    <cellStyle name="Normal 6 2 2 2 4 2 2" xfId="44151" xr:uid="{00000000-0005-0000-0000-000045D20000}"/>
    <cellStyle name="Normal 6 2 2 2 4 2 2 2" xfId="44152" xr:uid="{00000000-0005-0000-0000-000046D20000}"/>
    <cellStyle name="Normal 6 2 2 2 4 2 2 3" xfId="58790" xr:uid="{00000000-0005-0000-0000-000047D20000}"/>
    <cellStyle name="Normal 6 2 2 2 4 2 3" xfId="44153" xr:uid="{00000000-0005-0000-0000-000048D20000}"/>
    <cellStyle name="Normal 6 2 2 2 4 2 4" xfId="44154" xr:uid="{00000000-0005-0000-0000-000049D20000}"/>
    <cellStyle name="Normal 6 2 2 2 4 3" xfId="44155" xr:uid="{00000000-0005-0000-0000-00004AD20000}"/>
    <cellStyle name="Normal 6 2 2 2 4 3 2" xfId="44156" xr:uid="{00000000-0005-0000-0000-00004BD20000}"/>
    <cellStyle name="Normal 6 2 2 2 4 3 2 2" xfId="44157" xr:uid="{00000000-0005-0000-0000-00004CD20000}"/>
    <cellStyle name="Normal 6 2 2 2 4 3 2 3" xfId="58791" xr:uid="{00000000-0005-0000-0000-00004DD20000}"/>
    <cellStyle name="Normal 6 2 2 2 4 3 3" xfId="44158" xr:uid="{00000000-0005-0000-0000-00004ED20000}"/>
    <cellStyle name="Normal 6 2 2 2 4 3 4" xfId="44159" xr:uid="{00000000-0005-0000-0000-00004FD20000}"/>
    <cellStyle name="Normal 6 2 2 2 4 4" xfId="44160" xr:uid="{00000000-0005-0000-0000-000050D20000}"/>
    <cellStyle name="Normal 6 2 2 2 4 4 2" xfId="44161" xr:uid="{00000000-0005-0000-0000-000051D20000}"/>
    <cellStyle name="Normal 6 2 2 2 4 4 3" xfId="58792" xr:uid="{00000000-0005-0000-0000-000052D20000}"/>
    <cellStyle name="Normal 6 2 2 2 4 5" xfId="44162" xr:uid="{00000000-0005-0000-0000-000053D20000}"/>
    <cellStyle name="Normal 6 2 2 2 4 6" xfId="44163" xr:uid="{00000000-0005-0000-0000-000054D20000}"/>
    <cellStyle name="Normal 6 2 2 2 5" xfId="44164" xr:uid="{00000000-0005-0000-0000-000055D20000}"/>
    <cellStyle name="Normal 6 2 2 2 5 2" xfId="44165" xr:uid="{00000000-0005-0000-0000-000056D20000}"/>
    <cellStyle name="Normal 6 2 2 2 5 2 2" xfId="44166" xr:uid="{00000000-0005-0000-0000-000057D20000}"/>
    <cellStyle name="Normal 6 2 2 2 5 2 2 2" xfId="44167" xr:uid="{00000000-0005-0000-0000-000058D20000}"/>
    <cellStyle name="Normal 6 2 2 2 5 2 2 3" xfId="58793" xr:uid="{00000000-0005-0000-0000-000059D20000}"/>
    <cellStyle name="Normal 6 2 2 2 5 2 3" xfId="44168" xr:uid="{00000000-0005-0000-0000-00005AD20000}"/>
    <cellStyle name="Normal 6 2 2 2 5 2 4" xfId="44169" xr:uid="{00000000-0005-0000-0000-00005BD20000}"/>
    <cellStyle name="Normal 6 2 2 2 5 3" xfId="44170" xr:uid="{00000000-0005-0000-0000-00005CD20000}"/>
    <cellStyle name="Normal 6 2 2 2 5 3 2" xfId="44171" xr:uid="{00000000-0005-0000-0000-00005DD20000}"/>
    <cellStyle name="Normal 6 2 2 2 5 3 3" xfId="58794" xr:uid="{00000000-0005-0000-0000-00005ED20000}"/>
    <cellStyle name="Normal 6 2 2 2 5 4" xfId="44172" xr:uid="{00000000-0005-0000-0000-00005FD20000}"/>
    <cellStyle name="Normal 6 2 2 2 5 5" xfId="44173" xr:uid="{00000000-0005-0000-0000-000060D20000}"/>
    <cellStyle name="Normal 6 2 2 2 6" xfId="44174" xr:uid="{00000000-0005-0000-0000-000061D20000}"/>
    <cellStyle name="Normal 6 2 2 2 6 2" xfId="44175" xr:uid="{00000000-0005-0000-0000-000062D20000}"/>
    <cellStyle name="Normal 6 2 2 2 6 2 2" xfId="44176" xr:uid="{00000000-0005-0000-0000-000063D20000}"/>
    <cellStyle name="Normal 6 2 2 2 6 2 3" xfId="58795" xr:uid="{00000000-0005-0000-0000-000064D20000}"/>
    <cellStyle name="Normal 6 2 2 2 6 3" xfId="44177" xr:uid="{00000000-0005-0000-0000-000065D20000}"/>
    <cellStyle name="Normal 6 2 2 2 6 4" xfId="44178" xr:uid="{00000000-0005-0000-0000-000066D20000}"/>
    <cellStyle name="Normal 6 2 2 2 7" xfId="44179" xr:uid="{00000000-0005-0000-0000-000067D20000}"/>
    <cellStyle name="Normal 6 2 2 2 7 2" xfId="44180" xr:uid="{00000000-0005-0000-0000-000068D20000}"/>
    <cellStyle name="Normal 6 2 2 2 7 2 2" xfId="44181" xr:uid="{00000000-0005-0000-0000-000069D20000}"/>
    <cellStyle name="Normal 6 2 2 2 7 2 3" xfId="58796" xr:uid="{00000000-0005-0000-0000-00006AD20000}"/>
    <cellStyle name="Normal 6 2 2 2 7 3" xfId="44182" xr:uid="{00000000-0005-0000-0000-00006BD20000}"/>
    <cellStyle name="Normal 6 2 2 2 7 4" xfId="44183" xr:uid="{00000000-0005-0000-0000-00006CD20000}"/>
    <cellStyle name="Normal 6 2 2 2 8" xfId="44184" xr:uid="{00000000-0005-0000-0000-00006DD20000}"/>
    <cellStyle name="Normal 6 2 2 2 8 2" xfId="44185" xr:uid="{00000000-0005-0000-0000-00006ED20000}"/>
    <cellStyle name="Normal 6 2 2 2 8 3" xfId="58797" xr:uid="{00000000-0005-0000-0000-00006FD20000}"/>
    <cellStyle name="Normal 6 2 2 2 9" xfId="44186" xr:uid="{00000000-0005-0000-0000-000070D20000}"/>
    <cellStyle name="Normal 6 2 2 3" xfId="44187" xr:uid="{00000000-0005-0000-0000-000071D20000}"/>
    <cellStyle name="Normal 6 2 2 3 2" xfId="44188" xr:uid="{00000000-0005-0000-0000-000072D20000}"/>
    <cellStyle name="Normal 6 2 2 3 2 2" xfId="44189" xr:uid="{00000000-0005-0000-0000-000073D20000}"/>
    <cellStyle name="Normal 6 2 2 3 2 2 2" xfId="44190" xr:uid="{00000000-0005-0000-0000-000074D20000}"/>
    <cellStyle name="Normal 6 2 2 3 2 2 2 2" xfId="44191" xr:uid="{00000000-0005-0000-0000-000075D20000}"/>
    <cellStyle name="Normal 6 2 2 3 2 2 2 2 2" xfId="44192" xr:uid="{00000000-0005-0000-0000-000076D20000}"/>
    <cellStyle name="Normal 6 2 2 3 2 2 2 2 3" xfId="58798" xr:uid="{00000000-0005-0000-0000-000077D20000}"/>
    <cellStyle name="Normal 6 2 2 3 2 2 2 3" xfId="44193" xr:uid="{00000000-0005-0000-0000-000078D20000}"/>
    <cellStyle name="Normal 6 2 2 3 2 2 2 4" xfId="44194" xr:uid="{00000000-0005-0000-0000-000079D20000}"/>
    <cellStyle name="Normal 6 2 2 3 2 2 3" xfId="44195" xr:uid="{00000000-0005-0000-0000-00007AD20000}"/>
    <cellStyle name="Normal 6 2 2 3 2 2 3 2" xfId="44196" xr:uid="{00000000-0005-0000-0000-00007BD20000}"/>
    <cellStyle name="Normal 6 2 2 3 2 2 3 2 2" xfId="44197" xr:uid="{00000000-0005-0000-0000-00007CD20000}"/>
    <cellStyle name="Normal 6 2 2 3 2 2 3 2 3" xfId="58799" xr:uid="{00000000-0005-0000-0000-00007DD20000}"/>
    <cellStyle name="Normal 6 2 2 3 2 2 3 3" xfId="44198" xr:uid="{00000000-0005-0000-0000-00007ED20000}"/>
    <cellStyle name="Normal 6 2 2 3 2 2 3 4" xfId="44199" xr:uid="{00000000-0005-0000-0000-00007FD20000}"/>
    <cellStyle name="Normal 6 2 2 3 2 2 4" xfId="44200" xr:uid="{00000000-0005-0000-0000-000080D20000}"/>
    <cellStyle name="Normal 6 2 2 3 2 2 4 2" xfId="44201" xr:uid="{00000000-0005-0000-0000-000081D20000}"/>
    <cellStyle name="Normal 6 2 2 3 2 2 4 3" xfId="58800" xr:uid="{00000000-0005-0000-0000-000082D20000}"/>
    <cellStyle name="Normal 6 2 2 3 2 2 5" xfId="44202" xr:uid="{00000000-0005-0000-0000-000083D20000}"/>
    <cellStyle name="Normal 6 2 2 3 2 2 6" xfId="44203" xr:uid="{00000000-0005-0000-0000-000084D20000}"/>
    <cellStyle name="Normal 6 2 2 3 2 3" xfId="44204" xr:uid="{00000000-0005-0000-0000-000085D20000}"/>
    <cellStyle name="Normal 6 2 2 3 2 3 2" xfId="44205" xr:uid="{00000000-0005-0000-0000-000086D20000}"/>
    <cellStyle name="Normal 6 2 2 3 2 3 2 2" xfId="44206" xr:uid="{00000000-0005-0000-0000-000087D20000}"/>
    <cellStyle name="Normal 6 2 2 3 2 3 2 3" xfId="58801" xr:uid="{00000000-0005-0000-0000-000088D20000}"/>
    <cellStyle name="Normal 6 2 2 3 2 3 3" xfId="44207" xr:uid="{00000000-0005-0000-0000-000089D20000}"/>
    <cellStyle name="Normal 6 2 2 3 2 3 4" xfId="44208" xr:uid="{00000000-0005-0000-0000-00008AD20000}"/>
    <cellStyle name="Normal 6 2 2 3 2 4" xfId="44209" xr:uid="{00000000-0005-0000-0000-00008BD20000}"/>
    <cellStyle name="Normal 6 2 2 3 2 4 2" xfId="44210" xr:uid="{00000000-0005-0000-0000-00008CD20000}"/>
    <cellStyle name="Normal 6 2 2 3 2 4 2 2" xfId="44211" xr:uid="{00000000-0005-0000-0000-00008DD20000}"/>
    <cellStyle name="Normal 6 2 2 3 2 4 2 3" xfId="58802" xr:uid="{00000000-0005-0000-0000-00008ED20000}"/>
    <cellStyle name="Normal 6 2 2 3 2 4 3" xfId="44212" xr:uid="{00000000-0005-0000-0000-00008FD20000}"/>
    <cellStyle name="Normal 6 2 2 3 2 4 4" xfId="44213" xr:uid="{00000000-0005-0000-0000-000090D20000}"/>
    <cellStyle name="Normal 6 2 2 3 2 5" xfId="44214" xr:uid="{00000000-0005-0000-0000-000091D20000}"/>
    <cellStyle name="Normal 6 2 2 3 2 5 2" xfId="44215" xr:uid="{00000000-0005-0000-0000-000092D20000}"/>
    <cellStyle name="Normal 6 2 2 3 2 5 3" xfId="58803" xr:uid="{00000000-0005-0000-0000-000093D20000}"/>
    <cellStyle name="Normal 6 2 2 3 2 6" xfId="44216" xr:uid="{00000000-0005-0000-0000-000094D20000}"/>
    <cellStyle name="Normal 6 2 2 3 2 7" xfId="44217" xr:uid="{00000000-0005-0000-0000-000095D20000}"/>
    <cellStyle name="Normal 6 2 2 3 3" xfId="44218" xr:uid="{00000000-0005-0000-0000-000096D20000}"/>
    <cellStyle name="Normal 6 2 2 3 3 2" xfId="44219" xr:uid="{00000000-0005-0000-0000-000097D20000}"/>
    <cellStyle name="Normal 6 2 2 3 3 2 2" xfId="44220" xr:uid="{00000000-0005-0000-0000-000098D20000}"/>
    <cellStyle name="Normal 6 2 2 3 3 2 2 2" xfId="44221" xr:uid="{00000000-0005-0000-0000-000099D20000}"/>
    <cellStyle name="Normal 6 2 2 3 3 2 2 3" xfId="58804" xr:uid="{00000000-0005-0000-0000-00009AD20000}"/>
    <cellStyle name="Normal 6 2 2 3 3 2 3" xfId="44222" xr:uid="{00000000-0005-0000-0000-00009BD20000}"/>
    <cellStyle name="Normal 6 2 2 3 3 2 4" xfId="44223" xr:uid="{00000000-0005-0000-0000-00009CD20000}"/>
    <cellStyle name="Normal 6 2 2 3 3 3" xfId="44224" xr:uid="{00000000-0005-0000-0000-00009DD20000}"/>
    <cellStyle name="Normal 6 2 2 3 3 3 2" xfId="44225" xr:uid="{00000000-0005-0000-0000-00009ED20000}"/>
    <cellStyle name="Normal 6 2 2 3 3 3 2 2" xfId="44226" xr:uid="{00000000-0005-0000-0000-00009FD20000}"/>
    <cellStyle name="Normal 6 2 2 3 3 3 2 3" xfId="58805" xr:uid="{00000000-0005-0000-0000-0000A0D20000}"/>
    <cellStyle name="Normal 6 2 2 3 3 3 3" xfId="44227" xr:uid="{00000000-0005-0000-0000-0000A1D20000}"/>
    <cellStyle name="Normal 6 2 2 3 3 3 4" xfId="44228" xr:uid="{00000000-0005-0000-0000-0000A2D20000}"/>
    <cellStyle name="Normal 6 2 2 3 3 4" xfId="44229" xr:uid="{00000000-0005-0000-0000-0000A3D20000}"/>
    <cellStyle name="Normal 6 2 2 3 3 4 2" xfId="44230" xr:uid="{00000000-0005-0000-0000-0000A4D20000}"/>
    <cellStyle name="Normal 6 2 2 3 3 4 3" xfId="58806" xr:uid="{00000000-0005-0000-0000-0000A5D20000}"/>
    <cellStyle name="Normal 6 2 2 3 3 5" xfId="44231" xr:uid="{00000000-0005-0000-0000-0000A6D20000}"/>
    <cellStyle name="Normal 6 2 2 3 3 6" xfId="44232" xr:uid="{00000000-0005-0000-0000-0000A7D20000}"/>
    <cellStyle name="Normal 6 2 2 3 4" xfId="44233" xr:uid="{00000000-0005-0000-0000-0000A8D20000}"/>
    <cellStyle name="Normal 6 2 2 3 4 2" xfId="44234" xr:uid="{00000000-0005-0000-0000-0000A9D20000}"/>
    <cellStyle name="Normal 6 2 2 3 4 2 2" xfId="44235" xr:uid="{00000000-0005-0000-0000-0000AAD20000}"/>
    <cellStyle name="Normal 6 2 2 3 4 2 2 2" xfId="44236" xr:uid="{00000000-0005-0000-0000-0000ABD20000}"/>
    <cellStyle name="Normal 6 2 2 3 4 2 2 3" xfId="58807" xr:uid="{00000000-0005-0000-0000-0000ACD20000}"/>
    <cellStyle name="Normal 6 2 2 3 4 2 3" xfId="44237" xr:uid="{00000000-0005-0000-0000-0000ADD20000}"/>
    <cellStyle name="Normal 6 2 2 3 4 2 4" xfId="44238" xr:uid="{00000000-0005-0000-0000-0000AED20000}"/>
    <cellStyle name="Normal 6 2 2 3 4 3" xfId="44239" xr:uid="{00000000-0005-0000-0000-0000AFD20000}"/>
    <cellStyle name="Normal 6 2 2 3 4 3 2" xfId="44240" xr:uid="{00000000-0005-0000-0000-0000B0D20000}"/>
    <cellStyle name="Normal 6 2 2 3 4 3 3" xfId="58808" xr:uid="{00000000-0005-0000-0000-0000B1D20000}"/>
    <cellStyle name="Normal 6 2 2 3 4 4" xfId="44241" xr:uid="{00000000-0005-0000-0000-0000B2D20000}"/>
    <cellStyle name="Normal 6 2 2 3 4 5" xfId="44242" xr:uid="{00000000-0005-0000-0000-0000B3D20000}"/>
    <cellStyle name="Normal 6 2 2 3 5" xfId="44243" xr:uid="{00000000-0005-0000-0000-0000B4D20000}"/>
    <cellStyle name="Normal 6 2 2 3 5 2" xfId="44244" xr:uid="{00000000-0005-0000-0000-0000B5D20000}"/>
    <cellStyle name="Normal 6 2 2 3 5 2 2" xfId="44245" xr:uid="{00000000-0005-0000-0000-0000B6D20000}"/>
    <cellStyle name="Normal 6 2 2 3 5 2 3" xfId="58809" xr:uid="{00000000-0005-0000-0000-0000B7D20000}"/>
    <cellStyle name="Normal 6 2 2 3 5 3" xfId="44246" xr:uid="{00000000-0005-0000-0000-0000B8D20000}"/>
    <cellStyle name="Normal 6 2 2 3 5 4" xfId="44247" xr:uid="{00000000-0005-0000-0000-0000B9D20000}"/>
    <cellStyle name="Normal 6 2 2 3 6" xfId="44248" xr:uid="{00000000-0005-0000-0000-0000BAD20000}"/>
    <cellStyle name="Normal 6 2 2 3 6 2" xfId="44249" xr:uid="{00000000-0005-0000-0000-0000BBD20000}"/>
    <cellStyle name="Normal 6 2 2 3 6 2 2" xfId="44250" xr:uid="{00000000-0005-0000-0000-0000BCD20000}"/>
    <cellStyle name="Normal 6 2 2 3 6 2 3" xfId="58810" xr:uid="{00000000-0005-0000-0000-0000BDD20000}"/>
    <cellStyle name="Normal 6 2 2 3 6 3" xfId="44251" xr:uid="{00000000-0005-0000-0000-0000BED20000}"/>
    <cellStyle name="Normal 6 2 2 3 6 4" xfId="44252" xr:uid="{00000000-0005-0000-0000-0000BFD20000}"/>
    <cellStyle name="Normal 6 2 2 3 7" xfId="44253" xr:uid="{00000000-0005-0000-0000-0000C0D20000}"/>
    <cellStyle name="Normal 6 2 2 3 7 2" xfId="44254" xr:uid="{00000000-0005-0000-0000-0000C1D20000}"/>
    <cellStyle name="Normal 6 2 2 3 7 3" xfId="58811" xr:uid="{00000000-0005-0000-0000-0000C2D20000}"/>
    <cellStyle name="Normal 6 2 2 3 8" xfId="44255" xr:uid="{00000000-0005-0000-0000-0000C3D20000}"/>
    <cellStyle name="Normal 6 2 2 3 9" xfId="44256" xr:uid="{00000000-0005-0000-0000-0000C4D20000}"/>
    <cellStyle name="Normal 6 2 2 4" xfId="44257" xr:uid="{00000000-0005-0000-0000-0000C5D20000}"/>
    <cellStyle name="Normal 6 2 2 4 2" xfId="44258" xr:uid="{00000000-0005-0000-0000-0000C6D20000}"/>
    <cellStyle name="Normal 6 2 2 4 2 2" xfId="44259" xr:uid="{00000000-0005-0000-0000-0000C7D20000}"/>
    <cellStyle name="Normal 6 2 2 4 2 2 2" xfId="44260" xr:uid="{00000000-0005-0000-0000-0000C8D20000}"/>
    <cellStyle name="Normal 6 2 2 4 2 2 2 2" xfId="44261" xr:uid="{00000000-0005-0000-0000-0000C9D20000}"/>
    <cellStyle name="Normal 6 2 2 4 2 2 2 3" xfId="58812" xr:uid="{00000000-0005-0000-0000-0000CAD20000}"/>
    <cellStyle name="Normal 6 2 2 4 2 2 3" xfId="44262" xr:uid="{00000000-0005-0000-0000-0000CBD20000}"/>
    <cellStyle name="Normal 6 2 2 4 2 2 4" xfId="44263" xr:uid="{00000000-0005-0000-0000-0000CCD20000}"/>
    <cellStyle name="Normal 6 2 2 4 2 3" xfId="44264" xr:uid="{00000000-0005-0000-0000-0000CDD20000}"/>
    <cellStyle name="Normal 6 2 2 4 2 3 2" xfId="44265" xr:uid="{00000000-0005-0000-0000-0000CED20000}"/>
    <cellStyle name="Normal 6 2 2 4 2 3 2 2" xfId="44266" xr:uid="{00000000-0005-0000-0000-0000CFD20000}"/>
    <cellStyle name="Normal 6 2 2 4 2 3 2 3" xfId="58813" xr:uid="{00000000-0005-0000-0000-0000D0D20000}"/>
    <cellStyle name="Normal 6 2 2 4 2 3 3" xfId="44267" xr:uid="{00000000-0005-0000-0000-0000D1D20000}"/>
    <cellStyle name="Normal 6 2 2 4 2 3 4" xfId="44268" xr:uid="{00000000-0005-0000-0000-0000D2D20000}"/>
    <cellStyle name="Normal 6 2 2 4 2 4" xfId="44269" xr:uid="{00000000-0005-0000-0000-0000D3D20000}"/>
    <cellStyle name="Normal 6 2 2 4 2 4 2" xfId="44270" xr:uid="{00000000-0005-0000-0000-0000D4D20000}"/>
    <cellStyle name="Normal 6 2 2 4 2 4 3" xfId="58814" xr:uid="{00000000-0005-0000-0000-0000D5D20000}"/>
    <cellStyle name="Normal 6 2 2 4 2 5" xfId="44271" xr:uid="{00000000-0005-0000-0000-0000D6D20000}"/>
    <cellStyle name="Normal 6 2 2 4 2 6" xfId="44272" xr:uid="{00000000-0005-0000-0000-0000D7D20000}"/>
    <cellStyle name="Normal 6 2 2 4 3" xfId="44273" xr:uid="{00000000-0005-0000-0000-0000D8D20000}"/>
    <cellStyle name="Normal 6 2 2 4 3 2" xfId="44274" xr:uid="{00000000-0005-0000-0000-0000D9D20000}"/>
    <cellStyle name="Normal 6 2 2 4 3 2 2" xfId="44275" xr:uid="{00000000-0005-0000-0000-0000DAD20000}"/>
    <cellStyle name="Normal 6 2 2 4 3 2 3" xfId="58815" xr:uid="{00000000-0005-0000-0000-0000DBD20000}"/>
    <cellStyle name="Normal 6 2 2 4 3 3" xfId="44276" xr:uid="{00000000-0005-0000-0000-0000DCD20000}"/>
    <cellStyle name="Normal 6 2 2 4 3 4" xfId="44277" xr:uid="{00000000-0005-0000-0000-0000DDD20000}"/>
    <cellStyle name="Normal 6 2 2 4 4" xfId="44278" xr:uid="{00000000-0005-0000-0000-0000DED20000}"/>
    <cellStyle name="Normal 6 2 2 4 4 2" xfId="44279" xr:uid="{00000000-0005-0000-0000-0000DFD20000}"/>
    <cellStyle name="Normal 6 2 2 4 4 2 2" xfId="44280" xr:uid="{00000000-0005-0000-0000-0000E0D20000}"/>
    <cellStyle name="Normal 6 2 2 4 4 2 3" xfId="58816" xr:uid="{00000000-0005-0000-0000-0000E1D20000}"/>
    <cellStyle name="Normal 6 2 2 4 4 3" xfId="44281" xr:uid="{00000000-0005-0000-0000-0000E2D20000}"/>
    <cellStyle name="Normal 6 2 2 4 4 4" xfId="44282" xr:uid="{00000000-0005-0000-0000-0000E3D20000}"/>
    <cellStyle name="Normal 6 2 2 4 5" xfId="44283" xr:uid="{00000000-0005-0000-0000-0000E4D20000}"/>
    <cellStyle name="Normal 6 2 2 4 5 2" xfId="44284" xr:uid="{00000000-0005-0000-0000-0000E5D20000}"/>
    <cellStyle name="Normal 6 2 2 4 5 3" xfId="58817" xr:uid="{00000000-0005-0000-0000-0000E6D20000}"/>
    <cellStyle name="Normal 6 2 2 4 6" xfId="44285" xr:uid="{00000000-0005-0000-0000-0000E7D20000}"/>
    <cellStyle name="Normal 6 2 2 4 7" xfId="44286" xr:uid="{00000000-0005-0000-0000-0000E8D20000}"/>
    <cellStyle name="Normal 6 2 2 5" xfId="44287" xr:uid="{00000000-0005-0000-0000-0000E9D20000}"/>
    <cellStyle name="Normal 6 2 2 5 2" xfId="44288" xr:uid="{00000000-0005-0000-0000-0000EAD20000}"/>
    <cellStyle name="Normal 6 2 2 5 2 2" xfId="44289" xr:uid="{00000000-0005-0000-0000-0000EBD20000}"/>
    <cellStyle name="Normal 6 2 2 5 2 2 2" xfId="44290" xr:uid="{00000000-0005-0000-0000-0000ECD20000}"/>
    <cellStyle name="Normal 6 2 2 5 2 2 3" xfId="58818" xr:uid="{00000000-0005-0000-0000-0000EDD20000}"/>
    <cellStyle name="Normal 6 2 2 5 2 3" xfId="44291" xr:uid="{00000000-0005-0000-0000-0000EED20000}"/>
    <cellStyle name="Normal 6 2 2 5 2 4" xfId="44292" xr:uid="{00000000-0005-0000-0000-0000EFD20000}"/>
    <cellStyle name="Normal 6 2 2 5 3" xfId="44293" xr:uid="{00000000-0005-0000-0000-0000F0D20000}"/>
    <cellStyle name="Normal 6 2 2 5 3 2" xfId="44294" xr:uid="{00000000-0005-0000-0000-0000F1D20000}"/>
    <cellStyle name="Normal 6 2 2 5 3 2 2" xfId="44295" xr:uid="{00000000-0005-0000-0000-0000F2D20000}"/>
    <cellStyle name="Normal 6 2 2 5 3 2 3" xfId="58819" xr:uid="{00000000-0005-0000-0000-0000F3D20000}"/>
    <cellStyle name="Normal 6 2 2 5 3 3" xfId="44296" xr:uid="{00000000-0005-0000-0000-0000F4D20000}"/>
    <cellStyle name="Normal 6 2 2 5 3 4" xfId="44297" xr:uid="{00000000-0005-0000-0000-0000F5D20000}"/>
    <cellStyle name="Normal 6 2 2 5 4" xfId="44298" xr:uid="{00000000-0005-0000-0000-0000F6D20000}"/>
    <cellStyle name="Normal 6 2 2 5 4 2" xfId="44299" xr:uid="{00000000-0005-0000-0000-0000F7D20000}"/>
    <cellStyle name="Normal 6 2 2 5 4 3" xfId="58820" xr:uid="{00000000-0005-0000-0000-0000F8D20000}"/>
    <cellStyle name="Normal 6 2 2 5 5" xfId="44300" xr:uid="{00000000-0005-0000-0000-0000F9D20000}"/>
    <cellStyle name="Normal 6 2 2 5 6" xfId="44301" xr:uid="{00000000-0005-0000-0000-0000FAD20000}"/>
    <cellStyle name="Normal 6 2 2 6" xfId="44302" xr:uid="{00000000-0005-0000-0000-0000FBD20000}"/>
    <cellStyle name="Normal 6 2 2 6 2" xfId="44303" xr:uid="{00000000-0005-0000-0000-0000FCD20000}"/>
    <cellStyle name="Normal 6 2 2 6 2 2" xfId="44304" xr:uid="{00000000-0005-0000-0000-0000FDD20000}"/>
    <cellStyle name="Normal 6 2 2 6 2 2 2" xfId="44305" xr:uid="{00000000-0005-0000-0000-0000FED20000}"/>
    <cellStyle name="Normal 6 2 2 6 2 2 3" xfId="58821" xr:uid="{00000000-0005-0000-0000-0000FFD20000}"/>
    <cellStyle name="Normal 6 2 2 6 2 3" xfId="44306" xr:uid="{00000000-0005-0000-0000-000000D30000}"/>
    <cellStyle name="Normal 6 2 2 6 2 4" xfId="44307" xr:uid="{00000000-0005-0000-0000-000001D30000}"/>
    <cellStyle name="Normal 6 2 2 6 3" xfId="44308" xr:uid="{00000000-0005-0000-0000-000002D30000}"/>
    <cellStyle name="Normal 6 2 2 6 3 2" xfId="44309" xr:uid="{00000000-0005-0000-0000-000003D30000}"/>
    <cellStyle name="Normal 6 2 2 6 3 3" xfId="58822" xr:uid="{00000000-0005-0000-0000-000004D30000}"/>
    <cellStyle name="Normal 6 2 2 6 4" xfId="44310" xr:uid="{00000000-0005-0000-0000-000005D30000}"/>
    <cellStyle name="Normal 6 2 2 6 5" xfId="44311" xr:uid="{00000000-0005-0000-0000-000006D30000}"/>
    <cellStyle name="Normal 6 2 2 7" xfId="44312" xr:uid="{00000000-0005-0000-0000-000007D30000}"/>
    <cellStyle name="Normal 6 2 2 7 2" xfId="44313" xr:uid="{00000000-0005-0000-0000-000008D30000}"/>
    <cellStyle name="Normal 6 2 2 7 2 2" xfId="44314" xr:uid="{00000000-0005-0000-0000-000009D30000}"/>
    <cellStyle name="Normal 6 2 2 7 2 3" xfId="58823" xr:uid="{00000000-0005-0000-0000-00000AD30000}"/>
    <cellStyle name="Normal 6 2 2 7 3" xfId="44315" xr:uid="{00000000-0005-0000-0000-00000BD30000}"/>
    <cellStyle name="Normal 6 2 2 7 4" xfId="44316" xr:uid="{00000000-0005-0000-0000-00000CD30000}"/>
    <cellStyle name="Normal 6 2 2 8" xfId="44317" xr:uid="{00000000-0005-0000-0000-00000DD30000}"/>
    <cellStyle name="Normal 6 2 2 8 2" xfId="44318" xr:uid="{00000000-0005-0000-0000-00000ED30000}"/>
    <cellStyle name="Normal 6 2 2 8 2 2" xfId="44319" xr:uid="{00000000-0005-0000-0000-00000FD30000}"/>
    <cellStyle name="Normal 6 2 2 8 2 3" xfId="58824" xr:uid="{00000000-0005-0000-0000-000010D30000}"/>
    <cellStyle name="Normal 6 2 2 8 3" xfId="44320" xr:uid="{00000000-0005-0000-0000-000011D30000}"/>
    <cellStyle name="Normal 6 2 2 8 4" xfId="44321" xr:uid="{00000000-0005-0000-0000-000012D30000}"/>
    <cellStyle name="Normal 6 2 2 9" xfId="44322" xr:uid="{00000000-0005-0000-0000-000013D30000}"/>
    <cellStyle name="Normal 6 2 2 9 2" xfId="44323" xr:uid="{00000000-0005-0000-0000-000014D30000}"/>
    <cellStyle name="Normal 6 2 2 9 3" xfId="58825" xr:uid="{00000000-0005-0000-0000-000015D30000}"/>
    <cellStyle name="Normal 6 2 3" xfId="44324" xr:uid="{00000000-0005-0000-0000-000016D30000}"/>
    <cellStyle name="Normal 6 2 3 10" xfId="44325" xr:uid="{00000000-0005-0000-0000-000017D30000}"/>
    <cellStyle name="Normal 6 2 3 11" xfId="44326" xr:uid="{00000000-0005-0000-0000-000018D30000}"/>
    <cellStyle name="Normal 6 2 3 2" xfId="44327" xr:uid="{00000000-0005-0000-0000-000019D30000}"/>
    <cellStyle name="Normal 6 2 3 2 10" xfId="44328" xr:uid="{00000000-0005-0000-0000-00001AD30000}"/>
    <cellStyle name="Normal 6 2 3 2 2" xfId="44329" xr:uid="{00000000-0005-0000-0000-00001BD30000}"/>
    <cellStyle name="Normal 6 2 3 2 2 2" xfId="44330" xr:uid="{00000000-0005-0000-0000-00001CD30000}"/>
    <cellStyle name="Normal 6 2 3 2 2 2 2" xfId="44331" xr:uid="{00000000-0005-0000-0000-00001DD30000}"/>
    <cellStyle name="Normal 6 2 3 2 2 2 2 2" xfId="44332" xr:uid="{00000000-0005-0000-0000-00001ED30000}"/>
    <cellStyle name="Normal 6 2 3 2 2 2 2 2 2" xfId="44333" xr:uid="{00000000-0005-0000-0000-00001FD30000}"/>
    <cellStyle name="Normal 6 2 3 2 2 2 2 2 2 2" xfId="44334" xr:uid="{00000000-0005-0000-0000-000020D30000}"/>
    <cellStyle name="Normal 6 2 3 2 2 2 2 2 2 3" xfId="58826" xr:uid="{00000000-0005-0000-0000-000021D30000}"/>
    <cellStyle name="Normal 6 2 3 2 2 2 2 2 3" xfId="44335" xr:uid="{00000000-0005-0000-0000-000022D30000}"/>
    <cellStyle name="Normal 6 2 3 2 2 2 2 2 4" xfId="44336" xr:uid="{00000000-0005-0000-0000-000023D30000}"/>
    <cellStyle name="Normal 6 2 3 2 2 2 2 3" xfId="44337" xr:uid="{00000000-0005-0000-0000-000024D30000}"/>
    <cellStyle name="Normal 6 2 3 2 2 2 2 3 2" xfId="44338" xr:uid="{00000000-0005-0000-0000-000025D30000}"/>
    <cellStyle name="Normal 6 2 3 2 2 2 2 3 2 2" xfId="44339" xr:uid="{00000000-0005-0000-0000-000026D30000}"/>
    <cellStyle name="Normal 6 2 3 2 2 2 2 3 2 3" xfId="58827" xr:uid="{00000000-0005-0000-0000-000027D30000}"/>
    <cellStyle name="Normal 6 2 3 2 2 2 2 3 3" xfId="44340" xr:uid="{00000000-0005-0000-0000-000028D30000}"/>
    <cellStyle name="Normal 6 2 3 2 2 2 2 3 4" xfId="44341" xr:uid="{00000000-0005-0000-0000-000029D30000}"/>
    <cellStyle name="Normal 6 2 3 2 2 2 2 4" xfId="44342" xr:uid="{00000000-0005-0000-0000-00002AD30000}"/>
    <cellStyle name="Normal 6 2 3 2 2 2 2 4 2" xfId="44343" xr:uid="{00000000-0005-0000-0000-00002BD30000}"/>
    <cellStyle name="Normal 6 2 3 2 2 2 2 4 3" xfId="58828" xr:uid="{00000000-0005-0000-0000-00002CD30000}"/>
    <cellStyle name="Normal 6 2 3 2 2 2 2 5" xfId="44344" xr:uid="{00000000-0005-0000-0000-00002DD30000}"/>
    <cellStyle name="Normal 6 2 3 2 2 2 2 6" xfId="44345" xr:uid="{00000000-0005-0000-0000-00002ED30000}"/>
    <cellStyle name="Normal 6 2 3 2 2 2 3" xfId="44346" xr:uid="{00000000-0005-0000-0000-00002FD30000}"/>
    <cellStyle name="Normal 6 2 3 2 2 2 3 2" xfId="44347" xr:uid="{00000000-0005-0000-0000-000030D30000}"/>
    <cellStyle name="Normal 6 2 3 2 2 2 3 2 2" xfId="44348" xr:uid="{00000000-0005-0000-0000-000031D30000}"/>
    <cellStyle name="Normal 6 2 3 2 2 2 3 2 3" xfId="58829" xr:uid="{00000000-0005-0000-0000-000032D30000}"/>
    <cellStyle name="Normal 6 2 3 2 2 2 3 3" xfId="44349" xr:uid="{00000000-0005-0000-0000-000033D30000}"/>
    <cellStyle name="Normal 6 2 3 2 2 2 3 4" xfId="44350" xr:uid="{00000000-0005-0000-0000-000034D30000}"/>
    <cellStyle name="Normal 6 2 3 2 2 2 4" xfId="44351" xr:uid="{00000000-0005-0000-0000-000035D30000}"/>
    <cellStyle name="Normal 6 2 3 2 2 2 4 2" xfId="44352" xr:uid="{00000000-0005-0000-0000-000036D30000}"/>
    <cellStyle name="Normal 6 2 3 2 2 2 4 2 2" xfId="44353" xr:uid="{00000000-0005-0000-0000-000037D30000}"/>
    <cellStyle name="Normal 6 2 3 2 2 2 4 2 3" xfId="58830" xr:uid="{00000000-0005-0000-0000-000038D30000}"/>
    <cellStyle name="Normal 6 2 3 2 2 2 4 3" xfId="44354" xr:uid="{00000000-0005-0000-0000-000039D30000}"/>
    <cellStyle name="Normal 6 2 3 2 2 2 4 4" xfId="44355" xr:uid="{00000000-0005-0000-0000-00003AD30000}"/>
    <cellStyle name="Normal 6 2 3 2 2 2 5" xfId="44356" xr:uid="{00000000-0005-0000-0000-00003BD30000}"/>
    <cellStyle name="Normal 6 2 3 2 2 2 5 2" xfId="44357" xr:uid="{00000000-0005-0000-0000-00003CD30000}"/>
    <cellStyle name="Normal 6 2 3 2 2 2 5 3" xfId="58831" xr:uid="{00000000-0005-0000-0000-00003DD30000}"/>
    <cellStyle name="Normal 6 2 3 2 2 2 6" xfId="44358" xr:uid="{00000000-0005-0000-0000-00003ED30000}"/>
    <cellStyle name="Normal 6 2 3 2 2 2 7" xfId="44359" xr:uid="{00000000-0005-0000-0000-00003FD30000}"/>
    <cellStyle name="Normal 6 2 3 2 2 3" xfId="44360" xr:uid="{00000000-0005-0000-0000-000040D30000}"/>
    <cellStyle name="Normal 6 2 3 2 2 3 2" xfId="44361" xr:uid="{00000000-0005-0000-0000-000041D30000}"/>
    <cellStyle name="Normal 6 2 3 2 2 3 2 2" xfId="44362" xr:uid="{00000000-0005-0000-0000-000042D30000}"/>
    <cellStyle name="Normal 6 2 3 2 2 3 2 2 2" xfId="44363" xr:uid="{00000000-0005-0000-0000-000043D30000}"/>
    <cellStyle name="Normal 6 2 3 2 2 3 2 2 3" xfId="58832" xr:uid="{00000000-0005-0000-0000-000044D30000}"/>
    <cellStyle name="Normal 6 2 3 2 2 3 2 3" xfId="44364" xr:uid="{00000000-0005-0000-0000-000045D30000}"/>
    <cellStyle name="Normal 6 2 3 2 2 3 2 4" xfId="44365" xr:uid="{00000000-0005-0000-0000-000046D30000}"/>
    <cellStyle name="Normal 6 2 3 2 2 3 3" xfId="44366" xr:uid="{00000000-0005-0000-0000-000047D30000}"/>
    <cellStyle name="Normal 6 2 3 2 2 3 3 2" xfId="44367" xr:uid="{00000000-0005-0000-0000-000048D30000}"/>
    <cellStyle name="Normal 6 2 3 2 2 3 3 2 2" xfId="44368" xr:uid="{00000000-0005-0000-0000-000049D30000}"/>
    <cellStyle name="Normal 6 2 3 2 2 3 3 2 3" xfId="58833" xr:uid="{00000000-0005-0000-0000-00004AD30000}"/>
    <cellStyle name="Normal 6 2 3 2 2 3 3 3" xfId="44369" xr:uid="{00000000-0005-0000-0000-00004BD30000}"/>
    <cellStyle name="Normal 6 2 3 2 2 3 3 4" xfId="44370" xr:uid="{00000000-0005-0000-0000-00004CD30000}"/>
    <cellStyle name="Normal 6 2 3 2 2 3 4" xfId="44371" xr:uid="{00000000-0005-0000-0000-00004DD30000}"/>
    <cellStyle name="Normal 6 2 3 2 2 3 4 2" xfId="44372" xr:uid="{00000000-0005-0000-0000-00004ED30000}"/>
    <cellStyle name="Normal 6 2 3 2 2 3 4 3" xfId="58834" xr:uid="{00000000-0005-0000-0000-00004FD30000}"/>
    <cellStyle name="Normal 6 2 3 2 2 3 5" xfId="44373" xr:uid="{00000000-0005-0000-0000-000050D30000}"/>
    <cellStyle name="Normal 6 2 3 2 2 3 6" xfId="44374" xr:uid="{00000000-0005-0000-0000-000051D30000}"/>
    <cellStyle name="Normal 6 2 3 2 2 4" xfId="44375" xr:uid="{00000000-0005-0000-0000-000052D30000}"/>
    <cellStyle name="Normal 6 2 3 2 2 4 2" xfId="44376" xr:uid="{00000000-0005-0000-0000-000053D30000}"/>
    <cellStyle name="Normal 6 2 3 2 2 4 2 2" xfId="44377" xr:uid="{00000000-0005-0000-0000-000054D30000}"/>
    <cellStyle name="Normal 6 2 3 2 2 4 2 3" xfId="58835" xr:uid="{00000000-0005-0000-0000-000055D30000}"/>
    <cellStyle name="Normal 6 2 3 2 2 4 3" xfId="44378" xr:uid="{00000000-0005-0000-0000-000056D30000}"/>
    <cellStyle name="Normal 6 2 3 2 2 4 4" xfId="44379" xr:uid="{00000000-0005-0000-0000-000057D30000}"/>
    <cellStyle name="Normal 6 2 3 2 2 5" xfId="44380" xr:uid="{00000000-0005-0000-0000-000058D30000}"/>
    <cellStyle name="Normal 6 2 3 2 2 5 2" xfId="44381" xr:uid="{00000000-0005-0000-0000-000059D30000}"/>
    <cellStyle name="Normal 6 2 3 2 2 5 2 2" xfId="44382" xr:uid="{00000000-0005-0000-0000-00005AD30000}"/>
    <cellStyle name="Normal 6 2 3 2 2 5 2 3" xfId="58836" xr:uid="{00000000-0005-0000-0000-00005BD30000}"/>
    <cellStyle name="Normal 6 2 3 2 2 5 3" xfId="44383" xr:uid="{00000000-0005-0000-0000-00005CD30000}"/>
    <cellStyle name="Normal 6 2 3 2 2 5 4" xfId="44384" xr:uid="{00000000-0005-0000-0000-00005DD30000}"/>
    <cellStyle name="Normal 6 2 3 2 2 6" xfId="44385" xr:uid="{00000000-0005-0000-0000-00005ED30000}"/>
    <cellStyle name="Normal 6 2 3 2 2 6 2" xfId="44386" xr:uid="{00000000-0005-0000-0000-00005FD30000}"/>
    <cellStyle name="Normal 6 2 3 2 2 6 3" xfId="58837" xr:uid="{00000000-0005-0000-0000-000060D30000}"/>
    <cellStyle name="Normal 6 2 3 2 2 7" xfId="44387" xr:uid="{00000000-0005-0000-0000-000061D30000}"/>
    <cellStyle name="Normal 6 2 3 2 2 8" xfId="44388" xr:uid="{00000000-0005-0000-0000-000062D30000}"/>
    <cellStyle name="Normal 6 2 3 2 3" xfId="44389" xr:uid="{00000000-0005-0000-0000-000063D30000}"/>
    <cellStyle name="Normal 6 2 3 2 3 2" xfId="44390" xr:uid="{00000000-0005-0000-0000-000064D30000}"/>
    <cellStyle name="Normal 6 2 3 2 3 2 2" xfId="44391" xr:uid="{00000000-0005-0000-0000-000065D30000}"/>
    <cellStyle name="Normal 6 2 3 2 3 2 2 2" xfId="44392" xr:uid="{00000000-0005-0000-0000-000066D30000}"/>
    <cellStyle name="Normal 6 2 3 2 3 2 2 2 2" xfId="44393" xr:uid="{00000000-0005-0000-0000-000067D30000}"/>
    <cellStyle name="Normal 6 2 3 2 3 2 2 2 3" xfId="58838" xr:uid="{00000000-0005-0000-0000-000068D30000}"/>
    <cellStyle name="Normal 6 2 3 2 3 2 2 3" xfId="44394" xr:uid="{00000000-0005-0000-0000-000069D30000}"/>
    <cellStyle name="Normal 6 2 3 2 3 2 2 4" xfId="44395" xr:uid="{00000000-0005-0000-0000-00006AD30000}"/>
    <cellStyle name="Normal 6 2 3 2 3 2 3" xfId="44396" xr:uid="{00000000-0005-0000-0000-00006BD30000}"/>
    <cellStyle name="Normal 6 2 3 2 3 2 3 2" xfId="44397" xr:uid="{00000000-0005-0000-0000-00006CD30000}"/>
    <cellStyle name="Normal 6 2 3 2 3 2 3 2 2" xfId="44398" xr:uid="{00000000-0005-0000-0000-00006DD30000}"/>
    <cellStyle name="Normal 6 2 3 2 3 2 3 2 3" xfId="58839" xr:uid="{00000000-0005-0000-0000-00006ED30000}"/>
    <cellStyle name="Normal 6 2 3 2 3 2 3 3" xfId="44399" xr:uid="{00000000-0005-0000-0000-00006FD30000}"/>
    <cellStyle name="Normal 6 2 3 2 3 2 3 4" xfId="44400" xr:uid="{00000000-0005-0000-0000-000070D30000}"/>
    <cellStyle name="Normal 6 2 3 2 3 2 4" xfId="44401" xr:uid="{00000000-0005-0000-0000-000071D30000}"/>
    <cellStyle name="Normal 6 2 3 2 3 2 4 2" xfId="44402" xr:uid="{00000000-0005-0000-0000-000072D30000}"/>
    <cellStyle name="Normal 6 2 3 2 3 2 4 3" xfId="58840" xr:uid="{00000000-0005-0000-0000-000073D30000}"/>
    <cellStyle name="Normal 6 2 3 2 3 2 5" xfId="44403" xr:uid="{00000000-0005-0000-0000-000074D30000}"/>
    <cellStyle name="Normal 6 2 3 2 3 2 6" xfId="44404" xr:uid="{00000000-0005-0000-0000-000075D30000}"/>
    <cellStyle name="Normal 6 2 3 2 3 3" xfId="44405" xr:uid="{00000000-0005-0000-0000-000076D30000}"/>
    <cellStyle name="Normal 6 2 3 2 3 3 2" xfId="44406" xr:uid="{00000000-0005-0000-0000-000077D30000}"/>
    <cellStyle name="Normal 6 2 3 2 3 3 2 2" xfId="44407" xr:uid="{00000000-0005-0000-0000-000078D30000}"/>
    <cellStyle name="Normal 6 2 3 2 3 3 2 3" xfId="58841" xr:uid="{00000000-0005-0000-0000-000079D30000}"/>
    <cellStyle name="Normal 6 2 3 2 3 3 3" xfId="44408" xr:uid="{00000000-0005-0000-0000-00007AD30000}"/>
    <cellStyle name="Normal 6 2 3 2 3 3 4" xfId="44409" xr:uid="{00000000-0005-0000-0000-00007BD30000}"/>
    <cellStyle name="Normal 6 2 3 2 3 4" xfId="44410" xr:uid="{00000000-0005-0000-0000-00007CD30000}"/>
    <cellStyle name="Normal 6 2 3 2 3 4 2" xfId="44411" xr:uid="{00000000-0005-0000-0000-00007DD30000}"/>
    <cellStyle name="Normal 6 2 3 2 3 4 2 2" xfId="44412" xr:uid="{00000000-0005-0000-0000-00007ED30000}"/>
    <cellStyle name="Normal 6 2 3 2 3 4 2 3" xfId="58842" xr:uid="{00000000-0005-0000-0000-00007FD30000}"/>
    <cellStyle name="Normal 6 2 3 2 3 4 3" xfId="44413" xr:uid="{00000000-0005-0000-0000-000080D30000}"/>
    <cellStyle name="Normal 6 2 3 2 3 4 4" xfId="44414" xr:uid="{00000000-0005-0000-0000-000081D30000}"/>
    <cellStyle name="Normal 6 2 3 2 3 5" xfId="44415" xr:uid="{00000000-0005-0000-0000-000082D30000}"/>
    <cellStyle name="Normal 6 2 3 2 3 5 2" xfId="44416" xr:uid="{00000000-0005-0000-0000-000083D30000}"/>
    <cellStyle name="Normal 6 2 3 2 3 5 3" xfId="58843" xr:uid="{00000000-0005-0000-0000-000084D30000}"/>
    <cellStyle name="Normal 6 2 3 2 3 6" xfId="44417" xr:uid="{00000000-0005-0000-0000-000085D30000}"/>
    <cellStyle name="Normal 6 2 3 2 3 7" xfId="44418" xr:uid="{00000000-0005-0000-0000-000086D30000}"/>
    <cellStyle name="Normal 6 2 3 2 4" xfId="44419" xr:uid="{00000000-0005-0000-0000-000087D30000}"/>
    <cellStyle name="Normal 6 2 3 2 4 2" xfId="44420" xr:uid="{00000000-0005-0000-0000-000088D30000}"/>
    <cellStyle name="Normal 6 2 3 2 4 2 2" xfId="44421" xr:uid="{00000000-0005-0000-0000-000089D30000}"/>
    <cellStyle name="Normal 6 2 3 2 4 2 2 2" xfId="44422" xr:uid="{00000000-0005-0000-0000-00008AD30000}"/>
    <cellStyle name="Normal 6 2 3 2 4 2 2 3" xfId="58844" xr:uid="{00000000-0005-0000-0000-00008BD30000}"/>
    <cellStyle name="Normal 6 2 3 2 4 2 3" xfId="44423" xr:uid="{00000000-0005-0000-0000-00008CD30000}"/>
    <cellStyle name="Normal 6 2 3 2 4 2 4" xfId="44424" xr:uid="{00000000-0005-0000-0000-00008DD30000}"/>
    <cellStyle name="Normal 6 2 3 2 4 3" xfId="44425" xr:uid="{00000000-0005-0000-0000-00008ED30000}"/>
    <cellStyle name="Normal 6 2 3 2 4 3 2" xfId="44426" xr:uid="{00000000-0005-0000-0000-00008FD30000}"/>
    <cellStyle name="Normal 6 2 3 2 4 3 2 2" xfId="44427" xr:uid="{00000000-0005-0000-0000-000090D30000}"/>
    <cellStyle name="Normal 6 2 3 2 4 3 2 3" xfId="58845" xr:uid="{00000000-0005-0000-0000-000091D30000}"/>
    <cellStyle name="Normal 6 2 3 2 4 3 3" xfId="44428" xr:uid="{00000000-0005-0000-0000-000092D30000}"/>
    <cellStyle name="Normal 6 2 3 2 4 3 4" xfId="44429" xr:uid="{00000000-0005-0000-0000-000093D30000}"/>
    <cellStyle name="Normal 6 2 3 2 4 4" xfId="44430" xr:uid="{00000000-0005-0000-0000-000094D30000}"/>
    <cellStyle name="Normal 6 2 3 2 4 4 2" xfId="44431" xr:uid="{00000000-0005-0000-0000-000095D30000}"/>
    <cellStyle name="Normal 6 2 3 2 4 4 3" xfId="58846" xr:uid="{00000000-0005-0000-0000-000096D30000}"/>
    <cellStyle name="Normal 6 2 3 2 4 5" xfId="44432" xr:uid="{00000000-0005-0000-0000-000097D30000}"/>
    <cellStyle name="Normal 6 2 3 2 4 6" xfId="44433" xr:uid="{00000000-0005-0000-0000-000098D30000}"/>
    <cellStyle name="Normal 6 2 3 2 5" xfId="44434" xr:uid="{00000000-0005-0000-0000-000099D30000}"/>
    <cellStyle name="Normal 6 2 3 2 5 2" xfId="44435" xr:uid="{00000000-0005-0000-0000-00009AD30000}"/>
    <cellStyle name="Normal 6 2 3 2 5 2 2" xfId="44436" xr:uid="{00000000-0005-0000-0000-00009BD30000}"/>
    <cellStyle name="Normal 6 2 3 2 5 2 2 2" xfId="44437" xr:uid="{00000000-0005-0000-0000-00009CD30000}"/>
    <cellStyle name="Normal 6 2 3 2 5 2 2 3" xfId="58847" xr:uid="{00000000-0005-0000-0000-00009DD30000}"/>
    <cellStyle name="Normal 6 2 3 2 5 2 3" xfId="44438" xr:uid="{00000000-0005-0000-0000-00009ED30000}"/>
    <cellStyle name="Normal 6 2 3 2 5 2 4" xfId="44439" xr:uid="{00000000-0005-0000-0000-00009FD30000}"/>
    <cellStyle name="Normal 6 2 3 2 5 3" xfId="44440" xr:uid="{00000000-0005-0000-0000-0000A0D30000}"/>
    <cellStyle name="Normal 6 2 3 2 5 3 2" xfId="44441" xr:uid="{00000000-0005-0000-0000-0000A1D30000}"/>
    <cellStyle name="Normal 6 2 3 2 5 3 3" xfId="58848" xr:uid="{00000000-0005-0000-0000-0000A2D30000}"/>
    <cellStyle name="Normal 6 2 3 2 5 4" xfId="44442" xr:uid="{00000000-0005-0000-0000-0000A3D30000}"/>
    <cellStyle name="Normal 6 2 3 2 5 5" xfId="44443" xr:uid="{00000000-0005-0000-0000-0000A4D30000}"/>
    <cellStyle name="Normal 6 2 3 2 6" xfId="44444" xr:uid="{00000000-0005-0000-0000-0000A5D30000}"/>
    <cellStyle name="Normal 6 2 3 2 6 2" xfId="44445" xr:uid="{00000000-0005-0000-0000-0000A6D30000}"/>
    <cellStyle name="Normal 6 2 3 2 6 2 2" xfId="44446" xr:uid="{00000000-0005-0000-0000-0000A7D30000}"/>
    <cellStyle name="Normal 6 2 3 2 6 2 3" xfId="58849" xr:uid="{00000000-0005-0000-0000-0000A8D30000}"/>
    <cellStyle name="Normal 6 2 3 2 6 3" xfId="44447" xr:uid="{00000000-0005-0000-0000-0000A9D30000}"/>
    <cellStyle name="Normal 6 2 3 2 6 4" xfId="44448" xr:uid="{00000000-0005-0000-0000-0000AAD30000}"/>
    <cellStyle name="Normal 6 2 3 2 7" xfId="44449" xr:uid="{00000000-0005-0000-0000-0000ABD30000}"/>
    <cellStyle name="Normal 6 2 3 2 7 2" xfId="44450" xr:uid="{00000000-0005-0000-0000-0000ACD30000}"/>
    <cellStyle name="Normal 6 2 3 2 7 2 2" xfId="44451" xr:uid="{00000000-0005-0000-0000-0000ADD30000}"/>
    <cellStyle name="Normal 6 2 3 2 7 2 3" xfId="58850" xr:uid="{00000000-0005-0000-0000-0000AED30000}"/>
    <cellStyle name="Normal 6 2 3 2 7 3" xfId="44452" xr:uid="{00000000-0005-0000-0000-0000AFD30000}"/>
    <cellStyle name="Normal 6 2 3 2 7 4" xfId="44453" xr:uid="{00000000-0005-0000-0000-0000B0D30000}"/>
    <cellStyle name="Normal 6 2 3 2 8" xfId="44454" xr:uid="{00000000-0005-0000-0000-0000B1D30000}"/>
    <cellStyle name="Normal 6 2 3 2 8 2" xfId="44455" xr:uid="{00000000-0005-0000-0000-0000B2D30000}"/>
    <cellStyle name="Normal 6 2 3 2 8 3" xfId="58851" xr:uid="{00000000-0005-0000-0000-0000B3D30000}"/>
    <cellStyle name="Normal 6 2 3 2 9" xfId="44456" xr:uid="{00000000-0005-0000-0000-0000B4D30000}"/>
    <cellStyle name="Normal 6 2 3 3" xfId="44457" xr:uid="{00000000-0005-0000-0000-0000B5D30000}"/>
    <cellStyle name="Normal 6 2 3 3 2" xfId="44458" xr:uid="{00000000-0005-0000-0000-0000B6D30000}"/>
    <cellStyle name="Normal 6 2 3 3 2 2" xfId="44459" xr:uid="{00000000-0005-0000-0000-0000B7D30000}"/>
    <cellStyle name="Normal 6 2 3 3 2 2 2" xfId="44460" xr:uid="{00000000-0005-0000-0000-0000B8D30000}"/>
    <cellStyle name="Normal 6 2 3 3 2 2 2 2" xfId="44461" xr:uid="{00000000-0005-0000-0000-0000B9D30000}"/>
    <cellStyle name="Normal 6 2 3 3 2 2 2 2 2" xfId="44462" xr:uid="{00000000-0005-0000-0000-0000BAD30000}"/>
    <cellStyle name="Normal 6 2 3 3 2 2 2 2 3" xfId="58852" xr:uid="{00000000-0005-0000-0000-0000BBD30000}"/>
    <cellStyle name="Normal 6 2 3 3 2 2 2 3" xfId="44463" xr:uid="{00000000-0005-0000-0000-0000BCD30000}"/>
    <cellStyle name="Normal 6 2 3 3 2 2 2 4" xfId="44464" xr:uid="{00000000-0005-0000-0000-0000BDD30000}"/>
    <cellStyle name="Normal 6 2 3 3 2 2 3" xfId="44465" xr:uid="{00000000-0005-0000-0000-0000BED30000}"/>
    <cellStyle name="Normal 6 2 3 3 2 2 3 2" xfId="44466" xr:uid="{00000000-0005-0000-0000-0000BFD30000}"/>
    <cellStyle name="Normal 6 2 3 3 2 2 3 2 2" xfId="44467" xr:uid="{00000000-0005-0000-0000-0000C0D30000}"/>
    <cellStyle name="Normal 6 2 3 3 2 2 3 2 3" xfId="58853" xr:uid="{00000000-0005-0000-0000-0000C1D30000}"/>
    <cellStyle name="Normal 6 2 3 3 2 2 3 3" xfId="44468" xr:uid="{00000000-0005-0000-0000-0000C2D30000}"/>
    <cellStyle name="Normal 6 2 3 3 2 2 3 4" xfId="44469" xr:uid="{00000000-0005-0000-0000-0000C3D30000}"/>
    <cellStyle name="Normal 6 2 3 3 2 2 4" xfId="44470" xr:uid="{00000000-0005-0000-0000-0000C4D30000}"/>
    <cellStyle name="Normal 6 2 3 3 2 2 4 2" xfId="44471" xr:uid="{00000000-0005-0000-0000-0000C5D30000}"/>
    <cellStyle name="Normal 6 2 3 3 2 2 4 3" xfId="58854" xr:uid="{00000000-0005-0000-0000-0000C6D30000}"/>
    <cellStyle name="Normal 6 2 3 3 2 2 5" xfId="44472" xr:uid="{00000000-0005-0000-0000-0000C7D30000}"/>
    <cellStyle name="Normal 6 2 3 3 2 2 6" xfId="44473" xr:uid="{00000000-0005-0000-0000-0000C8D30000}"/>
    <cellStyle name="Normal 6 2 3 3 2 3" xfId="44474" xr:uid="{00000000-0005-0000-0000-0000C9D30000}"/>
    <cellStyle name="Normal 6 2 3 3 2 3 2" xfId="44475" xr:uid="{00000000-0005-0000-0000-0000CAD30000}"/>
    <cellStyle name="Normal 6 2 3 3 2 3 2 2" xfId="44476" xr:uid="{00000000-0005-0000-0000-0000CBD30000}"/>
    <cellStyle name="Normal 6 2 3 3 2 3 2 3" xfId="58855" xr:uid="{00000000-0005-0000-0000-0000CCD30000}"/>
    <cellStyle name="Normal 6 2 3 3 2 3 3" xfId="44477" xr:uid="{00000000-0005-0000-0000-0000CDD30000}"/>
    <cellStyle name="Normal 6 2 3 3 2 3 4" xfId="44478" xr:uid="{00000000-0005-0000-0000-0000CED30000}"/>
    <cellStyle name="Normal 6 2 3 3 2 4" xfId="44479" xr:uid="{00000000-0005-0000-0000-0000CFD30000}"/>
    <cellStyle name="Normal 6 2 3 3 2 4 2" xfId="44480" xr:uid="{00000000-0005-0000-0000-0000D0D30000}"/>
    <cellStyle name="Normal 6 2 3 3 2 4 2 2" xfId="44481" xr:uid="{00000000-0005-0000-0000-0000D1D30000}"/>
    <cellStyle name="Normal 6 2 3 3 2 4 2 3" xfId="58856" xr:uid="{00000000-0005-0000-0000-0000D2D30000}"/>
    <cellStyle name="Normal 6 2 3 3 2 4 3" xfId="44482" xr:uid="{00000000-0005-0000-0000-0000D3D30000}"/>
    <cellStyle name="Normal 6 2 3 3 2 4 4" xfId="44483" xr:uid="{00000000-0005-0000-0000-0000D4D30000}"/>
    <cellStyle name="Normal 6 2 3 3 2 5" xfId="44484" xr:uid="{00000000-0005-0000-0000-0000D5D30000}"/>
    <cellStyle name="Normal 6 2 3 3 2 5 2" xfId="44485" xr:uid="{00000000-0005-0000-0000-0000D6D30000}"/>
    <cellStyle name="Normal 6 2 3 3 2 5 3" xfId="58857" xr:uid="{00000000-0005-0000-0000-0000D7D30000}"/>
    <cellStyle name="Normal 6 2 3 3 2 6" xfId="44486" xr:uid="{00000000-0005-0000-0000-0000D8D30000}"/>
    <cellStyle name="Normal 6 2 3 3 2 7" xfId="44487" xr:uid="{00000000-0005-0000-0000-0000D9D30000}"/>
    <cellStyle name="Normal 6 2 3 3 3" xfId="44488" xr:uid="{00000000-0005-0000-0000-0000DAD30000}"/>
    <cellStyle name="Normal 6 2 3 3 3 2" xfId="44489" xr:uid="{00000000-0005-0000-0000-0000DBD30000}"/>
    <cellStyle name="Normal 6 2 3 3 3 2 2" xfId="44490" xr:uid="{00000000-0005-0000-0000-0000DCD30000}"/>
    <cellStyle name="Normal 6 2 3 3 3 2 2 2" xfId="44491" xr:uid="{00000000-0005-0000-0000-0000DDD30000}"/>
    <cellStyle name="Normal 6 2 3 3 3 2 2 3" xfId="58858" xr:uid="{00000000-0005-0000-0000-0000DED30000}"/>
    <cellStyle name="Normal 6 2 3 3 3 2 3" xfId="44492" xr:uid="{00000000-0005-0000-0000-0000DFD30000}"/>
    <cellStyle name="Normal 6 2 3 3 3 2 4" xfId="44493" xr:uid="{00000000-0005-0000-0000-0000E0D30000}"/>
    <cellStyle name="Normal 6 2 3 3 3 3" xfId="44494" xr:uid="{00000000-0005-0000-0000-0000E1D30000}"/>
    <cellStyle name="Normal 6 2 3 3 3 3 2" xfId="44495" xr:uid="{00000000-0005-0000-0000-0000E2D30000}"/>
    <cellStyle name="Normal 6 2 3 3 3 3 2 2" xfId="44496" xr:uid="{00000000-0005-0000-0000-0000E3D30000}"/>
    <cellStyle name="Normal 6 2 3 3 3 3 2 3" xfId="58859" xr:uid="{00000000-0005-0000-0000-0000E4D30000}"/>
    <cellStyle name="Normal 6 2 3 3 3 3 3" xfId="44497" xr:uid="{00000000-0005-0000-0000-0000E5D30000}"/>
    <cellStyle name="Normal 6 2 3 3 3 3 4" xfId="44498" xr:uid="{00000000-0005-0000-0000-0000E6D30000}"/>
    <cellStyle name="Normal 6 2 3 3 3 4" xfId="44499" xr:uid="{00000000-0005-0000-0000-0000E7D30000}"/>
    <cellStyle name="Normal 6 2 3 3 3 4 2" xfId="44500" xr:uid="{00000000-0005-0000-0000-0000E8D30000}"/>
    <cellStyle name="Normal 6 2 3 3 3 4 3" xfId="58860" xr:uid="{00000000-0005-0000-0000-0000E9D30000}"/>
    <cellStyle name="Normal 6 2 3 3 3 5" xfId="44501" xr:uid="{00000000-0005-0000-0000-0000EAD30000}"/>
    <cellStyle name="Normal 6 2 3 3 3 6" xfId="44502" xr:uid="{00000000-0005-0000-0000-0000EBD30000}"/>
    <cellStyle name="Normal 6 2 3 3 4" xfId="44503" xr:uid="{00000000-0005-0000-0000-0000ECD30000}"/>
    <cellStyle name="Normal 6 2 3 3 4 2" xfId="44504" xr:uid="{00000000-0005-0000-0000-0000EDD30000}"/>
    <cellStyle name="Normal 6 2 3 3 4 2 2" xfId="44505" xr:uid="{00000000-0005-0000-0000-0000EED30000}"/>
    <cellStyle name="Normal 6 2 3 3 4 2 3" xfId="58861" xr:uid="{00000000-0005-0000-0000-0000EFD30000}"/>
    <cellStyle name="Normal 6 2 3 3 4 3" xfId="44506" xr:uid="{00000000-0005-0000-0000-0000F0D30000}"/>
    <cellStyle name="Normal 6 2 3 3 4 4" xfId="44507" xr:uid="{00000000-0005-0000-0000-0000F1D30000}"/>
    <cellStyle name="Normal 6 2 3 3 5" xfId="44508" xr:uid="{00000000-0005-0000-0000-0000F2D30000}"/>
    <cellStyle name="Normal 6 2 3 3 5 2" xfId="44509" xr:uid="{00000000-0005-0000-0000-0000F3D30000}"/>
    <cellStyle name="Normal 6 2 3 3 5 2 2" xfId="44510" xr:uid="{00000000-0005-0000-0000-0000F4D30000}"/>
    <cellStyle name="Normal 6 2 3 3 5 2 3" xfId="58862" xr:uid="{00000000-0005-0000-0000-0000F5D30000}"/>
    <cellStyle name="Normal 6 2 3 3 5 3" xfId="44511" xr:uid="{00000000-0005-0000-0000-0000F6D30000}"/>
    <cellStyle name="Normal 6 2 3 3 5 4" xfId="44512" xr:uid="{00000000-0005-0000-0000-0000F7D30000}"/>
    <cellStyle name="Normal 6 2 3 3 6" xfId="44513" xr:uid="{00000000-0005-0000-0000-0000F8D30000}"/>
    <cellStyle name="Normal 6 2 3 3 6 2" xfId="44514" xr:uid="{00000000-0005-0000-0000-0000F9D30000}"/>
    <cellStyle name="Normal 6 2 3 3 6 3" xfId="58863" xr:uid="{00000000-0005-0000-0000-0000FAD30000}"/>
    <cellStyle name="Normal 6 2 3 3 7" xfId="44515" xr:uid="{00000000-0005-0000-0000-0000FBD30000}"/>
    <cellStyle name="Normal 6 2 3 3 8" xfId="44516" xr:uid="{00000000-0005-0000-0000-0000FCD30000}"/>
    <cellStyle name="Normal 6 2 3 4" xfId="44517" xr:uid="{00000000-0005-0000-0000-0000FDD30000}"/>
    <cellStyle name="Normal 6 2 3 4 2" xfId="44518" xr:uid="{00000000-0005-0000-0000-0000FED30000}"/>
    <cellStyle name="Normal 6 2 3 4 2 2" xfId="44519" xr:uid="{00000000-0005-0000-0000-0000FFD30000}"/>
    <cellStyle name="Normal 6 2 3 4 2 2 2" xfId="44520" xr:uid="{00000000-0005-0000-0000-000000D40000}"/>
    <cellStyle name="Normal 6 2 3 4 2 2 2 2" xfId="44521" xr:uid="{00000000-0005-0000-0000-000001D40000}"/>
    <cellStyle name="Normal 6 2 3 4 2 2 2 3" xfId="58864" xr:uid="{00000000-0005-0000-0000-000002D40000}"/>
    <cellStyle name="Normal 6 2 3 4 2 2 3" xfId="44522" xr:uid="{00000000-0005-0000-0000-000003D40000}"/>
    <cellStyle name="Normal 6 2 3 4 2 2 4" xfId="44523" xr:uid="{00000000-0005-0000-0000-000004D40000}"/>
    <cellStyle name="Normal 6 2 3 4 2 3" xfId="44524" xr:uid="{00000000-0005-0000-0000-000005D40000}"/>
    <cellStyle name="Normal 6 2 3 4 2 3 2" xfId="44525" xr:uid="{00000000-0005-0000-0000-000006D40000}"/>
    <cellStyle name="Normal 6 2 3 4 2 3 2 2" xfId="44526" xr:uid="{00000000-0005-0000-0000-000007D40000}"/>
    <cellStyle name="Normal 6 2 3 4 2 3 2 3" xfId="58865" xr:uid="{00000000-0005-0000-0000-000008D40000}"/>
    <cellStyle name="Normal 6 2 3 4 2 3 3" xfId="44527" xr:uid="{00000000-0005-0000-0000-000009D40000}"/>
    <cellStyle name="Normal 6 2 3 4 2 3 4" xfId="44528" xr:uid="{00000000-0005-0000-0000-00000AD40000}"/>
    <cellStyle name="Normal 6 2 3 4 2 4" xfId="44529" xr:uid="{00000000-0005-0000-0000-00000BD40000}"/>
    <cellStyle name="Normal 6 2 3 4 2 4 2" xfId="44530" xr:uid="{00000000-0005-0000-0000-00000CD40000}"/>
    <cellStyle name="Normal 6 2 3 4 2 4 3" xfId="58866" xr:uid="{00000000-0005-0000-0000-00000DD40000}"/>
    <cellStyle name="Normal 6 2 3 4 2 5" xfId="44531" xr:uid="{00000000-0005-0000-0000-00000ED40000}"/>
    <cellStyle name="Normal 6 2 3 4 2 6" xfId="44532" xr:uid="{00000000-0005-0000-0000-00000FD40000}"/>
    <cellStyle name="Normal 6 2 3 4 3" xfId="44533" xr:uid="{00000000-0005-0000-0000-000010D40000}"/>
    <cellStyle name="Normal 6 2 3 4 3 2" xfId="44534" xr:uid="{00000000-0005-0000-0000-000011D40000}"/>
    <cellStyle name="Normal 6 2 3 4 3 2 2" xfId="44535" xr:uid="{00000000-0005-0000-0000-000012D40000}"/>
    <cellStyle name="Normal 6 2 3 4 3 2 3" xfId="58867" xr:uid="{00000000-0005-0000-0000-000013D40000}"/>
    <cellStyle name="Normal 6 2 3 4 3 3" xfId="44536" xr:uid="{00000000-0005-0000-0000-000014D40000}"/>
    <cellStyle name="Normal 6 2 3 4 3 4" xfId="44537" xr:uid="{00000000-0005-0000-0000-000015D40000}"/>
    <cellStyle name="Normal 6 2 3 4 4" xfId="44538" xr:uid="{00000000-0005-0000-0000-000016D40000}"/>
    <cellStyle name="Normal 6 2 3 4 4 2" xfId="44539" xr:uid="{00000000-0005-0000-0000-000017D40000}"/>
    <cellStyle name="Normal 6 2 3 4 4 2 2" xfId="44540" xr:uid="{00000000-0005-0000-0000-000018D40000}"/>
    <cellStyle name="Normal 6 2 3 4 4 2 3" xfId="58868" xr:uid="{00000000-0005-0000-0000-000019D40000}"/>
    <cellStyle name="Normal 6 2 3 4 4 3" xfId="44541" xr:uid="{00000000-0005-0000-0000-00001AD40000}"/>
    <cellStyle name="Normal 6 2 3 4 4 4" xfId="44542" xr:uid="{00000000-0005-0000-0000-00001BD40000}"/>
    <cellStyle name="Normal 6 2 3 4 5" xfId="44543" xr:uid="{00000000-0005-0000-0000-00001CD40000}"/>
    <cellStyle name="Normal 6 2 3 4 5 2" xfId="44544" xr:uid="{00000000-0005-0000-0000-00001DD40000}"/>
    <cellStyle name="Normal 6 2 3 4 5 3" xfId="58869" xr:uid="{00000000-0005-0000-0000-00001ED40000}"/>
    <cellStyle name="Normal 6 2 3 4 6" xfId="44545" xr:uid="{00000000-0005-0000-0000-00001FD40000}"/>
    <cellStyle name="Normal 6 2 3 4 7" xfId="44546" xr:uid="{00000000-0005-0000-0000-000020D40000}"/>
    <cellStyle name="Normal 6 2 3 5" xfId="44547" xr:uid="{00000000-0005-0000-0000-000021D40000}"/>
    <cellStyle name="Normal 6 2 3 5 2" xfId="44548" xr:uid="{00000000-0005-0000-0000-000022D40000}"/>
    <cellStyle name="Normal 6 2 3 5 2 2" xfId="44549" xr:uid="{00000000-0005-0000-0000-000023D40000}"/>
    <cellStyle name="Normal 6 2 3 5 2 2 2" xfId="44550" xr:uid="{00000000-0005-0000-0000-000024D40000}"/>
    <cellStyle name="Normal 6 2 3 5 2 2 3" xfId="58870" xr:uid="{00000000-0005-0000-0000-000025D40000}"/>
    <cellStyle name="Normal 6 2 3 5 2 3" xfId="44551" xr:uid="{00000000-0005-0000-0000-000026D40000}"/>
    <cellStyle name="Normal 6 2 3 5 2 4" xfId="44552" xr:uid="{00000000-0005-0000-0000-000027D40000}"/>
    <cellStyle name="Normal 6 2 3 5 3" xfId="44553" xr:uid="{00000000-0005-0000-0000-000028D40000}"/>
    <cellStyle name="Normal 6 2 3 5 3 2" xfId="44554" xr:uid="{00000000-0005-0000-0000-000029D40000}"/>
    <cellStyle name="Normal 6 2 3 5 3 2 2" xfId="44555" xr:uid="{00000000-0005-0000-0000-00002AD40000}"/>
    <cellStyle name="Normal 6 2 3 5 3 2 3" xfId="58871" xr:uid="{00000000-0005-0000-0000-00002BD40000}"/>
    <cellStyle name="Normal 6 2 3 5 3 3" xfId="44556" xr:uid="{00000000-0005-0000-0000-00002CD40000}"/>
    <cellStyle name="Normal 6 2 3 5 3 4" xfId="44557" xr:uid="{00000000-0005-0000-0000-00002DD40000}"/>
    <cellStyle name="Normal 6 2 3 5 4" xfId="44558" xr:uid="{00000000-0005-0000-0000-00002ED40000}"/>
    <cellStyle name="Normal 6 2 3 5 4 2" xfId="44559" xr:uid="{00000000-0005-0000-0000-00002FD40000}"/>
    <cellStyle name="Normal 6 2 3 5 4 3" xfId="58872" xr:uid="{00000000-0005-0000-0000-000030D40000}"/>
    <cellStyle name="Normal 6 2 3 5 5" xfId="44560" xr:uid="{00000000-0005-0000-0000-000031D40000}"/>
    <cellStyle name="Normal 6 2 3 5 6" xfId="44561" xr:uid="{00000000-0005-0000-0000-000032D40000}"/>
    <cellStyle name="Normal 6 2 3 6" xfId="44562" xr:uid="{00000000-0005-0000-0000-000033D40000}"/>
    <cellStyle name="Normal 6 2 3 6 2" xfId="44563" xr:uid="{00000000-0005-0000-0000-000034D40000}"/>
    <cellStyle name="Normal 6 2 3 6 2 2" xfId="44564" xr:uid="{00000000-0005-0000-0000-000035D40000}"/>
    <cellStyle name="Normal 6 2 3 6 2 2 2" xfId="44565" xr:uid="{00000000-0005-0000-0000-000036D40000}"/>
    <cellStyle name="Normal 6 2 3 6 2 2 3" xfId="58873" xr:uid="{00000000-0005-0000-0000-000037D40000}"/>
    <cellStyle name="Normal 6 2 3 6 2 3" xfId="44566" xr:uid="{00000000-0005-0000-0000-000038D40000}"/>
    <cellStyle name="Normal 6 2 3 6 2 4" xfId="44567" xr:uid="{00000000-0005-0000-0000-000039D40000}"/>
    <cellStyle name="Normal 6 2 3 6 3" xfId="44568" xr:uid="{00000000-0005-0000-0000-00003AD40000}"/>
    <cellStyle name="Normal 6 2 3 6 3 2" xfId="44569" xr:uid="{00000000-0005-0000-0000-00003BD40000}"/>
    <cellStyle name="Normal 6 2 3 6 3 3" xfId="58874" xr:uid="{00000000-0005-0000-0000-00003CD40000}"/>
    <cellStyle name="Normal 6 2 3 6 4" xfId="44570" xr:uid="{00000000-0005-0000-0000-00003DD40000}"/>
    <cellStyle name="Normal 6 2 3 6 5" xfId="44571" xr:uid="{00000000-0005-0000-0000-00003ED40000}"/>
    <cellStyle name="Normal 6 2 3 7" xfId="44572" xr:uid="{00000000-0005-0000-0000-00003FD40000}"/>
    <cellStyle name="Normal 6 2 3 7 2" xfId="44573" xr:uid="{00000000-0005-0000-0000-000040D40000}"/>
    <cellStyle name="Normal 6 2 3 7 2 2" xfId="44574" xr:uid="{00000000-0005-0000-0000-000041D40000}"/>
    <cellStyle name="Normal 6 2 3 7 2 3" xfId="58875" xr:uid="{00000000-0005-0000-0000-000042D40000}"/>
    <cellStyle name="Normal 6 2 3 7 3" xfId="44575" xr:uid="{00000000-0005-0000-0000-000043D40000}"/>
    <cellStyle name="Normal 6 2 3 7 4" xfId="44576" xr:uid="{00000000-0005-0000-0000-000044D40000}"/>
    <cellStyle name="Normal 6 2 3 8" xfId="44577" xr:uid="{00000000-0005-0000-0000-000045D40000}"/>
    <cellStyle name="Normal 6 2 3 8 2" xfId="44578" xr:uid="{00000000-0005-0000-0000-000046D40000}"/>
    <cellStyle name="Normal 6 2 3 8 2 2" xfId="44579" xr:uid="{00000000-0005-0000-0000-000047D40000}"/>
    <cellStyle name="Normal 6 2 3 8 2 3" xfId="58876" xr:uid="{00000000-0005-0000-0000-000048D40000}"/>
    <cellStyle name="Normal 6 2 3 8 3" xfId="44580" xr:uid="{00000000-0005-0000-0000-000049D40000}"/>
    <cellStyle name="Normal 6 2 3 8 4" xfId="44581" xr:uid="{00000000-0005-0000-0000-00004AD40000}"/>
    <cellStyle name="Normal 6 2 3 9" xfId="44582" xr:uid="{00000000-0005-0000-0000-00004BD40000}"/>
    <cellStyle name="Normal 6 2 3 9 2" xfId="44583" xr:uid="{00000000-0005-0000-0000-00004CD40000}"/>
    <cellStyle name="Normal 6 2 3 9 3" xfId="58877" xr:uid="{00000000-0005-0000-0000-00004DD40000}"/>
    <cellStyle name="Normal 6 2 4" xfId="44584" xr:uid="{00000000-0005-0000-0000-00004ED40000}"/>
    <cellStyle name="Normal 6 2 4 10" xfId="44585" xr:uid="{00000000-0005-0000-0000-00004FD40000}"/>
    <cellStyle name="Normal 6 2 4 2" xfId="44586" xr:uid="{00000000-0005-0000-0000-000050D40000}"/>
    <cellStyle name="Normal 6 2 4 2 2" xfId="44587" xr:uid="{00000000-0005-0000-0000-000051D40000}"/>
    <cellStyle name="Normal 6 2 4 2 2 2" xfId="44588" xr:uid="{00000000-0005-0000-0000-000052D40000}"/>
    <cellStyle name="Normal 6 2 4 2 2 2 2" xfId="44589" xr:uid="{00000000-0005-0000-0000-000053D40000}"/>
    <cellStyle name="Normal 6 2 4 2 2 2 2 2" xfId="44590" xr:uid="{00000000-0005-0000-0000-000054D40000}"/>
    <cellStyle name="Normal 6 2 4 2 2 2 2 2 2" xfId="44591" xr:uid="{00000000-0005-0000-0000-000055D40000}"/>
    <cellStyle name="Normal 6 2 4 2 2 2 2 2 3" xfId="58878" xr:uid="{00000000-0005-0000-0000-000056D40000}"/>
    <cellStyle name="Normal 6 2 4 2 2 2 2 3" xfId="44592" xr:uid="{00000000-0005-0000-0000-000057D40000}"/>
    <cellStyle name="Normal 6 2 4 2 2 2 2 4" xfId="44593" xr:uid="{00000000-0005-0000-0000-000058D40000}"/>
    <cellStyle name="Normal 6 2 4 2 2 2 3" xfId="44594" xr:uid="{00000000-0005-0000-0000-000059D40000}"/>
    <cellStyle name="Normal 6 2 4 2 2 2 3 2" xfId="44595" xr:uid="{00000000-0005-0000-0000-00005AD40000}"/>
    <cellStyle name="Normal 6 2 4 2 2 2 3 2 2" xfId="44596" xr:uid="{00000000-0005-0000-0000-00005BD40000}"/>
    <cellStyle name="Normal 6 2 4 2 2 2 3 2 3" xfId="58879" xr:uid="{00000000-0005-0000-0000-00005CD40000}"/>
    <cellStyle name="Normal 6 2 4 2 2 2 3 3" xfId="44597" xr:uid="{00000000-0005-0000-0000-00005DD40000}"/>
    <cellStyle name="Normal 6 2 4 2 2 2 3 4" xfId="44598" xr:uid="{00000000-0005-0000-0000-00005ED40000}"/>
    <cellStyle name="Normal 6 2 4 2 2 2 4" xfId="44599" xr:uid="{00000000-0005-0000-0000-00005FD40000}"/>
    <cellStyle name="Normal 6 2 4 2 2 2 4 2" xfId="44600" xr:uid="{00000000-0005-0000-0000-000060D40000}"/>
    <cellStyle name="Normal 6 2 4 2 2 2 4 3" xfId="58880" xr:uid="{00000000-0005-0000-0000-000061D40000}"/>
    <cellStyle name="Normal 6 2 4 2 2 2 5" xfId="44601" xr:uid="{00000000-0005-0000-0000-000062D40000}"/>
    <cellStyle name="Normal 6 2 4 2 2 2 6" xfId="44602" xr:uid="{00000000-0005-0000-0000-000063D40000}"/>
    <cellStyle name="Normal 6 2 4 2 2 3" xfId="44603" xr:uid="{00000000-0005-0000-0000-000064D40000}"/>
    <cellStyle name="Normal 6 2 4 2 2 3 2" xfId="44604" xr:uid="{00000000-0005-0000-0000-000065D40000}"/>
    <cellStyle name="Normal 6 2 4 2 2 3 2 2" xfId="44605" xr:uid="{00000000-0005-0000-0000-000066D40000}"/>
    <cellStyle name="Normal 6 2 4 2 2 3 2 3" xfId="58881" xr:uid="{00000000-0005-0000-0000-000067D40000}"/>
    <cellStyle name="Normal 6 2 4 2 2 3 3" xfId="44606" xr:uid="{00000000-0005-0000-0000-000068D40000}"/>
    <cellStyle name="Normal 6 2 4 2 2 3 4" xfId="44607" xr:uid="{00000000-0005-0000-0000-000069D40000}"/>
    <cellStyle name="Normal 6 2 4 2 2 4" xfId="44608" xr:uid="{00000000-0005-0000-0000-00006AD40000}"/>
    <cellStyle name="Normal 6 2 4 2 2 4 2" xfId="44609" xr:uid="{00000000-0005-0000-0000-00006BD40000}"/>
    <cellStyle name="Normal 6 2 4 2 2 4 2 2" xfId="44610" xr:uid="{00000000-0005-0000-0000-00006CD40000}"/>
    <cellStyle name="Normal 6 2 4 2 2 4 2 3" xfId="58882" xr:uid="{00000000-0005-0000-0000-00006DD40000}"/>
    <cellStyle name="Normal 6 2 4 2 2 4 3" xfId="44611" xr:uid="{00000000-0005-0000-0000-00006ED40000}"/>
    <cellStyle name="Normal 6 2 4 2 2 4 4" xfId="44612" xr:uid="{00000000-0005-0000-0000-00006FD40000}"/>
    <cellStyle name="Normal 6 2 4 2 2 5" xfId="44613" xr:uid="{00000000-0005-0000-0000-000070D40000}"/>
    <cellStyle name="Normal 6 2 4 2 2 5 2" xfId="44614" xr:uid="{00000000-0005-0000-0000-000071D40000}"/>
    <cellStyle name="Normal 6 2 4 2 2 5 3" xfId="58883" xr:uid="{00000000-0005-0000-0000-000072D40000}"/>
    <cellStyle name="Normal 6 2 4 2 2 6" xfId="44615" xr:uid="{00000000-0005-0000-0000-000073D40000}"/>
    <cellStyle name="Normal 6 2 4 2 2 7" xfId="44616" xr:uid="{00000000-0005-0000-0000-000074D40000}"/>
    <cellStyle name="Normal 6 2 4 2 3" xfId="44617" xr:uid="{00000000-0005-0000-0000-000075D40000}"/>
    <cellStyle name="Normal 6 2 4 2 3 2" xfId="44618" xr:uid="{00000000-0005-0000-0000-000076D40000}"/>
    <cellStyle name="Normal 6 2 4 2 3 2 2" xfId="44619" xr:uid="{00000000-0005-0000-0000-000077D40000}"/>
    <cellStyle name="Normal 6 2 4 2 3 2 2 2" xfId="44620" xr:uid="{00000000-0005-0000-0000-000078D40000}"/>
    <cellStyle name="Normal 6 2 4 2 3 2 2 3" xfId="58884" xr:uid="{00000000-0005-0000-0000-000079D40000}"/>
    <cellStyle name="Normal 6 2 4 2 3 2 3" xfId="44621" xr:uid="{00000000-0005-0000-0000-00007AD40000}"/>
    <cellStyle name="Normal 6 2 4 2 3 2 4" xfId="44622" xr:uid="{00000000-0005-0000-0000-00007BD40000}"/>
    <cellStyle name="Normal 6 2 4 2 3 3" xfId="44623" xr:uid="{00000000-0005-0000-0000-00007CD40000}"/>
    <cellStyle name="Normal 6 2 4 2 3 3 2" xfId="44624" xr:uid="{00000000-0005-0000-0000-00007DD40000}"/>
    <cellStyle name="Normal 6 2 4 2 3 3 2 2" xfId="44625" xr:uid="{00000000-0005-0000-0000-00007ED40000}"/>
    <cellStyle name="Normal 6 2 4 2 3 3 2 3" xfId="58885" xr:uid="{00000000-0005-0000-0000-00007FD40000}"/>
    <cellStyle name="Normal 6 2 4 2 3 3 3" xfId="44626" xr:uid="{00000000-0005-0000-0000-000080D40000}"/>
    <cellStyle name="Normal 6 2 4 2 3 3 4" xfId="44627" xr:uid="{00000000-0005-0000-0000-000081D40000}"/>
    <cellStyle name="Normal 6 2 4 2 3 4" xfId="44628" xr:uid="{00000000-0005-0000-0000-000082D40000}"/>
    <cellStyle name="Normal 6 2 4 2 3 4 2" xfId="44629" xr:uid="{00000000-0005-0000-0000-000083D40000}"/>
    <cellStyle name="Normal 6 2 4 2 3 4 3" xfId="58886" xr:uid="{00000000-0005-0000-0000-000084D40000}"/>
    <cellStyle name="Normal 6 2 4 2 3 5" xfId="44630" xr:uid="{00000000-0005-0000-0000-000085D40000}"/>
    <cellStyle name="Normal 6 2 4 2 3 6" xfId="44631" xr:uid="{00000000-0005-0000-0000-000086D40000}"/>
    <cellStyle name="Normal 6 2 4 2 4" xfId="44632" xr:uid="{00000000-0005-0000-0000-000087D40000}"/>
    <cellStyle name="Normal 6 2 4 2 4 2" xfId="44633" xr:uid="{00000000-0005-0000-0000-000088D40000}"/>
    <cellStyle name="Normal 6 2 4 2 4 2 2" xfId="44634" xr:uid="{00000000-0005-0000-0000-000089D40000}"/>
    <cellStyle name="Normal 6 2 4 2 4 2 3" xfId="58887" xr:uid="{00000000-0005-0000-0000-00008AD40000}"/>
    <cellStyle name="Normal 6 2 4 2 4 3" xfId="44635" xr:uid="{00000000-0005-0000-0000-00008BD40000}"/>
    <cellStyle name="Normal 6 2 4 2 4 4" xfId="44636" xr:uid="{00000000-0005-0000-0000-00008CD40000}"/>
    <cellStyle name="Normal 6 2 4 2 5" xfId="44637" xr:uid="{00000000-0005-0000-0000-00008DD40000}"/>
    <cellStyle name="Normal 6 2 4 2 5 2" xfId="44638" xr:uid="{00000000-0005-0000-0000-00008ED40000}"/>
    <cellStyle name="Normal 6 2 4 2 5 2 2" xfId="44639" xr:uid="{00000000-0005-0000-0000-00008FD40000}"/>
    <cellStyle name="Normal 6 2 4 2 5 2 3" xfId="58888" xr:uid="{00000000-0005-0000-0000-000090D40000}"/>
    <cellStyle name="Normal 6 2 4 2 5 3" xfId="44640" xr:uid="{00000000-0005-0000-0000-000091D40000}"/>
    <cellStyle name="Normal 6 2 4 2 5 4" xfId="44641" xr:uid="{00000000-0005-0000-0000-000092D40000}"/>
    <cellStyle name="Normal 6 2 4 2 6" xfId="44642" xr:uid="{00000000-0005-0000-0000-000093D40000}"/>
    <cellStyle name="Normal 6 2 4 2 6 2" xfId="44643" xr:uid="{00000000-0005-0000-0000-000094D40000}"/>
    <cellStyle name="Normal 6 2 4 2 6 3" xfId="58889" xr:uid="{00000000-0005-0000-0000-000095D40000}"/>
    <cellStyle name="Normal 6 2 4 2 7" xfId="44644" xr:uid="{00000000-0005-0000-0000-000096D40000}"/>
    <cellStyle name="Normal 6 2 4 2 8" xfId="44645" xr:uid="{00000000-0005-0000-0000-000097D40000}"/>
    <cellStyle name="Normal 6 2 4 3" xfId="44646" xr:uid="{00000000-0005-0000-0000-000098D40000}"/>
    <cellStyle name="Normal 6 2 4 3 2" xfId="44647" xr:uid="{00000000-0005-0000-0000-000099D40000}"/>
    <cellStyle name="Normal 6 2 4 3 2 2" xfId="44648" xr:uid="{00000000-0005-0000-0000-00009AD40000}"/>
    <cellStyle name="Normal 6 2 4 3 2 2 2" xfId="44649" xr:uid="{00000000-0005-0000-0000-00009BD40000}"/>
    <cellStyle name="Normal 6 2 4 3 2 2 2 2" xfId="44650" xr:uid="{00000000-0005-0000-0000-00009CD40000}"/>
    <cellStyle name="Normal 6 2 4 3 2 2 2 3" xfId="58890" xr:uid="{00000000-0005-0000-0000-00009DD40000}"/>
    <cellStyle name="Normal 6 2 4 3 2 2 3" xfId="44651" xr:uid="{00000000-0005-0000-0000-00009ED40000}"/>
    <cellStyle name="Normal 6 2 4 3 2 2 4" xfId="44652" xr:uid="{00000000-0005-0000-0000-00009FD40000}"/>
    <cellStyle name="Normal 6 2 4 3 2 3" xfId="44653" xr:uid="{00000000-0005-0000-0000-0000A0D40000}"/>
    <cellStyle name="Normal 6 2 4 3 2 3 2" xfId="44654" xr:uid="{00000000-0005-0000-0000-0000A1D40000}"/>
    <cellStyle name="Normal 6 2 4 3 2 3 2 2" xfId="44655" xr:uid="{00000000-0005-0000-0000-0000A2D40000}"/>
    <cellStyle name="Normal 6 2 4 3 2 3 2 3" xfId="58891" xr:uid="{00000000-0005-0000-0000-0000A3D40000}"/>
    <cellStyle name="Normal 6 2 4 3 2 3 3" xfId="44656" xr:uid="{00000000-0005-0000-0000-0000A4D40000}"/>
    <cellStyle name="Normal 6 2 4 3 2 3 4" xfId="44657" xr:uid="{00000000-0005-0000-0000-0000A5D40000}"/>
    <cellStyle name="Normal 6 2 4 3 2 4" xfId="44658" xr:uid="{00000000-0005-0000-0000-0000A6D40000}"/>
    <cellStyle name="Normal 6 2 4 3 2 4 2" xfId="44659" xr:uid="{00000000-0005-0000-0000-0000A7D40000}"/>
    <cellStyle name="Normal 6 2 4 3 2 4 3" xfId="58892" xr:uid="{00000000-0005-0000-0000-0000A8D40000}"/>
    <cellStyle name="Normal 6 2 4 3 2 5" xfId="44660" xr:uid="{00000000-0005-0000-0000-0000A9D40000}"/>
    <cellStyle name="Normal 6 2 4 3 2 6" xfId="44661" xr:uid="{00000000-0005-0000-0000-0000AAD40000}"/>
    <cellStyle name="Normal 6 2 4 3 3" xfId="44662" xr:uid="{00000000-0005-0000-0000-0000ABD40000}"/>
    <cellStyle name="Normal 6 2 4 3 3 2" xfId="44663" xr:uid="{00000000-0005-0000-0000-0000ACD40000}"/>
    <cellStyle name="Normal 6 2 4 3 3 2 2" xfId="44664" xr:uid="{00000000-0005-0000-0000-0000ADD40000}"/>
    <cellStyle name="Normal 6 2 4 3 3 2 3" xfId="58893" xr:uid="{00000000-0005-0000-0000-0000AED40000}"/>
    <cellStyle name="Normal 6 2 4 3 3 3" xfId="44665" xr:uid="{00000000-0005-0000-0000-0000AFD40000}"/>
    <cellStyle name="Normal 6 2 4 3 3 4" xfId="44666" xr:uid="{00000000-0005-0000-0000-0000B0D40000}"/>
    <cellStyle name="Normal 6 2 4 3 4" xfId="44667" xr:uid="{00000000-0005-0000-0000-0000B1D40000}"/>
    <cellStyle name="Normal 6 2 4 3 4 2" xfId="44668" xr:uid="{00000000-0005-0000-0000-0000B2D40000}"/>
    <cellStyle name="Normal 6 2 4 3 4 2 2" xfId="44669" xr:uid="{00000000-0005-0000-0000-0000B3D40000}"/>
    <cellStyle name="Normal 6 2 4 3 4 2 3" xfId="58894" xr:uid="{00000000-0005-0000-0000-0000B4D40000}"/>
    <cellStyle name="Normal 6 2 4 3 4 3" xfId="44670" xr:uid="{00000000-0005-0000-0000-0000B5D40000}"/>
    <cellStyle name="Normal 6 2 4 3 4 4" xfId="44671" xr:uid="{00000000-0005-0000-0000-0000B6D40000}"/>
    <cellStyle name="Normal 6 2 4 3 5" xfId="44672" xr:uid="{00000000-0005-0000-0000-0000B7D40000}"/>
    <cellStyle name="Normal 6 2 4 3 5 2" xfId="44673" xr:uid="{00000000-0005-0000-0000-0000B8D40000}"/>
    <cellStyle name="Normal 6 2 4 3 5 3" xfId="58895" xr:uid="{00000000-0005-0000-0000-0000B9D40000}"/>
    <cellStyle name="Normal 6 2 4 3 6" xfId="44674" xr:uid="{00000000-0005-0000-0000-0000BAD40000}"/>
    <cellStyle name="Normal 6 2 4 3 7" xfId="44675" xr:uid="{00000000-0005-0000-0000-0000BBD40000}"/>
    <cellStyle name="Normal 6 2 4 4" xfId="44676" xr:uid="{00000000-0005-0000-0000-0000BCD40000}"/>
    <cellStyle name="Normal 6 2 4 4 2" xfId="44677" xr:uid="{00000000-0005-0000-0000-0000BDD40000}"/>
    <cellStyle name="Normal 6 2 4 4 2 2" xfId="44678" xr:uid="{00000000-0005-0000-0000-0000BED40000}"/>
    <cellStyle name="Normal 6 2 4 4 2 2 2" xfId="44679" xr:uid="{00000000-0005-0000-0000-0000BFD40000}"/>
    <cellStyle name="Normal 6 2 4 4 2 2 3" xfId="58896" xr:uid="{00000000-0005-0000-0000-0000C0D40000}"/>
    <cellStyle name="Normal 6 2 4 4 2 3" xfId="44680" xr:uid="{00000000-0005-0000-0000-0000C1D40000}"/>
    <cellStyle name="Normal 6 2 4 4 2 4" xfId="44681" xr:uid="{00000000-0005-0000-0000-0000C2D40000}"/>
    <cellStyle name="Normal 6 2 4 4 3" xfId="44682" xr:uid="{00000000-0005-0000-0000-0000C3D40000}"/>
    <cellStyle name="Normal 6 2 4 4 3 2" xfId="44683" xr:uid="{00000000-0005-0000-0000-0000C4D40000}"/>
    <cellStyle name="Normal 6 2 4 4 3 2 2" xfId="44684" xr:uid="{00000000-0005-0000-0000-0000C5D40000}"/>
    <cellStyle name="Normal 6 2 4 4 3 2 3" xfId="58897" xr:uid="{00000000-0005-0000-0000-0000C6D40000}"/>
    <cellStyle name="Normal 6 2 4 4 3 3" xfId="44685" xr:uid="{00000000-0005-0000-0000-0000C7D40000}"/>
    <cellStyle name="Normal 6 2 4 4 3 4" xfId="44686" xr:uid="{00000000-0005-0000-0000-0000C8D40000}"/>
    <cellStyle name="Normal 6 2 4 4 4" xfId="44687" xr:uid="{00000000-0005-0000-0000-0000C9D40000}"/>
    <cellStyle name="Normal 6 2 4 4 4 2" xfId="44688" xr:uid="{00000000-0005-0000-0000-0000CAD40000}"/>
    <cellStyle name="Normal 6 2 4 4 4 3" xfId="58898" xr:uid="{00000000-0005-0000-0000-0000CBD40000}"/>
    <cellStyle name="Normal 6 2 4 4 5" xfId="44689" xr:uid="{00000000-0005-0000-0000-0000CCD40000}"/>
    <cellStyle name="Normal 6 2 4 4 6" xfId="44690" xr:uid="{00000000-0005-0000-0000-0000CDD40000}"/>
    <cellStyle name="Normal 6 2 4 5" xfId="44691" xr:uid="{00000000-0005-0000-0000-0000CED40000}"/>
    <cellStyle name="Normal 6 2 4 5 2" xfId="44692" xr:uid="{00000000-0005-0000-0000-0000CFD40000}"/>
    <cellStyle name="Normal 6 2 4 5 2 2" xfId="44693" xr:uid="{00000000-0005-0000-0000-0000D0D40000}"/>
    <cellStyle name="Normal 6 2 4 5 2 2 2" xfId="44694" xr:uid="{00000000-0005-0000-0000-0000D1D40000}"/>
    <cellStyle name="Normal 6 2 4 5 2 2 3" xfId="58899" xr:uid="{00000000-0005-0000-0000-0000D2D40000}"/>
    <cellStyle name="Normal 6 2 4 5 2 3" xfId="44695" xr:uid="{00000000-0005-0000-0000-0000D3D40000}"/>
    <cellStyle name="Normal 6 2 4 5 2 4" xfId="44696" xr:uid="{00000000-0005-0000-0000-0000D4D40000}"/>
    <cellStyle name="Normal 6 2 4 5 3" xfId="44697" xr:uid="{00000000-0005-0000-0000-0000D5D40000}"/>
    <cellStyle name="Normal 6 2 4 5 3 2" xfId="44698" xr:uid="{00000000-0005-0000-0000-0000D6D40000}"/>
    <cellStyle name="Normal 6 2 4 5 3 3" xfId="58900" xr:uid="{00000000-0005-0000-0000-0000D7D40000}"/>
    <cellStyle name="Normal 6 2 4 5 4" xfId="44699" xr:uid="{00000000-0005-0000-0000-0000D8D40000}"/>
    <cellStyle name="Normal 6 2 4 5 5" xfId="44700" xr:uid="{00000000-0005-0000-0000-0000D9D40000}"/>
    <cellStyle name="Normal 6 2 4 6" xfId="44701" xr:uid="{00000000-0005-0000-0000-0000DAD40000}"/>
    <cellStyle name="Normal 6 2 4 6 2" xfId="44702" xr:uid="{00000000-0005-0000-0000-0000DBD40000}"/>
    <cellStyle name="Normal 6 2 4 6 2 2" xfId="44703" xr:uid="{00000000-0005-0000-0000-0000DCD40000}"/>
    <cellStyle name="Normal 6 2 4 6 2 3" xfId="58901" xr:uid="{00000000-0005-0000-0000-0000DDD40000}"/>
    <cellStyle name="Normal 6 2 4 6 3" xfId="44704" xr:uid="{00000000-0005-0000-0000-0000DED40000}"/>
    <cellStyle name="Normal 6 2 4 6 4" xfId="44705" xr:uid="{00000000-0005-0000-0000-0000DFD40000}"/>
    <cellStyle name="Normal 6 2 4 7" xfId="44706" xr:uid="{00000000-0005-0000-0000-0000E0D40000}"/>
    <cellStyle name="Normal 6 2 4 7 2" xfId="44707" xr:uid="{00000000-0005-0000-0000-0000E1D40000}"/>
    <cellStyle name="Normal 6 2 4 7 2 2" xfId="44708" xr:uid="{00000000-0005-0000-0000-0000E2D40000}"/>
    <cellStyle name="Normal 6 2 4 7 2 3" xfId="58902" xr:uid="{00000000-0005-0000-0000-0000E3D40000}"/>
    <cellStyle name="Normal 6 2 4 7 3" xfId="44709" xr:uid="{00000000-0005-0000-0000-0000E4D40000}"/>
    <cellStyle name="Normal 6 2 4 7 4" xfId="44710" xr:uid="{00000000-0005-0000-0000-0000E5D40000}"/>
    <cellStyle name="Normal 6 2 4 8" xfId="44711" xr:uid="{00000000-0005-0000-0000-0000E6D40000}"/>
    <cellStyle name="Normal 6 2 4 8 2" xfId="44712" xr:uid="{00000000-0005-0000-0000-0000E7D40000}"/>
    <cellStyle name="Normal 6 2 4 8 3" xfId="58903" xr:uid="{00000000-0005-0000-0000-0000E8D40000}"/>
    <cellStyle name="Normal 6 2 4 9" xfId="44713" xr:uid="{00000000-0005-0000-0000-0000E9D40000}"/>
    <cellStyle name="Normal 6 2 5" xfId="44714" xr:uid="{00000000-0005-0000-0000-0000EAD40000}"/>
    <cellStyle name="Normal 6 2 5 10" xfId="44715" xr:uid="{00000000-0005-0000-0000-0000EBD40000}"/>
    <cellStyle name="Normal 6 2 5 2" xfId="44716" xr:uid="{00000000-0005-0000-0000-0000ECD40000}"/>
    <cellStyle name="Normal 6 2 5 2 2" xfId="44717" xr:uid="{00000000-0005-0000-0000-0000EDD40000}"/>
    <cellStyle name="Normal 6 2 5 2 2 2" xfId="44718" xr:uid="{00000000-0005-0000-0000-0000EED40000}"/>
    <cellStyle name="Normal 6 2 5 2 2 2 2" xfId="44719" xr:uid="{00000000-0005-0000-0000-0000EFD40000}"/>
    <cellStyle name="Normal 6 2 5 2 2 2 2 2" xfId="44720" xr:uid="{00000000-0005-0000-0000-0000F0D40000}"/>
    <cellStyle name="Normal 6 2 5 2 2 2 2 2 2" xfId="44721" xr:uid="{00000000-0005-0000-0000-0000F1D40000}"/>
    <cellStyle name="Normal 6 2 5 2 2 2 2 2 3" xfId="58904" xr:uid="{00000000-0005-0000-0000-0000F2D40000}"/>
    <cellStyle name="Normal 6 2 5 2 2 2 2 3" xfId="44722" xr:uid="{00000000-0005-0000-0000-0000F3D40000}"/>
    <cellStyle name="Normal 6 2 5 2 2 2 2 4" xfId="44723" xr:uid="{00000000-0005-0000-0000-0000F4D40000}"/>
    <cellStyle name="Normal 6 2 5 2 2 2 3" xfId="44724" xr:uid="{00000000-0005-0000-0000-0000F5D40000}"/>
    <cellStyle name="Normal 6 2 5 2 2 2 3 2" xfId="44725" xr:uid="{00000000-0005-0000-0000-0000F6D40000}"/>
    <cellStyle name="Normal 6 2 5 2 2 2 3 2 2" xfId="44726" xr:uid="{00000000-0005-0000-0000-0000F7D40000}"/>
    <cellStyle name="Normal 6 2 5 2 2 2 3 2 3" xfId="58905" xr:uid="{00000000-0005-0000-0000-0000F8D40000}"/>
    <cellStyle name="Normal 6 2 5 2 2 2 3 3" xfId="44727" xr:uid="{00000000-0005-0000-0000-0000F9D40000}"/>
    <cellStyle name="Normal 6 2 5 2 2 2 3 4" xfId="44728" xr:uid="{00000000-0005-0000-0000-0000FAD40000}"/>
    <cellStyle name="Normal 6 2 5 2 2 2 4" xfId="44729" xr:uid="{00000000-0005-0000-0000-0000FBD40000}"/>
    <cellStyle name="Normal 6 2 5 2 2 2 4 2" xfId="44730" xr:uid="{00000000-0005-0000-0000-0000FCD40000}"/>
    <cellStyle name="Normal 6 2 5 2 2 2 4 3" xfId="58906" xr:uid="{00000000-0005-0000-0000-0000FDD40000}"/>
    <cellStyle name="Normal 6 2 5 2 2 2 5" xfId="44731" xr:uid="{00000000-0005-0000-0000-0000FED40000}"/>
    <cellStyle name="Normal 6 2 5 2 2 2 6" xfId="44732" xr:uid="{00000000-0005-0000-0000-0000FFD40000}"/>
    <cellStyle name="Normal 6 2 5 2 2 3" xfId="44733" xr:uid="{00000000-0005-0000-0000-000000D50000}"/>
    <cellStyle name="Normal 6 2 5 2 2 3 2" xfId="44734" xr:uid="{00000000-0005-0000-0000-000001D50000}"/>
    <cellStyle name="Normal 6 2 5 2 2 3 2 2" xfId="44735" xr:uid="{00000000-0005-0000-0000-000002D50000}"/>
    <cellStyle name="Normal 6 2 5 2 2 3 2 3" xfId="58907" xr:uid="{00000000-0005-0000-0000-000003D50000}"/>
    <cellStyle name="Normal 6 2 5 2 2 3 3" xfId="44736" xr:uid="{00000000-0005-0000-0000-000004D50000}"/>
    <cellStyle name="Normal 6 2 5 2 2 3 4" xfId="44737" xr:uid="{00000000-0005-0000-0000-000005D50000}"/>
    <cellStyle name="Normal 6 2 5 2 2 4" xfId="44738" xr:uid="{00000000-0005-0000-0000-000006D50000}"/>
    <cellStyle name="Normal 6 2 5 2 2 4 2" xfId="44739" xr:uid="{00000000-0005-0000-0000-000007D50000}"/>
    <cellStyle name="Normal 6 2 5 2 2 4 2 2" xfId="44740" xr:uid="{00000000-0005-0000-0000-000008D50000}"/>
    <cellStyle name="Normal 6 2 5 2 2 4 2 3" xfId="58908" xr:uid="{00000000-0005-0000-0000-000009D50000}"/>
    <cellStyle name="Normal 6 2 5 2 2 4 3" xfId="44741" xr:uid="{00000000-0005-0000-0000-00000AD50000}"/>
    <cellStyle name="Normal 6 2 5 2 2 4 4" xfId="44742" xr:uid="{00000000-0005-0000-0000-00000BD50000}"/>
    <cellStyle name="Normal 6 2 5 2 2 5" xfId="44743" xr:uid="{00000000-0005-0000-0000-00000CD50000}"/>
    <cellStyle name="Normal 6 2 5 2 2 5 2" xfId="44744" xr:uid="{00000000-0005-0000-0000-00000DD50000}"/>
    <cellStyle name="Normal 6 2 5 2 2 5 3" xfId="58909" xr:uid="{00000000-0005-0000-0000-00000ED50000}"/>
    <cellStyle name="Normal 6 2 5 2 2 6" xfId="44745" xr:uid="{00000000-0005-0000-0000-00000FD50000}"/>
    <cellStyle name="Normal 6 2 5 2 2 7" xfId="44746" xr:uid="{00000000-0005-0000-0000-000010D50000}"/>
    <cellStyle name="Normal 6 2 5 2 3" xfId="44747" xr:uid="{00000000-0005-0000-0000-000011D50000}"/>
    <cellStyle name="Normal 6 2 5 2 3 2" xfId="44748" xr:uid="{00000000-0005-0000-0000-000012D50000}"/>
    <cellStyle name="Normal 6 2 5 2 3 2 2" xfId="44749" xr:uid="{00000000-0005-0000-0000-000013D50000}"/>
    <cellStyle name="Normal 6 2 5 2 3 2 2 2" xfId="44750" xr:uid="{00000000-0005-0000-0000-000014D50000}"/>
    <cellStyle name="Normal 6 2 5 2 3 2 2 3" xfId="58910" xr:uid="{00000000-0005-0000-0000-000015D50000}"/>
    <cellStyle name="Normal 6 2 5 2 3 2 3" xfId="44751" xr:uid="{00000000-0005-0000-0000-000016D50000}"/>
    <cellStyle name="Normal 6 2 5 2 3 2 4" xfId="44752" xr:uid="{00000000-0005-0000-0000-000017D50000}"/>
    <cellStyle name="Normal 6 2 5 2 3 3" xfId="44753" xr:uid="{00000000-0005-0000-0000-000018D50000}"/>
    <cellStyle name="Normal 6 2 5 2 3 3 2" xfId="44754" xr:uid="{00000000-0005-0000-0000-000019D50000}"/>
    <cellStyle name="Normal 6 2 5 2 3 3 2 2" xfId="44755" xr:uid="{00000000-0005-0000-0000-00001AD50000}"/>
    <cellStyle name="Normal 6 2 5 2 3 3 2 3" xfId="58911" xr:uid="{00000000-0005-0000-0000-00001BD50000}"/>
    <cellStyle name="Normal 6 2 5 2 3 3 3" xfId="44756" xr:uid="{00000000-0005-0000-0000-00001CD50000}"/>
    <cellStyle name="Normal 6 2 5 2 3 3 4" xfId="44757" xr:uid="{00000000-0005-0000-0000-00001DD50000}"/>
    <cellStyle name="Normal 6 2 5 2 3 4" xfId="44758" xr:uid="{00000000-0005-0000-0000-00001ED50000}"/>
    <cellStyle name="Normal 6 2 5 2 3 4 2" xfId="44759" xr:uid="{00000000-0005-0000-0000-00001FD50000}"/>
    <cellStyle name="Normal 6 2 5 2 3 4 3" xfId="58912" xr:uid="{00000000-0005-0000-0000-000020D50000}"/>
    <cellStyle name="Normal 6 2 5 2 3 5" xfId="44760" xr:uid="{00000000-0005-0000-0000-000021D50000}"/>
    <cellStyle name="Normal 6 2 5 2 3 6" xfId="44761" xr:uid="{00000000-0005-0000-0000-000022D50000}"/>
    <cellStyle name="Normal 6 2 5 2 4" xfId="44762" xr:uid="{00000000-0005-0000-0000-000023D50000}"/>
    <cellStyle name="Normal 6 2 5 2 4 2" xfId="44763" xr:uid="{00000000-0005-0000-0000-000024D50000}"/>
    <cellStyle name="Normal 6 2 5 2 4 2 2" xfId="44764" xr:uid="{00000000-0005-0000-0000-000025D50000}"/>
    <cellStyle name="Normal 6 2 5 2 4 2 3" xfId="58913" xr:uid="{00000000-0005-0000-0000-000026D50000}"/>
    <cellStyle name="Normal 6 2 5 2 4 3" xfId="44765" xr:uid="{00000000-0005-0000-0000-000027D50000}"/>
    <cellStyle name="Normal 6 2 5 2 4 4" xfId="44766" xr:uid="{00000000-0005-0000-0000-000028D50000}"/>
    <cellStyle name="Normal 6 2 5 2 5" xfId="44767" xr:uid="{00000000-0005-0000-0000-000029D50000}"/>
    <cellStyle name="Normal 6 2 5 2 5 2" xfId="44768" xr:uid="{00000000-0005-0000-0000-00002AD50000}"/>
    <cellStyle name="Normal 6 2 5 2 5 2 2" xfId="44769" xr:uid="{00000000-0005-0000-0000-00002BD50000}"/>
    <cellStyle name="Normal 6 2 5 2 5 2 3" xfId="58914" xr:uid="{00000000-0005-0000-0000-00002CD50000}"/>
    <cellStyle name="Normal 6 2 5 2 5 3" xfId="44770" xr:uid="{00000000-0005-0000-0000-00002DD50000}"/>
    <cellStyle name="Normal 6 2 5 2 5 4" xfId="44771" xr:uid="{00000000-0005-0000-0000-00002ED50000}"/>
    <cellStyle name="Normal 6 2 5 2 6" xfId="44772" xr:uid="{00000000-0005-0000-0000-00002FD50000}"/>
    <cellStyle name="Normal 6 2 5 2 6 2" xfId="44773" xr:uid="{00000000-0005-0000-0000-000030D50000}"/>
    <cellStyle name="Normal 6 2 5 2 6 3" xfId="58915" xr:uid="{00000000-0005-0000-0000-000031D50000}"/>
    <cellStyle name="Normal 6 2 5 2 7" xfId="44774" xr:uid="{00000000-0005-0000-0000-000032D50000}"/>
    <cellStyle name="Normal 6 2 5 2 8" xfId="44775" xr:uid="{00000000-0005-0000-0000-000033D50000}"/>
    <cellStyle name="Normal 6 2 5 3" xfId="44776" xr:uid="{00000000-0005-0000-0000-000034D50000}"/>
    <cellStyle name="Normal 6 2 5 3 2" xfId="44777" xr:uid="{00000000-0005-0000-0000-000035D50000}"/>
    <cellStyle name="Normal 6 2 5 3 2 2" xfId="44778" xr:uid="{00000000-0005-0000-0000-000036D50000}"/>
    <cellStyle name="Normal 6 2 5 3 2 2 2" xfId="44779" xr:uid="{00000000-0005-0000-0000-000037D50000}"/>
    <cellStyle name="Normal 6 2 5 3 2 2 2 2" xfId="44780" xr:uid="{00000000-0005-0000-0000-000038D50000}"/>
    <cellStyle name="Normal 6 2 5 3 2 2 2 3" xfId="58916" xr:uid="{00000000-0005-0000-0000-000039D50000}"/>
    <cellStyle name="Normal 6 2 5 3 2 2 3" xfId="44781" xr:uid="{00000000-0005-0000-0000-00003AD50000}"/>
    <cellStyle name="Normal 6 2 5 3 2 2 4" xfId="44782" xr:uid="{00000000-0005-0000-0000-00003BD50000}"/>
    <cellStyle name="Normal 6 2 5 3 2 3" xfId="44783" xr:uid="{00000000-0005-0000-0000-00003CD50000}"/>
    <cellStyle name="Normal 6 2 5 3 2 3 2" xfId="44784" xr:uid="{00000000-0005-0000-0000-00003DD50000}"/>
    <cellStyle name="Normal 6 2 5 3 2 3 2 2" xfId="44785" xr:uid="{00000000-0005-0000-0000-00003ED50000}"/>
    <cellStyle name="Normal 6 2 5 3 2 3 2 3" xfId="58917" xr:uid="{00000000-0005-0000-0000-00003FD50000}"/>
    <cellStyle name="Normal 6 2 5 3 2 3 3" xfId="44786" xr:uid="{00000000-0005-0000-0000-000040D50000}"/>
    <cellStyle name="Normal 6 2 5 3 2 3 4" xfId="44787" xr:uid="{00000000-0005-0000-0000-000041D50000}"/>
    <cellStyle name="Normal 6 2 5 3 2 4" xfId="44788" xr:uid="{00000000-0005-0000-0000-000042D50000}"/>
    <cellStyle name="Normal 6 2 5 3 2 4 2" xfId="44789" xr:uid="{00000000-0005-0000-0000-000043D50000}"/>
    <cellStyle name="Normal 6 2 5 3 2 4 3" xfId="58918" xr:uid="{00000000-0005-0000-0000-000044D50000}"/>
    <cellStyle name="Normal 6 2 5 3 2 5" xfId="44790" xr:uid="{00000000-0005-0000-0000-000045D50000}"/>
    <cellStyle name="Normal 6 2 5 3 2 6" xfId="44791" xr:uid="{00000000-0005-0000-0000-000046D50000}"/>
    <cellStyle name="Normal 6 2 5 3 3" xfId="44792" xr:uid="{00000000-0005-0000-0000-000047D50000}"/>
    <cellStyle name="Normal 6 2 5 3 3 2" xfId="44793" xr:uid="{00000000-0005-0000-0000-000048D50000}"/>
    <cellStyle name="Normal 6 2 5 3 3 2 2" xfId="44794" xr:uid="{00000000-0005-0000-0000-000049D50000}"/>
    <cellStyle name="Normal 6 2 5 3 3 2 3" xfId="58919" xr:uid="{00000000-0005-0000-0000-00004AD50000}"/>
    <cellStyle name="Normal 6 2 5 3 3 3" xfId="44795" xr:uid="{00000000-0005-0000-0000-00004BD50000}"/>
    <cellStyle name="Normal 6 2 5 3 3 4" xfId="44796" xr:uid="{00000000-0005-0000-0000-00004CD50000}"/>
    <cellStyle name="Normal 6 2 5 3 4" xfId="44797" xr:uid="{00000000-0005-0000-0000-00004DD50000}"/>
    <cellStyle name="Normal 6 2 5 3 4 2" xfId="44798" xr:uid="{00000000-0005-0000-0000-00004ED50000}"/>
    <cellStyle name="Normal 6 2 5 3 4 2 2" xfId="44799" xr:uid="{00000000-0005-0000-0000-00004FD50000}"/>
    <cellStyle name="Normal 6 2 5 3 4 2 3" xfId="58920" xr:uid="{00000000-0005-0000-0000-000050D50000}"/>
    <cellStyle name="Normal 6 2 5 3 4 3" xfId="44800" xr:uid="{00000000-0005-0000-0000-000051D50000}"/>
    <cellStyle name="Normal 6 2 5 3 4 4" xfId="44801" xr:uid="{00000000-0005-0000-0000-000052D50000}"/>
    <cellStyle name="Normal 6 2 5 3 5" xfId="44802" xr:uid="{00000000-0005-0000-0000-000053D50000}"/>
    <cellStyle name="Normal 6 2 5 3 5 2" xfId="44803" xr:uid="{00000000-0005-0000-0000-000054D50000}"/>
    <cellStyle name="Normal 6 2 5 3 5 3" xfId="58921" xr:uid="{00000000-0005-0000-0000-000055D50000}"/>
    <cellStyle name="Normal 6 2 5 3 6" xfId="44804" xr:uid="{00000000-0005-0000-0000-000056D50000}"/>
    <cellStyle name="Normal 6 2 5 3 7" xfId="44805" xr:uid="{00000000-0005-0000-0000-000057D50000}"/>
    <cellStyle name="Normal 6 2 5 4" xfId="44806" xr:uid="{00000000-0005-0000-0000-000058D50000}"/>
    <cellStyle name="Normal 6 2 5 4 2" xfId="44807" xr:uid="{00000000-0005-0000-0000-000059D50000}"/>
    <cellStyle name="Normal 6 2 5 4 2 2" xfId="44808" xr:uid="{00000000-0005-0000-0000-00005AD50000}"/>
    <cellStyle name="Normal 6 2 5 4 2 2 2" xfId="44809" xr:uid="{00000000-0005-0000-0000-00005BD50000}"/>
    <cellStyle name="Normal 6 2 5 4 2 2 3" xfId="58922" xr:uid="{00000000-0005-0000-0000-00005CD50000}"/>
    <cellStyle name="Normal 6 2 5 4 2 3" xfId="44810" xr:uid="{00000000-0005-0000-0000-00005DD50000}"/>
    <cellStyle name="Normal 6 2 5 4 2 4" xfId="44811" xr:uid="{00000000-0005-0000-0000-00005ED50000}"/>
    <cellStyle name="Normal 6 2 5 4 3" xfId="44812" xr:uid="{00000000-0005-0000-0000-00005FD50000}"/>
    <cellStyle name="Normal 6 2 5 4 3 2" xfId="44813" xr:uid="{00000000-0005-0000-0000-000060D50000}"/>
    <cellStyle name="Normal 6 2 5 4 3 2 2" xfId="44814" xr:uid="{00000000-0005-0000-0000-000061D50000}"/>
    <cellStyle name="Normal 6 2 5 4 3 2 3" xfId="58923" xr:uid="{00000000-0005-0000-0000-000062D50000}"/>
    <cellStyle name="Normal 6 2 5 4 3 3" xfId="44815" xr:uid="{00000000-0005-0000-0000-000063D50000}"/>
    <cellStyle name="Normal 6 2 5 4 3 4" xfId="44816" xr:uid="{00000000-0005-0000-0000-000064D50000}"/>
    <cellStyle name="Normal 6 2 5 4 4" xfId="44817" xr:uid="{00000000-0005-0000-0000-000065D50000}"/>
    <cellStyle name="Normal 6 2 5 4 4 2" xfId="44818" xr:uid="{00000000-0005-0000-0000-000066D50000}"/>
    <cellStyle name="Normal 6 2 5 4 4 3" xfId="58924" xr:uid="{00000000-0005-0000-0000-000067D50000}"/>
    <cellStyle name="Normal 6 2 5 4 5" xfId="44819" xr:uid="{00000000-0005-0000-0000-000068D50000}"/>
    <cellStyle name="Normal 6 2 5 4 6" xfId="44820" xr:uid="{00000000-0005-0000-0000-000069D50000}"/>
    <cellStyle name="Normal 6 2 5 5" xfId="44821" xr:uid="{00000000-0005-0000-0000-00006AD50000}"/>
    <cellStyle name="Normal 6 2 5 5 2" xfId="44822" xr:uid="{00000000-0005-0000-0000-00006BD50000}"/>
    <cellStyle name="Normal 6 2 5 5 2 2" xfId="44823" xr:uid="{00000000-0005-0000-0000-00006CD50000}"/>
    <cellStyle name="Normal 6 2 5 5 2 2 2" xfId="44824" xr:uid="{00000000-0005-0000-0000-00006DD50000}"/>
    <cellStyle name="Normal 6 2 5 5 2 2 3" xfId="58925" xr:uid="{00000000-0005-0000-0000-00006ED50000}"/>
    <cellStyle name="Normal 6 2 5 5 2 3" xfId="44825" xr:uid="{00000000-0005-0000-0000-00006FD50000}"/>
    <cellStyle name="Normal 6 2 5 5 2 4" xfId="44826" xr:uid="{00000000-0005-0000-0000-000070D50000}"/>
    <cellStyle name="Normal 6 2 5 5 3" xfId="44827" xr:uid="{00000000-0005-0000-0000-000071D50000}"/>
    <cellStyle name="Normal 6 2 5 5 3 2" xfId="44828" xr:uid="{00000000-0005-0000-0000-000072D50000}"/>
    <cellStyle name="Normal 6 2 5 5 3 3" xfId="58926" xr:uid="{00000000-0005-0000-0000-000073D50000}"/>
    <cellStyle name="Normal 6 2 5 5 4" xfId="44829" xr:uid="{00000000-0005-0000-0000-000074D50000}"/>
    <cellStyle name="Normal 6 2 5 5 5" xfId="44830" xr:uid="{00000000-0005-0000-0000-000075D50000}"/>
    <cellStyle name="Normal 6 2 5 6" xfId="44831" xr:uid="{00000000-0005-0000-0000-000076D50000}"/>
    <cellStyle name="Normal 6 2 5 6 2" xfId="44832" xr:uid="{00000000-0005-0000-0000-000077D50000}"/>
    <cellStyle name="Normal 6 2 5 6 2 2" xfId="44833" xr:uid="{00000000-0005-0000-0000-000078D50000}"/>
    <cellStyle name="Normal 6 2 5 6 2 3" xfId="58927" xr:uid="{00000000-0005-0000-0000-000079D50000}"/>
    <cellStyle name="Normal 6 2 5 6 3" xfId="44834" xr:uid="{00000000-0005-0000-0000-00007AD50000}"/>
    <cellStyle name="Normal 6 2 5 6 4" xfId="44835" xr:uid="{00000000-0005-0000-0000-00007BD50000}"/>
    <cellStyle name="Normal 6 2 5 7" xfId="44836" xr:uid="{00000000-0005-0000-0000-00007CD50000}"/>
    <cellStyle name="Normal 6 2 5 7 2" xfId="44837" xr:uid="{00000000-0005-0000-0000-00007DD50000}"/>
    <cellStyle name="Normal 6 2 5 7 2 2" xfId="44838" xr:uid="{00000000-0005-0000-0000-00007ED50000}"/>
    <cellStyle name="Normal 6 2 5 7 2 3" xfId="58928" xr:uid="{00000000-0005-0000-0000-00007FD50000}"/>
    <cellStyle name="Normal 6 2 5 7 3" xfId="44839" xr:uid="{00000000-0005-0000-0000-000080D50000}"/>
    <cellStyle name="Normal 6 2 5 7 4" xfId="44840" xr:uid="{00000000-0005-0000-0000-000081D50000}"/>
    <cellStyle name="Normal 6 2 5 8" xfId="44841" xr:uid="{00000000-0005-0000-0000-000082D50000}"/>
    <cellStyle name="Normal 6 2 5 8 2" xfId="44842" xr:uid="{00000000-0005-0000-0000-000083D50000}"/>
    <cellStyle name="Normal 6 2 5 8 3" xfId="58929" xr:uid="{00000000-0005-0000-0000-000084D50000}"/>
    <cellStyle name="Normal 6 2 5 9" xfId="44843" xr:uid="{00000000-0005-0000-0000-000085D50000}"/>
    <cellStyle name="Normal 6 2 6" xfId="44844" xr:uid="{00000000-0005-0000-0000-000086D50000}"/>
    <cellStyle name="Normal 6 2 6 10" xfId="44845" xr:uid="{00000000-0005-0000-0000-000087D50000}"/>
    <cellStyle name="Normal 6 2 6 2" xfId="44846" xr:uid="{00000000-0005-0000-0000-000088D50000}"/>
    <cellStyle name="Normal 6 2 6 2 2" xfId="44847" xr:uid="{00000000-0005-0000-0000-000089D50000}"/>
    <cellStyle name="Normal 6 2 6 2 2 2" xfId="44848" xr:uid="{00000000-0005-0000-0000-00008AD50000}"/>
    <cellStyle name="Normal 6 2 6 2 2 2 2" xfId="44849" xr:uid="{00000000-0005-0000-0000-00008BD50000}"/>
    <cellStyle name="Normal 6 2 6 2 2 2 2 2" xfId="44850" xr:uid="{00000000-0005-0000-0000-00008CD50000}"/>
    <cellStyle name="Normal 6 2 6 2 2 2 2 2 2" xfId="44851" xr:uid="{00000000-0005-0000-0000-00008DD50000}"/>
    <cellStyle name="Normal 6 2 6 2 2 2 2 2 3" xfId="58930" xr:uid="{00000000-0005-0000-0000-00008ED50000}"/>
    <cellStyle name="Normal 6 2 6 2 2 2 2 3" xfId="44852" xr:uid="{00000000-0005-0000-0000-00008FD50000}"/>
    <cellStyle name="Normal 6 2 6 2 2 2 2 4" xfId="44853" xr:uid="{00000000-0005-0000-0000-000090D50000}"/>
    <cellStyle name="Normal 6 2 6 2 2 2 3" xfId="44854" xr:uid="{00000000-0005-0000-0000-000091D50000}"/>
    <cellStyle name="Normal 6 2 6 2 2 2 3 2" xfId="44855" xr:uid="{00000000-0005-0000-0000-000092D50000}"/>
    <cellStyle name="Normal 6 2 6 2 2 2 3 2 2" xfId="44856" xr:uid="{00000000-0005-0000-0000-000093D50000}"/>
    <cellStyle name="Normal 6 2 6 2 2 2 3 2 3" xfId="58931" xr:uid="{00000000-0005-0000-0000-000094D50000}"/>
    <cellStyle name="Normal 6 2 6 2 2 2 3 3" xfId="44857" xr:uid="{00000000-0005-0000-0000-000095D50000}"/>
    <cellStyle name="Normal 6 2 6 2 2 2 3 4" xfId="44858" xr:uid="{00000000-0005-0000-0000-000096D50000}"/>
    <cellStyle name="Normal 6 2 6 2 2 2 4" xfId="44859" xr:uid="{00000000-0005-0000-0000-000097D50000}"/>
    <cellStyle name="Normal 6 2 6 2 2 2 4 2" xfId="44860" xr:uid="{00000000-0005-0000-0000-000098D50000}"/>
    <cellStyle name="Normal 6 2 6 2 2 2 4 3" xfId="58932" xr:uid="{00000000-0005-0000-0000-000099D50000}"/>
    <cellStyle name="Normal 6 2 6 2 2 2 5" xfId="44861" xr:uid="{00000000-0005-0000-0000-00009AD50000}"/>
    <cellStyle name="Normal 6 2 6 2 2 2 6" xfId="44862" xr:uid="{00000000-0005-0000-0000-00009BD50000}"/>
    <cellStyle name="Normal 6 2 6 2 2 3" xfId="44863" xr:uid="{00000000-0005-0000-0000-00009CD50000}"/>
    <cellStyle name="Normal 6 2 6 2 2 3 2" xfId="44864" xr:uid="{00000000-0005-0000-0000-00009DD50000}"/>
    <cellStyle name="Normal 6 2 6 2 2 3 2 2" xfId="44865" xr:uid="{00000000-0005-0000-0000-00009ED50000}"/>
    <cellStyle name="Normal 6 2 6 2 2 3 2 3" xfId="58933" xr:uid="{00000000-0005-0000-0000-00009FD50000}"/>
    <cellStyle name="Normal 6 2 6 2 2 3 3" xfId="44866" xr:uid="{00000000-0005-0000-0000-0000A0D50000}"/>
    <cellStyle name="Normal 6 2 6 2 2 3 4" xfId="44867" xr:uid="{00000000-0005-0000-0000-0000A1D50000}"/>
    <cellStyle name="Normal 6 2 6 2 2 4" xfId="44868" xr:uid="{00000000-0005-0000-0000-0000A2D50000}"/>
    <cellStyle name="Normal 6 2 6 2 2 4 2" xfId="44869" xr:uid="{00000000-0005-0000-0000-0000A3D50000}"/>
    <cellStyle name="Normal 6 2 6 2 2 4 2 2" xfId="44870" xr:uid="{00000000-0005-0000-0000-0000A4D50000}"/>
    <cellStyle name="Normal 6 2 6 2 2 4 2 3" xfId="58934" xr:uid="{00000000-0005-0000-0000-0000A5D50000}"/>
    <cellStyle name="Normal 6 2 6 2 2 4 3" xfId="44871" xr:uid="{00000000-0005-0000-0000-0000A6D50000}"/>
    <cellStyle name="Normal 6 2 6 2 2 4 4" xfId="44872" xr:uid="{00000000-0005-0000-0000-0000A7D50000}"/>
    <cellStyle name="Normal 6 2 6 2 2 5" xfId="44873" xr:uid="{00000000-0005-0000-0000-0000A8D50000}"/>
    <cellStyle name="Normal 6 2 6 2 2 5 2" xfId="44874" xr:uid="{00000000-0005-0000-0000-0000A9D50000}"/>
    <cellStyle name="Normal 6 2 6 2 2 5 3" xfId="58935" xr:uid="{00000000-0005-0000-0000-0000AAD50000}"/>
    <cellStyle name="Normal 6 2 6 2 2 6" xfId="44875" xr:uid="{00000000-0005-0000-0000-0000ABD50000}"/>
    <cellStyle name="Normal 6 2 6 2 2 7" xfId="44876" xr:uid="{00000000-0005-0000-0000-0000ACD50000}"/>
    <cellStyle name="Normal 6 2 6 2 3" xfId="44877" xr:uid="{00000000-0005-0000-0000-0000ADD50000}"/>
    <cellStyle name="Normal 6 2 6 2 3 2" xfId="44878" xr:uid="{00000000-0005-0000-0000-0000AED50000}"/>
    <cellStyle name="Normal 6 2 6 2 3 2 2" xfId="44879" xr:uid="{00000000-0005-0000-0000-0000AFD50000}"/>
    <cellStyle name="Normal 6 2 6 2 3 2 2 2" xfId="44880" xr:uid="{00000000-0005-0000-0000-0000B0D50000}"/>
    <cellStyle name="Normal 6 2 6 2 3 2 2 3" xfId="58936" xr:uid="{00000000-0005-0000-0000-0000B1D50000}"/>
    <cellStyle name="Normal 6 2 6 2 3 2 3" xfId="44881" xr:uid="{00000000-0005-0000-0000-0000B2D50000}"/>
    <cellStyle name="Normal 6 2 6 2 3 2 4" xfId="44882" xr:uid="{00000000-0005-0000-0000-0000B3D50000}"/>
    <cellStyle name="Normal 6 2 6 2 3 3" xfId="44883" xr:uid="{00000000-0005-0000-0000-0000B4D50000}"/>
    <cellStyle name="Normal 6 2 6 2 3 3 2" xfId="44884" xr:uid="{00000000-0005-0000-0000-0000B5D50000}"/>
    <cellStyle name="Normal 6 2 6 2 3 3 2 2" xfId="44885" xr:uid="{00000000-0005-0000-0000-0000B6D50000}"/>
    <cellStyle name="Normal 6 2 6 2 3 3 2 3" xfId="58937" xr:uid="{00000000-0005-0000-0000-0000B7D50000}"/>
    <cellStyle name="Normal 6 2 6 2 3 3 3" xfId="44886" xr:uid="{00000000-0005-0000-0000-0000B8D50000}"/>
    <cellStyle name="Normal 6 2 6 2 3 3 4" xfId="44887" xr:uid="{00000000-0005-0000-0000-0000B9D50000}"/>
    <cellStyle name="Normal 6 2 6 2 3 4" xfId="44888" xr:uid="{00000000-0005-0000-0000-0000BAD50000}"/>
    <cellStyle name="Normal 6 2 6 2 3 4 2" xfId="44889" xr:uid="{00000000-0005-0000-0000-0000BBD50000}"/>
    <cellStyle name="Normal 6 2 6 2 3 4 3" xfId="58938" xr:uid="{00000000-0005-0000-0000-0000BCD50000}"/>
    <cellStyle name="Normal 6 2 6 2 3 5" xfId="44890" xr:uid="{00000000-0005-0000-0000-0000BDD50000}"/>
    <cellStyle name="Normal 6 2 6 2 3 6" xfId="44891" xr:uid="{00000000-0005-0000-0000-0000BED50000}"/>
    <cellStyle name="Normal 6 2 6 2 4" xfId="44892" xr:uid="{00000000-0005-0000-0000-0000BFD50000}"/>
    <cellStyle name="Normal 6 2 6 2 4 2" xfId="44893" xr:uid="{00000000-0005-0000-0000-0000C0D50000}"/>
    <cellStyle name="Normal 6 2 6 2 4 2 2" xfId="44894" xr:uid="{00000000-0005-0000-0000-0000C1D50000}"/>
    <cellStyle name="Normal 6 2 6 2 4 2 3" xfId="58939" xr:uid="{00000000-0005-0000-0000-0000C2D50000}"/>
    <cellStyle name="Normal 6 2 6 2 4 3" xfId="44895" xr:uid="{00000000-0005-0000-0000-0000C3D50000}"/>
    <cellStyle name="Normal 6 2 6 2 4 4" xfId="44896" xr:uid="{00000000-0005-0000-0000-0000C4D50000}"/>
    <cellStyle name="Normal 6 2 6 2 5" xfId="44897" xr:uid="{00000000-0005-0000-0000-0000C5D50000}"/>
    <cellStyle name="Normal 6 2 6 2 5 2" xfId="44898" xr:uid="{00000000-0005-0000-0000-0000C6D50000}"/>
    <cellStyle name="Normal 6 2 6 2 5 2 2" xfId="44899" xr:uid="{00000000-0005-0000-0000-0000C7D50000}"/>
    <cellStyle name="Normal 6 2 6 2 5 2 3" xfId="58940" xr:uid="{00000000-0005-0000-0000-0000C8D50000}"/>
    <cellStyle name="Normal 6 2 6 2 5 3" xfId="44900" xr:uid="{00000000-0005-0000-0000-0000C9D50000}"/>
    <cellStyle name="Normal 6 2 6 2 5 4" xfId="44901" xr:uid="{00000000-0005-0000-0000-0000CAD50000}"/>
    <cellStyle name="Normal 6 2 6 2 6" xfId="44902" xr:uid="{00000000-0005-0000-0000-0000CBD50000}"/>
    <cellStyle name="Normal 6 2 6 2 6 2" xfId="44903" xr:uid="{00000000-0005-0000-0000-0000CCD50000}"/>
    <cellStyle name="Normal 6 2 6 2 6 3" xfId="58941" xr:uid="{00000000-0005-0000-0000-0000CDD50000}"/>
    <cellStyle name="Normal 6 2 6 2 7" xfId="44904" xr:uid="{00000000-0005-0000-0000-0000CED50000}"/>
    <cellStyle name="Normal 6 2 6 2 8" xfId="44905" xr:uid="{00000000-0005-0000-0000-0000CFD50000}"/>
    <cellStyle name="Normal 6 2 6 3" xfId="44906" xr:uid="{00000000-0005-0000-0000-0000D0D50000}"/>
    <cellStyle name="Normal 6 2 6 3 2" xfId="44907" xr:uid="{00000000-0005-0000-0000-0000D1D50000}"/>
    <cellStyle name="Normal 6 2 6 3 2 2" xfId="44908" xr:uid="{00000000-0005-0000-0000-0000D2D50000}"/>
    <cellStyle name="Normal 6 2 6 3 2 2 2" xfId="44909" xr:uid="{00000000-0005-0000-0000-0000D3D50000}"/>
    <cellStyle name="Normal 6 2 6 3 2 2 2 2" xfId="44910" xr:uid="{00000000-0005-0000-0000-0000D4D50000}"/>
    <cellStyle name="Normal 6 2 6 3 2 2 2 3" xfId="58942" xr:uid="{00000000-0005-0000-0000-0000D5D50000}"/>
    <cellStyle name="Normal 6 2 6 3 2 2 3" xfId="44911" xr:uid="{00000000-0005-0000-0000-0000D6D50000}"/>
    <cellStyle name="Normal 6 2 6 3 2 2 4" xfId="44912" xr:uid="{00000000-0005-0000-0000-0000D7D50000}"/>
    <cellStyle name="Normal 6 2 6 3 2 3" xfId="44913" xr:uid="{00000000-0005-0000-0000-0000D8D50000}"/>
    <cellStyle name="Normal 6 2 6 3 2 3 2" xfId="44914" xr:uid="{00000000-0005-0000-0000-0000D9D50000}"/>
    <cellStyle name="Normal 6 2 6 3 2 3 2 2" xfId="44915" xr:uid="{00000000-0005-0000-0000-0000DAD50000}"/>
    <cellStyle name="Normal 6 2 6 3 2 3 2 3" xfId="58943" xr:uid="{00000000-0005-0000-0000-0000DBD50000}"/>
    <cellStyle name="Normal 6 2 6 3 2 3 3" xfId="44916" xr:uid="{00000000-0005-0000-0000-0000DCD50000}"/>
    <cellStyle name="Normal 6 2 6 3 2 3 4" xfId="44917" xr:uid="{00000000-0005-0000-0000-0000DDD50000}"/>
    <cellStyle name="Normal 6 2 6 3 2 4" xfId="44918" xr:uid="{00000000-0005-0000-0000-0000DED50000}"/>
    <cellStyle name="Normal 6 2 6 3 2 4 2" xfId="44919" xr:uid="{00000000-0005-0000-0000-0000DFD50000}"/>
    <cellStyle name="Normal 6 2 6 3 2 4 3" xfId="58944" xr:uid="{00000000-0005-0000-0000-0000E0D50000}"/>
    <cellStyle name="Normal 6 2 6 3 2 5" xfId="44920" xr:uid="{00000000-0005-0000-0000-0000E1D50000}"/>
    <cellStyle name="Normal 6 2 6 3 2 6" xfId="44921" xr:uid="{00000000-0005-0000-0000-0000E2D50000}"/>
    <cellStyle name="Normal 6 2 6 3 3" xfId="44922" xr:uid="{00000000-0005-0000-0000-0000E3D50000}"/>
    <cellStyle name="Normal 6 2 6 3 3 2" xfId="44923" xr:uid="{00000000-0005-0000-0000-0000E4D50000}"/>
    <cellStyle name="Normal 6 2 6 3 3 2 2" xfId="44924" xr:uid="{00000000-0005-0000-0000-0000E5D50000}"/>
    <cellStyle name="Normal 6 2 6 3 3 2 3" xfId="58945" xr:uid="{00000000-0005-0000-0000-0000E6D50000}"/>
    <cellStyle name="Normal 6 2 6 3 3 3" xfId="44925" xr:uid="{00000000-0005-0000-0000-0000E7D50000}"/>
    <cellStyle name="Normal 6 2 6 3 3 4" xfId="44926" xr:uid="{00000000-0005-0000-0000-0000E8D50000}"/>
    <cellStyle name="Normal 6 2 6 3 4" xfId="44927" xr:uid="{00000000-0005-0000-0000-0000E9D50000}"/>
    <cellStyle name="Normal 6 2 6 3 4 2" xfId="44928" xr:uid="{00000000-0005-0000-0000-0000EAD50000}"/>
    <cellStyle name="Normal 6 2 6 3 4 2 2" xfId="44929" xr:uid="{00000000-0005-0000-0000-0000EBD50000}"/>
    <cellStyle name="Normal 6 2 6 3 4 2 3" xfId="58946" xr:uid="{00000000-0005-0000-0000-0000ECD50000}"/>
    <cellStyle name="Normal 6 2 6 3 4 3" xfId="44930" xr:uid="{00000000-0005-0000-0000-0000EDD50000}"/>
    <cellStyle name="Normal 6 2 6 3 4 4" xfId="44931" xr:uid="{00000000-0005-0000-0000-0000EED50000}"/>
    <cellStyle name="Normal 6 2 6 3 5" xfId="44932" xr:uid="{00000000-0005-0000-0000-0000EFD50000}"/>
    <cellStyle name="Normal 6 2 6 3 5 2" xfId="44933" xr:uid="{00000000-0005-0000-0000-0000F0D50000}"/>
    <cellStyle name="Normal 6 2 6 3 5 3" xfId="58947" xr:uid="{00000000-0005-0000-0000-0000F1D50000}"/>
    <cellStyle name="Normal 6 2 6 3 6" xfId="44934" xr:uid="{00000000-0005-0000-0000-0000F2D50000}"/>
    <cellStyle name="Normal 6 2 6 3 7" xfId="44935" xr:uid="{00000000-0005-0000-0000-0000F3D50000}"/>
    <cellStyle name="Normal 6 2 6 4" xfId="44936" xr:uid="{00000000-0005-0000-0000-0000F4D50000}"/>
    <cellStyle name="Normal 6 2 6 4 2" xfId="44937" xr:uid="{00000000-0005-0000-0000-0000F5D50000}"/>
    <cellStyle name="Normal 6 2 6 4 2 2" xfId="44938" xr:uid="{00000000-0005-0000-0000-0000F6D50000}"/>
    <cellStyle name="Normal 6 2 6 4 2 2 2" xfId="44939" xr:uid="{00000000-0005-0000-0000-0000F7D50000}"/>
    <cellStyle name="Normal 6 2 6 4 2 2 3" xfId="58948" xr:uid="{00000000-0005-0000-0000-0000F8D50000}"/>
    <cellStyle name="Normal 6 2 6 4 2 3" xfId="44940" xr:uid="{00000000-0005-0000-0000-0000F9D50000}"/>
    <cellStyle name="Normal 6 2 6 4 2 4" xfId="44941" xr:uid="{00000000-0005-0000-0000-0000FAD50000}"/>
    <cellStyle name="Normal 6 2 6 4 3" xfId="44942" xr:uid="{00000000-0005-0000-0000-0000FBD50000}"/>
    <cellStyle name="Normal 6 2 6 4 3 2" xfId="44943" xr:uid="{00000000-0005-0000-0000-0000FCD50000}"/>
    <cellStyle name="Normal 6 2 6 4 3 2 2" xfId="44944" xr:uid="{00000000-0005-0000-0000-0000FDD50000}"/>
    <cellStyle name="Normal 6 2 6 4 3 2 3" xfId="58949" xr:uid="{00000000-0005-0000-0000-0000FED50000}"/>
    <cellStyle name="Normal 6 2 6 4 3 3" xfId="44945" xr:uid="{00000000-0005-0000-0000-0000FFD50000}"/>
    <cellStyle name="Normal 6 2 6 4 3 4" xfId="44946" xr:uid="{00000000-0005-0000-0000-000000D60000}"/>
    <cellStyle name="Normal 6 2 6 4 4" xfId="44947" xr:uid="{00000000-0005-0000-0000-000001D60000}"/>
    <cellStyle name="Normal 6 2 6 4 4 2" xfId="44948" xr:uid="{00000000-0005-0000-0000-000002D60000}"/>
    <cellStyle name="Normal 6 2 6 4 4 3" xfId="58950" xr:uid="{00000000-0005-0000-0000-000003D60000}"/>
    <cellStyle name="Normal 6 2 6 4 5" xfId="44949" xr:uid="{00000000-0005-0000-0000-000004D60000}"/>
    <cellStyle name="Normal 6 2 6 4 6" xfId="44950" xr:uid="{00000000-0005-0000-0000-000005D60000}"/>
    <cellStyle name="Normal 6 2 6 5" xfId="44951" xr:uid="{00000000-0005-0000-0000-000006D60000}"/>
    <cellStyle name="Normal 6 2 6 5 2" xfId="44952" xr:uid="{00000000-0005-0000-0000-000007D60000}"/>
    <cellStyle name="Normal 6 2 6 5 2 2" xfId="44953" xr:uid="{00000000-0005-0000-0000-000008D60000}"/>
    <cellStyle name="Normal 6 2 6 5 2 2 2" xfId="44954" xr:uid="{00000000-0005-0000-0000-000009D60000}"/>
    <cellStyle name="Normal 6 2 6 5 2 2 3" xfId="58951" xr:uid="{00000000-0005-0000-0000-00000AD60000}"/>
    <cellStyle name="Normal 6 2 6 5 2 3" xfId="44955" xr:uid="{00000000-0005-0000-0000-00000BD60000}"/>
    <cellStyle name="Normal 6 2 6 5 2 4" xfId="44956" xr:uid="{00000000-0005-0000-0000-00000CD60000}"/>
    <cellStyle name="Normal 6 2 6 5 3" xfId="44957" xr:uid="{00000000-0005-0000-0000-00000DD60000}"/>
    <cellStyle name="Normal 6 2 6 5 3 2" xfId="44958" xr:uid="{00000000-0005-0000-0000-00000ED60000}"/>
    <cellStyle name="Normal 6 2 6 5 3 3" xfId="58952" xr:uid="{00000000-0005-0000-0000-00000FD60000}"/>
    <cellStyle name="Normal 6 2 6 5 4" xfId="44959" xr:uid="{00000000-0005-0000-0000-000010D60000}"/>
    <cellStyle name="Normal 6 2 6 5 5" xfId="44960" xr:uid="{00000000-0005-0000-0000-000011D60000}"/>
    <cellStyle name="Normal 6 2 6 6" xfId="44961" xr:uid="{00000000-0005-0000-0000-000012D60000}"/>
    <cellStyle name="Normal 6 2 6 6 2" xfId="44962" xr:uid="{00000000-0005-0000-0000-000013D60000}"/>
    <cellStyle name="Normal 6 2 6 6 2 2" xfId="44963" xr:uid="{00000000-0005-0000-0000-000014D60000}"/>
    <cellStyle name="Normal 6 2 6 6 2 3" xfId="58953" xr:uid="{00000000-0005-0000-0000-000015D60000}"/>
    <cellStyle name="Normal 6 2 6 6 3" xfId="44964" xr:uid="{00000000-0005-0000-0000-000016D60000}"/>
    <cellStyle name="Normal 6 2 6 6 4" xfId="44965" xr:uid="{00000000-0005-0000-0000-000017D60000}"/>
    <cellStyle name="Normal 6 2 6 7" xfId="44966" xr:uid="{00000000-0005-0000-0000-000018D60000}"/>
    <cellStyle name="Normal 6 2 6 7 2" xfId="44967" xr:uid="{00000000-0005-0000-0000-000019D60000}"/>
    <cellStyle name="Normal 6 2 6 7 2 2" xfId="44968" xr:uid="{00000000-0005-0000-0000-00001AD60000}"/>
    <cellStyle name="Normal 6 2 6 7 2 3" xfId="58954" xr:uid="{00000000-0005-0000-0000-00001BD60000}"/>
    <cellStyle name="Normal 6 2 6 7 3" xfId="44969" xr:uid="{00000000-0005-0000-0000-00001CD60000}"/>
    <cellStyle name="Normal 6 2 6 7 4" xfId="44970" xr:uid="{00000000-0005-0000-0000-00001DD60000}"/>
    <cellStyle name="Normal 6 2 6 8" xfId="44971" xr:uid="{00000000-0005-0000-0000-00001ED60000}"/>
    <cellStyle name="Normal 6 2 6 8 2" xfId="44972" xr:uid="{00000000-0005-0000-0000-00001FD60000}"/>
    <cellStyle name="Normal 6 2 6 8 3" xfId="58955" xr:uid="{00000000-0005-0000-0000-000020D60000}"/>
    <cellStyle name="Normal 6 2 6 9" xfId="44973" xr:uid="{00000000-0005-0000-0000-000021D60000}"/>
    <cellStyle name="Normal 6 2 7" xfId="44974" xr:uid="{00000000-0005-0000-0000-000022D60000}"/>
    <cellStyle name="Normal 6 2 7 2" xfId="44975" xr:uid="{00000000-0005-0000-0000-000023D60000}"/>
    <cellStyle name="Normal 6 2 7 2 2" xfId="44976" xr:uid="{00000000-0005-0000-0000-000024D60000}"/>
    <cellStyle name="Normal 6 2 7 2 2 2" xfId="44977" xr:uid="{00000000-0005-0000-0000-000025D60000}"/>
    <cellStyle name="Normal 6 2 7 2 2 2 2" xfId="44978" xr:uid="{00000000-0005-0000-0000-000026D60000}"/>
    <cellStyle name="Normal 6 2 7 2 2 2 2 2" xfId="44979" xr:uid="{00000000-0005-0000-0000-000027D60000}"/>
    <cellStyle name="Normal 6 2 7 2 2 2 2 3" xfId="58956" xr:uid="{00000000-0005-0000-0000-000028D60000}"/>
    <cellStyle name="Normal 6 2 7 2 2 2 3" xfId="44980" xr:uid="{00000000-0005-0000-0000-000029D60000}"/>
    <cellStyle name="Normal 6 2 7 2 2 2 4" xfId="44981" xr:uid="{00000000-0005-0000-0000-00002AD60000}"/>
    <cellStyle name="Normal 6 2 7 2 2 3" xfId="44982" xr:uid="{00000000-0005-0000-0000-00002BD60000}"/>
    <cellStyle name="Normal 6 2 7 2 2 3 2" xfId="44983" xr:uid="{00000000-0005-0000-0000-00002CD60000}"/>
    <cellStyle name="Normal 6 2 7 2 2 3 2 2" xfId="44984" xr:uid="{00000000-0005-0000-0000-00002DD60000}"/>
    <cellStyle name="Normal 6 2 7 2 2 3 2 3" xfId="58957" xr:uid="{00000000-0005-0000-0000-00002ED60000}"/>
    <cellStyle name="Normal 6 2 7 2 2 3 3" xfId="44985" xr:uid="{00000000-0005-0000-0000-00002FD60000}"/>
    <cellStyle name="Normal 6 2 7 2 2 3 4" xfId="44986" xr:uid="{00000000-0005-0000-0000-000030D60000}"/>
    <cellStyle name="Normal 6 2 7 2 2 4" xfId="44987" xr:uid="{00000000-0005-0000-0000-000031D60000}"/>
    <cellStyle name="Normal 6 2 7 2 2 4 2" xfId="44988" xr:uid="{00000000-0005-0000-0000-000032D60000}"/>
    <cellStyle name="Normal 6 2 7 2 2 4 3" xfId="58958" xr:uid="{00000000-0005-0000-0000-000033D60000}"/>
    <cellStyle name="Normal 6 2 7 2 2 5" xfId="44989" xr:uid="{00000000-0005-0000-0000-000034D60000}"/>
    <cellStyle name="Normal 6 2 7 2 2 6" xfId="44990" xr:uid="{00000000-0005-0000-0000-000035D60000}"/>
    <cellStyle name="Normal 6 2 7 2 3" xfId="44991" xr:uid="{00000000-0005-0000-0000-000036D60000}"/>
    <cellStyle name="Normal 6 2 7 2 3 2" xfId="44992" xr:uid="{00000000-0005-0000-0000-000037D60000}"/>
    <cellStyle name="Normal 6 2 7 2 3 2 2" xfId="44993" xr:uid="{00000000-0005-0000-0000-000038D60000}"/>
    <cellStyle name="Normal 6 2 7 2 3 2 3" xfId="58959" xr:uid="{00000000-0005-0000-0000-000039D60000}"/>
    <cellStyle name="Normal 6 2 7 2 3 3" xfId="44994" xr:uid="{00000000-0005-0000-0000-00003AD60000}"/>
    <cellStyle name="Normal 6 2 7 2 3 4" xfId="44995" xr:uid="{00000000-0005-0000-0000-00003BD60000}"/>
    <cellStyle name="Normal 6 2 7 2 4" xfId="44996" xr:uid="{00000000-0005-0000-0000-00003CD60000}"/>
    <cellStyle name="Normal 6 2 7 2 4 2" xfId="44997" xr:uid="{00000000-0005-0000-0000-00003DD60000}"/>
    <cellStyle name="Normal 6 2 7 2 4 2 2" xfId="44998" xr:uid="{00000000-0005-0000-0000-00003ED60000}"/>
    <cellStyle name="Normal 6 2 7 2 4 2 3" xfId="58960" xr:uid="{00000000-0005-0000-0000-00003FD60000}"/>
    <cellStyle name="Normal 6 2 7 2 4 3" xfId="44999" xr:uid="{00000000-0005-0000-0000-000040D60000}"/>
    <cellStyle name="Normal 6 2 7 2 4 4" xfId="45000" xr:uid="{00000000-0005-0000-0000-000041D60000}"/>
    <cellStyle name="Normal 6 2 7 2 5" xfId="45001" xr:uid="{00000000-0005-0000-0000-000042D60000}"/>
    <cellStyle name="Normal 6 2 7 2 5 2" xfId="45002" xr:uid="{00000000-0005-0000-0000-000043D60000}"/>
    <cellStyle name="Normal 6 2 7 2 5 3" xfId="58961" xr:uid="{00000000-0005-0000-0000-000044D60000}"/>
    <cellStyle name="Normal 6 2 7 2 6" xfId="45003" xr:uid="{00000000-0005-0000-0000-000045D60000}"/>
    <cellStyle name="Normal 6 2 7 2 7" xfId="45004" xr:uid="{00000000-0005-0000-0000-000046D60000}"/>
    <cellStyle name="Normal 6 2 7 3" xfId="45005" xr:uid="{00000000-0005-0000-0000-000047D60000}"/>
    <cellStyle name="Normal 6 2 7 3 2" xfId="45006" xr:uid="{00000000-0005-0000-0000-000048D60000}"/>
    <cellStyle name="Normal 6 2 7 3 2 2" xfId="45007" xr:uid="{00000000-0005-0000-0000-000049D60000}"/>
    <cellStyle name="Normal 6 2 7 3 2 2 2" xfId="45008" xr:uid="{00000000-0005-0000-0000-00004AD60000}"/>
    <cellStyle name="Normal 6 2 7 3 2 2 3" xfId="58962" xr:uid="{00000000-0005-0000-0000-00004BD60000}"/>
    <cellStyle name="Normal 6 2 7 3 2 3" xfId="45009" xr:uid="{00000000-0005-0000-0000-00004CD60000}"/>
    <cellStyle name="Normal 6 2 7 3 2 4" xfId="45010" xr:uid="{00000000-0005-0000-0000-00004DD60000}"/>
    <cellStyle name="Normal 6 2 7 3 3" xfId="45011" xr:uid="{00000000-0005-0000-0000-00004ED60000}"/>
    <cellStyle name="Normal 6 2 7 3 3 2" xfId="45012" xr:uid="{00000000-0005-0000-0000-00004FD60000}"/>
    <cellStyle name="Normal 6 2 7 3 3 2 2" xfId="45013" xr:uid="{00000000-0005-0000-0000-000050D60000}"/>
    <cellStyle name="Normal 6 2 7 3 3 2 3" xfId="58963" xr:uid="{00000000-0005-0000-0000-000051D60000}"/>
    <cellStyle name="Normal 6 2 7 3 3 3" xfId="45014" xr:uid="{00000000-0005-0000-0000-000052D60000}"/>
    <cellStyle name="Normal 6 2 7 3 3 4" xfId="45015" xr:uid="{00000000-0005-0000-0000-000053D60000}"/>
    <cellStyle name="Normal 6 2 7 3 4" xfId="45016" xr:uid="{00000000-0005-0000-0000-000054D60000}"/>
    <cellStyle name="Normal 6 2 7 3 4 2" xfId="45017" xr:uid="{00000000-0005-0000-0000-000055D60000}"/>
    <cellStyle name="Normal 6 2 7 3 4 3" xfId="58964" xr:uid="{00000000-0005-0000-0000-000056D60000}"/>
    <cellStyle name="Normal 6 2 7 3 5" xfId="45018" xr:uid="{00000000-0005-0000-0000-000057D60000}"/>
    <cellStyle name="Normal 6 2 7 3 6" xfId="45019" xr:uid="{00000000-0005-0000-0000-000058D60000}"/>
    <cellStyle name="Normal 6 2 7 4" xfId="45020" xr:uid="{00000000-0005-0000-0000-000059D60000}"/>
    <cellStyle name="Normal 6 2 7 4 2" xfId="45021" xr:uid="{00000000-0005-0000-0000-00005AD60000}"/>
    <cellStyle name="Normal 6 2 7 4 2 2" xfId="45022" xr:uid="{00000000-0005-0000-0000-00005BD60000}"/>
    <cellStyle name="Normal 6 2 7 4 2 3" xfId="58965" xr:uid="{00000000-0005-0000-0000-00005CD60000}"/>
    <cellStyle name="Normal 6 2 7 4 3" xfId="45023" xr:uid="{00000000-0005-0000-0000-00005DD60000}"/>
    <cellStyle name="Normal 6 2 7 4 4" xfId="45024" xr:uid="{00000000-0005-0000-0000-00005ED60000}"/>
    <cellStyle name="Normal 6 2 7 5" xfId="45025" xr:uid="{00000000-0005-0000-0000-00005FD60000}"/>
    <cellStyle name="Normal 6 2 7 5 2" xfId="45026" xr:uid="{00000000-0005-0000-0000-000060D60000}"/>
    <cellStyle name="Normal 6 2 7 5 2 2" xfId="45027" xr:uid="{00000000-0005-0000-0000-000061D60000}"/>
    <cellStyle name="Normal 6 2 7 5 2 3" xfId="58966" xr:uid="{00000000-0005-0000-0000-000062D60000}"/>
    <cellStyle name="Normal 6 2 7 5 3" xfId="45028" xr:uid="{00000000-0005-0000-0000-000063D60000}"/>
    <cellStyle name="Normal 6 2 7 5 4" xfId="45029" xr:uid="{00000000-0005-0000-0000-000064D60000}"/>
    <cellStyle name="Normal 6 2 7 6" xfId="45030" xr:uid="{00000000-0005-0000-0000-000065D60000}"/>
    <cellStyle name="Normal 6 2 7 6 2" xfId="45031" xr:uid="{00000000-0005-0000-0000-000066D60000}"/>
    <cellStyle name="Normal 6 2 7 6 3" xfId="58967" xr:uid="{00000000-0005-0000-0000-000067D60000}"/>
    <cellStyle name="Normal 6 2 7 7" xfId="45032" xr:uid="{00000000-0005-0000-0000-000068D60000}"/>
    <cellStyle name="Normal 6 2 7 8" xfId="45033" xr:uid="{00000000-0005-0000-0000-000069D60000}"/>
    <cellStyle name="Normal 6 2 8" xfId="45034" xr:uid="{00000000-0005-0000-0000-00006AD60000}"/>
    <cellStyle name="Normal 6 2 8 2" xfId="45035" xr:uid="{00000000-0005-0000-0000-00006BD60000}"/>
    <cellStyle name="Normal 6 2 8 2 2" xfId="45036" xr:uid="{00000000-0005-0000-0000-00006CD60000}"/>
    <cellStyle name="Normal 6 2 8 2 2 2" xfId="45037" xr:uid="{00000000-0005-0000-0000-00006DD60000}"/>
    <cellStyle name="Normal 6 2 8 2 2 2 2" xfId="45038" xr:uid="{00000000-0005-0000-0000-00006ED60000}"/>
    <cellStyle name="Normal 6 2 8 2 2 2 3" xfId="58968" xr:uid="{00000000-0005-0000-0000-00006FD60000}"/>
    <cellStyle name="Normal 6 2 8 2 2 3" xfId="45039" xr:uid="{00000000-0005-0000-0000-000070D60000}"/>
    <cellStyle name="Normal 6 2 8 2 2 4" xfId="45040" xr:uid="{00000000-0005-0000-0000-000071D60000}"/>
    <cellStyle name="Normal 6 2 8 2 3" xfId="45041" xr:uid="{00000000-0005-0000-0000-000072D60000}"/>
    <cellStyle name="Normal 6 2 8 2 3 2" xfId="45042" xr:uid="{00000000-0005-0000-0000-000073D60000}"/>
    <cellStyle name="Normal 6 2 8 2 3 2 2" xfId="45043" xr:uid="{00000000-0005-0000-0000-000074D60000}"/>
    <cellStyle name="Normal 6 2 8 2 3 2 3" xfId="58969" xr:uid="{00000000-0005-0000-0000-000075D60000}"/>
    <cellStyle name="Normal 6 2 8 2 3 3" xfId="45044" xr:uid="{00000000-0005-0000-0000-000076D60000}"/>
    <cellStyle name="Normal 6 2 8 2 3 4" xfId="45045" xr:uid="{00000000-0005-0000-0000-000077D60000}"/>
    <cellStyle name="Normal 6 2 8 2 4" xfId="45046" xr:uid="{00000000-0005-0000-0000-000078D60000}"/>
    <cellStyle name="Normal 6 2 8 2 4 2" xfId="45047" xr:uid="{00000000-0005-0000-0000-000079D60000}"/>
    <cellStyle name="Normal 6 2 8 2 4 3" xfId="58970" xr:uid="{00000000-0005-0000-0000-00007AD60000}"/>
    <cellStyle name="Normal 6 2 8 2 5" xfId="45048" xr:uid="{00000000-0005-0000-0000-00007BD60000}"/>
    <cellStyle name="Normal 6 2 8 2 6" xfId="45049" xr:uid="{00000000-0005-0000-0000-00007CD60000}"/>
    <cellStyle name="Normal 6 2 8 3" xfId="45050" xr:uid="{00000000-0005-0000-0000-00007DD60000}"/>
    <cellStyle name="Normal 6 2 8 3 2" xfId="45051" xr:uid="{00000000-0005-0000-0000-00007ED60000}"/>
    <cellStyle name="Normal 6 2 8 3 2 2" xfId="45052" xr:uid="{00000000-0005-0000-0000-00007FD60000}"/>
    <cellStyle name="Normal 6 2 8 3 2 3" xfId="58971" xr:uid="{00000000-0005-0000-0000-000080D60000}"/>
    <cellStyle name="Normal 6 2 8 3 3" xfId="45053" xr:uid="{00000000-0005-0000-0000-000081D60000}"/>
    <cellStyle name="Normal 6 2 8 3 4" xfId="45054" xr:uid="{00000000-0005-0000-0000-000082D60000}"/>
    <cellStyle name="Normal 6 2 8 4" xfId="45055" xr:uid="{00000000-0005-0000-0000-000083D60000}"/>
    <cellStyle name="Normal 6 2 8 4 2" xfId="45056" xr:uid="{00000000-0005-0000-0000-000084D60000}"/>
    <cellStyle name="Normal 6 2 8 4 2 2" xfId="45057" xr:uid="{00000000-0005-0000-0000-000085D60000}"/>
    <cellStyle name="Normal 6 2 8 4 2 3" xfId="58972" xr:uid="{00000000-0005-0000-0000-000086D60000}"/>
    <cellStyle name="Normal 6 2 8 4 3" xfId="45058" xr:uid="{00000000-0005-0000-0000-000087D60000}"/>
    <cellStyle name="Normal 6 2 8 4 4" xfId="45059" xr:uid="{00000000-0005-0000-0000-000088D60000}"/>
    <cellStyle name="Normal 6 2 8 5" xfId="45060" xr:uid="{00000000-0005-0000-0000-000089D60000}"/>
    <cellStyle name="Normal 6 2 8 5 2" xfId="45061" xr:uid="{00000000-0005-0000-0000-00008AD60000}"/>
    <cellStyle name="Normal 6 2 8 5 3" xfId="58973" xr:uid="{00000000-0005-0000-0000-00008BD60000}"/>
    <cellStyle name="Normal 6 2 8 6" xfId="45062" xr:uid="{00000000-0005-0000-0000-00008CD60000}"/>
    <cellStyle name="Normal 6 2 8 7" xfId="45063" xr:uid="{00000000-0005-0000-0000-00008DD60000}"/>
    <cellStyle name="Normal 6 2 9" xfId="45064" xr:uid="{00000000-0005-0000-0000-00008ED60000}"/>
    <cellStyle name="Normal 6 2 9 2" xfId="45065" xr:uid="{00000000-0005-0000-0000-00008FD60000}"/>
    <cellStyle name="Normal 6 2 9 2 2" xfId="45066" xr:uid="{00000000-0005-0000-0000-000090D60000}"/>
    <cellStyle name="Normal 6 2 9 2 2 2" xfId="45067" xr:uid="{00000000-0005-0000-0000-000091D60000}"/>
    <cellStyle name="Normal 6 2 9 2 2 3" xfId="58974" xr:uid="{00000000-0005-0000-0000-000092D60000}"/>
    <cellStyle name="Normal 6 2 9 2 3" xfId="45068" xr:uid="{00000000-0005-0000-0000-000093D60000}"/>
    <cellStyle name="Normal 6 2 9 2 4" xfId="45069" xr:uid="{00000000-0005-0000-0000-000094D60000}"/>
    <cellStyle name="Normal 6 2 9 3" xfId="45070" xr:uid="{00000000-0005-0000-0000-000095D60000}"/>
    <cellStyle name="Normal 6 2 9 3 2" xfId="45071" xr:uid="{00000000-0005-0000-0000-000096D60000}"/>
    <cellStyle name="Normal 6 2 9 3 2 2" xfId="45072" xr:uid="{00000000-0005-0000-0000-000097D60000}"/>
    <cellStyle name="Normal 6 2 9 3 2 3" xfId="58975" xr:uid="{00000000-0005-0000-0000-000098D60000}"/>
    <cellStyle name="Normal 6 2 9 3 3" xfId="45073" xr:uid="{00000000-0005-0000-0000-000099D60000}"/>
    <cellStyle name="Normal 6 2 9 3 4" xfId="45074" xr:uid="{00000000-0005-0000-0000-00009AD60000}"/>
    <cellStyle name="Normal 6 2 9 4" xfId="45075" xr:uid="{00000000-0005-0000-0000-00009BD60000}"/>
    <cellStyle name="Normal 6 2 9 4 2" xfId="45076" xr:uid="{00000000-0005-0000-0000-00009CD60000}"/>
    <cellStyle name="Normal 6 2 9 4 3" xfId="58976" xr:uid="{00000000-0005-0000-0000-00009DD60000}"/>
    <cellStyle name="Normal 6 2 9 5" xfId="45077" xr:uid="{00000000-0005-0000-0000-00009ED60000}"/>
    <cellStyle name="Normal 6 2 9 6" xfId="45078" xr:uid="{00000000-0005-0000-0000-00009FD60000}"/>
    <cellStyle name="Normal 6 3" xfId="45079" xr:uid="{00000000-0005-0000-0000-0000A0D60000}"/>
    <cellStyle name="Normal 6 3 10" xfId="45080" xr:uid="{00000000-0005-0000-0000-0000A1D60000}"/>
    <cellStyle name="Normal 6 3 11" xfId="45081" xr:uid="{00000000-0005-0000-0000-0000A2D60000}"/>
    <cellStyle name="Normal 6 3 12" xfId="60533" xr:uid="{00000000-0005-0000-0000-0000A3D60000}"/>
    <cellStyle name="Normal 6 3 2" xfId="45082" xr:uid="{00000000-0005-0000-0000-0000A4D60000}"/>
    <cellStyle name="Normal 6 3 2 10" xfId="45083" xr:uid="{00000000-0005-0000-0000-0000A5D60000}"/>
    <cellStyle name="Normal 6 3 2 2" xfId="45084" xr:uid="{00000000-0005-0000-0000-0000A6D60000}"/>
    <cellStyle name="Normal 6 3 2 2 2" xfId="45085" xr:uid="{00000000-0005-0000-0000-0000A7D60000}"/>
    <cellStyle name="Normal 6 3 2 2 2 2" xfId="45086" xr:uid="{00000000-0005-0000-0000-0000A8D60000}"/>
    <cellStyle name="Normal 6 3 2 2 2 2 2" xfId="45087" xr:uid="{00000000-0005-0000-0000-0000A9D60000}"/>
    <cellStyle name="Normal 6 3 2 2 2 2 2 2" xfId="45088" xr:uid="{00000000-0005-0000-0000-0000AAD60000}"/>
    <cellStyle name="Normal 6 3 2 2 2 2 2 2 2" xfId="45089" xr:uid="{00000000-0005-0000-0000-0000ABD60000}"/>
    <cellStyle name="Normal 6 3 2 2 2 2 2 2 3" xfId="58977" xr:uid="{00000000-0005-0000-0000-0000ACD60000}"/>
    <cellStyle name="Normal 6 3 2 2 2 2 2 3" xfId="45090" xr:uid="{00000000-0005-0000-0000-0000ADD60000}"/>
    <cellStyle name="Normal 6 3 2 2 2 2 2 4" xfId="45091" xr:uid="{00000000-0005-0000-0000-0000AED60000}"/>
    <cellStyle name="Normal 6 3 2 2 2 2 3" xfId="45092" xr:uid="{00000000-0005-0000-0000-0000AFD60000}"/>
    <cellStyle name="Normal 6 3 2 2 2 2 3 2" xfId="45093" xr:uid="{00000000-0005-0000-0000-0000B0D60000}"/>
    <cellStyle name="Normal 6 3 2 2 2 2 3 2 2" xfId="45094" xr:uid="{00000000-0005-0000-0000-0000B1D60000}"/>
    <cellStyle name="Normal 6 3 2 2 2 2 3 2 3" xfId="58978" xr:uid="{00000000-0005-0000-0000-0000B2D60000}"/>
    <cellStyle name="Normal 6 3 2 2 2 2 3 3" xfId="45095" xr:uid="{00000000-0005-0000-0000-0000B3D60000}"/>
    <cellStyle name="Normal 6 3 2 2 2 2 3 4" xfId="45096" xr:uid="{00000000-0005-0000-0000-0000B4D60000}"/>
    <cellStyle name="Normal 6 3 2 2 2 2 4" xfId="45097" xr:uid="{00000000-0005-0000-0000-0000B5D60000}"/>
    <cellStyle name="Normal 6 3 2 2 2 2 4 2" xfId="45098" xr:uid="{00000000-0005-0000-0000-0000B6D60000}"/>
    <cellStyle name="Normal 6 3 2 2 2 2 4 3" xfId="58979" xr:uid="{00000000-0005-0000-0000-0000B7D60000}"/>
    <cellStyle name="Normal 6 3 2 2 2 2 5" xfId="45099" xr:uid="{00000000-0005-0000-0000-0000B8D60000}"/>
    <cellStyle name="Normal 6 3 2 2 2 2 6" xfId="45100" xr:uid="{00000000-0005-0000-0000-0000B9D60000}"/>
    <cellStyle name="Normal 6 3 2 2 2 3" xfId="45101" xr:uid="{00000000-0005-0000-0000-0000BAD60000}"/>
    <cellStyle name="Normal 6 3 2 2 2 3 2" xfId="45102" xr:uid="{00000000-0005-0000-0000-0000BBD60000}"/>
    <cellStyle name="Normal 6 3 2 2 2 3 2 2" xfId="45103" xr:uid="{00000000-0005-0000-0000-0000BCD60000}"/>
    <cellStyle name="Normal 6 3 2 2 2 3 2 3" xfId="58980" xr:uid="{00000000-0005-0000-0000-0000BDD60000}"/>
    <cellStyle name="Normal 6 3 2 2 2 3 3" xfId="45104" xr:uid="{00000000-0005-0000-0000-0000BED60000}"/>
    <cellStyle name="Normal 6 3 2 2 2 3 4" xfId="45105" xr:uid="{00000000-0005-0000-0000-0000BFD60000}"/>
    <cellStyle name="Normal 6 3 2 2 2 4" xfId="45106" xr:uid="{00000000-0005-0000-0000-0000C0D60000}"/>
    <cellStyle name="Normal 6 3 2 2 2 4 2" xfId="45107" xr:uid="{00000000-0005-0000-0000-0000C1D60000}"/>
    <cellStyle name="Normal 6 3 2 2 2 4 2 2" xfId="45108" xr:uid="{00000000-0005-0000-0000-0000C2D60000}"/>
    <cellStyle name="Normal 6 3 2 2 2 4 2 3" xfId="58981" xr:uid="{00000000-0005-0000-0000-0000C3D60000}"/>
    <cellStyle name="Normal 6 3 2 2 2 4 3" xfId="45109" xr:uid="{00000000-0005-0000-0000-0000C4D60000}"/>
    <cellStyle name="Normal 6 3 2 2 2 4 4" xfId="45110" xr:uid="{00000000-0005-0000-0000-0000C5D60000}"/>
    <cellStyle name="Normal 6 3 2 2 2 5" xfId="45111" xr:uid="{00000000-0005-0000-0000-0000C6D60000}"/>
    <cellStyle name="Normal 6 3 2 2 2 5 2" xfId="45112" xr:uid="{00000000-0005-0000-0000-0000C7D60000}"/>
    <cellStyle name="Normal 6 3 2 2 2 5 3" xfId="58982" xr:uid="{00000000-0005-0000-0000-0000C8D60000}"/>
    <cellStyle name="Normal 6 3 2 2 2 6" xfId="45113" xr:uid="{00000000-0005-0000-0000-0000C9D60000}"/>
    <cellStyle name="Normal 6 3 2 2 2 7" xfId="45114" xr:uid="{00000000-0005-0000-0000-0000CAD60000}"/>
    <cellStyle name="Normal 6 3 2 2 3" xfId="45115" xr:uid="{00000000-0005-0000-0000-0000CBD60000}"/>
    <cellStyle name="Normal 6 3 2 2 3 2" xfId="45116" xr:uid="{00000000-0005-0000-0000-0000CCD60000}"/>
    <cellStyle name="Normal 6 3 2 2 3 2 2" xfId="45117" xr:uid="{00000000-0005-0000-0000-0000CDD60000}"/>
    <cellStyle name="Normal 6 3 2 2 3 2 2 2" xfId="45118" xr:uid="{00000000-0005-0000-0000-0000CED60000}"/>
    <cellStyle name="Normal 6 3 2 2 3 2 2 3" xfId="58983" xr:uid="{00000000-0005-0000-0000-0000CFD60000}"/>
    <cellStyle name="Normal 6 3 2 2 3 2 3" xfId="45119" xr:uid="{00000000-0005-0000-0000-0000D0D60000}"/>
    <cellStyle name="Normal 6 3 2 2 3 2 4" xfId="45120" xr:uid="{00000000-0005-0000-0000-0000D1D60000}"/>
    <cellStyle name="Normal 6 3 2 2 3 3" xfId="45121" xr:uid="{00000000-0005-0000-0000-0000D2D60000}"/>
    <cellStyle name="Normal 6 3 2 2 3 3 2" xfId="45122" xr:uid="{00000000-0005-0000-0000-0000D3D60000}"/>
    <cellStyle name="Normal 6 3 2 2 3 3 2 2" xfId="45123" xr:uid="{00000000-0005-0000-0000-0000D4D60000}"/>
    <cellStyle name="Normal 6 3 2 2 3 3 2 3" xfId="58984" xr:uid="{00000000-0005-0000-0000-0000D5D60000}"/>
    <cellStyle name="Normal 6 3 2 2 3 3 3" xfId="45124" xr:uid="{00000000-0005-0000-0000-0000D6D60000}"/>
    <cellStyle name="Normal 6 3 2 2 3 3 4" xfId="45125" xr:uid="{00000000-0005-0000-0000-0000D7D60000}"/>
    <cellStyle name="Normal 6 3 2 2 3 4" xfId="45126" xr:uid="{00000000-0005-0000-0000-0000D8D60000}"/>
    <cellStyle name="Normal 6 3 2 2 3 4 2" xfId="45127" xr:uid="{00000000-0005-0000-0000-0000D9D60000}"/>
    <cellStyle name="Normal 6 3 2 2 3 4 3" xfId="58985" xr:uid="{00000000-0005-0000-0000-0000DAD60000}"/>
    <cellStyle name="Normal 6 3 2 2 3 5" xfId="45128" xr:uid="{00000000-0005-0000-0000-0000DBD60000}"/>
    <cellStyle name="Normal 6 3 2 2 3 6" xfId="45129" xr:uid="{00000000-0005-0000-0000-0000DCD60000}"/>
    <cellStyle name="Normal 6 3 2 2 4" xfId="45130" xr:uid="{00000000-0005-0000-0000-0000DDD60000}"/>
    <cellStyle name="Normal 6 3 2 2 4 2" xfId="45131" xr:uid="{00000000-0005-0000-0000-0000DED60000}"/>
    <cellStyle name="Normal 6 3 2 2 4 2 2" xfId="45132" xr:uid="{00000000-0005-0000-0000-0000DFD60000}"/>
    <cellStyle name="Normal 6 3 2 2 4 2 3" xfId="58986" xr:uid="{00000000-0005-0000-0000-0000E0D60000}"/>
    <cellStyle name="Normal 6 3 2 2 4 3" xfId="45133" xr:uid="{00000000-0005-0000-0000-0000E1D60000}"/>
    <cellStyle name="Normal 6 3 2 2 4 4" xfId="45134" xr:uid="{00000000-0005-0000-0000-0000E2D60000}"/>
    <cellStyle name="Normal 6 3 2 2 5" xfId="45135" xr:uid="{00000000-0005-0000-0000-0000E3D60000}"/>
    <cellStyle name="Normal 6 3 2 2 5 2" xfId="45136" xr:uid="{00000000-0005-0000-0000-0000E4D60000}"/>
    <cellStyle name="Normal 6 3 2 2 5 2 2" xfId="45137" xr:uid="{00000000-0005-0000-0000-0000E5D60000}"/>
    <cellStyle name="Normal 6 3 2 2 5 2 3" xfId="58987" xr:uid="{00000000-0005-0000-0000-0000E6D60000}"/>
    <cellStyle name="Normal 6 3 2 2 5 3" xfId="45138" xr:uid="{00000000-0005-0000-0000-0000E7D60000}"/>
    <cellStyle name="Normal 6 3 2 2 5 4" xfId="45139" xr:uid="{00000000-0005-0000-0000-0000E8D60000}"/>
    <cellStyle name="Normal 6 3 2 2 6" xfId="45140" xr:uid="{00000000-0005-0000-0000-0000E9D60000}"/>
    <cellStyle name="Normal 6 3 2 2 6 2" xfId="45141" xr:uid="{00000000-0005-0000-0000-0000EAD60000}"/>
    <cellStyle name="Normal 6 3 2 2 6 3" xfId="58988" xr:uid="{00000000-0005-0000-0000-0000EBD60000}"/>
    <cellStyle name="Normal 6 3 2 2 7" xfId="45142" xr:uid="{00000000-0005-0000-0000-0000ECD60000}"/>
    <cellStyle name="Normal 6 3 2 2 8" xfId="45143" xr:uid="{00000000-0005-0000-0000-0000EDD60000}"/>
    <cellStyle name="Normal 6 3 2 3" xfId="45144" xr:uid="{00000000-0005-0000-0000-0000EED60000}"/>
    <cellStyle name="Normal 6 3 2 3 2" xfId="45145" xr:uid="{00000000-0005-0000-0000-0000EFD60000}"/>
    <cellStyle name="Normal 6 3 2 3 2 2" xfId="45146" xr:uid="{00000000-0005-0000-0000-0000F0D60000}"/>
    <cellStyle name="Normal 6 3 2 3 2 2 2" xfId="45147" xr:uid="{00000000-0005-0000-0000-0000F1D60000}"/>
    <cellStyle name="Normal 6 3 2 3 2 2 2 2" xfId="45148" xr:uid="{00000000-0005-0000-0000-0000F2D60000}"/>
    <cellStyle name="Normal 6 3 2 3 2 2 2 3" xfId="58989" xr:uid="{00000000-0005-0000-0000-0000F3D60000}"/>
    <cellStyle name="Normal 6 3 2 3 2 2 3" xfId="45149" xr:uid="{00000000-0005-0000-0000-0000F4D60000}"/>
    <cellStyle name="Normal 6 3 2 3 2 2 4" xfId="45150" xr:uid="{00000000-0005-0000-0000-0000F5D60000}"/>
    <cellStyle name="Normal 6 3 2 3 2 3" xfId="45151" xr:uid="{00000000-0005-0000-0000-0000F6D60000}"/>
    <cellStyle name="Normal 6 3 2 3 2 3 2" xfId="45152" xr:uid="{00000000-0005-0000-0000-0000F7D60000}"/>
    <cellStyle name="Normal 6 3 2 3 2 3 2 2" xfId="45153" xr:uid="{00000000-0005-0000-0000-0000F8D60000}"/>
    <cellStyle name="Normal 6 3 2 3 2 3 2 3" xfId="58990" xr:uid="{00000000-0005-0000-0000-0000F9D60000}"/>
    <cellStyle name="Normal 6 3 2 3 2 3 3" xfId="45154" xr:uid="{00000000-0005-0000-0000-0000FAD60000}"/>
    <cellStyle name="Normal 6 3 2 3 2 3 4" xfId="45155" xr:uid="{00000000-0005-0000-0000-0000FBD60000}"/>
    <cellStyle name="Normal 6 3 2 3 2 4" xfId="45156" xr:uid="{00000000-0005-0000-0000-0000FCD60000}"/>
    <cellStyle name="Normal 6 3 2 3 2 4 2" xfId="45157" xr:uid="{00000000-0005-0000-0000-0000FDD60000}"/>
    <cellStyle name="Normal 6 3 2 3 2 4 3" xfId="58991" xr:uid="{00000000-0005-0000-0000-0000FED60000}"/>
    <cellStyle name="Normal 6 3 2 3 2 5" xfId="45158" xr:uid="{00000000-0005-0000-0000-0000FFD60000}"/>
    <cellStyle name="Normal 6 3 2 3 2 6" xfId="45159" xr:uid="{00000000-0005-0000-0000-000000D70000}"/>
    <cellStyle name="Normal 6 3 2 3 3" xfId="45160" xr:uid="{00000000-0005-0000-0000-000001D70000}"/>
    <cellStyle name="Normal 6 3 2 3 3 2" xfId="45161" xr:uid="{00000000-0005-0000-0000-000002D70000}"/>
    <cellStyle name="Normal 6 3 2 3 3 2 2" xfId="45162" xr:uid="{00000000-0005-0000-0000-000003D70000}"/>
    <cellStyle name="Normal 6 3 2 3 3 2 3" xfId="58992" xr:uid="{00000000-0005-0000-0000-000004D70000}"/>
    <cellStyle name="Normal 6 3 2 3 3 3" xfId="45163" xr:uid="{00000000-0005-0000-0000-000005D70000}"/>
    <cellStyle name="Normal 6 3 2 3 3 4" xfId="45164" xr:uid="{00000000-0005-0000-0000-000006D70000}"/>
    <cellStyle name="Normal 6 3 2 3 4" xfId="45165" xr:uid="{00000000-0005-0000-0000-000007D70000}"/>
    <cellStyle name="Normal 6 3 2 3 4 2" xfId="45166" xr:uid="{00000000-0005-0000-0000-000008D70000}"/>
    <cellStyle name="Normal 6 3 2 3 4 2 2" xfId="45167" xr:uid="{00000000-0005-0000-0000-000009D70000}"/>
    <cellStyle name="Normal 6 3 2 3 4 2 3" xfId="58993" xr:uid="{00000000-0005-0000-0000-00000AD70000}"/>
    <cellStyle name="Normal 6 3 2 3 4 3" xfId="45168" xr:uid="{00000000-0005-0000-0000-00000BD70000}"/>
    <cellStyle name="Normal 6 3 2 3 4 4" xfId="45169" xr:uid="{00000000-0005-0000-0000-00000CD70000}"/>
    <cellStyle name="Normal 6 3 2 3 5" xfId="45170" xr:uid="{00000000-0005-0000-0000-00000DD70000}"/>
    <cellStyle name="Normal 6 3 2 3 5 2" xfId="45171" xr:uid="{00000000-0005-0000-0000-00000ED70000}"/>
    <cellStyle name="Normal 6 3 2 3 5 3" xfId="58994" xr:uid="{00000000-0005-0000-0000-00000FD70000}"/>
    <cellStyle name="Normal 6 3 2 3 6" xfId="45172" xr:uid="{00000000-0005-0000-0000-000010D70000}"/>
    <cellStyle name="Normal 6 3 2 3 7" xfId="45173" xr:uid="{00000000-0005-0000-0000-000011D70000}"/>
    <cellStyle name="Normal 6 3 2 4" xfId="45174" xr:uid="{00000000-0005-0000-0000-000012D70000}"/>
    <cellStyle name="Normal 6 3 2 4 2" xfId="45175" xr:uid="{00000000-0005-0000-0000-000013D70000}"/>
    <cellStyle name="Normal 6 3 2 4 2 2" xfId="45176" xr:uid="{00000000-0005-0000-0000-000014D70000}"/>
    <cellStyle name="Normal 6 3 2 4 2 2 2" xfId="45177" xr:uid="{00000000-0005-0000-0000-000015D70000}"/>
    <cellStyle name="Normal 6 3 2 4 2 2 3" xfId="58995" xr:uid="{00000000-0005-0000-0000-000016D70000}"/>
    <cellStyle name="Normal 6 3 2 4 2 3" xfId="45178" xr:uid="{00000000-0005-0000-0000-000017D70000}"/>
    <cellStyle name="Normal 6 3 2 4 2 4" xfId="45179" xr:uid="{00000000-0005-0000-0000-000018D70000}"/>
    <cellStyle name="Normal 6 3 2 4 3" xfId="45180" xr:uid="{00000000-0005-0000-0000-000019D70000}"/>
    <cellStyle name="Normal 6 3 2 4 3 2" xfId="45181" xr:uid="{00000000-0005-0000-0000-00001AD70000}"/>
    <cellStyle name="Normal 6 3 2 4 3 2 2" xfId="45182" xr:uid="{00000000-0005-0000-0000-00001BD70000}"/>
    <cellStyle name="Normal 6 3 2 4 3 2 3" xfId="58996" xr:uid="{00000000-0005-0000-0000-00001CD70000}"/>
    <cellStyle name="Normal 6 3 2 4 3 3" xfId="45183" xr:uid="{00000000-0005-0000-0000-00001DD70000}"/>
    <cellStyle name="Normal 6 3 2 4 3 4" xfId="45184" xr:uid="{00000000-0005-0000-0000-00001ED70000}"/>
    <cellStyle name="Normal 6 3 2 4 4" xfId="45185" xr:uid="{00000000-0005-0000-0000-00001FD70000}"/>
    <cellStyle name="Normal 6 3 2 4 4 2" xfId="45186" xr:uid="{00000000-0005-0000-0000-000020D70000}"/>
    <cellStyle name="Normal 6 3 2 4 4 3" xfId="58997" xr:uid="{00000000-0005-0000-0000-000021D70000}"/>
    <cellStyle name="Normal 6 3 2 4 5" xfId="45187" xr:uid="{00000000-0005-0000-0000-000022D70000}"/>
    <cellStyle name="Normal 6 3 2 4 6" xfId="45188" xr:uid="{00000000-0005-0000-0000-000023D70000}"/>
    <cellStyle name="Normal 6 3 2 5" xfId="45189" xr:uid="{00000000-0005-0000-0000-000024D70000}"/>
    <cellStyle name="Normal 6 3 2 5 2" xfId="45190" xr:uid="{00000000-0005-0000-0000-000025D70000}"/>
    <cellStyle name="Normal 6 3 2 5 2 2" xfId="45191" xr:uid="{00000000-0005-0000-0000-000026D70000}"/>
    <cellStyle name="Normal 6 3 2 5 2 2 2" xfId="45192" xr:uid="{00000000-0005-0000-0000-000027D70000}"/>
    <cellStyle name="Normal 6 3 2 5 2 2 3" xfId="58998" xr:uid="{00000000-0005-0000-0000-000028D70000}"/>
    <cellStyle name="Normal 6 3 2 5 2 3" xfId="45193" xr:uid="{00000000-0005-0000-0000-000029D70000}"/>
    <cellStyle name="Normal 6 3 2 5 2 4" xfId="45194" xr:uid="{00000000-0005-0000-0000-00002AD70000}"/>
    <cellStyle name="Normal 6 3 2 5 3" xfId="45195" xr:uid="{00000000-0005-0000-0000-00002BD70000}"/>
    <cellStyle name="Normal 6 3 2 5 3 2" xfId="45196" xr:uid="{00000000-0005-0000-0000-00002CD70000}"/>
    <cellStyle name="Normal 6 3 2 5 3 3" xfId="58999" xr:uid="{00000000-0005-0000-0000-00002DD70000}"/>
    <cellStyle name="Normal 6 3 2 5 4" xfId="45197" xr:uid="{00000000-0005-0000-0000-00002ED70000}"/>
    <cellStyle name="Normal 6 3 2 5 5" xfId="45198" xr:uid="{00000000-0005-0000-0000-00002FD70000}"/>
    <cellStyle name="Normal 6 3 2 6" xfId="45199" xr:uid="{00000000-0005-0000-0000-000030D70000}"/>
    <cellStyle name="Normal 6 3 2 6 2" xfId="45200" xr:uid="{00000000-0005-0000-0000-000031D70000}"/>
    <cellStyle name="Normal 6 3 2 6 2 2" xfId="45201" xr:uid="{00000000-0005-0000-0000-000032D70000}"/>
    <cellStyle name="Normal 6 3 2 6 2 3" xfId="59000" xr:uid="{00000000-0005-0000-0000-000033D70000}"/>
    <cellStyle name="Normal 6 3 2 6 3" xfId="45202" xr:uid="{00000000-0005-0000-0000-000034D70000}"/>
    <cellStyle name="Normal 6 3 2 6 4" xfId="45203" xr:uid="{00000000-0005-0000-0000-000035D70000}"/>
    <cellStyle name="Normal 6 3 2 7" xfId="45204" xr:uid="{00000000-0005-0000-0000-000036D70000}"/>
    <cellStyle name="Normal 6 3 2 7 2" xfId="45205" xr:uid="{00000000-0005-0000-0000-000037D70000}"/>
    <cellStyle name="Normal 6 3 2 7 2 2" xfId="45206" xr:uid="{00000000-0005-0000-0000-000038D70000}"/>
    <cellStyle name="Normal 6 3 2 7 2 3" xfId="59001" xr:uid="{00000000-0005-0000-0000-000039D70000}"/>
    <cellStyle name="Normal 6 3 2 7 3" xfId="45207" xr:uid="{00000000-0005-0000-0000-00003AD70000}"/>
    <cellStyle name="Normal 6 3 2 7 4" xfId="45208" xr:uid="{00000000-0005-0000-0000-00003BD70000}"/>
    <cellStyle name="Normal 6 3 2 8" xfId="45209" xr:uid="{00000000-0005-0000-0000-00003CD70000}"/>
    <cellStyle name="Normal 6 3 2 8 2" xfId="45210" xr:uid="{00000000-0005-0000-0000-00003DD70000}"/>
    <cellStyle name="Normal 6 3 2 8 3" xfId="59002" xr:uid="{00000000-0005-0000-0000-00003ED70000}"/>
    <cellStyle name="Normal 6 3 2 9" xfId="45211" xr:uid="{00000000-0005-0000-0000-00003FD70000}"/>
    <cellStyle name="Normal 6 3 3" xfId="45212" xr:uid="{00000000-0005-0000-0000-000040D70000}"/>
    <cellStyle name="Normal 6 3 3 2" xfId="45213" xr:uid="{00000000-0005-0000-0000-000041D70000}"/>
    <cellStyle name="Normal 6 3 3 2 2" xfId="45214" xr:uid="{00000000-0005-0000-0000-000042D70000}"/>
    <cellStyle name="Normal 6 3 3 2 2 2" xfId="45215" xr:uid="{00000000-0005-0000-0000-000043D70000}"/>
    <cellStyle name="Normal 6 3 3 2 2 2 2" xfId="45216" xr:uid="{00000000-0005-0000-0000-000044D70000}"/>
    <cellStyle name="Normal 6 3 3 2 2 2 2 2" xfId="45217" xr:uid="{00000000-0005-0000-0000-000045D70000}"/>
    <cellStyle name="Normal 6 3 3 2 2 2 2 3" xfId="59003" xr:uid="{00000000-0005-0000-0000-000046D70000}"/>
    <cellStyle name="Normal 6 3 3 2 2 2 3" xfId="45218" xr:uid="{00000000-0005-0000-0000-000047D70000}"/>
    <cellStyle name="Normal 6 3 3 2 2 2 4" xfId="45219" xr:uid="{00000000-0005-0000-0000-000048D70000}"/>
    <cellStyle name="Normal 6 3 3 2 2 3" xfId="45220" xr:uid="{00000000-0005-0000-0000-000049D70000}"/>
    <cellStyle name="Normal 6 3 3 2 2 3 2" xfId="45221" xr:uid="{00000000-0005-0000-0000-00004AD70000}"/>
    <cellStyle name="Normal 6 3 3 2 2 3 2 2" xfId="45222" xr:uid="{00000000-0005-0000-0000-00004BD70000}"/>
    <cellStyle name="Normal 6 3 3 2 2 3 2 3" xfId="59004" xr:uid="{00000000-0005-0000-0000-00004CD70000}"/>
    <cellStyle name="Normal 6 3 3 2 2 3 3" xfId="45223" xr:uid="{00000000-0005-0000-0000-00004DD70000}"/>
    <cellStyle name="Normal 6 3 3 2 2 3 4" xfId="45224" xr:uid="{00000000-0005-0000-0000-00004ED70000}"/>
    <cellStyle name="Normal 6 3 3 2 2 4" xfId="45225" xr:uid="{00000000-0005-0000-0000-00004FD70000}"/>
    <cellStyle name="Normal 6 3 3 2 2 4 2" xfId="45226" xr:uid="{00000000-0005-0000-0000-000050D70000}"/>
    <cellStyle name="Normal 6 3 3 2 2 4 3" xfId="59005" xr:uid="{00000000-0005-0000-0000-000051D70000}"/>
    <cellStyle name="Normal 6 3 3 2 2 5" xfId="45227" xr:uid="{00000000-0005-0000-0000-000052D70000}"/>
    <cellStyle name="Normal 6 3 3 2 2 6" xfId="45228" xr:uid="{00000000-0005-0000-0000-000053D70000}"/>
    <cellStyle name="Normal 6 3 3 2 3" xfId="45229" xr:uid="{00000000-0005-0000-0000-000054D70000}"/>
    <cellStyle name="Normal 6 3 3 2 3 2" xfId="45230" xr:uid="{00000000-0005-0000-0000-000055D70000}"/>
    <cellStyle name="Normal 6 3 3 2 3 2 2" xfId="45231" xr:uid="{00000000-0005-0000-0000-000056D70000}"/>
    <cellStyle name="Normal 6 3 3 2 3 2 3" xfId="59006" xr:uid="{00000000-0005-0000-0000-000057D70000}"/>
    <cellStyle name="Normal 6 3 3 2 3 3" xfId="45232" xr:uid="{00000000-0005-0000-0000-000058D70000}"/>
    <cellStyle name="Normal 6 3 3 2 3 4" xfId="45233" xr:uid="{00000000-0005-0000-0000-000059D70000}"/>
    <cellStyle name="Normal 6 3 3 2 4" xfId="45234" xr:uid="{00000000-0005-0000-0000-00005AD70000}"/>
    <cellStyle name="Normal 6 3 3 2 4 2" xfId="45235" xr:uid="{00000000-0005-0000-0000-00005BD70000}"/>
    <cellStyle name="Normal 6 3 3 2 4 2 2" xfId="45236" xr:uid="{00000000-0005-0000-0000-00005CD70000}"/>
    <cellStyle name="Normal 6 3 3 2 4 2 3" xfId="59007" xr:uid="{00000000-0005-0000-0000-00005DD70000}"/>
    <cellStyle name="Normal 6 3 3 2 4 3" xfId="45237" xr:uid="{00000000-0005-0000-0000-00005ED70000}"/>
    <cellStyle name="Normal 6 3 3 2 4 4" xfId="45238" xr:uid="{00000000-0005-0000-0000-00005FD70000}"/>
    <cellStyle name="Normal 6 3 3 2 5" xfId="45239" xr:uid="{00000000-0005-0000-0000-000060D70000}"/>
    <cellStyle name="Normal 6 3 3 2 5 2" xfId="45240" xr:uid="{00000000-0005-0000-0000-000061D70000}"/>
    <cellStyle name="Normal 6 3 3 2 5 3" xfId="59008" xr:uid="{00000000-0005-0000-0000-000062D70000}"/>
    <cellStyle name="Normal 6 3 3 2 6" xfId="45241" xr:uid="{00000000-0005-0000-0000-000063D70000}"/>
    <cellStyle name="Normal 6 3 3 2 7" xfId="45242" xr:uid="{00000000-0005-0000-0000-000064D70000}"/>
    <cellStyle name="Normal 6 3 3 3" xfId="45243" xr:uid="{00000000-0005-0000-0000-000065D70000}"/>
    <cellStyle name="Normal 6 3 3 3 2" xfId="45244" xr:uid="{00000000-0005-0000-0000-000066D70000}"/>
    <cellStyle name="Normal 6 3 3 3 2 2" xfId="45245" xr:uid="{00000000-0005-0000-0000-000067D70000}"/>
    <cellStyle name="Normal 6 3 3 3 2 2 2" xfId="45246" xr:uid="{00000000-0005-0000-0000-000068D70000}"/>
    <cellStyle name="Normal 6 3 3 3 2 2 3" xfId="59009" xr:uid="{00000000-0005-0000-0000-000069D70000}"/>
    <cellStyle name="Normal 6 3 3 3 2 3" xfId="45247" xr:uid="{00000000-0005-0000-0000-00006AD70000}"/>
    <cellStyle name="Normal 6 3 3 3 2 4" xfId="45248" xr:uid="{00000000-0005-0000-0000-00006BD70000}"/>
    <cellStyle name="Normal 6 3 3 3 3" xfId="45249" xr:uid="{00000000-0005-0000-0000-00006CD70000}"/>
    <cellStyle name="Normal 6 3 3 3 3 2" xfId="45250" xr:uid="{00000000-0005-0000-0000-00006DD70000}"/>
    <cellStyle name="Normal 6 3 3 3 3 2 2" xfId="45251" xr:uid="{00000000-0005-0000-0000-00006ED70000}"/>
    <cellStyle name="Normal 6 3 3 3 3 2 3" xfId="59010" xr:uid="{00000000-0005-0000-0000-00006FD70000}"/>
    <cellStyle name="Normal 6 3 3 3 3 3" xfId="45252" xr:uid="{00000000-0005-0000-0000-000070D70000}"/>
    <cellStyle name="Normal 6 3 3 3 3 4" xfId="45253" xr:uid="{00000000-0005-0000-0000-000071D70000}"/>
    <cellStyle name="Normal 6 3 3 3 4" xfId="45254" xr:uid="{00000000-0005-0000-0000-000072D70000}"/>
    <cellStyle name="Normal 6 3 3 3 4 2" xfId="45255" xr:uid="{00000000-0005-0000-0000-000073D70000}"/>
    <cellStyle name="Normal 6 3 3 3 4 3" xfId="59011" xr:uid="{00000000-0005-0000-0000-000074D70000}"/>
    <cellStyle name="Normal 6 3 3 3 5" xfId="45256" xr:uid="{00000000-0005-0000-0000-000075D70000}"/>
    <cellStyle name="Normal 6 3 3 3 6" xfId="45257" xr:uid="{00000000-0005-0000-0000-000076D70000}"/>
    <cellStyle name="Normal 6 3 3 4" xfId="45258" xr:uid="{00000000-0005-0000-0000-000077D70000}"/>
    <cellStyle name="Normal 6 3 3 4 2" xfId="45259" xr:uid="{00000000-0005-0000-0000-000078D70000}"/>
    <cellStyle name="Normal 6 3 3 4 2 2" xfId="45260" xr:uid="{00000000-0005-0000-0000-000079D70000}"/>
    <cellStyle name="Normal 6 3 3 4 2 2 2" xfId="45261" xr:uid="{00000000-0005-0000-0000-00007AD70000}"/>
    <cellStyle name="Normal 6 3 3 4 2 2 3" xfId="59012" xr:uid="{00000000-0005-0000-0000-00007BD70000}"/>
    <cellStyle name="Normal 6 3 3 4 2 3" xfId="45262" xr:uid="{00000000-0005-0000-0000-00007CD70000}"/>
    <cellStyle name="Normal 6 3 3 4 2 4" xfId="45263" xr:uid="{00000000-0005-0000-0000-00007DD70000}"/>
    <cellStyle name="Normal 6 3 3 4 3" xfId="45264" xr:uid="{00000000-0005-0000-0000-00007ED70000}"/>
    <cellStyle name="Normal 6 3 3 4 3 2" xfId="45265" xr:uid="{00000000-0005-0000-0000-00007FD70000}"/>
    <cellStyle name="Normal 6 3 3 4 3 3" xfId="59013" xr:uid="{00000000-0005-0000-0000-000080D70000}"/>
    <cellStyle name="Normal 6 3 3 4 4" xfId="45266" xr:uid="{00000000-0005-0000-0000-000081D70000}"/>
    <cellStyle name="Normal 6 3 3 4 5" xfId="45267" xr:uid="{00000000-0005-0000-0000-000082D70000}"/>
    <cellStyle name="Normal 6 3 3 5" xfId="45268" xr:uid="{00000000-0005-0000-0000-000083D70000}"/>
    <cellStyle name="Normal 6 3 3 5 2" xfId="45269" xr:uid="{00000000-0005-0000-0000-000084D70000}"/>
    <cellStyle name="Normal 6 3 3 5 2 2" xfId="45270" xr:uid="{00000000-0005-0000-0000-000085D70000}"/>
    <cellStyle name="Normal 6 3 3 5 2 3" xfId="59014" xr:uid="{00000000-0005-0000-0000-000086D70000}"/>
    <cellStyle name="Normal 6 3 3 5 3" xfId="45271" xr:uid="{00000000-0005-0000-0000-000087D70000}"/>
    <cellStyle name="Normal 6 3 3 5 4" xfId="45272" xr:uid="{00000000-0005-0000-0000-000088D70000}"/>
    <cellStyle name="Normal 6 3 3 6" xfId="45273" xr:uid="{00000000-0005-0000-0000-000089D70000}"/>
    <cellStyle name="Normal 6 3 3 6 2" xfId="45274" xr:uid="{00000000-0005-0000-0000-00008AD70000}"/>
    <cellStyle name="Normal 6 3 3 6 2 2" xfId="45275" xr:uid="{00000000-0005-0000-0000-00008BD70000}"/>
    <cellStyle name="Normal 6 3 3 6 2 3" xfId="59015" xr:uid="{00000000-0005-0000-0000-00008CD70000}"/>
    <cellStyle name="Normal 6 3 3 6 3" xfId="45276" xr:uid="{00000000-0005-0000-0000-00008DD70000}"/>
    <cellStyle name="Normal 6 3 3 6 4" xfId="45277" xr:uid="{00000000-0005-0000-0000-00008ED70000}"/>
    <cellStyle name="Normal 6 3 3 7" xfId="45278" xr:uid="{00000000-0005-0000-0000-00008FD70000}"/>
    <cellStyle name="Normal 6 3 3 7 2" xfId="45279" xr:uid="{00000000-0005-0000-0000-000090D70000}"/>
    <cellStyle name="Normal 6 3 3 7 3" xfId="59016" xr:uid="{00000000-0005-0000-0000-000091D70000}"/>
    <cellStyle name="Normal 6 3 3 8" xfId="45280" xr:uid="{00000000-0005-0000-0000-000092D70000}"/>
    <cellStyle name="Normal 6 3 3 9" xfId="45281" xr:uid="{00000000-0005-0000-0000-000093D70000}"/>
    <cellStyle name="Normal 6 3 4" xfId="45282" xr:uid="{00000000-0005-0000-0000-000094D70000}"/>
    <cellStyle name="Normal 6 3 4 2" xfId="45283" xr:uid="{00000000-0005-0000-0000-000095D70000}"/>
    <cellStyle name="Normal 6 3 4 2 2" xfId="45284" xr:uid="{00000000-0005-0000-0000-000096D70000}"/>
    <cellStyle name="Normal 6 3 4 2 2 2" xfId="45285" xr:uid="{00000000-0005-0000-0000-000097D70000}"/>
    <cellStyle name="Normal 6 3 4 2 2 2 2" xfId="45286" xr:uid="{00000000-0005-0000-0000-000098D70000}"/>
    <cellStyle name="Normal 6 3 4 2 2 2 3" xfId="59017" xr:uid="{00000000-0005-0000-0000-000099D70000}"/>
    <cellStyle name="Normal 6 3 4 2 2 3" xfId="45287" xr:uid="{00000000-0005-0000-0000-00009AD70000}"/>
    <cellStyle name="Normal 6 3 4 2 2 4" xfId="45288" xr:uid="{00000000-0005-0000-0000-00009BD70000}"/>
    <cellStyle name="Normal 6 3 4 2 3" xfId="45289" xr:uid="{00000000-0005-0000-0000-00009CD70000}"/>
    <cellStyle name="Normal 6 3 4 2 3 2" xfId="45290" xr:uid="{00000000-0005-0000-0000-00009DD70000}"/>
    <cellStyle name="Normal 6 3 4 2 3 2 2" xfId="45291" xr:uid="{00000000-0005-0000-0000-00009ED70000}"/>
    <cellStyle name="Normal 6 3 4 2 3 2 3" xfId="59018" xr:uid="{00000000-0005-0000-0000-00009FD70000}"/>
    <cellStyle name="Normal 6 3 4 2 3 3" xfId="45292" xr:uid="{00000000-0005-0000-0000-0000A0D70000}"/>
    <cellStyle name="Normal 6 3 4 2 3 4" xfId="45293" xr:uid="{00000000-0005-0000-0000-0000A1D70000}"/>
    <cellStyle name="Normal 6 3 4 2 4" xfId="45294" xr:uid="{00000000-0005-0000-0000-0000A2D70000}"/>
    <cellStyle name="Normal 6 3 4 2 4 2" xfId="45295" xr:uid="{00000000-0005-0000-0000-0000A3D70000}"/>
    <cellStyle name="Normal 6 3 4 2 4 3" xfId="59019" xr:uid="{00000000-0005-0000-0000-0000A4D70000}"/>
    <cellStyle name="Normal 6 3 4 2 5" xfId="45296" xr:uid="{00000000-0005-0000-0000-0000A5D70000}"/>
    <cellStyle name="Normal 6 3 4 2 6" xfId="45297" xr:uid="{00000000-0005-0000-0000-0000A6D70000}"/>
    <cellStyle name="Normal 6 3 4 3" xfId="45298" xr:uid="{00000000-0005-0000-0000-0000A7D70000}"/>
    <cellStyle name="Normal 6 3 4 3 2" xfId="45299" xr:uid="{00000000-0005-0000-0000-0000A8D70000}"/>
    <cellStyle name="Normal 6 3 4 3 2 2" xfId="45300" xr:uid="{00000000-0005-0000-0000-0000A9D70000}"/>
    <cellStyle name="Normal 6 3 4 3 2 3" xfId="59020" xr:uid="{00000000-0005-0000-0000-0000AAD70000}"/>
    <cellStyle name="Normal 6 3 4 3 3" xfId="45301" xr:uid="{00000000-0005-0000-0000-0000ABD70000}"/>
    <cellStyle name="Normal 6 3 4 3 4" xfId="45302" xr:uid="{00000000-0005-0000-0000-0000ACD70000}"/>
    <cellStyle name="Normal 6 3 4 4" xfId="45303" xr:uid="{00000000-0005-0000-0000-0000ADD70000}"/>
    <cellStyle name="Normal 6 3 4 4 2" xfId="45304" xr:uid="{00000000-0005-0000-0000-0000AED70000}"/>
    <cellStyle name="Normal 6 3 4 4 2 2" xfId="45305" xr:uid="{00000000-0005-0000-0000-0000AFD70000}"/>
    <cellStyle name="Normal 6 3 4 4 2 3" xfId="59021" xr:uid="{00000000-0005-0000-0000-0000B0D70000}"/>
    <cellStyle name="Normal 6 3 4 4 3" xfId="45306" xr:uid="{00000000-0005-0000-0000-0000B1D70000}"/>
    <cellStyle name="Normal 6 3 4 4 4" xfId="45307" xr:uid="{00000000-0005-0000-0000-0000B2D70000}"/>
    <cellStyle name="Normal 6 3 4 5" xfId="45308" xr:uid="{00000000-0005-0000-0000-0000B3D70000}"/>
    <cellStyle name="Normal 6 3 4 5 2" xfId="45309" xr:uid="{00000000-0005-0000-0000-0000B4D70000}"/>
    <cellStyle name="Normal 6 3 4 5 3" xfId="59022" xr:uid="{00000000-0005-0000-0000-0000B5D70000}"/>
    <cellStyle name="Normal 6 3 4 6" xfId="45310" xr:uid="{00000000-0005-0000-0000-0000B6D70000}"/>
    <cellStyle name="Normal 6 3 4 7" xfId="45311" xr:uid="{00000000-0005-0000-0000-0000B7D70000}"/>
    <cellStyle name="Normal 6 3 5" xfId="45312" xr:uid="{00000000-0005-0000-0000-0000B8D70000}"/>
    <cellStyle name="Normal 6 3 5 2" xfId="45313" xr:uid="{00000000-0005-0000-0000-0000B9D70000}"/>
    <cellStyle name="Normal 6 3 5 2 2" xfId="45314" xr:uid="{00000000-0005-0000-0000-0000BAD70000}"/>
    <cellStyle name="Normal 6 3 5 2 2 2" xfId="45315" xr:uid="{00000000-0005-0000-0000-0000BBD70000}"/>
    <cellStyle name="Normal 6 3 5 2 2 3" xfId="59023" xr:uid="{00000000-0005-0000-0000-0000BCD70000}"/>
    <cellStyle name="Normal 6 3 5 2 3" xfId="45316" xr:uid="{00000000-0005-0000-0000-0000BDD70000}"/>
    <cellStyle name="Normal 6 3 5 2 4" xfId="45317" xr:uid="{00000000-0005-0000-0000-0000BED70000}"/>
    <cellStyle name="Normal 6 3 5 3" xfId="45318" xr:uid="{00000000-0005-0000-0000-0000BFD70000}"/>
    <cellStyle name="Normal 6 3 5 3 2" xfId="45319" xr:uid="{00000000-0005-0000-0000-0000C0D70000}"/>
    <cellStyle name="Normal 6 3 5 3 2 2" xfId="45320" xr:uid="{00000000-0005-0000-0000-0000C1D70000}"/>
    <cellStyle name="Normal 6 3 5 3 2 3" xfId="59024" xr:uid="{00000000-0005-0000-0000-0000C2D70000}"/>
    <cellStyle name="Normal 6 3 5 3 3" xfId="45321" xr:uid="{00000000-0005-0000-0000-0000C3D70000}"/>
    <cellStyle name="Normal 6 3 5 3 4" xfId="45322" xr:uid="{00000000-0005-0000-0000-0000C4D70000}"/>
    <cellStyle name="Normal 6 3 5 4" xfId="45323" xr:uid="{00000000-0005-0000-0000-0000C5D70000}"/>
    <cellStyle name="Normal 6 3 5 4 2" xfId="45324" xr:uid="{00000000-0005-0000-0000-0000C6D70000}"/>
    <cellStyle name="Normal 6 3 5 4 3" xfId="59025" xr:uid="{00000000-0005-0000-0000-0000C7D70000}"/>
    <cellStyle name="Normal 6 3 5 5" xfId="45325" xr:uid="{00000000-0005-0000-0000-0000C8D70000}"/>
    <cellStyle name="Normal 6 3 5 6" xfId="45326" xr:uid="{00000000-0005-0000-0000-0000C9D70000}"/>
    <cellStyle name="Normal 6 3 6" xfId="45327" xr:uid="{00000000-0005-0000-0000-0000CAD70000}"/>
    <cellStyle name="Normal 6 3 6 2" xfId="45328" xr:uid="{00000000-0005-0000-0000-0000CBD70000}"/>
    <cellStyle name="Normal 6 3 6 2 2" xfId="45329" xr:uid="{00000000-0005-0000-0000-0000CCD70000}"/>
    <cellStyle name="Normal 6 3 6 2 2 2" xfId="45330" xr:uid="{00000000-0005-0000-0000-0000CDD70000}"/>
    <cellStyle name="Normal 6 3 6 2 2 3" xfId="59026" xr:uid="{00000000-0005-0000-0000-0000CED70000}"/>
    <cellStyle name="Normal 6 3 6 2 3" xfId="45331" xr:uid="{00000000-0005-0000-0000-0000CFD70000}"/>
    <cellStyle name="Normal 6 3 6 2 4" xfId="45332" xr:uid="{00000000-0005-0000-0000-0000D0D70000}"/>
    <cellStyle name="Normal 6 3 6 3" xfId="45333" xr:uid="{00000000-0005-0000-0000-0000D1D70000}"/>
    <cellStyle name="Normal 6 3 6 3 2" xfId="45334" xr:uid="{00000000-0005-0000-0000-0000D2D70000}"/>
    <cellStyle name="Normal 6 3 6 3 3" xfId="59027" xr:uid="{00000000-0005-0000-0000-0000D3D70000}"/>
    <cellStyle name="Normal 6 3 6 4" xfId="45335" xr:uid="{00000000-0005-0000-0000-0000D4D70000}"/>
    <cellStyle name="Normal 6 3 6 5" xfId="45336" xr:uid="{00000000-0005-0000-0000-0000D5D70000}"/>
    <cellStyle name="Normal 6 3 7" xfId="45337" xr:uid="{00000000-0005-0000-0000-0000D6D70000}"/>
    <cellStyle name="Normal 6 3 7 2" xfId="45338" xr:uid="{00000000-0005-0000-0000-0000D7D70000}"/>
    <cellStyle name="Normal 6 3 7 2 2" xfId="45339" xr:uid="{00000000-0005-0000-0000-0000D8D70000}"/>
    <cellStyle name="Normal 6 3 7 2 3" xfId="59028" xr:uid="{00000000-0005-0000-0000-0000D9D70000}"/>
    <cellStyle name="Normal 6 3 7 3" xfId="45340" xr:uid="{00000000-0005-0000-0000-0000DAD70000}"/>
    <cellStyle name="Normal 6 3 7 4" xfId="45341" xr:uid="{00000000-0005-0000-0000-0000DBD70000}"/>
    <cellStyle name="Normal 6 3 8" xfId="45342" xr:uid="{00000000-0005-0000-0000-0000DCD70000}"/>
    <cellStyle name="Normal 6 3 8 2" xfId="45343" xr:uid="{00000000-0005-0000-0000-0000DDD70000}"/>
    <cellStyle name="Normal 6 3 8 2 2" xfId="45344" xr:uid="{00000000-0005-0000-0000-0000DED70000}"/>
    <cellStyle name="Normal 6 3 8 2 3" xfId="59029" xr:uid="{00000000-0005-0000-0000-0000DFD70000}"/>
    <cellStyle name="Normal 6 3 8 3" xfId="45345" xr:uid="{00000000-0005-0000-0000-0000E0D70000}"/>
    <cellStyle name="Normal 6 3 8 4" xfId="45346" xr:uid="{00000000-0005-0000-0000-0000E1D70000}"/>
    <cellStyle name="Normal 6 3 9" xfId="45347" xr:uid="{00000000-0005-0000-0000-0000E2D70000}"/>
    <cellStyle name="Normal 6 3 9 2" xfId="45348" xr:uid="{00000000-0005-0000-0000-0000E3D70000}"/>
    <cellStyle name="Normal 6 3 9 3" xfId="59030" xr:uid="{00000000-0005-0000-0000-0000E4D70000}"/>
    <cellStyle name="Normal 6 4" xfId="45349" xr:uid="{00000000-0005-0000-0000-0000E5D70000}"/>
    <cellStyle name="Normal 6 4 10" xfId="45350" xr:uid="{00000000-0005-0000-0000-0000E6D70000}"/>
    <cellStyle name="Normal 6 4 11" xfId="45351" xr:uid="{00000000-0005-0000-0000-0000E7D70000}"/>
    <cellStyle name="Normal 6 4 2" xfId="45352" xr:uid="{00000000-0005-0000-0000-0000E8D70000}"/>
    <cellStyle name="Normal 6 4 2 10" xfId="45353" xr:uid="{00000000-0005-0000-0000-0000E9D70000}"/>
    <cellStyle name="Normal 6 4 2 2" xfId="45354" xr:uid="{00000000-0005-0000-0000-0000EAD70000}"/>
    <cellStyle name="Normal 6 4 2 2 2" xfId="45355" xr:uid="{00000000-0005-0000-0000-0000EBD70000}"/>
    <cellStyle name="Normal 6 4 2 2 2 2" xfId="45356" xr:uid="{00000000-0005-0000-0000-0000ECD70000}"/>
    <cellStyle name="Normal 6 4 2 2 2 2 2" xfId="45357" xr:uid="{00000000-0005-0000-0000-0000EDD70000}"/>
    <cellStyle name="Normal 6 4 2 2 2 2 2 2" xfId="45358" xr:uid="{00000000-0005-0000-0000-0000EED70000}"/>
    <cellStyle name="Normal 6 4 2 2 2 2 2 2 2" xfId="45359" xr:uid="{00000000-0005-0000-0000-0000EFD70000}"/>
    <cellStyle name="Normal 6 4 2 2 2 2 2 2 3" xfId="59031" xr:uid="{00000000-0005-0000-0000-0000F0D70000}"/>
    <cellStyle name="Normal 6 4 2 2 2 2 2 3" xfId="45360" xr:uid="{00000000-0005-0000-0000-0000F1D70000}"/>
    <cellStyle name="Normal 6 4 2 2 2 2 2 4" xfId="45361" xr:uid="{00000000-0005-0000-0000-0000F2D70000}"/>
    <cellStyle name="Normal 6 4 2 2 2 2 3" xfId="45362" xr:uid="{00000000-0005-0000-0000-0000F3D70000}"/>
    <cellStyle name="Normal 6 4 2 2 2 2 3 2" xfId="45363" xr:uid="{00000000-0005-0000-0000-0000F4D70000}"/>
    <cellStyle name="Normal 6 4 2 2 2 2 3 2 2" xfId="45364" xr:uid="{00000000-0005-0000-0000-0000F5D70000}"/>
    <cellStyle name="Normal 6 4 2 2 2 2 3 2 3" xfId="59032" xr:uid="{00000000-0005-0000-0000-0000F6D70000}"/>
    <cellStyle name="Normal 6 4 2 2 2 2 3 3" xfId="45365" xr:uid="{00000000-0005-0000-0000-0000F7D70000}"/>
    <cellStyle name="Normal 6 4 2 2 2 2 3 4" xfId="45366" xr:uid="{00000000-0005-0000-0000-0000F8D70000}"/>
    <cellStyle name="Normal 6 4 2 2 2 2 4" xfId="45367" xr:uid="{00000000-0005-0000-0000-0000F9D70000}"/>
    <cellStyle name="Normal 6 4 2 2 2 2 4 2" xfId="45368" xr:uid="{00000000-0005-0000-0000-0000FAD70000}"/>
    <cellStyle name="Normal 6 4 2 2 2 2 4 3" xfId="59033" xr:uid="{00000000-0005-0000-0000-0000FBD70000}"/>
    <cellStyle name="Normal 6 4 2 2 2 2 5" xfId="45369" xr:uid="{00000000-0005-0000-0000-0000FCD70000}"/>
    <cellStyle name="Normal 6 4 2 2 2 2 6" xfId="45370" xr:uid="{00000000-0005-0000-0000-0000FDD70000}"/>
    <cellStyle name="Normal 6 4 2 2 2 3" xfId="45371" xr:uid="{00000000-0005-0000-0000-0000FED70000}"/>
    <cellStyle name="Normal 6 4 2 2 2 3 2" xfId="45372" xr:uid="{00000000-0005-0000-0000-0000FFD70000}"/>
    <cellStyle name="Normal 6 4 2 2 2 3 2 2" xfId="45373" xr:uid="{00000000-0005-0000-0000-000000D80000}"/>
    <cellStyle name="Normal 6 4 2 2 2 3 2 3" xfId="59034" xr:uid="{00000000-0005-0000-0000-000001D80000}"/>
    <cellStyle name="Normal 6 4 2 2 2 3 3" xfId="45374" xr:uid="{00000000-0005-0000-0000-000002D80000}"/>
    <cellStyle name="Normal 6 4 2 2 2 3 4" xfId="45375" xr:uid="{00000000-0005-0000-0000-000003D80000}"/>
    <cellStyle name="Normal 6 4 2 2 2 4" xfId="45376" xr:uid="{00000000-0005-0000-0000-000004D80000}"/>
    <cellStyle name="Normal 6 4 2 2 2 4 2" xfId="45377" xr:uid="{00000000-0005-0000-0000-000005D80000}"/>
    <cellStyle name="Normal 6 4 2 2 2 4 2 2" xfId="45378" xr:uid="{00000000-0005-0000-0000-000006D80000}"/>
    <cellStyle name="Normal 6 4 2 2 2 4 2 3" xfId="59035" xr:uid="{00000000-0005-0000-0000-000007D80000}"/>
    <cellStyle name="Normal 6 4 2 2 2 4 3" xfId="45379" xr:uid="{00000000-0005-0000-0000-000008D80000}"/>
    <cellStyle name="Normal 6 4 2 2 2 4 4" xfId="45380" xr:uid="{00000000-0005-0000-0000-000009D80000}"/>
    <cellStyle name="Normal 6 4 2 2 2 5" xfId="45381" xr:uid="{00000000-0005-0000-0000-00000AD80000}"/>
    <cellStyle name="Normal 6 4 2 2 2 5 2" xfId="45382" xr:uid="{00000000-0005-0000-0000-00000BD80000}"/>
    <cellStyle name="Normal 6 4 2 2 2 5 3" xfId="59036" xr:uid="{00000000-0005-0000-0000-00000CD80000}"/>
    <cellStyle name="Normal 6 4 2 2 2 6" xfId="45383" xr:uid="{00000000-0005-0000-0000-00000DD80000}"/>
    <cellStyle name="Normal 6 4 2 2 2 7" xfId="45384" xr:uid="{00000000-0005-0000-0000-00000ED80000}"/>
    <cellStyle name="Normal 6 4 2 2 3" xfId="45385" xr:uid="{00000000-0005-0000-0000-00000FD80000}"/>
    <cellStyle name="Normal 6 4 2 2 3 2" xfId="45386" xr:uid="{00000000-0005-0000-0000-000010D80000}"/>
    <cellStyle name="Normal 6 4 2 2 3 2 2" xfId="45387" xr:uid="{00000000-0005-0000-0000-000011D80000}"/>
    <cellStyle name="Normal 6 4 2 2 3 2 2 2" xfId="45388" xr:uid="{00000000-0005-0000-0000-000012D80000}"/>
    <cellStyle name="Normal 6 4 2 2 3 2 2 3" xfId="59037" xr:uid="{00000000-0005-0000-0000-000013D80000}"/>
    <cellStyle name="Normal 6 4 2 2 3 2 3" xfId="45389" xr:uid="{00000000-0005-0000-0000-000014D80000}"/>
    <cellStyle name="Normal 6 4 2 2 3 2 4" xfId="45390" xr:uid="{00000000-0005-0000-0000-000015D80000}"/>
    <cellStyle name="Normal 6 4 2 2 3 3" xfId="45391" xr:uid="{00000000-0005-0000-0000-000016D80000}"/>
    <cellStyle name="Normal 6 4 2 2 3 3 2" xfId="45392" xr:uid="{00000000-0005-0000-0000-000017D80000}"/>
    <cellStyle name="Normal 6 4 2 2 3 3 2 2" xfId="45393" xr:uid="{00000000-0005-0000-0000-000018D80000}"/>
    <cellStyle name="Normal 6 4 2 2 3 3 2 3" xfId="59038" xr:uid="{00000000-0005-0000-0000-000019D80000}"/>
    <cellStyle name="Normal 6 4 2 2 3 3 3" xfId="45394" xr:uid="{00000000-0005-0000-0000-00001AD80000}"/>
    <cellStyle name="Normal 6 4 2 2 3 3 4" xfId="45395" xr:uid="{00000000-0005-0000-0000-00001BD80000}"/>
    <cellStyle name="Normal 6 4 2 2 3 4" xfId="45396" xr:uid="{00000000-0005-0000-0000-00001CD80000}"/>
    <cellStyle name="Normal 6 4 2 2 3 4 2" xfId="45397" xr:uid="{00000000-0005-0000-0000-00001DD80000}"/>
    <cellStyle name="Normal 6 4 2 2 3 4 3" xfId="59039" xr:uid="{00000000-0005-0000-0000-00001ED80000}"/>
    <cellStyle name="Normal 6 4 2 2 3 5" xfId="45398" xr:uid="{00000000-0005-0000-0000-00001FD80000}"/>
    <cellStyle name="Normal 6 4 2 2 3 6" xfId="45399" xr:uid="{00000000-0005-0000-0000-000020D80000}"/>
    <cellStyle name="Normal 6 4 2 2 4" xfId="45400" xr:uid="{00000000-0005-0000-0000-000021D80000}"/>
    <cellStyle name="Normal 6 4 2 2 4 2" xfId="45401" xr:uid="{00000000-0005-0000-0000-000022D80000}"/>
    <cellStyle name="Normal 6 4 2 2 4 2 2" xfId="45402" xr:uid="{00000000-0005-0000-0000-000023D80000}"/>
    <cellStyle name="Normal 6 4 2 2 4 2 3" xfId="59040" xr:uid="{00000000-0005-0000-0000-000024D80000}"/>
    <cellStyle name="Normal 6 4 2 2 4 3" xfId="45403" xr:uid="{00000000-0005-0000-0000-000025D80000}"/>
    <cellStyle name="Normal 6 4 2 2 4 4" xfId="45404" xr:uid="{00000000-0005-0000-0000-000026D80000}"/>
    <cellStyle name="Normal 6 4 2 2 5" xfId="45405" xr:uid="{00000000-0005-0000-0000-000027D80000}"/>
    <cellStyle name="Normal 6 4 2 2 5 2" xfId="45406" xr:uid="{00000000-0005-0000-0000-000028D80000}"/>
    <cellStyle name="Normal 6 4 2 2 5 2 2" xfId="45407" xr:uid="{00000000-0005-0000-0000-000029D80000}"/>
    <cellStyle name="Normal 6 4 2 2 5 2 3" xfId="59041" xr:uid="{00000000-0005-0000-0000-00002AD80000}"/>
    <cellStyle name="Normal 6 4 2 2 5 3" xfId="45408" xr:uid="{00000000-0005-0000-0000-00002BD80000}"/>
    <cellStyle name="Normal 6 4 2 2 5 4" xfId="45409" xr:uid="{00000000-0005-0000-0000-00002CD80000}"/>
    <cellStyle name="Normal 6 4 2 2 6" xfId="45410" xr:uid="{00000000-0005-0000-0000-00002DD80000}"/>
    <cellStyle name="Normal 6 4 2 2 6 2" xfId="45411" xr:uid="{00000000-0005-0000-0000-00002ED80000}"/>
    <cellStyle name="Normal 6 4 2 2 6 3" xfId="59042" xr:uid="{00000000-0005-0000-0000-00002FD80000}"/>
    <cellStyle name="Normal 6 4 2 2 7" xfId="45412" xr:uid="{00000000-0005-0000-0000-000030D80000}"/>
    <cellStyle name="Normal 6 4 2 2 8" xfId="45413" xr:uid="{00000000-0005-0000-0000-000031D80000}"/>
    <cellStyle name="Normal 6 4 2 3" xfId="45414" xr:uid="{00000000-0005-0000-0000-000032D80000}"/>
    <cellStyle name="Normal 6 4 2 3 2" xfId="45415" xr:uid="{00000000-0005-0000-0000-000033D80000}"/>
    <cellStyle name="Normal 6 4 2 3 2 2" xfId="45416" xr:uid="{00000000-0005-0000-0000-000034D80000}"/>
    <cellStyle name="Normal 6 4 2 3 2 2 2" xfId="45417" xr:uid="{00000000-0005-0000-0000-000035D80000}"/>
    <cellStyle name="Normal 6 4 2 3 2 2 2 2" xfId="45418" xr:uid="{00000000-0005-0000-0000-000036D80000}"/>
    <cellStyle name="Normal 6 4 2 3 2 2 2 3" xfId="59043" xr:uid="{00000000-0005-0000-0000-000037D80000}"/>
    <cellStyle name="Normal 6 4 2 3 2 2 3" xfId="45419" xr:uid="{00000000-0005-0000-0000-000038D80000}"/>
    <cellStyle name="Normal 6 4 2 3 2 2 4" xfId="45420" xr:uid="{00000000-0005-0000-0000-000039D80000}"/>
    <cellStyle name="Normal 6 4 2 3 2 3" xfId="45421" xr:uid="{00000000-0005-0000-0000-00003AD80000}"/>
    <cellStyle name="Normal 6 4 2 3 2 3 2" xfId="45422" xr:uid="{00000000-0005-0000-0000-00003BD80000}"/>
    <cellStyle name="Normal 6 4 2 3 2 3 2 2" xfId="45423" xr:uid="{00000000-0005-0000-0000-00003CD80000}"/>
    <cellStyle name="Normal 6 4 2 3 2 3 2 3" xfId="59044" xr:uid="{00000000-0005-0000-0000-00003DD80000}"/>
    <cellStyle name="Normal 6 4 2 3 2 3 3" xfId="45424" xr:uid="{00000000-0005-0000-0000-00003ED80000}"/>
    <cellStyle name="Normal 6 4 2 3 2 3 4" xfId="45425" xr:uid="{00000000-0005-0000-0000-00003FD80000}"/>
    <cellStyle name="Normal 6 4 2 3 2 4" xfId="45426" xr:uid="{00000000-0005-0000-0000-000040D80000}"/>
    <cellStyle name="Normal 6 4 2 3 2 4 2" xfId="45427" xr:uid="{00000000-0005-0000-0000-000041D80000}"/>
    <cellStyle name="Normal 6 4 2 3 2 4 3" xfId="59045" xr:uid="{00000000-0005-0000-0000-000042D80000}"/>
    <cellStyle name="Normal 6 4 2 3 2 5" xfId="45428" xr:uid="{00000000-0005-0000-0000-000043D80000}"/>
    <cellStyle name="Normal 6 4 2 3 2 6" xfId="45429" xr:uid="{00000000-0005-0000-0000-000044D80000}"/>
    <cellStyle name="Normal 6 4 2 3 3" xfId="45430" xr:uid="{00000000-0005-0000-0000-000045D80000}"/>
    <cellStyle name="Normal 6 4 2 3 3 2" xfId="45431" xr:uid="{00000000-0005-0000-0000-000046D80000}"/>
    <cellStyle name="Normal 6 4 2 3 3 2 2" xfId="45432" xr:uid="{00000000-0005-0000-0000-000047D80000}"/>
    <cellStyle name="Normal 6 4 2 3 3 2 3" xfId="59046" xr:uid="{00000000-0005-0000-0000-000048D80000}"/>
    <cellStyle name="Normal 6 4 2 3 3 3" xfId="45433" xr:uid="{00000000-0005-0000-0000-000049D80000}"/>
    <cellStyle name="Normal 6 4 2 3 3 4" xfId="45434" xr:uid="{00000000-0005-0000-0000-00004AD80000}"/>
    <cellStyle name="Normal 6 4 2 3 4" xfId="45435" xr:uid="{00000000-0005-0000-0000-00004BD80000}"/>
    <cellStyle name="Normal 6 4 2 3 4 2" xfId="45436" xr:uid="{00000000-0005-0000-0000-00004CD80000}"/>
    <cellStyle name="Normal 6 4 2 3 4 2 2" xfId="45437" xr:uid="{00000000-0005-0000-0000-00004DD80000}"/>
    <cellStyle name="Normal 6 4 2 3 4 2 3" xfId="59047" xr:uid="{00000000-0005-0000-0000-00004ED80000}"/>
    <cellStyle name="Normal 6 4 2 3 4 3" xfId="45438" xr:uid="{00000000-0005-0000-0000-00004FD80000}"/>
    <cellStyle name="Normal 6 4 2 3 4 4" xfId="45439" xr:uid="{00000000-0005-0000-0000-000050D80000}"/>
    <cellStyle name="Normal 6 4 2 3 5" xfId="45440" xr:uid="{00000000-0005-0000-0000-000051D80000}"/>
    <cellStyle name="Normal 6 4 2 3 5 2" xfId="45441" xr:uid="{00000000-0005-0000-0000-000052D80000}"/>
    <cellStyle name="Normal 6 4 2 3 5 3" xfId="59048" xr:uid="{00000000-0005-0000-0000-000053D80000}"/>
    <cellStyle name="Normal 6 4 2 3 6" xfId="45442" xr:uid="{00000000-0005-0000-0000-000054D80000}"/>
    <cellStyle name="Normal 6 4 2 3 7" xfId="45443" xr:uid="{00000000-0005-0000-0000-000055D80000}"/>
    <cellStyle name="Normal 6 4 2 4" xfId="45444" xr:uid="{00000000-0005-0000-0000-000056D80000}"/>
    <cellStyle name="Normal 6 4 2 4 2" xfId="45445" xr:uid="{00000000-0005-0000-0000-000057D80000}"/>
    <cellStyle name="Normal 6 4 2 4 2 2" xfId="45446" xr:uid="{00000000-0005-0000-0000-000058D80000}"/>
    <cellStyle name="Normal 6 4 2 4 2 2 2" xfId="45447" xr:uid="{00000000-0005-0000-0000-000059D80000}"/>
    <cellStyle name="Normal 6 4 2 4 2 2 3" xfId="59049" xr:uid="{00000000-0005-0000-0000-00005AD80000}"/>
    <cellStyle name="Normal 6 4 2 4 2 3" xfId="45448" xr:uid="{00000000-0005-0000-0000-00005BD80000}"/>
    <cellStyle name="Normal 6 4 2 4 2 4" xfId="45449" xr:uid="{00000000-0005-0000-0000-00005CD80000}"/>
    <cellStyle name="Normal 6 4 2 4 3" xfId="45450" xr:uid="{00000000-0005-0000-0000-00005DD80000}"/>
    <cellStyle name="Normal 6 4 2 4 3 2" xfId="45451" xr:uid="{00000000-0005-0000-0000-00005ED80000}"/>
    <cellStyle name="Normal 6 4 2 4 3 2 2" xfId="45452" xr:uid="{00000000-0005-0000-0000-00005FD80000}"/>
    <cellStyle name="Normal 6 4 2 4 3 2 3" xfId="59050" xr:uid="{00000000-0005-0000-0000-000060D80000}"/>
    <cellStyle name="Normal 6 4 2 4 3 3" xfId="45453" xr:uid="{00000000-0005-0000-0000-000061D80000}"/>
    <cellStyle name="Normal 6 4 2 4 3 4" xfId="45454" xr:uid="{00000000-0005-0000-0000-000062D80000}"/>
    <cellStyle name="Normal 6 4 2 4 4" xfId="45455" xr:uid="{00000000-0005-0000-0000-000063D80000}"/>
    <cellStyle name="Normal 6 4 2 4 4 2" xfId="45456" xr:uid="{00000000-0005-0000-0000-000064D80000}"/>
    <cellStyle name="Normal 6 4 2 4 4 3" xfId="59051" xr:uid="{00000000-0005-0000-0000-000065D80000}"/>
    <cellStyle name="Normal 6 4 2 4 5" xfId="45457" xr:uid="{00000000-0005-0000-0000-000066D80000}"/>
    <cellStyle name="Normal 6 4 2 4 6" xfId="45458" xr:uid="{00000000-0005-0000-0000-000067D80000}"/>
    <cellStyle name="Normal 6 4 2 5" xfId="45459" xr:uid="{00000000-0005-0000-0000-000068D80000}"/>
    <cellStyle name="Normal 6 4 2 5 2" xfId="45460" xr:uid="{00000000-0005-0000-0000-000069D80000}"/>
    <cellStyle name="Normal 6 4 2 5 2 2" xfId="45461" xr:uid="{00000000-0005-0000-0000-00006AD80000}"/>
    <cellStyle name="Normal 6 4 2 5 2 2 2" xfId="45462" xr:uid="{00000000-0005-0000-0000-00006BD80000}"/>
    <cellStyle name="Normal 6 4 2 5 2 2 3" xfId="59052" xr:uid="{00000000-0005-0000-0000-00006CD80000}"/>
    <cellStyle name="Normal 6 4 2 5 2 3" xfId="45463" xr:uid="{00000000-0005-0000-0000-00006DD80000}"/>
    <cellStyle name="Normal 6 4 2 5 2 4" xfId="45464" xr:uid="{00000000-0005-0000-0000-00006ED80000}"/>
    <cellStyle name="Normal 6 4 2 5 3" xfId="45465" xr:uid="{00000000-0005-0000-0000-00006FD80000}"/>
    <cellStyle name="Normal 6 4 2 5 3 2" xfId="45466" xr:uid="{00000000-0005-0000-0000-000070D80000}"/>
    <cellStyle name="Normal 6 4 2 5 3 3" xfId="59053" xr:uid="{00000000-0005-0000-0000-000071D80000}"/>
    <cellStyle name="Normal 6 4 2 5 4" xfId="45467" xr:uid="{00000000-0005-0000-0000-000072D80000}"/>
    <cellStyle name="Normal 6 4 2 5 5" xfId="45468" xr:uid="{00000000-0005-0000-0000-000073D80000}"/>
    <cellStyle name="Normal 6 4 2 6" xfId="45469" xr:uid="{00000000-0005-0000-0000-000074D80000}"/>
    <cellStyle name="Normal 6 4 2 6 2" xfId="45470" xr:uid="{00000000-0005-0000-0000-000075D80000}"/>
    <cellStyle name="Normal 6 4 2 6 2 2" xfId="45471" xr:uid="{00000000-0005-0000-0000-000076D80000}"/>
    <cellStyle name="Normal 6 4 2 6 2 3" xfId="59054" xr:uid="{00000000-0005-0000-0000-000077D80000}"/>
    <cellStyle name="Normal 6 4 2 6 3" xfId="45472" xr:uid="{00000000-0005-0000-0000-000078D80000}"/>
    <cellStyle name="Normal 6 4 2 6 4" xfId="45473" xr:uid="{00000000-0005-0000-0000-000079D80000}"/>
    <cellStyle name="Normal 6 4 2 7" xfId="45474" xr:uid="{00000000-0005-0000-0000-00007AD80000}"/>
    <cellStyle name="Normal 6 4 2 7 2" xfId="45475" xr:uid="{00000000-0005-0000-0000-00007BD80000}"/>
    <cellStyle name="Normal 6 4 2 7 2 2" xfId="45476" xr:uid="{00000000-0005-0000-0000-00007CD80000}"/>
    <cellStyle name="Normal 6 4 2 7 2 3" xfId="59055" xr:uid="{00000000-0005-0000-0000-00007DD80000}"/>
    <cellStyle name="Normal 6 4 2 7 3" xfId="45477" xr:uid="{00000000-0005-0000-0000-00007ED80000}"/>
    <cellStyle name="Normal 6 4 2 7 4" xfId="45478" xr:uid="{00000000-0005-0000-0000-00007FD80000}"/>
    <cellStyle name="Normal 6 4 2 8" xfId="45479" xr:uid="{00000000-0005-0000-0000-000080D80000}"/>
    <cellStyle name="Normal 6 4 2 8 2" xfId="45480" xr:uid="{00000000-0005-0000-0000-000081D80000}"/>
    <cellStyle name="Normal 6 4 2 8 3" xfId="59056" xr:uid="{00000000-0005-0000-0000-000082D80000}"/>
    <cellStyle name="Normal 6 4 2 9" xfId="45481" xr:uid="{00000000-0005-0000-0000-000083D80000}"/>
    <cellStyle name="Normal 6 4 3" xfId="45482" xr:uid="{00000000-0005-0000-0000-000084D80000}"/>
    <cellStyle name="Normal 6 4 3 2" xfId="45483" xr:uid="{00000000-0005-0000-0000-000085D80000}"/>
    <cellStyle name="Normal 6 4 3 2 2" xfId="45484" xr:uid="{00000000-0005-0000-0000-000086D80000}"/>
    <cellStyle name="Normal 6 4 3 2 2 2" xfId="45485" xr:uid="{00000000-0005-0000-0000-000087D80000}"/>
    <cellStyle name="Normal 6 4 3 2 2 2 2" xfId="45486" xr:uid="{00000000-0005-0000-0000-000088D80000}"/>
    <cellStyle name="Normal 6 4 3 2 2 2 2 2" xfId="45487" xr:uid="{00000000-0005-0000-0000-000089D80000}"/>
    <cellStyle name="Normal 6 4 3 2 2 2 2 3" xfId="59057" xr:uid="{00000000-0005-0000-0000-00008AD80000}"/>
    <cellStyle name="Normal 6 4 3 2 2 2 3" xfId="45488" xr:uid="{00000000-0005-0000-0000-00008BD80000}"/>
    <cellStyle name="Normal 6 4 3 2 2 2 4" xfId="45489" xr:uid="{00000000-0005-0000-0000-00008CD80000}"/>
    <cellStyle name="Normal 6 4 3 2 2 3" xfId="45490" xr:uid="{00000000-0005-0000-0000-00008DD80000}"/>
    <cellStyle name="Normal 6 4 3 2 2 3 2" xfId="45491" xr:uid="{00000000-0005-0000-0000-00008ED80000}"/>
    <cellStyle name="Normal 6 4 3 2 2 3 2 2" xfId="45492" xr:uid="{00000000-0005-0000-0000-00008FD80000}"/>
    <cellStyle name="Normal 6 4 3 2 2 3 2 3" xfId="59058" xr:uid="{00000000-0005-0000-0000-000090D80000}"/>
    <cellStyle name="Normal 6 4 3 2 2 3 3" xfId="45493" xr:uid="{00000000-0005-0000-0000-000091D80000}"/>
    <cellStyle name="Normal 6 4 3 2 2 3 4" xfId="45494" xr:uid="{00000000-0005-0000-0000-000092D80000}"/>
    <cellStyle name="Normal 6 4 3 2 2 4" xfId="45495" xr:uid="{00000000-0005-0000-0000-000093D80000}"/>
    <cellStyle name="Normal 6 4 3 2 2 4 2" xfId="45496" xr:uid="{00000000-0005-0000-0000-000094D80000}"/>
    <cellStyle name="Normal 6 4 3 2 2 4 3" xfId="59059" xr:uid="{00000000-0005-0000-0000-000095D80000}"/>
    <cellStyle name="Normal 6 4 3 2 2 5" xfId="45497" xr:uid="{00000000-0005-0000-0000-000096D80000}"/>
    <cellStyle name="Normal 6 4 3 2 2 6" xfId="45498" xr:uid="{00000000-0005-0000-0000-000097D80000}"/>
    <cellStyle name="Normal 6 4 3 2 3" xfId="45499" xr:uid="{00000000-0005-0000-0000-000098D80000}"/>
    <cellStyle name="Normal 6 4 3 2 3 2" xfId="45500" xr:uid="{00000000-0005-0000-0000-000099D80000}"/>
    <cellStyle name="Normal 6 4 3 2 3 2 2" xfId="45501" xr:uid="{00000000-0005-0000-0000-00009AD80000}"/>
    <cellStyle name="Normal 6 4 3 2 3 2 3" xfId="59060" xr:uid="{00000000-0005-0000-0000-00009BD80000}"/>
    <cellStyle name="Normal 6 4 3 2 3 3" xfId="45502" xr:uid="{00000000-0005-0000-0000-00009CD80000}"/>
    <cellStyle name="Normal 6 4 3 2 3 4" xfId="45503" xr:uid="{00000000-0005-0000-0000-00009DD80000}"/>
    <cellStyle name="Normal 6 4 3 2 4" xfId="45504" xr:uid="{00000000-0005-0000-0000-00009ED80000}"/>
    <cellStyle name="Normal 6 4 3 2 4 2" xfId="45505" xr:uid="{00000000-0005-0000-0000-00009FD80000}"/>
    <cellStyle name="Normal 6 4 3 2 4 2 2" xfId="45506" xr:uid="{00000000-0005-0000-0000-0000A0D80000}"/>
    <cellStyle name="Normal 6 4 3 2 4 2 3" xfId="59061" xr:uid="{00000000-0005-0000-0000-0000A1D80000}"/>
    <cellStyle name="Normal 6 4 3 2 4 3" xfId="45507" xr:uid="{00000000-0005-0000-0000-0000A2D80000}"/>
    <cellStyle name="Normal 6 4 3 2 4 4" xfId="45508" xr:uid="{00000000-0005-0000-0000-0000A3D80000}"/>
    <cellStyle name="Normal 6 4 3 2 5" xfId="45509" xr:uid="{00000000-0005-0000-0000-0000A4D80000}"/>
    <cellStyle name="Normal 6 4 3 2 5 2" xfId="45510" xr:uid="{00000000-0005-0000-0000-0000A5D80000}"/>
    <cellStyle name="Normal 6 4 3 2 5 3" xfId="59062" xr:uid="{00000000-0005-0000-0000-0000A6D80000}"/>
    <cellStyle name="Normal 6 4 3 2 6" xfId="45511" xr:uid="{00000000-0005-0000-0000-0000A7D80000}"/>
    <cellStyle name="Normal 6 4 3 2 7" xfId="45512" xr:uid="{00000000-0005-0000-0000-0000A8D80000}"/>
    <cellStyle name="Normal 6 4 3 3" xfId="45513" xr:uid="{00000000-0005-0000-0000-0000A9D80000}"/>
    <cellStyle name="Normal 6 4 3 3 2" xfId="45514" xr:uid="{00000000-0005-0000-0000-0000AAD80000}"/>
    <cellStyle name="Normal 6 4 3 3 2 2" xfId="45515" xr:uid="{00000000-0005-0000-0000-0000ABD80000}"/>
    <cellStyle name="Normal 6 4 3 3 2 2 2" xfId="45516" xr:uid="{00000000-0005-0000-0000-0000ACD80000}"/>
    <cellStyle name="Normal 6 4 3 3 2 2 3" xfId="59063" xr:uid="{00000000-0005-0000-0000-0000ADD80000}"/>
    <cellStyle name="Normal 6 4 3 3 2 3" xfId="45517" xr:uid="{00000000-0005-0000-0000-0000AED80000}"/>
    <cellStyle name="Normal 6 4 3 3 2 4" xfId="45518" xr:uid="{00000000-0005-0000-0000-0000AFD80000}"/>
    <cellStyle name="Normal 6 4 3 3 3" xfId="45519" xr:uid="{00000000-0005-0000-0000-0000B0D80000}"/>
    <cellStyle name="Normal 6 4 3 3 3 2" xfId="45520" xr:uid="{00000000-0005-0000-0000-0000B1D80000}"/>
    <cellStyle name="Normal 6 4 3 3 3 2 2" xfId="45521" xr:uid="{00000000-0005-0000-0000-0000B2D80000}"/>
    <cellStyle name="Normal 6 4 3 3 3 2 3" xfId="59064" xr:uid="{00000000-0005-0000-0000-0000B3D80000}"/>
    <cellStyle name="Normal 6 4 3 3 3 3" xfId="45522" xr:uid="{00000000-0005-0000-0000-0000B4D80000}"/>
    <cellStyle name="Normal 6 4 3 3 3 4" xfId="45523" xr:uid="{00000000-0005-0000-0000-0000B5D80000}"/>
    <cellStyle name="Normal 6 4 3 3 4" xfId="45524" xr:uid="{00000000-0005-0000-0000-0000B6D80000}"/>
    <cellStyle name="Normal 6 4 3 3 4 2" xfId="45525" xr:uid="{00000000-0005-0000-0000-0000B7D80000}"/>
    <cellStyle name="Normal 6 4 3 3 4 3" xfId="59065" xr:uid="{00000000-0005-0000-0000-0000B8D80000}"/>
    <cellStyle name="Normal 6 4 3 3 5" xfId="45526" xr:uid="{00000000-0005-0000-0000-0000B9D80000}"/>
    <cellStyle name="Normal 6 4 3 3 6" xfId="45527" xr:uid="{00000000-0005-0000-0000-0000BAD80000}"/>
    <cellStyle name="Normal 6 4 3 4" xfId="45528" xr:uid="{00000000-0005-0000-0000-0000BBD80000}"/>
    <cellStyle name="Normal 6 4 3 4 2" xfId="45529" xr:uid="{00000000-0005-0000-0000-0000BCD80000}"/>
    <cellStyle name="Normal 6 4 3 4 2 2" xfId="45530" xr:uid="{00000000-0005-0000-0000-0000BDD80000}"/>
    <cellStyle name="Normal 6 4 3 4 2 2 2" xfId="45531" xr:uid="{00000000-0005-0000-0000-0000BED80000}"/>
    <cellStyle name="Normal 6 4 3 4 2 2 3" xfId="59066" xr:uid="{00000000-0005-0000-0000-0000BFD80000}"/>
    <cellStyle name="Normal 6 4 3 4 2 3" xfId="45532" xr:uid="{00000000-0005-0000-0000-0000C0D80000}"/>
    <cellStyle name="Normal 6 4 3 4 2 4" xfId="45533" xr:uid="{00000000-0005-0000-0000-0000C1D80000}"/>
    <cellStyle name="Normal 6 4 3 4 3" xfId="45534" xr:uid="{00000000-0005-0000-0000-0000C2D80000}"/>
    <cellStyle name="Normal 6 4 3 4 3 2" xfId="45535" xr:uid="{00000000-0005-0000-0000-0000C3D80000}"/>
    <cellStyle name="Normal 6 4 3 4 3 3" xfId="59067" xr:uid="{00000000-0005-0000-0000-0000C4D80000}"/>
    <cellStyle name="Normal 6 4 3 4 4" xfId="45536" xr:uid="{00000000-0005-0000-0000-0000C5D80000}"/>
    <cellStyle name="Normal 6 4 3 4 5" xfId="45537" xr:uid="{00000000-0005-0000-0000-0000C6D80000}"/>
    <cellStyle name="Normal 6 4 3 5" xfId="45538" xr:uid="{00000000-0005-0000-0000-0000C7D80000}"/>
    <cellStyle name="Normal 6 4 3 5 2" xfId="45539" xr:uid="{00000000-0005-0000-0000-0000C8D80000}"/>
    <cellStyle name="Normal 6 4 3 5 2 2" xfId="45540" xr:uid="{00000000-0005-0000-0000-0000C9D80000}"/>
    <cellStyle name="Normal 6 4 3 5 2 3" xfId="59068" xr:uid="{00000000-0005-0000-0000-0000CAD80000}"/>
    <cellStyle name="Normal 6 4 3 5 3" xfId="45541" xr:uid="{00000000-0005-0000-0000-0000CBD80000}"/>
    <cellStyle name="Normal 6 4 3 5 4" xfId="45542" xr:uid="{00000000-0005-0000-0000-0000CCD80000}"/>
    <cellStyle name="Normal 6 4 3 6" xfId="45543" xr:uid="{00000000-0005-0000-0000-0000CDD80000}"/>
    <cellStyle name="Normal 6 4 3 6 2" xfId="45544" xr:uid="{00000000-0005-0000-0000-0000CED80000}"/>
    <cellStyle name="Normal 6 4 3 6 2 2" xfId="45545" xr:uid="{00000000-0005-0000-0000-0000CFD80000}"/>
    <cellStyle name="Normal 6 4 3 6 2 3" xfId="59069" xr:uid="{00000000-0005-0000-0000-0000D0D80000}"/>
    <cellStyle name="Normal 6 4 3 6 3" xfId="45546" xr:uid="{00000000-0005-0000-0000-0000D1D80000}"/>
    <cellStyle name="Normal 6 4 3 6 4" xfId="45547" xr:uid="{00000000-0005-0000-0000-0000D2D80000}"/>
    <cellStyle name="Normal 6 4 3 7" xfId="45548" xr:uid="{00000000-0005-0000-0000-0000D3D80000}"/>
    <cellStyle name="Normal 6 4 3 7 2" xfId="45549" xr:uid="{00000000-0005-0000-0000-0000D4D80000}"/>
    <cellStyle name="Normal 6 4 3 7 3" xfId="59070" xr:uid="{00000000-0005-0000-0000-0000D5D80000}"/>
    <cellStyle name="Normal 6 4 3 8" xfId="45550" xr:uid="{00000000-0005-0000-0000-0000D6D80000}"/>
    <cellStyle name="Normal 6 4 3 9" xfId="45551" xr:uid="{00000000-0005-0000-0000-0000D7D80000}"/>
    <cellStyle name="Normal 6 4 4" xfId="45552" xr:uid="{00000000-0005-0000-0000-0000D8D80000}"/>
    <cellStyle name="Normal 6 4 4 2" xfId="45553" xr:uid="{00000000-0005-0000-0000-0000D9D80000}"/>
    <cellStyle name="Normal 6 4 4 2 2" xfId="45554" xr:uid="{00000000-0005-0000-0000-0000DAD80000}"/>
    <cellStyle name="Normal 6 4 4 2 2 2" xfId="45555" xr:uid="{00000000-0005-0000-0000-0000DBD80000}"/>
    <cellStyle name="Normal 6 4 4 2 2 2 2" xfId="45556" xr:uid="{00000000-0005-0000-0000-0000DCD80000}"/>
    <cellStyle name="Normal 6 4 4 2 2 2 3" xfId="59071" xr:uid="{00000000-0005-0000-0000-0000DDD80000}"/>
    <cellStyle name="Normal 6 4 4 2 2 3" xfId="45557" xr:uid="{00000000-0005-0000-0000-0000DED80000}"/>
    <cellStyle name="Normal 6 4 4 2 2 4" xfId="45558" xr:uid="{00000000-0005-0000-0000-0000DFD80000}"/>
    <cellStyle name="Normal 6 4 4 2 3" xfId="45559" xr:uid="{00000000-0005-0000-0000-0000E0D80000}"/>
    <cellStyle name="Normal 6 4 4 2 3 2" xfId="45560" xr:uid="{00000000-0005-0000-0000-0000E1D80000}"/>
    <cellStyle name="Normal 6 4 4 2 3 2 2" xfId="45561" xr:uid="{00000000-0005-0000-0000-0000E2D80000}"/>
    <cellStyle name="Normal 6 4 4 2 3 2 3" xfId="59072" xr:uid="{00000000-0005-0000-0000-0000E3D80000}"/>
    <cellStyle name="Normal 6 4 4 2 3 3" xfId="45562" xr:uid="{00000000-0005-0000-0000-0000E4D80000}"/>
    <cellStyle name="Normal 6 4 4 2 3 4" xfId="45563" xr:uid="{00000000-0005-0000-0000-0000E5D80000}"/>
    <cellStyle name="Normal 6 4 4 2 4" xfId="45564" xr:uid="{00000000-0005-0000-0000-0000E6D80000}"/>
    <cellStyle name="Normal 6 4 4 2 4 2" xfId="45565" xr:uid="{00000000-0005-0000-0000-0000E7D80000}"/>
    <cellStyle name="Normal 6 4 4 2 4 3" xfId="59073" xr:uid="{00000000-0005-0000-0000-0000E8D80000}"/>
    <cellStyle name="Normal 6 4 4 2 5" xfId="45566" xr:uid="{00000000-0005-0000-0000-0000E9D80000}"/>
    <cellStyle name="Normal 6 4 4 2 6" xfId="45567" xr:uid="{00000000-0005-0000-0000-0000EAD80000}"/>
    <cellStyle name="Normal 6 4 4 3" xfId="45568" xr:uid="{00000000-0005-0000-0000-0000EBD80000}"/>
    <cellStyle name="Normal 6 4 4 3 2" xfId="45569" xr:uid="{00000000-0005-0000-0000-0000ECD80000}"/>
    <cellStyle name="Normal 6 4 4 3 2 2" xfId="45570" xr:uid="{00000000-0005-0000-0000-0000EDD80000}"/>
    <cellStyle name="Normal 6 4 4 3 2 3" xfId="59074" xr:uid="{00000000-0005-0000-0000-0000EED80000}"/>
    <cellStyle name="Normal 6 4 4 3 3" xfId="45571" xr:uid="{00000000-0005-0000-0000-0000EFD80000}"/>
    <cellStyle name="Normal 6 4 4 3 4" xfId="45572" xr:uid="{00000000-0005-0000-0000-0000F0D80000}"/>
    <cellStyle name="Normal 6 4 4 4" xfId="45573" xr:uid="{00000000-0005-0000-0000-0000F1D80000}"/>
    <cellStyle name="Normal 6 4 4 4 2" xfId="45574" xr:uid="{00000000-0005-0000-0000-0000F2D80000}"/>
    <cellStyle name="Normal 6 4 4 4 2 2" xfId="45575" xr:uid="{00000000-0005-0000-0000-0000F3D80000}"/>
    <cellStyle name="Normal 6 4 4 4 2 3" xfId="59075" xr:uid="{00000000-0005-0000-0000-0000F4D80000}"/>
    <cellStyle name="Normal 6 4 4 4 3" xfId="45576" xr:uid="{00000000-0005-0000-0000-0000F5D80000}"/>
    <cellStyle name="Normal 6 4 4 4 4" xfId="45577" xr:uid="{00000000-0005-0000-0000-0000F6D80000}"/>
    <cellStyle name="Normal 6 4 4 5" xfId="45578" xr:uid="{00000000-0005-0000-0000-0000F7D80000}"/>
    <cellStyle name="Normal 6 4 4 5 2" xfId="45579" xr:uid="{00000000-0005-0000-0000-0000F8D80000}"/>
    <cellStyle name="Normal 6 4 4 5 3" xfId="59076" xr:uid="{00000000-0005-0000-0000-0000F9D80000}"/>
    <cellStyle name="Normal 6 4 4 6" xfId="45580" xr:uid="{00000000-0005-0000-0000-0000FAD80000}"/>
    <cellStyle name="Normal 6 4 4 7" xfId="45581" xr:uid="{00000000-0005-0000-0000-0000FBD80000}"/>
    <cellStyle name="Normal 6 4 5" xfId="45582" xr:uid="{00000000-0005-0000-0000-0000FCD80000}"/>
    <cellStyle name="Normal 6 4 5 2" xfId="45583" xr:uid="{00000000-0005-0000-0000-0000FDD80000}"/>
    <cellStyle name="Normal 6 4 5 2 2" xfId="45584" xr:uid="{00000000-0005-0000-0000-0000FED80000}"/>
    <cellStyle name="Normal 6 4 5 2 2 2" xfId="45585" xr:uid="{00000000-0005-0000-0000-0000FFD80000}"/>
    <cellStyle name="Normal 6 4 5 2 2 3" xfId="59077" xr:uid="{00000000-0005-0000-0000-000000D90000}"/>
    <cellStyle name="Normal 6 4 5 2 3" xfId="45586" xr:uid="{00000000-0005-0000-0000-000001D90000}"/>
    <cellStyle name="Normal 6 4 5 2 4" xfId="45587" xr:uid="{00000000-0005-0000-0000-000002D90000}"/>
    <cellStyle name="Normal 6 4 5 3" xfId="45588" xr:uid="{00000000-0005-0000-0000-000003D90000}"/>
    <cellStyle name="Normal 6 4 5 3 2" xfId="45589" xr:uid="{00000000-0005-0000-0000-000004D90000}"/>
    <cellStyle name="Normal 6 4 5 3 2 2" xfId="45590" xr:uid="{00000000-0005-0000-0000-000005D90000}"/>
    <cellStyle name="Normal 6 4 5 3 2 3" xfId="59078" xr:uid="{00000000-0005-0000-0000-000006D90000}"/>
    <cellStyle name="Normal 6 4 5 3 3" xfId="45591" xr:uid="{00000000-0005-0000-0000-000007D90000}"/>
    <cellStyle name="Normal 6 4 5 3 4" xfId="45592" xr:uid="{00000000-0005-0000-0000-000008D90000}"/>
    <cellStyle name="Normal 6 4 5 4" xfId="45593" xr:uid="{00000000-0005-0000-0000-000009D90000}"/>
    <cellStyle name="Normal 6 4 5 4 2" xfId="45594" xr:uid="{00000000-0005-0000-0000-00000AD90000}"/>
    <cellStyle name="Normal 6 4 5 4 3" xfId="59079" xr:uid="{00000000-0005-0000-0000-00000BD90000}"/>
    <cellStyle name="Normal 6 4 5 5" xfId="45595" xr:uid="{00000000-0005-0000-0000-00000CD90000}"/>
    <cellStyle name="Normal 6 4 5 6" xfId="45596" xr:uid="{00000000-0005-0000-0000-00000DD90000}"/>
    <cellStyle name="Normal 6 4 6" xfId="45597" xr:uid="{00000000-0005-0000-0000-00000ED90000}"/>
    <cellStyle name="Normal 6 4 6 2" xfId="45598" xr:uid="{00000000-0005-0000-0000-00000FD90000}"/>
    <cellStyle name="Normal 6 4 6 2 2" xfId="45599" xr:uid="{00000000-0005-0000-0000-000010D90000}"/>
    <cellStyle name="Normal 6 4 6 2 2 2" xfId="45600" xr:uid="{00000000-0005-0000-0000-000011D90000}"/>
    <cellStyle name="Normal 6 4 6 2 2 3" xfId="59080" xr:uid="{00000000-0005-0000-0000-000012D90000}"/>
    <cellStyle name="Normal 6 4 6 2 3" xfId="45601" xr:uid="{00000000-0005-0000-0000-000013D90000}"/>
    <cellStyle name="Normal 6 4 6 2 4" xfId="45602" xr:uid="{00000000-0005-0000-0000-000014D90000}"/>
    <cellStyle name="Normal 6 4 6 3" xfId="45603" xr:uid="{00000000-0005-0000-0000-000015D90000}"/>
    <cellStyle name="Normal 6 4 6 3 2" xfId="45604" xr:uid="{00000000-0005-0000-0000-000016D90000}"/>
    <cellStyle name="Normal 6 4 6 3 3" xfId="59081" xr:uid="{00000000-0005-0000-0000-000017D90000}"/>
    <cellStyle name="Normal 6 4 6 4" xfId="45605" xr:uid="{00000000-0005-0000-0000-000018D90000}"/>
    <cellStyle name="Normal 6 4 6 5" xfId="45606" xr:uid="{00000000-0005-0000-0000-000019D90000}"/>
    <cellStyle name="Normal 6 4 7" xfId="45607" xr:uid="{00000000-0005-0000-0000-00001AD90000}"/>
    <cellStyle name="Normal 6 4 7 2" xfId="45608" xr:uid="{00000000-0005-0000-0000-00001BD90000}"/>
    <cellStyle name="Normal 6 4 7 2 2" xfId="45609" xr:uid="{00000000-0005-0000-0000-00001CD90000}"/>
    <cellStyle name="Normal 6 4 7 2 3" xfId="59082" xr:uid="{00000000-0005-0000-0000-00001DD90000}"/>
    <cellStyle name="Normal 6 4 7 3" xfId="45610" xr:uid="{00000000-0005-0000-0000-00001ED90000}"/>
    <cellStyle name="Normal 6 4 7 4" xfId="45611" xr:uid="{00000000-0005-0000-0000-00001FD90000}"/>
    <cellStyle name="Normal 6 4 8" xfId="45612" xr:uid="{00000000-0005-0000-0000-000020D90000}"/>
    <cellStyle name="Normal 6 4 8 2" xfId="45613" xr:uid="{00000000-0005-0000-0000-000021D90000}"/>
    <cellStyle name="Normal 6 4 8 2 2" xfId="45614" xr:uid="{00000000-0005-0000-0000-000022D90000}"/>
    <cellStyle name="Normal 6 4 8 2 3" xfId="59083" xr:uid="{00000000-0005-0000-0000-000023D90000}"/>
    <cellStyle name="Normal 6 4 8 3" xfId="45615" xr:uid="{00000000-0005-0000-0000-000024D90000}"/>
    <cellStyle name="Normal 6 4 8 4" xfId="45616" xr:uid="{00000000-0005-0000-0000-000025D90000}"/>
    <cellStyle name="Normal 6 4 9" xfId="45617" xr:uid="{00000000-0005-0000-0000-000026D90000}"/>
    <cellStyle name="Normal 6 4 9 2" xfId="45618" xr:uid="{00000000-0005-0000-0000-000027D90000}"/>
    <cellStyle name="Normal 6 4 9 3" xfId="59084" xr:uid="{00000000-0005-0000-0000-000028D90000}"/>
    <cellStyle name="Normal 6 5" xfId="45619" xr:uid="{00000000-0005-0000-0000-000029D90000}"/>
    <cellStyle name="Normal 6 5 10" xfId="45620" xr:uid="{00000000-0005-0000-0000-00002AD90000}"/>
    <cellStyle name="Normal 6 5 2" xfId="45621" xr:uid="{00000000-0005-0000-0000-00002BD90000}"/>
    <cellStyle name="Normal 6 5 2 2" xfId="45622" xr:uid="{00000000-0005-0000-0000-00002CD90000}"/>
    <cellStyle name="Normal 6 5 2 2 2" xfId="45623" xr:uid="{00000000-0005-0000-0000-00002DD90000}"/>
    <cellStyle name="Normal 6 5 2 2 2 2" xfId="45624" xr:uid="{00000000-0005-0000-0000-00002ED90000}"/>
    <cellStyle name="Normal 6 5 2 2 2 2 2" xfId="45625" xr:uid="{00000000-0005-0000-0000-00002FD90000}"/>
    <cellStyle name="Normal 6 5 2 2 2 2 2 2" xfId="45626" xr:uid="{00000000-0005-0000-0000-000030D90000}"/>
    <cellStyle name="Normal 6 5 2 2 2 2 2 3" xfId="59085" xr:uid="{00000000-0005-0000-0000-000031D90000}"/>
    <cellStyle name="Normal 6 5 2 2 2 2 3" xfId="45627" xr:uid="{00000000-0005-0000-0000-000032D90000}"/>
    <cellStyle name="Normal 6 5 2 2 2 2 4" xfId="45628" xr:uid="{00000000-0005-0000-0000-000033D90000}"/>
    <cellStyle name="Normal 6 5 2 2 2 3" xfId="45629" xr:uid="{00000000-0005-0000-0000-000034D90000}"/>
    <cellStyle name="Normal 6 5 2 2 2 3 2" xfId="45630" xr:uid="{00000000-0005-0000-0000-000035D90000}"/>
    <cellStyle name="Normal 6 5 2 2 2 3 2 2" xfId="45631" xr:uid="{00000000-0005-0000-0000-000036D90000}"/>
    <cellStyle name="Normal 6 5 2 2 2 3 2 3" xfId="59086" xr:uid="{00000000-0005-0000-0000-000037D90000}"/>
    <cellStyle name="Normal 6 5 2 2 2 3 3" xfId="45632" xr:uid="{00000000-0005-0000-0000-000038D90000}"/>
    <cellStyle name="Normal 6 5 2 2 2 3 4" xfId="45633" xr:uid="{00000000-0005-0000-0000-000039D90000}"/>
    <cellStyle name="Normal 6 5 2 2 2 4" xfId="45634" xr:uid="{00000000-0005-0000-0000-00003AD90000}"/>
    <cellStyle name="Normal 6 5 2 2 2 4 2" xfId="45635" xr:uid="{00000000-0005-0000-0000-00003BD90000}"/>
    <cellStyle name="Normal 6 5 2 2 2 4 3" xfId="59087" xr:uid="{00000000-0005-0000-0000-00003CD90000}"/>
    <cellStyle name="Normal 6 5 2 2 2 5" xfId="45636" xr:uid="{00000000-0005-0000-0000-00003DD90000}"/>
    <cellStyle name="Normal 6 5 2 2 2 6" xfId="45637" xr:uid="{00000000-0005-0000-0000-00003ED90000}"/>
    <cellStyle name="Normal 6 5 2 2 3" xfId="45638" xr:uid="{00000000-0005-0000-0000-00003FD90000}"/>
    <cellStyle name="Normal 6 5 2 2 3 2" xfId="45639" xr:uid="{00000000-0005-0000-0000-000040D90000}"/>
    <cellStyle name="Normal 6 5 2 2 3 2 2" xfId="45640" xr:uid="{00000000-0005-0000-0000-000041D90000}"/>
    <cellStyle name="Normal 6 5 2 2 3 2 3" xfId="59088" xr:uid="{00000000-0005-0000-0000-000042D90000}"/>
    <cellStyle name="Normal 6 5 2 2 3 3" xfId="45641" xr:uid="{00000000-0005-0000-0000-000043D90000}"/>
    <cellStyle name="Normal 6 5 2 2 3 4" xfId="45642" xr:uid="{00000000-0005-0000-0000-000044D90000}"/>
    <cellStyle name="Normal 6 5 2 2 4" xfId="45643" xr:uid="{00000000-0005-0000-0000-000045D90000}"/>
    <cellStyle name="Normal 6 5 2 2 4 2" xfId="45644" xr:uid="{00000000-0005-0000-0000-000046D90000}"/>
    <cellStyle name="Normal 6 5 2 2 4 2 2" xfId="45645" xr:uid="{00000000-0005-0000-0000-000047D90000}"/>
    <cellStyle name="Normal 6 5 2 2 4 2 3" xfId="59089" xr:uid="{00000000-0005-0000-0000-000048D90000}"/>
    <cellStyle name="Normal 6 5 2 2 4 3" xfId="45646" xr:uid="{00000000-0005-0000-0000-000049D90000}"/>
    <cellStyle name="Normal 6 5 2 2 4 4" xfId="45647" xr:uid="{00000000-0005-0000-0000-00004AD90000}"/>
    <cellStyle name="Normal 6 5 2 2 5" xfId="45648" xr:uid="{00000000-0005-0000-0000-00004BD90000}"/>
    <cellStyle name="Normal 6 5 2 2 5 2" xfId="45649" xr:uid="{00000000-0005-0000-0000-00004CD90000}"/>
    <cellStyle name="Normal 6 5 2 2 5 3" xfId="59090" xr:uid="{00000000-0005-0000-0000-00004DD90000}"/>
    <cellStyle name="Normal 6 5 2 2 6" xfId="45650" xr:uid="{00000000-0005-0000-0000-00004ED90000}"/>
    <cellStyle name="Normal 6 5 2 2 7" xfId="45651" xr:uid="{00000000-0005-0000-0000-00004FD90000}"/>
    <cellStyle name="Normal 6 5 2 3" xfId="45652" xr:uid="{00000000-0005-0000-0000-000050D90000}"/>
    <cellStyle name="Normal 6 5 2 3 2" xfId="45653" xr:uid="{00000000-0005-0000-0000-000051D90000}"/>
    <cellStyle name="Normal 6 5 2 3 2 2" xfId="45654" xr:uid="{00000000-0005-0000-0000-000052D90000}"/>
    <cellStyle name="Normal 6 5 2 3 2 2 2" xfId="45655" xr:uid="{00000000-0005-0000-0000-000053D90000}"/>
    <cellStyle name="Normal 6 5 2 3 2 2 3" xfId="59091" xr:uid="{00000000-0005-0000-0000-000054D90000}"/>
    <cellStyle name="Normal 6 5 2 3 2 3" xfId="45656" xr:uid="{00000000-0005-0000-0000-000055D90000}"/>
    <cellStyle name="Normal 6 5 2 3 2 4" xfId="45657" xr:uid="{00000000-0005-0000-0000-000056D90000}"/>
    <cellStyle name="Normal 6 5 2 3 3" xfId="45658" xr:uid="{00000000-0005-0000-0000-000057D90000}"/>
    <cellStyle name="Normal 6 5 2 3 3 2" xfId="45659" xr:uid="{00000000-0005-0000-0000-000058D90000}"/>
    <cellStyle name="Normal 6 5 2 3 3 2 2" xfId="45660" xr:uid="{00000000-0005-0000-0000-000059D90000}"/>
    <cellStyle name="Normal 6 5 2 3 3 2 3" xfId="59092" xr:uid="{00000000-0005-0000-0000-00005AD90000}"/>
    <cellStyle name="Normal 6 5 2 3 3 3" xfId="45661" xr:uid="{00000000-0005-0000-0000-00005BD90000}"/>
    <cellStyle name="Normal 6 5 2 3 3 4" xfId="45662" xr:uid="{00000000-0005-0000-0000-00005CD90000}"/>
    <cellStyle name="Normal 6 5 2 3 4" xfId="45663" xr:uid="{00000000-0005-0000-0000-00005DD90000}"/>
    <cellStyle name="Normal 6 5 2 3 4 2" xfId="45664" xr:uid="{00000000-0005-0000-0000-00005ED90000}"/>
    <cellStyle name="Normal 6 5 2 3 4 3" xfId="59093" xr:uid="{00000000-0005-0000-0000-00005FD90000}"/>
    <cellStyle name="Normal 6 5 2 3 5" xfId="45665" xr:uid="{00000000-0005-0000-0000-000060D90000}"/>
    <cellStyle name="Normal 6 5 2 3 6" xfId="45666" xr:uid="{00000000-0005-0000-0000-000061D90000}"/>
    <cellStyle name="Normal 6 5 2 4" xfId="45667" xr:uid="{00000000-0005-0000-0000-000062D90000}"/>
    <cellStyle name="Normal 6 5 2 4 2" xfId="45668" xr:uid="{00000000-0005-0000-0000-000063D90000}"/>
    <cellStyle name="Normal 6 5 2 4 2 2" xfId="45669" xr:uid="{00000000-0005-0000-0000-000064D90000}"/>
    <cellStyle name="Normal 6 5 2 4 2 3" xfId="59094" xr:uid="{00000000-0005-0000-0000-000065D90000}"/>
    <cellStyle name="Normal 6 5 2 4 3" xfId="45670" xr:uid="{00000000-0005-0000-0000-000066D90000}"/>
    <cellStyle name="Normal 6 5 2 4 4" xfId="45671" xr:uid="{00000000-0005-0000-0000-000067D90000}"/>
    <cellStyle name="Normal 6 5 2 5" xfId="45672" xr:uid="{00000000-0005-0000-0000-000068D90000}"/>
    <cellStyle name="Normal 6 5 2 5 2" xfId="45673" xr:uid="{00000000-0005-0000-0000-000069D90000}"/>
    <cellStyle name="Normal 6 5 2 5 2 2" xfId="45674" xr:uid="{00000000-0005-0000-0000-00006AD90000}"/>
    <cellStyle name="Normal 6 5 2 5 2 3" xfId="59095" xr:uid="{00000000-0005-0000-0000-00006BD90000}"/>
    <cellStyle name="Normal 6 5 2 5 3" xfId="45675" xr:uid="{00000000-0005-0000-0000-00006CD90000}"/>
    <cellStyle name="Normal 6 5 2 5 4" xfId="45676" xr:uid="{00000000-0005-0000-0000-00006DD90000}"/>
    <cellStyle name="Normal 6 5 2 6" xfId="45677" xr:uid="{00000000-0005-0000-0000-00006ED90000}"/>
    <cellStyle name="Normal 6 5 2 6 2" xfId="45678" xr:uid="{00000000-0005-0000-0000-00006FD90000}"/>
    <cellStyle name="Normal 6 5 2 6 3" xfId="59096" xr:uid="{00000000-0005-0000-0000-000070D90000}"/>
    <cellStyle name="Normal 6 5 2 7" xfId="45679" xr:uid="{00000000-0005-0000-0000-000071D90000}"/>
    <cellStyle name="Normal 6 5 2 8" xfId="45680" xr:uid="{00000000-0005-0000-0000-000072D90000}"/>
    <cellStyle name="Normal 6 5 3" xfId="45681" xr:uid="{00000000-0005-0000-0000-000073D90000}"/>
    <cellStyle name="Normal 6 5 3 2" xfId="45682" xr:uid="{00000000-0005-0000-0000-000074D90000}"/>
    <cellStyle name="Normal 6 5 3 2 2" xfId="45683" xr:uid="{00000000-0005-0000-0000-000075D90000}"/>
    <cellStyle name="Normal 6 5 3 2 2 2" xfId="45684" xr:uid="{00000000-0005-0000-0000-000076D90000}"/>
    <cellStyle name="Normal 6 5 3 2 2 2 2" xfId="45685" xr:uid="{00000000-0005-0000-0000-000077D90000}"/>
    <cellStyle name="Normal 6 5 3 2 2 2 3" xfId="59097" xr:uid="{00000000-0005-0000-0000-000078D90000}"/>
    <cellStyle name="Normal 6 5 3 2 2 3" xfId="45686" xr:uid="{00000000-0005-0000-0000-000079D90000}"/>
    <cellStyle name="Normal 6 5 3 2 2 4" xfId="45687" xr:uid="{00000000-0005-0000-0000-00007AD90000}"/>
    <cellStyle name="Normal 6 5 3 2 3" xfId="45688" xr:uid="{00000000-0005-0000-0000-00007BD90000}"/>
    <cellStyle name="Normal 6 5 3 2 3 2" xfId="45689" xr:uid="{00000000-0005-0000-0000-00007CD90000}"/>
    <cellStyle name="Normal 6 5 3 2 3 2 2" xfId="45690" xr:uid="{00000000-0005-0000-0000-00007DD90000}"/>
    <cellStyle name="Normal 6 5 3 2 3 2 3" xfId="59098" xr:uid="{00000000-0005-0000-0000-00007ED90000}"/>
    <cellStyle name="Normal 6 5 3 2 3 3" xfId="45691" xr:uid="{00000000-0005-0000-0000-00007FD90000}"/>
    <cellStyle name="Normal 6 5 3 2 3 4" xfId="45692" xr:uid="{00000000-0005-0000-0000-000080D90000}"/>
    <cellStyle name="Normal 6 5 3 2 4" xfId="45693" xr:uid="{00000000-0005-0000-0000-000081D90000}"/>
    <cellStyle name="Normal 6 5 3 2 4 2" xfId="45694" xr:uid="{00000000-0005-0000-0000-000082D90000}"/>
    <cellStyle name="Normal 6 5 3 2 4 3" xfId="59099" xr:uid="{00000000-0005-0000-0000-000083D90000}"/>
    <cellStyle name="Normal 6 5 3 2 5" xfId="45695" xr:uid="{00000000-0005-0000-0000-000084D90000}"/>
    <cellStyle name="Normal 6 5 3 2 6" xfId="45696" xr:uid="{00000000-0005-0000-0000-000085D90000}"/>
    <cellStyle name="Normal 6 5 3 3" xfId="45697" xr:uid="{00000000-0005-0000-0000-000086D90000}"/>
    <cellStyle name="Normal 6 5 3 3 2" xfId="45698" xr:uid="{00000000-0005-0000-0000-000087D90000}"/>
    <cellStyle name="Normal 6 5 3 3 2 2" xfId="45699" xr:uid="{00000000-0005-0000-0000-000088D90000}"/>
    <cellStyle name="Normal 6 5 3 3 2 3" xfId="59100" xr:uid="{00000000-0005-0000-0000-000089D90000}"/>
    <cellStyle name="Normal 6 5 3 3 3" xfId="45700" xr:uid="{00000000-0005-0000-0000-00008AD90000}"/>
    <cellStyle name="Normal 6 5 3 3 4" xfId="45701" xr:uid="{00000000-0005-0000-0000-00008BD90000}"/>
    <cellStyle name="Normal 6 5 3 4" xfId="45702" xr:uid="{00000000-0005-0000-0000-00008CD90000}"/>
    <cellStyle name="Normal 6 5 3 4 2" xfId="45703" xr:uid="{00000000-0005-0000-0000-00008DD90000}"/>
    <cellStyle name="Normal 6 5 3 4 2 2" xfId="45704" xr:uid="{00000000-0005-0000-0000-00008ED90000}"/>
    <cellStyle name="Normal 6 5 3 4 2 3" xfId="59101" xr:uid="{00000000-0005-0000-0000-00008FD90000}"/>
    <cellStyle name="Normal 6 5 3 4 3" xfId="45705" xr:uid="{00000000-0005-0000-0000-000090D90000}"/>
    <cellStyle name="Normal 6 5 3 4 4" xfId="45706" xr:uid="{00000000-0005-0000-0000-000091D90000}"/>
    <cellStyle name="Normal 6 5 3 5" xfId="45707" xr:uid="{00000000-0005-0000-0000-000092D90000}"/>
    <cellStyle name="Normal 6 5 3 5 2" xfId="45708" xr:uid="{00000000-0005-0000-0000-000093D90000}"/>
    <cellStyle name="Normal 6 5 3 5 3" xfId="59102" xr:uid="{00000000-0005-0000-0000-000094D90000}"/>
    <cellStyle name="Normal 6 5 3 6" xfId="45709" xr:uid="{00000000-0005-0000-0000-000095D90000}"/>
    <cellStyle name="Normal 6 5 3 7" xfId="45710" xr:uid="{00000000-0005-0000-0000-000096D90000}"/>
    <cellStyle name="Normal 6 5 4" xfId="45711" xr:uid="{00000000-0005-0000-0000-000097D90000}"/>
    <cellStyle name="Normal 6 5 4 2" xfId="45712" xr:uid="{00000000-0005-0000-0000-000098D90000}"/>
    <cellStyle name="Normal 6 5 4 2 2" xfId="45713" xr:uid="{00000000-0005-0000-0000-000099D90000}"/>
    <cellStyle name="Normal 6 5 4 2 2 2" xfId="45714" xr:uid="{00000000-0005-0000-0000-00009AD90000}"/>
    <cellStyle name="Normal 6 5 4 2 2 3" xfId="59103" xr:uid="{00000000-0005-0000-0000-00009BD90000}"/>
    <cellStyle name="Normal 6 5 4 2 3" xfId="45715" xr:uid="{00000000-0005-0000-0000-00009CD90000}"/>
    <cellStyle name="Normal 6 5 4 2 4" xfId="45716" xr:uid="{00000000-0005-0000-0000-00009DD90000}"/>
    <cellStyle name="Normal 6 5 4 3" xfId="45717" xr:uid="{00000000-0005-0000-0000-00009ED90000}"/>
    <cellStyle name="Normal 6 5 4 3 2" xfId="45718" xr:uid="{00000000-0005-0000-0000-00009FD90000}"/>
    <cellStyle name="Normal 6 5 4 3 2 2" xfId="45719" xr:uid="{00000000-0005-0000-0000-0000A0D90000}"/>
    <cellStyle name="Normal 6 5 4 3 2 3" xfId="59104" xr:uid="{00000000-0005-0000-0000-0000A1D90000}"/>
    <cellStyle name="Normal 6 5 4 3 3" xfId="45720" xr:uid="{00000000-0005-0000-0000-0000A2D90000}"/>
    <cellStyle name="Normal 6 5 4 3 4" xfId="45721" xr:uid="{00000000-0005-0000-0000-0000A3D90000}"/>
    <cellStyle name="Normal 6 5 4 4" xfId="45722" xr:uid="{00000000-0005-0000-0000-0000A4D90000}"/>
    <cellStyle name="Normal 6 5 4 4 2" xfId="45723" xr:uid="{00000000-0005-0000-0000-0000A5D90000}"/>
    <cellStyle name="Normal 6 5 4 4 3" xfId="59105" xr:uid="{00000000-0005-0000-0000-0000A6D90000}"/>
    <cellStyle name="Normal 6 5 4 5" xfId="45724" xr:uid="{00000000-0005-0000-0000-0000A7D90000}"/>
    <cellStyle name="Normal 6 5 4 6" xfId="45725" xr:uid="{00000000-0005-0000-0000-0000A8D90000}"/>
    <cellStyle name="Normal 6 5 5" xfId="45726" xr:uid="{00000000-0005-0000-0000-0000A9D90000}"/>
    <cellStyle name="Normal 6 5 5 2" xfId="45727" xr:uid="{00000000-0005-0000-0000-0000AAD90000}"/>
    <cellStyle name="Normal 6 5 5 2 2" xfId="45728" xr:uid="{00000000-0005-0000-0000-0000ABD90000}"/>
    <cellStyle name="Normal 6 5 5 2 2 2" xfId="45729" xr:uid="{00000000-0005-0000-0000-0000ACD90000}"/>
    <cellStyle name="Normal 6 5 5 2 2 3" xfId="59106" xr:uid="{00000000-0005-0000-0000-0000ADD90000}"/>
    <cellStyle name="Normal 6 5 5 2 3" xfId="45730" xr:uid="{00000000-0005-0000-0000-0000AED90000}"/>
    <cellStyle name="Normal 6 5 5 2 4" xfId="45731" xr:uid="{00000000-0005-0000-0000-0000AFD90000}"/>
    <cellStyle name="Normal 6 5 5 3" xfId="45732" xr:uid="{00000000-0005-0000-0000-0000B0D90000}"/>
    <cellStyle name="Normal 6 5 5 3 2" xfId="45733" xr:uid="{00000000-0005-0000-0000-0000B1D90000}"/>
    <cellStyle name="Normal 6 5 5 3 3" xfId="59107" xr:uid="{00000000-0005-0000-0000-0000B2D90000}"/>
    <cellStyle name="Normal 6 5 5 4" xfId="45734" xr:uid="{00000000-0005-0000-0000-0000B3D90000}"/>
    <cellStyle name="Normal 6 5 5 5" xfId="45735" xr:uid="{00000000-0005-0000-0000-0000B4D90000}"/>
    <cellStyle name="Normal 6 5 6" xfId="45736" xr:uid="{00000000-0005-0000-0000-0000B5D90000}"/>
    <cellStyle name="Normal 6 5 6 2" xfId="45737" xr:uid="{00000000-0005-0000-0000-0000B6D90000}"/>
    <cellStyle name="Normal 6 5 6 2 2" xfId="45738" xr:uid="{00000000-0005-0000-0000-0000B7D90000}"/>
    <cellStyle name="Normal 6 5 6 2 3" xfId="59108" xr:uid="{00000000-0005-0000-0000-0000B8D90000}"/>
    <cellStyle name="Normal 6 5 6 3" xfId="45739" xr:uid="{00000000-0005-0000-0000-0000B9D90000}"/>
    <cellStyle name="Normal 6 5 6 4" xfId="45740" xr:uid="{00000000-0005-0000-0000-0000BAD90000}"/>
    <cellStyle name="Normal 6 5 7" xfId="45741" xr:uid="{00000000-0005-0000-0000-0000BBD90000}"/>
    <cellStyle name="Normal 6 5 7 2" xfId="45742" xr:uid="{00000000-0005-0000-0000-0000BCD90000}"/>
    <cellStyle name="Normal 6 5 7 2 2" xfId="45743" xr:uid="{00000000-0005-0000-0000-0000BDD90000}"/>
    <cellStyle name="Normal 6 5 7 2 3" xfId="59109" xr:uid="{00000000-0005-0000-0000-0000BED90000}"/>
    <cellStyle name="Normal 6 5 7 3" xfId="45744" xr:uid="{00000000-0005-0000-0000-0000BFD90000}"/>
    <cellStyle name="Normal 6 5 7 4" xfId="45745" xr:uid="{00000000-0005-0000-0000-0000C0D90000}"/>
    <cellStyle name="Normal 6 5 8" xfId="45746" xr:uid="{00000000-0005-0000-0000-0000C1D90000}"/>
    <cellStyle name="Normal 6 5 8 2" xfId="45747" xr:uid="{00000000-0005-0000-0000-0000C2D90000}"/>
    <cellStyle name="Normal 6 5 8 3" xfId="59110" xr:uid="{00000000-0005-0000-0000-0000C3D90000}"/>
    <cellStyle name="Normal 6 5 9" xfId="45748" xr:uid="{00000000-0005-0000-0000-0000C4D90000}"/>
    <cellStyle name="Normal 6 6" xfId="45749" xr:uid="{00000000-0005-0000-0000-0000C5D90000}"/>
    <cellStyle name="Normal 6 6 10" xfId="45750" xr:uid="{00000000-0005-0000-0000-0000C6D90000}"/>
    <cellStyle name="Normal 6 6 2" xfId="45751" xr:uid="{00000000-0005-0000-0000-0000C7D90000}"/>
    <cellStyle name="Normal 6 6 2 2" xfId="45752" xr:uid="{00000000-0005-0000-0000-0000C8D90000}"/>
    <cellStyle name="Normal 6 6 2 2 2" xfId="45753" xr:uid="{00000000-0005-0000-0000-0000C9D90000}"/>
    <cellStyle name="Normal 6 6 2 2 2 2" xfId="45754" xr:uid="{00000000-0005-0000-0000-0000CAD90000}"/>
    <cellStyle name="Normal 6 6 2 2 2 2 2" xfId="45755" xr:uid="{00000000-0005-0000-0000-0000CBD90000}"/>
    <cellStyle name="Normal 6 6 2 2 2 2 2 2" xfId="45756" xr:uid="{00000000-0005-0000-0000-0000CCD90000}"/>
    <cellStyle name="Normal 6 6 2 2 2 2 2 3" xfId="59111" xr:uid="{00000000-0005-0000-0000-0000CDD90000}"/>
    <cellStyle name="Normal 6 6 2 2 2 2 3" xfId="45757" xr:uid="{00000000-0005-0000-0000-0000CED90000}"/>
    <cellStyle name="Normal 6 6 2 2 2 2 4" xfId="45758" xr:uid="{00000000-0005-0000-0000-0000CFD90000}"/>
    <cellStyle name="Normal 6 6 2 2 2 3" xfId="45759" xr:uid="{00000000-0005-0000-0000-0000D0D90000}"/>
    <cellStyle name="Normal 6 6 2 2 2 3 2" xfId="45760" xr:uid="{00000000-0005-0000-0000-0000D1D90000}"/>
    <cellStyle name="Normal 6 6 2 2 2 3 2 2" xfId="45761" xr:uid="{00000000-0005-0000-0000-0000D2D90000}"/>
    <cellStyle name="Normal 6 6 2 2 2 3 2 3" xfId="59112" xr:uid="{00000000-0005-0000-0000-0000D3D90000}"/>
    <cellStyle name="Normal 6 6 2 2 2 3 3" xfId="45762" xr:uid="{00000000-0005-0000-0000-0000D4D90000}"/>
    <cellStyle name="Normal 6 6 2 2 2 3 4" xfId="45763" xr:uid="{00000000-0005-0000-0000-0000D5D90000}"/>
    <cellStyle name="Normal 6 6 2 2 2 4" xfId="45764" xr:uid="{00000000-0005-0000-0000-0000D6D90000}"/>
    <cellStyle name="Normal 6 6 2 2 2 4 2" xfId="45765" xr:uid="{00000000-0005-0000-0000-0000D7D90000}"/>
    <cellStyle name="Normal 6 6 2 2 2 4 3" xfId="59113" xr:uid="{00000000-0005-0000-0000-0000D8D90000}"/>
    <cellStyle name="Normal 6 6 2 2 2 5" xfId="45766" xr:uid="{00000000-0005-0000-0000-0000D9D90000}"/>
    <cellStyle name="Normal 6 6 2 2 2 6" xfId="45767" xr:uid="{00000000-0005-0000-0000-0000DAD90000}"/>
    <cellStyle name="Normal 6 6 2 2 3" xfId="45768" xr:uid="{00000000-0005-0000-0000-0000DBD90000}"/>
    <cellStyle name="Normal 6 6 2 2 3 2" xfId="45769" xr:uid="{00000000-0005-0000-0000-0000DCD90000}"/>
    <cellStyle name="Normal 6 6 2 2 3 2 2" xfId="45770" xr:uid="{00000000-0005-0000-0000-0000DDD90000}"/>
    <cellStyle name="Normal 6 6 2 2 3 2 3" xfId="59114" xr:uid="{00000000-0005-0000-0000-0000DED90000}"/>
    <cellStyle name="Normal 6 6 2 2 3 3" xfId="45771" xr:uid="{00000000-0005-0000-0000-0000DFD90000}"/>
    <cellStyle name="Normal 6 6 2 2 3 4" xfId="45772" xr:uid="{00000000-0005-0000-0000-0000E0D90000}"/>
    <cellStyle name="Normal 6 6 2 2 4" xfId="45773" xr:uid="{00000000-0005-0000-0000-0000E1D90000}"/>
    <cellStyle name="Normal 6 6 2 2 4 2" xfId="45774" xr:uid="{00000000-0005-0000-0000-0000E2D90000}"/>
    <cellStyle name="Normal 6 6 2 2 4 2 2" xfId="45775" xr:uid="{00000000-0005-0000-0000-0000E3D90000}"/>
    <cellStyle name="Normal 6 6 2 2 4 2 3" xfId="59115" xr:uid="{00000000-0005-0000-0000-0000E4D90000}"/>
    <cellStyle name="Normal 6 6 2 2 4 3" xfId="45776" xr:uid="{00000000-0005-0000-0000-0000E5D90000}"/>
    <cellStyle name="Normal 6 6 2 2 4 4" xfId="45777" xr:uid="{00000000-0005-0000-0000-0000E6D90000}"/>
    <cellStyle name="Normal 6 6 2 2 5" xfId="45778" xr:uid="{00000000-0005-0000-0000-0000E7D90000}"/>
    <cellStyle name="Normal 6 6 2 2 5 2" xfId="45779" xr:uid="{00000000-0005-0000-0000-0000E8D90000}"/>
    <cellStyle name="Normal 6 6 2 2 5 3" xfId="59116" xr:uid="{00000000-0005-0000-0000-0000E9D90000}"/>
    <cellStyle name="Normal 6 6 2 2 6" xfId="45780" xr:uid="{00000000-0005-0000-0000-0000EAD90000}"/>
    <cellStyle name="Normal 6 6 2 2 7" xfId="45781" xr:uid="{00000000-0005-0000-0000-0000EBD90000}"/>
    <cellStyle name="Normal 6 6 2 3" xfId="45782" xr:uid="{00000000-0005-0000-0000-0000ECD90000}"/>
    <cellStyle name="Normal 6 6 2 3 2" xfId="45783" xr:uid="{00000000-0005-0000-0000-0000EDD90000}"/>
    <cellStyle name="Normal 6 6 2 3 2 2" xfId="45784" xr:uid="{00000000-0005-0000-0000-0000EED90000}"/>
    <cellStyle name="Normal 6 6 2 3 2 2 2" xfId="45785" xr:uid="{00000000-0005-0000-0000-0000EFD90000}"/>
    <cellStyle name="Normal 6 6 2 3 2 2 3" xfId="59117" xr:uid="{00000000-0005-0000-0000-0000F0D90000}"/>
    <cellStyle name="Normal 6 6 2 3 2 3" xfId="45786" xr:uid="{00000000-0005-0000-0000-0000F1D90000}"/>
    <cellStyle name="Normal 6 6 2 3 2 4" xfId="45787" xr:uid="{00000000-0005-0000-0000-0000F2D90000}"/>
    <cellStyle name="Normal 6 6 2 3 3" xfId="45788" xr:uid="{00000000-0005-0000-0000-0000F3D90000}"/>
    <cellStyle name="Normal 6 6 2 3 3 2" xfId="45789" xr:uid="{00000000-0005-0000-0000-0000F4D90000}"/>
    <cellStyle name="Normal 6 6 2 3 3 2 2" xfId="45790" xr:uid="{00000000-0005-0000-0000-0000F5D90000}"/>
    <cellStyle name="Normal 6 6 2 3 3 2 3" xfId="59118" xr:uid="{00000000-0005-0000-0000-0000F6D90000}"/>
    <cellStyle name="Normal 6 6 2 3 3 3" xfId="45791" xr:uid="{00000000-0005-0000-0000-0000F7D90000}"/>
    <cellStyle name="Normal 6 6 2 3 3 4" xfId="45792" xr:uid="{00000000-0005-0000-0000-0000F8D90000}"/>
    <cellStyle name="Normal 6 6 2 3 4" xfId="45793" xr:uid="{00000000-0005-0000-0000-0000F9D90000}"/>
    <cellStyle name="Normal 6 6 2 3 4 2" xfId="45794" xr:uid="{00000000-0005-0000-0000-0000FAD90000}"/>
    <cellStyle name="Normal 6 6 2 3 4 3" xfId="59119" xr:uid="{00000000-0005-0000-0000-0000FBD90000}"/>
    <cellStyle name="Normal 6 6 2 3 5" xfId="45795" xr:uid="{00000000-0005-0000-0000-0000FCD90000}"/>
    <cellStyle name="Normal 6 6 2 3 6" xfId="45796" xr:uid="{00000000-0005-0000-0000-0000FDD90000}"/>
    <cellStyle name="Normal 6 6 2 4" xfId="45797" xr:uid="{00000000-0005-0000-0000-0000FED90000}"/>
    <cellStyle name="Normal 6 6 2 4 2" xfId="45798" xr:uid="{00000000-0005-0000-0000-0000FFD90000}"/>
    <cellStyle name="Normal 6 6 2 4 2 2" xfId="45799" xr:uid="{00000000-0005-0000-0000-000000DA0000}"/>
    <cellStyle name="Normal 6 6 2 4 2 3" xfId="59120" xr:uid="{00000000-0005-0000-0000-000001DA0000}"/>
    <cellStyle name="Normal 6 6 2 4 3" xfId="45800" xr:uid="{00000000-0005-0000-0000-000002DA0000}"/>
    <cellStyle name="Normal 6 6 2 4 4" xfId="45801" xr:uid="{00000000-0005-0000-0000-000003DA0000}"/>
    <cellStyle name="Normal 6 6 2 5" xfId="45802" xr:uid="{00000000-0005-0000-0000-000004DA0000}"/>
    <cellStyle name="Normal 6 6 2 5 2" xfId="45803" xr:uid="{00000000-0005-0000-0000-000005DA0000}"/>
    <cellStyle name="Normal 6 6 2 5 2 2" xfId="45804" xr:uid="{00000000-0005-0000-0000-000006DA0000}"/>
    <cellStyle name="Normal 6 6 2 5 2 3" xfId="59121" xr:uid="{00000000-0005-0000-0000-000007DA0000}"/>
    <cellStyle name="Normal 6 6 2 5 3" xfId="45805" xr:uid="{00000000-0005-0000-0000-000008DA0000}"/>
    <cellStyle name="Normal 6 6 2 5 4" xfId="45806" xr:uid="{00000000-0005-0000-0000-000009DA0000}"/>
    <cellStyle name="Normal 6 6 2 6" xfId="45807" xr:uid="{00000000-0005-0000-0000-00000ADA0000}"/>
    <cellStyle name="Normal 6 6 2 6 2" xfId="45808" xr:uid="{00000000-0005-0000-0000-00000BDA0000}"/>
    <cellStyle name="Normal 6 6 2 6 3" xfId="59122" xr:uid="{00000000-0005-0000-0000-00000CDA0000}"/>
    <cellStyle name="Normal 6 6 2 7" xfId="45809" xr:uid="{00000000-0005-0000-0000-00000DDA0000}"/>
    <cellStyle name="Normal 6 6 2 8" xfId="45810" xr:uid="{00000000-0005-0000-0000-00000EDA0000}"/>
    <cellStyle name="Normal 6 6 3" xfId="45811" xr:uid="{00000000-0005-0000-0000-00000FDA0000}"/>
    <cellStyle name="Normal 6 6 3 2" xfId="45812" xr:uid="{00000000-0005-0000-0000-000010DA0000}"/>
    <cellStyle name="Normal 6 6 3 2 2" xfId="45813" xr:uid="{00000000-0005-0000-0000-000011DA0000}"/>
    <cellStyle name="Normal 6 6 3 2 2 2" xfId="45814" xr:uid="{00000000-0005-0000-0000-000012DA0000}"/>
    <cellStyle name="Normal 6 6 3 2 2 2 2" xfId="45815" xr:uid="{00000000-0005-0000-0000-000013DA0000}"/>
    <cellStyle name="Normal 6 6 3 2 2 2 3" xfId="59123" xr:uid="{00000000-0005-0000-0000-000014DA0000}"/>
    <cellStyle name="Normal 6 6 3 2 2 3" xfId="45816" xr:uid="{00000000-0005-0000-0000-000015DA0000}"/>
    <cellStyle name="Normal 6 6 3 2 2 4" xfId="45817" xr:uid="{00000000-0005-0000-0000-000016DA0000}"/>
    <cellStyle name="Normal 6 6 3 2 3" xfId="45818" xr:uid="{00000000-0005-0000-0000-000017DA0000}"/>
    <cellStyle name="Normal 6 6 3 2 3 2" xfId="45819" xr:uid="{00000000-0005-0000-0000-000018DA0000}"/>
    <cellStyle name="Normal 6 6 3 2 3 2 2" xfId="45820" xr:uid="{00000000-0005-0000-0000-000019DA0000}"/>
    <cellStyle name="Normal 6 6 3 2 3 2 3" xfId="59124" xr:uid="{00000000-0005-0000-0000-00001ADA0000}"/>
    <cellStyle name="Normal 6 6 3 2 3 3" xfId="45821" xr:uid="{00000000-0005-0000-0000-00001BDA0000}"/>
    <cellStyle name="Normal 6 6 3 2 3 4" xfId="45822" xr:uid="{00000000-0005-0000-0000-00001CDA0000}"/>
    <cellStyle name="Normal 6 6 3 2 4" xfId="45823" xr:uid="{00000000-0005-0000-0000-00001DDA0000}"/>
    <cellStyle name="Normal 6 6 3 2 4 2" xfId="45824" xr:uid="{00000000-0005-0000-0000-00001EDA0000}"/>
    <cellStyle name="Normal 6 6 3 2 4 3" xfId="59125" xr:uid="{00000000-0005-0000-0000-00001FDA0000}"/>
    <cellStyle name="Normal 6 6 3 2 5" xfId="45825" xr:uid="{00000000-0005-0000-0000-000020DA0000}"/>
    <cellStyle name="Normal 6 6 3 2 6" xfId="45826" xr:uid="{00000000-0005-0000-0000-000021DA0000}"/>
    <cellStyle name="Normal 6 6 3 3" xfId="45827" xr:uid="{00000000-0005-0000-0000-000022DA0000}"/>
    <cellStyle name="Normal 6 6 3 3 2" xfId="45828" xr:uid="{00000000-0005-0000-0000-000023DA0000}"/>
    <cellStyle name="Normal 6 6 3 3 2 2" xfId="45829" xr:uid="{00000000-0005-0000-0000-000024DA0000}"/>
    <cellStyle name="Normal 6 6 3 3 2 3" xfId="59126" xr:uid="{00000000-0005-0000-0000-000025DA0000}"/>
    <cellStyle name="Normal 6 6 3 3 3" xfId="45830" xr:uid="{00000000-0005-0000-0000-000026DA0000}"/>
    <cellStyle name="Normal 6 6 3 3 4" xfId="45831" xr:uid="{00000000-0005-0000-0000-000027DA0000}"/>
    <cellStyle name="Normal 6 6 3 4" xfId="45832" xr:uid="{00000000-0005-0000-0000-000028DA0000}"/>
    <cellStyle name="Normal 6 6 3 4 2" xfId="45833" xr:uid="{00000000-0005-0000-0000-000029DA0000}"/>
    <cellStyle name="Normal 6 6 3 4 2 2" xfId="45834" xr:uid="{00000000-0005-0000-0000-00002ADA0000}"/>
    <cellStyle name="Normal 6 6 3 4 2 3" xfId="59127" xr:uid="{00000000-0005-0000-0000-00002BDA0000}"/>
    <cellStyle name="Normal 6 6 3 4 3" xfId="45835" xr:uid="{00000000-0005-0000-0000-00002CDA0000}"/>
    <cellStyle name="Normal 6 6 3 4 4" xfId="45836" xr:uid="{00000000-0005-0000-0000-00002DDA0000}"/>
    <cellStyle name="Normal 6 6 3 5" xfId="45837" xr:uid="{00000000-0005-0000-0000-00002EDA0000}"/>
    <cellStyle name="Normal 6 6 3 5 2" xfId="45838" xr:uid="{00000000-0005-0000-0000-00002FDA0000}"/>
    <cellStyle name="Normal 6 6 3 5 3" xfId="59128" xr:uid="{00000000-0005-0000-0000-000030DA0000}"/>
    <cellStyle name="Normal 6 6 3 6" xfId="45839" xr:uid="{00000000-0005-0000-0000-000031DA0000}"/>
    <cellStyle name="Normal 6 6 3 7" xfId="45840" xr:uid="{00000000-0005-0000-0000-000032DA0000}"/>
    <cellStyle name="Normal 6 6 4" xfId="45841" xr:uid="{00000000-0005-0000-0000-000033DA0000}"/>
    <cellStyle name="Normal 6 6 4 2" xfId="45842" xr:uid="{00000000-0005-0000-0000-000034DA0000}"/>
    <cellStyle name="Normal 6 6 4 2 2" xfId="45843" xr:uid="{00000000-0005-0000-0000-000035DA0000}"/>
    <cellStyle name="Normal 6 6 4 2 2 2" xfId="45844" xr:uid="{00000000-0005-0000-0000-000036DA0000}"/>
    <cellStyle name="Normal 6 6 4 2 2 3" xfId="59129" xr:uid="{00000000-0005-0000-0000-000037DA0000}"/>
    <cellStyle name="Normal 6 6 4 2 3" xfId="45845" xr:uid="{00000000-0005-0000-0000-000038DA0000}"/>
    <cellStyle name="Normal 6 6 4 2 4" xfId="45846" xr:uid="{00000000-0005-0000-0000-000039DA0000}"/>
    <cellStyle name="Normal 6 6 4 3" xfId="45847" xr:uid="{00000000-0005-0000-0000-00003ADA0000}"/>
    <cellStyle name="Normal 6 6 4 3 2" xfId="45848" xr:uid="{00000000-0005-0000-0000-00003BDA0000}"/>
    <cellStyle name="Normal 6 6 4 3 2 2" xfId="45849" xr:uid="{00000000-0005-0000-0000-00003CDA0000}"/>
    <cellStyle name="Normal 6 6 4 3 2 3" xfId="59130" xr:uid="{00000000-0005-0000-0000-00003DDA0000}"/>
    <cellStyle name="Normal 6 6 4 3 3" xfId="45850" xr:uid="{00000000-0005-0000-0000-00003EDA0000}"/>
    <cellStyle name="Normal 6 6 4 3 4" xfId="45851" xr:uid="{00000000-0005-0000-0000-00003FDA0000}"/>
    <cellStyle name="Normal 6 6 4 4" xfId="45852" xr:uid="{00000000-0005-0000-0000-000040DA0000}"/>
    <cellStyle name="Normal 6 6 4 4 2" xfId="45853" xr:uid="{00000000-0005-0000-0000-000041DA0000}"/>
    <cellStyle name="Normal 6 6 4 4 3" xfId="59131" xr:uid="{00000000-0005-0000-0000-000042DA0000}"/>
    <cellStyle name="Normal 6 6 4 5" xfId="45854" xr:uid="{00000000-0005-0000-0000-000043DA0000}"/>
    <cellStyle name="Normal 6 6 4 6" xfId="45855" xr:uid="{00000000-0005-0000-0000-000044DA0000}"/>
    <cellStyle name="Normal 6 6 5" xfId="45856" xr:uid="{00000000-0005-0000-0000-000045DA0000}"/>
    <cellStyle name="Normal 6 6 5 2" xfId="45857" xr:uid="{00000000-0005-0000-0000-000046DA0000}"/>
    <cellStyle name="Normal 6 6 5 2 2" xfId="45858" xr:uid="{00000000-0005-0000-0000-000047DA0000}"/>
    <cellStyle name="Normal 6 6 5 2 2 2" xfId="45859" xr:uid="{00000000-0005-0000-0000-000048DA0000}"/>
    <cellStyle name="Normal 6 6 5 2 2 3" xfId="59132" xr:uid="{00000000-0005-0000-0000-000049DA0000}"/>
    <cellStyle name="Normal 6 6 5 2 3" xfId="45860" xr:uid="{00000000-0005-0000-0000-00004ADA0000}"/>
    <cellStyle name="Normal 6 6 5 2 4" xfId="45861" xr:uid="{00000000-0005-0000-0000-00004BDA0000}"/>
    <cellStyle name="Normal 6 6 5 3" xfId="45862" xr:uid="{00000000-0005-0000-0000-00004CDA0000}"/>
    <cellStyle name="Normal 6 6 5 3 2" xfId="45863" xr:uid="{00000000-0005-0000-0000-00004DDA0000}"/>
    <cellStyle name="Normal 6 6 5 3 3" xfId="59133" xr:uid="{00000000-0005-0000-0000-00004EDA0000}"/>
    <cellStyle name="Normal 6 6 5 4" xfId="45864" xr:uid="{00000000-0005-0000-0000-00004FDA0000}"/>
    <cellStyle name="Normal 6 6 5 5" xfId="45865" xr:uid="{00000000-0005-0000-0000-000050DA0000}"/>
    <cellStyle name="Normal 6 6 6" xfId="45866" xr:uid="{00000000-0005-0000-0000-000051DA0000}"/>
    <cellStyle name="Normal 6 6 6 2" xfId="45867" xr:uid="{00000000-0005-0000-0000-000052DA0000}"/>
    <cellStyle name="Normal 6 6 6 2 2" xfId="45868" xr:uid="{00000000-0005-0000-0000-000053DA0000}"/>
    <cellStyle name="Normal 6 6 6 2 3" xfId="59134" xr:uid="{00000000-0005-0000-0000-000054DA0000}"/>
    <cellStyle name="Normal 6 6 6 3" xfId="45869" xr:uid="{00000000-0005-0000-0000-000055DA0000}"/>
    <cellStyle name="Normal 6 6 6 4" xfId="45870" xr:uid="{00000000-0005-0000-0000-000056DA0000}"/>
    <cellStyle name="Normal 6 6 7" xfId="45871" xr:uid="{00000000-0005-0000-0000-000057DA0000}"/>
    <cellStyle name="Normal 6 6 7 2" xfId="45872" xr:uid="{00000000-0005-0000-0000-000058DA0000}"/>
    <cellStyle name="Normal 6 6 7 2 2" xfId="45873" xr:uid="{00000000-0005-0000-0000-000059DA0000}"/>
    <cellStyle name="Normal 6 6 7 2 3" xfId="59135" xr:uid="{00000000-0005-0000-0000-00005ADA0000}"/>
    <cellStyle name="Normal 6 6 7 3" xfId="45874" xr:uid="{00000000-0005-0000-0000-00005BDA0000}"/>
    <cellStyle name="Normal 6 6 7 4" xfId="45875" xr:uid="{00000000-0005-0000-0000-00005CDA0000}"/>
    <cellStyle name="Normal 6 6 8" xfId="45876" xr:uid="{00000000-0005-0000-0000-00005DDA0000}"/>
    <cellStyle name="Normal 6 6 8 2" xfId="45877" xr:uid="{00000000-0005-0000-0000-00005EDA0000}"/>
    <cellStyle name="Normal 6 6 8 3" xfId="59136" xr:uid="{00000000-0005-0000-0000-00005FDA0000}"/>
    <cellStyle name="Normal 6 6 9" xfId="45878" xr:uid="{00000000-0005-0000-0000-000060DA0000}"/>
    <cellStyle name="Normal 6 7" xfId="45879" xr:uid="{00000000-0005-0000-0000-000061DA0000}"/>
    <cellStyle name="Normal 6 7 10" xfId="45880" xr:uid="{00000000-0005-0000-0000-000062DA0000}"/>
    <cellStyle name="Normal 6 7 2" xfId="45881" xr:uid="{00000000-0005-0000-0000-000063DA0000}"/>
    <cellStyle name="Normal 6 7 2 2" xfId="45882" xr:uid="{00000000-0005-0000-0000-000064DA0000}"/>
    <cellStyle name="Normal 6 7 2 2 2" xfId="45883" xr:uid="{00000000-0005-0000-0000-000065DA0000}"/>
    <cellStyle name="Normal 6 7 2 2 2 2" xfId="45884" xr:uid="{00000000-0005-0000-0000-000066DA0000}"/>
    <cellStyle name="Normal 6 7 2 2 2 2 2" xfId="45885" xr:uid="{00000000-0005-0000-0000-000067DA0000}"/>
    <cellStyle name="Normal 6 7 2 2 2 2 2 2" xfId="45886" xr:uid="{00000000-0005-0000-0000-000068DA0000}"/>
    <cellStyle name="Normal 6 7 2 2 2 2 2 3" xfId="59137" xr:uid="{00000000-0005-0000-0000-000069DA0000}"/>
    <cellStyle name="Normal 6 7 2 2 2 2 3" xfId="45887" xr:uid="{00000000-0005-0000-0000-00006ADA0000}"/>
    <cellStyle name="Normal 6 7 2 2 2 2 4" xfId="45888" xr:uid="{00000000-0005-0000-0000-00006BDA0000}"/>
    <cellStyle name="Normal 6 7 2 2 2 3" xfId="45889" xr:uid="{00000000-0005-0000-0000-00006CDA0000}"/>
    <cellStyle name="Normal 6 7 2 2 2 3 2" xfId="45890" xr:uid="{00000000-0005-0000-0000-00006DDA0000}"/>
    <cellStyle name="Normal 6 7 2 2 2 3 2 2" xfId="45891" xr:uid="{00000000-0005-0000-0000-00006EDA0000}"/>
    <cellStyle name="Normal 6 7 2 2 2 3 2 3" xfId="59138" xr:uid="{00000000-0005-0000-0000-00006FDA0000}"/>
    <cellStyle name="Normal 6 7 2 2 2 3 3" xfId="45892" xr:uid="{00000000-0005-0000-0000-000070DA0000}"/>
    <cellStyle name="Normal 6 7 2 2 2 3 4" xfId="45893" xr:uid="{00000000-0005-0000-0000-000071DA0000}"/>
    <cellStyle name="Normal 6 7 2 2 2 4" xfId="45894" xr:uid="{00000000-0005-0000-0000-000072DA0000}"/>
    <cellStyle name="Normal 6 7 2 2 2 4 2" xfId="45895" xr:uid="{00000000-0005-0000-0000-000073DA0000}"/>
    <cellStyle name="Normal 6 7 2 2 2 4 3" xfId="59139" xr:uid="{00000000-0005-0000-0000-000074DA0000}"/>
    <cellStyle name="Normal 6 7 2 2 2 5" xfId="45896" xr:uid="{00000000-0005-0000-0000-000075DA0000}"/>
    <cellStyle name="Normal 6 7 2 2 2 6" xfId="45897" xr:uid="{00000000-0005-0000-0000-000076DA0000}"/>
    <cellStyle name="Normal 6 7 2 2 3" xfId="45898" xr:uid="{00000000-0005-0000-0000-000077DA0000}"/>
    <cellStyle name="Normal 6 7 2 2 3 2" xfId="45899" xr:uid="{00000000-0005-0000-0000-000078DA0000}"/>
    <cellStyle name="Normal 6 7 2 2 3 2 2" xfId="45900" xr:uid="{00000000-0005-0000-0000-000079DA0000}"/>
    <cellStyle name="Normal 6 7 2 2 3 2 3" xfId="59140" xr:uid="{00000000-0005-0000-0000-00007ADA0000}"/>
    <cellStyle name="Normal 6 7 2 2 3 3" xfId="45901" xr:uid="{00000000-0005-0000-0000-00007BDA0000}"/>
    <cellStyle name="Normal 6 7 2 2 3 4" xfId="45902" xr:uid="{00000000-0005-0000-0000-00007CDA0000}"/>
    <cellStyle name="Normal 6 7 2 2 4" xfId="45903" xr:uid="{00000000-0005-0000-0000-00007DDA0000}"/>
    <cellStyle name="Normal 6 7 2 2 4 2" xfId="45904" xr:uid="{00000000-0005-0000-0000-00007EDA0000}"/>
    <cellStyle name="Normal 6 7 2 2 4 2 2" xfId="45905" xr:uid="{00000000-0005-0000-0000-00007FDA0000}"/>
    <cellStyle name="Normal 6 7 2 2 4 2 3" xfId="59141" xr:uid="{00000000-0005-0000-0000-000080DA0000}"/>
    <cellStyle name="Normal 6 7 2 2 4 3" xfId="45906" xr:uid="{00000000-0005-0000-0000-000081DA0000}"/>
    <cellStyle name="Normal 6 7 2 2 4 4" xfId="45907" xr:uid="{00000000-0005-0000-0000-000082DA0000}"/>
    <cellStyle name="Normal 6 7 2 2 5" xfId="45908" xr:uid="{00000000-0005-0000-0000-000083DA0000}"/>
    <cellStyle name="Normal 6 7 2 2 5 2" xfId="45909" xr:uid="{00000000-0005-0000-0000-000084DA0000}"/>
    <cellStyle name="Normal 6 7 2 2 5 3" xfId="59142" xr:uid="{00000000-0005-0000-0000-000085DA0000}"/>
    <cellStyle name="Normal 6 7 2 2 6" xfId="45910" xr:uid="{00000000-0005-0000-0000-000086DA0000}"/>
    <cellStyle name="Normal 6 7 2 2 7" xfId="45911" xr:uid="{00000000-0005-0000-0000-000087DA0000}"/>
    <cellStyle name="Normal 6 7 2 3" xfId="45912" xr:uid="{00000000-0005-0000-0000-000088DA0000}"/>
    <cellStyle name="Normal 6 7 2 3 2" xfId="45913" xr:uid="{00000000-0005-0000-0000-000089DA0000}"/>
    <cellStyle name="Normal 6 7 2 3 2 2" xfId="45914" xr:uid="{00000000-0005-0000-0000-00008ADA0000}"/>
    <cellStyle name="Normal 6 7 2 3 2 2 2" xfId="45915" xr:uid="{00000000-0005-0000-0000-00008BDA0000}"/>
    <cellStyle name="Normal 6 7 2 3 2 2 3" xfId="59143" xr:uid="{00000000-0005-0000-0000-00008CDA0000}"/>
    <cellStyle name="Normal 6 7 2 3 2 3" xfId="45916" xr:uid="{00000000-0005-0000-0000-00008DDA0000}"/>
    <cellStyle name="Normal 6 7 2 3 2 4" xfId="45917" xr:uid="{00000000-0005-0000-0000-00008EDA0000}"/>
    <cellStyle name="Normal 6 7 2 3 3" xfId="45918" xr:uid="{00000000-0005-0000-0000-00008FDA0000}"/>
    <cellStyle name="Normal 6 7 2 3 3 2" xfId="45919" xr:uid="{00000000-0005-0000-0000-000090DA0000}"/>
    <cellStyle name="Normal 6 7 2 3 3 2 2" xfId="45920" xr:uid="{00000000-0005-0000-0000-000091DA0000}"/>
    <cellStyle name="Normal 6 7 2 3 3 2 3" xfId="59144" xr:uid="{00000000-0005-0000-0000-000092DA0000}"/>
    <cellStyle name="Normal 6 7 2 3 3 3" xfId="45921" xr:uid="{00000000-0005-0000-0000-000093DA0000}"/>
    <cellStyle name="Normal 6 7 2 3 3 4" xfId="45922" xr:uid="{00000000-0005-0000-0000-000094DA0000}"/>
    <cellStyle name="Normal 6 7 2 3 4" xfId="45923" xr:uid="{00000000-0005-0000-0000-000095DA0000}"/>
    <cellStyle name="Normal 6 7 2 3 4 2" xfId="45924" xr:uid="{00000000-0005-0000-0000-000096DA0000}"/>
    <cellStyle name="Normal 6 7 2 3 4 3" xfId="59145" xr:uid="{00000000-0005-0000-0000-000097DA0000}"/>
    <cellStyle name="Normal 6 7 2 3 5" xfId="45925" xr:uid="{00000000-0005-0000-0000-000098DA0000}"/>
    <cellStyle name="Normal 6 7 2 3 6" xfId="45926" xr:uid="{00000000-0005-0000-0000-000099DA0000}"/>
    <cellStyle name="Normal 6 7 2 4" xfId="45927" xr:uid="{00000000-0005-0000-0000-00009ADA0000}"/>
    <cellStyle name="Normal 6 7 2 4 2" xfId="45928" xr:uid="{00000000-0005-0000-0000-00009BDA0000}"/>
    <cellStyle name="Normal 6 7 2 4 2 2" xfId="45929" xr:uid="{00000000-0005-0000-0000-00009CDA0000}"/>
    <cellStyle name="Normal 6 7 2 4 2 3" xfId="59146" xr:uid="{00000000-0005-0000-0000-00009DDA0000}"/>
    <cellStyle name="Normal 6 7 2 4 3" xfId="45930" xr:uid="{00000000-0005-0000-0000-00009EDA0000}"/>
    <cellStyle name="Normal 6 7 2 4 4" xfId="45931" xr:uid="{00000000-0005-0000-0000-00009FDA0000}"/>
    <cellStyle name="Normal 6 7 2 5" xfId="45932" xr:uid="{00000000-0005-0000-0000-0000A0DA0000}"/>
    <cellStyle name="Normal 6 7 2 5 2" xfId="45933" xr:uid="{00000000-0005-0000-0000-0000A1DA0000}"/>
    <cellStyle name="Normal 6 7 2 5 2 2" xfId="45934" xr:uid="{00000000-0005-0000-0000-0000A2DA0000}"/>
    <cellStyle name="Normal 6 7 2 5 2 3" xfId="59147" xr:uid="{00000000-0005-0000-0000-0000A3DA0000}"/>
    <cellStyle name="Normal 6 7 2 5 3" xfId="45935" xr:uid="{00000000-0005-0000-0000-0000A4DA0000}"/>
    <cellStyle name="Normal 6 7 2 5 4" xfId="45936" xr:uid="{00000000-0005-0000-0000-0000A5DA0000}"/>
    <cellStyle name="Normal 6 7 2 6" xfId="45937" xr:uid="{00000000-0005-0000-0000-0000A6DA0000}"/>
    <cellStyle name="Normal 6 7 2 6 2" xfId="45938" xr:uid="{00000000-0005-0000-0000-0000A7DA0000}"/>
    <cellStyle name="Normal 6 7 2 6 3" xfId="59148" xr:uid="{00000000-0005-0000-0000-0000A8DA0000}"/>
    <cellStyle name="Normal 6 7 2 7" xfId="45939" xr:uid="{00000000-0005-0000-0000-0000A9DA0000}"/>
    <cellStyle name="Normal 6 7 2 8" xfId="45940" xr:uid="{00000000-0005-0000-0000-0000AADA0000}"/>
    <cellStyle name="Normal 6 7 3" xfId="45941" xr:uid="{00000000-0005-0000-0000-0000ABDA0000}"/>
    <cellStyle name="Normal 6 7 3 2" xfId="45942" xr:uid="{00000000-0005-0000-0000-0000ACDA0000}"/>
    <cellStyle name="Normal 6 7 3 2 2" xfId="45943" xr:uid="{00000000-0005-0000-0000-0000ADDA0000}"/>
    <cellStyle name="Normal 6 7 3 2 2 2" xfId="45944" xr:uid="{00000000-0005-0000-0000-0000AEDA0000}"/>
    <cellStyle name="Normal 6 7 3 2 2 2 2" xfId="45945" xr:uid="{00000000-0005-0000-0000-0000AFDA0000}"/>
    <cellStyle name="Normal 6 7 3 2 2 2 3" xfId="59149" xr:uid="{00000000-0005-0000-0000-0000B0DA0000}"/>
    <cellStyle name="Normal 6 7 3 2 2 3" xfId="45946" xr:uid="{00000000-0005-0000-0000-0000B1DA0000}"/>
    <cellStyle name="Normal 6 7 3 2 2 4" xfId="45947" xr:uid="{00000000-0005-0000-0000-0000B2DA0000}"/>
    <cellStyle name="Normal 6 7 3 2 3" xfId="45948" xr:uid="{00000000-0005-0000-0000-0000B3DA0000}"/>
    <cellStyle name="Normal 6 7 3 2 3 2" xfId="45949" xr:uid="{00000000-0005-0000-0000-0000B4DA0000}"/>
    <cellStyle name="Normal 6 7 3 2 3 2 2" xfId="45950" xr:uid="{00000000-0005-0000-0000-0000B5DA0000}"/>
    <cellStyle name="Normal 6 7 3 2 3 2 3" xfId="59150" xr:uid="{00000000-0005-0000-0000-0000B6DA0000}"/>
    <cellStyle name="Normal 6 7 3 2 3 3" xfId="45951" xr:uid="{00000000-0005-0000-0000-0000B7DA0000}"/>
    <cellStyle name="Normal 6 7 3 2 3 4" xfId="45952" xr:uid="{00000000-0005-0000-0000-0000B8DA0000}"/>
    <cellStyle name="Normal 6 7 3 2 4" xfId="45953" xr:uid="{00000000-0005-0000-0000-0000B9DA0000}"/>
    <cellStyle name="Normal 6 7 3 2 4 2" xfId="45954" xr:uid="{00000000-0005-0000-0000-0000BADA0000}"/>
    <cellStyle name="Normal 6 7 3 2 4 3" xfId="59151" xr:uid="{00000000-0005-0000-0000-0000BBDA0000}"/>
    <cellStyle name="Normal 6 7 3 2 5" xfId="45955" xr:uid="{00000000-0005-0000-0000-0000BCDA0000}"/>
    <cellStyle name="Normal 6 7 3 2 6" xfId="45956" xr:uid="{00000000-0005-0000-0000-0000BDDA0000}"/>
    <cellStyle name="Normal 6 7 3 3" xfId="45957" xr:uid="{00000000-0005-0000-0000-0000BEDA0000}"/>
    <cellStyle name="Normal 6 7 3 3 2" xfId="45958" xr:uid="{00000000-0005-0000-0000-0000BFDA0000}"/>
    <cellStyle name="Normal 6 7 3 3 2 2" xfId="45959" xr:uid="{00000000-0005-0000-0000-0000C0DA0000}"/>
    <cellStyle name="Normal 6 7 3 3 2 3" xfId="59152" xr:uid="{00000000-0005-0000-0000-0000C1DA0000}"/>
    <cellStyle name="Normal 6 7 3 3 3" xfId="45960" xr:uid="{00000000-0005-0000-0000-0000C2DA0000}"/>
    <cellStyle name="Normal 6 7 3 3 4" xfId="45961" xr:uid="{00000000-0005-0000-0000-0000C3DA0000}"/>
    <cellStyle name="Normal 6 7 3 4" xfId="45962" xr:uid="{00000000-0005-0000-0000-0000C4DA0000}"/>
    <cellStyle name="Normal 6 7 3 4 2" xfId="45963" xr:uid="{00000000-0005-0000-0000-0000C5DA0000}"/>
    <cellStyle name="Normal 6 7 3 4 2 2" xfId="45964" xr:uid="{00000000-0005-0000-0000-0000C6DA0000}"/>
    <cellStyle name="Normal 6 7 3 4 2 3" xfId="59153" xr:uid="{00000000-0005-0000-0000-0000C7DA0000}"/>
    <cellStyle name="Normal 6 7 3 4 3" xfId="45965" xr:uid="{00000000-0005-0000-0000-0000C8DA0000}"/>
    <cellStyle name="Normal 6 7 3 4 4" xfId="45966" xr:uid="{00000000-0005-0000-0000-0000C9DA0000}"/>
    <cellStyle name="Normal 6 7 3 5" xfId="45967" xr:uid="{00000000-0005-0000-0000-0000CADA0000}"/>
    <cellStyle name="Normal 6 7 3 5 2" xfId="45968" xr:uid="{00000000-0005-0000-0000-0000CBDA0000}"/>
    <cellStyle name="Normal 6 7 3 5 3" xfId="59154" xr:uid="{00000000-0005-0000-0000-0000CCDA0000}"/>
    <cellStyle name="Normal 6 7 3 6" xfId="45969" xr:uid="{00000000-0005-0000-0000-0000CDDA0000}"/>
    <cellStyle name="Normal 6 7 3 7" xfId="45970" xr:uid="{00000000-0005-0000-0000-0000CEDA0000}"/>
    <cellStyle name="Normal 6 7 4" xfId="45971" xr:uid="{00000000-0005-0000-0000-0000CFDA0000}"/>
    <cellStyle name="Normal 6 7 4 2" xfId="45972" xr:uid="{00000000-0005-0000-0000-0000D0DA0000}"/>
    <cellStyle name="Normal 6 7 4 2 2" xfId="45973" xr:uid="{00000000-0005-0000-0000-0000D1DA0000}"/>
    <cellStyle name="Normal 6 7 4 2 2 2" xfId="45974" xr:uid="{00000000-0005-0000-0000-0000D2DA0000}"/>
    <cellStyle name="Normal 6 7 4 2 2 3" xfId="59155" xr:uid="{00000000-0005-0000-0000-0000D3DA0000}"/>
    <cellStyle name="Normal 6 7 4 2 3" xfId="45975" xr:uid="{00000000-0005-0000-0000-0000D4DA0000}"/>
    <cellStyle name="Normal 6 7 4 2 4" xfId="45976" xr:uid="{00000000-0005-0000-0000-0000D5DA0000}"/>
    <cellStyle name="Normal 6 7 4 3" xfId="45977" xr:uid="{00000000-0005-0000-0000-0000D6DA0000}"/>
    <cellStyle name="Normal 6 7 4 3 2" xfId="45978" xr:uid="{00000000-0005-0000-0000-0000D7DA0000}"/>
    <cellStyle name="Normal 6 7 4 3 2 2" xfId="45979" xr:uid="{00000000-0005-0000-0000-0000D8DA0000}"/>
    <cellStyle name="Normal 6 7 4 3 2 3" xfId="59156" xr:uid="{00000000-0005-0000-0000-0000D9DA0000}"/>
    <cellStyle name="Normal 6 7 4 3 3" xfId="45980" xr:uid="{00000000-0005-0000-0000-0000DADA0000}"/>
    <cellStyle name="Normal 6 7 4 3 4" xfId="45981" xr:uid="{00000000-0005-0000-0000-0000DBDA0000}"/>
    <cellStyle name="Normal 6 7 4 4" xfId="45982" xr:uid="{00000000-0005-0000-0000-0000DCDA0000}"/>
    <cellStyle name="Normal 6 7 4 4 2" xfId="45983" xr:uid="{00000000-0005-0000-0000-0000DDDA0000}"/>
    <cellStyle name="Normal 6 7 4 4 3" xfId="59157" xr:uid="{00000000-0005-0000-0000-0000DEDA0000}"/>
    <cellStyle name="Normal 6 7 4 5" xfId="45984" xr:uid="{00000000-0005-0000-0000-0000DFDA0000}"/>
    <cellStyle name="Normal 6 7 4 6" xfId="45985" xr:uid="{00000000-0005-0000-0000-0000E0DA0000}"/>
    <cellStyle name="Normal 6 7 5" xfId="45986" xr:uid="{00000000-0005-0000-0000-0000E1DA0000}"/>
    <cellStyle name="Normal 6 7 5 2" xfId="45987" xr:uid="{00000000-0005-0000-0000-0000E2DA0000}"/>
    <cellStyle name="Normal 6 7 5 2 2" xfId="45988" xr:uid="{00000000-0005-0000-0000-0000E3DA0000}"/>
    <cellStyle name="Normal 6 7 5 2 2 2" xfId="45989" xr:uid="{00000000-0005-0000-0000-0000E4DA0000}"/>
    <cellStyle name="Normal 6 7 5 2 2 3" xfId="59158" xr:uid="{00000000-0005-0000-0000-0000E5DA0000}"/>
    <cellStyle name="Normal 6 7 5 2 3" xfId="45990" xr:uid="{00000000-0005-0000-0000-0000E6DA0000}"/>
    <cellStyle name="Normal 6 7 5 2 4" xfId="45991" xr:uid="{00000000-0005-0000-0000-0000E7DA0000}"/>
    <cellStyle name="Normal 6 7 5 3" xfId="45992" xr:uid="{00000000-0005-0000-0000-0000E8DA0000}"/>
    <cellStyle name="Normal 6 7 5 3 2" xfId="45993" xr:uid="{00000000-0005-0000-0000-0000E9DA0000}"/>
    <cellStyle name="Normal 6 7 5 3 3" xfId="59159" xr:uid="{00000000-0005-0000-0000-0000EADA0000}"/>
    <cellStyle name="Normal 6 7 5 4" xfId="45994" xr:uid="{00000000-0005-0000-0000-0000EBDA0000}"/>
    <cellStyle name="Normal 6 7 5 5" xfId="45995" xr:uid="{00000000-0005-0000-0000-0000ECDA0000}"/>
    <cellStyle name="Normal 6 7 6" xfId="45996" xr:uid="{00000000-0005-0000-0000-0000EDDA0000}"/>
    <cellStyle name="Normal 6 7 6 2" xfId="45997" xr:uid="{00000000-0005-0000-0000-0000EEDA0000}"/>
    <cellStyle name="Normal 6 7 6 2 2" xfId="45998" xr:uid="{00000000-0005-0000-0000-0000EFDA0000}"/>
    <cellStyle name="Normal 6 7 6 2 3" xfId="59160" xr:uid="{00000000-0005-0000-0000-0000F0DA0000}"/>
    <cellStyle name="Normal 6 7 6 3" xfId="45999" xr:uid="{00000000-0005-0000-0000-0000F1DA0000}"/>
    <cellStyle name="Normal 6 7 6 4" xfId="46000" xr:uid="{00000000-0005-0000-0000-0000F2DA0000}"/>
    <cellStyle name="Normal 6 7 7" xfId="46001" xr:uid="{00000000-0005-0000-0000-0000F3DA0000}"/>
    <cellStyle name="Normal 6 7 7 2" xfId="46002" xr:uid="{00000000-0005-0000-0000-0000F4DA0000}"/>
    <cellStyle name="Normal 6 7 7 2 2" xfId="46003" xr:uid="{00000000-0005-0000-0000-0000F5DA0000}"/>
    <cellStyle name="Normal 6 7 7 2 3" xfId="59161" xr:uid="{00000000-0005-0000-0000-0000F6DA0000}"/>
    <cellStyle name="Normal 6 7 7 3" xfId="46004" xr:uid="{00000000-0005-0000-0000-0000F7DA0000}"/>
    <cellStyle name="Normal 6 7 7 4" xfId="46005" xr:uid="{00000000-0005-0000-0000-0000F8DA0000}"/>
    <cellStyle name="Normal 6 7 8" xfId="46006" xr:uid="{00000000-0005-0000-0000-0000F9DA0000}"/>
    <cellStyle name="Normal 6 7 8 2" xfId="46007" xr:uid="{00000000-0005-0000-0000-0000FADA0000}"/>
    <cellStyle name="Normal 6 7 8 3" xfId="59162" xr:uid="{00000000-0005-0000-0000-0000FBDA0000}"/>
    <cellStyle name="Normal 6 7 9" xfId="46008" xr:uid="{00000000-0005-0000-0000-0000FCDA0000}"/>
    <cellStyle name="Normal 6 8" xfId="46009" xr:uid="{00000000-0005-0000-0000-0000FDDA0000}"/>
    <cellStyle name="Normal 6 8 2" xfId="46010" xr:uid="{00000000-0005-0000-0000-0000FEDA0000}"/>
    <cellStyle name="Normal 6 8 2 2" xfId="46011" xr:uid="{00000000-0005-0000-0000-0000FFDA0000}"/>
    <cellStyle name="Normal 6 8 2 2 2" xfId="46012" xr:uid="{00000000-0005-0000-0000-000000DB0000}"/>
    <cellStyle name="Normal 6 8 2 2 2 2" xfId="46013" xr:uid="{00000000-0005-0000-0000-000001DB0000}"/>
    <cellStyle name="Normal 6 8 2 2 2 2 2" xfId="46014" xr:uid="{00000000-0005-0000-0000-000002DB0000}"/>
    <cellStyle name="Normal 6 8 2 2 2 2 3" xfId="59163" xr:uid="{00000000-0005-0000-0000-000003DB0000}"/>
    <cellStyle name="Normal 6 8 2 2 2 3" xfId="46015" xr:uid="{00000000-0005-0000-0000-000004DB0000}"/>
    <cellStyle name="Normal 6 8 2 2 2 4" xfId="46016" xr:uid="{00000000-0005-0000-0000-000005DB0000}"/>
    <cellStyle name="Normal 6 8 2 2 3" xfId="46017" xr:uid="{00000000-0005-0000-0000-000006DB0000}"/>
    <cellStyle name="Normal 6 8 2 2 3 2" xfId="46018" xr:uid="{00000000-0005-0000-0000-000007DB0000}"/>
    <cellStyle name="Normal 6 8 2 2 3 2 2" xfId="46019" xr:uid="{00000000-0005-0000-0000-000008DB0000}"/>
    <cellStyle name="Normal 6 8 2 2 3 2 3" xfId="59164" xr:uid="{00000000-0005-0000-0000-000009DB0000}"/>
    <cellStyle name="Normal 6 8 2 2 3 3" xfId="46020" xr:uid="{00000000-0005-0000-0000-00000ADB0000}"/>
    <cellStyle name="Normal 6 8 2 2 3 4" xfId="46021" xr:uid="{00000000-0005-0000-0000-00000BDB0000}"/>
    <cellStyle name="Normal 6 8 2 2 4" xfId="46022" xr:uid="{00000000-0005-0000-0000-00000CDB0000}"/>
    <cellStyle name="Normal 6 8 2 2 4 2" xfId="46023" xr:uid="{00000000-0005-0000-0000-00000DDB0000}"/>
    <cellStyle name="Normal 6 8 2 2 4 3" xfId="59165" xr:uid="{00000000-0005-0000-0000-00000EDB0000}"/>
    <cellStyle name="Normal 6 8 2 2 5" xfId="46024" xr:uid="{00000000-0005-0000-0000-00000FDB0000}"/>
    <cellStyle name="Normal 6 8 2 2 6" xfId="46025" xr:uid="{00000000-0005-0000-0000-000010DB0000}"/>
    <cellStyle name="Normal 6 8 2 3" xfId="46026" xr:uid="{00000000-0005-0000-0000-000011DB0000}"/>
    <cellStyle name="Normal 6 8 2 3 2" xfId="46027" xr:uid="{00000000-0005-0000-0000-000012DB0000}"/>
    <cellStyle name="Normal 6 8 2 3 2 2" xfId="46028" xr:uid="{00000000-0005-0000-0000-000013DB0000}"/>
    <cellStyle name="Normal 6 8 2 3 2 3" xfId="59166" xr:uid="{00000000-0005-0000-0000-000014DB0000}"/>
    <cellStyle name="Normal 6 8 2 3 3" xfId="46029" xr:uid="{00000000-0005-0000-0000-000015DB0000}"/>
    <cellStyle name="Normal 6 8 2 3 4" xfId="46030" xr:uid="{00000000-0005-0000-0000-000016DB0000}"/>
    <cellStyle name="Normal 6 8 2 4" xfId="46031" xr:uid="{00000000-0005-0000-0000-000017DB0000}"/>
    <cellStyle name="Normal 6 8 2 4 2" xfId="46032" xr:uid="{00000000-0005-0000-0000-000018DB0000}"/>
    <cellStyle name="Normal 6 8 2 4 2 2" xfId="46033" xr:uid="{00000000-0005-0000-0000-000019DB0000}"/>
    <cellStyle name="Normal 6 8 2 4 2 3" xfId="59167" xr:uid="{00000000-0005-0000-0000-00001ADB0000}"/>
    <cellStyle name="Normal 6 8 2 4 3" xfId="46034" xr:uid="{00000000-0005-0000-0000-00001BDB0000}"/>
    <cellStyle name="Normal 6 8 2 4 4" xfId="46035" xr:uid="{00000000-0005-0000-0000-00001CDB0000}"/>
    <cellStyle name="Normal 6 8 2 5" xfId="46036" xr:uid="{00000000-0005-0000-0000-00001DDB0000}"/>
    <cellStyle name="Normal 6 8 2 5 2" xfId="46037" xr:uid="{00000000-0005-0000-0000-00001EDB0000}"/>
    <cellStyle name="Normal 6 8 2 5 3" xfId="59168" xr:uid="{00000000-0005-0000-0000-00001FDB0000}"/>
    <cellStyle name="Normal 6 8 2 6" xfId="46038" xr:uid="{00000000-0005-0000-0000-000020DB0000}"/>
    <cellStyle name="Normal 6 8 2 7" xfId="46039" xr:uid="{00000000-0005-0000-0000-000021DB0000}"/>
    <cellStyle name="Normal 6 8 3" xfId="46040" xr:uid="{00000000-0005-0000-0000-000022DB0000}"/>
    <cellStyle name="Normal 6 8 3 2" xfId="46041" xr:uid="{00000000-0005-0000-0000-000023DB0000}"/>
    <cellStyle name="Normal 6 8 3 2 2" xfId="46042" xr:uid="{00000000-0005-0000-0000-000024DB0000}"/>
    <cellStyle name="Normal 6 8 3 2 2 2" xfId="46043" xr:uid="{00000000-0005-0000-0000-000025DB0000}"/>
    <cellStyle name="Normal 6 8 3 2 2 3" xfId="59169" xr:uid="{00000000-0005-0000-0000-000026DB0000}"/>
    <cellStyle name="Normal 6 8 3 2 3" xfId="46044" xr:uid="{00000000-0005-0000-0000-000027DB0000}"/>
    <cellStyle name="Normal 6 8 3 2 4" xfId="46045" xr:uid="{00000000-0005-0000-0000-000028DB0000}"/>
    <cellStyle name="Normal 6 8 3 3" xfId="46046" xr:uid="{00000000-0005-0000-0000-000029DB0000}"/>
    <cellStyle name="Normal 6 8 3 3 2" xfId="46047" xr:uid="{00000000-0005-0000-0000-00002ADB0000}"/>
    <cellStyle name="Normal 6 8 3 3 2 2" xfId="46048" xr:uid="{00000000-0005-0000-0000-00002BDB0000}"/>
    <cellStyle name="Normal 6 8 3 3 2 3" xfId="59170" xr:uid="{00000000-0005-0000-0000-00002CDB0000}"/>
    <cellStyle name="Normal 6 8 3 3 3" xfId="46049" xr:uid="{00000000-0005-0000-0000-00002DDB0000}"/>
    <cellStyle name="Normal 6 8 3 3 4" xfId="46050" xr:uid="{00000000-0005-0000-0000-00002EDB0000}"/>
    <cellStyle name="Normal 6 8 3 4" xfId="46051" xr:uid="{00000000-0005-0000-0000-00002FDB0000}"/>
    <cellStyle name="Normal 6 8 3 4 2" xfId="46052" xr:uid="{00000000-0005-0000-0000-000030DB0000}"/>
    <cellStyle name="Normal 6 8 3 4 3" xfId="59171" xr:uid="{00000000-0005-0000-0000-000031DB0000}"/>
    <cellStyle name="Normal 6 8 3 5" xfId="46053" xr:uid="{00000000-0005-0000-0000-000032DB0000}"/>
    <cellStyle name="Normal 6 8 3 6" xfId="46054" xr:uid="{00000000-0005-0000-0000-000033DB0000}"/>
    <cellStyle name="Normal 6 8 4" xfId="46055" xr:uid="{00000000-0005-0000-0000-000034DB0000}"/>
    <cellStyle name="Normal 6 8 4 2" xfId="46056" xr:uid="{00000000-0005-0000-0000-000035DB0000}"/>
    <cellStyle name="Normal 6 8 4 2 2" xfId="46057" xr:uid="{00000000-0005-0000-0000-000036DB0000}"/>
    <cellStyle name="Normal 6 8 4 2 3" xfId="59172" xr:uid="{00000000-0005-0000-0000-000037DB0000}"/>
    <cellStyle name="Normal 6 8 4 3" xfId="46058" xr:uid="{00000000-0005-0000-0000-000038DB0000}"/>
    <cellStyle name="Normal 6 8 4 4" xfId="46059" xr:uid="{00000000-0005-0000-0000-000039DB0000}"/>
    <cellStyle name="Normal 6 8 5" xfId="46060" xr:uid="{00000000-0005-0000-0000-00003ADB0000}"/>
    <cellStyle name="Normal 6 8 5 2" xfId="46061" xr:uid="{00000000-0005-0000-0000-00003BDB0000}"/>
    <cellStyle name="Normal 6 8 5 2 2" xfId="46062" xr:uid="{00000000-0005-0000-0000-00003CDB0000}"/>
    <cellStyle name="Normal 6 8 5 2 3" xfId="59173" xr:uid="{00000000-0005-0000-0000-00003DDB0000}"/>
    <cellStyle name="Normal 6 8 5 3" xfId="46063" xr:uid="{00000000-0005-0000-0000-00003EDB0000}"/>
    <cellStyle name="Normal 6 8 5 4" xfId="46064" xr:uid="{00000000-0005-0000-0000-00003FDB0000}"/>
    <cellStyle name="Normal 6 8 6" xfId="46065" xr:uid="{00000000-0005-0000-0000-000040DB0000}"/>
    <cellStyle name="Normal 6 8 6 2" xfId="46066" xr:uid="{00000000-0005-0000-0000-000041DB0000}"/>
    <cellStyle name="Normal 6 8 6 3" xfId="59174" xr:uid="{00000000-0005-0000-0000-000042DB0000}"/>
    <cellStyle name="Normal 6 8 7" xfId="46067" xr:uid="{00000000-0005-0000-0000-000043DB0000}"/>
    <cellStyle name="Normal 6 8 8" xfId="46068" xr:uid="{00000000-0005-0000-0000-000044DB0000}"/>
    <cellStyle name="Normal 6 9" xfId="46069" xr:uid="{00000000-0005-0000-0000-000045DB0000}"/>
    <cellStyle name="Normal 6 9 2" xfId="46070" xr:uid="{00000000-0005-0000-0000-000046DB0000}"/>
    <cellStyle name="Normal 6 9 2 2" xfId="46071" xr:uid="{00000000-0005-0000-0000-000047DB0000}"/>
    <cellStyle name="Normal 6 9 2 2 2" xfId="46072" xr:uid="{00000000-0005-0000-0000-000048DB0000}"/>
    <cellStyle name="Normal 6 9 2 2 2 2" xfId="46073" xr:uid="{00000000-0005-0000-0000-000049DB0000}"/>
    <cellStyle name="Normal 6 9 2 2 2 3" xfId="59175" xr:uid="{00000000-0005-0000-0000-00004ADB0000}"/>
    <cellStyle name="Normal 6 9 2 2 3" xfId="46074" xr:uid="{00000000-0005-0000-0000-00004BDB0000}"/>
    <cellStyle name="Normal 6 9 2 2 4" xfId="46075" xr:uid="{00000000-0005-0000-0000-00004CDB0000}"/>
    <cellStyle name="Normal 6 9 2 3" xfId="46076" xr:uid="{00000000-0005-0000-0000-00004DDB0000}"/>
    <cellStyle name="Normal 6 9 2 3 2" xfId="46077" xr:uid="{00000000-0005-0000-0000-00004EDB0000}"/>
    <cellStyle name="Normal 6 9 2 3 2 2" xfId="46078" xr:uid="{00000000-0005-0000-0000-00004FDB0000}"/>
    <cellStyle name="Normal 6 9 2 3 2 3" xfId="59176" xr:uid="{00000000-0005-0000-0000-000050DB0000}"/>
    <cellStyle name="Normal 6 9 2 3 3" xfId="46079" xr:uid="{00000000-0005-0000-0000-000051DB0000}"/>
    <cellStyle name="Normal 6 9 2 3 4" xfId="46080" xr:uid="{00000000-0005-0000-0000-000052DB0000}"/>
    <cellStyle name="Normal 6 9 2 4" xfId="46081" xr:uid="{00000000-0005-0000-0000-000053DB0000}"/>
    <cellStyle name="Normal 6 9 2 4 2" xfId="46082" xr:uid="{00000000-0005-0000-0000-000054DB0000}"/>
    <cellStyle name="Normal 6 9 2 4 3" xfId="59177" xr:uid="{00000000-0005-0000-0000-000055DB0000}"/>
    <cellStyle name="Normal 6 9 2 5" xfId="46083" xr:uid="{00000000-0005-0000-0000-000056DB0000}"/>
    <cellStyle name="Normal 6 9 2 6" xfId="46084" xr:uid="{00000000-0005-0000-0000-000057DB0000}"/>
    <cellStyle name="Normal 6 9 3" xfId="46085" xr:uid="{00000000-0005-0000-0000-000058DB0000}"/>
    <cellStyle name="Normal 6 9 3 2" xfId="46086" xr:uid="{00000000-0005-0000-0000-000059DB0000}"/>
    <cellStyle name="Normal 6 9 3 2 2" xfId="46087" xr:uid="{00000000-0005-0000-0000-00005ADB0000}"/>
    <cellStyle name="Normal 6 9 3 2 3" xfId="59178" xr:uid="{00000000-0005-0000-0000-00005BDB0000}"/>
    <cellStyle name="Normal 6 9 3 3" xfId="46088" xr:uid="{00000000-0005-0000-0000-00005CDB0000}"/>
    <cellStyle name="Normal 6 9 3 4" xfId="46089" xr:uid="{00000000-0005-0000-0000-00005DDB0000}"/>
    <cellStyle name="Normal 6 9 4" xfId="46090" xr:uid="{00000000-0005-0000-0000-00005EDB0000}"/>
    <cellStyle name="Normal 6 9 4 2" xfId="46091" xr:uid="{00000000-0005-0000-0000-00005FDB0000}"/>
    <cellStyle name="Normal 6 9 4 2 2" xfId="46092" xr:uid="{00000000-0005-0000-0000-000060DB0000}"/>
    <cellStyle name="Normal 6 9 4 2 3" xfId="59179" xr:uid="{00000000-0005-0000-0000-000061DB0000}"/>
    <cellStyle name="Normal 6 9 4 3" xfId="46093" xr:uid="{00000000-0005-0000-0000-000062DB0000}"/>
    <cellStyle name="Normal 6 9 4 4" xfId="46094" xr:uid="{00000000-0005-0000-0000-000063DB0000}"/>
    <cellStyle name="Normal 6 9 5" xfId="46095" xr:uid="{00000000-0005-0000-0000-000064DB0000}"/>
    <cellStyle name="Normal 6 9 5 2" xfId="46096" xr:uid="{00000000-0005-0000-0000-000065DB0000}"/>
    <cellStyle name="Normal 6 9 5 3" xfId="59180" xr:uid="{00000000-0005-0000-0000-000066DB0000}"/>
    <cellStyle name="Normal 6 9 6" xfId="46097" xr:uid="{00000000-0005-0000-0000-000067DB0000}"/>
    <cellStyle name="Normal 6 9 7" xfId="46098" xr:uid="{00000000-0005-0000-0000-000068DB0000}"/>
    <cellStyle name="Normal 7" xfId="46099" xr:uid="{00000000-0005-0000-0000-000069DB0000}"/>
    <cellStyle name="Normal 7 2" xfId="46100" xr:uid="{00000000-0005-0000-0000-00006ADB0000}"/>
    <cellStyle name="Normal 7 2 2" xfId="17" xr:uid="{00000000-0005-0000-0000-00006BDB0000}"/>
    <cellStyle name="Normal 7 2 2 2" xfId="60730" xr:uid="{00000000-0005-0000-0000-00006CDB0000}"/>
    <cellStyle name="Normal 7 2 3" xfId="46101" xr:uid="{00000000-0005-0000-0000-00006DDB0000}"/>
    <cellStyle name="Normal 7 2 3 2" xfId="46102" xr:uid="{00000000-0005-0000-0000-00006EDB0000}"/>
    <cellStyle name="Normal 7 2 3 3" xfId="46103" xr:uid="{00000000-0005-0000-0000-00006FDB0000}"/>
    <cellStyle name="Normal 7 2 3 4" xfId="59181" xr:uid="{00000000-0005-0000-0000-000070DB0000}"/>
    <cellStyle name="Normal 7 2 4" xfId="59182" xr:uid="{00000000-0005-0000-0000-000071DB0000}"/>
    <cellStyle name="Normal 7 2 5" xfId="59183" xr:uid="{00000000-0005-0000-0000-000072DB0000}"/>
    <cellStyle name="Normal 7 2 6" xfId="60362" xr:uid="{00000000-0005-0000-0000-000073DB0000}"/>
    <cellStyle name="Normal 7 3" xfId="46104" xr:uid="{00000000-0005-0000-0000-000074DB0000}"/>
    <cellStyle name="Normal 7 3 2" xfId="46105" xr:uid="{00000000-0005-0000-0000-000075DB0000}"/>
    <cellStyle name="Normal 7 3 2 2" xfId="46106" xr:uid="{00000000-0005-0000-0000-000076DB0000}"/>
    <cellStyle name="Normal 7 3 2 3" xfId="46107" xr:uid="{00000000-0005-0000-0000-000077DB0000}"/>
    <cellStyle name="Normal 7 3 3" xfId="46108" xr:uid="{00000000-0005-0000-0000-000078DB0000}"/>
    <cellStyle name="Normal 7 3 3 2" xfId="46109" xr:uid="{00000000-0005-0000-0000-000079DB0000}"/>
    <cellStyle name="Normal 7 3 3 3" xfId="46110" xr:uid="{00000000-0005-0000-0000-00007ADB0000}"/>
    <cellStyle name="Normal 7 3 4" xfId="46111" xr:uid="{00000000-0005-0000-0000-00007BDB0000}"/>
    <cellStyle name="Normal 7 3 4 2" xfId="46112" xr:uid="{00000000-0005-0000-0000-00007CDB0000}"/>
    <cellStyle name="Normal 7 3 4 3" xfId="46113" xr:uid="{00000000-0005-0000-0000-00007DDB0000}"/>
    <cellStyle name="Normal 7 3 4 4" xfId="59184" xr:uid="{00000000-0005-0000-0000-00007EDB0000}"/>
    <cellStyle name="Normal 7 3 5" xfId="59185" xr:uid="{00000000-0005-0000-0000-00007FDB0000}"/>
    <cellStyle name="Normal 7 3 6" xfId="59186" xr:uid="{00000000-0005-0000-0000-000080DB0000}"/>
    <cellStyle name="Normal 7 3 7" xfId="60547" xr:uid="{00000000-0005-0000-0000-000081DB0000}"/>
    <cellStyle name="Normal 7 4" xfId="46114" xr:uid="{00000000-0005-0000-0000-000082DB0000}"/>
    <cellStyle name="Normal 7 4 2" xfId="46115" xr:uid="{00000000-0005-0000-0000-000083DB0000}"/>
    <cellStyle name="Normal 7 4 3" xfId="46116" xr:uid="{00000000-0005-0000-0000-000084DB0000}"/>
    <cellStyle name="Normal 7 5" xfId="46117" xr:uid="{00000000-0005-0000-0000-000085DB0000}"/>
    <cellStyle name="Normal 7 5 2" xfId="46118" xr:uid="{00000000-0005-0000-0000-000086DB0000}"/>
    <cellStyle name="Normal 7 5 3" xfId="46119" xr:uid="{00000000-0005-0000-0000-000087DB0000}"/>
    <cellStyle name="Normal 7 5 4" xfId="59187" xr:uid="{00000000-0005-0000-0000-000088DB0000}"/>
    <cellStyle name="Normal 7 6" xfId="59188" xr:uid="{00000000-0005-0000-0000-000089DB0000}"/>
    <cellStyle name="Normal 7 7" xfId="59189" xr:uid="{00000000-0005-0000-0000-00008ADB0000}"/>
    <cellStyle name="Normal 7 8" xfId="60179" xr:uid="{00000000-0005-0000-0000-00008BDB0000}"/>
    <cellStyle name="Normal 8" xfId="46120" xr:uid="{00000000-0005-0000-0000-00008CDB0000}"/>
    <cellStyle name="Normal 8 10" xfId="46121" xr:uid="{00000000-0005-0000-0000-00008DDB0000}"/>
    <cellStyle name="Normal 8 11" xfId="46122" xr:uid="{00000000-0005-0000-0000-00008EDB0000}"/>
    <cellStyle name="Normal 8 12" xfId="60193" xr:uid="{00000000-0005-0000-0000-00008FDB0000}"/>
    <cellStyle name="Normal 8 2" xfId="46123" xr:uid="{00000000-0005-0000-0000-000090DB0000}"/>
    <cellStyle name="Normal 8 2 10" xfId="46124" xr:uid="{00000000-0005-0000-0000-000091DB0000}"/>
    <cellStyle name="Normal 8 2 11" xfId="60376" xr:uid="{00000000-0005-0000-0000-000092DB0000}"/>
    <cellStyle name="Normal 8 2 2" xfId="46125" xr:uid="{00000000-0005-0000-0000-000093DB0000}"/>
    <cellStyle name="Normal 8 2 2 2" xfId="46126" xr:uid="{00000000-0005-0000-0000-000094DB0000}"/>
    <cellStyle name="Normal 8 2 2 2 2" xfId="46127" xr:uid="{00000000-0005-0000-0000-000095DB0000}"/>
    <cellStyle name="Normal 8 2 2 2 2 2" xfId="46128" xr:uid="{00000000-0005-0000-0000-000096DB0000}"/>
    <cellStyle name="Normal 8 2 2 2 2 2 2" xfId="46129" xr:uid="{00000000-0005-0000-0000-000097DB0000}"/>
    <cellStyle name="Normal 8 2 2 2 2 2 2 2" xfId="46130" xr:uid="{00000000-0005-0000-0000-000098DB0000}"/>
    <cellStyle name="Normal 8 2 2 2 2 2 2 3" xfId="59190" xr:uid="{00000000-0005-0000-0000-000099DB0000}"/>
    <cellStyle name="Normal 8 2 2 2 2 2 3" xfId="46131" xr:uid="{00000000-0005-0000-0000-00009ADB0000}"/>
    <cellStyle name="Normal 8 2 2 2 2 2 4" xfId="46132" xr:uid="{00000000-0005-0000-0000-00009BDB0000}"/>
    <cellStyle name="Normal 8 2 2 2 2 3" xfId="46133" xr:uid="{00000000-0005-0000-0000-00009CDB0000}"/>
    <cellStyle name="Normal 8 2 2 2 2 3 2" xfId="46134" xr:uid="{00000000-0005-0000-0000-00009DDB0000}"/>
    <cellStyle name="Normal 8 2 2 2 2 3 2 2" xfId="46135" xr:uid="{00000000-0005-0000-0000-00009EDB0000}"/>
    <cellStyle name="Normal 8 2 2 2 2 3 2 3" xfId="59191" xr:uid="{00000000-0005-0000-0000-00009FDB0000}"/>
    <cellStyle name="Normal 8 2 2 2 2 3 3" xfId="46136" xr:uid="{00000000-0005-0000-0000-0000A0DB0000}"/>
    <cellStyle name="Normal 8 2 2 2 2 3 4" xfId="46137" xr:uid="{00000000-0005-0000-0000-0000A1DB0000}"/>
    <cellStyle name="Normal 8 2 2 2 2 4" xfId="46138" xr:uid="{00000000-0005-0000-0000-0000A2DB0000}"/>
    <cellStyle name="Normal 8 2 2 2 2 4 2" xfId="46139" xr:uid="{00000000-0005-0000-0000-0000A3DB0000}"/>
    <cellStyle name="Normal 8 2 2 2 2 4 3" xfId="59192" xr:uid="{00000000-0005-0000-0000-0000A4DB0000}"/>
    <cellStyle name="Normal 8 2 2 2 2 5" xfId="46140" xr:uid="{00000000-0005-0000-0000-0000A5DB0000}"/>
    <cellStyle name="Normal 8 2 2 2 2 6" xfId="46141" xr:uid="{00000000-0005-0000-0000-0000A6DB0000}"/>
    <cellStyle name="Normal 8 2 2 2 3" xfId="46142" xr:uid="{00000000-0005-0000-0000-0000A7DB0000}"/>
    <cellStyle name="Normal 8 2 2 2 3 2" xfId="46143" xr:uid="{00000000-0005-0000-0000-0000A8DB0000}"/>
    <cellStyle name="Normal 8 2 2 2 3 2 2" xfId="46144" xr:uid="{00000000-0005-0000-0000-0000A9DB0000}"/>
    <cellStyle name="Normal 8 2 2 2 3 2 3" xfId="59193" xr:uid="{00000000-0005-0000-0000-0000AADB0000}"/>
    <cellStyle name="Normal 8 2 2 2 3 3" xfId="46145" xr:uid="{00000000-0005-0000-0000-0000ABDB0000}"/>
    <cellStyle name="Normal 8 2 2 2 3 4" xfId="46146" xr:uid="{00000000-0005-0000-0000-0000ACDB0000}"/>
    <cellStyle name="Normal 8 2 2 2 4" xfId="46147" xr:uid="{00000000-0005-0000-0000-0000ADDB0000}"/>
    <cellStyle name="Normal 8 2 2 2 4 2" xfId="46148" xr:uid="{00000000-0005-0000-0000-0000AEDB0000}"/>
    <cellStyle name="Normal 8 2 2 2 4 2 2" xfId="46149" xr:uid="{00000000-0005-0000-0000-0000AFDB0000}"/>
    <cellStyle name="Normal 8 2 2 2 4 2 3" xfId="59194" xr:uid="{00000000-0005-0000-0000-0000B0DB0000}"/>
    <cellStyle name="Normal 8 2 2 2 4 3" xfId="46150" xr:uid="{00000000-0005-0000-0000-0000B1DB0000}"/>
    <cellStyle name="Normal 8 2 2 2 4 4" xfId="46151" xr:uid="{00000000-0005-0000-0000-0000B2DB0000}"/>
    <cellStyle name="Normal 8 2 2 2 5" xfId="46152" xr:uid="{00000000-0005-0000-0000-0000B3DB0000}"/>
    <cellStyle name="Normal 8 2 2 2 5 2" xfId="46153" xr:uid="{00000000-0005-0000-0000-0000B4DB0000}"/>
    <cellStyle name="Normal 8 2 2 2 5 3" xfId="59195" xr:uid="{00000000-0005-0000-0000-0000B5DB0000}"/>
    <cellStyle name="Normal 8 2 2 2 6" xfId="46154" xr:uid="{00000000-0005-0000-0000-0000B6DB0000}"/>
    <cellStyle name="Normal 8 2 2 2 7" xfId="46155" xr:uid="{00000000-0005-0000-0000-0000B7DB0000}"/>
    <cellStyle name="Normal 8 2 2 3" xfId="46156" xr:uid="{00000000-0005-0000-0000-0000B8DB0000}"/>
    <cellStyle name="Normal 8 2 2 3 2" xfId="46157" xr:uid="{00000000-0005-0000-0000-0000B9DB0000}"/>
    <cellStyle name="Normal 8 2 2 3 2 2" xfId="46158" xr:uid="{00000000-0005-0000-0000-0000BADB0000}"/>
    <cellStyle name="Normal 8 2 2 3 2 2 2" xfId="46159" xr:uid="{00000000-0005-0000-0000-0000BBDB0000}"/>
    <cellStyle name="Normal 8 2 2 3 2 2 3" xfId="59196" xr:uid="{00000000-0005-0000-0000-0000BCDB0000}"/>
    <cellStyle name="Normal 8 2 2 3 2 3" xfId="46160" xr:uid="{00000000-0005-0000-0000-0000BDDB0000}"/>
    <cellStyle name="Normal 8 2 2 3 2 4" xfId="46161" xr:uid="{00000000-0005-0000-0000-0000BEDB0000}"/>
    <cellStyle name="Normal 8 2 2 3 3" xfId="46162" xr:uid="{00000000-0005-0000-0000-0000BFDB0000}"/>
    <cellStyle name="Normal 8 2 2 3 3 2" xfId="46163" xr:uid="{00000000-0005-0000-0000-0000C0DB0000}"/>
    <cellStyle name="Normal 8 2 2 3 3 2 2" xfId="46164" xr:uid="{00000000-0005-0000-0000-0000C1DB0000}"/>
    <cellStyle name="Normal 8 2 2 3 3 2 3" xfId="59197" xr:uid="{00000000-0005-0000-0000-0000C2DB0000}"/>
    <cellStyle name="Normal 8 2 2 3 3 3" xfId="46165" xr:uid="{00000000-0005-0000-0000-0000C3DB0000}"/>
    <cellStyle name="Normal 8 2 2 3 3 4" xfId="46166" xr:uid="{00000000-0005-0000-0000-0000C4DB0000}"/>
    <cellStyle name="Normal 8 2 2 3 4" xfId="46167" xr:uid="{00000000-0005-0000-0000-0000C5DB0000}"/>
    <cellStyle name="Normal 8 2 2 3 4 2" xfId="46168" xr:uid="{00000000-0005-0000-0000-0000C6DB0000}"/>
    <cellStyle name="Normal 8 2 2 3 4 3" xfId="59198" xr:uid="{00000000-0005-0000-0000-0000C7DB0000}"/>
    <cellStyle name="Normal 8 2 2 3 5" xfId="46169" xr:uid="{00000000-0005-0000-0000-0000C8DB0000}"/>
    <cellStyle name="Normal 8 2 2 3 6" xfId="46170" xr:uid="{00000000-0005-0000-0000-0000C9DB0000}"/>
    <cellStyle name="Normal 8 2 2 4" xfId="46171" xr:uid="{00000000-0005-0000-0000-0000CADB0000}"/>
    <cellStyle name="Normal 8 2 2 4 2" xfId="46172" xr:uid="{00000000-0005-0000-0000-0000CBDB0000}"/>
    <cellStyle name="Normal 8 2 2 4 2 2" xfId="46173" xr:uid="{00000000-0005-0000-0000-0000CCDB0000}"/>
    <cellStyle name="Normal 8 2 2 4 2 3" xfId="59199" xr:uid="{00000000-0005-0000-0000-0000CDDB0000}"/>
    <cellStyle name="Normal 8 2 2 4 3" xfId="46174" xr:uid="{00000000-0005-0000-0000-0000CEDB0000}"/>
    <cellStyle name="Normal 8 2 2 4 4" xfId="46175" xr:uid="{00000000-0005-0000-0000-0000CFDB0000}"/>
    <cellStyle name="Normal 8 2 2 5" xfId="46176" xr:uid="{00000000-0005-0000-0000-0000D0DB0000}"/>
    <cellStyle name="Normal 8 2 2 5 2" xfId="46177" xr:uid="{00000000-0005-0000-0000-0000D1DB0000}"/>
    <cellStyle name="Normal 8 2 2 5 2 2" xfId="46178" xr:uid="{00000000-0005-0000-0000-0000D2DB0000}"/>
    <cellStyle name="Normal 8 2 2 5 2 3" xfId="59200" xr:uid="{00000000-0005-0000-0000-0000D3DB0000}"/>
    <cellStyle name="Normal 8 2 2 5 3" xfId="46179" xr:uid="{00000000-0005-0000-0000-0000D4DB0000}"/>
    <cellStyle name="Normal 8 2 2 5 4" xfId="46180" xr:uid="{00000000-0005-0000-0000-0000D5DB0000}"/>
    <cellStyle name="Normal 8 2 2 6" xfId="46181" xr:uid="{00000000-0005-0000-0000-0000D6DB0000}"/>
    <cellStyle name="Normal 8 2 2 6 2" xfId="46182" xr:uid="{00000000-0005-0000-0000-0000D7DB0000}"/>
    <cellStyle name="Normal 8 2 2 6 3" xfId="59201" xr:uid="{00000000-0005-0000-0000-0000D8DB0000}"/>
    <cellStyle name="Normal 8 2 2 7" xfId="46183" xr:uid="{00000000-0005-0000-0000-0000D9DB0000}"/>
    <cellStyle name="Normal 8 2 2 8" xfId="46184" xr:uid="{00000000-0005-0000-0000-0000DADB0000}"/>
    <cellStyle name="Normal 8 2 2 9" xfId="60744" xr:uid="{00000000-0005-0000-0000-0000DBDB0000}"/>
    <cellStyle name="Normal 8 2 3" xfId="46185" xr:uid="{00000000-0005-0000-0000-0000DCDB0000}"/>
    <cellStyle name="Normal 8 2 3 2" xfId="46186" xr:uid="{00000000-0005-0000-0000-0000DDDB0000}"/>
    <cellStyle name="Normal 8 2 3 2 2" xfId="46187" xr:uid="{00000000-0005-0000-0000-0000DEDB0000}"/>
    <cellStyle name="Normal 8 2 3 2 2 2" xfId="46188" xr:uid="{00000000-0005-0000-0000-0000DFDB0000}"/>
    <cellStyle name="Normal 8 2 3 2 2 2 2" xfId="46189" xr:uid="{00000000-0005-0000-0000-0000E0DB0000}"/>
    <cellStyle name="Normal 8 2 3 2 2 2 3" xfId="59202" xr:uid="{00000000-0005-0000-0000-0000E1DB0000}"/>
    <cellStyle name="Normal 8 2 3 2 2 3" xfId="46190" xr:uid="{00000000-0005-0000-0000-0000E2DB0000}"/>
    <cellStyle name="Normal 8 2 3 2 2 4" xfId="46191" xr:uid="{00000000-0005-0000-0000-0000E3DB0000}"/>
    <cellStyle name="Normal 8 2 3 2 3" xfId="46192" xr:uid="{00000000-0005-0000-0000-0000E4DB0000}"/>
    <cellStyle name="Normal 8 2 3 2 3 2" xfId="46193" xr:uid="{00000000-0005-0000-0000-0000E5DB0000}"/>
    <cellStyle name="Normal 8 2 3 2 3 2 2" xfId="46194" xr:uid="{00000000-0005-0000-0000-0000E6DB0000}"/>
    <cellStyle name="Normal 8 2 3 2 3 2 3" xfId="59203" xr:uid="{00000000-0005-0000-0000-0000E7DB0000}"/>
    <cellStyle name="Normal 8 2 3 2 3 3" xfId="46195" xr:uid="{00000000-0005-0000-0000-0000E8DB0000}"/>
    <cellStyle name="Normal 8 2 3 2 3 4" xfId="46196" xr:uid="{00000000-0005-0000-0000-0000E9DB0000}"/>
    <cellStyle name="Normal 8 2 3 2 4" xfId="46197" xr:uid="{00000000-0005-0000-0000-0000EADB0000}"/>
    <cellStyle name="Normal 8 2 3 2 4 2" xfId="46198" xr:uid="{00000000-0005-0000-0000-0000EBDB0000}"/>
    <cellStyle name="Normal 8 2 3 2 4 3" xfId="59204" xr:uid="{00000000-0005-0000-0000-0000ECDB0000}"/>
    <cellStyle name="Normal 8 2 3 2 5" xfId="46199" xr:uid="{00000000-0005-0000-0000-0000EDDB0000}"/>
    <cellStyle name="Normal 8 2 3 2 6" xfId="46200" xr:uid="{00000000-0005-0000-0000-0000EEDB0000}"/>
    <cellStyle name="Normal 8 2 3 3" xfId="46201" xr:uid="{00000000-0005-0000-0000-0000EFDB0000}"/>
    <cellStyle name="Normal 8 2 3 3 2" xfId="46202" xr:uid="{00000000-0005-0000-0000-0000F0DB0000}"/>
    <cellStyle name="Normal 8 2 3 3 2 2" xfId="46203" xr:uid="{00000000-0005-0000-0000-0000F1DB0000}"/>
    <cellStyle name="Normal 8 2 3 3 2 3" xfId="59205" xr:uid="{00000000-0005-0000-0000-0000F2DB0000}"/>
    <cellStyle name="Normal 8 2 3 3 3" xfId="46204" xr:uid="{00000000-0005-0000-0000-0000F3DB0000}"/>
    <cellStyle name="Normal 8 2 3 3 4" xfId="46205" xr:uid="{00000000-0005-0000-0000-0000F4DB0000}"/>
    <cellStyle name="Normal 8 2 3 4" xfId="46206" xr:uid="{00000000-0005-0000-0000-0000F5DB0000}"/>
    <cellStyle name="Normal 8 2 3 4 2" xfId="46207" xr:uid="{00000000-0005-0000-0000-0000F6DB0000}"/>
    <cellStyle name="Normal 8 2 3 4 2 2" xfId="46208" xr:uid="{00000000-0005-0000-0000-0000F7DB0000}"/>
    <cellStyle name="Normal 8 2 3 4 2 3" xfId="59206" xr:uid="{00000000-0005-0000-0000-0000F8DB0000}"/>
    <cellStyle name="Normal 8 2 3 4 3" xfId="46209" xr:uid="{00000000-0005-0000-0000-0000F9DB0000}"/>
    <cellStyle name="Normal 8 2 3 4 4" xfId="46210" xr:uid="{00000000-0005-0000-0000-0000FADB0000}"/>
    <cellStyle name="Normal 8 2 3 5" xfId="46211" xr:uid="{00000000-0005-0000-0000-0000FBDB0000}"/>
    <cellStyle name="Normal 8 2 3 5 2" xfId="46212" xr:uid="{00000000-0005-0000-0000-0000FCDB0000}"/>
    <cellStyle name="Normal 8 2 3 5 3" xfId="59207" xr:uid="{00000000-0005-0000-0000-0000FDDB0000}"/>
    <cellStyle name="Normal 8 2 3 6" xfId="46213" xr:uid="{00000000-0005-0000-0000-0000FEDB0000}"/>
    <cellStyle name="Normal 8 2 3 7" xfId="46214" xr:uid="{00000000-0005-0000-0000-0000FFDB0000}"/>
    <cellStyle name="Normal 8 2 4" xfId="46215" xr:uid="{00000000-0005-0000-0000-000000DC0000}"/>
    <cellStyle name="Normal 8 2 4 2" xfId="46216" xr:uid="{00000000-0005-0000-0000-000001DC0000}"/>
    <cellStyle name="Normal 8 2 4 2 2" xfId="46217" xr:uid="{00000000-0005-0000-0000-000002DC0000}"/>
    <cellStyle name="Normal 8 2 4 2 2 2" xfId="46218" xr:uid="{00000000-0005-0000-0000-000003DC0000}"/>
    <cellStyle name="Normal 8 2 4 2 2 3" xfId="59208" xr:uid="{00000000-0005-0000-0000-000004DC0000}"/>
    <cellStyle name="Normal 8 2 4 2 3" xfId="46219" xr:uid="{00000000-0005-0000-0000-000005DC0000}"/>
    <cellStyle name="Normal 8 2 4 2 4" xfId="46220" xr:uid="{00000000-0005-0000-0000-000006DC0000}"/>
    <cellStyle name="Normal 8 2 4 3" xfId="46221" xr:uid="{00000000-0005-0000-0000-000007DC0000}"/>
    <cellStyle name="Normal 8 2 4 3 2" xfId="46222" xr:uid="{00000000-0005-0000-0000-000008DC0000}"/>
    <cellStyle name="Normal 8 2 4 3 2 2" xfId="46223" xr:uid="{00000000-0005-0000-0000-000009DC0000}"/>
    <cellStyle name="Normal 8 2 4 3 2 3" xfId="59209" xr:uid="{00000000-0005-0000-0000-00000ADC0000}"/>
    <cellStyle name="Normal 8 2 4 3 3" xfId="46224" xr:uid="{00000000-0005-0000-0000-00000BDC0000}"/>
    <cellStyle name="Normal 8 2 4 3 4" xfId="46225" xr:uid="{00000000-0005-0000-0000-00000CDC0000}"/>
    <cellStyle name="Normal 8 2 4 4" xfId="46226" xr:uid="{00000000-0005-0000-0000-00000DDC0000}"/>
    <cellStyle name="Normal 8 2 4 4 2" xfId="46227" xr:uid="{00000000-0005-0000-0000-00000EDC0000}"/>
    <cellStyle name="Normal 8 2 4 4 3" xfId="59210" xr:uid="{00000000-0005-0000-0000-00000FDC0000}"/>
    <cellStyle name="Normal 8 2 4 5" xfId="46228" xr:uid="{00000000-0005-0000-0000-000010DC0000}"/>
    <cellStyle name="Normal 8 2 4 6" xfId="46229" xr:uid="{00000000-0005-0000-0000-000011DC0000}"/>
    <cellStyle name="Normal 8 2 5" xfId="46230" xr:uid="{00000000-0005-0000-0000-000012DC0000}"/>
    <cellStyle name="Normal 8 2 5 2" xfId="46231" xr:uid="{00000000-0005-0000-0000-000013DC0000}"/>
    <cellStyle name="Normal 8 2 5 2 2" xfId="46232" xr:uid="{00000000-0005-0000-0000-000014DC0000}"/>
    <cellStyle name="Normal 8 2 5 2 2 2" xfId="46233" xr:uid="{00000000-0005-0000-0000-000015DC0000}"/>
    <cellStyle name="Normal 8 2 5 2 2 3" xfId="59211" xr:uid="{00000000-0005-0000-0000-000016DC0000}"/>
    <cellStyle name="Normal 8 2 5 2 3" xfId="46234" xr:uid="{00000000-0005-0000-0000-000017DC0000}"/>
    <cellStyle name="Normal 8 2 5 2 4" xfId="46235" xr:uid="{00000000-0005-0000-0000-000018DC0000}"/>
    <cellStyle name="Normal 8 2 5 3" xfId="46236" xr:uid="{00000000-0005-0000-0000-000019DC0000}"/>
    <cellStyle name="Normal 8 2 5 3 2" xfId="46237" xr:uid="{00000000-0005-0000-0000-00001ADC0000}"/>
    <cellStyle name="Normal 8 2 5 3 3" xfId="59212" xr:uid="{00000000-0005-0000-0000-00001BDC0000}"/>
    <cellStyle name="Normal 8 2 5 4" xfId="46238" xr:uid="{00000000-0005-0000-0000-00001CDC0000}"/>
    <cellStyle name="Normal 8 2 5 5" xfId="46239" xr:uid="{00000000-0005-0000-0000-00001DDC0000}"/>
    <cellStyle name="Normal 8 2 6" xfId="46240" xr:uid="{00000000-0005-0000-0000-00001EDC0000}"/>
    <cellStyle name="Normal 8 2 6 2" xfId="46241" xr:uid="{00000000-0005-0000-0000-00001FDC0000}"/>
    <cellStyle name="Normal 8 2 6 2 2" xfId="46242" xr:uid="{00000000-0005-0000-0000-000020DC0000}"/>
    <cellStyle name="Normal 8 2 6 2 3" xfId="59213" xr:uid="{00000000-0005-0000-0000-000021DC0000}"/>
    <cellStyle name="Normal 8 2 6 3" xfId="46243" xr:uid="{00000000-0005-0000-0000-000022DC0000}"/>
    <cellStyle name="Normal 8 2 6 4" xfId="46244" xr:uid="{00000000-0005-0000-0000-000023DC0000}"/>
    <cellStyle name="Normal 8 2 7" xfId="46245" xr:uid="{00000000-0005-0000-0000-000024DC0000}"/>
    <cellStyle name="Normal 8 2 7 2" xfId="46246" xr:uid="{00000000-0005-0000-0000-000025DC0000}"/>
    <cellStyle name="Normal 8 2 7 2 2" xfId="46247" xr:uid="{00000000-0005-0000-0000-000026DC0000}"/>
    <cellStyle name="Normal 8 2 7 2 3" xfId="59214" xr:uid="{00000000-0005-0000-0000-000027DC0000}"/>
    <cellStyle name="Normal 8 2 7 3" xfId="46248" xr:uid="{00000000-0005-0000-0000-000028DC0000}"/>
    <cellStyle name="Normal 8 2 7 4" xfId="46249" xr:uid="{00000000-0005-0000-0000-000029DC0000}"/>
    <cellStyle name="Normal 8 2 8" xfId="46250" xr:uid="{00000000-0005-0000-0000-00002ADC0000}"/>
    <cellStyle name="Normal 8 2 8 2" xfId="46251" xr:uid="{00000000-0005-0000-0000-00002BDC0000}"/>
    <cellStyle name="Normal 8 2 8 3" xfId="59215" xr:uid="{00000000-0005-0000-0000-00002CDC0000}"/>
    <cellStyle name="Normal 8 2 9" xfId="46252" xr:uid="{00000000-0005-0000-0000-00002DDC0000}"/>
    <cellStyle name="Normal 8 3" xfId="46253" xr:uid="{00000000-0005-0000-0000-00002EDC0000}"/>
    <cellStyle name="Normal 8 3 10" xfId="60561" xr:uid="{00000000-0005-0000-0000-00002FDC0000}"/>
    <cellStyle name="Normal 8 3 2" xfId="46254" xr:uid="{00000000-0005-0000-0000-000030DC0000}"/>
    <cellStyle name="Normal 8 3 2 2" xfId="46255" xr:uid="{00000000-0005-0000-0000-000031DC0000}"/>
    <cellStyle name="Normal 8 3 2 2 2" xfId="46256" xr:uid="{00000000-0005-0000-0000-000032DC0000}"/>
    <cellStyle name="Normal 8 3 2 2 2 2" xfId="46257" xr:uid="{00000000-0005-0000-0000-000033DC0000}"/>
    <cellStyle name="Normal 8 3 2 2 2 2 2" xfId="46258" xr:uid="{00000000-0005-0000-0000-000034DC0000}"/>
    <cellStyle name="Normal 8 3 2 2 2 2 3" xfId="59216" xr:uid="{00000000-0005-0000-0000-000035DC0000}"/>
    <cellStyle name="Normal 8 3 2 2 2 3" xfId="46259" xr:uid="{00000000-0005-0000-0000-000036DC0000}"/>
    <cellStyle name="Normal 8 3 2 2 2 4" xfId="46260" xr:uid="{00000000-0005-0000-0000-000037DC0000}"/>
    <cellStyle name="Normal 8 3 2 2 3" xfId="46261" xr:uid="{00000000-0005-0000-0000-000038DC0000}"/>
    <cellStyle name="Normal 8 3 2 2 3 2" xfId="46262" xr:uid="{00000000-0005-0000-0000-000039DC0000}"/>
    <cellStyle name="Normal 8 3 2 2 3 2 2" xfId="46263" xr:uid="{00000000-0005-0000-0000-00003ADC0000}"/>
    <cellStyle name="Normal 8 3 2 2 3 2 3" xfId="59217" xr:uid="{00000000-0005-0000-0000-00003BDC0000}"/>
    <cellStyle name="Normal 8 3 2 2 3 3" xfId="46264" xr:uid="{00000000-0005-0000-0000-00003CDC0000}"/>
    <cellStyle name="Normal 8 3 2 2 3 4" xfId="46265" xr:uid="{00000000-0005-0000-0000-00003DDC0000}"/>
    <cellStyle name="Normal 8 3 2 2 4" xfId="46266" xr:uid="{00000000-0005-0000-0000-00003EDC0000}"/>
    <cellStyle name="Normal 8 3 2 2 4 2" xfId="46267" xr:uid="{00000000-0005-0000-0000-00003FDC0000}"/>
    <cellStyle name="Normal 8 3 2 2 4 3" xfId="59218" xr:uid="{00000000-0005-0000-0000-000040DC0000}"/>
    <cellStyle name="Normal 8 3 2 2 5" xfId="46268" xr:uid="{00000000-0005-0000-0000-000041DC0000}"/>
    <cellStyle name="Normal 8 3 2 2 6" xfId="46269" xr:uid="{00000000-0005-0000-0000-000042DC0000}"/>
    <cellStyle name="Normal 8 3 2 3" xfId="46270" xr:uid="{00000000-0005-0000-0000-000043DC0000}"/>
    <cellStyle name="Normal 8 3 2 3 2" xfId="46271" xr:uid="{00000000-0005-0000-0000-000044DC0000}"/>
    <cellStyle name="Normal 8 3 2 3 2 2" xfId="46272" xr:uid="{00000000-0005-0000-0000-000045DC0000}"/>
    <cellStyle name="Normal 8 3 2 3 2 3" xfId="59219" xr:uid="{00000000-0005-0000-0000-000046DC0000}"/>
    <cellStyle name="Normal 8 3 2 3 3" xfId="46273" xr:uid="{00000000-0005-0000-0000-000047DC0000}"/>
    <cellStyle name="Normal 8 3 2 3 4" xfId="46274" xr:uid="{00000000-0005-0000-0000-000048DC0000}"/>
    <cellStyle name="Normal 8 3 2 4" xfId="46275" xr:uid="{00000000-0005-0000-0000-000049DC0000}"/>
    <cellStyle name="Normal 8 3 2 4 2" xfId="46276" xr:uid="{00000000-0005-0000-0000-00004ADC0000}"/>
    <cellStyle name="Normal 8 3 2 4 2 2" xfId="46277" xr:uid="{00000000-0005-0000-0000-00004BDC0000}"/>
    <cellStyle name="Normal 8 3 2 4 2 3" xfId="59220" xr:uid="{00000000-0005-0000-0000-00004CDC0000}"/>
    <cellStyle name="Normal 8 3 2 4 3" xfId="46278" xr:uid="{00000000-0005-0000-0000-00004DDC0000}"/>
    <cellStyle name="Normal 8 3 2 4 4" xfId="46279" xr:uid="{00000000-0005-0000-0000-00004EDC0000}"/>
    <cellStyle name="Normal 8 3 2 5" xfId="46280" xr:uid="{00000000-0005-0000-0000-00004FDC0000}"/>
    <cellStyle name="Normal 8 3 2 5 2" xfId="46281" xr:uid="{00000000-0005-0000-0000-000050DC0000}"/>
    <cellStyle name="Normal 8 3 2 5 3" xfId="59221" xr:uid="{00000000-0005-0000-0000-000051DC0000}"/>
    <cellStyle name="Normal 8 3 2 6" xfId="46282" xr:uid="{00000000-0005-0000-0000-000052DC0000}"/>
    <cellStyle name="Normal 8 3 2 7" xfId="46283" xr:uid="{00000000-0005-0000-0000-000053DC0000}"/>
    <cellStyle name="Normal 8 3 3" xfId="46284" xr:uid="{00000000-0005-0000-0000-000054DC0000}"/>
    <cellStyle name="Normal 8 3 3 2" xfId="46285" xr:uid="{00000000-0005-0000-0000-000055DC0000}"/>
    <cellStyle name="Normal 8 3 3 2 2" xfId="46286" xr:uid="{00000000-0005-0000-0000-000056DC0000}"/>
    <cellStyle name="Normal 8 3 3 2 2 2" xfId="46287" xr:uid="{00000000-0005-0000-0000-000057DC0000}"/>
    <cellStyle name="Normal 8 3 3 2 2 3" xfId="59222" xr:uid="{00000000-0005-0000-0000-000058DC0000}"/>
    <cellStyle name="Normal 8 3 3 2 3" xfId="46288" xr:uid="{00000000-0005-0000-0000-000059DC0000}"/>
    <cellStyle name="Normal 8 3 3 2 4" xfId="46289" xr:uid="{00000000-0005-0000-0000-00005ADC0000}"/>
    <cellStyle name="Normal 8 3 3 3" xfId="46290" xr:uid="{00000000-0005-0000-0000-00005BDC0000}"/>
    <cellStyle name="Normal 8 3 3 3 2" xfId="46291" xr:uid="{00000000-0005-0000-0000-00005CDC0000}"/>
    <cellStyle name="Normal 8 3 3 3 2 2" xfId="46292" xr:uid="{00000000-0005-0000-0000-00005DDC0000}"/>
    <cellStyle name="Normal 8 3 3 3 2 3" xfId="59223" xr:uid="{00000000-0005-0000-0000-00005EDC0000}"/>
    <cellStyle name="Normal 8 3 3 3 3" xfId="46293" xr:uid="{00000000-0005-0000-0000-00005FDC0000}"/>
    <cellStyle name="Normal 8 3 3 3 4" xfId="46294" xr:uid="{00000000-0005-0000-0000-000060DC0000}"/>
    <cellStyle name="Normal 8 3 3 4" xfId="46295" xr:uid="{00000000-0005-0000-0000-000061DC0000}"/>
    <cellStyle name="Normal 8 3 3 4 2" xfId="46296" xr:uid="{00000000-0005-0000-0000-000062DC0000}"/>
    <cellStyle name="Normal 8 3 3 4 3" xfId="59224" xr:uid="{00000000-0005-0000-0000-000063DC0000}"/>
    <cellStyle name="Normal 8 3 3 5" xfId="46297" xr:uid="{00000000-0005-0000-0000-000064DC0000}"/>
    <cellStyle name="Normal 8 3 3 6" xfId="46298" xr:uid="{00000000-0005-0000-0000-000065DC0000}"/>
    <cellStyle name="Normal 8 3 4" xfId="46299" xr:uid="{00000000-0005-0000-0000-000066DC0000}"/>
    <cellStyle name="Normal 8 3 4 2" xfId="46300" xr:uid="{00000000-0005-0000-0000-000067DC0000}"/>
    <cellStyle name="Normal 8 3 4 2 2" xfId="46301" xr:uid="{00000000-0005-0000-0000-000068DC0000}"/>
    <cellStyle name="Normal 8 3 4 2 2 2" xfId="46302" xr:uid="{00000000-0005-0000-0000-000069DC0000}"/>
    <cellStyle name="Normal 8 3 4 2 2 3" xfId="59225" xr:uid="{00000000-0005-0000-0000-00006ADC0000}"/>
    <cellStyle name="Normal 8 3 4 2 3" xfId="46303" xr:uid="{00000000-0005-0000-0000-00006BDC0000}"/>
    <cellStyle name="Normal 8 3 4 2 4" xfId="46304" xr:uid="{00000000-0005-0000-0000-00006CDC0000}"/>
    <cellStyle name="Normal 8 3 4 3" xfId="46305" xr:uid="{00000000-0005-0000-0000-00006DDC0000}"/>
    <cellStyle name="Normal 8 3 4 3 2" xfId="46306" xr:uid="{00000000-0005-0000-0000-00006EDC0000}"/>
    <cellStyle name="Normal 8 3 4 3 3" xfId="59226" xr:uid="{00000000-0005-0000-0000-00006FDC0000}"/>
    <cellStyle name="Normal 8 3 4 4" xfId="46307" xr:uid="{00000000-0005-0000-0000-000070DC0000}"/>
    <cellStyle name="Normal 8 3 4 5" xfId="46308" xr:uid="{00000000-0005-0000-0000-000071DC0000}"/>
    <cellStyle name="Normal 8 3 5" xfId="46309" xr:uid="{00000000-0005-0000-0000-000072DC0000}"/>
    <cellStyle name="Normal 8 3 5 2" xfId="46310" xr:uid="{00000000-0005-0000-0000-000073DC0000}"/>
    <cellStyle name="Normal 8 3 5 2 2" xfId="46311" xr:uid="{00000000-0005-0000-0000-000074DC0000}"/>
    <cellStyle name="Normal 8 3 5 2 3" xfId="59227" xr:uid="{00000000-0005-0000-0000-000075DC0000}"/>
    <cellStyle name="Normal 8 3 5 3" xfId="46312" xr:uid="{00000000-0005-0000-0000-000076DC0000}"/>
    <cellStyle name="Normal 8 3 5 4" xfId="46313" xr:uid="{00000000-0005-0000-0000-000077DC0000}"/>
    <cellStyle name="Normal 8 3 6" xfId="46314" xr:uid="{00000000-0005-0000-0000-000078DC0000}"/>
    <cellStyle name="Normal 8 3 6 2" xfId="46315" xr:uid="{00000000-0005-0000-0000-000079DC0000}"/>
    <cellStyle name="Normal 8 3 6 2 2" xfId="46316" xr:uid="{00000000-0005-0000-0000-00007ADC0000}"/>
    <cellStyle name="Normal 8 3 6 2 3" xfId="59228" xr:uid="{00000000-0005-0000-0000-00007BDC0000}"/>
    <cellStyle name="Normal 8 3 6 3" xfId="46317" xr:uid="{00000000-0005-0000-0000-00007CDC0000}"/>
    <cellStyle name="Normal 8 3 6 4" xfId="46318" xr:uid="{00000000-0005-0000-0000-00007DDC0000}"/>
    <cellStyle name="Normal 8 3 7" xfId="46319" xr:uid="{00000000-0005-0000-0000-00007EDC0000}"/>
    <cellStyle name="Normal 8 3 7 2" xfId="46320" xr:uid="{00000000-0005-0000-0000-00007FDC0000}"/>
    <cellStyle name="Normal 8 3 7 3" xfId="59229" xr:uid="{00000000-0005-0000-0000-000080DC0000}"/>
    <cellStyle name="Normal 8 3 8" xfId="46321" xr:uid="{00000000-0005-0000-0000-000081DC0000}"/>
    <cellStyle name="Normal 8 3 9" xfId="46322" xr:uid="{00000000-0005-0000-0000-000082DC0000}"/>
    <cellStyle name="Normal 8 4" xfId="46323" xr:uid="{00000000-0005-0000-0000-000083DC0000}"/>
    <cellStyle name="Normal 8 4 2" xfId="46324" xr:uid="{00000000-0005-0000-0000-000084DC0000}"/>
    <cellStyle name="Normal 8 4 2 2" xfId="46325" xr:uid="{00000000-0005-0000-0000-000085DC0000}"/>
    <cellStyle name="Normal 8 4 2 2 2" xfId="46326" xr:uid="{00000000-0005-0000-0000-000086DC0000}"/>
    <cellStyle name="Normal 8 4 2 2 2 2" xfId="46327" xr:uid="{00000000-0005-0000-0000-000087DC0000}"/>
    <cellStyle name="Normal 8 4 2 2 2 3" xfId="59230" xr:uid="{00000000-0005-0000-0000-000088DC0000}"/>
    <cellStyle name="Normal 8 4 2 2 3" xfId="46328" xr:uid="{00000000-0005-0000-0000-000089DC0000}"/>
    <cellStyle name="Normal 8 4 2 2 4" xfId="46329" xr:uid="{00000000-0005-0000-0000-00008ADC0000}"/>
    <cellStyle name="Normal 8 4 2 3" xfId="46330" xr:uid="{00000000-0005-0000-0000-00008BDC0000}"/>
    <cellStyle name="Normal 8 4 2 3 2" xfId="46331" xr:uid="{00000000-0005-0000-0000-00008CDC0000}"/>
    <cellStyle name="Normal 8 4 2 3 2 2" xfId="46332" xr:uid="{00000000-0005-0000-0000-00008DDC0000}"/>
    <cellStyle name="Normal 8 4 2 3 2 3" xfId="59231" xr:uid="{00000000-0005-0000-0000-00008EDC0000}"/>
    <cellStyle name="Normal 8 4 2 3 3" xfId="46333" xr:uid="{00000000-0005-0000-0000-00008FDC0000}"/>
    <cellStyle name="Normal 8 4 2 3 4" xfId="46334" xr:uid="{00000000-0005-0000-0000-000090DC0000}"/>
    <cellStyle name="Normal 8 4 2 4" xfId="46335" xr:uid="{00000000-0005-0000-0000-000091DC0000}"/>
    <cellStyle name="Normal 8 4 2 4 2" xfId="46336" xr:uid="{00000000-0005-0000-0000-000092DC0000}"/>
    <cellStyle name="Normal 8 4 2 4 3" xfId="59232" xr:uid="{00000000-0005-0000-0000-000093DC0000}"/>
    <cellStyle name="Normal 8 4 2 5" xfId="46337" xr:uid="{00000000-0005-0000-0000-000094DC0000}"/>
    <cellStyle name="Normal 8 4 2 6" xfId="46338" xr:uid="{00000000-0005-0000-0000-000095DC0000}"/>
    <cellStyle name="Normal 8 4 3" xfId="46339" xr:uid="{00000000-0005-0000-0000-000096DC0000}"/>
    <cellStyle name="Normal 8 4 3 2" xfId="46340" xr:uid="{00000000-0005-0000-0000-000097DC0000}"/>
    <cellStyle name="Normal 8 4 3 2 2" xfId="46341" xr:uid="{00000000-0005-0000-0000-000098DC0000}"/>
    <cellStyle name="Normal 8 4 3 2 3" xfId="59233" xr:uid="{00000000-0005-0000-0000-000099DC0000}"/>
    <cellStyle name="Normal 8 4 3 3" xfId="46342" xr:uid="{00000000-0005-0000-0000-00009ADC0000}"/>
    <cellStyle name="Normal 8 4 3 4" xfId="46343" xr:uid="{00000000-0005-0000-0000-00009BDC0000}"/>
    <cellStyle name="Normal 8 4 4" xfId="46344" xr:uid="{00000000-0005-0000-0000-00009CDC0000}"/>
    <cellStyle name="Normal 8 4 4 2" xfId="46345" xr:uid="{00000000-0005-0000-0000-00009DDC0000}"/>
    <cellStyle name="Normal 8 4 4 2 2" xfId="46346" xr:uid="{00000000-0005-0000-0000-00009EDC0000}"/>
    <cellStyle name="Normal 8 4 4 2 3" xfId="59234" xr:uid="{00000000-0005-0000-0000-00009FDC0000}"/>
    <cellStyle name="Normal 8 4 4 3" xfId="46347" xr:uid="{00000000-0005-0000-0000-0000A0DC0000}"/>
    <cellStyle name="Normal 8 4 4 4" xfId="46348" xr:uid="{00000000-0005-0000-0000-0000A1DC0000}"/>
    <cellStyle name="Normal 8 4 5" xfId="46349" xr:uid="{00000000-0005-0000-0000-0000A2DC0000}"/>
    <cellStyle name="Normal 8 4 5 2" xfId="46350" xr:uid="{00000000-0005-0000-0000-0000A3DC0000}"/>
    <cellStyle name="Normal 8 4 5 3" xfId="59235" xr:uid="{00000000-0005-0000-0000-0000A4DC0000}"/>
    <cellStyle name="Normal 8 4 6" xfId="46351" xr:uid="{00000000-0005-0000-0000-0000A5DC0000}"/>
    <cellStyle name="Normal 8 4 7" xfId="46352" xr:uid="{00000000-0005-0000-0000-0000A6DC0000}"/>
    <cellStyle name="Normal 8 5" xfId="46353" xr:uid="{00000000-0005-0000-0000-0000A7DC0000}"/>
    <cellStyle name="Normal 8 5 2" xfId="46354" xr:uid="{00000000-0005-0000-0000-0000A8DC0000}"/>
    <cellStyle name="Normal 8 5 2 2" xfId="46355" xr:uid="{00000000-0005-0000-0000-0000A9DC0000}"/>
    <cellStyle name="Normal 8 5 2 2 2" xfId="46356" xr:uid="{00000000-0005-0000-0000-0000AADC0000}"/>
    <cellStyle name="Normal 8 5 2 2 3" xfId="59236" xr:uid="{00000000-0005-0000-0000-0000ABDC0000}"/>
    <cellStyle name="Normal 8 5 2 3" xfId="46357" xr:uid="{00000000-0005-0000-0000-0000ACDC0000}"/>
    <cellStyle name="Normal 8 5 2 4" xfId="46358" xr:uid="{00000000-0005-0000-0000-0000ADDC0000}"/>
    <cellStyle name="Normal 8 5 3" xfId="46359" xr:uid="{00000000-0005-0000-0000-0000AEDC0000}"/>
    <cellStyle name="Normal 8 5 3 2" xfId="46360" xr:uid="{00000000-0005-0000-0000-0000AFDC0000}"/>
    <cellStyle name="Normal 8 5 3 2 2" xfId="46361" xr:uid="{00000000-0005-0000-0000-0000B0DC0000}"/>
    <cellStyle name="Normal 8 5 3 2 3" xfId="59237" xr:uid="{00000000-0005-0000-0000-0000B1DC0000}"/>
    <cellStyle name="Normal 8 5 3 3" xfId="46362" xr:uid="{00000000-0005-0000-0000-0000B2DC0000}"/>
    <cellStyle name="Normal 8 5 3 4" xfId="46363" xr:uid="{00000000-0005-0000-0000-0000B3DC0000}"/>
    <cellStyle name="Normal 8 5 4" xfId="46364" xr:uid="{00000000-0005-0000-0000-0000B4DC0000}"/>
    <cellStyle name="Normal 8 5 4 2" xfId="46365" xr:uid="{00000000-0005-0000-0000-0000B5DC0000}"/>
    <cellStyle name="Normal 8 5 4 3" xfId="59238" xr:uid="{00000000-0005-0000-0000-0000B6DC0000}"/>
    <cellStyle name="Normal 8 5 5" xfId="46366" xr:uid="{00000000-0005-0000-0000-0000B7DC0000}"/>
    <cellStyle name="Normal 8 5 6" xfId="46367" xr:uid="{00000000-0005-0000-0000-0000B8DC0000}"/>
    <cellStyle name="Normal 8 6" xfId="46368" xr:uid="{00000000-0005-0000-0000-0000B9DC0000}"/>
    <cellStyle name="Normal 8 6 2" xfId="46369" xr:uid="{00000000-0005-0000-0000-0000BADC0000}"/>
    <cellStyle name="Normal 8 6 2 2" xfId="46370" xr:uid="{00000000-0005-0000-0000-0000BBDC0000}"/>
    <cellStyle name="Normal 8 6 2 2 2" xfId="46371" xr:uid="{00000000-0005-0000-0000-0000BCDC0000}"/>
    <cellStyle name="Normal 8 6 2 2 3" xfId="59239" xr:uid="{00000000-0005-0000-0000-0000BDDC0000}"/>
    <cellStyle name="Normal 8 6 2 3" xfId="46372" xr:uid="{00000000-0005-0000-0000-0000BEDC0000}"/>
    <cellStyle name="Normal 8 6 2 4" xfId="46373" xr:uid="{00000000-0005-0000-0000-0000BFDC0000}"/>
    <cellStyle name="Normal 8 6 3" xfId="46374" xr:uid="{00000000-0005-0000-0000-0000C0DC0000}"/>
    <cellStyle name="Normal 8 6 3 2" xfId="46375" xr:uid="{00000000-0005-0000-0000-0000C1DC0000}"/>
    <cellStyle name="Normal 8 6 3 3" xfId="59240" xr:uid="{00000000-0005-0000-0000-0000C2DC0000}"/>
    <cellStyle name="Normal 8 6 4" xfId="46376" xr:uid="{00000000-0005-0000-0000-0000C3DC0000}"/>
    <cellStyle name="Normal 8 6 5" xfId="46377" xr:uid="{00000000-0005-0000-0000-0000C4DC0000}"/>
    <cellStyle name="Normal 8 7" xfId="46378" xr:uid="{00000000-0005-0000-0000-0000C5DC0000}"/>
    <cellStyle name="Normal 8 7 2" xfId="46379" xr:uid="{00000000-0005-0000-0000-0000C6DC0000}"/>
    <cellStyle name="Normal 8 7 2 2" xfId="46380" xr:uid="{00000000-0005-0000-0000-0000C7DC0000}"/>
    <cellStyle name="Normal 8 7 2 3" xfId="59241" xr:uid="{00000000-0005-0000-0000-0000C8DC0000}"/>
    <cellStyle name="Normal 8 7 3" xfId="46381" xr:uid="{00000000-0005-0000-0000-0000C9DC0000}"/>
    <cellStyle name="Normal 8 7 4" xfId="46382" xr:uid="{00000000-0005-0000-0000-0000CADC0000}"/>
    <cellStyle name="Normal 8 8" xfId="46383" xr:uid="{00000000-0005-0000-0000-0000CBDC0000}"/>
    <cellStyle name="Normal 8 8 2" xfId="46384" xr:uid="{00000000-0005-0000-0000-0000CCDC0000}"/>
    <cellStyle name="Normal 8 8 2 2" xfId="46385" xr:uid="{00000000-0005-0000-0000-0000CDDC0000}"/>
    <cellStyle name="Normal 8 8 2 3" xfId="59242" xr:uid="{00000000-0005-0000-0000-0000CEDC0000}"/>
    <cellStyle name="Normal 8 8 3" xfId="46386" xr:uid="{00000000-0005-0000-0000-0000CFDC0000}"/>
    <cellStyle name="Normal 8 8 4" xfId="46387" xr:uid="{00000000-0005-0000-0000-0000D0DC0000}"/>
    <cellStyle name="Normal 8 9" xfId="46388" xr:uid="{00000000-0005-0000-0000-0000D1DC0000}"/>
    <cellStyle name="Normal 8 9 2" xfId="46389" xr:uid="{00000000-0005-0000-0000-0000D2DC0000}"/>
    <cellStyle name="Normal 8 9 3" xfId="59243" xr:uid="{00000000-0005-0000-0000-0000D3DC0000}"/>
    <cellStyle name="Normal 9" xfId="15" xr:uid="{00000000-0005-0000-0000-0000D4DC0000}"/>
    <cellStyle name="Normal 9 2" xfId="46390" xr:uid="{00000000-0005-0000-0000-0000D5DC0000}"/>
    <cellStyle name="Normal 9 2 2" xfId="59966" xr:uid="{00000000-0005-0000-0000-0000D6DC0000}"/>
    <cellStyle name="Normal 9 2 2 2" xfId="60758" xr:uid="{00000000-0005-0000-0000-0000D7DC0000}"/>
    <cellStyle name="Normal 9 2 3" xfId="60390" xr:uid="{00000000-0005-0000-0000-0000D8DC0000}"/>
    <cellStyle name="Normal 9 3" xfId="59967" xr:uid="{00000000-0005-0000-0000-0000D9DC0000}"/>
    <cellStyle name="Normal 9 3 2" xfId="60575" xr:uid="{00000000-0005-0000-0000-0000DADC0000}"/>
    <cellStyle name="Normal 9 4" xfId="60207" xr:uid="{00000000-0005-0000-0000-0000DBDC0000}"/>
    <cellStyle name="Normal_ALRANNUAL SCH10-13L &amp; crosswalk 04" xfId="59990" xr:uid="{00000000-0005-0000-0000-0000DCDC0000}"/>
    <cellStyle name="Normal_ALRs 33103 FOR ANNUAL SCH10-13L" xfId="59989" xr:uid="{00000000-0005-0000-0000-0000DDDC0000}"/>
    <cellStyle name="Normal_Appendix G 11 FEBRUARY 10 temploan no 303 ver2 2" xfId="60918" xr:uid="{00000000-0005-0000-0000-0000DEDC0000}"/>
    <cellStyle name="Normal_Approps In Force Annual Schedule - ALL" xfId="14" xr:uid="{00000000-0005-0000-0000-0000DFDC0000}"/>
    <cellStyle name="Normal_Capital Dec07" xfId="60072" xr:uid="{00000000-0005-0000-0000-0000E0DC0000}"/>
    <cellStyle name="Note 10" xfId="59244" xr:uid="{00000000-0005-0000-0000-0000E1DC0000}"/>
    <cellStyle name="Note 10 2" xfId="59968" xr:uid="{00000000-0005-0000-0000-0000E2DC0000}"/>
    <cellStyle name="Note 10 2 2" xfId="59969" xr:uid="{00000000-0005-0000-0000-0000E3DC0000}"/>
    <cellStyle name="Note 10 2 2 2" xfId="60801" xr:uid="{00000000-0005-0000-0000-0000E4DC0000}"/>
    <cellStyle name="Note 10 2 3" xfId="60433" xr:uid="{00000000-0005-0000-0000-0000E5DC0000}"/>
    <cellStyle name="Note 10 3" xfId="59970" xr:uid="{00000000-0005-0000-0000-0000E6DC0000}"/>
    <cellStyle name="Note 10 3 2" xfId="60618" xr:uid="{00000000-0005-0000-0000-0000E7DC0000}"/>
    <cellStyle name="Note 10 4" xfId="60250" xr:uid="{00000000-0005-0000-0000-0000E8DC0000}"/>
    <cellStyle name="Note 11" xfId="59245" xr:uid="{00000000-0005-0000-0000-0000E9DC0000}"/>
    <cellStyle name="Note 11 2" xfId="59971" xr:uid="{00000000-0005-0000-0000-0000EADC0000}"/>
    <cellStyle name="Note 11 2 2" xfId="59972" xr:uid="{00000000-0005-0000-0000-0000EBDC0000}"/>
    <cellStyle name="Note 11 2 2 2" xfId="60815" xr:uid="{00000000-0005-0000-0000-0000ECDC0000}"/>
    <cellStyle name="Note 11 2 3" xfId="60447" xr:uid="{00000000-0005-0000-0000-0000EDDC0000}"/>
    <cellStyle name="Note 11 3" xfId="59973" xr:uid="{00000000-0005-0000-0000-0000EEDC0000}"/>
    <cellStyle name="Note 11 3 2" xfId="60632" xr:uid="{00000000-0005-0000-0000-0000EFDC0000}"/>
    <cellStyle name="Note 11 4" xfId="60264" xr:uid="{00000000-0005-0000-0000-0000F0DC0000}"/>
    <cellStyle name="Note 12" xfId="59246" xr:uid="{00000000-0005-0000-0000-0000F1DC0000}"/>
    <cellStyle name="Note 12 2" xfId="59974" xr:uid="{00000000-0005-0000-0000-0000F2DC0000}"/>
    <cellStyle name="Note 12 2 2" xfId="59975" xr:uid="{00000000-0005-0000-0000-0000F3DC0000}"/>
    <cellStyle name="Note 12 2 2 2" xfId="60829" xr:uid="{00000000-0005-0000-0000-0000F4DC0000}"/>
    <cellStyle name="Note 12 2 3" xfId="60461" xr:uid="{00000000-0005-0000-0000-0000F5DC0000}"/>
    <cellStyle name="Note 12 3" xfId="59976" xr:uid="{00000000-0005-0000-0000-0000F6DC0000}"/>
    <cellStyle name="Note 12 3 2" xfId="60646" xr:uid="{00000000-0005-0000-0000-0000F7DC0000}"/>
    <cellStyle name="Note 12 4" xfId="60278" xr:uid="{00000000-0005-0000-0000-0000F8DC0000}"/>
    <cellStyle name="Note 13" xfId="59247" xr:uid="{00000000-0005-0000-0000-0000F9DC0000}"/>
    <cellStyle name="Note 13 2" xfId="59977" xr:uid="{00000000-0005-0000-0000-0000FADC0000}"/>
    <cellStyle name="Note 13 2 2" xfId="59978" xr:uid="{00000000-0005-0000-0000-0000FBDC0000}"/>
    <cellStyle name="Note 13 2 2 2" xfId="60843" xr:uid="{00000000-0005-0000-0000-0000FCDC0000}"/>
    <cellStyle name="Note 13 2 3" xfId="60475" xr:uid="{00000000-0005-0000-0000-0000FDDC0000}"/>
    <cellStyle name="Note 13 3" xfId="59979" xr:uid="{00000000-0005-0000-0000-0000FEDC0000}"/>
    <cellStyle name="Note 13 3 2" xfId="60660" xr:uid="{00000000-0005-0000-0000-0000FFDC0000}"/>
    <cellStyle name="Note 13 4" xfId="60292" xr:uid="{00000000-0005-0000-0000-000000DD0000}"/>
    <cellStyle name="Note 14" xfId="59980" xr:uid="{00000000-0005-0000-0000-000001DD0000}"/>
    <cellStyle name="Note 14 2" xfId="59981" xr:uid="{00000000-0005-0000-0000-000002DD0000}"/>
    <cellStyle name="Note 14 2 2" xfId="59982" xr:uid="{00000000-0005-0000-0000-000003DD0000}"/>
    <cellStyle name="Note 14 2 2 2" xfId="60857" xr:uid="{00000000-0005-0000-0000-000004DD0000}"/>
    <cellStyle name="Note 14 2 3" xfId="60489" xr:uid="{00000000-0005-0000-0000-000005DD0000}"/>
    <cellStyle name="Note 14 3" xfId="59983" xr:uid="{00000000-0005-0000-0000-000006DD0000}"/>
    <cellStyle name="Note 14 3 2" xfId="60674" xr:uid="{00000000-0005-0000-0000-000007DD0000}"/>
    <cellStyle name="Note 14 4" xfId="60306" xr:uid="{00000000-0005-0000-0000-000008DD0000}"/>
    <cellStyle name="Note 15" xfId="59984" xr:uid="{00000000-0005-0000-0000-000009DD0000}"/>
    <cellStyle name="Note 15 2" xfId="60503" xr:uid="{00000000-0005-0000-0000-00000ADD0000}"/>
    <cellStyle name="Note 16" xfId="59985" xr:uid="{00000000-0005-0000-0000-00000BDD0000}"/>
    <cellStyle name="Note 16 2" xfId="60871" xr:uid="{00000000-0005-0000-0000-00000CDD0000}"/>
    <cellStyle name="Note 17" xfId="59986" xr:uid="{00000000-0005-0000-0000-00000DDD0000}"/>
    <cellStyle name="Note 17 2" xfId="60885" xr:uid="{00000000-0005-0000-0000-00000EDD0000}"/>
    <cellStyle name="Note 18" xfId="59987" xr:uid="{00000000-0005-0000-0000-00000FDD0000}"/>
    <cellStyle name="Note 18 2" xfId="60899" xr:uid="{00000000-0005-0000-0000-000010DD0000}"/>
    <cellStyle name="Note 2" xfId="46391" xr:uid="{00000000-0005-0000-0000-000011DD0000}"/>
    <cellStyle name="Note 2 10" xfId="46392" xr:uid="{00000000-0005-0000-0000-000012DD0000}"/>
    <cellStyle name="Note 2 10 2" xfId="46393" xr:uid="{00000000-0005-0000-0000-000013DD0000}"/>
    <cellStyle name="Note 2 10 2 2" xfId="46394" xr:uid="{00000000-0005-0000-0000-000014DD0000}"/>
    <cellStyle name="Note 2 10 2 2 2" xfId="46395" xr:uid="{00000000-0005-0000-0000-000015DD0000}"/>
    <cellStyle name="Note 2 10 2 2 3" xfId="59248" xr:uid="{00000000-0005-0000-0000-000016DD0000}"/>
    <cellStyle name="Note 2 10 2 3" xfId="46396" xr:uid="{00000000-0005-0000-0000-000017DD0000}"/>
    <cellStyle name="Note 2 10 2 4" xfId="46397" xr:uid="{00000000-0005-0000-0000-000018DD0000}"/>
    <cellStyle name="Note 2 10 3" xfId="46398" xr:uid="{00000000-0005-0000-0000-000019DD0000}"/>
    <cellStyle name="Note 2 10 3 2" xfId="46399" xr:uid="{00000000-0005-0000-0000-00001ADD0000}"/>
    <cellStyle name="Note 2 10 3 2 2" xfId="46400" xr:uid="{00000000-0005-0000-0000-00001BDD0000}"/>
    <cellStyle name="Note 2 10 3 2 3" xfId="59249" xr:uid="{00000000-0005-0000-0000-00001CDD0000}"/>
    <cellStyle name="Note 2 10 3 3" xfId="46401" xr:uid="{00000000-0005-0000-0000-00001DDD0000}"/>
    <cellStyle name="Note 2 10 3 4" xfId="46402" xr:uid="{00000000-0005-0000-0000-00001EDD0000}"/>
    <cellStyle name="Note 2 10 4" xfId="46403" xr:uid="{00000000-0005-0000-0000-00001FDD0000}"/>
    <cellStyle name="Note 2 10 4 2" xfId="46404" xr:uid="{00000000-0005-0000-0000-000020DD0000}"/>
    <cellStyle name="Note 2 10 4 3" xfId="59250" xr:uid="{00000000-0005-0000-0000-000021DD0000}"/>
    <cellStyle name="Note 2 10 5" xfId="46405" xr:uid="{00000000-0005-0000-0000-000022DD0000}"/>
    <cellStyle name="Note 2 10 6" xfId="46406" xr:uid="{00000000-0005-0000-0000-000023DD0000}"/>
    <cellStyle name="Note 2 11" xfId="46407" xr:uid="{00000000-0005-0000-0000-000024DD0000}"/>
    <cellStyle name="Note 2 11 2" xfId="46408" xr:uid="{00000000-0005-0000-0000-000025DD0000}"/>
    <cellStyle name="Note 2 11 2 2" xfId="46409" xr:uid="{00000000-0005-0000-0000-000026DD0000}"/>
    <cellStyle name="Note 2 11 2 2 2" xfId="46410" xr:uid="{00000000-0005-0000-0000-000027DD0000}"/>
    <cellStyle name="Note 2 11 2 2 3" xfId="59251" xr:uid="{00000000-0005-0000-0000-000028DD0000}"/>
    <cellStyle name="Note 2 11 2 3" xfId="46411" xr:uid="{00000000-0005-0000-0000-000029DD0000}"/>
    <cellStyle name="Note 2 11 2 4" xfId="46412" xr:uid="{00000000-0005-0000-0000-00002ADD0000}"/>
    <cellStyle name="Note 2 11 3" xfId="46413" xr:uid="{00000000-0005-0000-0000-00002BDD0000}"/>
    <cellStyle name="Note 2 11 3 2" xfId="46414" xr:uid="{00000000-0005-0000-0000-00002CDD0000}"/>
    <cellStyle name="Note 2 11 3 3" xfId="59252" xr:uid="{00000000-0005-0000-0000-00002DDD0000}"/>
    <cellStyle name="Note 2 11 4" xfId="46415" xr:uid="{00000000-0005-0000-0000-00002EDD0000}"/>
    <cellStyle name="Note 2 11 5" xfId="46416" xr:uid="{00000000-0005-0000-0000-00002FDD0000}"/>
    <cellStyle name="Note 2 12" xfId="46417" xr:uid="{00000000-0005-0000-0000-000030DD0000}"/>
    <cellStyle name="Note 2 12 2" xfId="46418" xr:uid="{00000000-0005-0000-0000-000031DD0000}"/>
    <cellStyle name="Note 2 12 2 2" xfId="46419" xr:uid="{00000000-0005-0000-0000-000032DD0000}"/>
    <cellStyle name="Note 2 12 2 3" xfId="59253" xr:uid="{00000000-0005-0000-0000-000033DD0000}"/>
    <cellStyle name="Note 2 12 3" xfId="46420" xr:uid="{00000000-0005-0000-0000-000034DD0000}"/>
    <cellStyle name="Note 2 12 4" xfId="46421" xr:uid="{00000000-0005-0000-0000-000035DD0000}"/>
    <cellStyle name="Note 2 13" xfId="46422" xr:uid="{00000000-0005-0000-0000-000036DD0000}"/>
    <cellStyle name="Note 2 13 2" xfId="46423" xr:uid="{00000000-0005-0000-0000-000037DD0000}"/>
    <cellStyle name="Note 2 13 2 2" xfId="46424" xr:uid="{00000000-0005-0000-0000-000038DD0000}"/>
    <cellStyle name="Note 2 13 2 3" xfId="59254" xr:uid="{00000000-0005-0000-0000-000039DD0000}"/>
    <cellStyle name="Note 2 13 3" xfId="46425" xr:uid="{00000000-0005-0000-0000-00003ADD0000}"/>
    <cellStyle name="Note 2 13 4" xfId="46426" xr:uid="{00000000-0005-0000-0000-00003BDD0000}"/>
    <cellStyle name="Note 2 14" xfId="46427" xr:uid="{00000000-0005-0000-0000-00003CDD0000}"/>
    <cellStyle name="Note 2 14 2" xfId="46428" xr:uid="{00000000-0005-0000-0000-00003DDD0000}"/>
    <cellStyle name="Note 2 14 3" xfId="59255" xr:uid="{00000000-0005-0000-0000-00003EDD0000}"/>
    <cellStyle name="Note 2 15" xfId="46429" xr:uid="{00000000-0005-0000-0000-00003FDD0000}"/>
    <cellStyle name="Note 2 16" xfId="46430" xr:uid="{00000000-0005-0000-0000-000040DD0000}"/>
    <cellStyle name="Note 2 17" xfId="60149" xr:uid="{00000000-0005-0000-0000-000041DD0000}"/>
    <cellStyle name="Note 2 2" xfId="46431" xr:uid="{00000000-0005-0000-0000-000042DD0000}"/>
    <cellStyle name="Note 2 2 10" xfId="46432" xr:uid="{00000000-0005-0000-0000-000043DD0000}"/>
    <cellStyle name="Note 2 2 10 2" xfId="46433" xr:uid="{00000000-0005-0000-0000-000044DD0000}"/>
    <cellStyle name="Note 2 2 10 2 2" xfId="46434" xr:uid="{00000000-0005-0000-0000-000045DD0000}"/>
    <cellStyle name="Note 2 2 10 2 2 2" xfId="46435" xr:uid="{00000000-0005-0000-0000-000046DD0000}"/>
    <cellStyle name="Note 2 2 10 2 2 3" xfId="59256" xr:uid="{00000000-0005-0000-0000-000047DD0000}"/>
    <cellStyle name="Note 2 2 10 2 3" xfId="46436" xr:uid="{00000000-0005-0000-0000-000048DD0000}"/>
    <cellStyle name="Note 2 2 10 2 4" xfId="46437" xr:uid="{00000000-0005-0000-0000-000049DD0000}"/>
    <cellStyle name="Note 2 2 10 3" xfId="46438" xr:uid="{00000000-0005-0000-0000-00004ADD0000}"/>
    <cellStyle name="Note 2 2 10 3 2" xfId="46439" xr:uid="{00000000-0005-0000-0000-00004BDD0000}"/>
    <cellStyle name="Note 2 2 10 3 3" xfId="59257" xr:uid="{00000000-0005-0000-0000-00004CDD0000}"/>
    <cellStyle name="Note 2 2 10 4" xfId="46440" xr:uid="{00000000-0005-0000-0000-00004DDD0000}"/>
    <cellStyle name="Note 2 2 10 5" xfId="46441" xr:uid="{00000000-0005-0000-0000-00004EDD0000}"/>
    <cellStyle name="Note 2 2 11" xfId="46442" xr:uid="{00000000-0005-0000-0000-00004FDD0000}"/>
    <cellStyle name="Note 2 2 11 2" xfId="46443" xr:uid="{00000000-0005-0000-0000-000050DD0000}"/>
    <cellStyle name="Note 2 2 11 2 2" xfId="46444" xr:uid="{00000000-0005-0000-0000-000051DD0000}"/>
    <cellStyle name="Note 2 2 11 2 3" xfId="59258" xr:uid="{00000000-0005-0000-0000-000052DD0000}"/>
    <cellStyle name="Note 2 2 11 3" xfId="46445" xr:uid="{00000000-0005-0000-0000-000053DD0000}"/>
    <cellStyle name="Note 2 2 11 4" xfId="46446" xr:uid="{00000000-0005-0000-0000-000054DD0000}"/>
    <cellStyle name="Note 2 2 12" xfId="46447" xr:uid="{00000000-0005-0000-0000-000055DD0000}"/>
    <cellStyle name="Note 2 2 12 2" xfId="46448" xr:uid="{00000000-0005-0000-0000-000056DD0000}"/>
    <cellStyle name="Note 2 2 12 2 2" xfId="46449" xr:uid="{00000000-0005-0000-0000-000057DD0000}"/>
    <cellStyle name="Note 2 2 12 2 3" xfId="59259" xr:uid="{00000000-0005-0000-0000-000058DD0000}"/>
    <cellStyle name="Note 2 2 12 3" xfId="46450" xr:uid="{00000000-0005-0000-0000-000059DD0000}"/>
    <cellStyle name="Note 2 2 12 4" xfId="46451" xr:uid="{00000000-0005-0000-0000-00005ADD0000}"/>
    <cellStyle name="Note 2 2 13" xfId="46452" xr:uid="{00000000-0005-0000-0000-00005BDD0000}"/>
    <cellStyle name="Note 2 2 13 2" xfId="46453" xr:uid="{00000000-0005-0000-0000-00005CDD0000}"/>
    <cellStyle name="Note 2 2 13 3" xfId="59260" xr:uid="{00000000-0005-0000-0000-00005DDD0000}"/>
    <cellStyle name="Note 2 2 14" xfId="46454" xr:uid="{00000000-0005-0000-0000-00005EDD0000}"/>
    <cellStyle name="Note 2 2 15" xfId="46455" xr:uid="{00000000-0005-0000-0000-00005FDD0000}"/>
    <cellStyle name="Note 2 2 16" xfId="60333" xr:uid="{00000000-0005-0000-0000-000060DD0000}"/>
    <cellStyle name="Note 2 2 2" xfId="46456" xr:uid="{00000000-0005-0000-0000-000061DD0000}"/>
    <cellStyle name="Note 2 2 2 10" xfId="46457" xr:uid="{00000000-0005-0000-0000-000062DD0000}"/>
    <cellStyle name="Note 2 2 2 11" xfId="46458" xr:uid="{00000000-0005-0000-0000-000063DD0000}"/>
    <cellStyle name="Note 2 2 2 12" xfId="60701" xr:uid="{00000000-0005-0000-0000-000064DD0000}"/>
    <cellStyle name="Note 2 2 2 2" xfId="46459" xr:uid="{00000000-0005-0000-0000-000065DD0000}"/>
    <cellStyle name="Note 2 2 2 2 10" xfId="46460" xr:uid="{00000000-0005-0000-0000-000066DD0000}"/>
    <cellStyle name="Note 2 2 2 2 2" xfId="46461" xr:uid="{00000000-0005-0000-0000-000067DD0000}"/>
    <cellStyle name="Note 2 2 2 2 2 2" xfId="46462" xr:uid="{00000000-0005-0000-0000-000068DD0000}"/>
    <cellStyle name="Note 2 2 2 2 2 2 2" xfId="46463" xr:uid="{00000000-0005-0000-0000-000069DD0000}"/>
    <cellStyle name="Note 2 2 2 2 2 2 2 2" xfId="46464" xr:uid="{00000000-0005-0000-0000-00006ADD0000}"/>
    <cellStyle name="Note 2 2 2 2 2 2 2 2 2" xfId="46465" xr:uid="{00000000-0005-0000-0000-00006BDD0000}"/>
    <cellStyle name="Note 2 2 2 2 2 2 2 2 2 2" xfId="46466" xr:uid="{00000000-0005-0000-0000-00006CDD0000}"/>
    <cellStyle name="Note 2 2 2 2 2 2 2 2 2 3" xfId="59261" xr:uid="{00000000-0005-0000-0000-00006DDD0000}"/>
    <cellStyle name="Note 2 2 2 2 2 2 2 2 3" xfId="46467" xr:uid="{00000000-0005-0000-0000-00006EDD0000}"/>
    <cellStyle name="Note 2 2 2 2 2 2 2 2 4" xfId="46468" xr:uid="{00000000-0005-0000-0000-00006FDD0000}"/>
    <cellStyle name="Note 2 2 2 2 2 2 2 3" xfId="46469" xr:uid="{00000000-0005-0000-0000-000070DD0000}"/>
    <cellStyle name="Note 2 2 2 2 2 2 2 3 2" xfId="46470" xr:uid="{00000000-0005-0000-0000-000071DD0000}"/>
    <cellStyle name="Note 2 2 2 2 2 2 2 3 2 2" xfId="46471" xr:uid="{00000000-0005-0000-0000-000072DD0000}"/>
    <cellStyle name="Note 2 2 2 2 2 2 2 3 2 3" xfId="59262" xr:uid="{00000000-0005-0000-0000-000073DD0000}"/>
    <cellStyle name="Note 2 2 2 2 2 2 2 3 3" xfId="46472" xr:uid="{00000000-0005-0000-0000-000074DD0000}"/>
    <cellStyle name="Note 2 2 2 2 2 2 2 3 4" xfId="46473" xr:uid="{00000000-0005-0000-0000-000075DD0000}"/>
    <cellStyle name="Note 2 2 2 2 2 2 2 4" xfId="46474" xr:uid="{00000000-0005-0000-0000-000076DD0000}"/>
    <cellStyle name="Note 2 2 2 2 2 2 2 4 2" xfId="46475" xr:uid="{00000000-0005-0000-0000-000077DD0000}"/>
    <cellStyle name="Note 2 2 2 2 2 2 2 4 3" xfId="59263" xr:uid="{00000000-0005-0000-0000-000078DD0000}"/>
    <cellStyle name="Note 2 2 2 2 2 2 2 5" xfId="46476" xr:uid="{00000000-0005-0000-0000-000079DD0000}"/>
    <cellStyle name="Note 2 2 2 2 2 2 2 6" xfId="46477" xr:uid="{00000000-0005-0000-0000-00007ADD0000}"/>
    <cellStyle name="Note 2 2 2 2 2 2 3" xfId="46478" xr:uid="{00000000-0005-0000-0000-00007BDD0000}"/>
    <cellStyle name="Note 2 2 2 2 2 2 3 2" xfId="46479" xr:uid="{00000000-0005-0000-0000-00007CDD0000}"/>
    <cellStyle name="Note 2 2 2 2 2 2 3 2 2" xfId="46480" xr:uid="{00000000-0005-0000-0000-00007DDD0000}"/>
    <cellStyle name="Note 2 2 2 2 2 2 3 2 3" xfId="59264" xr:uid="{00000000-0005-0000-0000-00007EDD0000}"/>
    <cellStyle name="Note 2 2 2 2 2 2 3 3" xfId="46481" xr:uid="{00000000-0005-0000-0000-00007FDD0000}"/>
    <cellStyle name="Note 2 2 2 2 2 2 3 4" xfId="46482" xr:uid="{00000000-0005-0000-0000-000080DD0000}"/>
    <cellStyle name="Note 2 2 2 2 2 2 4" xfId="46483" xr:uid="{00000000-0005-0000-0000-000081DD0000}"/>
    <cellStyle name="Note 2 2 2 2 2 2 4 2" xfId="46484" xr:uid="{00000000-0005-0000-0000-000082DD0000}"/>
    <cellStyle name="Note 2 2 2 2 2 2 4 2 2" xfId="46485" xr:uid="{00000000-0005-0000-0000-000083DD0000}"/>
    <cellStyle name="Note 2 2 2 2 2 2 4 2 3" xfId="59265" xr:uid="{00000000-0005-0000-0000-000084DD0000}"/>
    <cellStyle name="Note 2 2 2 2 2 2 4 3" xfId="46486" xr:uid="{00000000-0005-0000-0000-000085DD0000}"/>
    <cellStyle name="Note 2 2 2 2 2 2 4 4" xfId="46487" xr:uid="{00000000-0005-0000-0000-000086DD0000}"/>
    <cellStyle name="Note 2 2 2 2 2 2 5" xfId="46488" xr:uid="{00000000-0005-0000-0000-000087DD0000}"/>
    <cellStyle name="Note 2 2 2 2 2 2 5 2" xfId="46489" xr:uid="{00000000-0005-0000-0000-000088DD0000}"/>
    <cellStyle name="Note 2 2 2 2 2 2 5 3" xfId="59266" xr:uid="{00000000-0005-0000-0000-000089DD0000}"/>
    <cellStyle name="Note 2 2 2 2 2 2 6" xfId="46490" xr:uid="{00000000-0005-0000-0000-00008ADD0000}"/>
    <cellStyle name="Note 2 2 2 2 2 2 7" xfId="46491" xr:uid="{00000000-0005-0000-0000-00008BDD0000}"/>
    <cellStyle name="Note 2 2 2 2 2 3" xfId="46492" xr:uid="{00000000-0005-0000-0000-00008CDD0000}"/>
    <cellStyle name="Note 2 2 2 2 2 3 2" xfId="46493" xr:uid="{00000000-0005-0000-0000-00008DDD0000}"/>
    <cellStyle name="Note 2 2 2 2 2 3 2 2" xfId="46494" xr:uid="{00000000-0005-0000-0000-00008EDD0000}"/>
    <cellStyle name="Note 2 2 2 2 2 3 2 2 2" xfId="46495" xr:uid="{00000000-0005-0000-0000-00008FDD0000}"/>
    <cellStyle name="Note 2 2 2 2 2 3 2 2 3" xfId="59267" xr:uid="{00000000-0005-0000-0000-000090DD0000}"/>
    <cellStyle name="Note 2 2 2 2 2 3 2 3" xfId="46496" xr:uid="{00000000-0005-0000-0000-000091DD0000}"/>
    <cellStyle name="Note 2 2 2 2 2 3 2 4" xfId="46497" xr:uid="{00000000-0005-0000-0000-000092DD0000}"/>
    <cellStyle name="Note 2 2 2 2 2 3 3" xfId="46498" xr:uid="{00000000-0005-0000-0000-000093DD0000}"/>
    <cellStyle name="Note 2 2 2 2 2 3 3 2" xfId="46499" xr:uid="{00000000-0005-0000-0000-000094DD0000}"/>
    <cellStyle name="Note 2 2 2 2 2 3 3 2 2" xfId="46500" xr:uid="{00000000-0005-0000-0000-000095DD0000}"/>
    <cellStyle name="Note 2 2 2 2 2 3 3 2 3" xfId="59268" xr:uid="{00000000-0005-0000-0000-000096DD0000}"/>
    <cellStyle name="Note 2 2 2 2 2 3 3 3" xfId="46501" xr:uid="{00000000-0005-0000-0000-000097DD0000}"/>
    <cellStyle name="Note 2 2 2 2 2 3 3 4" xfId="46502" xr:uid="{00000000-0005-0000-0000-000098DD0000}"/>
    <cellStyle name="Note 2 2 2 2 2 3 4" xfId="46503" xr:uid="{00000000-0005-0000-0000-000099DD0000}"/>
    <cellStyle name="Note 2 2 2 2 2 3 4 2" xfId="46504" xr:uid="{00000000-0005-0000-0000-00009ADD0000}"/>
    <cellStyle name="Note 2 2 2 2 2 3 4 3" xfId="59269" xr:uid="{00000000-0005-0000-0000-00009BDD0000}"/>
    <cellStyle name="Note 2 2 2 2 2 3 5" xfId="46505" xr:uid="{00000000-0005-0000-0000-00009CDD0000}"/>
    <cellStyle name="Note 2 2 2 2 2 3 6" xfId="46506" xr:uid="{00000000-0005-0000-0000-00009DDD0000}"/>
    <cellStyle name="Note 2 2 2 2 2 4" xfId="46507" xr:uid="{00000000-0005-0000-0000-00009EDD0000}"/>
    <cellStyle name="Note 2 2 2 2 2 4 2" xfId="46508" xr:uid="{00000000-0005-0000-0000-00009FDD0000}"/>
    <cellStyle name="Note 2 2 2 2 2 4 2 2" xfId="46509" xr:uid="{00000000-0005-0000-0000-0000A0DD0000}"/>
    <cellStyle name="Note 2 2 2 2 2 4 2 3" xfId="59270" xr:uid="{00000000-0005-0000-0000-0000A1DD0000}"/>
    <cellStyle name="Note 2 2 2 2 2 4 3" xfId="46510" xr:uid="{00000000-0005-0000-0000-0000A2DD0000}"/>
    <cellStyle name="Note 2 2 2 2 2 4 4" xfId="46511" xr:uid="{00000000-0005-0000-0000-0000A3DD0000}"/>
    <cellStyle name="Note 2 2 2 2 2 5" xfId="46512" xr:uid="{00000000-0005-0000-0000-0000A4DD0000}"/>
    <cellStyle name="Note 2 2 2 2 2 5 2" xfId="46513" xr:uid="{00000000-0005-0000-0000-0000A5DD0000}"/>
    <cellStyle name="Note 2 2 2 2 2 5 2 2" xfId="46514" xr:uid="{00000000-0005-0000-0000-0000A6DD0000}"/>
    <cellStyle name="Note 2 2 2 2 2 5 2 3" xfId="59271" xr:uid="{00000000-0005-0000-0000-0000A7DD0000}"/>
    <cellStyle name="Note 2 2 2 2 2 5 3" xfId="46515" xr:uid="{00000000-0005-0000-0000-0000A8DD0000}"/>
    <cellStyle name="Note 2 2 2 2 2 5 4" xfId="46516" xr:uid="{00000000-0005-0000-0000-0000A9DD0000}"/>
    <cellStyle name="Note 2 2 2 2 2 6" xfId="46517" xr:uid="{00000000-0005-0000-0000-0000AADD0000}"/>
    <cellStyle name="Note 2 2 2 2 2 6 2" xfId="46518" xr:uid="{00000000-0005-0000-0000-0000ABDD0000}"/>
    <cellStyle name="Note 2 2 2 2 2 6 3" xfId="59272" xr:uid="{00000000-0005-0000-0000-0000ACDD0000}"/>
    <cellStyle name="Note 2 2 2 2 2 7" xfId="46519" xr:uid="{00000000-0005-0000-0000-0000ADDD0000}"/>
    <cellStyle name="Note 2 2 2 2 2 8" xfId="46520" xr:uid="{00000000-0005-0000-0000-0000AEDD0000}"/>
    <cellStyle name="Note 2 2 2 2 3" xfId="46521" xr:uid="{00000000-0005-0000-0000-0000AFDD0000}"/>
    <cellStyle name="Note 2 2 2 2 3 2" xfId="46522" xr:uid="{00000000-0005-0000-0000-0000B0DD0000}"/>
    <cellStyle name="Note 2 2 2 2 3 2 2" xfId="46523" xr:uid="{00000000-0005-0000-0000-0000B1DD0000}"/>
    <cellStyle name="Note 2 2 2 2 3 2 2 2" xfId="46524" xr:uid="{00000000-0005-0000-0000-0000B2DD0000}"/>
    <cellStyle name="Note 2 2 2 2 3 2 2 2 2" xfId="46525" xr:uid="{00000000-0005-0000-0000-0000B3DD0000}"/>
    <cellStyle name="Note 2 2 2 2 3 2 2 2 3" xfId="59273" xr:uid="{00000000-0005-0000-0000-0000B4DD0000}"/>
    <cellStyle name="Note 2 2 2 2 3 2 2 3" xfId="46526" xr:uid="{00000000-0005-0000-0000-0000B5DD0000}"/>
    <cellStyle name="Note 2 2 2 2 3 2 2 4" xfId="46527" xr:uid="{00000000-0005-0000-0000-0000B6DD0000}"/>
    <cellStyle name="Note 2 2 2 2 3 2 3" xfId="46528" xr:uid="{00000000-0005-0000-0000-0000B7DD0000}"/>
    <cellStyle name="Note 2 2 2 2 3 2 3 2" xfId="46529" xr:uid="{00000000-0005-0000-0000-0000B8DD0000}"/>
    <cellStyle name="Note 2 2 2 2 3 2 3 2 2" xfId="46530" xr:uid="{00000000-0005-0000-0000-0000B9DD0000}"/>
    <cellStyle name="Note 2 2 2 2 3 2 3 2 3" xfId="59274" xr:uid="{00000000-0005-0000-0000-0000BADD0000}"/>
    <cellStyle name="Note 2 2 2 2 3 2 3 3" xfId="46531" xr:uid="{00000000-0005-0000-0000-0000BBDD0000}"/>
    <cellStyle name="Note 2 2 2 2 3 2 3 4" xfId="46532" xr:uid="{00000000-0005-0000-0000-0000BCDD0000}"/>
    <cellStyle name="Note 2 2 2 2 3 2 4" xfId="46533" xr:uid="{00000000-0005-0000-0000-0000BDDD0000}"/>
    <cellStyle name="Note 2 2 2 2 3 2 4 2" xfId="46534" xr:uid="{00000000-0005-0000-0000-0000BEDD0000}"/>
    <cellStyle name="Note 2 2 2 2 3 2 4 3" xfId="59275" xr:uid="{00000000-0005-0000-0000-0000BFDD0000}"/>
    <cellStyle name="Note 2 2 2 2 3 2 5" xfId="46535" xr:uid="{00000000-0005-0000-0000-0000C0DD0000}"/>
    <cellStyle name="Note 2 2 2 2 3 2 6" xfId="46536" xr:uid="{00000000-0005-0000-0000-0000C1DD0000}"/>
    <cellStyle name="Note 2 2 2 2 3 3" xfId="46537" xr:uid="{00000000-0005-0000-0000-0000C2DD0000}"/>
    <cellStyle name="Note 2 2 2 2 3 3 2" xfId="46538" xr:uid="{00000000-0005-0000-0000-0000C3DD0000}"/>
    <cellStyle name="Note 2 2 2 2 3 3 2 2" xfId="46539" xr:uid="{00000000-0005-0000-0000-0000C4DD0000}"/>
    <cellStyle name="Note 2 2 2 2 3 3 2 3" xfId="59276" xr:uid="{00000000-0005-0000-0000-0000C5DD0000}"/>
    <cellStyle name="Note 2 2 2 2 3 3 3" xfId="46540" xr:uid="{00000000-0005-0000-0000-0000C6DD0000}"/>
    <cellStyle name="Note 2 2 2 2 3 3 4" xfId="46541" xr:uid="{00000000-0005-0000-0000-0000C7DD0000}"/>
    <cellStyle name="Note 2 2 2 2 3 4" xfId="46542" xr:uid="{00000000-0005-0000-0000-0000C8DD0000}"/>
    <cellStyle name="Note 2 2 2 2 3 4 2" xfId="46543" xr:uid="{00000000-0005-0000-0000-0000C9DD0000}"/>
    <cellStyle name="Note 2 2 2 2 3 4 2 2" xfId="46544" xr:uid="{00000000-0005-0000-0000-0000CADD0000}"/>
    <cellStyle name="Note 2 2 2 2 3 4 2 3" xfId="59277" xr:uid="{00000000-0005-0000-0000-0000CBDD0000}"/>
    <cellStyle name="Note 2 2 2 2 3 4 3" xfId="46545" xr:uid="{00000000-0005-0000-0000-0000CCDD0000}"/>
    <cellStyle name="Note 2 2 2 2 3 4 4" xfId="46546" xr:uid="{00000000-0005-0000-0000-0000CDDD0000}"/>
    <cellStyle name="Note 2 2 2 2 3 5" xfId="46547" xr:uid="{00000000-0005-0000-0000-0000CEDD0000}"/>
    <cellStyle name="Note 2 2 2 2 3 5 2" xfId="46548" xr:uid="{00000000-0005-0000-0000-0000CFDD0000}"/>
    <cellStyle name="Note 2 2 2 2 3 5 3" xfId="59278" xr:uid="{00000000-0005-0000-0000-0000D0DD0000}"/>
    <cellStyle name="Note 2 2 2 2 3 6" xfId="46549" xr:uid="{00000000-0005-0000-0000-0000D1DD0000}"/>
    <cellStyle name="Note 2 2 2 2 3 7" xfId="46550" xr:uid="{00000000-0005-0000-0000-0000D2DD0000}"/>
    <cellStyle name="Note 2 2 2 2 4" xfId="46551" xr:uid="{00000000-0005-0000-0000-0000D3DD0000}"/>
    <cellStyle name="Note 2 2 2 2 4 2" xfId="46552" xr:uid="{00000000-0005-0000-0000-0000D4DD0000}"/>
    <cellStyle name="Note 2 2 2 2 4 2 2" xfId="46553" xr:uid="{00000000-0005-0000-0000-0000D5DD0000}"/>
    <cellStyle name="Note 2 2 2 2 4 2 2 2" xfId="46554" xr:uid="{00000000-0005-0000-0000-0000D6DD0000}"/>
    <cellStyle name="Note 2 2 2 2 4 2 2 3" xfId="59279" xr:uid="{00000000-0005-0000-0000-0000D7DD0000}"/>
    <cellStyle name="Note 2 2 2 2 4 2 3" xfId="46555" xr:uid="{00000000-0005-0000-0000-0000D8DD0000}"/>
    <cellStyle name="Note 2 2 2 2 4 2 4" xfId="46556" xr:uid="{00000000-0005-0000-0000-0000D9DD0000}"/>
    <cellStyle name="Note 2 2 2 2 4 3" xfId="46557" xr:uid="{00000000-0005-0000-0000-0000DADD0000}"/>
    <cellStyle name="Note 2 2 2 2 4 3 2" xfId="46558" xr:uid="{00000000-0005-0000-0000-0000DBDD0000}"/>
    <cellStyle name="Note 2 2 2 2 4 3 2 2" xfId="46559" xr:uid="{00000000-0005-0000-0000-0000DCDD0000}"/>
    <cellStyle name="Note 2 2 2 2 4 3 2 3" xfId="59280" xr:uid="{00000000-0005-0000-0000-0000DDDD0000}"/>
    <cellStyle name="Note 2 2 2 2 4 3 3" xfId="46560" xr:uid="{00000000-0005-0000-0000-0000DEDD0000}"/>
    <cellStyle name="Note 2 2 2 2 4 3 4" xfId="46561" xr:uid="{00000000-0005-0000-0000-0000DFDD0000}"/>
    <cellStyle name="Note 2 2 2 2 4 4" xfId="46562" xr:uid="{00000000-0005-0000-0000-0000E0DD0000}"/>
    <cellStyle name="Note 2 2 2 2 4 4 2" xfId="46563" xr:uid="{00000000-0005-0000-0000-0000E1DD0000}"/>
    <cellStyle name="Note 2 2 2 2 4 4 3" xfId="59281" xr:uid="{00000000-0005-0000-0000-0000E2DD0000}"/>
    <cellStyle name="Note 2 2 2 2 4 5" xfId="46564" xr:uid="{00000000-0005-0000-0000-0000E3DD0000}"/>
    <cellStyle name="Note 2 2 2 2 4 6" xfId="46565" xr:uid="{00000000-0005-0000-0000-0000E4DD0000}"/>
    <cellStyle name="Note 2 2 2 2 5" xfId="46566" xr:uid="{00000000-0005-0000-0000-0000E5DD0000}"/>
    <cellStyle name="Note 2 2 2 2 5 2" xfId="46567" xr:uid="{00000000-0005-0000-0000-0000E6DD0000}"/>
    <cellStyle name="Note 2 2 2 2 5 2 2" xfId="46568" xr:uid="{00000000-0005-0000-0000-0000E7DD0000}"/>
    <cellStyle name="Note 2 2 2 2 5 2 2 2" xfId="46569" xr:uid="{00000000-0005-0000-0000-0000E8DD0000}"/>
    <cellStyle name="Note 2 2 2 2 5 2 2 3" xfId="59282" xr:uid="{00000000-0005-0000-0000-0000E9DD0000}"/>
    <cellStyle name="Note 2 2 2 2 5 2 3" xfId="46570" xr:uid="{00000000-0005-0000-0000-0000EADD0000}"/>
    <cellStyle name="Note 2 2 2 2 5 2 4" xfId="46571" xr:uid="{00000000-0005-0000-0000-0000EBDD0000}"/>
    <cellStyle name="Note 2 2 2 2 5 3" xfId="46572" xr:uid="{00000000-0005-0000-0000-0000ECDD0000}"/>
    <cellStyle name="Note 2 2 2 2 5 3 2" xfId="46573" xr:uid="{00000000-0005-0000-0000-0000EDDD0000}"/>
    <cellStyle name="Note 2 2 2 2 5 3 3" xfId="59283" xr:uid="{00000000-0005-0000-0000-0000EEDD0000}"/>
    <cellStyle name="Note 2 2 2 2 5 4" xfId="46574" xr:uid="{00000000-0005-0000-0000-0000EFDD0000}"/>
    <cellStyle name="Note 2 2 2 2 5 5" xfId="46575" xr:uid="{00000000-0005-0000-0000-0000F0DD0000}"/>
    <cellStyle name="Note 2 2 2 2 6" xfId="46576" xr:uid="{00000000-0005-0000-0000-0000F1DD0000}"/>
    <cellStyle name="Note 2 2 2 2 6 2" xfId="46577" xr:uid="{00000000-0005-0000-0000-0000F2DD0000}"/>
    <cellStyle name="Note 2 2 2 2 6 2 2" xfId="46578" xr:uid="{00000000-0005-0000-0000-0000F3DD0000}"/>
    <cellStyle name="Note 2 2 2 2 6 2 3" xfId="59284" xr:uid="{00000000-0005-0000-0000-0000F4DD0000}"/>
    <cellStyle name="Note 2 2 2 2 6 3" xfId="46579" xr:uid="{00000000-0005-0000-0000-0000F5DD0000}"/>
    <cellStyle name="Note 2 2 2 2 6 4" xfId="46580" xr:uid="{00000000-0005-0000-0000-0000F6DD0000}"/>
    <cellStyle name="Note 2 2 2 2 7" xfId="46581" xr:uid="{00000000-0005-0000-0000-0000F7DD0000}"/>
    <cellStyle name="Note 2 2 2 2 7 2" xfId="46582" xr:uid="{00000000-0005-0000-0000-0000F8DD0000}"/>
    <cellStyle name="Note 2 2 2 2 7 2 2" xfId="46583" xr:uid="{00000000-0005-0000-0000-0000F9DD0000}"/>
    <cellStyle name="Note 2 2 2 2 7 2 3" xfId="59285" xr:uid="{00000000-0005-0000-0000-0000FADD0000}"/>
    <cellStyle name="Note 2 2 2 2 7 3" xfId="46584" xr:uid="{00000000-0005-0000-0000-0000FBDD0000}"/>
    <cellStyle name="Note 2 2 2 2 7 4" xfId="46585" xr:uid="{00000000-0005-0000-0000-0000FCDD0000}"/>
    <cellStyle name="Note 2 2 2 2 8" xfId="46586" xr:uid="{00000000-0005-0000-0000-0000FDDD0000}"/>
    <cellStyle name="Note 2 2 2 2 8 2" xfId="46587" xr:uid="{00000000-0005-0000-0000-0000FEDD0000}"/>
    <cellStyle name="Note 2 2 2 2 8 3" xfId="59286" xr:uid="{00000000-0005-0000-0000-0000FFDD0000}"/>
    <cellStyle name="Note 2 2 2 2 9" xfId="46588" xr:uid="{00000000-0005-0000-0000-000000DE0000}"/>
    <cellStyle name="Note 2 2 2 3" xfId="46589" xr:uid="{00000000-0005-0000-0000-000001DE0000}"/>
    <cellStyle name="Note 2 2 2 3 2" xfId="46590" xr:uid="{00000000-0005-0000-0000-000002DE0000}"/>
    <cellStyle name="Note 2 2 2 3 2 2" xfId="46591" xr:uid="{00000000-0005-0000-0000-000003DE0000}"/>
    <cellStyle name="Note 2 2 2 3 2 2 2" xfId="46592" xr:uid="{00000000-0005-0000-0000-000004DE0000}"/>
    <cellStyle name="Note 2 2 2 3 2 2 2 2" xfId="46593" xr:uid="{00000000-0005-0000-0000-000005DE0000}"/>
    <cellStyle name="Note 2 2 2 3 2 2 2 2 2" xfId="46594" xr:uid="{00000000-0005-0000-0000-000006DE0000}"/>
    <cellStyle name="Note 2 2 2 3 2 2 2 2 3" xfId="59287" xr:uid="{00000000-0005-0000-0000-000007DE0000}"/>
    <cellStyle name="Note 2 2 2 3 2 2 2 3" xfId="46595" xr:uid="{00000000-0005-0000-0000-000008DE0000}"/>
    <cellStyle name="Note 2 2 2 3 2 2 2 4" xfId="46596" xr:uid="{00000000-0005-0000-0000-000009DE0000}"/>
    <cellStyle name="Note 2 2 2 3 2 2 3" xfId="46597" xr:uid="{00000000-0005-0000-0000-00000ADE0000}"/>
    <cellStyle name="Note 2 2 2 3 2 2 3 2" xfId="46598" xr:uid="{00000000-0005-0000-0000-00000BDE0000}"/>
    <cellStyle name="Note 2 2 2 3 2 2 3 2 2" xfId="46599" xr:uid="{00000000-0005-0000-0000-00000CDE0000}"/>
    <cellStyle name="Note 2 2 2 3 2 2 3 2 3" xfId="59288" xr:uid="{00000000-0005-0000-0000-00000DDE0000}"/>
    <cellStyle name="Note 2 2 2 3 2 2 3 3" xfId="46600" xr:uid="{00000000-0005-0000-0000-00000EDE0000}"/>
    <cellStyle name="Note 2 2 2 3 2 2 3 4" xfId="46601" xr:uid="{00000000-0005-0000-0000-00000FDE0000}"/>
    <cellStyle name="Note 2 2 2 3 2 2 4" xfId="46602" xr:uid="{00000000-0005-0000-0000-000010DE0000}"/>
    <cellStyle name="Note 2 2 2 3 2 2 4 2" xfId="46603" xr:uid="{00000000-0005-0000-0000-000011DE0000}"/>
    <cellStyle name="Note 2 2 2 3 2 2 4 3" xfId="59289" xr:uid="{00000000-0005-0000-0000-000012DE0000}"/>
    <cellStyle name="Note 2 2 2 3 2 2 5" xfId="46604" xr:uid="{00000000-0005-0000-0000-000013DE0000}"/>
    <cellStyle name="Note 2 2 2 3 2 2 6" xfId="46605" xr:uid="{00000000-0005-0000-0000-000014DE0000}"/>
    <cellStyle name="Note 2 2 2 3 2 3" xfId="46606" xr:uid="{00000000-0005-0000-0000-000015DE0000}"/>
    <cellStyle name="Note 2 2 2 3 2 3 2" xfId="46607" xr:uid="{00000000-0005-0000-0000-000016DE0000}"/>
    <cellStyle name="Note 2 2 2 3 2 3 2 2" xfId="46608" xr:uid="{00000000-0005-0000-0000-000017DE0000}"/>
    <cellStyle name="Note 2 2 2 3 2 3 2 3" xfId="59290" xr:uid="{00000000-0005-0000-0000-000018DE0000}"/>
    <cellStyle name="Note 2 2 2 3 2 3 3" xfId="46609" xr:uid="{00000000-0005-0000-0000-000019DE0000}"/>
    <cellStyle name="Note 2 2 2 3 2 3 4" xfId="46610" xr:uid="{00000000-0005-0000-0000-00001ADE0000}"/>
    <cellStyle name="Note 2 2 2 3 2 4" xfId="46611" xr:uid="{00000000-0005-0000-0000-00001BDE0000}"/>
    <cellStyle name="Note 2 2 2 3 2 4 2" xfId="46612" xr:uid="{00000000-0005-0000-0000-00001CDE0000}"/>
    <cellStyle name="Note 2 2 2 3 2 4 2 2" xfId="46613" xr:uid="{00000000-0005-0000-0000-00001DDE0000}"/>
    <cellStyle name="Note 2 2 2 3 2 4 2 3" xfId="59291" xr:uid="{00000000-0005-0000-0000-00001EDE0000}"/>
    <cellStyle name="Note 2 2 2 3 2 4 3" xfId="46614" xr:uid="{00000000-0005-0000-0000-00001FDE0000}"/>
    <cellStyle name="Note 2 2 2 3 2 4 4" xfId="46615" xr:uid="{00000000-0005-0000-0000-000020DE0000}"/>
    <cellStyle name="Note 2 2 2 3 2 5" xfId="46616" xr:uid="{00000000-0005-0000-0000-000021DE0000}"/>
    <cellStyle name="Note 2 2 2 3 2 5 2" xfId="46617" xr:uid="{00000000-0005-0000-0000-000022DE0000}"/>
    <cellStyle name="Note 2 2 2 3 2 5 3" xfId="59292" xr:uid="{00000000-0005-0000-0000-000023DE0000}"/>
    <cellStyle name="Note 2 2 2 3 2 6" xfId="46618" xr:uid="{00000000-0005-0000-0000-000024DE0000}"/>
    <cellStyle name="Note 2 2 2 3 2 7" xfId="46619" xr:uid="{00000000-0005-0000-0000-000025DE0000}"/>
    <cellStyle name="Note 2 2 2 3 3" xfId="46620" xr:uid="{00000000-0005-0000-0000-000026DE0000}"/>
    <cellStyle name="Note 2 2 2 3 3 2" xfId="46621" xr:uid="{00000000-0005-0000-0000-000027DE0000}"/>
    <cellStyle name="Note 2 2 2 3 3 2 2" xfId="46622" xr:uid="{00000000-0005-0000-0000-000028DE0000}"/>
    <cellStyle name="Note 2 2 2 3 3 2 2 2" xfId="46623" xr:uid="{00000000-0005-0000-0000-000029DE0000}"/>
    <cellStyle name="Note 2 2 2 3 3 2 2 3" xfId="59293" xr:uid="{00000000-0005-0000-0000-00002ADE0000}"/>
    <cellStyle name="Note 2 2 2 3 3 2 3" xfId="46624" xr:uid="{00000000-0005-0000-0000-00002BDE0000}"/>
    <cellStyle name="Note 2 2 2 3 3 2 4" xfId="46625" xr:uid="{00000000-0005-0000-0000-00002CDE0000}"/>
    <cellStyle name="Note 2 2 2 3 3 3" xfId="46626" xr:uid="{00000000-0005-0000-0000-00002DDE0000}"/>
    <cellStyle name="Note 2 2 2 3 3 3 2" xfId="46627" xr:uid="{00000000-0005-0000-0000-00002EDE0000}"/>
    <cellStyle name="Note 2 2 2 3 3 3 2 2" xfId="46628" xr:uid="{00000000-0005-0000-0000-00002FDE0000}"/>
    <cellStyle name="Note 2 2 2 3 3 3 2 3" xfId="59294" xr:uid="{00000000-0005-0000-0000-000030DE0000}"/>
    <cellStyle name="Note 2 2 2 3 3 3 3" xfId="46629" xr:uid="{00000000-0005-0000-0000-000031DE0000}"/>
    <cellStyle name="Note 2 2 2 3 3 3 4" xfId="46630" xr:uid="{00000000-0005-0000-0000-000032DE0000}"/>
    <cellStyle name="Note 2 2 2 3 3 4" xfId="46631" xr:uid="{00000000-0005-0000-0000-000033DE0000}"/>
    <cellStyle name="Note 2 2 2 3 3 4 2" xfId="46632" xr:uid="{00000000-0005-0000-0000-000034DE0000}"/>
    <cellStyle name="Note 2 2 2 3 3 4 3" xfId="59295" xr:uid="{00000000-0005-0000-0000-000035DE0000}"/>
    <cellStyle name="Note 2 2 2 3 3 5" xfId="46633" xr:uid="{00000000-0005-0000-0000-000036DE0000}"/>
    <cellStyle name="Note 2 2 2 3 3 6" xfId="46634" xr:uid="{00000000-0005-0000-0000-000037DE0000}"/>
    <cellStyle name="Note 2 2 2 3 4" xfId="46635" xr:uid="{00000000-0005-0000-0000-000038DE0000}"/>
    <cellStyle name="Note 2 2 2 3 4 2" xfId="46636" xr:uid="{00000000-0005-0000-0000-000039DE0000}"/>
    <cellStyle name="Note 2 2 2 3 4 2 2" xfId="46637" xr:uid="{00000000-0005-0000-0000-00003ADE0000}"/>
    <cellStyle name="Note 2 2 2 3 4 2 2 2" xfId="46638" xr:uid="{00000000-0005-0000-0000-00003BDE0000}"/>
    <cellStyle name="Note 2 2 2 3 4 2 2 3" xfId="59296" xr:uid="{00000000-0005-0000-0000-00003CDE0000}"/>
    <cellStyle name="Note 2 2 2 3 4 2 3" xfId="46639" xr:uid="{00000000-0005-0000-0000-00003DDE0000}"/>
    <cellStyle name="Note 2 2 2 3 4 2 4" xfId="46640" xr:uid="{00000000-0005-0000-0000-00003EDE0000}"/>
    <cellStyle name="Note 2 2 2 3 4 3" xfId="46641" xr:uid="{00000000-0005-0000-0000-00003FDE0000}"/>
    <cellStyle name="Note 2 2 2 3 4 3 2" xfId="46642" xr:uid="{00000000-0005-0000-0000-000040DE0000}"/>
    <cellStyle name="Note 2 2 2 3 4 3 3" xfId="59297" xr:uid="{00000000-0005-0000-0000-000041DE0000}"/>
    <cellStyle name="Note 2 2 2 3 4 4" xfId="46643" xr:uid="{00000000-0005-0000-0000-000042DE0000}"/>
    <cellStyle name="Note 2 2 2 3 4 5" xfId="46644" xr:uid="{00000000-0005-0000-0000-000043DE0000}"/>
    <cellStyle name="Note 2 2 2 3 5" xfId="46645" xr:uid="{00000000-0005-0000-0000-000044DE0000}"/>
    <cellStyle name="Note 2 2 2 3 5 2" xfId="46646" xr:uid="{00000000-0005-0000-0000-000045DE0000}"/>
    <cellStyle name="Note 2 2 2 3 5 2 2" xfId="46647" xr:uid="{00000000-0005-0000-0000-000046DE0000}"/>
    <cellStyle name="Note 2 2 2 3 5 2 3" xfId="59298" xr:uid="{00000000-0005-0000-0000-000047DE0000}"/>
    <cellStyle name="Note 2 2 2 3 5 3" xfId="46648" xr:uid="{00000000-0005-0000-0000-000048DE0000}"/>
    <cellStyle name="Note 2 2 2 3 5 4" xfId="46649" xr:uid="{00000000-0005-0000-0000-000049DE0000}"/>
    <cellStyle name="Note 2 2 2 3 6" xfId="46650" xr:uid="{00000000-0005-0000-0000-00004ADE0000}"/>
    <cellStyle name="Note 2 2 2 3 6 2" xfId="46651" xr:uid="{00000000-0005-0000-0000-00004BDE0000}"/>
    <cellStyle name="Note 2 2 2 3 6 2 2" xfId="46652" xr:uid="{00000000-0005-0000-0000-00004CDE0000}"/>
    <cellStyle name="Note 2 2 2 3 6 2 3" xfId="59299" xr:uid="{00000000-0005-0000-0000-00004DDE0000}"/>
    <cellStyle name="Note 2 2 2 3 6 3" xfId="46653" xr:uid="{00000000-0005-0000-0000-00004EDE0000}"/>
    <cellStyle name="Note 2 2 2 3 6 4" xfId="46654" xr:uid="{00000000-0005-0000-0000-00004FDE0000}"/>
    <cellStyle name="Note 2 2 2 3 7" xfId="46655" xr:uid="{00000000-0005-0000-0000-000050DE0000}"/>
    <cellStyle name="Note 2 2 2 3 7 2" xfId="46656" xr:uid="{00000000-0005-0000-0000-000051DE0000}"/>
    <cellStyle name="Note 2 2 2 3 7 3" xfId="59300" xr:uid="{00000000-0005-0000-0000-000052DE0000}"/>
    <cellStyle name="Note 2 2 2 3 8" xfId="46657" xr:uid="{00000000-0005-0000-0000-000053DE0000}"/>
    <cellStyle name="Note 2 2 2 3 9" xfId="46658" xr:uid="{00000000-0005-0000-0000-000054DE0000}"/>
    <cellStyle name="Note 2 2 2 4" xfId="46659" xr:uid="{00000000-0005-0000-0000-000055DE0000}"/>
    <cellStyle name="Note 2 2 2 4 2" xfId="46660" xr:uid="{00000000-0005-0000-0000-000056DE0000}"/>
    <cellStyle name="Note 2 2 2 4 2 2" xfId="46661" xr:uid="{00000000-0005-0000-0000-000057DE0000}"/>
    <cellStyle name="Note 2 2 2 4 2 2 2" xfId="46662" xr:uid="{00000000-0005-0000-0000-000058DE0000}"/>
    <cellStyle name="Note 2 2 2 4 2 2 2 2" xfId="46663" xr:uid="{00000000-0005-0000-0000-000059DE0000}"/>
    <cellStyle name="Note 2 2 2 4 2 2 2 3" xfId="59301" xr:uid="{00000000-0005-0000-0000-00005ADE0000}"/>
    <cellStyle name="Note 2 2 2 4 2 2 3" xfId="46664" xr:uid="{00000000-0005-0000-0000-00005BDE0000}"/>
    <cellStyle name="Note 2 2 2 4 2 2 4" xfId="46665" xr:uid="{00000000-0005-0000-0000-00005CDE0000}"/>
    <cellStyle name="Note 2 2 2 4 2 3" xfId="46666" xr:uid="{00000000-0005-0000-0000-00005DDE0000}"/>
    <cellStyle name="Note 2 2 2 4 2 3 2" xfId="46667" xr:uid="{00000000-0005-0000-0000-00005EDE0000}"/>
    <cellStyle name="Note 2 2 2 4 2 3 2 2" xfId="46668" xr:uid="{00000000-0005-0000-0000-00005FDE0000}"/>
    <cellStyle name="Note 2 2 2 4 2 3 2 3" xfId="59302" xr:uid="{00000000-0005-0000-0000-000060DE0000}"/>
    <cellStyle name="Note 2 2 2 4 2 3 3" xfId="46669" xr:uid="{00000000-0005-0000-0000-000061DE0000}"/>
    <cellStyle name="Note 2 2 2 4 2 3 4" xfId="46670" xr:uid="{00000000-0005-0000-0000-000062DE0000}"/>
    <cellStyle name="Note 2 2 2 4 2 4" xfId="46671" xr:uid="{00000000-0005-0000-0000-000063DE0000}"/>
    <cellStyle name="Note 2 2 2 4 2 4 2" xfId="46672" xr:uid="{00000000-0005-0000-0000-000064DE0000}"/>
    <cellStyle name="Note 2 2 2 4 2 4 3" xfId="59303" xr:uid="{00000000-0005-0000-0000-000065DE0000}"/>
    <cellStyle name="Note 2 2 2 4 2 5" xfId="46673" xr:uid="{00000000-0005-0000-0000-000066DE0000}"/>
    <cellStyle name="Note 2 2 2 4 2 6" xfId="46674" xr:uid="{00000000-0005-0000-0000-000067DE0000}"/>
    <cellStyle name="Note 2 2 2 4 3" xfId="46675" xr:uid="{00000000-0005-0000-0000-000068DE0000}"/>
    <cellStyle name="Note 2 2 2 4 3 2" xfId="46676" xr:uid="{00000000-0005-0000-0000-000069DE0000}"/>
    <cellStyle name="Note 2 2 2 4 3 2 2" xfId="46677" xr:uid="{00000000-0005-0000-0000-00006ADE0000}"/>
    <cellStyle name="Note 2 2 2 4 3 2 3" xfId="59304" xr:uid="{00000000-0005-0000-0000-00006BDE0000}"/>
    <cellStyle name="Note 2 2 2 4 3 3" xfId="46678" xr:uid="{00000000-0005-0000-0000-00006CDE0000}"/>
    <cellStyle name="Note 2 2 2 4 3 4" xfId="46679" xr:uid="{00000000-0005-0000-0000-00006DDE0000}"/>
    <cellStyle name="Note 2 2 2 4 4" xfId="46680" xr:uid="{00000000-0005-0000-0000-00006EDE0000}"/>
    <cellStyle name="Note 2 2 2 4 4 2" xfId="46681" xr:uid="{00000000-0005-0000-0000-00006FDE0000}"/>
    <cellStyle name="Note 2 2 2 4 4 2 2" xfId="46682" xr:uid="{00000000-0005-0000-0000-000070DE0000}"/>
    <cellStyle name="Note 2 2 2 4 4 2 3" xfId="59305" xr:uid="{00000000-0005-0000-0000-000071DE0000}"/>
    <cellStyle name="Note 2 2 2 4 4 3" xfId="46683" xr:uid="{00000000-0005-0000-0000-000072DE0000}"/>
    <cellStyle name="Note 2 2 2 4 4 4" xfId="46684" xr:uid="{00000000-0005-0000-0000-000073DE0000}"/>
    <cellStyle name="Note 2 2 2 4 5" xfId="46685" xr:uid="{00000000-0005-0000-0000-000074DE0000}"/>
    <cellStyle name="Note 2 2 2 4 5 2" xfId="46686" xr:uid="{00000000-0005-0000-0000-000075DE0000}"/>
    <cellStyle name="Note 2 2 2 4 5 3" xfId="59306" xr:uid="{00000000-0005-0000-0000-000076DE0000}"/>
    <cellStyle name="Note 2 2 2 4 6" xfId="46687" xr:uid="{00000000-0005-0000-0000-000077DE0000}"/>
    <cellStyle name="Note 2 2 2 4 7" xfId="46688" xr:uid="{00000000-0005-0000-0000-000078DE0000}"/>
    <cellStyle name="Note 2 2 2 5" xfId="46689" xr:uid="{00000000-0005-0000-0000-000079DE0000}"/>
    <cellStyle name="Note 2 2 2 5 2" xfId="46690" xr:uid="{00000000-0005-0000-0000-00007ADE0000}"/>
    <cellStyle name="Note 2 2 2 5 2 2" xfId="46691" xr:uid="{00000000-0005-0000-0000-00007BDE0000}"/>
    <cellStyle name="Note 2 2 2 5 2 2 2" xfId="46692" xr:uid="{00000000-0005-0000-0000-00007CDE0000}"/>
    <cellStyle name="Note 2 2 2 5 2 2 3" xfId="59307" xr:uid="{00000000-0005-0000-0000-00007DDE0000}"/>
    <cellStyle name="Note 2 2 2 5 2 3" xfId="46693" xr:uid="{00000000-0005-0000-0000-00007EDE0000}"/>
    <cellStyle name="Note 2 2 2 5 2 4" xfId="46694" xr:uid="{00000000-0005-0000-0000-00007FDE0000}"/>
    <cellStyle name="Note 2 2 2 5 3" xfId="46695" xr:uid="{00000000-0005-0000-0000-000080DE0000}"/>
    <cellStyle name="Note 2 2 2 5 3 2" xfId="46696" xr:uid="{00000000-0005-0000-0000-000081DE0000}"/>
    <cellStyle name="Note 2 2 2 5 3 2 2" xfId="46697" xr:uid="{00000000-0005-0000-0000-000082DE0000}"/>
    <cellStyle name="Note 2 2 2 5 3 2 3" xfId="59308" xr:uid="{00000000-0005-0000-0000-000083DE0000}"/>
    <cellStyle name="Note 2 2 2 5 3 3" xfId="46698" xr:uid="{00000000-0005-0000-0000-000084DE0000}"/>
    <cellStyle name="Note 2 2 2 5 3 4" xfId="46699" xr:uid="{00000000-0005-0000-0000-000085DE0000}"/>
    <cellStyle name="Note 2 2 2 5 4" xfId="46700" xr:uid="{00000000-0005-0000-0000-000086DE0000}"/>
    <cellStyle name="Note 2 2 2 5 4 2" xfId="46701" xr:uid="{00000000-0005-0000-0000-000087DE0000}"/>
    <cellStyle name="Note 2 2 2 5 4 3" xfId="59309" xr:uid="{00000000-0005-0000-0000-000088DE0000}"/>
    <cellStyle name="Note 2 2 2 5 5" xfId="46702" xr:uid="{00000000-0005-0000-0000-000089DE0000}"/>
    <cellStyle name="Note 2 2 2 5 6" xfId="46703" xr:uid="{00000000-0005-0000-0000-00008ADE0000}"/>
    <cellStyle name="Note 2 2 2 6" xfId="46704" xr:uid="{00000000-0005-0000-0000-00008BDE0000}"/>
    <cellStyle name="Note 2 2 2 6 2" xfId="46705" xr:uid="{00000000-0005-0000-0000-00008CDE0000}"/>
    <cellStyle name="Note 2 2 2 6 2 2" xfId="46706" xr:uid="{00000000-0005-0000-0000-00008DDE0000}"/>
    <cellStyle name="Note 2 2 2 6 2 2 2" xfId="46707" xr:uid="{00000000-0005-0000-0000-00008EDE0000}"/>
    <cellStyle name="Note 2 2 2 6 2 2 3" xfId="59310" xr:uid="{00000000-0005-0000-0000-00008FDE0000}"/>
    <cellStyle name="Note 2 2 2 6 2 3" xfId="46708" xr:uid="{00000000-0005-0000-0000-000090DE0000}"/>
    <cellStyle name="Note 2 2 2 6 2 4" xfId="46709" xr:uid="{00000000-0005-0000-0000-000091DE0000}"/>
    <cellStyle name="Note 2 2 2 6 3" xfId="46710" xr:uid="{00000000-0005-0000-0000-000092DE0000}"/>
    <cellStyle name="Note 2 2 2 6 3 2" xfId="46711" xr:uid="{00000000-0005-0000-0000-000093DE0000}"/>
    <cellStyle name="Note 2 2 2 6 3 3" xfId="59311" xr:uid="{00000000-0005-0000-0000-000094DE0000}"/>
    <cellStyle name="Note 2 2 2 6 4" xfId="46712" xr:uid="{00000000-0005-0000-0000-000095DE0000}"/>
    <cellStyle name="Note 2 2 2 6 5" xfId="46713" xr:uid="{00000000-0005-0000-0000-000096DE0000}"/>
    <cellStyle name="Note 2 2 2 7" xfId="46714" xr:uid="{00000000-0005-0000-0000-000097DE0000}"/>
    <cellStyle name="Note 2 2 2 7 2" xfId="46715" xr:uid="{00000000-0005-0000-0000-000098DE0000}"/>
    <cellStyle name="Note 2 2 2 7 2 2" xfId="46716" xr:uid="{00000000-0005-0000-0000-000099DE0000}"/>
    <cellStyle name="Note 2 2 2 7 2 3" xfId="59312" xr:uid="{00000000-0005-0000-0000-00009ADE0000}"/>
    <cellStyle name="Note 2 2 2 7 3" xfId="46717" xr:uid="{00000000-0005-0000-0000-00009BDE0000}"/>
    <cellStyle name="Note 2 2 2 7 4" xfId="46718" xr:uid="{00000000-0005-0000-0000-00009CDE0000}"/>
    <cellStyle name="Note 2 2 2 8" xfId="46719" xr:uid="{00000000-0005-0000-0000-00009DDE0000}"/>
    <cellStyle name="Note 2 2 2 8 2" xfId="46720" xr:uid="{00000000-0005-0000-0000-00009EDE0000}"/>
    <cellStyle name="Note 2 2 2 8 2 2" xfId="46721" xr:uid="{00000000-0005-0000-0000-00009FDE0000}"/>
    <cellStyle name="Note 2 2 2 8 2 3" xfId="59313" xr:uid="{00000000-0005-0000-0000-0000A0DE0000}"/>
    <cellStyle name="Note 2 2 2 8 3" xfId="46722" xr:uid="{00000000-0005-0000-0000-0000A1DE0000}"/>
    <cellStyle name="Note 2 2 2 8 4" xfId="46723" xr:uid="{00000000-0005-0000-0000-0000A2DE0000}"/>
    <cellStyle name="Note 2 2 2 9" xfId="46724" xr:uid="{00000000-0005-0000-0000-0000A3DE0000}"/>
    <cellStyle name="Note 2 2 2 9 2" xfId="46725" xr:uid="{00000000-0005-0000-0000-0000A4DE0000}"/>
    <cellStyle name="Note 2 2 2 9 3" xfId="59314" xr:uid="{00000000-0005-0000-0000-0000A5DE0000}"/>
    <cellStyle name="Note 2 2 3" xfId="46726" xr:uid="{00000000-0005-0000-0000-0000A6DE0000}"/>
    <cellStyle name="Note 2 2 3 10" xfId="46727" xr:uid="{00000000-0005-0000-0000-0000A7DE0000}"/>
    <cellStyle name="Note 2 2 3 11" xfId="46728" xr:uid="{00000000-0005-0000-0000-0000A8DE0000}"/>
    <cellStyle name="Note 2 2 3 2" xfId="46729" xr:uid="{00000000-0005-0000-0000-0000A9DE0000}"/>
    <cellStyle name="Note 2 2 3 2 10" xfId="46730" xr:uid="{00000000-0005-0000-0000-0000AADE0000}"/>
    <cellStyle name="Note 2 2 3 2 2" xfId="46731" xr:uid="{00000000-0005-0000-0000-0000ABDE0000}"/>
    <cellStyle name="Note 2 2 3 2 2 2" xfId="46732" xr:uid="{00000000-0005-0000-0000-0000ACDE0000}"/>
    <cellStyle name="Note 2 2 3 2 2 2 2" xfId="46733" xr:uid="{00000000-0005-0000-0000-0000ADDE0000}"/>
    <cellStyle name="Note 2 2 3 2 2 2 2 2" xfId="46734" xr:uid="{00000000-0005-0000-0000-0000AEDE0000}"/>
    <cellStyle name="Note 2 2 3 2 2 2 2 2 2" xfId="46735" xr:uid="{00000000-0005-0000-0000-0000AFDE0000}"/>
    <cellStyle name="Note 2 2 3 2 2 2 2 2 2 2" xfId="46736" xr:uid="{00000000-0005-0000-0000-0000B0DE0000}"/>
    <cellStyle name="Note 2 2 3 2 2 2 2 2 2 3" xfId="59315" xr:uid="{00000000-0005-0000-0000-0000B1DE0000}"/>
    <cellStyle name="Note 2 2 3 2 2 2 2 2 3" xfId="46737" xr:uid="{00000000-0005-0000-0000-0000B2DE0000}"/>
    <cellStyle name="Note 2 2 3 2 2 2 2 2 4" xfId="46738" xr:uid="{00000000-0005-0000-0000-0000B3DE0000}"/>
    <cellStyle name="Note 2 2 3 2 2 2 2 3" xfId="46739" xr:uid="{00000000-0005-0000-0000-0000B4DE0000}"/>
    <cellStyle name="Note 2 2 3 2 2 2 2 3 2" xfId="46740" xr:uid="{00000000-0005-0000-0000-0000B5DE0000}"/>
    <cellStyle name="Note 2 2 3 2 2 2 2 3 2 2" xfId="46741" xr:uid="{00000000-0005-0000-0000-0000B6DE0000}"/>
    <cellStyle name="Note 2 2 3 2 2 2 2 3 2 3" xfId="59316" xr:uid="{00000000-0005-0000-0000-0000B7DE0000}"/>
    <cellStyle name="Note 2 2 3 2 2 2 2 3 3" xfId="46742" xr:uid="{00000000-0005-0000-0000-0000B8DE0000}"/>
    <cellStyle name="Note 2 2 3 2 2 2 2 3 4" xfId="46743" xr:uid="{00000000-0005-0000-0000-0000B9DE0000}"/>
    <cellStyle name="Note 2 2 3 2 2 2 2 4" xfId="46744" xr:uid="{00000000-0005-0000-0000-0000BADE0000}"/>
    <cellStyle name="Note 2 2 3 2 2 2 2 4 2" xfId="46745" xr:uid="{00000000-0005-0000-0000-0000BBDE0000}"/>
    <cellStyle name="Note 2 2 3 2 2 2 2 4 3" xfId="59317" xr:uid="{00000000-0005-0000-0000-0000BCDE0000}"/>
    <cellStyle name="Note 2 2 3 2 2 2 2 5" xfId="46746" xr:uid="{00000000-0005-0000-0000-0000BDDE0000}"/>
    <cellStyle name="Note 2 2 3 2 2 2 2 6" xfId="46747" xr:uid="{00000000-0005-0000-0000-0000BEDE0000}"/>
    <cellStyle name="Note 2 2 3 2 2 2 3" xfId="46748" xr:uid="{00000000-0005-0000-0000-0000BFDE0000}"/>
    <cellStyle name="Note 2 2 3 2 2 2 3 2" xfId="46749" xr:uid="{00000000-0005-0000-0000-0000C0DE0000}"/>
    <cellStyle name="Note 2 2 3 2 2 2 3 2 2" xfId="46750" xr:uid="{00000000-0005-0000-0000-0000C1DE0000}"/>
    <cellStyle name="Note 2 2 3 2 2 2 3 2 3" xfId="59318" xr:uid="{00000000-0005-0000-0000-0000C2DE0000}"/>
    <cellStyle name="Note 2 2 3 2 2 2 3 3" xfId="46751" xr:uid="{00000000-0005-0000-0000-0000C3DE0000}"/>
    <cellStyle name="Note 2 2 3 2 2 2 3 4" xfId="46752" xr:uid="{00000000-0005-0000-0000-0000C4DE0000}"/>
    <cellStyle name="Note 2 2 3 2 2 2 4" xfId="46753" xr:uid="{00000000-0005-0000-0000-0000C5DE0000}"/>
    <cellStyle name="Note 2 2 3 2 2 2 4 2" xfId="46754" xr:uid="{00000000-0005-0000-0000-0000C6DE0000}"/>
    <cellStyle name="Note 2 2 3 2 2 2 4 2 2" xfId="46755" xr:uid="{00000000-0005-0000-0000-0000C7DE0000}"/>
    <cellStyle name="Note 2 2 3 2 2 2 4 2 3" xfId="59319" xr:uid="{00000000-0005-0000-0000-0000C8DE0000}"/>
    <cellStyle name="Note 2 2 3 2 2 2 4 3" xfId="46756" xr:uid="{00000000-0005-0000-0000-0000C9DE0000}"/>
    <cellStyle name="Note 2 2 3 2 2 2 4 4" xfId="46757" xr:uid="{00000000-0005-0000-0000-0000CADE0000}"/>
    <cellStyle name="Note 2 2 3 2 2 2 5" xfId="46758" xr:uid="{00000000-0005-0000-0000-0000CBDE0000}"/>
    <cellStyle name="Note 2 2 3 2 2 2 5 2" xfId="46759" xr:uid="{00000000-0005-0000-0000-0000CCDE0000}"/>
    <cellStyle name="Note 2 2 3 2 2 2 5 3" xfId="59320" xr:uid="{00000000-0005-0000-0000-0000CDDE0000}"/>
    <cellStyle name="Note 2 2 3 2 2 2 6" xfId="46760" xr:uid="{00000000-0005-0000-0000-0000CEDE0000}"/>
    <cellStyle name="Note 2 2 3 2 2 2 7" xfId="46761" xr:uid="{00000000-0005-0000-0000-0000CFDE0000}"/>
    <cellStyle name="Note 2 2 3 2 2 3" xfId="46762" xr:uid="{00000000-0005-0000-0000-0000D0DE0000}"/>
    <cellStyle name="Note 2 2 3 2 2 3 2" xfId="46763" xr:uid="{00000000-0005-0000-0000-0000D1DE0000}"/>
    <cellStyle name="Note 2 2 3 2 2 3 2 2" xfId="46764" xr:uid="{00000000-0005-0000-0000-0000D2DE0000}"/>
    <cellStyle name="Note 2 2 3 2 2 3 2 2 2" xfId="46765" xr:uid="{00000000-0005-0000-0000-0000D3DE0000}"/>
    <cellStyle name="Note 2 2 3 2 2 3 2 2 3" xfId="59321" xr:uid="{00000000-0005-0000-0000-0000D4DE0000}"/>
    <cellStyle name="Note 2 2 3 2 2 3 2 3" xfId="46766" xr:uid="{00000000-0005-0000-0000-0000D5DE0000}"/>
    <cellStyle name="Note 2 2 3 2 2 3 2 4" xfId="46767" xr:uid="{00000000-0005-0000-0000-0000D6DE0000}"/>
    <cellStyle name="Note 2 2 3 2 2 3 3" xfId="46768" xr:uid="{00000000-0005-0000-0000-0000D7DE0000}"/>
    <cellStyle name="Note 2 2 3 2 2 3 3 2" xfId="46769" xr:uid="{00000000-0005-0000-0000-0000D8DE0000}"/>
    <cellStyle name="Note 2 2 3 2 2 3 3 2 2" xfId="46770" xr:uid="{00000000-0005-0000-0000-0000D9DE0000}"/>
    <cellStyle name="Note 2 2 3 2 2 3 3 2 3" xfId="59322" xr:uid="{00000000-0005-0000-0000-0000DADE0000}"/>
    <cellStyle name="Note 2 2 3 2 2 3 3 3" xfId="46771" xr:uid="{00000000-0005-0000-0000-0000DBDE0000}"/>
    <cellStyle name="Note 2 2 3 2 2 3 3 4" xfId="46772" xr:uid="{00000000-0005-0000-0000-0000DCDE0000}"/>
    <cellStyle name="Note 2 2 3 2 2 3 4" xfId="46773" xr:uid="{00000000-0005-0000-0000-0000DDDE0000}"/>
    <cellStyle name="Note 2 2 3 2 2 3 4 2" xfId="46774" xr:uid="{00000000-0005-0000-0000-0000DEDE0000}"/>
    <cellStyle name="Note 2 2 3 2 2 3 4 3" xfId="59323" xr:uid="{00000000-0005-0000-0000-0000DFDE0000}"/>
    <cellStyle name="Note 2 2 3 2 2 3 5" xfId="46775" xr:uid="{00000000-0005-0000-0000-0000E0DE0000}"/>
    <cellStyle name="Note 2 2 3 2 2 3 6" xfId="46776" xr:uid="{00000000-0005-0000-0000-0000E1DE0000}"/>
    <cellStyle name="Note 2 2 3 2 2 4" xfId="46777" xr:uid="{00000000-0005-0000-0000-0000E2DE0000}"/>
    <cellStyle name="Note 2 2 3 2 2 4 2" xfId="46778" xr:uid="{00000000-0005-0000-0000-0000E3DE0000}"/>
    <cellStyle name="Note 2 2 3 2 2 4 2 2" xfId="46779" xr:uid="{00000000-0005-0000-0000-0000E4DE0000}"/>
    <cellStyle name="Note 2 2 3 2 2 4 2 3" xfId="59324" xr:uid="{00000000-0005-0000-0000-0000E5DE0000}"/>
    <cellStyle name="Note 2 2 3 2 2 4 3" xfId="46780" xr:uid="{00000000-0005-0000-0000-0000E6DE0000}"/>
    <cellStyle name="Note 2 2 3 2 2 4 4" xfId="46781" xr:uid="{00000000-0005-0000-0000-0000E7DE0000}"/>
    <cellStyle name="Note 2 2 3 2 2 5" xfId="46782" xr:uid="{00000000-0005-0000-0000-0000E8DE0000}"/>
    <cellStyle name="Note 2 2 3 2 2 5 2" xfId="46783" xr:uid="{00000000-0005-0000-0000-0000E9DE0000}"/>
    <cellStyle name="Note 2 2 3 2 2 5 2 2" xfId="46784" xr:uid="{00000000-0005-0000-0000-0000EADE0000}"/>
    <cellStyle name="Note 2 2 3 2 2 5 2 3" xfId="59325" xr:uid="{00000000-0005-0000-0000-0000EBDE0000}"/>
    <cellStyle name="Note 2 2 3 2 2 5 3" xfId="46785" xr:uid="{00000000-0005-0000-0000-0000ECDE0000}"/>
    <cellStyle name="Note 2 2 3 2 2 5 4" xfId="46786" xr:uid="{00000000-0005-0000-0000-0000EDDE0000}"/>
    <cellStyle name="Note 2 2 3 2 2 6" xfId="46787" xr:uid="{00000000-0005-0000-0000-0000EEDE0000}"/>
    <cellStyle name="Note 2 2 3 2 2 6 2" xfId="46788" xr:uid="{00000000-0005-0000-0000-0000EFDE0000}"/>
    <cellStyle name="Note 2 2 3 2 2 6 3" xfId="59326" xr:uid="{00000000-0005-0000-0000-0000F0DE0000}"/>
    <cellStyle name="Note 2 2 3 2 2 7" xfId="46789" xr:uid="{00000000-0005-0000-0000-0000F1DE0000}"/>
    <cellStyle name="Note 2 2 3 2 2 8" xfId="46790" xr:uid="{00000000-0005-0000-0000-0000F2DE0000}"/>
    <cellStyle name="Note 2 2 3 2 3" xfId="46791" xr:uid="{00000000-0005-0000-0000-0000F3DE0000}"/>
    <cellStyle name="Note 2 2 3 2 3 2" xfId="46792" xr:uid="{00000000-0005-0000-0000-0000F4DE0000}"/>
    <cellStyle name="Note 2 2 3 2 3 2 2" xfId="46793" xr:uid="{00000000-0005-0000-0000-0000F5DE0000}"/>
    <cellStyle name="Note 2 2 3 2 3 2 2 2" xfId="46794" xr:uid="{00000000-0005-0000-0000-0000F6DE0000}"/>
    <cellStyle name="Note 2 2 3 2 3 2 2 2 2" xfId="46795" xr:uid="{00000000-0005-0000-0000-0000F7DE0000}"/>
    <cellStyle name="Note 2 2 3 2 3 2 2 2 3" xfId="59327" xr:uid="{00000000-0005-0000-0000-0000F8DE0000}"/>
    <cellStyle name="Note 2 2 3 2 3 2 2 3" xfId="46796" xr:uid="{00000000-0005-0000-0000-0000F9DE0000}"/>
    <cellStyle name="Note 2 2 3 2 3 2 2 4" xfId="46797" xr:uid="{00000000-0005-0000-0000-0000FADE0000}"/>
    <cellStyle name="Note 2 2 3 2 3 2 3" xfId="46798" xr:uid="{00000000-0005-0000-0000-0000FBDE0000}"/>
    <cellStyle name="Note 2 2 3 2 3 2 3 2" xfId="46799" xr:uid="{00000000-0005-0000-0000-0000FCDE0000}"/>
    <cellStyle name="Note 2 2 3 2 3 2 3 2 2" xfId="46800" xr:uid="{00000000-0005-0000-0000-0000FDDE0000}"/>
    <cellStyle name="Note 2 2 3 2 3 2 3 2 3" xfId="59328" xr:uid="{00000000-0005-0000-0000-0000FEDE0000}"/>
    <cellStyle name="Note 2 2 3 2 3 2 3 3" xfId="46801" xr:uid="{00000000-0005-0000-0000-0000FFDE0000}"/>
    <cellStyle name="Note 2 2 3 2 3 2 3 4" xfId="46802" xr:uid="{00000000-0005-0000-0000-000000DF0000}"/>
    <cellStyle name="Note 2 2 3 2 3 2 4" xfId="46803" xr:uid="{00000000-0005-0000-0000-000001DF0000}"/>
    <cellStyle name="Note 2 2 3 2 3 2 4 2" xfId="46804" xr:uid="{00000000-0005-0000-0000-000002DF0000}"/>
    <cellStyle name="Note 2 2 3 2 3 2 4 3" xfId="59329" xr:uid="{00000000-0005-0000-0000-000003DF0000}"/>
    <cellStyle name="Note 2 2 3 2 3 2 5" xfId="46805" xr:uid="{00000000-0005-0000-0000-000004DF0000}"/>
    <cellStyle name="Note 2 2 3 2 3 2 6" xfId="46806" xr:uid="{00000000-0005-0000-0000-000005DF0000}"/>
    <cellStyle name="Note 2 2 3 2 3 3" xfId="46807" xr:uid="{00000000-0005-0000-0000-000006DF0000}"/>
    <cellStyle name="Note 2 2 3 2 3 3 2" xfId="46808" xr:uid="{00000000-0005-0000-0000-000007DF0000}"/>
    <cellStyle name="Note 2 2 3 2 3 3 2 2" xfId="46809" xr:uid="{00000000-0005-0000-0000-000008DF0000}"/>
    <cellStyle name="Note 2 2 3 2 3 3 2 3" xfId="59330" xr:uid="{00000000-0005-0000-0000-000009DF0000}"/>
    <cellStyle name="Note 2 2 3 2 3 3 3" xfId="46810" xr:uid="{00000000-0005-0000-0000-00000ADF0000}"/>
    <cellStyle name="Note 2 2 3 2 3 3 4" xfId="46811" xr:uid="{00000000-0005-0000-0000-00000BDF0000}"/>
    <cellStyle name="Note 2 2 3 2 3 4" xfId="46812" xr:uid="{00000000-0005-0000-0000-00000CDF0000}"/>
    <cellStyle name="Note 2 2 3 2 3 4 2" xfId="46813" xr:uid="{00000000-0005-0000-0000-00000DDF0000}"/>
    <cellStyle name="Note 2 2 3 2 3 4 2 2" xfId="46814" xr:uid="{00000000-0005-0000-0000-00000EDF0000}"/>
    <cellStyle name="Note 2 2 3 2 3 4 2 3" xfId="59331" xr:uid="{00000000-0005-0000-0000-00000FDF0000}"/>
    <cellStyle name="Note 2 2 3 2 3 4 3" xfId="46815" xr:uid="{00000000-0005-0000-0000-000010DF0000}"/>
    <cellStyle name="Note 2 2 3 2 3 4 4" xfId="46816" xr:uid="{00000000-0005-0000-0000-000011DF0000}"/>
    <cellStyle name="Note 2 2 3 2 3 5" xfId="46817" xr:uid="{00000000-0005-0000-0000-000012DF0000}"/>
    <cellStyle name="Note 2 2 3 2 3 5 2" xfId="46818" xr:uid="{00000000-0005-0000-0000-000013DF0000}"/>
    <cellStyle name="Note 2 2 3 2 3 5 3" xfId="59332" xr:uid="{00000000-0005-0000-0000-000014DF0000}"/>
    <cellStyle name="Note 2 2 3 2 3 6" xfId="46819" xr:uid="{00000000-0005-0000-0000-000015DF0000}"/>
    <cellStyle name="Note 2 2 3 2 3 7" xfId="46820" xr:uid="{00000000-0005-0000-0000-000016DF0000}"/>
    <cellStyle name="Note 2 2 3 2 4" xfId="46821" xr:uid="{00000000-0005-0000-0000-000017DF0000}"/>
    <cellStyle name="Note 2 2 3 2 4 2" xfId="46822" xr:uid="{00000000-0005-0000-0000-000018DF0000}"/>
    <cellStyle name="Note 2 2 3 2 4 2 2" xfId="46823" xr:uid="{00000000-0005-0000-0000-000019DF0000}"/>
    <cellStyle name="Note 2 2 3 2 4 2 2 2" xfId="46824" xr:uid="{00000000-0005-0000-0000-00001ADF0000}"/>
    <cellStyle name="Note 2 2 3 2 4 2 2 3" xfId="59333" xr:uid="{00000000-0005-0000-0000-00001BDF0000}"/>
    <cellStyle name="Note 2 2 3 2 4 2 3" xfId="46825" xr:uid="{00000000-0005-0000-0000-00001CDF0000}"/>
    <cellStyle name="Note 2 2 3 2 4 2 4" xfId="46826" xr:uid="{00000000-0005-0000-0000-00001DDF0000}"/>
    <cellStyle name="Note 2 2 3 2 4 3" xfId="46827" xr:uid="{00000000-0005-0000-0000-00001EDF0000}"/>
    <cellStyle name="Note 2 2 3 2 4 3 2" xfId="46828" xr:uid="{00000000-0005-0000-0000-00001FDF0000}"/>
    <cellStyle name="Note 2 2 3 2 4 3 2 2" xfId="46829" xr:uid="{00000000-0005-0000-0000-000020DF0000}"/>
    <cellStyle name="Note 2 2 3 2 4 3 2 3" xfId="59334" xr:uid="{00000000-0005-0000-0000-000021DF0000}"/>
    <cellStyle name="Note 2 2 3 2 4 3 3" xfId="46830" xr:uid="{00000000-0005-0000-0000-000022DF0000}"/>
    <cellStyle name="Note 2 2 3 2 4 3 4" xfId="46831" xr:uid="{00000000-0005-0000-0000-000023DF0000}"/>
    <cellStyle name="Note 2 2 3 2 4 4" xfId="46832" xr:uid="{00000000-0005-0000-0000-000024DF0000}"/>
    <cellStyle name="Note 2 2 3 2 4 4 2" xfId="46833" xr:uid="{00000000-0005-0000-0000-000025DF0000}"/>
    <cellStyle name="Note 2 2 3 2 4 4 3" xfId="59335" xr:uid="{00000000-0005-0000-0000-000026DF0000}"/>
    <cellStyle name="Note 2 2 3 2 4 5" xfId="46834" xr:uid="{00000000-0005-0000-0000-000027DF0000}"/>
    <cellStyle name="Note 2 2 3 2 4 6" xfId="46835" xr:uid="{00000000-0005-0000-0000-000028DF0000}"/>
    <cellStyle name="Note 2 2 3 2 5" xfId="46836" xr:uid="{00000000-0005-0000-0000-000029DF0000}"/>
    <cellStyle name="Note 2 2 3 2 5 2" xfId="46837" xr:uid="{00000000-0005-0000-0000-00002ADF0000}"/>
    <cellStyle name="Note 2 2 3 2 5 2 2" xfId="46838" xr:uid="{00000000-0005-0000-0000-00002BDF0000}"/>
    <cellStyle name="Note 2 2 3 2 5 2 2 2" xfId="46839" xr:uid="{00000000-0005-0000-0000-00002CDF0000}"/>
    <cellStyle name="Note 2 2 3 2 5 2 2 3" xfId="59336" xr:uid="{00000000-0005-0000-0000-00002DDF0000}"/>
    <cellStyle name="Note 2 2 3 2 5 2 3" xfId="46840" xr:uid="{00000000-0005-0000-0000-00002EDF0000}"/>
    <cellStyle name="Note 2 2 3 2 5 2 4" xfId="46841" xr:uid="{00000000-0005-0000-0000-00002FDF0000}"/>
    <cellStyle name="Note 2 2 3 2 5 3" xfId="46842" xr:uid="{00000000-0005-0000-0000-000030DF0000}"/>
    <cellStyle name="Note 2 2 3 2 5 3 2" xfId="46843" xr:uid="{00000000-0005-0000-0000-000031DF0000}"/>
    <cellStyle name="Note 2 2 3 2 5 3 3" xfId="59337" xr:uid="{00000000-0005-0000-0000-000032DF0000}"/>
    <cellStyle name="Note 2 2 3 2 5 4" xfId="46844" xr:uid="{00000000-0005-0000-0000-000033DF0000}"/>
    <cellStyle name="Note 2 2 3 2 5 5" xfId="46845" xr:uid="{00000000-0005-0000-0000-000034DF0000}"/>
    <cellStyle name="Note 2 2 3 2 6" xfId="46846" xr:uid="{00000000-0005-0000-0000-000035DF0000}"/>
    <cellStyle name="Note 2 2 3 2 6 2" xfId="46847" xr:uid="{00000000-0005-0000-0000-000036DF0000}"/>
    <cellStyle name="Note 2 2 3 2 6 2 2" xfId="46848" xr:uid="{00000000-0005-0000-0000-000037DF0000}"/>
    <cellStyle name="Note 2 2 3 2 6 2 3" xfId="59338" xr:uid="{00000000-0005-0000-0000-000038DF0000}"/>
    <cellStyle name="Note 2 2 3 2 6 3" xfId="46849" xr:uid="{00000000-0005-0000-0000-000039DF0000}"/>
    <cellStyle name="Note 2 2 3 2 6 4" xfId="46850" xr:uid="{00000000-0005-0000-0000-00003ADF0000}"/>
    <cellStyle name="Note 2 2 3 2 7" xfId="46851" xr:uid="{00000000-0005-0000-0000-00003BDF0000}"/>
    <cellStyle name="Note 2 2 3 2 7 2" xfId="46852" xr:uid="{00000000-0005-0000-0000-00003CDF0000}"/>
    <cellStyle name="Note 2 2 3 2 7 2 2" xfId="46853" xr:uid="{00000000-0005-0000-0000-00003DDF0000}"/>
    <cellStyle name="Note 2 2 3 2 7 2 3" xfId="59339" xr:uid="{00000000-0005-0000-0000-00003EDF0000}"/>
    <cellStyle name="Note 2 2 3 2 7 3" xfId="46854" xr:uid="{00000000-0005-0000-0000-00003FDF0000}"/>
    <cellStyle name="Note 2 2 3 2 7 4" xfId="46855" xr:uid="{00000000-0005-0000-0000-000040DF0000}"/>
    <cellStyle name="Note 2 2 3 2 8" xfId="46856" xr:uid="{00000000-0005-0000-0000-000041DF0000}"/>
    <cellStyle name="Note 2 2 3 2 8 2" xfId="46857" xr:uid="{00000000-0005-0000-0000-000042DF0000}"/>
    <cellStyle name="Note 2 2 3 2 8 3" xfId="59340" xr:uid="{00000000-0005-0000-0000-000043DF0000}"/>
    <cellStyle name="Note 2 2 3 2 9" xfId="46858" xr:uid="{00000000-0005-0000-0000-000044DF0000}"/>
    <cellStyle name="Note 2 2 3 3" xfId="46859" xr:uid="{00000000-0005-0000-0000-000045DF0000}"/>
    <cellStyle name="Note 2 2 3 3 2" xfId="46860" xr:uid="{00000000-0005-0000-0000-000046DF0000}"/>
    <cellStyle name="Note 2 2 3 3 2 2" xfId="46861" xr:uid="{00000000-0005-0000-0000-000047DF0000}"/>
    <cellStyle name="Note 2 2 3 3 2 2 2" xfId="46862" xr:uid="{00000000-0005-0000-0000-000048DF0000}"/>
    <cellStyle name="Note 2 2 3 3 2 2 2 2" xfId="46863" xr:uid="{00000000-0005-0000-0000-000049DF0000}"/>
    <cellStyle name="Note 2 2 3 3 2 2 2 2 2" xfId="46864" xr:uid="{00000000-0005-0000-0000-00004ADF0000}"/>
    <cellStyle name="Note 2 2 3 3 2 2 2 2 3" xfId="59341" xr:uid="{00000000-0005-0000-0000-00004BDF0000}"/>
    <cellStyle name="Note 2 2 3 3 2 2 2 3" xfId="46865" xr:uid="{00000000-0005-0000-0000-00004CDF0000}"/>
    <cellStyle name="Note 2 2 3 3 2 2 2 4" xfId="46866" xr:uid="{00000000-0005-0000-0000-00004DDF0000}"/>
    <cellStyle name="Note 2 2 3 3 2 2 3" xfId="46867" xr:uid="{00000000-0005-0000-0000-00004EDF0000}"/>
    <cellStyle name="Note 2 2 3 3 2 2 3 2" xfId="46868" xr:uid="{00000000-0005-0000-0000-00004FDF0000}"/>
    <cellStyle name="Note 2 2 3 3 2 2 3 2 2" xfId="46869" xr:uid="{00000000-0005-0000-0000-000050DF0000}"/>
    <cellStyle name="Note 2 2 3 3 2 2 3 2 3" xfId="59342" xr:uid="{00000000-0005-0000-0000-000051DF0000}"/>
    <cellStyle name="Note 2 2 3 3 2 2 3 3" xfId="46870" xr:uid="{00000000-0005-0000-0000-000052DF0000}"/>
    <cellStyle name="Note 2 2 3 3 2 2 3 4" xfId="46871" xr:uid="{00000000-0005-0000-0000-000053DF0000}"/>
    <cellStyle name="Note 2 2 3 3 2 2 4" xfId="46872" xr:uid="{00000000-0005-0000-0000-000054DF0000}"/>
    <cellStyle name="Note 2 2 3 3 2 2 4 2" xfId="46873" xr:uid="{00000000-0005-0000-0000-000055DF0000}"/>
    <cellStyle name="Note 2 2 3 3 2 2 4 3" xfId="59343" xr:uid="{00000000-0005-0000-0000-000056DF0000}"/>
    <cellStyle name="Note 2 2 3 3 2 2 5" xfId="46874" xr:uid="{00000000-0005-0000-0000-000057DF0000}"/>
    <cellStyle name="Note 2 2 3 3 2 2 6" xfId="46875" xr:uid="{00000000-0005-0000-0000-000058DF0000}"/>
    <cellStyle name="Note 2 2 3 3 2 3" xfId="46876" xr:uid="{00000000-0005-0000-0000-000059DF0000}"/>
    <cellStyle name="Note 2 2 3 3 2 3 2" xfId="46877" xr:uid="{00000000-0005-0000-0000-00005ADF0000}"/>
    <cellStyle name="Note 2 2 3 3 2 3 2 2" xfId="46878" xr:uid="{00000000-0005-0000-0000-00005BDF0000}"/>
    <cellStyle name="Note 2 2 3 3 2 3 2 3" xfId="59344" xr:uid="{00000000-0005-0000-0000-00005CDF0000}"/>
    <cellStyle name="Note 2 2 3 3 2 3 3" xfId="46879" xr:uid="{00000000-0005-0000-0000-00005DDF0000}"/>
    <cellStyle name="Note 2 2 3 3 2 3 4" xfId="46880" xr:uid="{00000000-0005-0000-0000-00005EDF0000}"/>
    <cellStyle name="Note 2 2 3 3 2 4" xfId="46881" xr:uid="{00000000-0005-0000-0000-00005FDF0000}"/>
    <cellStyle name="Note 2 2 3 3 2 4 2" xfId="46882" xr:uid="{00000000-0005-0000-0000-000060DF0000}"/>
    <cellStyle name="Note 2 2 3 3 2 4 2 2" xfId="46883" xr:uid="{00000000-0005-0000-0000-000061DF0000}"/>
    <cellStyle name="Note 2 2 3 3 2 4 2 3" xfId="59345" xr:uid="{00000000-0005-0000-0000-000062DF0000}"/>
    <cellStyle name="Note 2 2 3 3 2 4 3" xfId="46884" xr:uid="{00000000-0005-0000-0000-000063DF0000}"/>
    <cellStyle name="Note 2 2 3 3 2 4 4" xfId="46885" xr:uid="{00000000-0005-0000-0000-000064DF0000}"/>
    <cellStyle name="Note 2 2 3 3 2 5" xfId="46886" xr:uid="{00000000-0005-0000-0000-000065DF0000}"/>
    <cellStyle name="Note 2 2 3 3 2 5 2" xfId="46887" xr:uid="{00000000-0005-0000-0000-000066DF0000}"/>
    <cellStyle name="Note 2 2 3 3 2 5 3" xfId="59346" xr:uid="{00000000-0005-0000-0000-000067DF0000}"/>
    <cellStyle name="Note 2 2 3 3 2 6" xfId="46888" xr:uid="{00000000-0005-0000-0000-000068DF0000}"/>
    <cellStyle name="Note 2 2 3 3 2 7" xfId="46889" xr:uid="{00000000-0005-0000-0000-000069DF0000}"/>
    <cellStyle name="Note 2 2 3 3 3" xfId="46890" xr:uid="{00000000-0005-0000-0000-00006ADF0000}"/>
    <cellStyle name="Note 2 2 3 3 3 2" xfId="46891" xr:uid="{00000000-0005-0000-0000-00006BDF0000}"/>
    <cellStyle name="Note 2 2 3 3 3 2 2" xfId="46892" xr:uid="{00000000-0005-0000-0000-00006CDF0000}"/>
    <cellStyle name="Note 2 2 3 3 3 2 2 2" xfId="46893" xr:uid="{00000000-0005-0000-0000-00006DDF0000}"/>
    <cellStyle name="Note 2 2 3 3 3 2 2 3" xfId="59347" xr:uid="{00000000-0005-0000-0000-00006EDF0000}"/>
    <cellStyle name="Note 2 2 3 3 3 2 3" xfId="46894" xr:uid="{00000000-0005-0000-0000-00006FDF0000}"/>
    <cellStyle name="Note 2 2 3 3 3 2 4" xfId="46895" xr:uid="{00000000-0005-0000-0000-000070DF0000}"/>
    <cellStyle name="Note 2 2 3 3 3 3" xfId="46896" xr:uid="{00000000-0005-0000-0000-000071DF0000}"/>
    <cellStyle name="Note 2 2 3 3 3 3 2" xfId="46897" xr:uid="{00000000-0005-0000-0000-000072DF0000}"/>
    <cellStyle name="Note 2 2 3 3 3 3 2 2" xfId="46898" xr:uid="{00000000-0005-0000-0000-000073DF0000}"/>
    <cellStyle name="Note 2 2 3 3 3 3 2 3" xfId="59348" xr:uid="{00000000-0005-0000-0000-000074DF0000}"/>
    <cellStyle name="Note 2 2 3 3 3 3 3" xfId="46899" xr:uid="{00000000-0005-0000-0000-000075DF0000}"/>
    <cellStyle name="Note 2 2 3 3 3 3 4" xfId="46900" xr:uid="{00000000-0005-0000-0000-000076DF0000}"/>
    <cellStyle name="Note 2 2 3 3 3 4" xfId="46901" xr:uid="{00000000-0005-0000-0000-000077DF0000}"/>
    <cellStyle name="Note 2 2 3 3 3 4 2" xfId="46902" xr:uid="{00000000-0005-0000-0000-000078DF0000}"/>
    <cellStyle name="Note 2 2 3 3 3 4 3" xfId="59349" xr:uid="{00000000-0005-0000-0000-000079DF0000}"/>
    <cellStyle name="Note 2 2 3 3 3 5" xfId="46903" xr:uid="{00000000-0005-0000-0000-00007ADF0000}"/>
    <cellStyle name="Note 2 2 3 3 3 6" xfId="46904" xr:uid="{00000000-0005-0000-0000-00007BDF0000}"/>
    <cellStyle name="Note 2 2 3 3 4" xfId="46905" xr:uid="{00000000-0005-0000-0000-00007CDF0000}"/>
    <cellStyle name="Note 2 2 3 3 4 2" xfId="46906" xr:uid="{00000000-0005-0000-0000-00007DDF0000}"/>
    <cellStyle name="Note 2 2 3 3 4 2 2" xfId="46907" xr:uid="{00000000-0005-0000-0000-00007EDF0000}"/>
    <cellStyle name="Note 2 2 3 3 4 2 3" xfId="59350" xr:uid="{00000000-0005-0000-0000-00007FDF0000}"/>
    <cellStyle name="Note 2 2 3 3 4 3" xfId="46908" xr:uid="{00000000-0005-0000-0000-000080DF0000}"/>
    <cellStyle name="Note 2 2 3 3 4 4" xfId="46909" xr:uid="{00000000-0005-0000-0000-000081DF0000}"/>
    <cellStyle name="Note 2 2 3 3 5" xfId="46910" xr:uid="{00000000-0005-0000-0000-000082DF0000}"/>
    <cellStyle name="Note 2 2 3 3 5 2" xfId="46911" xr:uid="{00000000-0005-0000-0000-000083DF0000}"/>
    <cellStyle name="Note 2 2 3 3 5 2 2" xfId="46912" xr:uid="{00000000-0005-0000-0000-000084DF0000}"/>
    <cellStyle name="Note 2 2 3 3 5 2 3" xfId="59351" xr:uid="{00000000-0005-0000-0000-000085DF0000}"/>
    <cellStyle name="Note 2 2 3 3 5 3" xfId="46913" xr:uid="{00000000-0005-0000-0000-000086DF0000}"/>
    <cellStyle name="Note 2 2 3 3 5 4" xfId="46914" xr:uid="{00000000-0005-0000-0000-000087DF0000}"/>
    <cellStyle name="Note 2 2 3 3 6" xfId="46915" xr:uid="{00000000-0005-0000-0000-000088DF0000}"/>
    <cellStyle name="Note 2 2 3 3 6 2" xfId="46916" xr:uid="{00000000-0005-0000-0000-000089DF0000}"/>
    <cellStyle name="Note 2 2 3 3 6 3" xfId="59352" xr:uid="{00000000-0005-0000-0000-00008ADF0000}"/>
    <cellStyle name="Note 2 2 3 3 7" xfId="46917" xr:uid="{00000000-0005-0000-0000-00008BDF0000}"/>
    <cellStyle name="Note 2 2 3 3 8" xfId="46918" xr:uid="{00000000-0005-0000-0000-00008CDF0000}"/>
    <cellStyle name="Note 2 2 3 4" xfId="46919" xr:uid="{00000000-0005-0000-0000-00008DDF0000}"/>
    <cellStyle name="Note 2 2 3 4 2" xfId="46920" xr:uid="{00000000-0005-0000-0000-00008EDF0000}"/>
    <cellStyle name="Note 2 2 3 4 2 2" xfId="46921" xr:uid="{00000000-0005-0000-0000-00008FDF0000}"/>
    <cellStyle name="Note 2 2 3 4 2 2 2" xfId="46922" xr:uid="{00000000-0005-0000-0000-000090DF0000}"/>
    <cellStyle name="Note 2 2 3 4 2 2 2 2" xfId="46923" xr:uid="{00000000-0005-0000-0000-000091DF0000}"/>
    <cellStyle name="Note 2 2 3 4 2 2 2 3" xfId="59353" xr:uid="{00000000-0005-0000-0000-000092DF0000}"/>
    <cellStyle name="Note 2 2 3 4 2 2 3" xfId="46924" xr:uid="{00000000-0005-0000-0000-000093DF0000}"/>
    <cellStyle name="Note 2 2 3 4 2 2 4" xfId="46925" xr:uid="{00000000-0005-0000-0000-000094DF0000}"/>
    <cellStyle name="Note 2 2 3 4 2 3" xfId="46926" xr:uid="{00000000-0005-0000-0000-000095DF0000}"/>
    <cellStyle name="Note 2 2 3 4 2 3 2" xfId="46927" xr:uid="{00000000-0005-0000-0000-000096DF0000}"/>
    <cellStyle name="Note 2 2 3 4 2 3 2 2" xfId="46928" xr:uid="{00000000-0005-0000-0000-000097DF0000}"/>
    <cellStyle name="Note 2 2 3 4 2 3 2 3" xfId="59354" xr:uid="{00000000-0005-0000-0000-000098DF0000}"/>
    <cellStyle name="Note 2 2 3 4 2 3 3" xfId="46929" xr:uid="{00000000-0005-0000-0000-000099DF0000}"/>
    <cellStyle name="Note 2 2 3 4 2 3 4" xfId="46930" xr:uid="{00000000-0005-0000-0000-00009ADF0000}"/>
    <cellStyle name="Note 2 2 3 4 2 4" xfId="46931" xr:uid="{00000000-0005-0000-0000-00009BDF0000}"/>
    <cellStyle name="Note 2 2 3 4 2 4 2" xfId="46932" xr:uid="{00000000-0005-0000-0000-00009CDF0000}"/>
    <cellStyle name="Note 2 2 3 4 2 4 3" xfId="59355" xr:uid="{00000000-0005-0000-0000-00009DDF0000}"/>
    <cellStyle name="Note 2 2 3 4 2 5" xfId="46933" xr:uid="{00000000-0005-0000-0000-00009EDF0000}"/>
    <cellStyle name="Note 2 2 3 4 2 6" xfId="46934" xr:uid="{00000000-0005-0000-0000-00009FDF0000}"/>
    <cellStyle name="Note 2 2 3 4 3" xfId="46935" xr:uid="{00000000-0005-0000-0000-0000A0DF0000}"/>
    <cellStyle name="Note 2 2 3 4 3 2" xfId="46936" xr:uid="{00000000-0005-0000-0000-0000A1DF0000}"/>
    <cellStyle name="Note 2 2 3 4 3 2 2" xfId="46937" xr:uid="{00000000-0005-0000-0000-0000A2DF0000}"/>
    <cellStyle name="Note 2 2 3 4 3 2 3" xfId="59356" xr:uid="{00000000-0005-0000-0000-0000A3DF0000}"/>
    <cellStyle name="Note 2 2 3 4 3 3" xfId="46938" xr:uid="{00000000-0005-0000-0000-0000A4DF0000}"/>
    <cellStyle name="Note 2 2 3 4 3 4" xfId="46939" xr:uid="{00000000-0005-0000-0000-0000A5DF0000}"/>
    <cellStyle name="Note 2 2 3 4 4" xfId="46940" xr:uid="{00000000-0005-0000-0000-0000A6DF0000}"/>
    <cellStyle name="Note 2 2 3 4 4 2" xfId="46941" xr:uid="{00000000-0005-0000-0000-0000A7DF0000}"/>
    <cellStyle name="Note 2 2 3 4 4 2 2" xfId="46942" xr:uid="{00000000-0005-0000-0000-0000A8DF0000}"/>
    <cellStyle name="Note 2 2 3 4 4 2 3" xfId="59357" xr:uid="{00000000-0005-0000-0000-0000A9DF0000}"/>
    <cellStyle name="Note 2 2 3 4 4 3" xfId="46943" xr:uid="{00000000-0005-0000-0000-0000AADF0000}"/>
    <cellStyle name="Note 2 2 3 4 4 4" xfId="46944" xr:uid="{00000000-0005-0000-0000-0000ABDF0000}"/>
    <cellStyle name="Note 2 2 3 4 5" xfId="46945" xr:uid="{00000000-0005-0000-0000-0000ACDF0000}"/>
    <cellStyle name="Note 2 2 3 4 5 2" xfId="46946" xr:uid="{00000000-0005-0000-0000-0000ADDF0000}"/>
    <cellStyle name="Note 2 2 3 4 5 3" xfId="59358" xr:uid="{00000000-0005-0000-0000-0000AEDF0000}"/>
    <cellStyle name="Note 2 2 3 4 6" xfId="46947" xr:uid="{00000000-0005-0000-0000-0000AFDF0000}"/>
    <cellStyle name="Note 2 2 3 4 7" xfId="46948" xr:uid="{00000000-0005-0000-0000-0000B0DF0000}"/>
    <cellStyle name="Note 2 2 3 5" xfId="46949" xr:uid="{00000000-0005-0000-0000-0000B1DF0000}"/>
    <cellStyle name="Note 2 2 3 5 2" xfId="46950" xr:uid="{00000000-0005-0000-0000-0000B2DF0000}"/>
    <cellStyle name="Note 2 2 3 5 2 2" xfId="46951" xr:uid="{00000000-0005-0000-0000-0000B3DF0000}"/>
    <cellStyle name="Note 2 2 3 5 2 2 2" xfId="46952" xr:uid="{00000000-0005-0000-0000-0000B4DF0000}"/>
    <cellStyle name="Note 2 2 3 5 2 2 3" xfId="59359" xr:uid="{00000000-0005-0000-0000-0000B5DF0000}"/>
    <cellStyle name="Note 2 2 3 5 2 3" xfId="46953" xr:uid="{00000000-0005-0000-0000-0000B6DF0000}"/>
    <cellStyle name="Note 2 2 3 5 2 4" xfId="46954" xr:uid="{00000000-0005-0000-0000-0000B7DF0000}"/>
    <cellStyle name="Note 2 2 3 5 3" xfId="46955" xr:uid="{00000000-0005-0000-0000-0000B8DF0000}"/>
    <cellStyle name="Note 2 2 3 5 3 2" xfId="46956" xr:uid="{00000000-0005-0000-0000-0000B9DF0000}"/>
    <cellStyle name="Note 2 2 3 5 3 2 2" xfId="46957" xr:uid="{00000000-0005-0000-0000-0000BADF0000}"/>
    <cellStyle name="Note 2 2 3 5 3 2 3" xfId="59360" xr:uid="{00000000-0005-0000-0000-0000BBDF0000}"/>
    <cellStyle name="Note 2 2 3 5 3 3" xfId="46958" xr:uid="{00000000-0005-0000-0000-0000BCDF0000}"/>
    <cellStyle name="Note 2 2 3 5 3 4" xfId="46959" xr:uid="{00000000-0005-0000-0000-0000BDDF0000}"/>
    <cellStyle name="Note 2 2 3 5 4" xfId="46960" xr:uid="{00000000-0005-0000-0000-0000BEDF0000}"/>
    <cellStyle name="Note 2 2 3 5 4 2" xfId="46961" xr:uid="{00000000-0005-0000-0000-0000BFDF0000}"/>
    <cellStyle name="Note 2 2 3 5 4 3" xfId="59361" xr:uid="{00000000-0005-0000-0000-0000C0DF0000}"/>
    <cellStyle name="Note 2 2 3 5 5" xfId="46962" xr:uid="{00000000-0005-0000-0000-0000C1DF0000}"/>
    <cellStyle name="Note 2 2 3 5 6" xfId="46963" xr:uid="{00000000-0005-0000-0000-0000C2DF0000}"/>
    <cellStyle name="Note 2 2 3 6" xfId="46964" xr:uid="{00000000-0005-0000-0000-0000C3DF0000}"/>
    <cellStyle name="Note 2 2 3 6 2" xfId="46965" xr:uid="{00000000-0005-0000-0000-0000C4DF0000}"/>
    <cellStyle name="Note 2 2 3 6 2 2" xfId="46966" xr:uid="{00000000-0005-0000-0000-0000C5DF0000}"/>
    <cellStyle name="Note 2 2 3 6 2 2 2" xfId="46967" xr:uid="{00000000-0005-0000-0000-0000C6DF0000}"/>
    <cellStyle name="Note 2 2 3 6 2 2 3" xfId="59362" xr:uid="{00000000-0005-0000-0000-0000C7DF0000}"/>
    <cellStyle name="Note 2 2 3 6 2 3" xfId="46968" xr:uid="{00000000-0005-0000-0000-0000C8DF0000}"/>
    <cellStyle name="Note 2 2 3 6 2 4" xfId="46969" xr:uid="{00000000-0005-0000-0000-0000C9DF0000}"/>
    <cellStyle name="Note 2 2 3 6 3" xfId="46970" xr:uid="{00000000-0005-0000-0000-0000CADF0000}"/>
    <cellStyle name="Note 2 2 3 6 3 2" xfId="46971" xr:uid="{00000000-0005-0000-0000-0000CBDF0000}"/>
    <cellStyle name="Note 2 2 3 6 3 3" xfId="59363" xr:uid="{00000000-0005-0000-0000-0000CCDF0000}"/>
    <cellStyle name="Note 2 2 3 6 4" xfId="46972" xr:uid="{00000000-0005-0000-0000-0000CDDF0000}"/>
    <cellStyle name="Note 2 2 3 6 5" xfId="46973" xr:uid="{00000000-0005-0000-0000-0000CEDF0000}"/>
    <cellStyle name="Note 2 2 3 7" xfId="46974" xr:uid="{00000000-0005-0000-0000-0000CFDF0000}"/>
    <cellStyle name="Note 2 2 3 7 2" xfId="46975" xr:uid="{00000000-0005-0000-0000-0000D0DF0000}"/>
    <cellStyle name="Note 2 2 3 7 2 2" xfId="46976" xr:uid="{00000000-0005-0000-0000-0000D1DF0000}"/>
    <cellStyle name="Note 2 2 3 7 2 3" xfId="59364" xr:uid="{00000000-0005-0000-0000-0000D2DF0000}"/>
    <cellStyle name="Note 2 2 3 7 3" xfId="46977" xr:uid="{00000000-0005-0000-0000-0000D3DF0000}"/>
    <cellStyle name="Note 2 2 3 7 4" xfId="46978" xr:uid="{00000000-0005-0000-0000-0000D4DF0000}"/>
    <cellStyle name="Note 2 2 3 8" xfId="46979" xr:uid="{00000000-0005-0000-0000-0000D5DF0000}"/>
    <cellStyle name="Note 2 2 3 8 2" xfId="46980" xr:uid="{00000000-0005-0000-0000-0000D6DF0000}"/>
    <cellStyle name="Note 2 2 3 8 2 2" xfId="46981" xr:uid="{00000000-0005-0000-0000-0000D7DF0000}"/>
    <cellStyle name="Note 2 2 3 8 2 3" xfId="59365" xr:uid="{00000000-0005-0000-0000-0000D8DF0000}"/>
    <cellStyle name="Note 2 2 3 8 3" xfId="46982" xr:uid="{00000000-0005-0000-0000-0000D9DF0000}"/>
    <cellStyle name="Note 2 2 3 8 4" xfId="46983" xr:uid="{00000000-0005-0000-0000-0000DADF0000}"/>
    <cellStyle name="Note 2 2 3 9" xfId="46984" xr:uid="{00000000-0005-0000-0000-0000DBDF0000}"/>
    <cellStyle name="Note 2 2 3 9 2" xfId="46985" xr:uid="{00000000-0005-0000-0000-0000DCDF0000}"/>
    <cellStyle name="Note 2 2 3 9 3" xfId="59366" xr:uid="{00000000-0005-0000-0000-0000DDDF0000}"/>
    <cellStyle name="Note 2 2 4" xfId="46986" xr:uid="{00000000-0005-0000-0000-0000DEDF0000}"/>
    <cellStyle name="Note 2 2 4 10" xfId="46987" xr:uid="{00000000-0005-0000-0000-0000DFDF0000}"/>
    <cellStyle name="Note 2 2 4 2" xfId="46988" xr:uid="{00000000-0005-0000-0000-0000E0DF0000}"/>
    <cellStyle name="Note 2 2 4 2 2" xfId="46989" xr:uid="{00000000-0005-0000-0000-0000E1DF0000}"/>
    <cellStyle name="Note 2 2 4 2 2 2" xfId="46990" xr:uid="{00000000-0005-0000-0000-0000E2DF0000}"/>
    <cellStyle name="Note 2 2 4 2 2 2 2" xfId="46991" xr:uid="{00000000-0005-0000-0000-0000E3DF0000}"/>
    <cellStyle name="Note 2 2 4 2 2 2 2 2" xfId="46992" xr:uid="{00000000-0005-0000-0000-0000E4DF0000}"/>
    <cellStyle name="Note 2 2 4 2 2 2 2 2 2" xfId="46993" xr:uid="{00000000-0005-0000-0000-0000E5DF0000}"/>
    <cellStyle name="Note 2 2 4 2 2 2 2 2 3" xfId="59367" xr:uid="{00000000-0005-0000-0000-0000E6DF0000}"/>
    <cellStyle name="Note 2 2 4 2 2 2 2 3" xfId="46994" xr:uid="{00000000-0005-0000-0000-0000E7DF0000}"/>
    <cellStyle name="Note 2 2 4 2 2 2 2 4" xfId="46995" xr:uid="{00000000-0005-0000-0000-0000E8DF0000}"/>
    <cellStyle name="Note 2 2 4 2 2 2 3" xfId="46996" xr:uid="{00000000-0005-0000-0000-0000E9DF0000}"/>
    <cellStyle name="Note 2 2 4 2 2 2 3 2" xfId="46997" xr:uid="{00000000-0005-0000-0000-0000EADF0000}"/>
    <cellStyle name="Note 2 2 4 2 2 2 3 2 2" xfId="46998" xr:uid="{00000000-0005-0000-0000-0000EBDF0000}"/>
    <cellStyle name="Note 2 2 4 2 2 2 3 2 3" xfId="59368" xr:uid="{00000000-0005-0000-0000-0000ECDF0000}"/>
    <cellStyle name="Note 2 2 4 2 2 2 3 3" xfId="46999" xr:uid="{00000000-0005-0000-0000-0000EDDF0000}"/>
    <cellStyle name="Note 2 2 4 2 2 2 3 4" xfId="47000" xr:uid="{00000000-0005-0000-0000-0000EEDF0000}"/>
    <cellStyle name="Note 2 2 4 2 2 2 4" xfId="47001" xr:uid="{00000000-0005-0000-0000-0000EFDF0000}"/>
    <cellStyle name="Note 2 2 4 2 2 2 4 2" xfId="47002" xr:uid="{00000000-0005-0000-0000-0000F0DF0000}"/>
    <cellStyle name="Note 2 2 4 2 2 2 4 3" xfId="59369" xr:uid="{00000000-0005-0000-0000-0000F1DF0000}"/>
    <cellStyle name="Note 2 2 4 2 2 2 5" xfId="47003" xr:uid="{00000000-0005-0000-0000-0000F2DF0000}"/>
    <cellStyle name="Note 2 2 4 2 2 2 6" xfId="47004" xr:uid="{00000000-0005-0000-0000-0000F3DF0000}"/>
    <cellStyle name="Note 2 2 4 2 2 3" xfId="47005" xr:uid="{00000000-0005-0000-0000-0000F4DF0000}"/>
    <cellStyle name="Note 2 2 4 2 2 3 2" xfId="47006" xr:uid="{00000000-0005-0000-0000-0000F5DF0000}"/>
    <cellStyle name="Note 2 2 4 2 2 3 2 2" xfId="47007" xr:uid="{00000000-0005-0000-0000-0000F6DF0000}"/>
    <cellStyle name="Note 2 2 4 2 2 3 2 3" xfId="59370" xr:uid="{00000000-0005-0000-0000-0000F7DF0000}"/>
    <cellStyle name="Note 2 2 4 2 2 3 3" xfId="47008" xr:uid="{00000000-0005-0000-0000-0000F8DF0000}"/>
    <cellStyle name="Note 2 2 4 2 2 3 4" xfId="47009" xr:uid="{00000000-0005-0000-0000-0000F9DF0000}"/>
    <cellStyle name="Note 2 2 4 2 2 4" xfId="47010" xr:uid="{00000000-0005-0000-0000-0000FADF0000}"/>
    <cellStyle name="Note 2 2 4 2 2 4 2" xfId="47011" xr:uid="{00000000-0005-0000-0000-0000FBDF0000}"/>
    <cellStyle name="Note 2 2 4 2 2 4 2 2" xfId="47012" xr:uid="{00000000-0005-0000-0000-0000FCDF0000}"/>
    <cellStyle name="Note 2 2 4 2 2 4 2 3" xfId="59371" xr:uid="{00000000-0005-0000-0000-0000FDDF0000}"/>
    <cellStyle name="Note 2 2 4 2 2 4 3" xfId="47013" xr:uid="{00000000-0005-0000-0000-0000FEDF0000}"/>
    <cellStyle name="Note 2 2 4 2 2 4 4" xfId="47014" xr:uid="{00000000-0005-0000-0000-0000FFDF0000}"/>
    <cellStyle name="Note 2 2 4 2 2 5" xfId="47015" xr:uid="{00000000-0005-0000-0000-000000E00000}"/>
    <cellStyle name="Note 2 2 4 2 2 5 2" xfId="47016" xr:uid="{00000000-0005-0000-0000-000001E00000}"/>
    <cellStyle name="Note 2 2 4 2 2 5 3" xfId="59372" xr:uid="{00000000-0005-0000-0000-000002E00000}"/>
    <cellStyle name="Note 2 2 4 2 2 6" xfId="47017" xr:uid="{00000000-0005-0000-0000-000003E00000}"/>
    <cellStyle name="Note 2 2 4 2 2 7" xfId="47018" xr:uid="{00000000-0005-0000-0000-000004E00000}"/>
    <cellStyle name="Note 2 2 4 2 3" xfId="47019" xr:uid="{00000000-0005-0000-0000-000005E00000}"/>
    <cellStyle name="Note 2 2 4 2 3 2" xfId="47020" xr:uid="{00000000-0005-0000-0000-000006E00000}"/>
    <cellStyle name="Note 2 2 4 2 3 2 2" xfId="47021" xr:uid="{00000000-0005-0000-0000-000007E00000}"/>
    <cellStyle name="Note 2 2 4 2 3 2 2 2" xfId="47022" xr:uid="{00000000-0005-0000-0000-000008E00000}"/>
    <cellStyle name="Note 2 2 4 2 3 2 2 3" xfId="59373" xr:uid="{00000000-0005-0000-0000-000009E00000}"/>
    <cellStyle name="Note 2 2 4 2 3 2 3" xfId="47023" xr:uid="{00000000-0005-0000-0000-00000AE00000}"/>
    <cellStyle name="Note 2 2 4 2 3 2 4" xfId="47024" xr:uid="{00000000-0005-0000-0000-00000BE00000}"/>
    <cellStyle name="Note 2 2 4 2 3 3" xfId="47025" xr:uid="{00000000-0005-0000-0000-00000CE00000}"/>
    <cellStyle name="Note 2 2 4 2 3 3 2" xfId="47026" xr:uid="{00000000-0005-0000-0000-00000DE00000}"/>
    <cellStyle name="Note 2 2 4 2 3 3 2 2" xfId="47027" xr:uid="{00000000-0005-0000-0000-00000EE00000}"/>
    <cellStyle name="Note 2 2 4 2 3 3 2 3" xfId="59374" xr:uid="{00000000-0005-0000-0000-00000FE00000}"/>
    <cellStyle name="Note 2 2 4 2 3 3 3" xfId="47028" xr:uid="{00000000-0005-0000-0000-000010E00000}"/>
    <cellStyle name="Note 2 2 4 2 3 3 4" xfId="47029" xr:uid="{00000000-0005-0000-0000-000011E00000}"/>
    <cellStyle name="Note 2 2 4 2 3 4" xfId="47030" xr:uid="{00000000-0005-0000-0000-000012E00000}"/>
    <cellStyle name="Note 2 2 4 2 3 4 2" xfId="47031" xr:uid="{00000000-0005-0000-0000-000013E00000}"/>
    <cellStyle name="Note 2 2 4 2 3 4 3" xfId="59375" xr:uid="{00000000-0005-0000-0000-000014E00000}"/>
    <cellStyle name="Note 2 2 4 2 3 5" xfId="47032" xr:uid="{00000000-0005-0000-0000-000015E00000}"/>
    <cellStyle name="Note 2 2 4 2 3 6" xfId="47033" xr:uid="{00000000-0005-0000-0000-000016E00000}"/>
    <cellStyle name="Note 2 2 4 2 4" xfId="47034" xr:uid="{00000000-0005-0000-0000-000017E00000}"/>
    <cellStyle name="Note 2 2 4 2 4 2" xfId="47035" xr:uid="{00000000-0005-0000-0000-000018E00000}"/>
    <cellStyle name="Note 2 2 4 2 4 2 2" xfId="47036" xr:uid="{00000000-0005-0000-0000-000019E00000}"/>
    <cellStyle name="Note 2 2 4 2 4 2 3" xfId="59376" xr:uid="{00000000-0005-0000-0000-00001AE00000}"/>
    <cellStyle name="Note 2 2 4 2 4 3" xfId="47037" xr:uid="{00000000-0005-0000-0000-00001BE00000}"/>
    <cellStyle name="Note 2 2 4 2 4 4" xfId="47038" xr:uid="{00000000-0005-0000-0000-00001CE00000}"/>
    <cellStyle name="Note 2 2 4 2 5" xfId="47039" xr:uid="{00000000-0005-0000-0000-00001DE00000}"/>
    <cellStyle name="Note 2 2 4 2 5 2" xfId="47040" xr:uid="{00000000-0005-0000-0000-00001EE00000}"/>
    <cellStyle name="Note 2 2 4 2 5 2 2" xfId="47041" xr:uid="{00000000-0005-0000-0000-00001FE00000}"/>
    <cellStyle name="Note 2 2 4 2 5 2 3" xfId="59377" xr:uid="{00000000-0005-0000-0000-000020E00000}"/>
    <cellStyle name="Note 2 2 4 2 5 3" xfId="47042" xr:uid="{00000000-0005-0000-0000-000021E00000}"/>
    <cellStyle name="Note 2 2 4 2 5 4" xfId="47043" xr:uid="{00000000-0005-0000-0000-000022E00000}"/>
    <cellStyle name="Note 2 2 4 2 6" xfId="47044" xr:uid="{00000000-0005-0000-0000-000023E00000}"/>
    <cellStyle name="Note 2 2 4 2 6 2" xfId="47045" xr:uid="{00000000-0005-0000-0000-000024E00000}"/>
    <cellStyle name="Note 2 2 4 2 6 3" xfId="59378" xr:uid="{00000000-0005-0000-0000-000025E00000}"/>
    <cellStyle name="Note 2 2 4 2 7" xfId="47046" xr:uid="{00000000-0005-0000-0000-000026E00000}"/>
    <cellStyle name="Note 2 2 4 2 8" xfId="47047" xr:uid="{00000000-0005-0000-0000-000027E00000}"/>
    <cellStyle name="Note 2 2 4 3" xfId="47048" xr:uid="{00000000-0005-0000-0000-000028E00000}"/>
    <cellStyle name="Note 2 2 4 3 2" xfId="47049" xr:uid="{00000000-0005-0000-0000-000029E00000}"/>
    <cellStyle name="Note 2 2 4 3 2 2" xfId="47050" xr:uid="{00000000-0005-0000-0000-00002AE00000}"/>
    <cellStyle name="Note 2 2 4 3 2 2 2" xfId="47051" xr:uid="{00000000-0005-0000-0000-00002BE00000}"/>
    <cellStyle name="Note 2 2 4 3 2 2 2 2" xfId="47052" xr:uid="{00000000-0005-0000-0000-00002CE00000}"/>
    <cellStyle name="Note 2 2 4 3 2 2 2 3" xfId="59379" xr:uid="{00000000-0005-0000-0000-00002DE00000}"/>
    <cellStyle name="Note 2 2 4 3 2 2 3" xfId="47053" xr:uid="{00000000-0005-0000-0000-00002EE00000}"/>
    <cellStyle name="Note 2 2 4 3 2 2 4" xfId="47054" xr:uid="{00000000-0005-0000-0000-00002FE00000}"/>
    <cellStyle name="Note 2 2 4 3 2 3" xfId="47055" xr:uid="{00000000-0005-0000-0000-000030E00000}"/>
    <cellStyle name="Note 2 2 4 3 2 3 2" xfId="47056" xr:uid="{00000000-0005-0000-0000-000031E00000}"/>
    <cellStyle name="Note 2 2 4 3 2 3 2 2" xfId="47057" xr:uid="{00000000-0005-0000-0000-000032E00000}"/>
    <cellStyle name="Note 2 2 4 3 2 3 2 3" xfId="59380" xr:uid="{00000000-0005-0000-0000-000033E00000}"/>
    <cellStyle name="Note 2 2 4 3 2 3 3" xfId="47058" xr:uid="{00000000-0005-0000-0000-000034E00000}"/>
    <cellStyle name="Note 2 2 4 3 2 3 4" xfId="47059" xr:uid="{00000000-0005-0000-0000-000035E00000}"/>
    <cellStyle name="Note 2 2 4 3 2 4" xfId="47060" xr:uid="{00000000-0005-0000-0000-000036E00000}"/>
    <cellStyle name="Note 2 2 4 3 2 4 2" xfId="47061" xr:uid="{00000000-0005-0000-0000-000037E00000}"/>
    <cellStyle name="Note 2 2 4 3 2 4 3" xfId="59381" xr:uid="{00000000-0005-0000-0000-000038E00000}"/>
    <cellStyle name="Note 2 2 4 3 2 5" xfId="47062" xr:uid="{00000000-0005-0000-0000-000039E00000}"/>
    <cellStyle name="Note 2 2 4 3 2 6" xfId="47063" xr:uid="{00000000-0005-0000-0000-00003AE00000}"/>
    <cellStyle name="Note 2 2 4 3 3" xfId="47064" xr:uid="{00000000-0005-0000-0000-00003BE00000}"/>
    <cellStyle name="Note 2 2 4 3 3 2" xfId="47065" xr:uid="{00000000-0005-0000-0000-00003CE00000}"/>
    <cellStyle name="Note 2 2 4 3 3 2 2" xfId="47066" xr:uid="{00000000-0005-0000-0000-00003DE00000}"/>
    <cellStyle name="Note 2 2 4 3 3 2 3" xfId="59382" xr:uid="{00000000-0005-0000-0000-00003EE00000}"/>
    <cellStyle name="Note 2 2 4 3 3 3" xfId="47067" xr:uid="{00000000-0005-0000-0000-00003FE00000}"/>
    <cellStyle name="Note 2 2 4 3 3 4" xfId="47068" xr:uid="{00000000-0005-0000-0000-000040E00000}"/>
    <cellStyle name="Note 2 2 4 3 4" xfId="47069" xr:uid="{00000000-0005-0000-0000-000041E00000}"/>
    <cellStyle name="Note 2 2 4 3 4 2" xfId="47070" xr:uid="{00000000-0005-0000-0000-000042E00000}"/>
    <cellStyle name="Note 2 2 4 3 4 2 2" xfId="47071" xr:uid="{00000000-0005-0000-0000-000043E00000}"/>
    <cellStyle name="Note 2 2 4 3 4 2 3" xfId="59383" xr:uid="{00000000-0005-0000-0000-000044E00000}"/>
    <cellStyle name="Note 2 2 4 3 4 3" xfId="47072" xr:uid="{00000000-0005-0000-0000-000045E00000}"/>
    <cellStyle name="Note 2 2 4 3 4 4" xfId="47073" xr:uid="{00000000-0005-0000-0000-000046E00000}"/>
    <cellStyle name="Note 2 2 4 3 5" xfId="47074" xr:uid="{00000000-0005-0000-0000-000047E00000}"/>
    <cellStyle name="Note 2 2 4 3 5 2" xfId="47075" xr:uid="{00000000-0005-0000-0000-000048E00000}"/>
    <cellStyle name="Note 2 2 4 3 5 3" xfId="59384" xr:uid="{00000000-0005-0000-0000-000049E00000}"/>
    <cellStyle name="Note 2 2 4 3 6" xfId="47076" xr:uid="{00000000-0005-0000-0000-00004AE00000}"/>
    <cellStyle name="Note 2 2 4 3 7" xfId="47077" xr:uid="{00000000-0005-0000-0000-00004BE00000}"/>
    <cellStyle name="Note 2 2 4 4" xfId="47078" xr:uid="{00000000-0005-0000-0000-00004CE00000}"/>
    <cellStyle name="Note 2 2 4 4 2" xfId="47079" xr:uid="{00000000-0005-0000-0000-00004DE00000}"/>
    <cellStyle name="Note 2 2 4 4 2 2" xfId="47080" xr:uid="{00000000-0005-0000-0000-00004EE00000}"/>
    <cellStyle name="Note 2 2 4 4 2 2 2" xfId="47081" xr:uid="{00000000-0005-0000-0000-00004FE00000}"/>
    <cellStyle name="Note 2 2 4 4 2 2 3" xfId="59385" xr:uid="{00000000-0005-0000-0000-000050E00000}"/>
    <cellStyle name="Note 2 2 4 4 2 3" xfId="47082" xr:uid="{00000000-0005-0000-0000-000051E00000}"/>
    <cellStyle name="Note 2 2 4 4 2 4" xfId="47083" xr:uid="{00000000-0005-0000-0000-000052E00000}"/>
    <cellStyle name="Note 2 2 4 4 3" xfId="47084" xr:uid="{00000000-0005-0000-0000-000053E00000}"/>
    <cellStyle name="Note 2 2 4 4 3 2" xfId="47085" xr:uid="{00000000-0005-0000-0000-000054E00000}"/>
    <cellStyle name="Note 2 2 4 4 3 2 2" xfId="47086" xr:uid="{00000000-0005-0000-0000-000055E00000}"/>
    <cellStyle name="Note 2 2 4 4 3 2 3" xfId="59386" xr:uid="{00000000-0005-0000-0000-000056E00000}"/>
    <cellStyle name="Note 2 2 4 4 3 3" xfId="47087" xr:uid="{00000000-0005-0000-0000-000057E00000}"/>
    <cellStyle name="Note 2 2 4 4 3 4" xfId="47088" xr:uid="{00000000-0005-0000-0000-000058E00000}"/>
    <cellStyle name="Note 2 2 4 4 4" xfId="47089" xr:uid="{00000000-0005-0000-0000-000059E00000}"/>
    <cellStyle name="Note 2 2 4 4 4 2" xfId="47090" xr:uid="{00000000-0005-0000-0000-00005AE00000}"/>
    <cellStyle name="Note 2 2 4 4 4 3" xfId="59387" xr:uid="{00000000-0005-0000-0000-00005BE00000}"/>
    <cellStyle name="Note 2 2 4 4 5" xfId="47091" xr:uid="{00000000-0005-0000-0000-00005CE00000}"/>
    <cellStyle name="Note 2 2 4 4 6" xfId="47092" xr:uid="{00000000-0005-0000-0000-00005DE00000}"/>
    <cellStyle name="Note 2 2 4 5" xfId="47093" xr:uid="{00000000-0005-0000-0000-00005EE00000}"/>
    <cellStyle name="Note 2 2 4 5 2" xfId="47094" xr:uid="{00000000-0005-0000-0000-00005FE00000}"/>
    <cellStyle name="Note 2 2 4 5 2 2" xfId="47095" xr:uid="{00000000-0005-0000-0000-000060E00000}"/>
    <cellStyle name="Note 2 2 4 5 2 2 2" xfId="47096" xr:uid="{00000000-0005-0000-0000-000061E00000}"/>
    <cellStyle name="Note 2 2 4 5 2 2 3" xfId="59388" xr:uid="{00000000-0005-0000-0000-000062E00000}"/>
    <cellStyle name="Note 2 2 4 5 2 3" xfId="47097" xr:uid="{00000000-0005-0000-0000-000063E00000}"/>
    <cellStyle name="Note 2 2 4 5 2 4" xfId="47098" xr:uid="{00000000-0005-0000-0000-000064E00000}"/>
    <cellStyle name="Note 2 2 4 5 3" xfId="47099" xr:uid="{00000000-0005-0000-0000-000065E00000}"/>
    <cellStyle name="Note 2 2 4 5 3 2" xfId="47100" xr:uid="{00000000-0005-0000-0000-000066E00000}"/>
    <cellStyle name="Note 2 2 4 5 3 3" xfId="59389" xr:uid="{00000000-0005-0000-0000-000067E00000}"/>
    <cellStyle name="Note 2 2 4 5 4" xfId="47101" xr:uid="{00000000-0005-0000-0000-000068E00000}"/>
    <cellStyle name="Note 2 2 4 5 5" xfId="47102" xr:uid="{00000000-0005-0000-0000-000069E00000}"/>
    <cellStyle name="Note 2 2 4 6" xfId="47103" xr:uid="{00000000-0005-0000-0000-00006AE00000}"/>
    <cellStyle name="Note 2 2 4 6 2" xfId="47104" xr:uid="{00000000-0005-0000-0000-00006BE00000}"/>
    <cellStyle name="Note 2 2 4 6 2 2" xfId="47105" xr:uid="{00000000-0005-0000-0000-00006CE00000}"/>
    <cellStyle name="Note 2 2 4 6 2 3" xfId="59390" xr:uid="{00000000-0005-0000-0000-00006DE00000}"/>
    <cellStyle name="Note 2 2 4 6 3" xfId="47106" xr:uid="{00000000-0005-0000-0000-00006EE00000}"/>
    <cellStyle name="Note 2 2 4 6 4" xfId="47107" xr:uid="{00000000-0005-0000-0000-00006FE00000}"/>
    <cellStyle name="Note 2 2 4 7" xfId="47108" xr:uid="{00000000-0005-0000-0000-000070E00000}"/>
    <cellStyle name="Note 2 2 4 7 2" xfId="47109" xr:uid="{00000000-0005-0000-0000-000071E00000}"/>
    <cellStyle name="Note 2 2 4 7 2 2" xfId="47110" xr:uid="{00000000-0005-0000-0000-000072E00000}"/>
    <cellStyle name="Note 2 2 4 7 2 3" xfId="59391" xr:uid="{00000000-0005-0000-0000-000073E00000}"/>
    <cellStyle name="Note 2 2 4 7 3" xfId="47111" xr:uid="{00000000-0005-0000-0000-000074E00000}"/>
    <cellStyle name="Note 2 2 4 7 4" xfId="47112" xr:uid="{00000000-0005-0000-0000-000075E00000}"/>
    <cellStyle name="Note 2 2 4 8" xfId="47113" xr:uid="{00000000-0005-0000-0000-000076E00000}"/>
    <cellStyle name="Note 2 2 4 8 2" xfId="47114" xr:uid="{00000000-0005-0000-0000-000077E00000}"/>
    <cellStyle name="Note 2 2 4 8 3" xfId="59392" xr:uid="{00000000-0005-0000-0000-000078E00000}"/>
    <cellStyle name="Note 2 2 4 9" xfId="47115" xr:uid="{00000000-0005-0000-0000-000079E00000}"/>
    <cellStyle name="Note 2 2 5" xfId="47116" xr:uid="{00000000-0005-0000-0000-00007AE00000}"/>
    <cellStyle name="Note 2 2 5 10" xfId="47117" xr:uid="{00000000-0005-0000-0000-00007BE00000}"/>
    <cellStyle name="Note 2 2 5 2" xfId="47118" xr:uid="{00000000-0005-0000-0000-00007CE00000}"/>
    <cellStyle name="Note 2 2 5 2 2" xfId="47119" xr:uid="{00000000-0005-0000-0000-00007DE00000}"/>
    <cellStyle name="Note 2 2 5 2 2 2" xfId="47120" xr:uid="{00000000-0005-0000-0000-00007EE00000}"/>
    <cellStyle name="Note 2 2 5 2 2 2 2" xfId="47121" xr:uid="{00000000-0005-0000-0000-00007FE00000}"/>
    <cellStyle name="Note 2 2 5 2 2 2 2 2" xfId="47122" xr:uid="{00000000-0005-0000-0000-000080E00000}"/>
    <cellStyle name="Note 2 2 5 2 2 2 2 2 2" xfId="47123" xr:uid="{00000000-0005-0000-0000-000081E00000}"/>
    <cellStyle name="Note 2 2 5 2 2 2 2 2 3" xfId="59393" xr:uid="{00000000-0005-0000-0000-000082E00000}"/>
    <cellStyle name="Note 2 2 5 2 2 2 2 3" xfId="47124" xr:uid="{00000000-0005-0000-0000-000083E00000}"/>
    <cellStyle name="Note 2 2 5 2 2 2 2 4" xfId="47125" xr:uid="{00000000-0005-0000-0000-000084E00000}"/>
    <cellStyle name="Note 2 2 5 2 2 2 3" xfId="47126" xr:uid="{00000000-0005-0000-0000-000085E00000}"/>
    <cellStyle name="Note 2 2 5 2 2 2 3 2" xfId="47127" xr:uid="{00000000-0005-0000-0000-000086E00000}"/>
    <cellStyle name="Note 2 2 5 2 2 2 3 2 2" xfId="47128" xr:uid="{00000000-0005-0000-0000-000087E00000}"/>
    <cellStyle name="Note 2 2 5 2 2 2 3 2 3" xfId="59394" xr:uid="{00000000-0005-0000-0000-000088E00000}"/>
    <cellStyle name="Note 2 2 5 2 2 2 3 3" xfId="47129" xr:uid="{00000000-0005-0000-0000-000089E00000}"/>
    <cellStyle name="Note 2 2 5 2 2 2 3 4" xfId="47130" xr:uid="{00000000-0005-0000-0000-00008AE00000}"/>
    <cellStyle name="Note 2 2 5 2 2 2 4" xfId="47131" xr:uid="{00000000-0005-0000-0000-00008BE00000}"/>
    <cellStyle name="Note 2 2 5 2 2 2 4 2" xfId="47132" xr:uid="{00000000-0005-0000-0000-00008CE00000}"/>
    <cellStyle name="Note 2 2 5 2 2 2 4 3" xfId="59395" xr:uid="{00000000-0005-0000-0000-00008DE00000}"/>
    <cellStyle name="Note 2 2 5 2 2 2 5" xfId="47133" xr:uid="{00000000-0005-0000-0000-00008EE00000}"/>
    <cellStyle name="Note 2 2 5 2 2 2 6" xfId="47134" xr:uid="{00000000-0005-0000-0000-00008FE00000}"/>
    <cellStyle name="Note 2 2 5 2 2 3" xfId="47135" xr:uid="{00000000-0005-0000-0000-000090E00000}"/>
    <cellStyle name="Note 2 2 5 2 2 3 2" xfId="47136" xr:uid="{00000000-0005-0000-0000-000091E00000}"/>
    <cellStyle name="Note 2 2 5 2 2 3 2 2" xfId="47137" xr:uid="{00000000-0005-0000-0000-000092E00000}"/>
    <cellStyle name="Note 2 2 5 2 2 3 2 3" xfId="59396" xr:uid="{00000000-0005-0000-0000-000093E00000}"/>
    <cellStyle name="Note 2 2 5 2 2 3 3" xfId="47138" xr:uid="{00000000-0005-0000-0000-000094E00000}"/>
    <cellStyle name="Note 2 2 5 2 2 3 4" xfId="47139" xr:uid="{00000000-0005-0000-0000-000095E00000}"/>
    <cellStyle name="Note 2 2 5 2 2 4" xfId="47140" xr:uid="{00000000-0005-0000-0000-000096E00000}"/>
    <cellStyle name="Note 2 2 5 2 2 4 2" xfId="47141" xr:uid="{00000000-0005-0000-0000-000097E00000}"/>
    <cellStyle name="Note 2 2 5 2 2 4 2 2" xfId="47142" xr:uid="{00000000-0005-0000-0000-000098E00000}"/>
    <cellStyle name="Note 2 2 5 2 2 4 2 3" xfId="59397" xr:uid="{00000000-0005-0000-0000-000099E00000}"/>
    <cellStyle name="Note 2 2 5 2 2 4 3" xfId="47143" xr:uid="{00000000-0005-0000-0000-00009AE00000}"/>
    <cellStyle name="Note 2 2 5 2 2 4 4" xfId="47144" xr:uid="{00000000-0005-0000-0000-00009BE00000}"/>
    <cellStyle name="Note 2 2 5 2 2 5" xfId="47145" xr:uid="{00000000-0005-0000-0000-00009CE00000}"/>
    <cellStyle name="Note 2 2 5 2 2 5 2" xfId="47146" xr:uid="{00000000-0005-0000-0000-00009DE00000}"/>
    <cellStyle name="Note 2 2 5 2 2 5 3" xfId="59398" xr:uid="{00000000-0005-0000-0000-00009EE00000}"/>
    <cellStyle name="Note 2 2 5 2 2 6" xfId="47147" xr:uid="{00000000-0005-0000-0000-00009FE00000}"/>
    <cellStyle name="Note 2 2 5 2 2 7" xfId="47148" xr:uid="{00000000-0005-0000-0000-0000A0E00000}"/>
    <cellStyle name="Note 2 2 5 2 3" xfId="47149" xr:uid="{00000000-0005-0000-0000-0000A1E00000}"/>
    <cellStyle name="Note 2 2 5 2 3 2" xfId="47150" xr:uid="{00000000-0005-0000-0000-0000A2E00000}"/>
    <cellStyle name="Note 2 2 5 2 3 2 2" xfId="47151" xr:uid="{00000000-0005-0000-0000-0000A3E00000}"/>
    <cellStyle name="Note 2 2 5 2 3 2 2 2" xfId="47152" xr:uid="{00000000-0005-0000-0000-0000A4E00000}"/>
    <cellStyle name="Note 2 2 5 2 3 2 2 3" xfId="59399" xr:uid="{00000000-0005-0000-0000-0000A5E00000}"/>
    <cellStyle name="Note 2 2 5 2 3 2 3" xfId="47153" xr:uid="{00000000-0005-0000-0000-0000A6E00000}"/>
    <cellStyle name="Note 2 2 5 2 3 2 4" xfId="47154" xr:uid="{00000000-0005-0000-0000-0000A7E00000}"/>
    <cellStyle name="Note 2 2 5 2 3 3" xfId="47155" xr:uid="{00000000-0005-0000-0000-0000A8E00000}"/>
    <cellStyle name="Note 2 2 5 2 3 3 2" xfId="47156" xr:uid="{00000000-0005-0000-0000-0000A9E00000}"/>
    <cellStyle name="Note 2 2 5 2 3 3 2 2" xfId="47157" xr:uid="{00000000-0005-0000-0000-0000AAE00000}"/>
    <cellStyle name="Note 2 2 5 2 3 3 2 3" xfId="59400" xr:uid="{00000000-0005-0000-0000-0000ABE00000}"/>
    <cellStyle name="Note 2 2 5 2 3 3 3" xfId="47158" xr:uid="{00000000-0005-0000-0000-0000ACE00000}"/>
    <cellStyle name="Note 2 2 5 2 3 3 4" xfId="47159" xr:uid="{00000000-0005-0000-0000-0000ADE00000}"/>
    <cellStyle name="Note 2 2 5 2 3 4" xfId="47160" xr:uid="{00000000-0005-0000-0000-0000AEE00000}"/>
    <cellStyle name="Note 2 2 5 2 3 4 2" xfId="47161" xr:uid="{00000000-0005-0000-0000-0000AFE00000}"/>
    <cellStyle name="Note 2 2 5 2 3 4 3" xfId="59401" xr:uid="{00000000-0005-0000-0000-0000B0E00000}"/>
    <cellStyle name="Note 2 2 5 2 3 5" xfId="47162" xr:uid="{00000000-0005-0000-0000-0000B1E00000}"/>
    <cellStyle name="Note 2 2 5 2 3 6" xfId="47163" xr:uid="{00000000-0005-0000-0000-0000B2E00000}"/>
    <cellStyle name="Note 2 2 5 2 4" xfId="47164" xr:uid="{00000000-0005-0000-0000-0000B3E00000}"/>
    <cellStyle name="Note 2 2 5 2 4 2" xfId="47165" xr:uid="{00000000-0005-0000-0000-0000B4E00000}"/>
    <cellStyle name="Note 2 2 5 2 4 2 2" xfId="47166" xr:uid="{00000000-0005-0000-0000-0000B5E00000}"/>
    <cellStyle name="Note 2 2 5 2 4 2 3" xfId="59402" xr:uid="{00000000-0005-0000-0000-0000B6E00000}"/>
    <cellStyle name="Note 2 2 5 2 4 3" xfId="47167" xr:uid="{00000000-0005-0000-0000-0000B7E00000}"/>
    <cellStyle name="Note 2 2 5 2 4 4" xfId="47168" xr:uid="{00000000-0005-0000-0000-0000B8E00000}"/>
    <cellStyle name="Note 2 2 5 2 5" xfId="47169" xr:uid="{00000000-0005-0000-0000-0000B9E00000}"/>
    <cellStyle name="Note 2 2 5 2 5 2" xfId="47170" xr:uid="{00000000-0005-0000-0000-0000BAE00000}"/>
    <cellStyle name="Note 2 2 5 2 5 2 2" xfId="47171" xr:uid="{00000000-0005-0000-0000-0000BBE00000}"/>
    <cellStyle name="Note 2 2 5 2 5 2 3" xfId="59403" xr:uid="{00000000-0005-0000-0000-0000BCE00000}"/>
    <cellStyle name="Note 2 2 5 2 5 3" xfId="47172" xr:uid="{00000000-0005-0000-0000-0000BDE00000}"/>
    <cellStyle name="Note 2 2 5 2 5 4" xfId="47173" xr:uid="{00000000-0005-0000-0000-0000BEE00000}"/>
    <cellStyle name="Note 2 2 5 2 6" xfId="47174" xr:uid="{00000000-0005-0000-0000-0000BFE00000}"/>
    <cellStyle name="Note 2 2 5 2 6 2" xfId="47175" xr:uid="{00000000-0005-0000-0000-0000C0E00000}"/>
    <cellStyle name="Note 2 2 5 2 6 3" xfId="59404" xr:uid="{00000000-0005-0000-0000-0000C1E00000}"/>
    <cellStyle name="Note 2 2 5 2 7" xfId="47176" xr:uid="{00000000-0005-0000-0000-0000C2E00000}"/>
    <cellStyle name="Note 2 2 5 2 8" xfId="47177" xr:uid="{00000000-0005-0000-0000-0000C3E00000}"/>
    <cellStyle name="Note 2 2 5 3" xfId="47178" xr:uid="{00000000-0005-0000-0000-0000C4E00000}"/>
    <cellStyle name="Note 2 2 5 3 2" xfId="47179" xr:uid="{00000000-0005-0000-0000-0000C5E00000}"/>
    <cellStyle name="Note 2 2 5 3 2 2" xfId="47180" xr:uid="{00000000-0005-0000-0000-0000C6E00000}"/>
    <cellStyle name="Note 2 2 5 3 2 2 2" xfId="47181" xr:uid="{00000000-0005-0000-0000-0000C7E00000}"/>
    <cellStyle name="Note 2 2 5 3 2 2 2 2" xfId="47182" xr:uid="{00000000-0005-0000-0000-0000C8E00000}"/>
    <cellStyle name="Note 2 2 5 3 2 2 2 3" xfId="59405" xr:uid="{00000000-0005-0000-0000-0000C9E00000}"/>
    <cellStyle name="Note 2 2 5 3 2 2 3" xfId="47183" xr:uid="{00000000-0005-0000-0000-0000CAE00000}"/>
    <cellStyle name="Note 2 2 5 3 2 2 4" xfId="47184" xr:uid="{00000000-0005-0000-0000-0000CBE00000}"/>
    <cellStyle name="Note 2 2 5 3 2 3" xfId="47185" xr:uid="{00000000-0005-0000-0000-0000CCE00000}"/>
    <cellStyle name="Note 2 2 5 3 2 3 2" xfId="47186" xr:uid="{00000000-0005-0000-0000-0000CDE00000}"/>
    <cellStyle name="Note 2 2 5 3 2 3 2 2" xfId="47187" xr:uid="{00000000-0005-0000-0000-0000CEE00000}"/>
    <cellStyle name="Note 2 2 5 3 2 3 2 3" xfId="59406" xr:uid="{00000000-0005-0000-0000-0000CFE00000}"/>
    <cellStyle name="Note 2 2 5 3 2 3 3" xfId="47188" xr:uid="{00000000-0005-0000-0000-0000D0E00000}"/>
    <cellStyle name="Note 2 2 5 3 2 3 4" xfId="47189" xr:uid="{00000000-0005-0000-0000-0000D1E00000}"/>
    <cellStyle name="Note 2 2 5 3 2 4" xfId="47190" xr:uid="{00000000-0005-0000-0000-0000D2E00000}"/>
    <cellStyle name="Note 2 2 5 3 2 4 2" xfId="47191" xr:uid="{00000000-0005-0000-0000-0000D3E00000}"/>
    <cellStyle name="Note 2 2 5 3 2 4 3" xfId="59407" xr:uid="{00000000-0005-0000-0000-0000D4E00000}"/>
    <cellStyle name="Note 2 2 5 3 2 5" xfId="47192" xr:uid="{00000000-0005-0000-0000-0000D5E00000}"/>
    <cellStyle name="Note 2 2 5 3 2 6" xfId="47193" xr:uid="{00000000-0005-0000-0000-0000D6E00000}"/>
    <cellStyle name="Note 2 2 5 3 3" xfId="47194" xr:uid="{00000000-0005-0000-0000-0000D7E00000}"/>
    <cellStyle name="Note 2 2 5 3 3 2" xfId="47195" xr:uid="{00000000-0005-0000-0000-0000D8E00000}"/>
    <cellStyle name="Note 2 2 5 3 3 2 2" xfId="47196" xr:uid="{00000000-0005-0000-0000-0000D9E00000}"/>
    <cellStyle name="Note 2 2 5 3 3 2 3" xfId="59408" xr:uid="{00000000-0005-0000-0000-0000DAE00000}"/>
    <cellStyle name="Note 2 2 5 3 3 3" xfId="47197" xr:uid="{00000000-0005-0000-0000-0000DBE00000}"/>
    <cellStyle name="Note 2 2 5 3 3 4" xfId="47198" xr:uid="{00000000-0005-0000-0000-0000DCE00000}"/>
    <cellStyle name="Note 2 2 5 3 4" xfId="47199" xr:uid="{00000000-0005-0000-0000-0000DDE00000}"/>
    <cellStyle name="Note 2 2 5 3 4 2" xfId="47200" xr:uid="{00000000-0005-0000-0000-0000DEE00000}"/>
    <cellStyle name="Note 2 2 5 3 4 2 2" xfId="47201" xr:uid="{00000000-0005-0000-0000-0000DFE00000}"/>
    <cellStyle name="Note 2 2 5 3 4 2 3" xfId="59409" xr:uid="{00000000-0005-0000-0000-0000E0E00000}"/>
    <cellStyle name="Note 2 2 5 3 4 3" xfId="47202" xr:uid="{00000000-0005-0000-0000-0000E1E00000}"/>
    <cellStyle name="Note 2 2 5 3 4 4" xfId="47203" xr:uid="{00000000-0005-0000-0000-0000E2E00000}"/>
    <cellStyle name="Note 2 2 5 3 5" xfId="47204" xr:uid="{00000000-0005-0000-0000-0000E3E00000}"/>
    <cellStyle name="Note 2 2 5 3 5 2" xfId="47205" xr:uid="{00000000-0005-0000-0000-0000E4E00000}"/>
    <cellStyle name="Note 2 2 5 3 5 3" xfId="59410" xr:uid="{00000000-0005-0000-0000-0000E5E00000}"/>
    <cellStyle name="Note 2 2 5 3 6" xfId="47206" xr:uid="{00000000-0005-0000-0000-0000E6E00000}"/>
    <cellStyle name="Note 2 2 5 3 7" xfId="47207" xr:uid="{00000000-0005-0000-0000-0000E7E00000}"/>
    <cellStyle name="Note 2 2 5 4" xfId="47208" xr:uid="{00000000-0005-0000-0000-0000E8E00000}"/>
    <cellStyle name="Note 2 2 5 4 2" xfId="47209" xr:uid="{00000000-0005-0000-0000-0000E9E00000}"/>
    <cellStyle name="Note 2 2 5 4 2 2" xfId="47210" xr:uid="{00000000-0005-0000-0000-0000EAE00000}"/>
    <cellStyle name="Note 2 2 5 4 2 2 2" xfId="47211" xr:uid="{00000000-0005-0000-0000-0000EBE00000}"/>
    <cellStyle name="Note 2 2 5 4 2 2 3" xfId="59411" xr:uid="{00000000-0005-0000-0000-0000ECE00000}"/>
    <cellStyle name="Note 2 2 5 4 2 3" xfId="47212" xr:uid="{00000000-0005-0000-0000-0000EDE00000}"/>
    <cellStyle name="Note 2 2 5 4 2 4" xfId="47213" xr:uid="{00000000-0005-0000-0000-0000EEE00000}"/>
    <cellStyle name="Note 2 2 5 4 3" xfId="47214" xr:uid="{00000000-0005-0000-0000-0000EFE00000}"/>
    <cellStyle name="Note 2 2 5 4 3 2" xfId="47215" xr:uid="{00000000-0005-0000-0000-0000F0E00000}"/>
    <cellStyle name="Note 2 2 5 4 3 2 2" xfId="47216" xr:uid="{00000000-0005-0000-0000-0000F1E00000}"/>
    <cellStyle name="Note 2 2 5 4 3 2 3" xfId="59412" xr:uid="{00000000-0005-0000-0000-0000F2E00000}"/>
    <cellStyle name="Note 2 2 5 4 3 3" xfId="47217" xr:uid="{00000000-0005-0000-0000-0000F3E00000}"/>
    <cellStyle name="Note 2 2 5 4 3 4" xfId="47218" xr:uid="{00000000-0005-0000-0000-0000F4E00000}"/>
    <cellStyle name="Note 2 2 5 4 4" xfId="47219" xr:uid="{00000000-0005-0000-0000-0000F5E00000}"/>
    <cellStyle name="Note 2 2 5 4 4 2" xfId="47220" xr:uid="{00000000-0005-0000-0000-0000F6E00000}"/>
    <cellStyle name="Note 2 2 5 4 4 3" xfId="59413" xr:uid="{00000000-0005-0000-0000-0000F7E00000}"/>
    <cellStyle name="Note 2 2 5 4 5" xfId="47221" xr:uid="{00000000-0005-0000-0000-0000F8E00000}"/>
    <cellStyle name="Note 2 2 5 4 6" xfId="47222" xr:uid="{00000000-0005-0000-0000-0000F9E00000}"/>
    <cellStyle name="Note 2 2 5 5" xfId="47223" xr:uid="{00000000-0005-0000-0000-0000FAE00000}"/>
    <cellStyle name="Note 2 2 5 5 2" xfId="47224" xr:uid="{00000000-0005-0000-0000-0000FBE00000}"/>
    <cellStyle name="Note 2 2 5 5 2 2" xfId="47225" xr:uid="{00000000-0005-0000-0000-0000FCE00000}"/>
    <cellStyle name="Note 2 2 5 5 2 2 2" xfId="47226" xr:uid="{00000000-0005-0000-0000-0000FDE00000}"/>
    <cellStyle name="Note 2 2 5 5 2 2 3" xfId="59414" xr:uid="{00000000-0005-0000-0000-0000FEE00000}"/>
    <cellStyle name="Note 2 2 5 5 2 3" xfId="47227" xr:uid="{00000000-0005-0000-0000-0000FFE00000}"/>
    <cellStyle name="Note 2 2 5 5 2 4" xfId="47228" xr:uid="{00000000-0005-0000-0000-000000E10000}"/>
    <cellStyle name="Note 2 2 5 5 3" xfId="47229" xr:uid="{00000000-0005-0000-0000-000001E10000}"/>
    <cellStyle name="Note 2 2 5 5 3 2" xfId="47230" xr:uid="{00000000-0005-0000-0000-000002E10000}"/>
    <cellStyle name="Note 2 2 5 5 3 3" xfId="59415" xr:uid="{00000000-0005-0000-0000-000003E10000}"/>
    <cellStyle name="Note 2 2 5 5 4" xfId="47231" xr:uid="{00000000-0005-0000-0000-000004E10000}"/>
    <cellStyle name="Note 2 2 5 5 5" xfId="47232" xr:uid="{00000000-0005-0000-0000-000005E10000}"/>
    <cellStyle name="Note 2 2 5 6" xfId="47233" xr:uid="{00000000-0005-0000-0000-000006E10000}"/>
    <cellStyle name="Note 2 2 5 6 2" xfId="47234" xr:uid="{00000000-0005-0000-0000-000007E10000}"/>
    <cellStyle name="Note 2 2 5 6 2 2" xfId="47235" xr:uid="{00000000-0005-0000-0000-000008E10000}"/>
    <cellStyle name="Note 2 2 5 6 2 3" xfId="59416" xr:uid="{00000000-0005-0000-0000-000009E10000}"/>
    <cellStyle name="Note 2 2 5 6 3" xfId="47236" xr:uid="{00000000-0005-0000-0000-00000AE10000}"/>
    <cellStyle name="Note 2 2 5 6 4" xfId="47237" xr:uid="{00000000-0005-0000-0000-00000BE10000}"/>
    <cellStyle name="Note 2 2 5 7" xfId="47238" xr:uid="{00000000-0005-0000-0000-00000CE10000}"/>
    <cellStyle name="Note 2 2 5 7 2" xfId="47239" xr:uid="{00000000-0005-0000-0000-00000DE10000}"/>
    <cellStyle name="Note 2 2 5 7 2 2" xfId="47240" xr:uid="{00000000-0005-0000-0000-00000EE10000}"/>
    <cellStyle name="Note 2 2 5 7 2 3" xfId="59417" xr:uid="{00000000-0005-0000-0000-00000FE10000}"/>
    <cellStyle name="Note 2 2 5 7 3" xfId="47241" xr:uid="{00000000-0005-0000-0000-000010E10000}"/>
    <cellStyle name="Note 2 2 5 7 4" xfId="47242" xr:uid="{00000000-0005-0000-0000-000011E10000}"/>
    <cellStyle name="Note 2 2 5 8" xfId="47243" xr:uid="{00000000-0005-0000-0000-000012E10000}"/>
    <cellStyle name="Note 2 2 5 8 2" xfId="47244" xr:uid="{00000000-0005-0000-0000-000013E10000}"/>
    <cellStyle name="Note 2 2 5 8 3" xfId="59418" xr:uid="{00000000-0005-0000-0000-000014E10000}"/>
    <cellStyle name="Note 2 2 5 9" xfId="47245" xr:uid="{00000000-0005-0000-0000-000015E10000}"/>
    <cellStyle name="Note 2 2 6" xfId="47246" xr:uid="{00000000-0005-0000-0000-000016E10000}"/>
    <cellStyle name="Note 2 2 6 10" xfId="47247" xr:uid="{00000000-0005-0000-0000-000017E10000}"/>
    <cellStyle name="Note 2 2 6 2" xfId="47248" xr:uid="{00000000-0005-0000-0000-000018E10000}"/>
    <cellStyle name="Note 2 2 6 2 2" xfId="47249" xr:uid="{00000000-0005-0000-0000-000019E10000}"/>
    <cellStyle name="Note 2 2 6 2 2 2" xfId="47250" xr:uid="{00000000-0005-0000-0000-00001AE10000}"/>
    <cellStyle name="Note 2 2 6 2 2 2 2" xfId="47251" xr:uid="{00000000-0005-0000-0000-00001BE10000}"/>
    <cellStyle name="Note 2 2 6 2 2 2 2 2" xfId="47252" xr:uid="{00000000-0005-0000-0000-00001CE10000}"/>
    <cellStyle name="Note 2 2 6 2 2 2 2 2 2" xfId="47253" xr:uid="{00000000-0005-0000-0000-00001DE10000}"/>
    <cellStyle name="Note 2 2 6 2 2 2 2 2 3" xfId="59419" xr:uid="{00000000-0005-0000-0000-00001EE10000}"/>
    <cellStyle name="Note 2 2 6 2 2 2 2 3" xfId="47254" xr:uid="{00000000-0005-0000-0000-00001FE10000}"/>
    <cellStyle name="Note 2 2 6 2 2 2 2 4" xfId="47255" xr:uid="{00000000-0005-0000-0000-000020E10000}"/>
    <cellStyle name="Note 2 2 6 2 2 2 3" xfId="47256" xr:uid="{00000000-0005-0000-0000-000021E10000}"/>
    <cellStyle name="Note 2 2 6 2 2 2 3 2" xfId="47257" xr:uid="{00000000-0005-0000-0000-000022E10000}"/>
    <cellStyle name="Note 2 2 6 2 2 2 3 2 2" xfId="47258" xr:uid="{00000000-0005-0000-0000-000023E10000}"/>
    <cellStyle name="Note 2 2 6 2 2 2 3 2 3" xfId="59420" xr:uid="{00000000-0005-0000-0000-000024E10000}"/>
    <cellStyle name="Note 2 2 6 2 2 2 3 3" xfId="47259" xr:uid="{00000000-0005-0000-0000-000025E10000}"/>
    <cellStyle name="Note 2 2 6 2 2 2 3 4" xfId="47260" xr:uid="{00000000-0005-0000-0000-000026E10000}"/>
    <cellStyle name="Note 2 2 6 2 2 2 4" xfId="47261" xr:uid="{00000000-0005-0000-0000-000027E10000}"/>
    <cellStyle name="Note 2 2 6 2 2 2 4 2" xfId="47262" xr:uid="{00000000-0005-0000-0000-000028E10000}"/>
    <cellStyle name="Note 2 2 6 2 2 2 4 3" xfId="59421" xr:uid="{00000000-0005-0000-0000-000029E10000}"/>
    <cellStyle name="Note 2 2 6 2 2 2 5" xfId="47263" xr:uid="{00000000-0005-0000-0000-00002AE10000}"/>
    <cellStyle name="Note 2 2 6 2 2 2 6" xfId="47264" xr:uid="{00000000-0005-0000-0000-00002BE10000}"/>
    <cellStyle name="Note 2 2 6 2 2 3" xfId="47265" xr:uid="{00000000-0005-0000-0000-00002CE10000}"/>
    <cellStyle name="Note 2 2 6 2 2 3 2" xfId="47266" xr:uid="{00000000-0005-0000-0000-00002DE10000}"/>
    <cellStyle name="Note 2 2 6 2 2 3 2 2" xfId="47267" xr:uid="{00000000-0005-0000-0000-00002EE10000}"/>
    <cellStyle name="Note 2 2 6 2 2 3 2 3" xfId="59422" xr:uid="{00000000-0005-0000-0000-00002FE10000}"/>
    <cellStyle name="Note 2 2 6 2 2 3 3" xfId="47268" xr:uid="{00000000-0005-0000-0000-000030E10000}"/>
    <cellStyle name="Note 2 2 6 2 2 3 4" xfId="47269" xr:uid="{00000000-0005-0000-0000-000031E10000}"/>
    <cellStyle name="Note 2 2 6 2 2 4" xfId="47270" xr:uid="{00000000-0005-0000-0000-000032E10000}"/>
    <cellStyle name="Note 2 2 6 2 2 4 2" xfId="47271" xr:uid="{00000000-0005-0000-0000-000033E10000}"/>
    <cellStyle name="Note 2 2 6 2 2 4 2 2" xfId="47272" xr:uid="{00000000-0005-0000-0000-000034E10000}"/>
    <cellStyle name="Note 2 2 6 2 2 4 2 3" xfId="59423" xr:uid="{00000000-0005-0000-0000-000035E10000}"/>
    <cellStyle name="Note 2 2 6 2 2 4 3" xfId="47273" xr:uid="{00000000-0005-0000-0000-000036E10000}"/>
    <cellStyle name="Note 2 2 6 2 2 4 4" xfId="47274" xr:uid="{00000000-0005-0000-0000-000037E10000}"/>
    <cellStyle name="Note 2 2 6 2 2 5" xfId="47275" xr:uid="{00000000-0005-0000-0000-000038E10000}"/>
    <cellStyle name="Note 2 2 6 2 2 5 2" xfId="47276" xr:uid="{00000000-0005-0000-0000-000039E10000}"/>
    <cellStyle name="Note 2 2 6 2 2 5 3" xfId="59424" xr:uid="{00000000-0005-0000-0000-00003AE10000}"/>
    <cellStyle name="Note 2 2 6 2 2 6" xfId="47277" xr:uid="{00000000-0005-0000-0000-00003BE10000}"/>
    <cellStyle name="Note 2 2 6 2 2 7" xfId="47278" xr:uid="{00000000-0005-0000-0000-00003CE10000}"/>
    <cellStyle name="Note 2 2 6 2 3" xfId="47279" xr:uid="{00000000-0005-0000-0000-00003DE10000}"/>
    <cellStyle name="Note 2 2 6 2 3 2" xfId="47280" xr:uid="{00000000-0005-0000-0000-00003EE10000}"/>
    <cellStyle name="Note 2 2 6 2 3 2 2" xfId="47281" xr:uid="{00000000-0005-0000-0000-00003FE10000}"/>
    <cellStyle name="Note 2 2 6 2 3 2 2 2" xfId="47282" xr:uid="{00000000-0005-0000-0000-000040E10000}"/>
    <cellStyle name="Note 2 2 6 2 3 2 2 3" xfId="59425" xr:uid="{00000000-0005-0000-0000-000041E10000}"/>
    <cellStyle name="Note 2 2 6 2 3 2 3" xfId="47283" xr:uid="{00000000-0005-0000-0000-000042E10000}"/>
    <cellStyle name="Note 2 2 6 2 3 2 4" xfId="47284" xr:uid="{00000000-0005-0000-0000-000043E10000}"/>
    <cellStyle name="Note 2 2 6 2 3 3" xfId="47285" xr:uid="{00000000-0005-0000-0000-000044E10000}"/>
    <cellStyle name="Note 2 2 6 2 3 3 2" xfId="47286" xr:uid="{00000000-0005-0000-0000-000045E10000}"/>
    <cellStyle name="Note 2 2 6 2 3 3 2 2" xfId="47287" xr:uid="{00000000-0005-0000-0000-000046E10000}"/>
    <cellStyle name="Note 2 2 6 2 3 3 2 3" xfId="59426" xr:uid="{00000000-0005-0000-0000-000047E10000}"/>
    <cellStyle name="Note 2 2 6 2 3 3 3" xfId="47288" xr:uid="{00000000-0005-0000-0000-000048E10000}"/>
    <cellStyle name="Note 2 2 6 2 3 3 4" xfId="47289" xr:uid="{00000000-0005-0000-0000-000049E10000}"/>
    <cellStyle name="Note 2 2 6 2 3 4" xfId="47290" xr:uid="{00000000-0005-0000-0000-00004AE10000}"/>
    <cellStyle name="Note 2 2 6 2 3 4 2" xfId="47291" xr:uid="{00000000-0005-0000-0000-00004BE10000}"/>
    <cellStyle name="Note 2 2 6 2 3 4 3" xfId="59427" xr:uid="{00000000-0005-0000-0000-00004CE10000}"/>
    <cellStyle name="Note 2 2 6 2 3 5" xfId="47292" xr:uid="{00000000-0005-0000-0000-00004DE10000}"/>
    <cellStyle name="Note 2 2 6 2 3 6" xfId="47293" xr:uid="{00000000-0005-0000-0000-00004EE10000}"/>
    <cellStyle name="Note 2 2 6 2 4" xfId="47294" xr:uid="{00000000-0005-0000-0000-00004FE10000}"/>
    <cellStyle name="Note 2 2 6 2 4 2" xfId="47295" xr:uid="{00000000-0005-0000-0000-000050E10000}"/>
    <cellStyle name="Note 2 2 6 2 4 2 2" xfId="47296" xr:uid="{00000000-0005-0000-0000-000051E10000}"/>
    <cellStyle name="Note 2 2 6 2 4 2 3" xfId="59428" xr:uid="{00000000-0005-0000-0000-000052E10000}"/>
    <cellStyle name="Note 2 2 6 2 4 3" xfId="47297" xr:uid="{00000000-0005-0000-0000-000053E10000}"/>
    <cellStyle name="Note 2 2 6 2 4 4" xfId="47298" xr:uid="{00000000-0005-0000-0000-000054E10000}"/>
    <cellStyle name="Note 2 2 6 2 5" xfId="47299" xr:uid="{00000000-0005-0000-0000-000055E10000}"/>
    <cellStyle name="Note 2 2 6 2 5 2" xfId="47300" xr:uid="{00000000-0005-0000-0000-000056E10000}"/>
    <cellStyle name="Note 2 2 6 2 5 2 2" xfId="47301" xr:uid="{00000000-0005-0000-0000-000057E10000}"/>
    <cellStyle name="Note 2 2 6 2 5 2 3" xfId="59429" xr:uid="{00000000-0005-0000-0000-000058E10000}"/>
    <cellStyle name="Note 2 2 6 2 5 3" xfId="47302" xr:uid="{00000000-0005-0000-0000-000059E10000}"/>
    <cellStyle name="Note 2 2 6 2 5 4" xfId="47303" xr:uid="{00000000-0005-0000-0000-00005AE10000}"/>
    <cellStyle name="Note 2 2 6 2 6" xfId="47304" xr:uid="{00000000-0005-0000-0000-00005BE10000}"/>
    <cellStyle name="Note 2 2 6 2 6 2" xfId="47305" xr:uid="{00000000-0005-0000-0000-00005CE10000}"/>
    <cellStyle name="Note 2 2 6 2 6 3" xfId="59430" xr:uid="{00000000-0005-0000-0000-00005DE10000}"/>
    <cellStyle name="Note 2 2 6 2 7" xfId="47306" xr:uid="{00000000-0005-0000-0000-00005EE10000}"/>
    <cellStyle name="Note 2 2 6 2 8" xfId="47307" xr:uid="{00000000-0005-0000-0000-00005FE10000}"/>
    <cellStyle name="Note 2 2 6 3" xfId="47308" xr:uid="{00000000-0005-0000-0000-000060E10000}"/>
    <cellStyle name="Note 2 2 6 3 2" xfId="47309" xr:uid="{00000000-0005-0000-0000-000061E10000}"/>
    <cellStyle name="Note 2 2 6 3 2 2" xfId="47310" xr:uid="{00000000-0005-0000-0000-000062E10000}"/>
    <cellStyle name="Note 2 2 6 3 2 2 2" xfId="47311" xr:uid="{00000000-0005-0000-0000-000063E10000}"/>
    <cellStyle name="Note 2 2 6 3 2 2 2 2" xfId="47312" xr:uid="{00000000-0005-0000-0000-000064E10000}"/>
    <cellStyle name="Note 2 2 6 3 2 2 2 3" xfId="59431" xr:uid="{00000000-0005-0000-0000-000065E10000}"/>
    <cellStyle name="Note 2 2 6 3 2 2 3" xfId="47313" xr:uid="{00000000-0005-0000-0000-000066E10000}"/>
    <cellStyle name="Note 2 2 6 3 2 2 4" xfId="47314" xr:uid="{00000000-0005-0000-0000-000067E10000}"/>
    <cellStyle name="Note 2 2 6 3 2 3" xfId="47315" xr:uid="{00000000-0005-0000-0000-000068E10000}"/>
    <cellStyle name="Note 2 2 6 3 2 3 2" xfId="47316" xr:uid="{00000000-0005-0000-0000-000069E10000}"/>
    <cellStyle name="Note 2 2 6 3 2 3 2 2" xfId="47317" xr:uid="{00000000-0005-0000-0000-00006AE10000}"/>
    <cellStyle name="Note 2 2 6 3 2 3 2 3" xfId="59432" xr:uid="{00000000-0005-0000-0000-00006BE10000}"/>
    <cellStyle name="Note 2 2 6 3 2 3 3" xfId="47318" xr:uid="{00000000-0005-0000-0000-00006CE10000}"/>
    <cellStyle name="Note 2 2 6 3 2 3 4" xfId="47319" xr:uid="{00000000-0005-0000-0000-00006DE10000}"/>
    <cellStyle name="Note 2 2 6 3 2 4" xfId="47320" xr:uid="{00000000-0005-0000-0000-00006EE10000}"/>
    <cellStyle name="Note 2 2 6 3 2 4 2" xfId="47321" xr:uid="{00000000-0005-0000-0000-00006FE10000}"/>
    <cellStyle name="Note 2 2 6 3 2 4 3" xfId="59433" xr:uid="{00000000-0005-0000-0000-000070E10000}"/>
    <cellStyle name="Note 2 2 6 3 2 5" xfId="47322" xr:uid="{00000000-0005-0000-0000-000071E10000}"/>
    <cellStyle name="Note 2 2 6 3 2 6" xfId="47323" xr:uid="{00000000-0005-0000-0000-000072E10000}"/>
    <cellStyle name="Note 2 2 6 3 3" xfId="47324" xr:uid="{00000000-0005-0000-0000-000073E10000}"/>
    <cellStyle name="Note 2 2 6 3 3 2" xfId="47325" xr:uid="{00000000-0005-0000-0000-000074E10000}"/>
    <cellStyle name="Note 2 2 6 3 3 2 2" xfId="47326" xr:uid="{00000000-0005-0000-0000-000075E10000}"/>
    <cellStyle name="Note 2 2 6 3 3 2 3" xfId="59434" xr:uid="{00000000-0005-0000-0000-000076E10000}"/>
    <cellStyle name="Note 2 2 6 3 3 3" xfId="47327" xr:uid="{00000000-0005-0000-0000-000077E10000}"/>
    <cellStyle name="Note 2 2 6 3 3 4" xfId="47328" xr:uid="{00000000-0005-0000-0000-000078E10000}"/>
    <cellStyle name="Note 2 2 6 3 4" xfId="47329" xr:uid="{00000000-0005-0000-0000-000079E10000}"/>
    <cellStyle name="Note 2 2 6 3 4 2" xfId="47330" xr:uid="{00000000-0005-0000-0000-00007AE10000}"/>
    <cellStyle name="Note 2 2 6 3 4 2 2" xfId="47331" xr:uid="{00000000-0005-0000-0000-00007BE10000}"/>
    <cellStyle name="Note 2 2 6 3 4 2 3" xfId="59435" xr:uid="{00000000-0005-0000-0000-00007CE10000}"/>
    <cellStyle name="Note 2 2 6 3 4 3" xfId="47332" xr:uid="{00000000-0005-0000-0000-00007DE10000}"/>
    <cellStyle name="Note 2 2 6 3 4 4" xfId="47333" xr:uid="{00000000-0005-0000-0000-00007EE10000}"/>
    <cellStyle name="Note 2 2 6 3 5" xfId="47334" xr:uid="{00000000-0005-0000-0000-00007FE10000}"/>
    <cellStyle name="Note 2 2 6 3 5 2" xfId="47335" xr:uid="{00000000-0005-0000-0000-000080E10000}"/>
    <cellStyle name="Note 2 2 6 3 5 3" xfId="59436" xr:uid="{00000000-0005-0000-0000-000081E10000}"/>
    <cellStyle name="Note 2 2 6 3 6" xfId="47336" xr:uid="{00000000-0005-0000-0000-000082E10000}"/>
    <cellStyle name="Note 2 2 6 3 7" xfId="47337" xr:uid="{00000000-0005-0000-0000-000083E10000}"/>
    <cellStyle name="Note 2 2 6 4" xfId="47338" xr:uid="{00000000-0005-0000-0000-000084E10000}"/>
    <cellStyle name="Note 2 2 6 4 2" xfId="47339" xr:uid="{00000000-0005-0000-0000-000085E10000}"/>
    <cellStyle name="Note 2 2 6 4 2 2" xfId="47340" xr:uid="{00000000-0005-0000-0000-000086E10000}"/>
    <cellStyle name="Note 2 2 6 4 2 2 2" xfId="47341" xr:uid="{00000000-0005-0000-0000-000087E10000}"/>
    <cellStyle name="Note 2 2 6 4 2 2 3" xfId="59437" xr:uid="{00000000-0005-0000-0000-000088E10000}"/>
    <cellStyle name="Note 2 2 6 4 2 3" xfId="47342" xr:uid="{00000000-0005-0000-0000-000089E10000}"/>
    <cellStyle name="Note 2 2 6 4 2 4" xfId="47343" xr:uid="{00000000-0005-0000-0000-00008AE10000}"/>
    <cellStyle name="Note 2 2 6 4 3" xfId="47344" xr:uid="{00000000-0005-0000-0000-00008BE10000}"/>
    <cellStyle name="Note 2 2 6 4 3 2" xfId="47345" xr:uid="{00000000-0005-0000-0000-00008CE10000}"/>
    <cellStyle name="Note 2 2 6 4 3 2 2" xfId="47346" xr:uid="{00000000-0005-0000-0000-00008DE10000}"/>
    <cellStyle name="Note 2 2 6 4 3 2 3" xfId="59438" xr:uid="{00000000-0005-0000-0000-00008EE10000}"/>
    <cellStyle name="Note 2 2 6 4 3 3" xfId="47347" xr:uid="{00000000-0005-0000-0000-00008FE10000}"/>
    <cellStyle name="Note 2 2 6 4 3 4" xfId="47348" xr:uid="{00000000-0005-0000-0000-000090E10000}"/>
    <cellStyle name="Note 2 2 6 4 4" xfId="47349" xr:uid="{00000000-0005-0000-0000-000091E10000}"/>
    <cellStyle name="Note 2 2 6 4 4 2" xfId="47350" xr:uid="{00000000-0005-0000-0000-000092E10000}"/>
    <cellStyle name="Note 2 2 6 4 4 3" xfId="59439" xr:uid="{00000000-0005-0000-0000-000093E10000}"/>
    <cellStyle name="Note 2 2 6 4 5" xfId="47351" xr:uid="{00000000-0005-0000-0000-000094E10000}"/>
    <cellStyle name="Note 2 2 6 4 6" xfId="47352" xr:uid="{00000000-0005-0000-0000-000095E10000}"/>
    <cellStyle name="Note 2 2 6 5" xfId="47353" xr:uid="{00000000-0005-0000-0000-000096E10000}"/>
    <cellStyle name="Note 2 2 6 5 2" xfId="47354" xr:uid="{00000000-0005-0000-0000-000097E10000}"/>
    <cellStyle name="Note 2 2 6 5 2 2" xfId="47355" xr:uid="{00000000-0005-0000-0000-000098E10000}"/>
    <cellStyle name="Note 2 2 6 5 2 2 2" xfId="47356" xr:uid="{00000000-0005-0000-0000-000099E10000}"/>
    <cellStyle name="Note 2 2 6 5 2 2 3" xfId="59440" xr:uid="{00000000-0005-0000-0000-00009AE10000}"/>
    <cellStyle name="Note 2 2 6 5 2 3" xfId="47357" xr:uid="{00000000-0005-0000-0000-00009BE10000}"/>
    <cellStyle name="Note 2 2 6 5 2 4" xfId="47358" xr:uid="{00000000-0005-0000-0000-00009CE10000}"/>
    <cellStyle name="Note 2 2 6 5 3" xfId="47359" xr:uid="{00000000-0005-0000-0000-00009DE10000}"/>
    <cellStyle name="Note 2 2 6 5 3 2" xfId="47360" xr:uid="{00000000-0005-0000-0000-00009EE10000}"/>
    <cellStyle name="Note 2 2 6 5 3 3" xfId="59441" xr:uid="{00000000-0005-0000-0000-00009FE10000}"/>
    <cellStyle name="Note 2 2 6 5 4" xfId="47361" xr:uid="{00000000-0005-0000-0000-0000A0E10000}"/>
    <cellStyle name="Note 2 2 6 5 5" xfId="47362" xr:uid="{00000000-0005-0000-0000-0000A1E10000}"/>
    <cellStyle name="Note 2 2 6 6" xfId="47363" xr:uid="{00000000-0005-0000-0000-0000A2E10000}"/>
    <cellStyle name="Note 2 2 6 6 2" xfId="47364" xr:uid="{00000000-0005-0000-0000-0000A3E10000}"/>
    <cellStyle name="Note 2 2 6 6 2 2" xfId="47365" xr:uid="{00000000-0005-0000-0000-0000A4E10000}"/>
    <cellStyle name="Note 2 2 6 6 2 3" xfId="59442" xr:uid="{00000000-0005-0000-0000-0000A5E10000}"/>
    <cellStyle name="Note 2 2 6 6 3" xfId="47366" xr:uid="{00000000-0005-0000-0000-0000A6E10000}"/>
    <cellStyle name="Note 2 2 6 6 4" xfId="47367" xr:uid="{00000000-0005-0000-0000-0000A7E10000}"/>
    <cellStyle name="Note 2 2 6 7" xfId="47368" xr:uid="{00000000-0005-0000-0000-0000A8E10000}"/>
    <cellStyle name="Note 2 2 6 7 2" xfId="47369" xr:uid="{00000000-0005-0000-0000-0000A9E10000}"/>
    <cellStyle name="Note 2 2 6 7 2 2" xfId="47370" xr:uid="{00000000-0005-0000-0000-0000AAE10000}"/>
    <cellStyle name="Note 2 2 6 7 2 3" xfId="59443" xr:uid="{00000000-0005-0000-0000-0000ABE10000}"/>
    <cellStyle name="Note 2 2 6 7 3" xfId="47371" xr:uid="{00000000-0005-0000-0000-0000ACE10000}"/>
    <cellStyle name="Note 2 2 6 7 4" xfId="47372" xr:uid="{00000000-0005-0000-0000-0000ADE10000}"/>
    <cellStyle name="Note 2 2 6 8" xfId="47373" xr:uid="{00000000-0005-0000-0000-0000AEE10000}"/>
    <cellStyle name="Note 2 2 6 8 2" xfId="47374" xr:uid="{00000000-0005-0000-0000-0000AFE10000}"/>
    <cellStyle name="Note 2 2 6 8 3" xfId="59444" xr:uid="{00000000-0005-0000-0000-0000B0E10000}"/>
    <cellStyle name="Note 2 2 6 9" xfId="47375" xr:uid="{00000000-0005-0000-0000-0000B1E10000}"/>
    <cellStyle name="Note 2 2 7" xfId="47376" xr:uid="{00000000-0005-0000-0000-0000B2E10000}"/>
    <cellStyle name="Note 2 2 7 2" xfId="47377" xr:uid="{00000000-0005-0000-0000-0000B3E10000}"/>
    <cellStyle name="Note 2 2 7 2 2" xfId="47378" xr:uid="{00000000-0005-0000-0000-0000B4E10000}"/>
    <cellStyle name="Note 2 2 7 2 2 2" xfId="47379" xr:uid="{00000000-0005-0000-0000-0000B5E10000}"/>
    <cellStyle name="Note 2 2 7 2 2 2 2" xfId="47380" xr:uid="{00000000-0005-0000-0000-0000B6E10000}"/>
    <cellStyle name="Note 2 2 7 2 2 2 2 2" xfId="47381" xr:uid="{00000000-0005-0000-0000-0000B7E10000}"/>
    <cellStyle name="Note 2 2 7 2 2 2 2 3" xfId="59445" xr:uid="{00000000-0005-0000-0000-0000B8E10000}"/>
    <cellStyle name="Note 2 2 7 2 2 2 3" xfId="47382" xr:uid="{00000000-0005-0000-0000-0000B9E10000}"/>
    <cellStyle name="Note 2 2 7 2 2 2 4" xfId="47383" xr:uid="{00000000-0005-0000-0000-0000BAE10000}"/>
    <cellStyle name="Note 2 2 7 2 2 3" xfId="47384" xr:uid="{00000000-0005-0000-0000-0000BBE10000}"/>
    <cellStyle name="Note 2 2 7 2 2 3 2" xfId="47385" xr:uid="{00000000-0005-0000-0000-0000BCE10000}"/>
    <cellStyle name="Note 2 2 7 2 2 3 2 2" xfId="47386" xr:uid="{00000000-0005-0000-0000-0000BDE10000}"/>
    <cellStyle name="Note 2 2 7 2 2 3 2 3" xfId="59446" xr:uid="{00000000-0005-0000-0000-0000BEE10000}"/>
    <cellStyle name="Note 2 2 7 2 2 3 3" xfId="47387" xr:uid="{00000000-0005-0000-0000-0000BFE10000}"/>
    <cellStyle name="Note 2 2 7 2 2 3 4" xfId="47388" xr:uid="{00000000-0005-0000-0000-0000C0E10000}"/>
    <cellStyle name="Note 2 2 7 2 2 4" xfId="47389" xr:uid="{00000000-0005-0000-0000-0000C1E10000}"/>
    <cellStyle name="Note 2 2 7 2 2 4 2" xfId="47390" xr:uid="{00000000-0005-0000-0000-0000C2E10000}"/>
    <cellStyle name="Note 2 2 7 2 2 4 3" xfId="59447" xr:uid="{00000000-0005-0000-0000-0000C3E10000}"/>
    <cellStyle name="Note 2 2 7 2 2 5" xfId="47391" xr:uid="{00000000-0005-0000-0000-0000C4E10000}"/>
    <cellStyle name="Note 2 2 7 2 2 6" xfId="47392" xr:uid="{00000000-0005-0000-0000-0000C5E10000}"/>
    <cellStyle name="Note 2 2 7 2 3" xfId="47393" xr:uid="{00000000-0005-0000-0000-0000C6E10000}"/>
    <cellStyle name="Note 2 2 7 2 3 2" xfId="47394" xr:uid="{00000000-0005-0000-0000-0000C7E10000}"/>
    <cellStyle name="Note 2 2 7 2 3 2 2" xfId="47395" xr:uid="{00000000-0005-0000-0000-0000C8E10000}"/>
    <cellStyle name="Note 2 2 7 2 3 2 3" xfId="59448" xr:uid="{00000000-0005-0000-0000-0000C9E10000}"/>
    <cellStyle name="Note 2 2 7 2 3 3" xfId="47396" xr:uid="{00000000-0005-0000-0000-0000CAE10000}"/>
    <cellStyle name="Note 2 2 7 2 3 4" xfId="47397" xr:uid="{00000000-0005-0000-0000-0000CBE10000}"/>
    <cellStyle name="Note 2 2 7 2 4" xfId="47398" xr:uid="{00000000-0005-0000-0000-0000CCE10000}"/>
    <cellStyle name="Note 2 2 7 2 4 2" xfId="47399" xr:uid="{00000000-0005-0000-0000-0000CDE10000}"/>
    <cellStyle name="Note 2 2 7 2 4 2 2" xfId="47400" xr:uid="{00000000-0005-0000-0000-0000CEE10000}"/>
    <cellStyle name="Note 2 2 7 2 4 2 3" xfId="59449" xr:uid="{00000000-0005-0000-0000-0000CFE10000}"/>
    <cellStyle name="Note 2 2 7 2 4 3" xfId="47401" xr:uid="{00000000-0005-0000-0000-0000D0E10000}"/>
    <cellStyle name="Note 2 2 7 2 4 4" xfId="47402" xr:uid="{00000000-0005-0000-0000-0000D1E10000}"/>
    <cellStyle name="Note 2 2 7 2 5" xfId="47403" xr:uid="{00000000-0005-0000-0000-0000D2E10000}"/>
    <cellStyle name="Note 2 2 7 2 5 2" xfId="47404" xr:uid="{00000000-0005-0000-0000-0000D3E10000}"/>
    <cellStyle name="Note 2 2 7 2 5 3" xfId="59450" xr:uid="{00000000-0005-0000-0000-0000D4E10000}"/>
    <cellStyle name="Note 2 2 7 2 6" xfId="47405" xr:uid="{00000000-0005-0000-0000-0000D5E10000}"/>
    <cellStyle name="Note 2 2 7 2 7" xfId="47406" xr:uid="{00000000-0005-0000-0000-0000D6E10000}"/>
    <cellStyle name="Note 2 2 7 3" xfId="47407" xr:uid="{00000000-0005-0000-0000-0000D7E10000}"/>
    <cellStyle name="Note 2 2 7 3 2" xfId="47408" xr:uid="{00000000-0005-0000-0000-0000D8E10000}"/>
    <cellStyle name="Note 2 2 7 3 2 2" xfId="47409" xr:uid="{00000000-0005-0000-0000-0000D9E10000}"/>
    <cellStyle name="Note 2 2 7 3 2 2 2" xfId="47410" xr:uid="{00000000-0005-0000-0000-0000DAE10000}"/>
    <cellStyle name="Note 2 2 7 3 2 2 3" xfId="59451" xr:uid="{00000000-0005-0000-0000-0000DBE10000}"/>
    <cellStyle name="Note 2 2 7 3 2 3" xfId="47411" xr:uid="{00000000-0005-0000-0000-0000DCE10000}"/>
    <cellStyle name="Note 2 2 7 3 2 4" xfId="47412" xr:uid="{00000000-0005-0000-0000-0000DDE10000}"/>
    <cellStyle name="Note 2 2 7 3 3" xfId="47413" xr:uid="{00000000-0005-0000-0000-0000DEE10000}"/>
    <cellStyle name="Note 2 2 7 3 3 2" xfId="47414" xr:uid="{00000000-0005-0000-0000-0000DFE10000}"/>
    <cellStyle name="Note 2 2 7 3 3 2 2" xfId="47415" xr:uid="{00000000-0005-0000-0000-0000E0E10000}"/>
    <cellStyle name="Note 2 2 7 3 3 2 3" xfId="59452" xr:uid="{00000000-0005-0000-0000-0000E1E10000}"/>
    <cellStyle name="Note 2 2 7 3 3 3" xfId="47416" xr:uid="{00000000-0005-0000-0000-0000E2E10000}"/>
    <cellStyle name="Note 2 2 7 3 3 4" xfId="47417" xr:uid="{00000000-0005-0000-0000-0000E3E10000}"/>
    <cellStyle name="Note 2 2 7 3 4" xfId="47418" xr:uid="{00000000-0005-0000-0000-0000E4E10000}"/>
    <cellStyle name="Note 2 2 7 3 4 2" xfId="47419" xr:uid="{00000000-0005-0000-0000-0000E5E10000}"/>
    <cellStyle name="Note 2 2 7 3 4 3" xfId="59453" xr:uid="{00000000-0005-0000-0000-0000E6E10000}"/>
    <cellStyle name="Note 2 2 7 3 5" xfId="47420" xr:uid="{00000000-0005-0000-0000-0000E7E10000}"/>
    <cellStyle name="Note 2 2 7 3 6" xfId="47421" xr:uid="{00000000-0005-0000-0000-0000E8E10000}"/>
    <cellStyle name="Note 2 2 7 4" xfId="47422" xr:uid="{00000000-0005-0000-0000-0000E9E10000}"/>
    <cellStyle name="Note 2 2 7 4 2" xfId="47423" xr:uid="{00000000-0005-0000-0000-0000EAE10000}"/>
    <cellStyle name="Note 2 2 7 4 2 2" xfId="47424" xr:uid="{00000000-0005-0000-0000-0000EBE10000}"/>
    <cellStyle name="Note 2 2 7 4 2 3" xfId="59454" xr:uid="{00000000-0005-0000-0000-0000ECE10000}"/>
    <cellStyle name="Note 2 2 7 4 3" xfId="47425" xr:uid="{00000000-0005-0000-0000-0000EDE10000}"/>
    <cellStyle name="Note 2 2 7 4 4" xfId="47426" xr:uid="{00000000-0005-0000-0000-0000EEE10000}"/>
    <cellStyle name="Note 2 2 7 5" xfId="47427" xr:uid="{00000000-0005-0000-0000-0000EFE10000}"/>
    <cellStyle name="Note 2 2 7 5 2" xfId="47428" xr:uid="{00000000-0005-0000-0000-0000F0E10000}"/>
    <cellStyle name="Note 2 2 7 5 2 2" xfId="47429" xr:uid="{00000000-0005-0000-0000-0000F1E10000}"/>
    <cellStyle name="Note 2 2 7 5 2 3" xfId="59455" xr:uid="{00000000-0005-0000-0000-0000F2E10000}"/>
    <cellStyle name="Note 2 2 7 5 3" xfId="47430" xr:uid="{00000000-0005-0000-0000-0000F3E10000}"/>
    <cellStyle name="Note 2 2 7 5 4" xfId="47431" xr:uid="{00000000-0005-0000-0000-0000F4E10000}"/>
    <cellStyle name="Note 2 2 7 6" xfId="47432" xr:uid="{00000000-0005-0000-0000-0000F5E10000}"/>
    <cellStyle name="Note 2 2 7 6 2" xfId="47433" xr:uid="{00000000-0005-0000-0000-0000F6E10000}"/>
    <cellStyle name="Note 2 2 7 6 3" xfId="59456" xr:uid="{00000000-0005-0000-0000-0000F7E10000}"/>
    <cellStyle name="Note 2 2 7 7" xfId="47434" xr:uid="{00000000-0005-0000-0000-0000F8E10000}"/>
    <cellStyle name="Note 2 2 7 8" xfId="47435" xr:uid="{00000000-0005-0000-0000-0000F9E10000}"/>
    <cellStyle name="Note 2 2 8" xfId="47436" xr:uid="{00000000-0005-0000-0000-0000FAE10000}"/>
    <cellStyle name="Note 2 2 8 2" xfId="47437" xr:uid="{00000000-0005-0000-0000-0000FBE10000}"/>
    <cellStyle name="Note 2 2 8 2 2" xfId="47438" xr:uid="{00000000-0005-0000-0000-0000FCE10000}"/>
    <cellStyle name="Note 2 2 8 2 2 2" xfId="47439" xr:uid="{00000000-0005-0000-0000-0000FDE10000}"/>
    <cellStyle name="Note 2 2 8 2 2 2 2" xfId="47440" xr:uid="{00000000-0005-0000-0000-0000FEE10000}"/>
    <cellStyle name="Note 2 2 8 2 2 2 3" xfId="59457" xr:uid="{00000000-0005-0000-0000-0000FFE10000}"/>
    <cellStyle name="Note 2 2 8 2 2 3" xfId="47441" xr:uid="{00000000-0005-0000-0000-000000E20000}"/>
    <cellStyle name="Note 2 2 8 2 2 4" xfId="47442" xr:uid="{00000000-0005-0000-0000-000001E20000}"/>
    <cellStyle name="Note 2 2 8 2 3" xfId="47443" xr:uid="{00000000-0005-0000-0000-000002E20000}"/>
    <cellStyle name="Note 2 2 8 2 3 2" xfId="47444" xr:uid="{00000000-0005-0000-0000-000003E20000}"/>
    <cellStyle name="Note 2 2 8 2 3 2 2" xfId="47445" xr:uid="{00000000-0005-0000-0000-000004E20000}"/>
    <cellStyle name="Note 2 2 8 2 3 2 3" xfId="59458" xr:uid="{00000000-0005-0000-0000-000005E20000}"/>
    <cellStyle name="Note 2 2 8 2 3 3" xfId="47446" xr:uid="{00000000-0005-0000-0000-000006E20000}"/>
    <cellStyle name="Note 2 2 8 2 3 4" xfId="47447" xr:uid="{00000000-0005-0000-0000-000007E20000}"/>
    <cellStyle name="Note 2 2 8 2 4" xfId="47448" xr:uid="{00000000-0005-0000-0000-000008E20000}"/>
    <cellStyle name="Note 2 2 8 2 4 2" xfId="47449" xr:uid="{00000000-0005-0000-0000-000009E20000}"/>
    <cellStyle name="Note 2 2 8 2 4 3" xfId="59459" xr:uid="{00000000-0005-0000-0000-00000AE20000}"/>
    <cellStyle name="Note 2 2 8 2 5" xfId="47450" xr:uid="{00000000-0005-0000-0000-00000BE20000}"/>
    <cellStyle name="Note 2 2 8 2 6" xfId="47451" xr:uid="{00000000-0005-0000-0000-00000CE20000}"/>
    <cellStyle name="Note 2 2 8 3" xfId="47452" xr:uid="{00000000-0005-0000-0000-00000DE20000}"/>
    <cellStyle name="Note 2 2 8 3 2" xfId="47453" xr:uid="{00000000-0005-0000-0000-00000EE20000}"/>
    <cellStyle name="Note 2 2 8 3 2 2" xfId="47454" xr:uid="{00000000-0005-0000-0000-00000FE20000}"/>
    <cellStyle name="Note 2 2 8 3 2 3" xfId="59460" xr:uid="{00000000-0005-0000-0000-000010E20000}"/>
    <cellStyle name="Note 2 2 8 3 3" xfId="47455" xr:uid="{00000000-0005-0000-0000-000011E20000}"/>
    <cellStyle name="Note 2 2 8 3 4" xfId="47456" xr:uid="{00000000-0005-0000-0000-000012E20000}"/>
    <cellStyle name="Note 2 2 8 4" xfId="47457" xr:uid="{00000000-0005-0000-0000-000013E20000}"/>
    <cellStyle name="Note 2 2 8 4 2" xfId="47458" xr:uid="{00000000-0005-0000-0000-000014E20000}"/>
    <cellStyle name="Note 2 2 8 4 2 2" xfId="47459" xr:uid="{00000000-0005-0000-0000-000015E20000}"/>
    <cellStyle name="Note 2 2 8 4 2 3" xfId="59461" xr:uid="{00000000-0005-0000-0000-000016E20000}"/>
    <cellStyle name="Note 2 2 8 4 3" xfId="47460" xr:uid="{00000000-0005-0000-0000-000017E20000}"/>
    <cellStyle name="Note 2 2 8 4 4" xfId="47461" xr:uid="{00000000-0005-0000-0000-000018E20000}"/>
    <cellStyle name="Note 2 2 8 5" xfId="47462" xr:uid="{00000000-0005-0000-0000-000019E20000}"/>
    <cellStyle name="Note 2 2 8 5 2" xfId="47463" xr:uid="{00000000-0005-0000-0000-00001AE20000}"/>
    <cellStyle name="Note 2 2 8 5 3" xfId="59462" xr:uid="{00000000-0005-0000-0000-00001BE20000}"/>
    <cellStyle name="Note 2 2 8 6" xfId="47464" xr:uid="{00000000-0005-0000-0000-00001CE20000}"/>
    <cellStyle name="Note 2 2 8 7" xfId="47465" xr:uid="{00000000-0005-0000-0000-00001DE20000}"/>
    <cellStyle name="Note 2 2 9" xfId="47466" xr:uid="{00000000-0005-0000-0000-00001EE20000}"/>
    <cellStyle name="Note 2 2 9 2" xfId="47467" xr:uid="{00000000-0005-0000-0000-00001FE20000}"/>
    <cellStyle name="Note 2 2 9 2 2" xfId="47468" xr:uid="{00000000-0005-0000-0000-000020E20000}"/>
    <cellStyle name="Note 2 2 9 2 2 2" xfId="47469" xr:uid="{00000000-0005-0000-0000-000021E20000}"/>
    <cellStyle name="Note 2 2 9 2 2 3" xfId="59463" xr:uid="{00000000-0005-0000-0000-000022E20000}"/>
    <cellStyle name="Note 2 2 9 2 3" xfId="47470" xr:uid="{00000000-0005-0000-0000-000023E20000}"/>
    <cellStyle name="Note 2 2 9 2 4" xfId="47471" xr:uid="{00000000-0005-0000-0000-000024E20000}"/>
    <cellStyle name="Note 2 2 9 3" xfId="47472" xr:uid="{00000000-0005-0000-0000-000025E20000}"/>
    <cellStyle name="Note 2 2 9 3 2" xfId="47473" xr:uid="{00000000-0005-0000-0000-000026E20000}"/>
    <cellStyle name="Note 2 2 9 3 2 2" xfId="47474" xr:uid="{00000000-0005-0000-0000-000027E20000}"/>
    <cellStyle name="Note 2 2 9 3 2 3" xfId="59464" xr:uid="{00000000-0005-0000-0000-000028E20000}"/>
    <cellStyle name="Note 2 2 9 3 3" xfId="47475" xr:uid="{00000000-0005-0000-0000-000029E20000}"/>
    <cellStyle name="Note 2 2 9 3 4" xfId="47476" xr:uid="{00000000-0005-0000-0000-00002AE20000}"/>
    <cellStyle name="Note 2 2 9 4" xfId="47477" xr:uid="{00000000-0005-0000-0000-00002BE20000}"/>
    <cellStyle name="Note 2 2 9 4 2" xfId="47478" xr:uid="{00000000-0005-0000-0000-00002CE20000}"/>
    <cellStyle name="Note 2 2 9 4 3" xfId="59465" xr:uid="{00000000-0005-0000-0000-00002DE20000}"/>
    <cellStyle name="Note 2 2 9 5" xfId="47479" xr:uid="{00000000-0005-0000-0000-00002EE20000}"/>
    <cellStyle name="Note 2 2 9 6" xfId="47480" xr:uid="{00000000-0005-0000-0000-00002FE20000}"/>
    <cellStyle name="Note 2 3" xfId="47481" xr:uid="{00000000-0005-0000-0000-000030E20000}"/>
    <cellStyle name="Note 2 3 10" xfId="47482" xr:uid="{00000000-0005-0000-0000-000031E20000}"/>
    <cellStyle name="Note 2 3 11" xfId="47483" xr:uid="{00000000-0005-0000-0000-000032E20000}"/>
    <cellStyle name="Note 2 3 12" xfId="60518" xr:uid="{00000000-0005-0000-0000-000033E20000}"/>
    <cellStyle name="Note 2 3 2" xfId="47484" xr:uid="{00000000-0005-0000-0000-000034E20000}"/>
    <cellStyle name="Note 2 3 2 10" xfId="47485" xr:uid="{00000000-0005-0000-0000-000035E20000}"/>
    <cellStyle name="Note 2 3 2 2" xfId="47486" xr:uid="{00000000-0005-0000-0000-000036E20000}"/>
    <cellStyle name="Note 2 3 2 2 2" xfId="47487" xr:uid="{00000000-0005-0000-0000-000037E20000}"/>
    <cellStyle name="Note 2 3 2 2 2 2" xfId="47488" xr:uid="{00000000-0005-0000-0000-000038E20000}"/>
    <cellStyle name="Note 2 3 2 2 2 2 2" xfId="47489" xr:uid="{00000000-0005-0000-0000-000039E20000}"/>
    <cellStyle name="Note 2 3 2 2 2 2 2 2" xfId="47490" xr:uid="{00000000-0005-0000-0000-00003AE20000}"/>
    <cellStyle name="Note 2 3 2 2 2 2 2 2 2" xfId="47491" xr:uid="{00000000-0005-0000-0000-00003BE20000}"/>
    <cellStyle name="Note 2 3 2 2 2 2 2 2 3" xfId="59466" xr:uid="{00000000-0005-0000-0000-00003CE20000}"/>
    <cellStyle name="Note 2 3 2 2 2 2 2 3" xfId="47492" xr:uid="{00000000-0005-0000-0000-00003DE20000}"/>
    <cellStyle name="Note 2 3 2 2 2 2 2 4" xfId="47493" xr:uid="{00000000-0005-0000-0000-00003EE20000}"/>
    <cellStyle name="Note 2 3 2 2 2 2 3" xfId="47494" xr:uid="{00000000-0005-0000-0000-00003FE20000}"/>
    <cellStyle name="Note 2 3 2 2 2 2 3 2" xfId="47495" xr:uid="{00000000-0005-0000-0000-000040E20000}"/>
    <cellStyle name="Note 2 3 2 2 2 2 3 2 2" xfId="47496" xr:uid="{00000000-0005-0000-0000-000041E20000}"/>
    <cellStyle name="Note 2 3 2 2 2 2 3 2 3" xfId="59467" xr:uid="{00000000-0005-0000-0000-000042E20000}"/>
    <cellStyle name="Note 2 3 2 2 2 2 3 3" xfId="47497" xr:uid="{00000000-0005-0000-0000-000043E20000}"/>
    <cellStyle name="Note 2 3 2 2 2 2 3 4" xfId="47498" xr:uid="{00000000-0005-0000-0000-000044E20000}"/>
    <cellStyle name="Note 2 3 2 2 2 2 4" xfId="47499" xr:uid="{00000000-0005-0000-0000-000045E20000}"/>
    <cellStyle name="Note 2 3 2 2 2 2 4 2" xfId="47500" xr:uid="{00000000-0005-0000-0000-000046E20000}"/>
    <cellStyle name="Note 2 3 2 2 2 2 4 3" xfId="59468" xr:uid="{00000000-0005-0000-0000-000047E20000}"/>
    <cellStyle name="Note 2 3 2 2 2 2 5" xfId="47501" xr:uid="{00000000-0005-0000-0000-000048E20000}"/>
    <cellStyle name="Note 2 3 2 2 2 2 6" xfId="47502" xr:uid="{00000000-0005-0000-0000-000049E20000}"/>
    <cellStyle name="Note 2 3 2 2 2 3" xfId="47503" xr:uid="{00000000-0005-0000-0000-00004AE20000}"/>
    <cellStyle name="Note 2 3 2 2 2 3 2" xfId="47504" xr:uid="{00000000-0005-0000-0000-00004BE20000}"/>
    <cellStyle name="Note 2 3 2 2 2 3 2 2" xfId="47505" xr:uid="{00000000-0005-0000-0000-00004CE20000}"/>
    <cellStyle name="Note 2 3 2 2 2 3 2 3" xfId="59469" xr:uid="{00000000-0005-0000-0000-00004DE20000}"/>
    <cellStyle name="Note 2 3 2 2 2 3 3" xfId="47506" xr:uid="{00000000-0005-0000-0000-00004EE20000}"/>
    <cellStyle name="Note 2 3 2 2 2 3 4" xfId="47507" xr:uid="{00000000-0005-0000-0000-00004FE20000}"/>
    <cellStyle name="Note 2 3 2 2 2 4" xfId="47508" xr:uid="{00000000-0005-0000-0000-000050E20000}"/>
    <cellStyle name="Note 2 3 2 2 2 4 2" xfId="47509" xr:uid="{00000000-0005-0000-0000-000051E20000}"/>
    <cellStyle name="Note 2 3 2 2 2 4 2 2" xfId="47510" xr:uid="{00000000-0005-0000-0000-000052E20000}"/>
    <cellStyle name="Note 2 3 2 2 2 4 2 3" xfId="59470" xr:uid="{00000000-0005-0000-0000-000053E20000}"/>
    <cellStyle name="Note 2 3 2 2 2 4 3" xfId="47511" xr:uid="{00000000-0005-0000-0000-000054E20000}"/>
    <cellStyle name="Note 2 3 2 2 2 4 4" xfId="47512" xr:uid="{00000000-0005-0000-0000-000055E20000}"/>
    <cellStyle name="Note 2 3 2 2 2 5" xfId="47513" xr:uid="{00000000-0005-0000-0000-000056E20000}"/>
    <cellStyle name="Note 2 3 2 2 2 5 2" xfId="47514" xr:uid="{00000000-0005-0000-0000-000057E20000}"/>
    <cellStyle name="Note 2 3 2 2 2 5 3" xfId="59471" xr:uid="{00000000-0005-0000-0000-000058E20000}"/>
    <cellStyle name="Note 2 3 2 2 2 6" xfId="47515" xr:uid="{00000000-0005-0000-0000-000059E20000}"/>
    <cellStyle name="Note 2 3 2 2 2 7" xfId="47516" xr:uid="{00000000-0005-0000-0000-00005AE20000}"/>
    <cellStyle name="Note 2 3 2 2 3" xfId="47517" xr:uid="{00000000-0005-0000-0000-00005BE20000}"/>
    <cellStyle name="Note 2 3 2 2 3 2" xfId="47518" xr:uid="{00000000-0005-0000-0000-00005CE20000}"/>
    <cellStyle name="Note 2 3 2 2 3 2 2" xfId="47519" xr:uid="{00000000-0005-0000-0000-00005DE20000}"/>
    <cellStyle name="Note 2 3 2 2 3 2 2 2" xfId="47520" xr:uid="{00000000-0005-0000-0000-00005EE20000}"/>
    <cellStyle name="Note 2 3 2 2 3 2 2 3" xfId="59472" xr:uid="{00000000-0005-0000-0000-00005FE20000}"/>
    <cellStyle name="Note 2 3 2 2 3 2 3" xfId="47521" xr:uid="{00000000-0005-0000-0000-000060E20000}"/>
    <cellStyle name="Note 2 3 2 2 3 2 4" xfId="47522" xr:uid="{00000000-0005-0000-0000-000061E20000}"/>
    <cellStyle name="Note 2 3 2 2 3 3" xfId="47523" xr:uid="{00000000-0005-0000-0000-000062E20000}"/>
    <cellStyle name="Note 2 3 2 2 3 3 2" xfId="47524" xr:uid="{00000000-0005-0000-0000-000063E20000}"/>
    <cellStyle name="Note 2 3 2 2 3 3 2 2" xfId="47525" xr:uid="{00000000-0005-0000-0000-000064E20000}"/>
    <cellStyle name="Note 2 3 2 2 3 3 2 3" xfId="59473" xr:uid="{00000000-0005-0000-0000-000065E20000}"/>
    <cellStyle name="Note 2 3 2 2 3 3 3" xfId="47526" xr:uid="{00000000-0005-0000-0000-000066E20000}"/>
    <cellStyle name="Note 2 3 2 2 3 3 4" xfId="47527" xr:uid="{00000000-0005-0000-0000-000067E20000}"/>
    <cellStyle name="Note 2 3 2 2 3 4" xfId="47528" xr:uid="{00000000-0005-0000-0000-000068E20000}"/>
    <cellStyle name="Note 2 3 2 2 3 4 2" xfId="47529" xr:uid="{00000000-0005-0000-0000-000069E20000}"/>
    <cellStyle name="Note 2 3 2 2 3 4 3" xfId="59474" xr:uid="{00000000-0005-0000-0000-00006AE20000}"/>
    <cellStyle name="Note 2 3 2 2 3 5" xfId="47530" xr:uid="{00000000-0005-0000-0000-00006BE20000}"/>
    <cellStyle name="Note 2 3 2 2 3 6" xfId="47531" xr:uid="{00000000-0005-0000-0000-00006CE20000}"/>
    <cellStyle name="Note 2 3 2 2 4" xfId="47532" xr:uid="{00000000-0005-0000-0000-00006DE20000}"/>
    <cellStyle name="Note 2 3 2 2 4 2" xfId="47533" xr:uid="{00000000-0005-0000-0000-00006EE20000}"/>
    <cellStyle name="Note 2 3 2 2 4 2 2" xfId="47534" xr:uid="{00000000-0005-0000-0000-00006FE20000}"/>
    <cellStyle name="Note 2 3 2 2 4 2 3" xfId="59475" xr:uid="{00000000-0005-0000-0000-000070E20000}"/>
    <cellStyle name="Note 2 3 2 2 4 3" xfId="47535" xr:uid="{00000000-0005-0000-0000-000071E20000}"/>
    <cellStyle name="Note 2 3 2 2 4 4" xfId="47536" xr:uid="{00000000-0005-0000-0000-000072E20000}"/>
    <cellStyle name="Note 2 3 2 2 5" xfId="47537" xr:uid="{00000000-0005-0000-0000-000073E20000}"/>
    <cellStyle name="Note 2 3 2 2 5 2" xfId="47538" xr:uid="{00000000-0005-0000-0000-000074E20000}"/>
    <cellStyle name="Note 2 3 2 2 5 2 2" xfId="47539" xr:uid="{00000000-0005-0000-0000-000075E20000}"/>
    <cellStyle name="Note 2 3 2 2 5 2 3" xfId="59476" xr:uid="{00000000-0005-0000-0000-000076E20000}"/>
    <cellStyle name="Note 2 3 2 2 5 3" xfId="47540" xr:uid="{00000000-0005-0000-0000-000077E20000}"/>
    <cellStyle name="Note 2 3 2 2 5 4" xfId="47541" xr:uid="{00000000-0005-0000-0000-000078E20000}"/>
    <cellStyle name="Note 2 3 2 2 6" xfId="47542" xr:uid="{00000000-0005-0000-0000-000079E20000}"/>
    <cellStyle name="Note 2 3 2 2 6 2" xfId="47543" xr:uid="{00000000-0005-0000-0000-00007AE20000}"/>
    <cellStyle name="Note 2 3 2 2 6 3" xfId="59477" xr:uid="{00000000-0005-0000-0000-00007BE20000}"/>
    <cellStyle name="Note 2 3 2 2 7" xfId="47544" xr:uid="{00000000-0005-0000-0000-00007CE20000}"/>
    <cellStyle name="Note 2 3 2 2 8" xfId="47545" xr:uid="{00000000-0005-0000-0000-00007DE20000}"/>
    <cellStyle name="Note 2 3 2 3" xfId="47546" xr:uid="{00000000-0005-0000-0000-00007EE20000}"/>
    <cellStyle name="Note 2 3 2 3 2" xfId="47547" xr:uid="{00000000-0005-0000-0000-00007FE20000}"/>
    <cellStyle name="Note 2 3 2 3 2 2" xfId="47548" xr:uid="{00000000-0005-0000-0000-000080E20000}"/>
    <cellStyle name="Note 2 3 2 3 2 2 2" xfId="47549" xr:uid="{00000000-0005-0000-0000-000081E20000}"/>
    <cellStyle name="Note 2 3 2 3 2 2 2 2" xfId="47550" xr:uid="{00000000-0005-0000-0000-000082E20000}"/>
    <cellStyle name="Note 2 3 2 3 2 2 2 3" xfId="59478" xr:uid="{00000000-0005-0000-0000-000083E20000}"/>
    <cellStyle name="Note 2 3 2 3 2 2 3" xfId="47551" xr:uid="{00000000-0005-0000-0000-000084E20000}"/>
    <cellStyle name="Note 2 3 2 3 2 2 4" xfId="47552" xr:uid="{00000000-0005-0000-0000-000085E20000}"/>
    <cellStyle name="Note 2 3 2 3 2 3" xfId="47553" xr:uid="{00000000-0005-0000-0000-000086E20000}"/>
    <cellStyle name="Note 2 3 2 3 2 3 2" xfId="47554" xr:uid="{00000000-0005-0000-0000-000087E20000}"/>
    <cellStyle name="Note 2 3 2 3 2 3 2 2" xfId="47555" xr:uid="{00000000-0005-0000-0000-000088E20000}"/>
    <cellStyle name="Note 2 3 2 3 2 3 2 3" xfId="59479" xr:uid="{00000000-0005-0000-0000-000089E20000}"/>
    <cellStyle name="Note 2 3 2 3 2 3 3" xfId="47556" xr:uid="{00000000-0005-0000-0000-00008AE20000}"/>
    <cellStyle name="Note 2 3 2 3 2 3 4" xfId="47557" xr:uid="{00000000-0005-0000-0000-00008BE20000}"/>
    <cellStyle name="Note 2 3 2 3 2 4" xfId="47558" xr:uid="{00000000-0005-0000-0000-00008CE20000}"/>
    <cellStyle name="Note 2 3 2 3 2 4 2" xfId="47559" xr:uid="{00000000-0005-0000-0000-00008DE20000}"/>
    <cellStyle name="Note 2 3 2 3 2 4 3" xfId="59480" xr:uid="{00000000-0005-0000-0000-00008EE20000}"/>
    <cellStyle name="Note 2 3 2 3 2 5" xfId="47560" xr:uid="{00000000-0005-0000-0000-00008FE20000}"/>
    <cellStyle name="Note 2 3 2 3 2 6" xfId="47561" xr:uid="{00000000-0005-0000-0000-000090E20000}"/>
    <cellStyle name="Note 2 3 2 3 3" xfId="47562" xr:uid="{00000000-0005-0000-0000-000091E20000}"/>
    <cellStyle name="Note 2 3 2 3 3 2" xfId="47563" xr:uid="{00000000-0005-0000-0000-000092E20000}"/>
    <cellStyle name="Note 2 3 2 3 3 2 2" xfId="47564" xr:uid="{00000000-0005-0000-0000-000093E20000}"/>
    <cellStyle name="Note 2 3 2 3 3 2 3" xfId="59481" xr:uid="{00000000-0005-0000-0000-000094E20000}"/>
    <cellStyle name="Note 2 3 2 3 3 3" xfId="47565" xr:uid="{00000000-0005-0000-0000-000095E20000}"/>
    <cellStyle name="Note 2 3 2 3 3 4" xfId="47566" xr:uid="{00000000-0005-0000-0000-000096E20000}"/>
    <cellStyle name="Note 2 3 2 3 4" xfId="47567" xr:uid="{00000000-0005-0000-0000-000097E20000}"/>
    <cellStyle name="Note 2 3 2 3 4 2" xfId="47568" xr:uid="{00000000-0005-0000-0000-000098E20000}"/>
    <cellStyle name="Note 2 3 2 3 4 2 2" xfId="47569" xr:uid="{00000000-0005-0000-0000-000099E20000}"/>
    <cellStyle name="Note 2 3 2 3 4 2 3" xfId="59482" xr:uid="{00000000-0005-0000-0000-00009AE20000}"/>
    <cellStyle name="Note 2 3 2 3 4 3" xfId="47570" xr:uid="{00000000-0005-0000-0000-00009BE20000}"/>
    <cellStyle name="Note 2 3 2 3 4 4" xfId="47571" xr:uid="{00000000-0005-0000-0000-00009CE20000}"/>
    <cellStyle name="Note 2 3 2 3 5" xfId="47572" xr:uid="{00000000-0005-0000-0000-00009DE20000}"/>
    <cellStyle name="Note 2 3 2 3 5 2" xfId="47573" xr:uid="{00000000-0005-0000-0000-00009EE20000}"/>
    <cellStyle name="Note 2 3 2 3 5 3" xfId="59483" xr:uid="{00000000-0005-0000-0000-00009FE20000}"/>
    <cellStyle name="Note 2 3 2 3 6" xfId="47574" xr:uid="{00000000-0005-0000-0000-0000A0E20000}"/>
    <cellStyle name="Note 2 3 2 3 7" xfId="47575" xr:uid="{00000000-0005-0000-0000-0000A1E20000}"/>
    <cellStyle name="Note 2 3 2 4" xfId="47576" xr:uid="{00000000-0005-0000-0000-0000A2E20000}"/>
    <cellStyle name="Note 2 3 2 4 2" xfId="47577" xr:uid="{00000000-0005-0000-0000-0000A3E20000}"/>
    <cellStyle name="Note 2 3 2 4 2 2" xfId="47578" xr:uid="{00000000-0005-0000-0000-0000A4E20000}"/>
    <cellStyle name="Note 2 3 2 4 2 2 2" xfId="47579" xr:uid="{00000000-0005-0000-0000-0000A5E20000}"/>
    <cellStyle name="Note 2 3 2 4 2 2 3" xfId="59484" xr:uid="{00000000-0005-0000-0000-0000A6E20000}"/>
    <cellStyle name="Note 2 3 2 4 2 3" xfId="47580" xr:uid="{00000000-0005-0000-0000-0000A7E20000}"/>
    <cellStyle name="Note 2 3 2 4 2 4" xfId="47581" xr:uid="{00000000-0005-0000-0000-0000A8E20000}"/>
    <cellStyle name="Note 2 3 2 4 3" xfId="47582" xr:uid="{00000000-0005-0000-0000-0000A9E20000}"/>
    <cellStyle name="Note 2 3 2 4 3 2" xfId="47583" xr:uid="{00000000-0005-0000-0000-0000AAE20000}"/>
    <cellStyle name="Note 2 3 2 4 3 2 2" xfId="47584" xr:uid="{00000000-0005-0000-0000-0000ABE20000}"/>
    <cellStyle name="Note 2 3 2 4 3 2 3" xfId="59485" xr:uid="{00000000-0005-0000-0000-0000ACE20000}"/>
    <cellStyle name="Note 2 3 2 4 3 3" xfId="47585" xr:uid="{00000000-0005-0000-0000-0000ADE20000}"/>
    <cellStyle name="Note 2 3 2 4 3 4" xfId="47586" xr:uid="{00000000-0005-0000-0000-0000AEE20000}"/>
    <cellStyle name="Note 2 3 2 4 4" xfId="47587" xr:uid="{00000000-0005-0000-0000-0000AFE20000}"/>
    <cellStyle name="Note 2 3 2 4 4 2" xfId="47588" xr:uid="{00000000-0005-0000-0000-0000B0E20000}"/>
    <cellStyle name="Note 2 3 2 4 4 3" xfId="59486" xr:uid="{00000000-0005-0000-0000-0000B1E20000}"/>
    <cellStyle name="Note 2 3 2 4 5" xfId="47589" xr:uid="{00000000-0005-0000-0000-0000B2E20000}"/>
    <cellStyle name="Note 2 3 2 4 6" xfId="47590" xr:uid="{00000000-0005-0000-0000-0000B3E20000}"/>
    <cellStyle name="Note 2 3 2 5" xfId="47591" xr:uid="{00000000-0005-0000-0000-0000B4E20000}"/>
    <cellStyle name="Note 2 3 2 5 2" xfId="47592" xr:uid="{00000000-0005-0000-0000-0000B5E20000}"/>
    <cellStyle name="Note 2 3 2 5 2 2" xfId="47593" xr:uid="{00000000-0005-0000-0000-0000B6E20000}"/>
    <cellStyle name="Note 2 3 2 5 2 2 2" xfId="47594" xr:uid="{00000000-0005-0000-0000-0000B7E20000}"/>
    <cellStyle name="Note 2 3 2 5 2 2 3" xfId="59487" xr:uid="{00000000-0005-0000-0000-0000B8E20000}"/>
    <cellStyle name="Note 2 3 2 5 2 3" xfId="47595" xr:uid="{00000000-0005-0000-0000-0000B9E20000}"/>
    <cellStyle name="Note 2 3 2 5 2 4" xfId="47596" xr:uid="{00000000-0005-0000-0000-0000BAE20000}"/>
    <cellStyle name="Note 2 3 2 5 3" xfId="47597" xr:uid="{00000000-0005-0000-0000-0000BBE20000}"/>
    <cellStyle name="Note 2 3 2 5 3 2" xfId="47598" xr:uid="{00000000-0005-0000-0000-0000BCE20000}"/>
    <cellStyle name="Note 2 3 2 5 3 3" xfId="59488" xr:uid="{00000000-0005-0000-0000-0000BDE20000}"/>
    <cellStyle name="Note 2 3 2 5 4" xfId="47599" xr:uid="{00000000-0005-0000-0000-0000BEE20000}"/>
    <cellStyle name="Note 2 3 2 5 5" xfId="47600" xr:uid="{00000000-0005-0000-0000-0000BFE20000}"/>
    <cellStyle name="Note 2 3 2 6" xfId="47601" xr:uid="{00000000-0005-0000-0000-0000C0E20000}"/>
    <cellStyle name="Note 2 3 2 6 2" xfId="47602" xr:uid="{00000000-0005-0000-0000-0000C1E20000}"/>
    <cellStyle name="Note 2 3 2 6 2 2" xfId="47603" xr:uid="{00000000-0005-0000-0000-0000C2E20000}"/>
    <cellStyle name="Note 2 3 2 6 2 3" xfId="59489" xr:uid="{00000000-0005-0000-0000-0000C3E20000}"/>
    <cellStyle name="Note 2 3 2 6 3" xfId="47604" xr:uid="{00000000-0005-0000-0000-0000C4E20000}"/>
    <cellStyle name="Note 2 3 2 6 4" xfId="47605" xr:uid="{00000000-0005-0000-0000-0000C5E20000}"/>
    <cellStyle name="Note 2 3 2 7" xfId="47606" xr:uid="{00000000-0005-0000-0000-0000C6E20000}"/>
    <cellStyle name="Note 2 3 2 7 2" xfId="47607" xr:uid="{00000000-0005-0000-0000-0000C7E20000}"/>
    <cellStyle name="Note 2 3 2 7 2 2" xfId="47608" xr:uid="{00000000-0005-0000-0000-0000C8E20000}"/>
    <cellStyle name="Note 2 3 2 7 2 3" xfId="59490" xr:uid="{00000000-0005-0000-0000-0000C9E20000}"/>
    <cellStyle name="Note 2 3 2 7 3" xfId="47609" xr:uid="{00000000-0005-0000-0000-0000CAE20000}"/>
    <cellStyle name="Note 2 3 2 7 4" xfId="47610" xr:uid="{00000000-0005-0000-0000-0000CBE20000}"/>
    <cellStyle name="Note 2 3 2 8" xfId="47611" xr:uid="{00000000-0005-0000-0000-0000CCE20000}"/>
    <cellStyle name="Note 2 3 2 8 2" xfId="47612" xr:uid="{00000000-0005-0000-0000-0000CDE20000}"/>
    <cellStyle name="Note 2 3 2 8 3" xfId="59491" xr:uid="{00000000-0005-0000-0000-0000CEE20000}"/>
    <cellStyle name="Note 2 3 2 9" xfId="47613" xr:uid="{00000000-0005-0000-0000-0000CFE20000}"/>
    <cellStyle name="Note 2 3 3" xfId="47614" xr:uid="{00000000-0005-0000-0000-0000D0E20000}"/>
    <cellStyle name="Note 2 3 3 2" xfId="47615" xr:uid="{00000000-0005-0000-0000-0000D1E20000}"/>
    <cellStyle name="Note 2 3 3 2 2" xfId="47616" xr:uid="{00000000-0005-0000-0000-0000D2E20000}"/>
    <cellStyle name="Note 2 3 3 2 2 2" xfId="47617" xr:uid="{00000000-0005-0000-0000-0000D3E20000}"/>
    <cellStyle name="Note 2 3 3 2 2 2 2" xfId="47618" xr:uid="{00000000-0005-0000-0000-0000D4E20000}"/>
    <cellStyle name="Note 2 3 3 2 2 2 2 2" xfId="47619" xr:uid="{00000000-0005-0000-0000-0000D5E20000}"/>
    <cellStyle name="Note 2 3 3 2 2 2 2 3" xfId="59492" xr:uid="{00000000-0005-0000-0000-0000D6E20000}"/>
    <cellStyle name="Note 2 3 3 2 2 2 3" xfId="47620" xr:uid="{00000000-0005-0000-0000-0000D7E20000}"/>
    <cellStyle name="Note 2 3 3 2 2 2 4" xfId="47621" xr:uid="{00000000-0005-0000-0000-0000D8E20000}"/>
    <cellStyle name="Note 2 3 3 2 2 3" xfId="47622" xr:uid="{00000000-0005-0000-0000-0000D9E20000}"/>
    <cellStyle name="Note 2 3 3 2 2 3 2" xfId="47623" xr:uid="{00000000-0005-0000-0000-0000DAE20000}"/>
    <cellStyle name="Note 2 3 3 2 2 3 2 2" xfId="47624" xr:uid="{00000000-0005-0000-0000-0000DBE20000}"/>
    <cellStyle name="Note 2 3 3 2 2 3 2 3" xfId="59493" xr:uid="{00000000-0005-0000-0000-0000DCE20000}"/>
    <cellStyle name="Note 2 3 3 2 2 3 3" xfId="47625" xr:uid="{00000000-0005-0000-0000-0000DDE20000}"/>
    <cellStyle name="Note 2 3 3 2 2 3 4" xfId="47626" xr:uid="{00000000-0005-0000-0000-0000DEE20000}"/>
    <cellStyle name="Note 2 3 3 2 2 4" xfId="47627" xr:uid="{00000000-0005-0000-0000-0000DFE20000}"/>
    <cellStyle name="Note 2 3 3 2 2 4 2" xfId="47628" xr:uid="{00000000-0005-0000-0000-0000E0E20000}"/>
    <cellStyle name="Note 2 3 3 2 2 4 3" xfId="59494" xr:uid="{00000000-0005-0000-0000-0000E1E20000}"/>
    <cellStyle name="Note 2 3 3 2 2 5" xfId="47629" xr:uid="{00000000-0005-0000-0000-0000E2E20000}"/>
    <cellStyle name="Note 2 3 3 2 2 6" xfId="47630" xr:uid="{00000000-0005-0000-0000-0000E3E20000}"/>
    <cellStyle name="Note 2 3 3 2 3" xfId="47631" xr:uid="{00000000-0005-0000-0000-0000E4E20000}"/>
    <cellStyle name="Note 2 3 3 2 3 2" xfId="47632" xr:uid="{00000000-0005-0000-0000-0000E5E20000}"/>
    <cellStyle name="Note 2 3 3 2 3 2 2" xfId="47633" xr:uid="{00000000-0005-0000-0000-0000E6E20000}"/>
    <cellStyle name="Note 2 3 3 2 3 2 3" xfId="59495" xr:uid="{00000000-0005-0000-0000-0000E7E20000}"/>
    <cellStyle name="Note 2 3 3 2 3 3" xfId="47634" xr:uid="{00000000-0005-0000-0000-0000E8E20000}"/>
    <cellStyle name="Note 2 3 3 2 3 4" xfId="47635" xr:uid="{00000000-0005-0000-0000-0000E9E20000}"/>
    <cellStyle name="Note 2 3 3 2 4" xfId="47636" xr:uid="{00000000-0005-0000-0000-0000EAE20000}"/>
    <cellStyle name="Note 2 3 3 2 4 2" xfId="47637" xr:uid="{00000000-0005-0000-0000-0000EBE20000}"/>
    <cellStyle name="Note 2 3 3 2 4 2 2" xfId="47638" xr:uid="{00000000-0005-0000-0000-0000ECE20000}"/>
    <cellStyle name="Note 2 3 3 2 4 2 3" xfId="59496" xr:uid="{00000000-0005-0000-0000-0000EDE20000}"/>
    <cellStyle name="Note 2 3 3 2 4 3" xfId="47639" xr:uid="{00000000-0005-0000-0000-0000EEE20000}"/>
    <cellStyle name="Note 2 3 3 2 4 4" xfId="47640" xr:uid="{00000000-0005-0000-0000-0000EFE20000}"/>
    <cellStyle name="Note 2 3 3 2 5" xfId="47641" xr:uid="{00000000-0005-0000-0000-0000F0E20000}"/>
    <cellStyle name="Note 2 3 3 2 5 2" xfId="47642" xr:uid="{00000000-0005-0000-0000-0000F1E20000}"/>
    <cellStyle name="Note 2 3 3 2 5 3" xfId="59497" xr:uid="{00000000-0005-0000-0000-0000F2E20000}"/>
    <cellStyle name="Note 2 3 3 2 6" xfId="47643" xr:uid="{00000000-0005-0000-0000-0000F3E20000}"/>
    <cellStyle name="Note 2 3 3 2 7" xfId="47644" xr:uid="{00000000-0005-0000-0000-0000F4E20000}"/>
    <cellStyle name="Note 2 3 3 3" xfId="47645" xr:uid="{00000000-0005-0000-0000-0000F5E20000}"/>
    <cellStyle name="Note 2 3 3 3 2" xfId="47646" xr:uid="{00000000-0005-0000-0000-0000F6E20000}"/>
    <cellStyle name="Note 2 3 3 3 2 2" xfId="47647" xr:uid="{00000000-0005-0000-0000-0000F7E20000}"/>
    <cellStyle name="Note 2 3 3 3 2 2 2" xfId="47648" xr:uid="{00000000-0005-0000-0000-0000F8E20000}"/>
    <cellStyle name="Note 2 3 3 3 2 2 3" xfId="59498" xr:uid="{00000000-0005-0000-0000-0000F9E20000}"/>
    <cellStyle name="Note 2 3 3 3 2 3" xfId="47649" xr:uid="{00000000-0005-0000-0000-0000FAE20000}"/>
    <cellStyle name="Note 2 3 3 3 2 4" xfId="47650" xr:uid="{00000000-0005-0000-0000-0000FBE20000}"/>
    <cellStyle name="Note 2 3 3 3 3" xfId="47651" xr:uid="{00000000-0005-0000-0000-0000FCE20000}"/>
    <cellStyle name="Note 2 3 3 3 3 2" xfId="47652" xr:uid="{00000000-0005-0000-0000-0000FDE20000}"/>
    <cellStyle name="Note 2 3 3 3 3 2 2" xfId="47653" xr:uid="{00000000-0005-0000-0000-0000FEE20000}"/>
    <cellStyle name="Note 2 3 3 3 3 2 3" xfId="59499" xr:uid="{00000000-0005-0000-0000-0000FFE20000}"/>
    <cellStyle name="Note 2 3 3 3 3 3" xfId="47654" xr:uid="{00000000-0005-0000-0000-000000E30000}"/>
    <cellStyle name="Note 2 3 3 3 3 4" xfId="47655" xr:uid="{00000000-0005-0000-0000-000001E30000}"/>
    <cellStyle name="Note 2 3 3 3 4" xfId="47656" xr:uid="{00000000-0005-0000-0000-000002E30000}"/>
    <cellStyle name="Note 2 3 3 3 4 2" xfId="47657" xr:uid="{00000000-0005-0000-0000-000003E30000}"/>
    <cellStyle name="Note 2 3 3 3 4 3" xfId="59500" xr:uid="{00000000-0005-0000-0000-000004E30000}"/>
    <cellStyle name="Note 2 3 3 3 5" xfId="47658" xr:uid="{00000000-0005-0000-0000-000005E30000}"/>
    <cellStyle name="Note 2 3 3 3 6" xfId="47659" xr:uid="{00000000-0005-0000-0000-000006E30000}"/>
    <cellStyle name="Note 2 3 3 4" xfId="47660" xr:uid="{00000000-0005-0000-0000-000007E30000}"/>
    <cellStyle name="Note 2 3 3 4 2" xfId="47661" xr:uid="{00000000-0005-0000-0000-000008E30000}"/>
    <cellStyle name="Note 2 3 3 4 2 2" xfId="47662" xr:uid="{00000000-0005-0000-0000-000009E30000}"/>
    <cellStyle name="Note 2 3 3 4 2 2 2" xfId="47663" xr:uid="{00000000-0005-0000-0000-00000AE30000}"/>
    <cellStyle name="Note 2 3 3 4 2 2 3" xfId="59501" xr:uid="{00000000-0005-0000-0000-00000BE30000}"/>
    <cellStyle name="Note 2 3 3 4 2 3" xfId="47664" xr:uid="{00000000-0005-0000-0000-00000CE30000}"/>
    <cellStyle name="Note 2 3 3 4 2 4" xfId="47665" xr:uid="{00000000-0005-0000-0000-00000DE30000}"/>
    <cellStyle name="Note 2 3 3 4 3" xfId="47666" xr:uid="{00000000-0005-0000-0000-00000EE30000}"/>
    <cellStyle name="Note 2 3 3 4 3 2" xfId="47667" xr:uid="{00000000-0005-0000-0000-00000FE30000}"/>
    <cellStyle name="Note 2 3 3 4 3 3" xfId="59502" xr:uid="{00000000-0005-0000-0000-000010E30000}"/>
    <cellStyle name="Note 2 3 3 4 4" xfId="47668" xr:uid="{00000000-0005-0000-0000-000011E30000}"/>
    <cellStyle name="Note 2 3 3 4 5" xfId="47669" xr:uid="{00000000-0005-0000-0000-000012E30000}"/>
    <cellStyle name="Note 2 3 3 5" xfId="47670" xr:uid="{00000000-0005-0000-0000-000013E30000}"/>
    <cellStyle name="Note 2 3 3 5 2" xfId="47671" xr:uid="{00000000-0005-0000-0000-000014E30000}"/>
    <cellStyle name="Note 2 3 3 5 2 2" xfId="47672" xr:uid="{00000000-0005-0000-0000-000015E30000}"/>
    <cellStyle name="Note 2 3 3 5 2 3" xfId="59503" xr:uid="{00000000-0005-0000-0000-000016E30000}"/>
    <cellStyle name="Note 2 3 3 5 3" xfId="47673" xr:uid="{00000000-0005-0000-0000-000017E30000}"/>
    <cellStyle name="Note 2 3 3 5 4" xfId="47674" xr:uid="{00000000-0005-0000-0000-000018E30000}"/>
    <cellStyle name="Note 2 3 3 6" xfId="47675" xr:uid="{00000000-0005-0000-0000-000019E30000}"/>
    <cellStyle name="Note 2 3 3 6 2" xfId="47676" xr:uid="{00000000-0005-0000-0000-00001AE30000}"/>
    <cellStyle name="Note 2 3 3 6 2 2" xfId="47677" xr:uid="{00000000-0005-0000-0000-00001BE30000}"/>
    <cellStyle name="Note 2 3 3 6 2 3" xfId="59504" xr:uid="{00000000-0005-0000-0000-00001CE30000}"/>
    <cellStyle name="Note 2 3 3 6 3" xfId="47678" xr:uid="{00000000-0005-0000-0000-00001DE30000}"/>
    <cellStyle name="Note 2 3 3 6 4" xfId="47679" xr:uid="{00000000-0005-0000-0000-00001EE30000}"/>
    <cellStyle name="Note 2 3 3 7" xfId="47680" xr:uid="{00000000-0005-0000-0000-00001FE30000}"/>
    <cellStyle name="Note 2 3 3 7 2" xfId="47681" xr:uid="{00000000-0005-0000-0000-000020E30000}"/>
    <cellStyle name="Note 2 3 3 7 3" xfId="59505" xr:uid="{00000000-0005-0000-0000-000021E30000}"/>
    <cellStyle name="Note 2 3 3 8" xfId="47682" xr:uid="{00000000-0005-0000-0000-000022E30000}"/>
    <cellStyle name="Note 2 3 3 9" xfId="47683" xr:uid="{00000000-0005-0000-0000-000023E30000}"/>
    <cellStyle name="Note 2 3 4" xfId="47684" xr:uid="{00000000-0005-0000-0000-000024E30000}"/>
    <cellStyle name="Note 2 3 4 2" xfId="47685" xr:uid="{00000000-0005-0000-0000-000025E30000}"/>
    <cellStyle name="Note 2 3 4 2 2" xfId="47686" xr:uid="{00000000-0005-0000-0000-000026E30000}"/>
    <cellStyle name="Note 2 3 4 2 2 2" xfId="47687" xr:uid="{00000000-0005-0000-0000-000027E30000}"/>
    <cellStyle name="Note 2 3 4 2 2 2 2" xfId="47688" xr:uid="{00000000-0005-0000-0000-000028E30000}"/>
    <cellStyle name="Note 2 3 4 2 2 2 3" xfId="59506" xr:uid="{00000000-0005-0000-0000-000029E30000}"/>
    <cellStyle name="Note 2 3 4 2 2 3" xfId="47689" xr:uid="{00000000-0005-0000-0000-00002AE30000}"/>
    <cellStyle name="Note 2 3 4 2 2 4" xfId="47690" xr:uid="{00000000-0005-0000-0000-00002BE30000}"/>
    <cellStyle name="Note 2 3 4 2 3" xfId="47691" xr:uid="{00000000-0005-0000-0000-00002CE30000}"/>
    <cellStyle name="Note 2 3 4 2 3 2" xfId="47692" xr:uid="{00000000-0005-0000-0000-00002DE30000}"/>
    <cellStyle name="Note 2 3 4 2 3 2 2" xfId="47693" xr:uid="{00000000-0005-0000-0000-00002EE30000}"/>
    <cellStyle name="Note 2 3 4 2 3 2 3" xfId="59507" xr:uid="{00000000-0005-0000-0000-00002FE30000}"/>
    <cellStyle name="Note 2 3 4 2 3 3" xfId="47694" xr:uid="{00000000-0005-0000-0000-000030E30000}"/>
    <cellStyle name="Note 2 3 4 2 3 4" xfId="47695" xr:uid="{00000000-0005-0000-0000-000031E30000}"/>
    <cellStyle name="Note 2 3 4 2 4" xfId="47696" xr:uid="{00000000-0005-0000-0000-000032E30000}"/>
    <cellStyle name="Note 2 3 4 2 4 2" xfId="47697" xr:uid="{00000000-0005-0000-0000-000033E30000}"/>
    <cellStyle name="Note 2 3 4 2 4 3" xfId="59508" xr:uid="{00000000-0005-0000-0000-000034E30000}"/>
    <cellStyle name="Note 2 3 4 2 5" xfId="47698" xr:uid="{00000000-0005-0000-0000-000035E30000}"/>
    <cellStyle name="Note 2 3 4 2 6" xfId="47699" xr:uid="{00000000-0005-0000-0000-000036E30000}"/>
    <cellStyle name="Note 2 3 4 3" xfId="47700" xr:uid="{00000000-0005-0000-0000-000037E30000}"/>
    <cellStyle name="Note 2 3 4 3 2" xfId="47701" xr:uid="{00000000-0005-0000-0000-000038E30000}"/>
    <cellStyle name="Note 2 3 4 3 2 2" xfId="47702" xr:uid="{00000000-0005-0000-0000-000039E30000}"/>
    <cellStyle name="Note 2 3 4 3 2 3" xfId="59509" xr:uid="{00000000-0005-0000-0000-00003AE30000}"/>
    <cellStyle name="Note 2 3 4 3 3" xfId="47703" xr:uid="{00000000-0005-0000-0000-00003BE30000}"/>
    <cellStyle name="Note 2 3 4 3 4" xfId="47704" xr:uid="{00000000-0005-0000-0000-00003CE30000}"/>
    <cellStyle name="Note 2 3 4 4" xfId="47705" xr:uid="{00000000-0005-0000-0000-00003DE30000}"/>
    <cellStyle name="Note 2 3 4 4 2" xfId="47706" xr:uid="{00000000-0005-0000-0000-00003EE30000}"/>
    <cellStyle name="Note 2 3 4 4 2 2" xfId="47707" xr:uid="{00000000-0005-0000-0000-00003FE30000}"/>
    <cellStyle name="Note 2 3 4 4 2 3" xfId="59510" xr:uid="{00000000-0005-0000-0000-000040E30000}"/>
    <cellStyle name="Note 2 3 4 4 3" xfId="47708" xr:uid="{00000000-0005-0000-0000-000041E30000}"/>
    <cellStyle name="Note 2 3 4 4 4" xfId="47709" xr:uid="{00000000-0005-0000-0000-000042E30000}"/>
    <cellStyle name="Note 2 3 4 5" xfId="47710" xr:uid="{00000000-0005-0000-0000-000043E30000}"/>
    <cellStyle name="Note 2 3 4 5 2" xfId="47711" xr:uid="{00000000-0005-0000-0000-000044E30000}"/>
    <cellStyle name="Note 2 3 4 5 3" xfId="59511" xr:uid="{00000000-0005-0000-0000-000045E30000}"/>
    <cellStyle name="Note 2 3 4 6" xfId="47712" xr:uid="{00000000-0005-0000-0000-000046E30000}"/>
    <cellStyle name="Note 2 3 4 7" xfId="47713" xr:uid="{00000000-0005-0000-0000-000047E30000}"/>
    <cellStyle name="Note 2 3 5" xfId="47714" xr:uid="{00000000-0005-0000-0000-000048E30000}"/>
    <cellStyle name="Note 2 3 5 2" xfId="47715" xr:uid="{00000000-0005-0000-0000-000049E30000}"/>
    <cellStyle name="Note 2 3 5 2 2" xfId="47716" xr:uid="{00000000-0005-0000-0000-00004AE30000}"/>
    <cellStyle name="Note 2 3 5 2 2 2" xfId="47717" xr:uid="{00000000-0005-0000-0000-00004BE30000}"/>
    <cellStyle name="Note 2 3 5 2 2 3" xfId="59512" xr:uid="{00000000-0005-0000-0000-00004CE30000}"/>
    <cellStyle name="Note 2 3 5 2 3" xfId="47718" xr:uid="{00000000-0005-0000-0000-00004DE30000}"/>
    <cellStyle name="Note 2 3 5 2 4" xfId="47719" xr:uid="{00000000-0005-0000-0000-00004EE30000}"/>
    <cellStyle name="Note 2 3 5 3" xfId="47720" xr:uid="{00000000-0005-0000-0000-00004FE30000}"/>
    <cellStyle name="Note 2 3 5 3 2" xfId="47721" xr:uid="{00000000-0005-0000-0000-000050E30000}"/>
    <cellStyle name="Note 2 3 5 3 2 2" xfId="47722" xr:uid="{00000000-0005-0000-0000-000051E30000}"/>
    <cellStyle name="Note 2 3 5 3 2 3" xfId="59513" xr:uid="{00000000-0005-0000-0000-000052E30000}"/>
    <cellStyle name="Note 2 3 5 3 3" xfId="47723" xr:uid="{00000000-0005-0000-0000-000053E30000}"/>
    <cellStyle name="Note 2 3 5 3 4" xfId="47724" xr:uid="{00000000-0005-0000-0000-000054E30000}"/>
    <cellStyle name="Note 2 3 5 4" xfId="47725" xr:uid="{00000000-0005-0000-0000-000055E30000}"/>
    <cellStyle name="Note 2 3 5 4 2" xfId="47726" xr:uid="{00000000-0005-0000-0000-000056E30000}"/>
    <cellStyle name="Note 2 3 5 4 3" xfId="59514" xr:uid="{00000000-0005-0000-0000-000057E30000}"/>
    <cellStyle name="Note 2 3 5 5" xfId="47727" xr:uid="{00000000-0005-0000-0000-000058E30000}"/>
    <cellStyle name="Note 2 3 5 6" xfId="47728" xr:uid="{00000000-0005-0000-0000-000059E30000}"/>
    <cellStyle name="Note 2 3 6" xfId="47729" xr:uid="{00000000-0005-0000-0000-00005AE30000}"/>
    <cellStyle name="Note 2 3 6 2" xfId="47730" xr:uid="{00000000-0005-0000-0000-00005BE30000}"/>
    <cellStyle name="Note 2 3 6 2 2" xfId="47731" xr:uid="{00000000-0005-0000-0000-00005CE30000}"/>
    <cellStyle name="Note 2 3 6 2 2 2" xfId="47732" xr:uid="{00000000-0005-0000-0000-00005DE30000}"/>
    <cellStyle name="Note 2 3 6 2 2 3" xfId="59515" xr:uid="{00000000-0005-0000-0000-00005EE30000}"/>
    <cellStyle name="Note 2 3 6 2 3" xfId="47733" xr:uid="{00000000-0005-0000-0000-00005FE30000}"/>
    <cellStyle name="Note 2 3 6 2 4" xfId="47734" xr:uid="{00000000-0005-0000-0000-000060E30000}"/>
    <cellStyle name="Note 2 3 6 3" xfId="47735" xr:uid="{00000000-0005-0000-0000-000061E30000}"/>
    <cellStyle name="Note 2 3 6 3 2" xfId="47736" xr:uid="{00000000-0005-0000-0000-000062E30000}"/>
    <cellStyle name="Note 2 3 6 3 3" xfId="59516" xr:uid="{00000000-0005-0000-0000-000063E30000}"/>
    <cellStyle name="Note 2 3 6 4" xfId="47737" xr:uid="{00000000-0005-0000-0000-000064E30000}"/>
    <cellStyle name="Note 2 3 6 5" xfId="47738" xr:uid="{00000000-0005-0000-0000-000065E30000}"/>
    <cellStyle name="Note 2 3 7" xfId="47739" xr:uid="{00000000-0005-0000-0000-000066E30000}"/>
    <cellStyle name="Note 2 3 7 2" xfId="47740" xr:uid="{00000000-0005-0000-0000-000067E30000}"/>
    <cellStyle name="Note 2 3 7 2 2" xfId="47741" xr:uid="{00000000-0005-0000-0000-000068E30000}"/>
    <cellStyle name="Note 2 3 7 2 3" xfId="59517" xr:uid="{00000000-0005-0000-0000-000069E30000}"/>
    <cellStyle name="Note 2 3 7 3" xfId="47742" xr:uid="{00000000-0005-0000-0000-00006AE30000}"/>
    <cellStyle name="Note 2 3 7 4" xfId="47743" xr:uid="{00000000-0005-0000-0000-00006BE30000}"/>
    <cellStyle name="Note 2 3 8" xfId="47744" xr:uid="{00000000-0005-0000-0000-00006CE30000}"/>
    <cellStyle name="Note 2 3 8 2" xfId="47745" xr:uid="{00000000-0005-0000-0000-00006DE30000}"/>
    <cellStyle name="Note 2 3 8 2 2" xfId="47746" xr:uid="{00000000-0005-0000-0000-00006EE30000}"/>
    <cellStyle name="Note 2 3 8 2 3" xfId="59518" xr:uid="{00000000-0005-0000-0000-00006FE30000}"/>
    <cellStyle name="Note 2 3 8 3" xfId="47747" xr:uid="{00000000-0005-0000-0000-000070E30000}"/>
    <cellStyle name="Note 2 3 8 4" xfId="47748" xr:uid="{00000000-0005-0000-0000-000071E30000}"/>
    <cellStyle name="Note 2 3 9" xfId="47749" xr:uid="{00000000-0005-0000-0000-000072E30000}"/>
    <cellStyle name="Note 2 3 9 2" xfId="47750" xr:uid="{00000000-0005-0000-0000-000073E30000}"/>
    <cellStyle name="Note 2 3 9 3" xfId="59519" xr:uid="{00000000-0005-0000-0000-000074E30000}"/>
    <cellStyle name="Note 2 4" xfId="47751" xr:uid="{00000000-0005-0000-0000-000075E30000}"/>
    <cellStyle name="Note 2 4 10" xfId="47752" xr:uid="{00000000-0005-0000-0000-000076E30000}"/>
    <cellStyle name="Note 2 4 11" xfId="47753" xr:uid="{00000000-0005-0000-0000-000077E30000}"/>
    <cellStyle name="Note 2 4 2" xfId="47754" xr:uid="{00000000-0005-0000-0000-000078E30000}"/>
    <cellStyle name="Note 2 4 2 10" xfId="47755" xr:uid="{00000000-0005-0000-0000-000079E30000}"/>
    <cellStyle name="Note 2 4 2 2" xfId="47756" xr:uid="{00000000-0005-0000-0000-00007AE30000}"/>
    <cellStyle name="Note 2 4 2 2 2" xfId="47757" xr:uid="{00000000-0005-0000-0000-00007BE30000}"/>
    <cellStyle name="Note 2 4 2 2 2 2" xfId="47758" xr:uid="{00000000-0005-0000-0000-00007CE30000}"/>
    <cellStyle name="Note 2 4 2 2 2 2 2" xfId="47759" xr:uid="{00000000-0005-0000-0000-00007DE30000}"/>
    <cellStyle name="Note 2 4 2 2 2 2 2 2" xfId="47760" xr:uid="{00000000-0005-0000-0000-00007EE30000}"/>
    <cellStyle name="Note 2 4 2 2 2 2 2 2 2" xfId="47761" xr:uid="{00000000-0005-0000-0000-00007FE30000}"/>
    <cellStyle name="Note 2 4 2 2 2 2 2 2 3" xfId="59520" xr:uid="{00000000-0005-0000-0000-000080E30000}"/>
    <cellStyle name="Note 2 4 2 2 2 2 2 3" xfId="47762" xr:uid="{00000000-0005-0000-0000-000081E30000}"/>
    <cellStyle name="Note 2 4 2 2 2 2 2 4" xfId="47763" xr:uid="{00000000-0005-0000-0000-000082E30000}"/>
    <cellStyle name="Note 2 4 2 2 2 2 3" xfId="47764" xr:uid="{00000000-0005-0000-0000-000083E30000}"/>
    <cellStyle name="Note 2 4 2 2 2 2 3 2" xfId="47765" xr:uid="{00000000-0005-0000-0000-000084E30000}"/>
    <cellStyle name="Note 2 4 2 2 2 2 3 2 2" xfId="47766" xr:uid="{00000000-0005-0000-0000-000085E30000}"/>
    <cellStyle name="Note 2 4 2 2 2 2 3 2 3" xfId="59521" xr:uid="{00000000-0005-0000-0000-000086E30000}"/>
    <cellStyle name="Note 2 4 2 2 2 2 3 3" xfId="47767" xr:uid="{00000000-0005-0000-0000-000087E30000}"/>
    <cellStyle name="Note 2 4 2 2 2 2 3 4" xfId="47768" xr:uid="{00000000-0005-0000-0000-000088E30000}"/>
    <cellStyle name="Note 2 4 2 2 2 2 4" xfId="47769" xr:uid="{00000000-0005-0000-0000-000089E30000}"/>
    <cellStyle name="Note 2 4 2 2 2 2 4 2" xfId="47770" xr:uid="{00000000-0005-0000-0000-00008AE30000}"/>
    <cellStyle name="Note 2 4 2 2 2 2 4 3" xfId="59522" xr:uid="{00000000-0005-0000-0000-00008BE30000}"/>
    <cellStyle name="Note 2 4 2 2 2 2 5" xfId="47771" xr:uid="{00000000-0005-0000-0000-00008CE30000}"/>
    <cellStyle name="Note 2 4 2 2 2 2 6" xfId="47772" xr:uid="{00000000-0005-0000-0000-00008DE30000}"/>
    <cellStyle name="Note 2 4 2 2 2 3" xfId="47773" xr:uid="{00000000-0005-0000-0000-00008EE30000}"/>
    <cellStyle name="Note 2 4 2 2 2 3 2" xfId="47774" xr:uid="{00000000-0005-0000-0000-00008FE30000}"/>
    <cellStyle name="Note 2 4 2 2 2 3 2 2" xfId="47775" xr:uid="{00000000-0005-0000-0000-000090E30000}"/>
    <cellStyle name="Note 2 4 2 2 2 3 2 3" xfId="59523" xr:uid="{00000000-0005-0000-0000-000091E30000}"/>
    <cellStyle name="Note 2 4 2 2 2 3 3" xfId="47776" xr:uid="{00000000-0005-0000-0000-000092E30000}"/>
    <cellStyle name="Note 2 4 2 2 2 3 4" xfId="47777" xr:uid="{00000000-0005-0000-0000-000093E30000}"/>
    <cellStyle name="Note 2 4 2 2 2 4" xfId="47778" xr:uid="{00000000-0005-0000-0000-000094E30000}"/>
    <cellStyle name="Note 2 4 2 2 2 4 2" xfId="47779" xr:uid="{00000000-0005-0000-0000-000095E30000}"/>
    <cellStyle name="Note 2 4 2 2 2 4 2 2" xfId="47780" xr:uid="{00000000-0005-0000-0000-000096E30000}"/>
    <cellStyle name="Note 2 4 2 2 2 4 2 3" xfId="59524" xr:uid="{00000000-0005-0000-0000-000097E30000}"/>
    <cellStyle name="Note 2 4 2 2 2 4 3" xfId="47781" xr:uid="{00000000-0005-0000-0000-000098E30000}"/>
    <cellStyle name="Note 2 4 2 2 2 4 4" xfId="47782" xr:uid="{00000000-0005-0000-0000-000099E30000}"/>
    <cellStyle name="Note 2 4 2 2 2 5" xfId="47783" xr:uid="{00000000-0005-0000-0000-00009AE30000}"/>
    <cellStyle name="Note 2 4 2 2 2 5 2" xfId="47784" xr:uid="{00000000-0005-0000-0000-00009BE30000}"/>
    <cellStyle name="Note 2 4 2 2 2 5 3" xfId="59525" xr:uid="{00000000-0005-0000-0000-00009CE30000}"/>
    <cellStyle name="Note 2 4 2 2 2 6" xfId="47785" xr:uid="{00000000-0005-0000-0000-00009DE30000}"/>
    <cellStyle name="Note 2 4 2 2 2 7" xfId="47786" xr:uid="{00000000-0005-0000-0000-00009EE30000}"/>
    <cellStyle name="Note 2 4 2 2 3" xfId="47787" xr:uid="{00000000-0005-0000-0000-00009FE30000}"/>
    <cellStyle name="Note 2 4 2 2 3 2" xfId="47788" xr:uid="{00000000-0005-0000-0000-0000A0E30000}"/>
    <cellStyle name="Note 2 4 2 2 3 2 2" xfId="47789" xr:uid="{00000000-0005-0000-0000-0000A1E30000}"/>
    <cellStyle name="Note 2 4 2 2 3 2 2 2" xfId="47790" xr:uid="{00000000-0005-0000-0000-0000A2E30000}"/>
    <cellStyle name="Note 2 4 2 2 3 2 2 3" xfId="59526" xr:uid="{00000000-0005-0000-0000-0000A3E30000}"/>
    <cellStyle name="Note 2 4 2 2 3 2 3" xfId="47791" xr:uid="{00000000-0005-0000-0000-0000A4E30000}"/>
    <cellStyle name="Note 2 4 2 2 3 2 4" xfId="47792" xr:uid="{00000000-0005-0000-0000-0000A5E30000}"/>
    <cellStyle name="Note 2 4 2 2 3 3" xfId="47793" xr:uid="{00000000-0005-0000-0000-0000A6E30000}"/>
    <cellStyle name="Note 2 4 2 2 3 3 2" xfId="47794" xr:uid="{00000000-0005-0000-0000-0000A7E30000}"/>
    <cellStyle name="Note 2 4 2 2 3 3 2 2" xfId="47795" xr:uid="{00000000-0005-0000-0000-0000A8E30000}"/>
    <cellStyle name="Note 2 4 2 2 3 3 2 3" xfId="59527" xr:uid="{00000000-0005-0000-0000-0000A9E30000}"/>
    <cellStyle name="Note 2 4 2 2 3 3 3" xfId="47796" xr:uid="{00000000-0005-0000-0000-0000AAE30000}"/>
    <cellStyle name="Note 2 4 2 2 3 3 4" xfId="47797" xr:uid="{00000000-0005-0000-0000-0000ABE30000}"/>
    <cellStyle name="Note 2 4 2 2 3 4" xfId="47798" xr:uid="{00000000-0005-0000-0000-0000ACE30000}"/>
    <cellStyle name="Note 2 4 2 2 3 4 2" xfId="47799" xr:uid="{00000000-0005-0000-0000-0000ADE30000}"/>
    <cellStyle name="Note 2 4 2 2 3 4 3" xfId="59528" xr:uid="{00000000-0005-0000-0000-0000AEE30000}"/>
    <cellStyle name="Note 2 4 2 2 3 5" xfId="47800" xr:uid="{00000000-0005-0000-0000-0000AFE30000}"/>
    <cellStyle name="Note 2 4 2 2 3 6" xfId="47801" xr:uid="{00000000-0005-0000-0000-0000B0E30000}"/>
    <cellStyle name="Note 2 4 2 2 4" xfId="47802" xr:uid="{00000000-0005-0000-0000-0000B1E30000}"/>
    <cellStyle name="Note 2 4 2 2 4 2" xfId="47803" xr:uid="{00000000-0005-0000-0000-0000B2E30000}"/>
    <cellStyle name="Note 2 4 2 2 4 2 2" xfId="47804" xr:uid="{00000000-0005-0000-0000-0000B3E30000}"/>
    <cellStyle name="Note 2 4 2 2 4 2 3" xfId="59529" xr:uid="{00000000-0005-0000-0000-0000B4E30000}"/>
    <cellStyle name="Note 2 4 2 2 4 3" xfId="47805" xr:uid="{00000000-0005-0000-0000-0000B5E30000}"/>
    <cellStyle name="Note 2 4 2 2 4 4" xfId="47806" xr:uid="{00000000-0005-0000-0000-0000B6E30000}"/>
    <cellStyle name="Note 2 4 2 2 5" xfId="47807" xr:uid="{00000000-0005-0000-0000-0000B7E30000}"/>
    <cellStyle name="Note 2 4 2 2 5 2" xfId="47808" xr:uid="{00000000-0005-0000-0000-0000B8E30000}"/>
    <cellStyle name="Note 2 4 2 2 5 2 2" xfId="47809" xr:uid="{00000000-0005-0000-0000-0000B9E30000}"/>
    <cellStyle name="Note 2 4 2 2 5 2 3" xfId="59530" xr:uid="{00000000-0005-0000-0000-0000BAE30000}"/>
    <cellStyle name="Note 2 4 2 2 5 3" xfId="47810" xr:uid="{00000000-0005-0000-0000-0000BBE30000}"/>
    <cellStyle name="Note 2 4 2 2 5 4" xfId="47811" xr:uid="{00000000-0005-0000-0000-0000BCE30000}"/>
    <cellStyle name="Note 2 4 2 2 6" xfId="47812" xr:uid="{00000000-0005-0000-0000-0000BDE30000}"/>
    <cellStyle name="Note 2 4 2 2 6 2" xfId="47813" xr:uid="{00000000-0005-0000-0000-0000BEE30000}"/>
    <cellStyle name="Note 2 4 2 2 6 3" xfId="59531" xr:uid="{00000000-0005-0000-0000-0000BFE30000}"/>
    <cellStyle name="Note 2 4 2 2 7" xfId="47814" xr:uid="{00000000-0005-0000-0000-0000C0E30000}"/>
    <cellStyle name="Note 2 4 2 2 8" xfId="47815" xr:uid="{00000000-0005-0000-0000-0000C1E30000}"/>
    <cellStyle name="Note 2 4 2 3" xfId="47816" xr:uid="{00000000-0005-0000-0000-0000C2E30000}"/>
    <cellStyle name="Note 2 4 2 3 2" xfId="47817" xr:uid="{00000000-0005-0000-0000-0000C3E30000}"/>
    <cellStyle name="Note 2 4 2 3 2 2" xfId="47818" xr:uid="{00000000-0005-0000-0000-0000C4E30000}"/>
    <cellStyle name="Note 2 4 2 3 2 2 2" xfId="47819" xr:uid="{00000000-0005-0000-0000-0000C5E30000}"/>
    <cellStyle name="Note 2 4 2 3 2 2 2 2" xfId="47820" xr:uid="{00000000-0005-0000-0000-0000C6E30000}"/>
    <cellStyle name="Note 2 4 2 3 2 2 2 3" xfId="59532" xr:uid="{00000000-0005-0000-0000-0000C7E30000}"/>
    <cellStyle name="Note 2 4 2 3 2 2 3" xfId="47821" xr:uid="{00000000-0005-0000-0000-0000C8E30000}"/>
    <cellStyle name="Note 2 4 2 3 2 2 4" xfId="47822" xr:uid="{00000000-0005-0000-0000-0000C9E30000}"/>
    <cellStyle name="Note 2 4 2 3 2 3" xfId="47823" xr:uid="{00000000-0005-0000-0000-0000CAE30000}"/>
    <cellStyle name="Note 2 4 2 3 2 3 2" xfId="47824" xr:uid="{00000000-0005-0000-0000-0000CBE30000}"/>
    <cellStyle name="Note 2 4 2 3 2 3 2 2" xfId="47825" xr:uid="{00000000-0005-0000-0000-0000CCE30000}"/>
    <cellStyle name="Note 2 4 2 3 2 3 2 3" xfId="59533" xr:uid="{00000000-0005-0000-0000-0000CDE30000}"/>
    <cellStyle name="Note 2 4 2 3 2 3 3" xfId="47826" xr:uid="{00000000-0005-0000-0000-0000CEE30000}"/>
    <cellStyle name="Note 2 4 2 3 2 3 4" xfId="47827" xr:uid="{00000000-0005-0000-0000-0000CFE30000}"/>
    <cellStyle name="Note 2 4 2 3 2 4" xfId="47828" xr:uid="{00000000-0005-0000-0000-0000D0E30000}"/>
    <cellStyle name="Note 2 4 2 3 2 4 2" xfId="47829" xr:uid="{00000000-0005-0000-0000-0000D1E30000}"/>
    <cellStyle name="Note 2 4 2 3 2 4 3" xfId="59534" xr:uid="{00000000-0005-0000-0000-0000D2E30000}"/>
    <cellStyle name="Note 2 4 2 3 2 5" xfId="47830" xr:uid="{00000000-0005-0000-0000-0000D3E30000}"/>
    <cellStyle name="Note 2 4 2 3 2 6" xfId="47831" xr:uid="{00000000-0005-0000-0000-0000D4E30000}"/>
    <cellStyle name="Note 2 4 2 3 3" xfId="47832" xr:uid="{00000000-0005-0000-0000-0000D5E30000}"/>
    <cellStyle name="Note 2 4 2 3 3 2" xfId="47833" xr:uid="{00000000-0005-0000-0000-0000D6E30000}"/>
    <cellStyle name="Note 2 4 2 3 3 2 2" xfId="47834" xr:uid="{00000000-0005-0000-0000-0000D7E30000}"/>
    <cellStyle name="Note 2 4 2 3 3 2 3" xfId="59535" xr:uid="{00000000-0005-0000-0000-0000D8E30000}"/>
    <cellStyle name="Note 2 4 2 3 3 3" xfId="47835" xr:uid="{00000000-0005-0000-0000-0000D9E30000}"/>
    <cellStyle name="Note 2 4 2 3 3 4" xfId="47836" xr:uid="{00000000-0005-0000-0000-0000DAE30000}"/>
    <cellStyle name="Note 2 4 2 3 4" xfId="47837" xr:uid="{00000000-0005-0000-0000-0000DBE30000}"/>
    <cellStyle name="Note 2 4 2 3 4 2" xfId="47838" xr:uid="{00000000-0005-0000-0000-0000DCE30000}"/>
    <cellStyle name="Note 2 4 2 3 4 2 2" xfId="47839" xr:uid="{00000000-0005-0000-0000-0000DDE30000}"/>
    <cellStyle name="Note 2 4 2 3 4 2 3" xfId="59536" xr:uid="{00000000-0005-0000-0000-0000DEE30000}"/>
    <cellStyle name="Note 2 4 2 3 4 3" xfId="47840" xr:uid="{00000000-0005-0000-0000-0000DFE30000}"/>
    <cellStyle name="Note 2 4 2 3 4 4" xfId="47841" xr:uid="{00000000-0005-0000-0000-0000E0E30000}"/>
    <cellStyle name="Note 2 4 2 3 5" xfId="47842" xr:uid="{00000000-0005-0000-0000-0000E1E30000}"/>
    <cellStyle name="Note 2 4 2 3 5 2" xfId="47843" xr:uid="{00000000-0005-0000-0000-0000E2E30000}"/>
    <cellStyle name="Note 2 4 2 3 5 3" xfId="59537" xr:uid="{00000000-0005-0000-0000-0000E3E30000}"/>
    <cellStyle name="Note 2 4 2 3 6" xfId="47844" xr:uid="{00000000-0005-0000-0000-0000E4E30000}"/>
    <cellStyle name="Note 2 4 2 3 7" xfId="47845" xr:uid="{00000000-0005-0000-0000-0000E5E30000}"/>
    <cellStyle name="Note 2 4 2 4" xfId="47846" xr:uid="{00000000-0005-0000-0000-0000E6E30000}"/>
    <cellStyle name="Note 2 4 2 4 2" xfId="47847" xr:uid="{00000000-0005-0000-0000-0000E7E30000}"/>
    <cellStyle name="Note 2 4 2 4 2 2" xfId="47848" xr:uid="{00000000-0005-0000-0000-0000E8E30000}"/>
    <cellStyle name="Note 2 4 2 4 2 2 2" xfId="47849" xr:uid="{00000000-0005-0000-0000-0000E9E30000}"/>
    <cellStyle name="Note 2 4 2 4 2 2 3" xfId="59538" xr:uid="{00000000-0005-0000-0000-0000EAE30000}"/>
    <cellStyle name="Note 2 4 2 4 2 3" xfId="47850" xr:uid="{00000000-0005-0000-0000-0000EBE30000}"/>
    <cellStyle name="Note 2 4 2 4 2 4" xfId="47851" xr:uid="{00000000-0005-0000-0000-0000ECE30000}"/>
    <cellStyle name="Note 2 4 2 4 3" xfId="47852" xr:uid="{00000000-0005-0000-0000-0000EDE30000}"/>
    <cellStyle name="Note 2 4 2 4 3 2" xfId="47853" xr:uid="{00000000-0005-0000-0000-0000EEE30000}"/>
    <cellStyle name="Note 2 4 2 4 3 2 2" xfId="47854" xr:uid="{00000000-0005-0000-0000-0000EFE30000}"/>
    <cellStyle name="Note 2 4 2 4 3 2 3" xfId="59539" xr:uid="{00000000-0005-0000-0000-0000F0E30000}"/>
    <cellStyle name="Note 2 4 2 4 3 3" xfId="47855" xr:uid="{00000000-0005-0000-0000-0000F1E30000}"/>
    <cellStyle name="Note 2 4 2 4 3 4" xfId="47856" xr:uid="{00000000-0005-0000-0000-0000F2E30000}"/>
    <cellStyle name="Note 2 4 2 4 4" xfId="47857" xr:uid="{00000000-0005-0000-0000-0000F3E30000}"/>
    <cellStyle name="Note 2 4 2 4 4 2" xfId="47858" xr:uid="{00000000-0005-0000-0000-0000F4E30000}"/>
    <cellStyle name="Note 2 4 2 4 4 3" xfId="59540" xr:uid="{00000000-0005-0000-0000-0000F5E30000}"/>
    <cellStyle name="Note 2 4 2 4 5" xfId="47859" xr:uid="{00000000-0005-0000-0000-0000F6E30000}"/>
    <cellStyle name="Note 2 4 2 4 6" xfId="47860" xr:uid="{00000000-0005-0000-0000-0000F7E30000}"/>
    <cellStyle name="Note 2 4 2 5" xfId="47861" xr:uid="{00000000-0005-0000-0000-0000F8E30000}"/>
    <cellStyle name="Note 2 4 2 5 2" xfId="47862" xr:uid="{00000000-0005-0000-0000-0000F9E30000}"/>
    <cellStyle name="Note 2 4 2 5 2 2" xfId="47863" xr:uid="{00000000-0005-0000-0000-0000FAE30000}"/>
    <cellStyle name="Note 2 4 2 5 2 2 2" xfId="47864" xr:uid="{00000000-0005-0000-0000-0000FBE30000}"/>
    <cellStyle name="Note 2 4 2 5 2 2 3" xfId="59541" xr:uid="{00000000-0005-0000-0000-0000FCE30000}"/>
    <cellStyle name="Note 2 4 2 5 2 3" xfId="47865" xr:uid="{00000000-0005-0000-0000-0000FDE30000}"/>
    <cellStyle name="Note 2 4 2 5 2 4" xfId="47866" xr:uid="{00000000-0005-0000-0000-0000FEE30000}"/>
    <cellStyle name="Note 2 4 2 5 3" xfId="47867" xr:uid="{00000000-0005-0000-0000-0000FFE30000}"/>
    <cellStyle name="Note 2 4 2 5 3 2" xfId="47868" xr:uid="{00000000-0005-0000-0000-000000E40000}"/>
    <cellStyle name="Note 2 4 2 5 3 3" xfId="59542" xr:uid="{00000000-0005-0000-0000-000001E40000}"/>
    <cellStyle name="Note 2 4 2 5 4" xfId="47869" xr:uid="{00000000-0005-0000-0000-000002E40000}"/>
    <cellStyle name="Note 2 4 2 5 5" xfId="47870" xr:uid="{00000000-0005-0000-0000-000003E40000}"/>
    <cellStyle name="Note 2 4 2 6" xfId="47871" xr:uid="{00000000-0005-0000-0000-000004E40000}"/>
    <cellStyle name="Note 2 4 2 6 2" xfId="47872" xr:uid="{00000000-0005-0000-0000-000005E40000}"/>
    <cellStyle name="Note 2 4 2 6 2 2" xfId="47873" xr:uid="{00000000-0005-0000-0000-000006E40000}"/>
    <cellStyle name="Note 2 4 2 6 2 3" xfId="59543" xr:uid="{00000000-0005-0000-0000-000007E40000}"/>
    <cellStyle name="Note 2 4 2 6 3" xfId="47874" xr:uid="{00000000-0005-0000-0000-000008E40000}"/>
    <cellStyle name="Note 2 4 2 6 4" xfId="47875" xr:uid="{00000000-0005-0000-0000-000009E40000}"/>
    <cellStyle name="Note 2 4 2 7" xfId="47876" xr:uid="{00000000-0005-0000-0000-00000AE40000}"/>
    <cellStyle name="Note 2 4 2 7 2" xfId="47877" xr:uid="{00000000-0005-0000-0000-00000BE40000}"/>
    <cellStyle name="Note 2 4 2 7 2 2" xfId="47878" xr:uid="{00000000-0005-0000-0000-00000CE40000}"/>
    <cellStyle name="Note 2 4 2 7 2 3" xfId="59544" xr:uid="{00000000-0005-0000-0000-00000DE40000}"/>
    <cellStyle name="Note 2 4 2 7 3" xfId="47879" xr:uid="{00000000-0005-0000-0000-00000EE40000}"/>
    <cellStyle name="Note 2 4 2 7 4" xfId="47880" xr:uid="{00000000-0005-0000-0000-00000FE40000}"/>
    <cellStyle name="Note 2 4 2 8" xfId="47881" xr:uid="{00000000-0005-0000-0000-000010E40000}"/>
    <cellStyle name="Note 2 4 2 8 2" xfId="47882" xr:uid="{00000000-0005-0000-0000-000011E40000}"/>
    <cellStyle name="Note 2 4 2 8 3" xfId="59545" xr:uid="{00000000-0005-0000-0000-000012E40000}"/>
    <cellStyle name="Note 2 4 2 9" xfId="47883" xr:uid="{00000000-0005-0000-0000-000013E40000}"/>
    <cellStyle name="Note 2 4 3" xfId="47884" xr:uid="{00000000-0005-0000-0000-000014E40000}"/>
    <cellStyle name="Note 2 4 3 2" xfId="47885" xr:uid="{00000000-0005-0000-0000-000015E40000}"/>
    <cellStyle name="Note 2 4 3 2 2" xfId="47886" xr:uid="{00000000-0005-0000-0000-000016E40000}"/>
    <cellStyle name="Note 2 4 3 2 2 2" xfId="47887" xr:uid="{00000000-0005-0000-0000-000017E40000}"/>
    <cellStyle name="Note 2 4 3 2 2 2 2" xfId="47888" xr:uid="{00000000-0005-0000-0000-000018E40000}"/>
    <cellStyle name="Note 2 4 3 2 2 2 2 2" xfId="47889" xr:uid="{00000000-0005-0000-0000-000019E40000}"/>
    <cellStyle name="Note 2 4 3 2 2 2 2 3" xfId="59546" xr:uid="{00000000-0005-0000-0000-00001AE40000}"/>
    <cellStyle name="Note 2 4 3 2 2 2 3" xfId="47890" xr:uid="{00000000-0005-0000-0000-00001BE40000}"/>
    <cellStyle name="Note 2 4 3 2 2 2 4" xfId="47891" xr:uid="{00000000-0005-0000-0000-00001CE40000}"/>
    <cellStyle name="Note 2 4 3 2 2 3" xfId="47892" xr:uid="{00000000-0005-0000-0000-00001DE40000}"/>
    <cellStyle name="Note 2 4 3 2 2 3 2" xfId="47893" xr:uid="{00000000-0005-0000-0000-00001EE40000}"/>
    <cellStyle name="Note 2 4 3 2 2 3 2 2" xfId="47894" xr:uid="{00000000-0005-0000-0000-00001FE40000}"/>
    <cellStyle name="Note 2 4 3 2 2 3 2 3" xfId="59547" xr:uid="{00000000-0005-0000-0000-000020E40000}"/>
    <cellStyle name="Note 2 4 3 2 2 3 3" xfId="47895" xr:uid="{00000000-0005-0000-0000-000021E40000}"/>
    <cellStyle name="Note 2 4 3 2 2 3 4" xfId="47896" xr:uid="{00000000-0005-0000-0000-000022E40000}"/>
    <cellStyle name="Note 2 4 3 2 2 4" xfId="47897" xr:uid="{00000000-0005-0000-0000-000023E40000}"/>
    <cellStyle name="Note 2 4 3 2 2 4 2" xfId="47898" xr:uid="{00000000-0005-0000-0000-000024E40000}"/>
    <cellStyle name="Note 2 4 3 2 2 4 3" xfId="59548" xr:uid="{00000000-0005-0000-0000-000025E40000}"/>
    <cellStyle name="Note 2 4 3 2 2 5" xfId="47899" xr:uid="{00000000-0005-0000-0000-000026E40000}"/>
    <cellStyle name="Note 2 4 3 2 2 6" xfId="47900" xr:uid="{00000000-0005-0000-0000-000027E40000}"/>
    <cellStyle name="Note 2 4 3 2 3" xfId="47901" xr:uid="{00000000-0005-0000-0000-000028E40000}"/>
    <cellStyle name="Note 2 4 3 2 3 2" xfId="47902" xr:uid="{00000000-0005-0000-0000-000029E40000}"/>
    <cellStyle name="Note 2 4 3 2 3 2 2" xfId="47903" xr:uid="{00000000-0005-0000-0000-00002AE40000}"/>
    <cellStyle name="Note 2 4 3 2 3 2 3" xfId="59549" xr:uid="{00000000-0005-0000-0000-00002BE40000}"/>
    <cellStyle name="Note 2 4 3 2 3 3" xfId="47904" xr:uid="{00000000-0005-0000-0000-00002CE40000}"/>
    <cellStyle name="Note 2 4 3 2 3 4" xfId="47905" xr:uid="{00000000-0005-0000-0000-00002DE40000}"/>
    <cellStyle name="Note 2 4 3 2 4" xfId="47906" xr:uid="{00000000-0005-0000-0000-00002EE40000}"/>
    <cellStyle name="Note 2 4 3 2 4 2" xfId="47907" xr:uid="{00000000-0005-0000-0000-00002FE40000}"/>
    <cellStyle name="Note 2 4 3 2 4 2 2" xfId="47908" xr:uid="{00000000-0005-0000-0000-000030E40000}"/>
    <cellStyle name="Note 2 4 3 2 4 2 3" xfId="59550" xr:uid="{00000000-0005-0000-0000-000031E40000}"/>
    <cellStyle name="Note 2 4 3 2 4 3" xfId="47909" xr:uid="{00000000-0005-0000-0000-000032E40000}"/>
    <cellStyle name="Note 2 4 3 2 4 4" xfId="47910" xr:uid="{00000000-0005-0000-0000-000033E40000}"/>
    <cellStyle name="Note 2 4 3 2 5" xfId="47911" xr:uid="{00000000-0005-0000-0000-000034E40000}"/>
    <cellStyle name="Note 2 4 3 2 5 2" xfId="47912" xr:uid="{00000000-0005-0000-0000-000035E40000}"/>
    <cellStyle name="Note 2 4 3 2 5 3" xfId="59551" xr:uid="{00000000-0005-0000-0000-000036E40000}"/>
    <cellStyle name="Note 2 4 3 2 6" xfId="47913" xr:uid="{00000000-0005-0000-0000-000037E40000}"/>
    <cellStyle name="Note 2 4 3 2 7" xfId="47914" xr:uid="{00000000-0005-0000-0000-000038E40000}"/>
    <cellStyle name="Note 2 4 3 3" xfId="47915" xr:uid="{00000000-0005-0000-0000-000039E40000}"/>
    <cellStyle name="Note 2 4 3 3 2" xfId="47916" xr:uid="{00000000-0005-0000-0000-00003AE40000}"/>
    <cellStyle name="Note 2 4 3 3 2 2" xfId="47917" xr:uid="{00000000-0005-0000-0000-00003BE40000}"/>
    <cellStyle name="Note 2 4 3 3 2 2 2" xfId="47918" xr:uid="{00000000-0005-0000-0000-00003CE40000}"/>
    <cellStyle name="Note 2 4 3 3 2 2 3" xfId="59552" xr:uid="{00000000-0005-0000-0000-00003DE40000}"/>
    <cellStyle name="Note 2 4 3 3 2 3" xfId="47919" xr:uid="{00000000-0005-0000-0000-00003EE40000}"/>
    <cellStyle name="Note 2 4 3 3 2 4" xfId="47920" xr:uid="{00000000-0005-0000-0000-00003FE40000}"/>
    <cellStyle name="Note 2 4 3 3 3" xfId="47921" xr:uid="{00000000-0005-0000-0000-000040E40000}"/>
    <cellStyle name="Note 2 4 3 3 3 2" xfId="47922" xr:uid="{00000000-0005-0000-0000-000041E40000}"/>
    <cellStyle name="Note 2 4 3 3 3 2 2" xfId="47923" xr:uid="{00000000-0005-0000-0000-000042E40000}"/>
    <cellStyle name="Note 2 4 3 3 3 2 3" xfId="59553" xr:uid="{00000000-0005-0000-0000-000043E40000}"/>
    <cellStyle name="Note 2 4 3 3 3 3" xfId="47924" xr:uid="{00000000-0005-0000-0000-000044E40000}"/>
    <cellStyle name="Note 2 4 3 3 3 4" xfId="47925" xr:uid="{00000000-0005-0000-0000-000045E40000}"/>
    <cellStyle name="Note 2 4 3 3 4" xfId="47926" xr:uid="{00000000-0005-0000-0000-000046E40000}"/>
    <cellStyle name="Note 2 4 3 3 4 2" xfId="47927" xr:uid="{00000000-0005-0000-0000-000047E40000}"/>
    <cellStyle name="Note 2 4 3 3 4 3" xfId="59554" xr:uid="{00000000-0005-0000-0000-000048E40000}"/>
    <cellStyle name="Note 2 4 3 3 5" xfId="47928" xr:uid="{00000000-0005-0000-0000-000049E40000}"/>
    <cellStyle name="Note 2 4 3 3 6" xfId="47929" xr:uid="{00000000-0005-0000-0000-00004AE40000}"/>
    <cellStyle name="Note 2 4 3 4" xfId="47930" xr:uid="{00000000-0005-0000-0000-00004BE40000}"/>
    <cellStyle name="Note 2 4 3 4 2" xfId="47931" xr:uid="{00000000-0005-0000-0000-00004CE40000}"/>
    <cellStyle name="Note 2 4 3 4 2 2" xfId="47932" xr:uid="{00000000-0005-0000-0000-00004DE40000}"/>
    <cellStyle name="Note 2 4 3 4 2 3" xfId="59555" xr:uid="{00000000-0005-0000-0000-00004EE40000}"/>
    <cellStyle name="Note 2 4 3 4 3" xfId="47933" xr:uid="{00000000-0005-0000-0000-00004FE40000}"/>
    <cellStyle name="Note 2 4 3 4 4" xfId="47934" xr:uid="{00000000-0005-0000-0000-000050E40000}"/>
    <cellStyle name="Note 2 4 3 5" xfId="47935" xr:uid="{00000000-0005-0000-0000-000051E40000}"/>
    <cellStyle name="Note 2 4 3 5 2" xfId="47936" xr:uid="{00000000-0005-0000-0000-000052E40000}"/>
    <cellStyle name="Note 2 4 3 5 2 2" xfId="47937" xr:uid="{00000000-0005-0000-0000-000053E40000}"/>
    <cellStyle name="Note 2 4 3 5 2 3" xfId="59556" xr:uid="{00000000-0005-0000-0000-000054E40000}"/>
    <cellStyle name="Note 2 4 3 5 3" xfId="47938" xr:uid="{00000000-0005-0000-0000-000055E40000}"/>
    <cellStyle name="Note 2 4 3 5 4" xfId="47939" xr:uid="{00000000-0005-0000-0000-000056E40000}"/>
    <cellStyle name="Note 2 4 3 6" xfId="47940" xr:uid="{00000000-0005-0000-0000-000057E40000}"/>
    <cellStyle name="Note 2 4 3 6 2" xfId="47941" xr:uid="{00000000-0005-0000-0000-000058E40000}"/>
    <cellStyle name="Note 2 4 3 6 3" xfId="59557" xr:uid="{00000000-0005-0000-0000-000059E40000}"/>
    <cellStyle name="Note 2 4 3 7" xfId="47942" xr:uid="{00000000-0005-0000-0000-00005AE40000}"/>
    <cellStyle name="Note 2 4 3 8" xfId="47943" xr:uid="{00000000-0005-0000-0000-00005BE40000}"/>
    <cellStyle name="Note 2 4 4" xfId="47944" xr:uid="{00000000-0005-0000-0000-00005CE40000}"/>
    <cellStyle name="Note 2 4 4 2" xfId="47945" xr:uid="{00000000-0005-0000-0000-00005DE40000}"/>
    <cellStyle name="Note 2 4 4 2 2" xfId="47946" xr:uid="{00000000-0005-0000-0000-00005EE40000}"/>
    <cellStyle name="Note 2 4 4 2 2 2" xfId="47947" xr:uid="{00000000-0005-0000-0000-00005FE40000}"/>
    <cellStyle name="Note 2 4 4 2 2 2 2" xfId="47948" xr:uid="{00000000-0005-0000-0000-000060E40000}"/>
    <cellStyle name="Note 2 4 4 2 2 2 3" xfId="59558" xr:uid="{00000000-0005-0000-0000-000061E40000}"/>
    <cellStyle name="Note 2 4 4 2 2 3" xfId="47949" xr:uid="{00000000-0005-0000-0000-000062E40000}"/>
    <cellStyle name="Note 2 4 4 2 2 4" xfId="47950" xr:uid="{00000000-0005-0000-0000-000063E40000}"/>
    <cellStyle name="Note 2 4 4 2 3" xfId="47951" xr:uid="{00000000-0005-0000-0000-000064E40000}"/>
    <cellStyle name="Note 2 4 4 2 3 2" xfId="47952" xr:uid="{00000000-0005-0000-0000-000065E40000}"/>
    <cellStyle name="Note 2 4 4 2 3 2 2" xfId="47953" xr:uid="{00000000-0005-0000-0000-000066E40000}"/>
    <cellStyle name="Note 2 4 4 2 3 2 3" xfId="59559" xr:uid="{00000000-0005-0000-0000-000067E40000}"/>
    <cellStyle name="Note 2 4 4 2 3 3" xfId="47954" xr:uid="{00000000-0005-0000-0000-000068E40000}"/>
    <cellStyle name="Note 2 4 4 2 3 4" xfId="47955" xr:uid="{00000000-0005-0000-0000-000069E40000}"/>
    <cellStyle name="Note 2 4 4 2 4" xfId="47956" xr:uid="{00000000-0005-0000-0000-00006AE40000}"/>
    <cellStyle name="Note 2 4 4 2 4 2" xfId="47957" xr:uid="{00000000-0005-0000-0000-00006BE40000}"/>
    <cellStyle name="Note 2 4 4 2 4 3" xfId="59560" xr:uid="{00000000-0005-0000-0000-00006CE40000}"/>
    <cellStyle name="Note 2 4 4 2 5" xfId="47958" xr:uid="{00000000-0005-0000-0000-00006DE40000}"/>
    <cellStyle name="Note 2 4 4 2 6" xfId="47959" xr:uid="{00000000-0005-0000-0000-00006EE40000}"/>
    <cellStyle name="Note 2 4 4 3" xfId="47960" xr:uid="{00000000-0005-0000-0000-00006FE40000}"/>
    <cellStyle name="Note 2 4 4 3 2" xfId="47961" xr:uid="{00000000-0005-0000-0000-000070E40000}"/>
    <cellStyle name="Note 2 4 4 3 2 2" xfId="47962" xr:uid="{00000000-0005-0000-0000-000071E40000}"/>
    <cellStyle name="Note 2 4 4 3 2 3" xfId="59561" xr:uid="{00000000-0005-0000-0000-000072E40000}"/>
    <cellStyle name="Note 2 4 4 3 3" xfId="47963" xr:uid="{00000000-0005-0000-0000-000073E40000}"/>
    <cellStyle name="Note 2 4 4 3 4" xfId="47964" xr:uid="{00000000-0005-0000-0000-000074E40000}"/>
    <cellStyle name="Note 2 4 4 4" xfId="47965" xr:uid="{00000000-0005-0000-0000-000075E40000}"/>
    <cellStyle name="Note 2 4 4 4 2" xfId="47966" xr:uid="{00000000-0005-0000-0000-000076E40000}"/>
    <cellStyle name="Note 2 4 4 4 2 2" xfId="47967" xr:uid="{00000000-0005-0000-0000-000077E40000}"/>
    <cellStyle name="Note 2 4 4 4 2 3" xfId="59562" xr:uid="{00000000-0005-0000-0000-000078E40000}"/>
    <cellStyle name="Note 2 4 4 4 3" xfId="47968" xr:uid="{00000000-0005-0000-0000-000079E40000}"/>
    <cellStyle name="Note 2 4 4 4 4" xfId="47969" xr:uid="{00000000-0005-0000-0000-00007AE40000}"/>
    <cellStyle name="Note 2 4 4 5" xfId="47970" xr:uid="{00000000-0005-0000-0000-00007BE40000}"/>
    <cellStyle name="Note 2 4 4 5 2" xfId="47971" xr:uid="{00000000-0005-0000-0000-00007CE40000}"/>
    <cellStyle name="Note 2 4 4 5 3" xfId="59563" xr:uid="{00000000-0005-0000-0000-00007DE40000}"/>
    <cellStyle name="Note 2 4 4 6" xfId="47972" xr:uid="{00000000-0005-0000-0000-00007EE40000}"/>
    <cellStyle name="Note 2 4 4 7" xfId="47973" xr:uid="{00000000-0005-0000-0000-00007FE40000}"/>
    <cellStyle name="Note 2 4 5" xfId="47974" xr:uid="{00000000-0005-0000-0000-000080E40000}"/>
    <cellStyle name="Note 2 4 5 2" xfId="47975" xr:uid="{00000000-0005-0000-0000-000081E40000}"/>
    <cellStyle name="Note 2 4 5 2 2" xfId="47976" xr:uid="{00000000-0005-0000-0000-000082E40000}"/>
    <cellStyle name="Note 2 4 5 2 2 2" xfId="47977" xr:uid="{00000000-0005-0000-0000-000083E40000}"/>
    <cellStyle name="Note 2 4 5 2 2 3" xfId="59564" xr:uid="{00000000-0005-0000-0000-000084E40000}"/>
    <cellStyle name="Note 2 4 5 2 3" xfId="47978" xr:uid="{00000000-0005-0000-0000-000085E40000}"/>
    <cellStyle name="Note 2 4 5 2 4" xfId="47979" xr:uid="{00000000-0005-0000-0000-000086E40000}"/>
    <cellStyle name="Note 2 4 5 3" xfId="47980" xr:uid="{00000000-0005-0000-0000-000087E40000}"/>
    <cellStyle name="Note 2 4 5 3 2" xfId="47981" xr:uid="{00000000-0005-0000-0000-000088E40000}"/>
    <cellStyle name="Note 2 4 5 3 2 2" xfId="47982" xr:uid="{00000000-0005-0000-0000-000089E40000}"/>
    <cellStyle name="Note 2 4 5 3 2 3" xfId="59565" xr:uid="{00000000-0005-0000-0000-00008AE40000}"/>
    <cellStyle name="Note 2 4 5 3 3" xfId="47983" xr:uid="{00000000-0005-0000-0000-00008BE40000}"/>
    <cellStyle name="Note 2 4 5 3 4" xfId="47984" xr:uid="{00000000-0005-0000-0000-00008CE40000}"/>
    <cellStyle name="Note 2 4 5 4" xfId="47985" xr:uid="{00000000-0005-0000-0000-00008DE40000}"/>
    <cellStyle name="Note 2 4 5 4 2" xfId="47986" xr:uid="{00000000-0005-0000-0000-00008EE40000}"/>
    <cellStyle name="Note 2 4 5 4 3" xfId="59566" xr:uid="{00000000-0005-0000-0000-00008FE40000}"/>
    <cellStyle name="Note 2 4 5 5" xfId="47987" xr:uid="{00000000-0005-0000-0000-000090E40000}"/>
    <cellStyle name="Note 2 4 5 6" xfId="47988" xr:uid="{00000000-0005-0000-0000-000091E40000}"/>
    <cellStyle name="Note 2 4 6" xfId="47989" xr:uid="{00000000-0005-0000-0000-000092E40000}"/>
    <cellStyle name="Note 2 4 6 2" xfId="47990" xr:uid="{00000000-0005-0000-0000-000093E40000}"/>
    <cellStyle name="Note 2 4 6 2 2" xfId="47991" xr:uid="{00000000-0005-0000-0000-000094E40000}"/>
    <cellStyle name="Note 2 4 6 2 2 2" xfId="47992" xr:uid="{00000000-0005-0000-0000-000095E40000}"/>
    <cellStyle name="Note 2 4 6 2 2 3" xfId="59567" xr:uid="{00000000-0005-0000-0000-000096E40000}"/>
    <cellStyle name="Note 2 4 6 2 3" xfId="47993" xr:uid="{00000000-0005-0000-0000-000097E40000}"/>
    <cellStyle name="Note 2 4 6 2 4" xfId="47994" xr:uid="{00000000-0005-0000-0000-000098E40000}"/>
    <cellStyle name="Note 2 4 6 3" xfId="47995" xr:uid="{00000000-0005-0000-0000-000099E40000}"/>
    <cellStyle name="Note 2 4 6 3 2" xfId="47996" xr:uid="{00000000-0005-0000-0000-00009AE40000}"/>
    <cellStyle name="Note 2 4 6 3 3" xfId="59568" xr:uid="{00000000-0005-0000-0000-00009BE40000}"/>
    <cellStyle name="Note 2 4 6 4" xfId="47997" xr:uid="{00000000-0005-0000-0000-00009CE40000}"/>
    <cellStyle name="Note 2 4 6 5" xfId="47998" xr:uid="{00000000-0005-0000-0000-00009DE40000}"/>
    <cellStyle name="Note 2 4 7" xfId="47999" xr:uid="{00000000-0005-0000-0000-00009EE40000}"/>
    <cellStyle name="Note 2 4 7 2" xfId="48000" xr:uid="{00000000-0005-0000-0000-00009FE40000}"/>
    <cellStyle name="Note 2 4 7 2 2" xfId="48001" xr:uid="{00000000-0005-0000-0000-0000A0E40000}"/>
    <cellStyle name="Note 2 4 7 2 3" xfId="59569" xr:uid="{00000000-0005-0000-0000-0000A1E40000}"/>
    <cellStyle name="Note 2 4 7 3" xfId="48002" xr:uid="{00000000-0005-0000-0000-0000A2E40000}"/>
    <cellStyle name="Note 2 4 7 4" xfId="48003" xr:uid="{00000000-0005-0000-0000-0000A3E40000}"/>
    <cellStyle name="Note 2 4 8" xfId="48004" xr:uid="{00000000-0005-0000-0000-0000A4E40000}"/>
    <cellStyle name="Note 2 4 8 2" xfId="48005" xr:uid="{00000000-0005-0000-0000-0000A5E40000}"/>
    <cellStyle name="Note 2 4 8 2 2" xfId="48006" xr:uid="{00000000-0005-0000-0000-0000A6E40000}"/>
    <cellStyle name="Note 2 4 8 2 3" xfId="59570" xr:uid="{00000000-0005-0000-0000-0000A7E40000}"/>
    <cellStyle name="Note 2 4 8 3" xfId="48007" xr:uid="{00000000-0005-0000-0000-0000A8E40000}"/>
    <cellStyle name="Note 2 4 8 4" xfId="48008" xr:uid="{00000000-0005-0000-0000-0000A9E40000}"/>
    <cellStyle name="Note 2 4 9" xfId="48009" xr:uid="{00000000-0005-0000-0000-0000AAE40000}"/>
    <cellStyle name="Note 2 4 9 2" xfId="48010" xr:uid="{00000000-0005-0000-0000-0000ABE40000}"/>
    <cellStyle name="Note 2 4 9 3" xfId="59571" xr:uid="{00000000-0005-0000-0000-0000ACE40000}"/>
    <cellStyle name="Note 2 5" xfId="48011" xr:uid="{00000000-0005-0000-0000-0000ADE40000}"/>
    <cellStyle name="Note 2 5 10" xfId="48012" xr:uid="{00000000-0005-0000-0000-0000AEE40000}"/>
    <cellStyle name="Note 2 5 2" xfId="48013" xr:uid="{00000000-0005-0000-0000-0000AFE40000}"/>
    <cellStyle name="Note 2 5 2 2" xfId="48014" xr:uid="{00000000-0005-0000-0000-0000B0E40000}"/>
    <cellStyle name="Note 2 5 2 2 2" xfId="48015" xr:uid="{00000000-0005-0000-0000-0000B1E40000}"/>
    <cellStyle name="Note 2 5 2 2 2 2" xfId="48016" xr:uid="{00000000-0005-0000-0000-0000B2E40000}"/>
    <cellStyle name="Note 2 5 2 2 2 2 2" xfId="48017" xr:uid="{00000000-0005-0000-0000-0000B3E40000}"/>
    <cellStyle name="Note 2 5 2 2 2 2 2 2" xfId="48018" xr:uid="{00000000-0005-0000-0000-0000B4E40000}"/>
    <cellStyle name="Note 2 5 2 2 2 2 2 3" xfId="59572" xr:uid="{00000000-0005-0000-0000-0000B5E40000}"/>
    <cellStyle name="Note 2 5 2 2 2 2 3" xfId="48019" xr:uid="{00000000-0005-0000-0000-0000B6E40000}"/>
    <cellStyle name="Note 2 5 2 2 2 2 4" xfId="48020" xr:uid="{00000000-0005-0000-0000-0000B7E40000}"/>
    <cellStyle name="Note 2 5 2 2 2 3" xfId="48021" xr:uid="{00000000-0005-0000-0000-0000B8E40000}"/>
    <cellStyle name="Note 2 5 2 2 2 3 2" xfId="48022" xr:uid="{00000000-0005-0000-0000-0000B9E40000}"/>
    <cellStyle name="Note 2 5 2 2 2 3 2 2" xfId="48023" xr:uid="{00000000-0005-0000-0000-0000BAE40000}"/>
    <cellStyle name="Note 2 5 2 2 2 3 2 3" xfId="59573" xr:uid="{00000000-0005-0000-0000-0000BBE40000}"/>
    <cellStyle name="Note 2 5 2 2 2 3 3" xfId="48024" xr:uid="{00000000-0005-0000-0000-0000BCE40000}"/>
    <cellStyle name="Note 2 5 2 2 2 3 4" xfId="48025" xr:uid="{00000000-0005-0000-0000-0000BDE40000}"/>
    <cellStyle name="Note 2 5 2 2 2 4" xfId="48026" xr:uid="{00000000-0005-0000-0000-0000BEE40000}"/>
    <cellStyle name="Note 2 5 2 2 2 4 2" xfId="48027" xr:uid="{00000000-0005-0000-0000-0000BFE40000}"/>
    <cellStyle name="Note 2 5 2 2 2 4 3" xfId="59574" xr:uid="{00000000-0005-0000-0000-0000C0E40000}"/>
    <cellStyle name="Note 2 5 2 2 2 5" xfId="48028" xr:uid="{00000000-0005-0000-0000-0000C1E40000}"/>
    <cellStyle name="Note 2 5 2 2 2 6" xfId="48029" xr:uid="{00000000-0005-0000-0000-0000C2E40000}"/>
    <cellStyle name="Note 2 5 2 2 3" xfId="48030" xr:uid="{00000000-0005-0000-0000-0000C3E40000}"/>
    <cellStyle name="Note 2 5 2 2 3 2" xfId="48031" xr:uid="{00000000-0005-0000-0000-0000C4E40000}"/>
    <cellStyle name="Note 2 5 2 2 3 2 2" xfId="48032" xr:uid="{00000000-0005-0000-0000-0000C5E40000}"/>
    <cellStyle name="Note 2 5 2 2 3 2 3" xfId="59575" xr:uid="{00000000-0005-0000-0000-0000C6E40000}"/>
    <cellStyle name="Note 2 5 2 2 3 3" xfId="48033" xr:uid="{00000000-0005-0000-0000-0000C7E40000}"/>
    <cellStyle name="Note 2 5 2 2 3 4" xfId="48034" xr:uid="{00000000-0005-0000-0000-0000C8E40000}"/>
    <cellStyle name="Note 2 5 2 2 4" xfId="48035" xr:uid="{00000000-0005-0000-0000-0000C9E40000}"/>
    <cellStyle name="Note 2 5 2 2 4 2" xfId="48036" xr:uid="{00000000-0005-0000-0000-0000CAE40000}"/>
    <cellStyle name="Note 2 5 2 2 4 2 2" xfId="48037" xr:uid="{00000000-0005-0000-0000-0000CBE40000}"/>
    <cellStyle name="Note 2 5 2 2 4 2 3" xfId="59576" xr:uid="{00000000-0005-0000-0000-0000CCE40000}"/>
    <cellStyle name="Note 2 5 2 2 4 3" xfId="48038" xr:uid="{00000000-0005-0000-0000-0000CDE40000}"/>
    <cellStyle name="Note 2 5 2 2 4 4" xfId="48039" xr:uid="{00000000-0005-0000-0000-0000CEE40000}"/>
    <cellStyle name="Note 2 5 2 2 5" xfId="48040" xr:uid="{00000000-0005-0000-0000-0000CFE40000}"/>
    <cellStyle name="Note 2 5 2 2 5 2" xfId="48041" xr:uid="{00000000-0005-0000-0000-0000D0E40000}"/>
    <cellStyle name="Note 2 5 2 2 5 3" xfId="59577" xr:uid="{00000000-0005-0000-0000-0000D1E40000}"/>
    <cellStyle name="Note 2 5 2 2 6" xfId="48042" xr:uid="{00000000-0005-0000-0000-0000D2E40000}"/>
    <cellStyle name="Note 2 5 2 2 7" xfId="48043" xr:uid="{00000000-0005-0000-0000-0000D3E40000}"/>
    <cellStyle name="Note 2 5 2 3" xfId="48044" xr:uid="{00000000-0005-0000-0000-0000D4E40000}"/>
    <cellStyle name="Note 2 5 2 3 2" xfId="48045" xr:uid="{00000000-0005-0000-0000-0000D5E40000}"/>
    <cellStyle name="Note 2 5 2 3 2 2" xfId="48046" xr:uid="{00000000-0005-0000-0000-0000D6E40000}"/>
    <cellStyle name="Note 2 5 2 3 2 2 2" xfId="48047" xr:uid="{00000000-0005-0000-0000-0000D7E40000}"/>
    <cellStyle name="Note 2 5 2 3 2 2 3" xfId="59578" xr:uid="{00000000-0005-0000-0000-0000D8E40000}"/>
    <cellStyle name="Note 2 5 2 3 2 3" xfId="48048" xr:uid="{00000000-0005-0000-0000-0000D9E40000}"/>
    <cellStyle name="Note 2 5 2 3 2 4" xfId="48049" xr:uid="{00000000-0005-0000-0000-0000DAE40000}"/>
    <cellStyle name="Note 2 5 2 3 3" xfId="48050" xr:uid="{00000000-0005-0000-0000-0000DBE40000}"/>
    <cellStyle name="Note 2 5 2 3 3 2" xfId="48051" xr:uid="{00000000-0005-0000-0000-0000DCE40000}"/>
    <cellStyle name="Note 2 5 2 3 3 2 2" xfId="48052" xr:uid="{00000000-0005-0000-0000-0000DDE40000}"/>
    <cellStyle name="Note 2 5 2 3 3 2 3" xfId="59579" xr:uid="{00000000-0005-0000-0000-0000DEE40000}"/>
    <cellStyle name="Note 2 5 2 3 3 3" xfId="48053" xr:uid="{00000000-0005-0000-0000-0000DFE40000}"/>
    <cellStyle name="Note 2 5 2 3 3 4" xfId="48054" xr:uid="{00000000-0005-0000-0000-0000E0E40000}"/>
    <cellStyle name="Note 2 5 2 3 4" xfId="48055" xr:uid="{00000000-0005-0000-0000-0000E1E40000}"/>
    <cellStyle name="Note 2 5 2 3 4 2" xfId="48056" xr:uid="{00000000-0005-0000-0000-0000E2E40000}"/>
    <cellStyle name="Note 2 5 2 3 4 3" xfId="59580" xr:uid="{00000000-0005-0000-0000-0000E3E40000}"/>
    <cellStyle name="Note 2 5 2 3 5" xfId="48057" xr:uid="{00000000-0005-0000-0000-0000E4E40000}"/>
    <cellStyle name="Note 2 5 2 3 6" xfId="48058" xr:uid="{00000000-0005-0000-0000-0000E5E40000}"/>
    <cellStyle name="Note 2 5 2 4" xfId="48059" xr:uid="{00000000-0005-0000-0000-0000E6E40000}"/>
    <cellStyle name="Note 2 5 2 4 2" xfId="48060" xr:uid="{00000000-0005-0000-0000-0000E7E40000}"/>
    <cellStyle name="Note 2 5 2 4 2 2" xfId="48061" xr:uid="{00000000-0005-0000-0000-0000E8E40000}"/>
    <cellStyle name="Note 2 5 2 4 2 3" xfId="59581" xr:uid="{00000000-0005-0000-0000-0000E9E40000}"/>
    <cellStyle name="Note 2 5 2 4 3" xfId="48062" xr:uid="{00000000-0005-0000-0000-0000EAE40000}"/>
    <cellStyle name="Note 2 5 2 4 4" xfId="48063" xr:uid="{00000000-0005-0000-0000-0000EBE40000}"/>
    <cellStyle name="Note 2 5 2 5" xfId="48064" xr:uid="{00000000-0005-0000-0000-0000ECE40000}"/>
    <cellStyle name="Note 2 5 2 5 2" xfId="48065" xr:uid="{00000000-0005-0000-0000-0000EDE40000}"/>
    <cellStyle name="Note 2 5 2 5 2 2" xfId="48066" xr:uid="{00000000-0005-0000-0000-0000EEE40000}"/>
    <cellStyle name="Note 2 5 2 5 2 3" xfId="59582" xr:uid="{00000000-0005-0000-0000-0000EFE40000}"/>
    <cellStyle name="Note 2 5 2 5 3" xfId="48067" xr:uid="{00000000-0005-0000-0000-0000F0E40000}"/>
    <cellStyle name="Note 2 5 2 5 4" xfId="48068" xr:uid="{00000000-0005-0000-0000-0000F1E40000}"/>
    <cellStyle name="Note 2 5 2 6" xfId="48069" xr:uid="{00000000-0005-0000-0000-0000F2E40000}"/>
    <cellStyle name="Note 2 5 2 6 2" xfId="48070" xr:uid="{00000000-0005-0000-0000-0000F3E40000}"/>
    <cellStyle name="Note 2 5 2 6 3" xfId="59583" xr:uid="{00000000-0005-0000-0000-0000F4E40000}"/>
    <cellStyle name="Note 2 5 2 7" xfId="48071" xr:uid="{00000000-0005-0000-0000-0000F5E40000}"/>
    <cellStyle name="Note 2 5 2 8" xfId="48072" xr:uid="{00000000-0005-0000-0000-0000F6E40000}"/>
    <cellStyle name="Note 2 5 3" xfId="48073" xr:uid="{00000000-0005-0000-0000-0000F7E40000}"/>
    <cellStyle name="Note 2 5 3 2" xfId="48074" xr:uid="{00000000-0005-0000-0000-0000F8E40000}"/>
    <cellStyle name="Note 2 5 3 2 2" xfId="48075" xr:uid="{00000000-0005-0000-0000-0000F9E40000}"/>
    <cellStyle name="Note 2 5 3 2 2 2" xfId="48076" xr:uid="{00000000-0005-0000-0000-0000FAE40000}"/>
    <cellStyle name="Note 2 5 3 2 2 2 2" xfId="48077" xr:uid="{00000000-0005-0000-0000-0000FBE40000}"/>
    <cellStyle name="Note 2 5 3 2 2 2 3" xfId="59584" xr:uid="{00000000-0005-0000-0000-0000FCE40000}"/>
    <cellStyle name="Note 2 5 3 2 2 3" xfId="48078" xr:uid="{00000000-0005-0000-0000-0000FDE40000}"/>
    <cellStyle name="Note 2 5 3 2 2 4" xfId="48079" xr:uid="{00000000-0005-0000-0000-0000FEE40000}"/>
    <cellStyle name="Note 2 5 3 2 3" xfId="48080" xr:uid="{00000000-0005-0000-0000-0000FFE40000}"/>
    <cellStyle name="Note 2 5 3 2 3 2" xfId="48081" xr:uid="{00000000-0005-0000-0000-000000E50000}"/>
    <cellStyle name="Note 2 5 3 2 3 2 2" xfId="48082" xr:uid="{00000000-0005-0000-0000-000001E50000}"/>
    <cellStyle name="Note 2 5 3 2 3 2 3" xfId="59585" xr:uid="{00000000-0005-0000-0000-000002E50000}"/>
    <cellStyle name="Note 2 5 3 2 3 3" xfId="48083" xr:uid="{00000000-0005-0000-0000-000003E50000}"/>
    <cellStyle name="Note 2 5 3 2 3 4" xfId="48084" xr:uid="{00000000-0005-0000-0000-000004E50000}"/>
    <cellStyle name="Note 2 5 3 2 4" xfId="48085" xr:uid="{00000000-0005-0000-0000-000005E50000}"/>
    <cellStyle name="Note 2 5 3 2 4 2" xfId="48086" xr:uid="{00000000-0005-0000-0000-000006E50000}"/>
    <cellStyle name="Note 2 5 3 2 4 3" xfId="59586" xr:uid="{00000000-0005-0000-0000-000007E50000}"/>
    <cellStyle name="Note 2 5 3 2 5" xfId="48087" xr:uid="{00000000-0005-0000-0000-000008E50000}"/>
    <cellStyle name="Note 2 5 3 2 6" xfId="48088" xr:uid="{00000000-0005-0000-0000-000009E50000}"/>
    <cellStyle name="Note 2 5 3 3" xfId="48089" xr:uid="{00000000-0005-0000-0000-00000AE50000}"/>
    <cellStyle name="Note 2 5 3 3 2" xfId="48090" xr:uid="{00000000-0005-0000-0000-00000BE50000}"/>
    <cellStyle name="Note 2 5 3 3 2 2" xfId="48091" xr:uid="{00000000-0005-0000-0000-00000CE50000}"/>
    <cellStyle name="Note 2 5 3 3 2 3" xfId="59587" xr:uid="{00000000-0005-0000-0000-00000DE50000}"/>
    <cellStyle name="Note 2 5 3 3 3" xfId="48092" xr:uid="{00000000-0005-0000-0000-00000EE50000}"/>
    <cellStyle name="Note 2 5 3 3 4" xfId="48093" xr:uid="{00000000-0005-0000-0000-00000FE50000}"/>
    <cellStyle name="Note 2 5 3 4" xfId="48094" xr:uid="{00000000-0005-0000-0000-000010E50000}"/>
    <cellStyle name="Note 2 5 3 4 2" xfId="48095" xr:uid="{00000000-0005-0000-0000-000011E50000}"/>
    <cellStyle name="Note 2 5 3 4 2 2" xfId="48096" xr:uid="{00000000-0005-0000-0000-000012E50000}"/>
    <cellStyle name="Note 2 5 3 4 2 3" xfId="59588" xr:uid="{00000000-0005-0000-0000-000013E50000}"/>
    <cellStyle name="Note 2 5 3 4 3" xfId="48097" xr:uid="{00000000-0005-0000-0000-000014E50000}"/>
    <cellStyle name="Note 2 5 3 4 4" xfId="48098" xr:uid="{00000000-0005-0000-0000-000015E50000}"/>
    <cellStyle name="Note 2 5 3 5" xfId="48099" xr:uid="{00000000-0005-0000-0000-000016E50000}"/>
    <cellStyle name="Note 2 5 3 5 2" xfId="48100" xr:uid="{00000000-0005-0000-0000-000017E50000}"/>
    <cellStyle name="Note 2 5 3 5 3" xfId="59589" xr:uid="{00000000-0005-0000-0000-000018E50000}"/>
    <cellStyle name="Note 2 5 3 6" xfId="48101" xr:uid="{00000000-0005-0000-0000-000019E50000}"/>
    <cellStyle name="Note 2 5 3 7" xfId="48102" xr:uid="{00000000-0005-0000-0000-00001AE50000}"/>
    <cellStyle name="Note 2 5 4" xfId="48103" xr:uid="{00000000-0005-0000-0000-00001BE50000}"/>
    <cellStyle name="Note 2 5 4 2" xfId="48104" xr:uid="{00000000-0005-0000-0000-00001CE50000}"/>
    <cellStyle name="Note 2 5 4 2 2" xfId="48105" xr:uid="{00000000-0005-0000-0000-00001DE50000}"/>
    <cellStyle name="Note 2 5 4 2 2 2" xfId="48106" xr:uid="{00000000-0005-0000-0000-00001EE50000}"/>
    <cellStyle name="Note 2 5 4 2 2 3" xfId="59590" xr:uid="{00000000-0005-0000-0000-00001FE50000}"/>
    <cellStyle name="Note 2 5 4 2 3" xfId="48107" xr:uid="{00000000-0005-0000-0000-000020E50000}"/>
    <cellStyle name="Note 2 5 4 2 4" xfId="48108" xr:uid="{00000000-0005-0000-0000-000021E50000}"/>
    <cellStyle name="Note 2 5 4 3" xfId="48109" xr:uid="{00000000-0005-0000-0000-000022E50000}"/>
    <cellStyle name="Note 2 5 4 3 2" xfId="48110" xr:uid="{00000000-0005-0000-0000-000023E50000}"/>
    <cellStyle name="Note 2 5 4 3 2 2" xfId="48111" xr:uid="{00000000-0005-0000-0000-000024E50000}"/>
    <cellStyle name="Note 2 5 4 3 2 3" xfId="59591" xr:uid="{00000000-0005-0000-0000-000025E50000}"/>
    <cellStyle name="Note 2 5 4 3 3" xfId="48112" xr:uid="{00000000-0005-0000-0000-000026E50000}"/>
    <cellStyle name="Note 2 5 4 3 4" xfId="48113" xr:uid="{00000000-0005-0000-0000-000027E50000}"/>
    <cellStyle name="Note 2 5 4 4" xfId="48114" xr:uid="{00000000-0005-0000-0000-000028E50000}"/>
    <cellStyle name="Note 2 5 4 4 2" xfId="48115" xr:uid="{00000000-0005-0000-0000-000029E50000}"/>
    <cellStyle name="Note 2 5 4 4 3" xfId="59592" xr:uid="{00000000-0005-0000-0000-00002AE50000}"/>
    <cellStyle name="Note 2 5 4 5" xfId="48116" xr:uid="{00000000-0005-0000-0000-00002BE50000}"/>
    <cellStyle name="Note 2 5 4 6" xfId="48117" xr:uid="{00000000-0005-0000-0000-00002CE50000}"/>
    <cellStyle name="Note 2 5 5" xfId="48118" xr:uid="{00000000-0005-0000-0000-00002DE50000}"/>
    <cellStyle name="Note 2 5 5 2" xfId="48119" xr:uid="{00000000-0005-0000-0000-00002EE50000}"/>
    <cellStyle name="Note 2 5 5 2 2" xfId="48120" xr:uid="{00000000-0005-0000-0000-00002FE50000}"/>
    <cellStyle name="Note 2 5 5 2 2 2" xfId="48121" xr:uid="{00000000-0005-0000-0000-000030E50000}"/>
    <cellStyle name="Note 2 5 5 2 2 3" xfId="59593" xr:uid="{00000000-0005-0000-0000-000031E50000}"/>
    <cellStyle name="Note 2 5 5 2 3" xfId="48122" xr:uid="{00000000-0005-0000-0000-000032E50000}"/>
    <cellStyle name="Note 2 5 5 2 4" xfId="48123" xr:uid="{00000000-0005-0000-0000-000033E50000}"/>
    <cellStyle name="Note 2 5 5 3" xfId="48124" xr:uid="{00000000-0005-0000-0000-000034E50000}"/>
    <cellStyle name="Note 2 5 5 3 2" xfId="48125" xr:uid="{00000000-0005-0000-0000-000035E50000}"/>
    <cellStyle name="Note 2 5 5 3 3" xfId="59594" xr:uid="{00000000-0005-0000-0000-000036E50000}"/>
    <cellStyle name="Note 2 5 5 4" xfId="48126" xr:uid="{00000000-0005-0000-0000-000037E50000}"/>
    <cellStyle name="Note 2 5 5 5" xfId="48127" xr:uid="{00000000-0005-0000-0000-000038E50000}"/>
    <cellStyle name="Note 2 5 6" xfId="48128" xr:uid="{00000000-0005-0000-0000-000039E50000}"/>
    <cellStyle name="Note 2 5 6 2" xfId="48129" xr:uid="{00000000-0005-0000-0000-00003AE50000}"/>
    <cellStyle name="Note 2 5 6 2 2" xfId="48130" xr:uid="{00000000-0005-0000-0000-00003BE50000}"/>
    <cellStyle name="Note 2 5 6 2 3" xfId="59595" xr:uid="{00000000-0005-0000-0000-00003CE50000}"/>
    <cellStyle name="Note 2 5 6 3" xfId="48131" xr:uid="{00000000-0005-0000-0000-00003DE50000}"/>
    <cellStyle name="Note 2 5 6 4" xfId="48132" xr:uid="{00000000-0005-0000-0000-00003EE50000}"/>
    <cellStyle name="Note 2 5 7" xfId="48133" xr:uid="{00000000-0005-0000-0000-00003FE50000}"/>
    <cellStyle name="Note 2 5 7 2" xfId="48134" xr:uid="{00000000-0005-0000-0000-000040E50000}"/>
    <cellStyle name="Note 2 5 7 2 2" xfId="48135" xr:uid="{00000000-0005-0000-0000-000041E50000}"/>
    <cellStyle name="Note 2 5 7 2 3" xfId="59596" xr:uid="{00000000-0005-0000-0000-000042E50000}"/>
    <cellStyle name="Note 2 5 7 3" xfId="48136" xr:uid="{00000000-0005-0000-0000-000043E50000}"/>
    <cellStyle name="Note 2 5 7 4" xfId="48137" xr:uid="{00000000-0005-0000-0000-000044E50000}"/>
    <cellStyle name="Note 2 5 8" xfId="48138" xr:uid="{00000000-0005-0000-0000-000045E50000}"/>
    <cellStyle name="Note 2 5 8 2" xfId="48139" xr:uid="{00000000-0005-0000-0000-000046E50000}"/>
    <cellStyle name="Note 2 5 8 3" xfId="59597" xr:uid="{00000000-0005-0000-0000-000047E50000}"/>
    <cellStyle name="Note 2 5 9" xfId="48140" xr:uid="{00000000-0005-0000-0000-000048E50000}"/>
    <cellStyle name="Note 2 6" xfId="48141" xr:uid="{00000000-0005-0000-0000-000049E50000}"/>
    <cellStyle name="Note 2 6 10" xfId="48142" xr:uid="{00000000-0005-0000-0000-00004AE50000}"/>
    <cellStyle name="Note 2 6 2" xfId="48143" xr:uid="{00000000-0005-0000-0000-00004BE50000}"/>
    <cellStyle name="Note 2 6 2 2" xfId="48144" xr:uid="{00000000-0005-0000-0000-00004CE50000}"/>
    <cellStyle name="Note 2 6 2 2 2" xfId="48145" xr:uid="{00000000-0005-0000-0000-00004DE50000}"/>
    <cellStyle name="Note 2 6 2 2 2 2" xfId="48146" xr:uid="{00000000-0005-0000-0000-00004EE50000}"/>
    <cellStyle name="Note 2 6 2 2 2 2 2" xfId="48147" xr:uid="{00000000-0005-0000-0000-00004FE50000}"/>
    <cellStyle name="Note 2 6 2 2 2 2 2 2" xfId="48148" xr:uid="{00000000-0005-0000-0000-000050E50000}"/>
    <cellStyle name="Note 2 6 2 2 2 2 2 3" xfId="59598" xr:uid="{00000000-0005-0000-0000-000051E50000}"/>
    <cellStyle name="Note 2 6 2 2 2 2 3" xfId="48149" xr:uid="{00000000-0005-0000-0000-000052E50000}"/>
    <cellStyle name="Note 2 6 2 2 2 2 4" xfId="48150" xr:uid="{00000000-0005-0000-0000-000053E50000}"/>
    <cellStyle name="Note 2 6 2 2 2 3" xfId="48151" xr:uid="{00000000-0005-0000-0000-000054E50000}"/>
    <cellStyle name="Note 2 6 2 2 2 3 2" xfId="48152" xr:uid="{00000000-0005-0000-0000-000055E50000}"/>
    <cellStyle name="Note 2 6 2 2 2 3 2 2" xfId="48153" xr:uid="{00000000-0005-0000-0000-000056E50000}"/>
    <cellStyle name="Note 2 6 2 2 2 3 2 3" xfId="59599" xr:uid="{00000000-0005-0000-0000-000057E50000}"/>
    <cellStyle name="Note 2 6 2 2 2 3 3" xfId="48154" xr:uid="{00000000-0005-0000-0000-000058E50000}"/>
    <cellStyle name="Note 2 6 2 2 2 3 4" xfId="48155" xr:uid="{00000000-0005-0000-0000-000059E50000}"/>
    <cellStyle name="Note 2 6 2 2 2 4" xfId="48156" xr:uid="{00000000-0005-0000-0000-00005AE50000}"/>
    <cellStyle name="Note 2 6 2 2 2 4 2" xfId="48157" xr:uid="{00000000-0005-0000-0000-00005BE50000}"/>
    <cellStyle name="Note 2 6 2 2 2 4 3" xfId="59600" xr:uid="{00000000-0005-0000-0000-00005CE50000}"/>
    <cellStyle name="Note 2 6 2 2 2 5" xfId="48158" xr:uid="{00000000-0005-0000-0000-00005DE50000}"/>
    <cellStyle name="Note 2 6 2 2 2 6" xfId="48159" xr:uid="{00000000-0005-0000-0000-00005EE50000}"/>
    <cellStyle name="Note 2 6 2 2 3" xfId="48160" xr:uid="{00000000-0005-0000-0000-00005FE50000}"/>
    <cellStyle name="Note 2 6 2 2 3 2" xfId="48161" xr:uid="{00000000-0005-0000-0000-000060E50000}"/>
    <cellStyle name="Note 2 6 2 2 3 2 2" xfId="48162" xr:uid="{00000000-0005-0000-0000-000061E50000}"/>
    <cellStyle name="Note 2 6 2 2 3 2 3" xfId="59601" xr:uid="{00000000-0005-0000-0000-000062E50000}"/>
    <cellStyle name="Note 2 6 2 2 3 3" xfId="48163" xr:uid="{00000000-0005-0000-0000-000063E50000}"/>
    <cellStyle name="Note 2 6 2 2 3 4" xfId="48164" xr:uid="{00000000-0005-0000-0000-000064E50000}"/>
    <cellStyle name="Note 2 6 2 2 4" xfId="48165" xr:uid="{00000000-0005-0000-0000-000065E50000}"/>
    <cellStyle name="Note 2 6 2 2 4 2" xfId="48166" xr:uid="{00000000-0005-0000-0000-000066E50000}"/>
    <cellStyle name="Note 2 6 2 2 4 2 2" xfId="48167" xr:uid="{00000000-0005-0000-0000-000067E50000}"/>
    <cellStyle name="Note 2 6 2 2 4 2 3" xfId="59602" xr:uid="{00000000-0005-0000-0000-000068E50000}"/>
    <cellStyle name="Note 2 6 2 2 4 3" xfId="48168" xr:uid="{00000000-0005-0000-0000-000069E50000}"/>
    <cellStyle name="Note 2 6 2 2 4 4" xfId="48169" xr:uid="{00000000-0005-0000-0000-00006AE50000}"/>
    <cellStyle name="Note 2 6 2 2 5" xfId="48170" xr:uid="{00000000-0005-0000-0000-00006BE50000}"/>
    <cellStyle name="Note 2 6 2 2 5 2" xfId="48171" xr:uid="{00000000-0005-0000-0000-00006CE50000}"/>
    <cellStyle name="Note 2 6 2 2 5 3" xfId="59603" xr:uid="{00000000-0005-0000-0000-00006DE50000}"/>
    <cellStyle name="Note 2 6 2 2 6" xfId="48172" xr:uid="{00000000-0005-0000-0000-00006EE50000}"/>
    <cellStyle name="Note 2 6 2 2 7" xfId="48173" xr:uid="{00000000-0005-0000-0000-00006FE50000}"/>
    <cellStyle name="Note 2 6 2 3" xfId="48174" xr:uid="{00000000-0005-0000-0000-000070E50000}"/>
    <cellStyle name="Note 2 6 2 3 2" xfId="48175" xr:uid="{00000000-0005-0000-0000-000071E50000}"/>
    <cellStyle name="Note 2 6 2 3 2 2" xfId="48176" xr:uid="{00000000-0005-0000-0000-000072E50000}"/>
    <cellStyle name="Note 2 6 2 3 2 2 2" xfId="48177" xr:uid="{00000000-0005-0000-0000-000073E50000}"/>
    <cellStyle name="Note 2 6 2 3 2 2 3" xfId="59604" xr:uid="{00000000-0005-0000-0000-000074E50000}"/>
    <cellStyle name="Note 2 6 2 3 2 3" xfId="48178" xr:uid="{00000000-0005-0000-0000-000075E50000}"/>
    <cellStyle name="Note 2 6 2 3 2 4" xfId="48179" xr:uid="{00000000-0005-0000-0000-000076E50000}"/>
    <cellStyle name="Note 2 6 2 3 3" xfId="48180" xr:uid="{00000000-0005-0000-0000-000077E50000}"/>
    <cellStyle name="Note 2 6 2 3 3 2" xfId="48181" xr:uid="{00000000-0005-0000-0000-000078E50000}"/>
    <cellStyle name="Note 2 6 2 3 3 2 2" xfId="48182" xr:uid="{00000000-0005-0000-0000-000079E50000}"/>
    <cellStyle name="Note 2 6 2 3 3 2 3" xfId="59605" xr:uid="{00000000-0005-0000-0000-00007AE50000}"/>
    <cellStyle name="Note 2 6 2 3 3 3" xfId="48183" xr:uid="{00000000-0005-0000-0000-00007BE50000}"/>
    <cellStyle name="Note 2 6 2 3 3 4" xfId="48184" xr:uid="{00000000-0005-0000-0000-00007CE50000}"/>
    <cellStyle name="Note 2 6 2 3 4" xfId="48185" xr:uid="{00000000-0005-0000-0000-00007DE50000}"/>
    <cellStyle name="Note 2 6 2 3 4 2" xfId="48186" xr:uid="{00000000-0005-0000-0000-00007EE50000}"/>
    <cellStyle name="Note 2 6 2 3 4 3" xfId="59606" xr:uid="{00000000-0005-0000-0000-00007FE50000}"/>
    <cellStyle name="Note 2 6 2 3 5" xfId="48187" xr:uid="{00000000-0005-0000-0000-000080E50000}"/>
    <cellStyle name="Note 2 6 2 3 6" xfId="48188" xr:uid="{00000000-0005-0000-0000-000081E50000}"/>
    <cellStyle name="Note 2 6 2 4" xfId="48189" xr:uid="{00000000-0005-0000-0000-000082E50000}"/>
    <cellStyle name="Note 2 6 2 4 2" xfId="48190" xr:uid="{00000000-0005-0000-0000-000083E50000}"/>
    <cellStyle name="Note 2 6 2 4 2 2" xfId="48191" xr:uid="{00000000-0005-0000-0000-000084E50000}"/>
    <cellStyle name="Note 2 6 2 4 2 3" xfId="59607" xr:uid="{00000000-0005-0000-0000-000085E50000}"/>
    <cellStyle name="Note 2 6 2 4 3" xfId="48192" xr:uid="{00000000-0005-0000-0000-000086E50000}"/>
    <cellStyle name="Note 2 6 2 4 4" xfId="48193" xr:uid="{00000000-0005-0000-0000-000087E50000}"/>
    <cellStyle name="Note 2 6 2 5" xfId="48194" xr:uid="{00000000-0005-0000-0000-000088E50000}"/>
    <cellStyle name="Note 2 6 2 5 2" xfId="48195" xr:uid="{00000000-0005-0000-0000-000089E50000}"/>
    <cellStyle name="Note 2 6 2 5 2 2" xfId="48196" xr:uid="{00000000-0005-0000-0000-00008AE50000}"/>
    <cellStyle name="Note 2 6 2 5 2 3" xfId="59608" xr:uid="{00000000-0005-0000-0000-00008BE50000}"/>
    <cellStyle name="Note 2 6 2 5 3" xfId="48197" xr:uid="{00000000-0005-0000-0000-00008CE50000}"/>
    <cellStyle name="Note 2 6 2 5 4" xfId="48198" xr:uid="{00000000-0005-0000-0000-00008DE50000}"/>
    <cellStyle name="Note 2 6 2 6" xfId="48199" xr:uid="{00000000-0005-0000-0000-00008EE50000}"/>
    <cellStyle name="Note 2 6 2 6 2" xfId="48200" xr:uid="{00000000-0005-0000-0000-00008FE50000}"/>
    <cellStyle name="Note 2 6 2 6 3" xfId="59609" xr:uid="{00000000-0005-0000-0000-000090E50000}"/>
    <cellStyle name="Note 2 6 2 7" xfId="48201" xr:uid="{00000000-0005-0000-0000-000091E50000}"/>
    <cellStyle name="Note 2 6 2 8" xfId="48202" xr:uid="{00000000-0005-0000-0000-000092E50000}"/>
    <cellStyle name="Note 2 6 3" xfId="48203" xr:uid="{00000000-0005-0000-0000-000093E50000}"/>
    <cellStyle name="Note 2 6 3 2" xfId="48204" xr:uid="{00000000-0005-0000-0000-000094E50000}"/>
    <cellStyle name="Note 2 6 3 2 2" xfId="48205" xr:uid="{00000000-0005-0000-0000-000095E50000}"/>
    <cellStyle name="Note 2 6 3 2 2 2" xfId="48206" xr:uid="{00000000-0005-0000-0000-000096E50000}"/>
    <cellStyle name="Note 2 6 3 2 2 2 2" xfId="48207" xr:uid="{00000000-0005-0000-0000-000097E50000}"/>
    <cellStyle name="Note 2 6 3 2 2 2 3" xfId="59610" xr:uid="{00000000-0005-0000-0000-000098E50000}"/>
    <cellStyle name="Note 2 6 3 2 2 3" xfId="48208" xr:uid="{00000000-0005-0000-0000-000099E50000}"/>
    <cellStyle name="Note 2 6 3 2 2 4" xfId="48209" xr:uid="{00000000-0005-0000-0000-00009AE50000}"/>
    <cellStyle name="Note 2 6 3 2 3" xfId="48210" xr:uid="{00000000-0005-0000-0000-00009BE50000}"/>
    <cellStyle name="Note 2 6 3 2 3 2" xfId="48211" xr:uid="{00000000-0005-0000-0000-00009CE50000}"/>
    <cellStyle name="Note 2 6 3 2 3 2 2" xfId="48212" xr:uid="{00000000-0005-0000-0000-00009DE50000}"/>
    <cellStyle name="Note 2 6 3 2 3 2 3" xfId="59611" xr:uid="{00000000-0005-0000-0000-00009EE50000}"/>
    <cellStyle name="Note 2 6 3 2 3 3" xfId="48213" xr:uid="{00000000-0005-0000-0000-00009FE50000}"/>
    <cellStyle name="Note 2 6 3 2 3 4" xfId="48214" xr:uid="{00000000-0005-0000-0000-0000A0E50000}"/>
    <cellStyle name="Note 2 6 3 2 4" xfId="48215" xr:uid="{00000000-0005-0000-0000-0000A1E50000}"/>
    <cellStyle name="Note 2 6 3 2 4 2" xfId="48216" xr:uid="{00000000-0005-0000-0000-0000A2E50000}"/>
    <cellStyle name="Note 2 6 3 2 4 3" xfId="59612" xr:uid="{00000000-0005-0000-0000-0000A3E50000}"/>
    <cellStyle name="Note 2 6 3 2 5" xfId="48217" xr:uid="{00000000-0005-0000-0000-0000A4E50000}"/>
    <cellStyle name="Note 2 6 3 2 6" xfId="48218" xr:uid="{00000000-0005-0000-0000-0000A5E50000}"/>
    <cellStyle name="Note 2 6 3 3" xfId="48219" xr:uid="{00000000-0005-0000-0000-0000A6E50000}"/>
    <cellStyle name="Note 2 6 3 3 2" xfId="48220" xr:uid="{00000000-0005-0000-0000-0000A7E50000}"/>
    <cellStyle name="Note 2 6 3 3 2 2" xfId="48221" xr:uid="{00000000-0005-0000-0000-0000A8E50000}"/>
    <cellStyle name="Note 2 6 3 3 2 3" xfId="59613" xr:uid="{00000000-0005-0000-0000-0000A9E50000}"/>
    <cellStyle name="Note 2 6 3 3 3" xfId="48222" xr:uid="{00000000-0005-0000-0000-0000AAE50000}"/>
    <cellStyle name="Note 2 6 3 3 4" xfId="48223" xr:uid="{00000000-0005-0000-0000-0000ABE50000}"/>
    <cellStyle name="Note 2 6 3 4" xfId="48224" xr:uid="{00000000-0005-0000-0000-0000ACE50000}"/>
    <cellStyle name="Note 2 6 3 4 2" xfId="48225" xr:uid="{00000000-0005-0000-0000-0000ADE50000}"/>
    <cellStyle name="Note 2 6 3 4 2 2" xfId="48226" xr:uid="{00000000-0005-0000-0000-0000AEE50000}"/>
    <cellStyle name="Note 2 6 3 4 2 3" xfId="59614" xr:uid="{00000000-0005-0000-0000-0000AFE50000}"/>
    <cellStyle name="Note 2 6 3 4 3" xfId="48227" xr:uid="{00000000-0005-0000-0000-0000B0E50000}"/>
    <cellStyle name="Note 2 6 3 4 4" xfId="48228" xr:uid="{00000000-0005-0000-0000-0000B1E50000}"/>
    <cellStyle name="Note 2 6 3 5" xfId="48229" xr:uid="{00000000-0005-0000-0000-0000B2E50000}"/>
    <cellStyle name="Note 2 6 3 5 2" xfId="48230" xr:uid="{00000000-0005-0000-0000-0000B3E50000}"/>
    <cellStyle name="Note 2 6 3 5 3" xfId="59615" xr:uid="{00000000-0005-0000-0000-0000B4E50000}"/>
    <cellStyle name="Note 2 6 3 6" xfId="48231" xr:uid="{00000000-0005-0000-0000-0000B5E50000}"/>
    <cellStyle name="Note 2 6 3 7" xfId="48232" xr:uid="{00000000-0005-0000-0000-0000B6E50000}"/>
    <cellStyle name="Note 2 6 4" xfId="48233" xr:uid="{00000000-0005-0000-0000-0000B7E50000}"/>
    <cellStyle name="Note 2 6 4 2" xfId="48234" xr:uid="{00000000-0005-0000-0000-0000B8E50000}"/>
    <cellStyle name="Note 2 6 4 2 2" xfId="48235" xr:uid="{00000000-0005-0000-0000-0000B9E50000}"/>
    <cellStyle name="Note 2 6 4 2 2 2" xfId="48236" xr:uid="{00000000-0005-0000-0000-0000BAE50000}"/>
    <cellStyle name="Note 2 6 4 2 2 3" xfId="59616" xr:uid="{00000000-0005-0000-0000-0000BBE50000}"/>
    <cellStyle name="Note 2 6 4 2 3" xfId="48237" xr:uid="{00000000-0005-0000-0000-0000BCE50000}"/>
    <cellStyle name="Note 2 6 4 2 4" xfId="48238" xr:uid="{00000000-0005-0000-0000-0000BDE50000}"/>
    <cellStyle name="Note 2 6 4 3" xfId="48239" xr:uid="{00000000-0005-0000-0000-0000BEE50000}"/>
    <cellStyle name="Note 2 6 4 3 2" xfId="48240" xr:uid="{00000000-0005-0000-0000-0000BFE50000}"/>
    <cellStyle name="Note 2 6 4 3 2 2" xfId="48241" xr:uid="{00000000-0005-0000-0000-0000C0E50000}"/>
    <cellStyle name="Note 2 6 4 3 2 3" xfId="59617" xr:uid="{00000000-0005-0000-0000-0000C1E50000}"/>
    <cellStyle name="Note 2 6 4 3 3" xfId="48242" xr:uid="{00000000-0005-0000-0000-0000C2E50000}"/>
    <cellStyle name="Note 2 6 4 3 4" xfId="48243" xr:uid="{00000000-0005-0000-0000-0000C3E50000}"/>
    <cellStyle name="Note 2 6 4 4" xfId="48244" xr:uid="{00000000-0005-0000-0000-0000C4E50000}"/>
    <cellStyle name="Note 2 6 4 4 2" xfId="48245" xr:uid="{00000000-0005-0000-0000-0000C5E50000}"/>
    <cellStyle name="Note 2 6 4 4 3" xfId="59618" xr:uid="{00000000-0005-0000-0000-0000C6E50000}"/>
    <cellStyle name="Note 2 6 4 5" xfId="48246" xr:uid="{00000000-0005-0000-0000-0000C7E50000}"/>
    <cellStyle name="Note 2 6 4 6" xfId="48247" xr:uid="{00000000-0005-0000-0000-0000C8E50000}"/>
    <cellStyle name="Note 2 6 5" xfId="48248" xr:uid="{00000000-0005-0000-0000-0000C9E50000}"/>
    <cellStyle name="Note 2 6 5 2" xfId="48249" xr:uid="{00000000-0005-0000-0000-0000CAE50000}"/>
    <cellStyle name="Note 2 6 5 2 2" xfId="48250" xr:uid="{00000000-0005-0000-0000-0000CBE50000}"/>
    <cellStyle name="Note 2 6 5 2 2 2" xfId="48251" xr:uid="{00000000-0005-0000-0000-0000CCE50000}"/>
    <cellStyle name="Note 2 6 5 2 2 3" xfId="59619" xr:uid="{00000000-0005-0000-0000-0000CDE50000}"/>
    <cellStyle name="Note 2 6 5 2 3" xfId="48252" xr:uid="{00000000-0005-0000-0000-0000CEE50000}"/>
    <cellStyle name="Note 2 6 5 2 4" xfId="48253" xr:uid="{00000000-0005-0000-0000-0000CFE50000}"/>
    <cellStyle name="Note 2 6 5 3" xfId="48254" xr:uid="{00000000-0005-0000-0000-0000D0E50000}"/>
    <cellStyle name="Note 2 6 5 3 2" xfId="48255" xr:uid="{00000000-0005-0000-0000-0000D1E50000}"/>
    <cellStyle name="Note 2 6 5 3 3" xfId="59620" xr:uid="{00000000-0005-0000-0000-0000D2E50000}"/>
    <cellStyle name="Note 2 6 5 4" xfId="48256" xr:uid="{00000000-0005-0000-0000-0000D3E50000}"/>
    <cellStyle name="Note 2 6 5 5" xfId="48257" xr:uid="{00000000-0005-0000-0000-0000D4E50000}"/>
    <cellStyle name="Note 2 6 6" xfId="48258" xr:uid="{00000000-0005-0000-0000-0000D5E50000}"/>
    <cellStyle name="Note 2 6 6 2" xfId="48259" xr:uid="{00000000-0005-0000-0000-0000D6E50000}"/>
    <cellStyle name="Note 2 6 6 2 2" xfId="48260" xr:uid="{00000000-0005-0000-0000-0000D7E50000}"/>
    <cellStyle name="Note 2 6 6 2 3" xfId="59621" xr:uid="{00000000-0005-0000-0000-0000D8E50000}"/>
    <cellStyle name="Note 2 6 6 3" xfId="48261" xr:uid="{00000000-0005-0000-0000-0000D9E50000}"/>
    <cellStyle name="Note 2 6 6 4" xfId="48262" xr:uid="{00000000-0005-0000-0000-0000DAE50000}"/>
    <cellStyle name="Note 2 6 7" xfId="48263" xr:uid="{00000000-0005-0000-0000-0000DBE50000}"/>
    <cellStyle name="Note 2 6 7 2" xfId="48264" xr:uid="{00000000-0005-0000-0000-0000DCE50000}"/>
    <cellStyle name="Note 2 6 7 2 2" xfId="48265" xr:uid="{00000000-0005-0000-0000-0000DDE50000}"/>
    <cellStyle name="Note 2 6 7 2 3" xfId="59622" xr:uid="{00000000-0005-0000-0000-0000DEE50000}"/>
    <cellStyle name="Note 2 6 7 3" xfId="48266" xr:uid="{00000000-0005-0000-0000-0000DFE50000}"/>
    <cellStyle name="Note 2 6 7 4" xfId="48267" xr:uid="{00000000-0005-0000-0000-0000E0E50000}"/>
    <cellStyle name="Note 2 6 8" xfId="48268" xr:uid="{00000000-0005-0000-0000-0000E1E50000}"/>
    <cellStyle name="Note 2 6 8 2" xfId="48269" xr:uid="{00000000-0005-0000-0000-0000E2E50000}"/>
    <cellStyle name="Note 2 6 8 3" xfId="59623" xr:uid="{00000000-0005-0000-0000-0000E3E50000}"/>
    <cellStyle name="Note 2 6 9" xfId="48270" xr:uid="{00000000-0005-0000-0000-0000E4E50000}"/>
    <cellStyle name="Note 2 7" xfId="48271" xr:uid="{00000000-0005-0000-0000-0000E5E50000}"/>
    <cellStyle name="Note 2 7 10" xfId="48272" xr:uid="{00000000-0005-0000-0000-0000E6E50000}"/>
    <cellStyle name="Note 2 7 2" xfId="48273" xr:uid="{00000000-0005-0000-0000-0000E7E50000}"/>
    <cellStyle name="Note 2 7 2 2" xfId="48274" xr:uid="{00000000-0005-0000-0000-0000E8E50000}"/>
    <cellStyle name="Note 2 7 2 2 2" xfId="48275" xr:uid="{00000000-0005-0000-0000-0000E9E50000}"/>
    <cellStyle name="Note 2 7 2 2 2 2" xfId="48276" xr:uid="{00000000-0005-0000-0000-0000EAE50000}"/>
    <cellStyle name="Note 2 7 2 2 2 2 2" xfId="48277" xr:uid="{00000000-0005-0000-0000-0000EBE50000}"/>
    <cellStyle name="Note 2 7 2 2 2 2 2 2" xfId="48278" xr:uid="{00000000-0005-0000-0000-0000ECE50000}"/>
    <cellStyle name="Note 2 7 2 2 2 2 2 3" xfId="59624" xr:uid="{00000000-0005-0000-0000-0000EDE50000}"/>
    <cellStyle name="Note 2 7 2 2 2 2 3" xfId="48279" xr:uid="{00000000-0005-0000-0000-0000EEE50000}"/>
    <cellStyle name="Note 2 7 2 2 2 2 4" xfId="48280" xr:uid="{00000000-0005-0000-0000-0000EFE50000}"/>
    <cellStyle name="Note 2 7 2 2 2 3" xfId="48281" xr:uid="{00000000-0005-0000-0000-0000F0E50000}"/>
    <cellStyle name="Note 2 7 2 2 2 3 2" xfId="48282" xr:uid="{00000000-0005-0000-0000-0000F1E50000}"/>
    <cellStyle name="Note 2 7 2 2 2 3 2 2" xfId="48283" xr:uid="{00000000-0005-0000-0000-0000F2E50000}"/>
    <cellStyle name="Note 2 7 2 2 2 3 2 3" xfId="59625" xr:uid="{00000000-0005-0000-0000-0000F3E50000}"/>
    <cellStyle name="Note 2 7 2 2 2 3 3" xfId="48284" xr:uid="{00000000-0005-0000-0000-0000F4E50000}"/>
    <cellStyle name="Note 2 7 2 2 2 3 4" xfId="48285" xr:uid="{00000000-0005-0000-0000-0000F5E50000}"/>
    <cellStyle name="Note 2 7 2 2 2 4" xfId="48286" xr:uid="{00000000-0005-0000-0000-0000F6E50000}"/>
    <cellStyle name="Note 2 7 2 2 2 4 2" xfId="48287" xr:uid="{00000000-0005-0000-0000-0000F7E50000}"/>
    <cellStyle name="Note 2 7 2 2 2 4 3" xfId="59626" xr:uid="{00000000-0005-0000-0000-0000F8E50000}"/>
    <cellStyle name="Note 2 7 2 2 2 5" xfId="48288" xr:uid="{00000000-0005-0000-0000-0000F9E50000}"/>
    <cellStyle name="Note 2 7 2 2 2 6" xfId="48289" xr:uid="{00000000-0005-0000-0000-0000FAE50000}"/>
    <cellStyle name="Note 2 7 2 2 3" xfId="48290" xr:uid="{00000000-0005-0000-0000-0000FBE50000}"/>
    <cellStyle name="Note 2 7 2 2 3 2" xfId="48291" xr:uid="{00000000-0005-0000-0000-0000FCE50000}"/>
    <cellStyle name="Note 2 7 2 2 3 2 2" xfId="48292" xr:uid="{00000000-0005-0000-0000-0000FDE50000}"/>
    <cellStyle name="Note 2 7 2 2 3 2 3" xfId="59627" xr:uid="{00000000-0005-0000-0000-0000FEE50000}"/>
    <cellStyle name="Note 2 7 2 2 3 3" xfId="48293" xr:uid="{00000000-0005-0000-0000-0000FFE50000}"/>
    <cellStyle name="Note 2 7 2 2 3 4" xfId="48294" xr:uid="{00000000-0005-0000-0000-000000E60000}"/>
    <cellStyle name="Note 2 7 2 2 4" xfId="48295" xr:uid="{00000000-0005-0000-0000-000001E60000}"/>
    <cellStyle name="Note 2 7 2 2 4 2" xfId="48296" xr:uid="{00000000-0005-0000-0000-000002E60000}"/>
    <cellStyle name="Note 2 7 2 2 4 2 2" xfId="48297" xr:uid="{00000000-0005-0000-0000-000003E60000}"/>
    <cellStyle name="Note 2 7 2 2 4 2 3" xfId="59628" xr:uid="{00000000-0005-0000-0000-000004E60000}"/>
    <cellStyle name="Note 2 7 2 2 4 3" xfId="48298" xr:uid="{00000000-0005-0000-0000-000005E60000}"/>
    <cellStyle name="Note 2 7 2 2 4 4" xfId="48299" xr:uid="{00000000-0005-0000-0000-000006E60000}"/>
    <cellStyle name="Note 2 7 2 2 5" xfId="48300" xr:uid="{00000000-0005-0000-0000-000007E60000}"/>
    <cellStyle name="Note 2 7 2 2 5 2" xfId="48301" xr:uid="{00000000-0005-0000-0000-000008E60000}"/>
    <cellStyle name="Note 2 7 2 2 5 3" xfId="59629" xr:uid="{00000000-0005-0000-0000-000009E60000}"/>
    <cellStyle name="Note 2 7 2 2 6" xfId="48302" xr:uid="{00000000-0005-0000-0000-00000AE60000}"/>
    <cellStyle name="Note 2 7 2 2 7" xfId="48303" xr:uid="{00000000-0005-0000-0000-00000BE60000}"/>
    <cellStyle name="Note 2 7 2 3" xfId="48304" xr:uid="{00000000-0005-0000-0000-00000CE60000}"/>
    <cellStyle name="Note 2 7 2 3 2" xfId="48305" xr:uid="{00000000-0005-0000-0000-00000DE60000}"/>
    <cellStyle name="Note 2 7 2 3 2 2" xfId="48306" xr:uid="{00000000-0005-0000-0000-00000EE60000}"/>
    <cellStyle name="Note 2 7 2 3 2 2 2" xfId="48307" xr:uid="{00000000-0005-0000-0000-00000FE60000}"/>
    <cellStyle name="Note 2 7 2 3 2 2 3" xfId="59630" xr:uid="{00000000-0005-0000-0000-000010E60000}"/>
    <cellStyle name="Note 2 7 2 3 2 3" xfId="48308" xr:uid="{00000000-0005-0000-0000-000011E60000}"/>
    <cellStyle name="Note 2 7 2 3 2 4" xfId="48309" xr:uid="{00000000-0005-0000-0000-000012E60000}"/>
    <cellStyle name="Note 2 7 2 3 3" xfId="48310" xr:uid="{00000000-0005-0000-0000-000013E60000}"/>
    <cellStyle name="Note 2 7 2 3 3 2" xfId="48311" xr:uid="{00000000-0005-0000-0000-000014E60000}"/>
    <cellStyle name="Note 2 7 2 3 3 2 2" xfId="48312" xr:uid="{00000000-0005-0000-0000-000015E60000}"/>
    <cellStyle name="Note 2 7 2 3 3 2 3" xfId="59631" xr:uid="{00000000-0005-0000-0000-000016E60000}"/>
    <cellStyle name="Note 2 7 2 3 3 3" xfId="48313" xr:uid="{00000000-0005-0000-0000-000017E60000}"/>
    <cellStyle name="Note 2 7 2 3 3 4" xfId="48314" xr:uid="{00000000-0005-0000-0000-000018E60000}"/>
    <cellStyle name="Note 2 7 2 3 4" xfId="48315" xr:uid="{00000000-0005-0000-0000-000019E60000}"/>
    <cellStyle name="Note 2 7 2 3 4 2" xfId="48316" xr:uid="{00000000-0005-0000-0000-00001AE60000}"/>
    <cellStyle name="Note 2 7 2 3 4 3" xfId="59632" xr:uid="{00000000-0005-0000-0000-00001BE60000}"/>
    <cellStyle name="Note 2 7 2 3 5" xfId="48317" xr:uid="{00000000-0005-0000-0000-00001CE60000}"/>
    <cellStyle name="Note 2 7 2 3 6" xfId="48318" xr:uid="{00000000-0005-0000-0000-00001DE60000}"/>
    <cellStyle name="Note 2 7 2 4" xfId="48319" xr:uid="{00000000-0005-0000-0000-00001EE60000}"/>
    <cellStyle name="Note 2 7 2 4 2" xfId="48320" xr:uid="{00000000-0005-0000-0000-00001FE60000}"/>
    <cellStyle name="Note 2 7 2 4 2 2" xfId="48321" xr:uid="{00000000-0005-0000-0000-000020E60000}"/>
    <cellStyle name="Note 2 7 2 4 2 3" xfId="59633" xr:uid="{00000000-0005-0000-0000-000021E60000}"/>
    <cellStyle name="Note 2 7 2 4 3" xfId="48322" xr:uid="{00000000-0005-0000-0000-000022E60000}"/>
    <cellStyle name="Note 2 7 2 4 4" xfId="48323" xr:uid="{00000000-0005-0000-0000-000023E60000}"/>
    <cellStyle name="Note 2 7 2 5" xfId="48324" xr:uid="{00000000-0005-0000-0000-000024E60000}"/>
    <cellStyle name="Note 2 7 2 5 2" xfId="48325" xr:uid="{00000000-0005-0000-0000-000025E60000}"/>
    <cellStyle name="Note 2 7 2 5 2 2" xfId="48326" xr:uid="{00000000-0005-0000-0000-000026E60000}"/>
    <cellStyle name="Note 2 7 2 5 2 3" xfId="59634" xr:uid="{00000000-0005-0000-0000-000027E60000}"/>
    <cellStyle name="Note 2 7 2 5 3" xfId="48327" xr:uid="{00000000-0005-0000-0000-000028E60000}"/>
    <cellStyle name="Note 2 7 2 5 4" xfId="48328" xr:uid="{00000000-0005-0000-0000-000029E60000}"/>
    <cellStyle name="Note 2 7 2 6" xfId="48329" xr:uid="{00000000-0005-0000-0000-00002AE60000}"/>
    <cellStyle name="Note 2 7 2 6 2" xfId="48330" xr:uid="{00000000-0005-0000-0000-00002BE60000}"/>
    <cellStyle name="Note 2 7 2 6 3" xfId="59635" xr:uid="{00000000-0005-0000-0000-00002CE60000}"/>
    <cellStyle name="Note 2 7 2 7" xfId="48331" xr:uid="{00000000-0005-0000-0000-00002DE60000}"/>
    <cellStyle name="Note 2 7 2 8" xfId="48332" xr:uid="{00000000-0005-0000-0000-00002EE60000}"/>
    <cellStyle name="Note 2 7 3" xfId="48333" xr:uid="{00000000-0005-0000-0000-00002FE60000}"/>
    <cellStyle name="Note 2 7 3 2" xfId="48334" xr:uid="{00000000-0005-0000-0000-000030E60000}"/>
    <cellStyle name="Note 2 7 3 2 2" xfId="48335" xr:uid="{00000000-0005-0000-0000-000031E60000}"/>
    <cellStyle name="Note 2 7 3 2 2 2" xfId="48336" xr:uid="{00000000-0005-0000-0000-000032E60000}"/>
    <cellStyle name="Note 2 7 3 2 2 2 2" xfId="48337" xr:uid="{00000000-0005-0000-0000-000033E60000}"/>
    <cellStyle name="Note 2 7 3 2 2 2 3" xfId="59636" xr:uid="{00000000-0005-0000-0000-000034E60000}"/>
    <cellStyle name="Note 2 7 3 2 2 3" xfId="48338" xr:uid="{00000000-0005-0000-0000-000035E60000}"/>
    <cellStyle name="Note 2 7 3 2 2 4" xfId="48339" xr:uid="{00000000-0005-0000-0000-000036E60000}"/>
    <cellStyle name="Note 2 7 3 2 3" xfId="48340" xr:uid="{00000000-0005-0000-0000-000037E60000}"/>
    <cellStyle name="Note 2 7 3 2 3 2" xfId="48341" xr:uid="{00000000-0005-0000-0000-000038E60000}"/>
    <cellStyle name="Note 2 7 3 2 3 2 2" xfId="48342" xr:uid="{00000000-0005-0000-0000-000039E60000}"/>
    <cellStyle name="Note 2 7 3 2 3 2 3" xfId="59637" xr:uid="{00000000-0005-0000-0000-00003AE60000}"/>
    <cellStyle name="Note 2 7 3 2 3 3" xfId="48343" xr:uid="{00000000-0005-0000-0000-00003BE60000}"/>
    <cellStyle name="Note 2 7 3 2 3 4" xfId="48344" xr:uid="{00000000-0005-0000-0000-00003CE60000}"/>
    <cellStyle name="Note 2 7 3 2 4" xfId="48345" xr:uid="{00000000-0005-0000-0000-00003DE60000}"/>
    <cellStyle name="Note 2 7 3 2 4 2" xfId="48346" xr:uid="{00000000-0005-0000-0000-00003EE60000}"/>
    <cellStyle name="Note 2 7 3 2 4 3" xfId="59638" xr:uid="{00000000-0005-0000-0000-00003FE60000}"/>
    <cellStyle name="Note 2 7 3 2 5" xfId="48347" xr:uid="{00000000-0005-0000-0000-000040E60000}"/>
    <cellStyle name="Note 2 7 3 2 6" xfId="48348" xr:uid="{00000000-0005-0000-0000-000041E60000}"/>
    <cellStyle name="Note 2 7 3 3" xfId="48349" xr:uid="{00000000-0005-0000-0000-000042E60000}"/>
    <cellStyle name="Note 2 7 3 3 2" xfId="48350" xr:uid="{00000000-0005-0000-0000-000043E60000}"/>
    <cellStyle name="Note 2 7 3 3 2 2" xfId="48351" xr:uid="{00000000-0005-0000-0000-000044E60000}"/>
    <cellStyle name="Note 2 7 3 3 2 3" xfId="59639" xr:uid="{00000000-0005-0000-0000-000045E60000}"/>
    <cellStyle name="Note 2 7 3 3 3" xfId="48352" xr:uid="{00000000-0005-0000-0000-000046E60000}"/>
    <cellStyle name="Note 2 7 3 3 4" xfId="48353" xr:uid="{00000000-0005-0000-0000-000047E60000}"/>
    <cellStyle name="Note 2 7 3 4" xfId="48354" xr:uid="{00000000-0005-0000-0000-000048E60000}"/>
    <cellStyle name="Note 2 7 3 4 2" xfId="48355" xr:uid="{00000000-0005-0000-0000-000049E60000}"/>
    <cellStyle name="Note 2 7 3 4 2 2" xfId="48356" xr:uid="{00000000-0005-0000-0000-00004AE60000}"/>
    <cellStyle name="Note 2 7 3 4 2 3" xfId="59640" xr:uid="{00000000-0005-0000-0000-00004BE60000}"/>
    <cellStyle name="Note 2 7 3 4 3" xfId="48357" xr:uid="{00000000-0005-0000-0000-00004CE60000}"/>
    <cellStyle name="Note 2 7 3 4 4" xfId="48358" xr:uid="{00000000-0005-0000-0000-00004DE60000}"/>
    <cellStyle name="Note 2 7 3 5" xfId="48359" xr:uid="{00000000-0005-0000-0000-00004EE60000}"/>
    <cellStyle name="Note 2 7 3 5 2" xfId="48360" xr:uid="{00000000-0005-0000-0000-00004FE60000}"/>
    <cellStyle name="Note 2 7 3 5 3" xfId="59641" xr:uid="{00000000-0005-0000-0000-000050E60000}"/>
    <cellStyle name="Note 2 7 3 6" xfId="48361" xr:uid="{00000000-0005-0000-0000-000051E60000}"/>
    <cellStyle name="Note 2 7 3 7" xfId="48362" xr:uid="{00000000-0005-0000-0000-000052E60000}"/>
    <cellStyle name="Note 2 7 4" xfId="48363" xr:uid="{00000000-0005-0000-0000-000053E60000}"/>
    <cellStyle name="Note 2 7 4 2" xfId="48364" xr:uid="{00000000-0005-0000-0000-000054E60000}"/>
    <cellStyle name="Note 2 7 4 2 2" xfId="48365" xr:uid="{00000000-0005-0000-0000-000055E60000}"/>
    <cellStyle name="Note 2 7 4 2 2 2" xfId="48366" xr:uid="{00000000-0005-0000-0000-000056E60000}"/>
    <cellStyle name="Note 2 7 4 2 2 3" xfId="59642" xr:uid="{00000000-0005-0000-0000-000057E60000}"/>
    <cellStyle name="Note 2 7 4 2 3" xfId="48367" xr:uid="{00000000-0005-0000-0000-000058E60000}"/>
    <cellStyle name="Note 2 7 4 2 4" xfId="48368" xr:uid="{00000000-0005-0000-0000-000059E60000}"/>
    <cellStyle name="Note 2 7 4 3" xfId="48369" xr:uid="{00000000-0005-0000-0000-00005AE60000}"/>
    <cellStyle name="Note 2 7 4 3 2" xfId="48370" xr:uid="{00000000-0005-0000-0000-00005BE60000}"/>
    <cellStyle name="Note 2 7 4 3 2 2" xfId="48371" xr:uid="{00000000-0005-0000-0000-00005CE60000}"/>
    <cellStyle name="Note 2 7 4 3 2 3" xfId="59643" xr:uid="{00000000-0005-0000-0000-00005DE60000}"/>
    <cellStyle name="Note 2 7 4 3 3" xfId="48372" xr:uid="{00000000-0005-0000-0000-00005EE60000}"/>
    <cellStyle name="Note 2 7 4 3 4" xfId="48373" xr:uid="{00000000-0005-0000-0000-00005FE60000}"/>
    <cellStyle name="Note 2 7 4 4" xfId="48374" xr:uid="{00000000-0005-0000-0000-000060E60000}"/>
    <cellStyle name="Note 2 7 4 4 2" xfId="48375" xr:uid="{00000000-0005-0000-0000-000061E60000}"/>
    <cellStyle name="Note 2 7 4 4 3" xfId="59644" xr:uid="{00000000-0005-0000-0000-000062E60000}"/>
    <cellStyle name="Note 2 7 4 5" xfId="48376" xr:uid="{00000000-0005-0000-0000-000063E60000}"/>
    <cellStyle name="Note 2 7 4 6" xfId="48377" xr:uid="{00000000-0005-0000-0000-000064E60000}"/>
    <cellStyle name="Note 2 7 5" xfId="48378" xr:uid="{00000000-0005-0000-0000-000065E60000}"/>
    <cellStyle name="Note 2 7 5 2" xfId="48379" xr:uid="{00000000-0005-0000-0000-000066E60000}"/>
    <cellStyle name="Note 2 7 5 2 2" xfId="48380" xr:uid="{00000000-0005-0000-0000-000067E60000}"/>
    <cellStyle name="Note 2 7 5 2 2 2" xfId="48381" xr:uid="{00000000-0005-0000-0000-000068E60000}"/>
    <cellStyle name="Note 2 7 5 2 2 3" xfId="59645" xr:uid="{00000000-0005-0000-0000-000069E60000}"/>
    <cellStyle name="Note 2 7 5 2 3" xfId="48382" xr:uid="{00000000-0005-0000-0000-00006AE60000}"/>
    <cellStyle name="Note 2 7 5 2 4" xfId="48383" xr:uid="{00000000-0005-0000-0000-00006BE60000}"/>
    <cellStyle name="Note 2 7 5 3" xfId="48384" xr:uid="{00000000-0005-0000-0000-00006CE60000}"/>
    <cellStyle name="Note 2 7 5 3 2" xfId="48385" xr:uid="{00000000-0005-0000-0000-00006DE60000}"/>
    <cellStyle name="Note 2 7 5 3 3" xfId="59646" xr:uid="{00000000-0005-0000-0000-00006EE60000}"/>
    <cellStyle name="Note 2 7 5 4" xfId="48386" xr:uid="{00000000-0005-0000-0000-00006FE60000}"/>
    <cellStyle name="Note 2 7 5 5" xfId="48387" xr:uid="{00000000-0005-0000-0000-000070E60000}"/>
    <cellStyle name="Note 2 7 6" xfId="48388" xr:uid="{00000000-0005-0000-0000-000071E60000}"/>
    <cellStyle name="Note 2 7 6 2" xfId="48389" xr:uid="{00000000-0005-0000-0000-000072E60000}"/>
    <cellStyle name="Note 2 7 6 2 2" xfId="48390" xr:uid="{00000000-0005-0000-0000-000073E60000}"/>
    <cellStyle name="Note 2 7 6 2 3" xfId="59647" xr:uid="{00000000-0005-0000-0000-000074E60000}"/>
    <cellStyle name="Note 2 7 6 3" xfId="48391" xr:uid="{00000000-0005-0000-0000-000075E60000}"/>
    <cellStyle name="Note 2 7 6 4" xfId="48392" xr:uid="{00000000-0005-0000-0000-000076E60000}"/>
    <cellStyle name="Note 2 7 7" xfId="48393" xr:uid="{00000000-0005-0000-0000-000077E60000}"/>
    <cellStyle name="Note 2 7 7 2" xfId="48394" xr:uid="{00000000-0005-0000-0000-000078E60000}"/>
    <cellStyle name="Note 2 7 7 2 2" xfId="48395" xr:uid="{00000000-0005-0000-0000-000079E60000}"/>
    <cellStyle name="Note 2 7 7 2 3" xfId="59648" xr:uid="{00000000-0005-0000-0000-00007AE60000}"/>
    <cellStyle name="Note 2 7 7 3" xfId="48396" xr:uid="{00000000-0005-0000-0000-00007BE60000}"/>
    <cellStyle name="Note 2 7 7 4" xfId="48397" xr:uid="{00000000-0005-0000-0000-00007CE60000}"/>
    <cellStyle name="Note 2 7 8" xfId="48398" xr:uid="{00000000-0005-0000-0000-00007DE60000}"/>
    <cellStyle name="Note 2 7 8 2" xfId="48399" xr:uid="{00000000-0005-0000-0000-00007EE60000}"/>
    <cellStyle name="Note 2 7 8 3" xfId="59649" xr:uid="{00000000-0005-0000-0000-00007FE60000}"/>
    <cellStyle name="Note 2 7 9" xfId="48400" xr:uid="{00000000-0005-0000-0000-000080E60000}"/>
    <cellStyle name="Note 2 8" xfId="48401" xr:uid="{00000000-0005-0000-0000-000081E60000}"/>
    <cellStyle name="Note 2 8 2" xfId="48402" xr:uid="{00000000-0005-0000-0000-000082E60000}"/>
    <cellStyle name="Note 2 8 2 2" xfId="48403" xr:uid="{00000000-0005-0000-0000-000083E60000}"/>
    <cellStyle name="Note 2 8 2 2 2" xfId="48404" xr:uid="{00000000-0005-0000-0000-000084E60000}"/>
    <cellStyle name="Note 2 8 2 2 2 2" xfId="48405" xr:uid="{00000000-0005-0000-0000-000085E60000}"/>
    <cellStyle name="Note 2 8 2 2 2 2 2" xfId="48406" xr:uid="{00000000-0005-0000-0000-000086E60000}"/>
    <cellStyle name="Note 2 8 2 2 2 2 3" xfId="59650" xr:uid="{00000000-0005-0000-0000-000087E60000}"/>
    <cellStyle name="Note 2 8 2 2 2 3" xfId="48407" xr:uid="{00000000-0005-0000-0000-000088E60000}"/>
    <cellStyle name="Note 2 8 2 2 2 4" xfId="48408" xr:uid="{00000000-0005-0000-0000-000089E60000}"/>
    <cellStyle name="Note 2 8 2 2 3" xfId="48409" xr:uid="{00000000-0005-0000-0000-00008AE60000}"/>
    <cellStyle name="Note 2 8 2 2 3 2" xfId="48410" xr:uid="{00000000-0005-0000-0000-00008BE60000}"/>
    <cellStyle name="Note 2 8 2 2 3 2 2" xfId="48411" xr:uid="{00000000-0005-0000-0000-00008CE60000}"/>
    <cellStyle name="Note 2 8 2 2 3 2 3" xfId="59651" xr:uid="{00000000-0005-0000-0000-00008DE60000}"/>
    <cellStyle name="Note 2 8 2 2 3 3" xfId="48412" xr:uid="{00000000-0005-0000-0000-00008EE60000}"/>
    <cellStyle name="Note 2 8 2 2 3 4" xfId="48413" xr:uid="{00000000-0005-0000-0000-00008FE60000}"/>
    <cellStyle name="Note 2 8 2 2 4" xfId="48414" xr:uid="{00000000-0005-0000-0000-000090E60000}"/>
    <cellStyle name="Note 2 8 2 2 4 2" xfId="48415" xr:uid="{00000000-0005-0000-0000-000091E60000}"/>
    <cellStyle name="Note 2 8 2 2 4 3" xfId="59652" xr:uid="{00000000-0005-0000-0000-000092E60000}"/>
    <cellStyle name="Note 2 8 2 2 5" xfId="48416" xr:uid="{00000000-0005-0000-0000-000093E60000}"/>
    <cellStyle name="Note 2 8 2 2 6" xfId="48417" xr:uid="{00000000-0005-0000-0000-000094E60000}"/>
    <cellStyle name="Note 2 8 2 3" xfId="48418" xr:uid="{00000000-0005-0000-0000-000095E60000}"/>
    <cellStyle name="Note 2 8 2 3 2" xfId="48419" xr:uid="{00000000-0005-0000-0000-000096E60000}"/>
    <cellStyle name="Note 2 8 2 3 2 2" xfId="48420" xr:uid="{00000000-0005-0000-0000-000097E60000}"/>
    <cellStyle name="Note 2 8 2 3 2 3" xfId="59653" xr:uid="{00000000-0005-0000-0000-000098E60000}"/>
    <cellStyle name="Note 2 8 2 3 3" xfId="48421" xr:uid="{00000000-0005-0000-0000-000099E60000}"/>
    <cellStyle name="Note 2 8 2 3 4" xfId="48422" xr:uid="{00000000-0005-0000-0000-00009AE60000}"/>
    <cellStyle name="Note 2 8 2 4" xfId="48423" xr:uid="{00000000-0005-0000-0000-00009BE60000}"/>
    <cellStyle name="Note 2 8 2 4 2" xfId="48424" xr:uid="{00000000-0005-0000-0000-00009CE60000}"/>
    <cellStyle name="Note 2 8 2 4 2 2" xfId="48425" xr:uid="{00000000-0005-0000-0000-00009DE60000}"/>
    <cellStyle name="Note 2 8 2 4 2 3" xfId="59654" xr:uid="{00000000-0005-0000-0000-00009EE60000}"/>
    <cellStyle name="Note 2 8 2 4 3" xfId="48426" xr:uid="{00000000-0005-0000-0000-00009FE60000}"/>
    <cellStyle name="Note 2 8 2 4 4" xfId="48427" xr:uid="{00000000-0005-0000-0000-0000A0E60000}"/>
    <cellStyle name="Note 2 8 2 5" xfId="48428" xr:uid="{00000000-0005-0000-0000-0000A1E60000}"/>
    <cellStyle name="Note 2 8 2 5 2" xfId="48429" xr:uid="{00000000-0005-0000-0000-0000A2E60000}"/>
    <cellStyle name="Note 2 8 2 5 3" xfId="59655" xr:uid="{00000000-0005-0000-0000-0000A3E60000}"/>
    <cellStyle name="Note 2 8 2 6" xfId="48430" xr:uid="{00000000-0005-0000-0000-0000A4E60000}"/>
    <cellStyle name="Note 2 8 2 7" xfId="48431" xr:uid="{00000000-0005-0000-0000-0000A5E60000}"/>
    <cellStyle name="Note 2 8 3" xfId="48432" xr:uid="{00000000-0005-0000-0000-0000A6E60000}"/>
    <cellStyle name="Note 2 8 3 2" xfId="48433" xr:uid="{00000000-0005-0000-0000-0000A7E60000}"/>
    <cellStyle name="Note 2 8 3 2 2" xfId="48434" xr:uid="{00000000-0005-0000-0000-0000A8E60000}"/>
    <cellStyle name="Note 2 8 3 2 2 2" xfId="48435" xr:uid="{00000000-0005-0000-0000-0000A9E60000}"/>
    <cellStyle name="Note 2 8 3 2 2 3" xfId="59656" xr:uid="{00000000-0005-0000-0000-0000AAE60000}"/>
    <cellStyle name="Note 2 8 3 2 3" xfId="48436" xr:uid="{00000000-0005-0000-0000-0000ABE60000}"/>
    <cellStyle name="Note 2 8 3 2 4" xfId="48437" xr:uid="{00000000-0005-0000-0000-0000ACE60000}"/>
    <cellStyle name="Note 2 8 3 3" xfId="48438" xr:uid="{00000000-0005-0000-0000-0000ADE60000}"/>
    <cellStyle name="Note 2 8 3 3 2" xfId="48439" xr:uid="{00000000-0005-0000-0000-0000AEE60000}"/>
    <cellStyle name="Note 2 8 3 3 2 2" xfId="48440" xr:uid="{00000000-0005-0000-0000-0000AFE60000}"/>
    <cellStyle name="Note 2 8 3 3 2 3" xfId="59657" xr:uid="{00000000-0005-0000-0000-0000B0E60000}"/>
    <cellStyle name="Note 2 8 3 3 3" xfId="48441" xr:uid="{00000000-0005-0000-0000-0000B1E60000}"/>
    <cellStyle name="Note 2 8 3 3 4" xfId="48442" xr:uid="{00000000-0005-0000-0000-0000B2E60000}"/>
    <cellStyle name="Note 2 8 3 4" xfId="48443" xr:uid="{00000000-0005-0000-0000-0000B3E60000}"/>
    <cellStyle name="Note 2 8 3 4 2" xfId="48444" xr:uid="{00000000-0005-0000-0000-0000B4E60000}"/>
    <cellStyle name="Note 2 8 3 4 3" xfId="59658" xr:uid="{00000000-0005-0000-0000-0000B5E60000}"/>
    <cellStyle name="Note 2 8 3 5" xfId="48445" xr:uid="{00000000-0005-0000-0000-0000B6E60000}"/>
    <cellStyle name="Note 2 8 3 6" xfId="48446" xr:uid="{00000000-0005-0000-0000-0000B7E60000}"/>
    <cellStyle name="Note 2 8 4" xfId="48447" xr:uid="{00000000-0005-0000-0000-0000B8E60000}"/>
    <cellStyle name="Note 2 8 4 2" xfId="48448" xr:uid="{00000000-0005-0000-0000-0000B9E60000}"/>
    <cellStyle name="Note 2 8 4 2 2" xfId="48449" xr:uid="{00000000-0005-0000-0000-0000BAE60000}"/>
    <cellStyle name="Note 2 8 4 2 3" xfId="59659" xr:uid="{00000000-0005-0000-0000-0000BBE60000}"/>
    <cellStyle name="Note 2 8 4 3" xfId="48450" xr:uid="{00000000-0005-0000-0000-0000BCE60000}"/>
    <cellStyle name="Note 2 8 4 4" xfId="48451" xr:uid="{00000000-0005-0000-0000-0000BDE60000}"/>
    <cellStyle name="Note 2 8 5" xfId="48452" xr:uid="{00000000-0005-0000-0000-0000BEE60000}"/>
    <cellStyle name="Note 2 8 5 2" xfId="48453" xr:uid="{00000000-0005-0000-0000-0000BFE60000}"/>
    <cellStyle name="Note 2 8 5 2 2" xfId="48454" xr:uid="{00000000-0005-0000-0000-0000C0E60000}"/>
    <cellStyle name="Note 2 8 5 2 3" xfId="59660" xr:uid="{00000000-0005-0000-0000-0000C1E60000}"/>
    <cellStyle name="Note 2 8 5 3" xfId="48455" xr:uid="{00000000-0005-0000-0000-0000C2E60000}"/>
    <cellStyle name="Note 2 8 5 4" xfId="48456" xr:uid="{00000000-0005-0000-0000-0000C3E60000}"/>
    <cellStyle name="Note 2 8 6" xfId="48457" xr:uid="{00000000-0005-0000-0000-0000C4E60000}"/>
    <cellStyle name="Note 2 8 6 2" xfId="48458" xr:uid="{00000000-0005-0000-0000-0000C5E60000}"/>
    <cellStyle name="Note 2 8 6 3" xfId="59661" xr:uid="{00000000-0005-0000-0000-0000C6E60000}"/>
    <cellStyle name="Note 2 8 7" xfId="48459" xr:uid="{00000000-0005-0000-0000-0000C7E60000}"/>
    <cellStyle name="Note 2 8 8" xfId="48460" xr:uid="{00000000-0005-0000-0000-0000C8E60000}"/>
    <cellStyle name="Note 2 9" xfId="48461" xr:uid="{00000000-0005-0000-0000-0000C9E60000}"/>
    <cellStyle name="Note 2 9 2" xfId="48462" xr:uid="{00000000-0005-0000-0000-0000CAE60000}"/>
    <cellStyle name="Note 2 9 2 2" xfId="48463" xr:uid="{00000000-0005-0000-0000-0000CBE60000}"/>
    <cellStyle name="Note 2 9 2 2 2" xfId="48464" xr:uid="{00000000-0005-0000-0000-0000CCE60000}"/>
    <cellStyle name="Note 2 9 2 2 2 2" xfId="48465" xr:uid="{00000000-0005-0000-0000-0000CDE60000}"/>
    <cellStyle name="Note 2 9 2 2 2 3" xfId="59662" xr:uid="{00000000-0005-0000-0000-0000CEE60000}"/>
    <cellStyle name="Note 2 9 2 2 3" xfId="48466" xr:uid="{00000000-0005-0000-0000-0000CFE60000}"/>
    <cellStyle name="Note 2 9 2 2 4" xfId="48467" xr:uid="{00000000-0005-0000-0000-0000D0E60000}"/>
    <cellStyle name="Note 2 9 2 3" xfId="48468" xr:uid="{00000000-0005-0000-0000-0000D1E60000}"/>
    <cellStyle name="Note 2 9 2 3 2" xfId="48469" xr:uid="{00000000-0005-0000-0000-0000D2E60000}"/>
    <cellStyle name="Note 2 9 2 3 2 2" xfId="48470" xr:uid="{00000000-0005-0000-0000-0000D3E60000}"/>
    <cellStyle name="Note 2 9 2 3 2 3" xfId="59663" xr:uid="{00000000-0005-0000-0000-0000D4E60000}"/>
    <cellStyle name="Note 2 9 2 3 3" xfId="48471" xr:uid="{00000000-0005-0000-0000-0000D5E60000}"/>
    <cellStyle name="Note 2 9 2 3 4" xfId="48472" xr:uid="{00000000-0005-0000-0000-0000D6E60000}"/>
    <cellStyle name="Note 2 9 2 4" xfId="48473" xr:uid="{00000000-0005-0000-0000-0000D7E60000}"/>
    <cellStyle name="Note 2 9 2 4 2" xfId="48474" xr:uid="{00000000-0005-0000-0000-0000D8E60000}"/>
    <cellStyle name="Note 2 9 2 4 3" xfId="59664" xr:uid="{00000000-0005-0000-0000-0000D9E60000}"/>
    <cellStyle name="Note 2 9 2 5" xfId="48475" xr:uid="{00000000-0005-0000-0000-0000DAE60000}"/>
    <cellStyle name="Note 2 9 2 6" xfId="48476" xr:uid="{00000000-0005-0000-0000-0000DBE60000}"/>
    <cellStyle name="Note 2 9 3" xfId="48477" xr:uid="{00000000-0005-0000-0000-0000DCE60000}"/>
    <cellStyle name="Note 2 9 3 2" xfId="48478" xr:uid="{00000000-0005-0000-0000-0000DDE60000}"/>
    <cellStyle name="Note 2 9 3 2 2" xfId="48479" xr:uid="{00000000-0005-0000-0000-0000DEE60000}"/>
    <cellStyle name="Note 2 9 3 2 3" xfId="59665" xr:uid="{00000000-0005-0000-0000-0000DFE60000}"/>
    <cellStyle name="Note 2 9 3 3" xfId="48480" xr:uid="{00000000-0005-0000-0000-0000E0E60000}"/>
    <cellStyle name="Note 2 9 3 4" xfId="48481" xr:uid="{00000000-0005-0000-0000-0000E1E60000}"/>
    <cellStyle name="Note 2 9 4" xfId="48482" xr:uid="{00000000-0005-0000-0000-0000E2E60000}"/>
    <cellStyle name="Note 2 9 4 2" xfId="48483" xr:uid="{00000000-0005-0000-0000-0000E3E60000}"/>
    <cellStyle name="Note 2 9 4 2 2" xfId="48484" xr:uid="{00000000-0005-0000-0000-0000E4E60000}"/>
    <cellStyle name="Note 2 9 4 2 3" xfId="59666" xr:uid="{00000000-0005-0000-0000-0000E5E60000}"/>
    <cellStyle name="Note 2 9 4 3" xfId="48485" xr:uid="{00000000-0005-0000-0000-0000E6E60000}"/>
    <cellStyle name="Note 2 9 4 4" xfId="48486" xr:uid="{00000000-0005-0000-0000-0000E7E60000}"/>
    <cellStyle name="Note 2 9 5" xfId="48487" xr:uid="{00000000-0005-0000-0000-0000E8E60000}"/>
    <cellStyle name="Note 2 9 5 2" xfId="48488" xr:uid="{00000000-0005-0000-0000-0000E9E60000}"/>
    <cellStyle name="Note 2 9 5 3" xfId="59667" xr:uid="{00000000-0005-0000-0000-0000EAE60000}"/>
    <cellStyle name="Note 2 9 6" xfId="48489" xr:uid="{00000000-0005-0000-0000-0000EBE60000}"/>
    <cellStyle name="Note 2 9 7" xfId="48490" xr:uid="{00000000-0005-0000-0000-0000ECE60000}"/>
    <cellStyle name="Note 3" xfId="48491" xr:uid="{00000000-0005-0000-0000-0000EDE60000}"/>
    <cellStyle name="Note 3 10" xfId="48492" xr:uid="{00000000-0005-0000-0000-0000EEE60000}"/>
    <cellStyle name="Note 3 10 2" xfId="48493" xr:uid="{00000000-0005-0000-0000-0000EFE60000}"/>
    <cellStyle name="Note 3 10 2 2" xfId="48494" xr:uid="{00000000-0005-0000-0000-0000F0E60000}"/>
    <cellStyle name="Note 3 10 2 2 2" xfId="48495" xr:uid="{00000000-0005-0000-0000-0000F1E60000}"/>
    <cellStyle name="Note 3 10 2 2 3" xfId="59668" xr:uid="{00000000-0005-0000-0000-0000F2E60000}"/>
    <cellStyle name="Note 3 10 2 3" xfId="48496" xr:uid="{00000000-0005-0000-0000-0000F3E60000}"/>
    <cellStyle name="Note 3 10 2 4" xfId="48497" xr:uid="{00000000-0005-0000-0000-0000F4E60000}"/>
    <cellStyle name="Note 3 10 3" xfId="48498" xr:uid="{00000000-0005-0000-0000-0000F5E60000}"/>
    <cellStyle name="Note 3 10 3 2" xfId="48499" xr:uid="{00000000-0005-0000-0000-0000F6E60000}"/>
    <cellStyle name="Note 3 10 3 3" xfId="59669" xr:uid="{00000000-0005-0000-0000-0000F7E60000}"/>
    <cellStyle name="Note 3 10 4" xfId="48500" xr:uid="{00000000-0005-0000-0000-0000F8E60000}"/>
    <cellStyle name="Note 3 10 5" xfId="48501" xr:uid="{00000000-0005-0000-0000-0000F9E60000}"/>
    <cellStyle name="Note 3 11" xfId="48502" xr:uid="{00000000-0005-0000-0000-0000FAE60000}"/>
    <cellStyle name="Note 3 11 2" xfId="48503" xr:uid="{00000000-0005-0000-0000-0000FBE60000}"/>
    <cellStyle name="Note 3 11 2 2" xfId="48504" xr:uid="{00000000-0005-0000-0000-0000FCE60000}"/>
    <cellStyle name="Note 3 11 2 3" xfId="59670" xr:uid="{00000000-0005-0000-0000-0000FDE60000}"/>
    <cellStyle name="Note 3 11 3" xfId="48505" xr:uid="{00000000-0005-0000-0000-0000FEE60000}"/>
    <cellStyle name="Note 3 11 4" xfId="48506" xr:uid="{00000000-0005-0000-0000-0000FFE60000}"/>
    <cellStyle name="Note 3 12" xfId="48507" xr:uid="{00000000-0005-0000-0000-000000E70000}"/>
    <cellStyle name="Note 3 12 2" xfId="48508" xr:uid="{00000000-0005-0000-0000-000001E70000}"/>
    <cellStyle name="Note 3 12 2 2" xfId="48509" xr:uid="{00000000-0005-0000-0000-000002E70000}"/>
    <cellStyle name="Note 3 12 2 3" xfId="59671" xr:uid="{00000000-0005-0000-0000-000003E70000}"/>
    <cellStyle name="Note 3 12 3" xfId="48510" xr:uid="{00000000-0005-0000-0000-000004E70000}"/>
    <cellStyle name="Note 3 12 4" xfId="48511" xr:uid="{00000000-0005-0000-0000-000005E70000}"/>
    <cellStyle name="Note 3 13" xfId="48512" xr:uid="{00000000-0005-0000-0000-000006E70000}"/>
    <cellStyle name="Note 3 13 2" xfId="48513" xr:uid="{00000000-0005-0000-0000-000007E70000}"/>
    <cellStyle name="Note 3 13 3" xfId="59672" xr:uid="{00000000-0005-0000-0000-000008E70000}"/>
    <cellStyle name="Note 3 14" xfId="48514" xr:uid="{00000000-0005-0000-0000-000009E70000}"/>
    <cellStyle name="Note 3 15" xfId="48515" xr:uid="{00000000-0005-0000-0000-00000AE70000}"/>
    <cellStyle name="Note 3 16" xfId="60151" xr:uid="{00000000-0005-0000-0000-00000BE70000}"/>
    <cellStyle name="Note 3 2" xfId="48516" xr:uid="{00000000-0005-0000-0000-00000CE70000}"/>
    <cellStyle name="Note 3 2 10" xfId="48517" xr:uid="{00000000-0005-0000-0000-00000DE70000}"/>
    <cellStyle name="Note 3 2 11" xfId="48518" xr:uid="{00000000-0005-0000-0000-00000EE70000}"/>
    <cellStyle name="Note 3 2 12" xfId="60335" xr:uid="{00000000-0005-0000-0000-00000FE70000}"/>
    <cellStyle name="Note 3 2 2" xfId="48519" xr:uid="{00000000-0005-0000-0000-000010E70000}"/>
    <cellStyle name="Note 3 2 2 10" xfId="48520" xr:uid="{00000000-0005-0000-0000-000011E70000}"/>
    <cellStyle name="Note 3 2 2 11" xfId="60703" xr:uid="{00000000-0005-0000-0000-000012E70000}"/>
    <cellStyle name="Note 3 2 2 2" xfId="48521" xr:uid="{00000000-0005-0000-0000-000013E70000}"/>
    <cellStyle name="Note 3 2 2 2 2" xfId="48522" xr:uid="{00000000-0005-0000-0000-000014E70000}"/>
    <cellStyle name="Note 3 2 2 2 2 2" xfId="48523" xr:uid="{00000000-0005-0000-0000-000015E70000}"/>
    <cellStyle name="Note 3 2 2 2 2 2 2" xfId="48524" xr:uid="{00000000-0005-0000-0000-000016E70000}"/>
    <cellStyle name="Note 3 2 2 2 2 2 2 2" xfId="48525" xr:uid="{00000000-0005-0000-0000-000017E70000}"/>
    <cellStyle name="Note 3 2 2 2 2 2 2 2 2" xfId="48526" xr:uid="{00000000-0005-0000-0000-000018E70000}"/>
    <cellStyle name="Note 3 2 2 2 2 2 2 2 3" xfId="59673" xr:uid="{00000000-0005-0000-0000-000019E70000}"/>
    <cellStyle name="Note 3 2 2 2 2 2 2 3" xfId="48527" xr:uid="{00000000-0005-0000-0000-00001AE70000}"/>
    <cellStyle name="Note 3 2 2 2 2 2 2 4" xfId="48528" xr:uid="{00000000-0005-0000-0000-00001BE70000}"/>
    <cellStyle name="Note 3 2 2 2 2 2 3" xfId="48529" xr:uid="{00000000-0005-0000-0000-00001CE70000}"/>
    <cellStyle name="Note 3 2 2 2 2 2 3 2" xfId="48530" xr:uid="{00000000-0005-0000-0000-00001DE70000}"/>
    <cellStyle name="Note 3 2 2 2 2 2 3 2 2" xfId="48531" xr:uid="{00000000-0005-0000-0000-00001EE70000}"/>
    <cellStyle name="Note 3 2 2 2 2 2 3 2 3" xfId="59674" xr:uid="{00000000-0005-0000-0000-00001FE70000}"/>
    <cellStyle name="Note 3 2 2 2 2 2 3 3" xfId="48532" xr:uid="{00000000-0005-0000-0000-000020E70000}"/>
    <cellStyle name="Note 3 2 2 2 2 2 3 4" xfId="48533" xr:uid="{00000000-0005-0000-0000-000021E70000}"/>
    <cellStyle name="Note 3 2 2 2 2 2 4" xfId="48534" xr:uid="{00000000-0005-0000-0000-000022E70000}"/>
    <cellStyle name="Note 3 2 2 2 2 2 4 2" xfId="48535" xr:uid="{00000000-0005-0000-0000-000023E70000}"/>
    <cellStyle name="Note 3 2 2 2 2 2 4 3" xfId="59675" xr:uid="{00000000-0005-0000-0000-000024E70000}"/>
    <cellStyle name="Note 3 2 2 2 2 2 5" xfId="48536" xr:uid="{00000000-0005-0000-0000-000025E70000}"/>
    <cellStyle name="Note 3 2 2 2 2 2 6" xfId="48537" xr:uid="{00000000-0005-0000-0000-000026E70000}"/>
    <cellStyle name="Note 3 2 2 2 2 3" xfId="48538" xr:uid="{00000000-0005-0000-0000-000027E70000}"/>
    <cellStyle name="Note 3 2 2 2 2 3 2" xfId="48539" xr:uid="{00000000-0005-0000-0000-000028E70000}"/>
    <cellStyle name="Note 3 2 2 2 2 3 2 2" xfId="48540" xr:uid="{00000000-0005-0000-0000-000029E70000}"/>
    <cellStyle name="Note 3 2 2 2 2 3 2 3" xfId="59676" xr:uid="{00000000-0005-0000-0000-00002AE70000}"/>
    <cellStyle name="Note 3 2 2 2 2 3 3" xfId="48541" xr:uid="{00000000-0005-0000-0000-00002BE70000}"/>
    <cellStyle name="Note 3 2 2 2 2 3 4" xfId="48542" xr:uid="{00000000-0005-0000-0000-00002CE70000}"/>
    <cellStyle name="Note 3 2 2 2 2 4" xfId="48543" xr:uid="{00000000-0005-0000-0000-00002DE70000}"/>
    <cellStyle name="Note 3 2 2 2 2 4 2" xfId="48544" xr:uid="{00000000-0005-0000-0000-00002EE70000}"/>
    <cellStyle name="Note 3 2 2 2 2 4 2 2" xfId="48545" xr:uid="{00000000-0005-0000-0000-00002FE70000}"/>
    <cellStyle name="Note 3 2 2 2 2 4 2 3" xfId="59677" xr:uid="{00000000-0005-0000-0000-000030E70000}"/>
    <cellStyle name="Note 3 2 2 2 2 4 3" xfId="48546" xr:uid="{00000000-0005-0000-0000-000031E70000}"/>
    <cellStyle name="Note 3 2 2 2 2 4 4" xfId="48547" xr:uid="{00000000-0005-0000-0000-000032E70000}"/>
    <cellStyle name="Note 3 2 2 2 2 5" xfId="48548" xr:uid="{00000000-0005-0000-0000-000033E70000}"/>
    <cellStyle name="Note 3 2 2 2 2 5 2" xfId="48549" xr:uid="{00000000-0005-0000-0000-000034E70000}"/>
    <cellStyle name="Note 3 2 2 2 2 5 3" xfId="59678" xr:uid="{00000000-0005-0000-0000-000035E70000}"/>
    <cellStyle name="Note 3 2 2 2 2 6" xfId="48550" xr:uid="{00000000-0005-0000-0000-000036E70000}"/>
    <cellStyle name="Note 3 2 2 2 2 7" xfId="48551" xr:uid="{00000000-0005-0000-0000-000037E70000}"/>
    <cellStyle name="Note 3 2 2 2 3" xfId="48552" xr:uid="{00000000-0005-0000-0000-000038E70000}"/>
    <cellStyle name="Note 3 2 2 2 3 2" xfId="48553" xr:uid="{00000000-0005-0000-0000-000039E70000}"/>
    <cellStyle name="Note 3 2 2 2 3 2 2" xfId="48554" xr:uid="{00000000-0005-0000-0000-00003AE70000}"/>
    <cellStyle name="Note 3 2 2 2 3 2 2 2" xfId="48555" xr:uid="{00000000-0005-0000-0000-00003BE70000}"/>
    <cellStyle name="Note 3 2 2 2 3 2 2 3" xfId="59679" xr:uid="{00000000-0005-0000-0000-00003CE70000}"/>
    <cellStyle name="Note 3 2 2 2 3 2 3" xfId="48556" xr:uid="{00000000-0005-0000-0000-00003DE70000}"/>
    <cellStyle name="Note 3 2 2 2 3 2 4" xfId="48557" xr:uid="{00000000-0005-0000-0000-00003EE70000}"/>
    <cellStyle name="Note 3 2 2 2 3 3" xfId="48558" xr:uid="{00000000-0005-0000-0000-00003FE70000}"/>
    <cellStyle name="Note 3 2 2 2 3 3 2" xfId="48559" xr:uid="{00000000-0005-0000-0000-000040E70000}"/>
    <cellStyle name="Note 3 2 2 2 3 3 2 2" xfId="48560" xr:uid="{00000000-0005-0000-0000-000041E70000}"/>
    <cellStyle name="Note 3 2 2 2 3 3 2 3" xfId="59680" xr:uid="{00000000-0005-0000-0000-000042E70000}"/>
    <cellStyle name="Note 3 2 2 2 3 3 3" xfId="48561" xr:uid="{00000000-0005-0000-0000-000043E70000}"/>
    <cellStyle name="Note 3 2 2 2 3 3 4" xfId="48562" xr:uid="{00000000-0005-0000-0000-000044E70000}"/>
    <cellStyle name="Note 3 2 2 2 3 4" xfId="48563" xr:uid="{00000000-0005-0000-0000-000045E70000}"/>
    <cellStyle name="Note 3 2 2 2 3 4 2" xfId="48564" xr:uid="{00000000-0005-0000-0000-000046E70000}"/>
    <cellStyle name="Note 3 2 2 2 3 4 3" xfId="59681" xr:uid="{00000000-0005-0000-0000-000047E70000}"/>
    <cellStyle name="Note 3 2 2 2 3 5" xfId="48565" xr:uid="{00000000-0005-0000-0000-000048E70000}"/>
    <cellStyle name="Note 3 2 2 2 3 6" xfId="48566" xr:uid="{00000000-0005-0000-0000-000049E70000}"/>
    <cellStyle name="Note 3 2 2 2 4" xfId="48567" xr:uid="{00000000-0005-0000-0000-00004AE70000}"/>
    <cellStyle name="Note 3 2 2 2 4 2" xfId="48568" xr:uid="{00000000-0005-0000-0000-00004BE70000}"/>
    <cellStyle name="Note 3 2 2 2 4 2 2" xfId="48569" xr:uid="{00000000-0005-0000-0000-00004CE70000}"/>
    <cellStyle name="Note 3 2 2 2 4 2 3" xfId="59682" xr:uid="{00000000-0005-0000-0000-00004DE70000}"/>
    <cellStyle name="Note 3 2 2 2 4 3" xfId="48570" xr:uid="{00000000-0005-0000-0000-00004EE70000}"/>
    <cellStyle name="Note 3 2 2 2 4 4" xfId="48571" xr:uid="{00000000-0005-0000-0000-00004FE70000}"/>
    <cellStyle name="Note 3 2 2 2 5" xfId="48572" xr:uid="{00000000-0005-0000-0000-000050E70000}"/>
    <cellStyle name="Note 3 2 2 2 5 2" xfId="48573" xr:uid="{00000000-0005-0000-0000-000051E70000}"/>
    <cellStyle name="Note 3 2 2 2 5 2 2" xfId="48574" xr:uid="{00000000-0005-0000-0000-000052E70000}"/>
    <cellStyle name="Note 3 2 2 2 5 2 3" xfId="59683" xr:uid="{00000000-0005-0000-0000-000053E70000}"/>
    <cellStyle name="Note 3 2 2 2 5 3" xfId="48575" xr:uid="{00000000-0005-0000-0000-000054E70000}"/>
    <cellStyle name="Note 3 2 2 2 5 4" xfId="48576" xr:uid="{00000000-0005-0000-0000-000055E70000}"/>
    <cellStyle name="Note 3 2 2 2 6" xfId="48577" xr:uid="{00000000-0005-0000-0000-000056E70000}"/>
    <cellStyle name="Note 3 2 2 2 6 2" xfId="48578" xr:uid="{00000000-0005-0000-0000-000057E70000}"/>
    <cellStyle name="Note 3 2 2 2 6 3" xfId="59684" xr:uid="{00000000-0005-0000-0000-000058E70000}"/>
    <cellStyle name="Note 3 2 2 2 7" xfId="48579" xr:uid="{00000000-0005-0000-0000-000059E70000}"/>
    <cellStyle name="Note 3 2 2 2 8" xfId="48580" xr:uid="{00000000-0005-0000-0000-00005AE70000}"/>
    <cellStyle name="Note 3 2 2 3" xfId="48581" xr:uid="{00000000-0005-0000-0000-00005BE70000}"/>
    <cellStyle name="Note 3 2 2 3 2" xfId="48582" xr:uid="{00000000-0005-0000-0000-00005CE70000}"/>
    <cellStyle name="Note 3 2 2 3 2 2" xfId="48583" xr:uid="{00000000-0005-0000-0000-00005DE70000}"/>
    <cellStyle name="Note 3 2 2 3 2 2 2" xfId="48584" xr:uid="{00000000-0005-0000-0000-00005EE70000}"/>
    <cellStyle name="Note 3 2 2 3 2 2 2 2" xfId="48585" xr:uid="{00000000-0005-0000-0000-00005FE70000}"/>
    <cellStyle name="Note 3 2 2 3 2 2 2 3" xfId="59685" xr:uid="{00000000-0005-0000-0000-000060E70000}"/>
    <cellStyle name="Note 3 2 2 3 2 2 3" xfId="48586" xr:uid="{00000000-0005-0000-0000-000061E70000}"/>
    <cellStyle name="Note 3 2 2 3 2 2 4" xfId="48587" xr:uid="{00000000-0005-0000-0000-000062E70000}"/>
    <cellStyle name="Note 3 2 2 3 2 3" xfId="48588" xr:uid="{00000000-0005-0000-0000-000063E70000}"/>
    <cellStyle name="Note 3 2 2 3 2 3 2" xfId="48589" xr:uid="{00000000-0005-0000-0000-000064E70000}"/>
    <cellStyle name="Note 3 2 2 3 2 3 2 2" xfId="48590" xr:uid="{00000000-0005-0000-0000-000065E70000}"/>
    <cellStyle name="Note 3 2 2 3 2 3 2 3" xfId="59686" xr:uid="{00000000-0005-0000-0000-000066E70000}"/>
    <cellStyle name="Note 3 2 2 3 2 3 3" xfId="48591" xr:uid="{00000000-0005-0000-0000-000067E70000}"/>
    <cellStyle name="Note 3 2 2 3 2 3 4" xfId="48592" xr:uid="{00000000-0005-0000-0000-000068E70000}"/>
    <cellStyle name="Note 3 2 2 3 2 4" xfId="48593" xr:uid="{00000000-0005-0000-0000-000069E70000}"/>
    <cellStyle name="Note 3 2 2 3 2 4 2" xfId="48594" xr:uid="{00000000-0005-0000-0000-00006AE70000}"/>
    <cellStyle name="Note 3 2 2 3 2 4 3" xfId="59687" xr:uid="{00000000-0005-0000-0000-00006BE70000}"/>
    <cellStyle name="Note 3 2 2 3 2 5" xfId="48595" xr:uid="{00000000-0005-0000-0000-00006CE70000}"/>
    <cellStyle name="Note 3 2 2 3 2 6" xfId="48596" xr:uid="{00000000-0005-0000-0000-00006DE70000}"/>
    <cellStyle name="Note 3 2 2 3 3" xfId="48597" xr:uid="{00000000-0005-0000-0000-00006EE70000}"/>
    <cellStyle name="Note 3 2 2 3 3 2" xfId="48598" xr:uid="{00000000-0005-0000-0000-00006FE70000}"/>
    <cellStyle name="Note 3 2 2 3 3 2 2" xfId="48599" xr:uid="{00000000-0005-0000-0000-000070E70000}"/>
    <cellStyle name="Note 3 2 2 3 3 2 3" xfId="59688" xr:uid="{00000000-0005-0000-0000-000071E70000}"/>
    <cellStyle name="Note 3 2 2 3 3 3" xfId="48600" xr:uid="{00000000-0005-0000-0000-000072E70000}"/>
    <cellStyle name="Note 3 2 2 3 3 4" xfId="48601" xr:uid="{00000000-0005-0000-0000-000073E70000}"/>
    <cellStyle name="Note 3 2 2 3 4" xfId="48602" xr:uid="{00000000-0005-0000-0000-000074E70000}"/>
    <cellStyle name="Note 3 2 2 3 4 2" xfId="48603" xr:uid="{00000000-0005-0000-0000-000075E70000}"/>
    <cellStyle name="Note 3 2 2 3 4 2 2" xfId="48604" xr:uid="{00000000-0005-0000-0000-000076E70000}"/>
    <cellStyle name="Note 3 2 2 3 4 2 3" xfId="59689" xr:uid="{00000000-0005-0000-0000-000077E70000}"/>
    <cellStyle name="Note 3 2 2 3 4 3" xfId="48605" xr:uid="{00000000-0005-0000-0000-000078E70000}"/>
    <cellStyle name="Note 3 2 2 3 4 4" xfId="48606" xr:uid="{00000000-0005-0000-0000-000079E70000}"/>
    <cellStyle name="Note 3 2 2 3 5" xfId="48607" xr:uid="{00000000-0005-0000-0000-00007AE70000}"/>
    <cellStyle name="Note 3 2 2 3 5 2" xfId="48608" xr:uid="{00000000-0005-0000-0000-00007BE70000}"/>
    <cellStyle name="Note 3 2 2 3 5 3" xfId="59690" xr:uid="{00000000-0005-0000-0000-00007CE70000}"/>
    <cellStyle name="Note 3 2 2 3 6" xfId="48609" xr:uid="{00000000-0005-0000-0000-00007DE70000}"/>
    <cellStyle name="Note 3 2 2 3 7" xfId="48610" xr:uid="{00000000-0005-0000-0000-00007EE70000}"/>
    <cellStyle name="Note 3 2 2 4" xfId="48611" xr:uid="{00000000-0005-0000-0000-00007FE70000}"/>
    <cellStyle name="Note 3 2 2 4 2" xfId="48612" xr:uid="{00000000-0005-0000-0000-000080E70000}"/>
    <cellStyle name="Note 3 2 2 4 2 2" xfId="48613" xr:uid="{00000000-0005-0000-0000-000081E70000}"/>
    <cellStyle name="Note 3 2 2 4 2 2 2" xfId="48614" xr:uid="{00000000-0005-0000-0000-000082E70000}"/>
    <cellStyle name="Note 3 2 2 4 2 2 3" xfId="59691" xr:uid="{00000000-0005-0000-0000-000083E70000}"/>
    <cellStyle name="Note 3 2 2 4 2 3" xfId="48615" xr:uid="{00000000-0005-0000-0000-000084E70000}"/>
    <cellStyle name="Note 3 2 2 4 2 4" xfId="48616" xr:uid="{00000000-0005-0000-0000-000085E70000}"/>
    <cellStyle name="Note 3 2 2 4 3" xfId="48617" xr:uid="{00000000-0005-0000-0000-000086E70000}"/>
    <cellStyle name="Note 3 2 2 4 3 2" xfId="48618" xr:uid="{00000000-0005-0000-0000-000087E70000}"/>
    <cellStyle name="Note 3 2 2 4 3 2 2" xfId="48619" xr:uid="{00000000-0005-0000-0000-000088E70000}"/>
    <cellStyle name="Note 3 2 2 4 3 2 3" xfId="59692" xr:uid="{00000000-0005-0000-0000-000089E70000}"/>
    <cellStyle name="Note 3 2 2 4 3 3" xfId="48620" xr:uid="{00000000-0005-0000-0000-00008AE70000}"/>
    <cellStyle name="Note 3 2 2 4 3 4" xfId="48621" xr:uid="{00000000-0005-0000-0000-00008BE70000}"/>
    <cellStyle name="Note 3 2 2 4 4" xfId="48622" xr:uid="{00000000-0005-0000-0000-00008CE70000}"/>
    <cellStyle name="Note 3 2 2 4 4 2" xfId="48623" xr:uid="{00000000-0005-0000-0000-00008DE70000}"/>
    <cellStyle name="Note 3 2 2 4 4 3" xfId="59693" xr:uid="{00000000-0005-0000-0000-00008EE70000}"/>
    <cellStyle name="Note 3 2 2 4 5" xfId="48624" xr:uid="{00000000-0005-0000-0000-00008FE70000}"/>
    <cellStyle name="Note 3 2 2 4 6" xfId="48625" xr:uid="{00000000-0005-0000-0000-000090E70000}"/>
    <cellStyle name="Note 3 2 2 5" xfId="48626" xr:uid="{00000000-0005-0000-0000-000091E70000}"/>
    <cellStyle name="Note 3 2 2 5 2" xfId="48627" xr:uid="{00000000-0005-0000-0000-000092E70000}"/>
    <cellStyle name="Note 3 2 2 5 2 2" xfId="48628" xr:uid="{00000000-0005-0000-0000-000093E70000}"/>
    <cellStyle name="Note 3 2 2 5 2 2 2" xfId="48629" xr:uid="{00000000-0005-0000-0000-000094E70000}"/>
    <cellStyle name="Note 3 2 2 5 2 2 3" xfId="59694" xr:uid="{00000000-0005-0000-0000-000095E70000}"/>
    <cellStyle name="Note 3 2 2 5 2 3" xfId="48630" xr:uid="{00000000-0005-0000-0000-000096E70000}"/>
    <cellStyle name="Note 3 2 2 5 2 4" xfId="48631" xr:uid="{00000000-0005-0000-0000-000097E70000}"/>
    <cellStyle name="Note 3 2 2 5 3" xfId="48632" xr:uid="{00000000-0005-0000-0000-000098E70000}"/>
    <cellStyle name="Note 3 2 2 5 3 2" xfId="48633" xr:uid="{00000000-0005-0000-0000-000099E70000}"/>
    <cellStyle name="Note 3 2 2 5 3 3" xfId="59695" xr:uid="{00000000-0005-0000-0000-00009AE70000}"/>
    <cellStyle name="Note 3 2 2 5 4" xfId="48634" xr:uid="{00000000-0005-0000-0000-00009BE70000}"/>
    <cellStyle name="Note 3 2 2 5 5" xfId="48635" xr:uid="{00000000-0005-0000-0000-00009CE70000}"/>
    <cellStyle name="Note 3 2 2 6" xfId="48636" xr:uid="{00000000-0005-0000-0000-00009DE70000}"/>
    <cellStyle name="Note 3 2 2 6 2" xfId="48637" xr:uid="{00000000-0005-0000-0000-00009EE70000}"/>
    <cellStyle name="Note 3 2 2 6 2 2" xfId="48638" xr:uid="{00000000-0005-0000-0000-00009FE70000}"/>
    <cellStyle name="Note 3 2 2 6 2 3" xfId="59696" xr:uid="{00000000-0005-0000-0000-0000A0E70000}"/>
    <cellStyle name="Note 3 2 2 6 3" xfId="48639" xr:uid="{00000000-0005-0000-0000-0000A1E70000}"/>
    <cellStyle name="Note 3 2 2 6 4" xfId="48640" xr:uid="{00000000-0005-0000-0000-0000A2E70000}"/>
    <cellStyle name="Note 3 2 2 7" xfId="48641" xr:uid="{00000000-0005-0000-0000-0000A3E70000}"/>
    <cellStyle name="Note 3 2 2 7 2" xfId="48642" xr:uid="{00000000-0005-0000-0000-0000A4E70000}"/>
    <cellStyle name="Note 3 2 2 7 2 2" xfId="48643" xr:uid="{00000000-0005-0000-0000-0000A5E70000}"/>
    <cellStyle name="Note 3 2 2 7 2 3" xfId="59697" xr:uid="{00000000-0005-0000-0000-0000A6E70000}"/>
    <cellStyle name="Note 3 2 2 7 3" xfId="48644" xr:uid="{00000000-0005-0000-0000-0000A7E70000}"/>
    <cellStyle name="Note 3 2 2 7 4" xfId="48645" xr:uid="{00000000-0005-0000-0000-0000A8E70000}"/>
    <cellStyle name="Note 3 2 2 8" xfId="48646" xr:uid="{00000000-0005-0000-0000-0000A9E70000}"/>
    <cellStyle name="Note 3 2 2 8 2" xfId="48647" xr:uid="{00000000-0005-0000-0000-0000AAE70000}"/>
    <cellStyle name="Note 3 2 2 8 3" xfId="59698" xr:uid="{00000000-0005-0000-0000-0000ABE70000}"/>
    <cellStyle name="Note 3 2 2 9" xfId="48648" xr:uid="{00000000-0005-0000-0000-0000ACE70000}"/>
    <cellStyle name="Note 3 2 3" xfId="48649" xr:uid="{00000000-0005-0000-0000-0000ADE70000}"/>
    <cellStyle name="Note 3 2 3 2" xfId="48650" xr:uid="{00000000-0005-0000-0000-0000AEE70000}"/>
    <cellStyle name="Note 3 2 3 2 2" xfId="48651" xr:uid="{00000000-0005-0000-0000-0000AFE70000}"/>
    <cellStyle name="Note 3 2 3 2 2 2" xfId="48652" xr:uid="{00000000-0005-0000-0000-0000B0E70000}"/>
    <cellStyle name="Note 3 2 3 2 2 2 2" xfId="48653" xr:uid="{00000000-0005-0000-0000-0000B1E70000}"/>
    <cellStyle name="Note 3 2 3 2 2 2 2 2" xfId="48654" xr:uid="{00000000-0005-0000-0000-0000B2E70000}"/>
    <cellStyle name="Note 3 2 3 2 2 2 2 3" xfId="59699" xr:uid="{00000000-0005-0000-0000-0000B3E70000}"/>
    <cellStyle name="Note 3 2 3 2 2 2 3" xfId="48655" xr:uid="{00000000-0005-0000-0000-0000B4E70000}"/>
    <cellStyle name="Note 3 2 3 2 2 2 4" xfId="48656" xr:uid="{00000000-0005-0000-0000-0000B5E70000}"/>
    <cellStyle name="Note 3 2 3 2 2 3" xfId="48657" xr:uid="{00000000-0005-0000-0000-0000B6E70000}"/>
    <cellStyle name="Note 3 2 3 2 2 3 2" xfId="48658" xr:uid="{00000000-0005-0000-0000-0000B7E70000}"/>
    <cellStyle name="Note 3 2 3 2 2 3 2 2" xfId="48659" xr:uid="{00000000-0005-0000-0000-0000B8E70000}"/>
    <cellStyle name="Note 3 2 3 2 2 3 2 3" xfId="59700" xr:uid="{00000000-0005-0000-0000-0000B9E70000}"/>
    <cellStyle name="Note 3 2 3 2 2 3 3" xfId="48660" xr:uid="{00000000-0005-0000-0000-0000BAE70000}"/>
    <cellStyle name="Note 3 2 3 2 2 3 4" xfId="48661" xr:uid="{00000000-0005-0000-0000-0000BBE70000}"/>
    <cellStyle name="Note 3 2 3 2 2 4" xfId="48662" xr:uid="{00000000-0005-0000-0000-0000BCE70000}"/>
    <cellStyle name="Note 3 2 3 2 2 4 2" xfId="48663" xr:uid="{00000000-0005-0000-0000-0000BDE70000}"/>
    <cellStyle name="Note 3 2 3 2 2 4 3" xfId="59701" xr:uid="{00000000-0005-0000-0000-0000BEE70000}"/>
    <cellStyle name="Note 3 2 3 2 2 5" xfId="48664" xr:uid="{00000000-0005-0000-0000-0000BFE70000}"/>
    <cellStyle name="Note 3 2 3 2 2 6" xfId="48665" xr:uid="{00000000-0005-0000-0000-0000C0E70000}"/>
    <cellStyle name="Note 3 2 3 2 3" xfId="48666" xr:uid="{00000000-0005-0000-0000-0000C1E70000}"/>
    <cellStyle name="Note 3 2 3 2 3 2" xfId="48667" xr:uid="{00000000-0005-0000-0000-0000C2E70000}"/>
    <cellStyle name="Note 3 2 3 2 3 2 2" xfId="48668" xr:uid="{00000000-0005-0000-0000-0000C3E70000}"/>
    <cellStyle name="Note 3 2 3 2 3 2 3" xfId="59702" xr:uid="{00000000-0005-0000-0000-0000C4E70000}"/>
    <cellStyle name="Note 3 2 3 2 3 3" xfId="48669" xr:uid="{00000000-0005-0000-0000-0000C5E70000}"/>
    <cellStyle name="Note 3 2 3 2 3 4" xfId="48670" xr:uid="{00000000-0005-0000-0000-0000C6E70000}"/>
    <cellStyle name="Note 3 2 3 2 4" xfId="48671" xr:uid="{00000000-0005-0000-0000-0000C7E70000}"/>
    <cellStyle name="Note 3 2 3 2 4 2" xfId="48672" xr:uid="{00000000-0005-0000-0000-0000C8E70000}"/>
    <cellStyle name="Note 3 2 3 2 4 2 2" xfId="48673" xr:uid="{00000000-0005-0000-0000-0000C9E70000}"/>
    <cellStyle name="Note 3 2 3 2 4 2 3" xfId="59703" xr:uid="{00000000-0005-0000-0000-0000CAE70000}"/>
    <cellStyle name="Note 3 2 3 2 4 3" xfId="48674" xr:uid="{00000000-0005-0000-0000-0000CBE70000}"/>
    <cellStyle name="Note 3 2 3 2 4 4" xfId="48675" xr:uid="{00000000-0005-0000-0000-0000CCE70000}"/>
    <cellStyle name="Note 3 2 3 2 5" xfId="48676" xr:uid="{00000000-0005-0000-0000-0000CDE70000}"/>
    <cellStyle name="Note 3 2 3 2 5 2" xfId="48677" xr:uid="{00000000-0005-0000-0000-0000CEE70000}"/>
    <cellStyle name="Note 3 2 3 2 5 3" xfId="59704" xr:uid="{00000000-0005-0000-0000-0000CFE70000}"/>
    <cellStyle name="Note 3 2 3 2 6" xfId="48678" xr:uid="{00000000-0005-0000-0000-0000D0E70000}"/>
    <cellStyle name="Note 3 2 3 2 7" xfId="48679" xr:uid="{00000000-0005-0000-0000-0000D1E70000}"/>
    <cellStyle name="Note 3 2 3 3" xfId="48680" xr:uid="{00000000-0005-0000-0000-0000D2E70000}"/>
    <cellStyle name="Note 3 2 3 3 2" xfId="48681" xr:uid="{00000000-0005-0000-0000-0000D3E70000}"/>
    <cellStyle name="Note 3 2 3 3 2 2" xfId="48682" xr:uid="{00000000-0005-0000-0000-0000D4E70000}"/>
    <cellStyle name="Note 3 2 3 3 2 2 2" xfId="48683" xr:uid="{00000000-0005-0000-0000-0000D5E70000}"/>
    <cellStyle name="Note 3 2 3 3 2 2 3" xfId="59705" xr:uid="{00000000-0005-0000-0000-0000D6E70000}"/>
    <cellStyle name="Note 3 2 3 3 2 3" xfId="48684" xr:uid="{00000000-0005-0000-0000-0000D7E70000}"/>
    <cellStyle name="Note 3 2 3 3 2 4" xfId="48685" xr:uid="{00000000-0005-0000-0000-0000D8E70000}"/>
    <cellStyle name="Note 3 2 3 3 3" xfId="48686" xr:uid="{00000000-0005-0000-0000-0000D9E70000}"/>
    <cellStyle name="Note 3 2 3 3 3 2" xfId="48687" xr:uid="{00000000-0005-0000-0000-0000DAE70000}"/>
    <cellStyle name="Note 3 2 3 3 3 2 2" xfId="48688" xr:uid="{00000000-0005-0000-0000-0000DBE70000}"/>
    <cellStyle name="Note 3 2 3 3 3 2 3" xfId="59706" xr:uid="{00000000-0005-0000-0000-0000DCE70000}"/>
    <cellStyle name="Note 3 2 3 3 3 3" xfId="48689" xr:uid="{00000000-0005-0000-0000-0000DDE70000}"/>
    <cellStyle name="Note 3 2 3 3 3 4" xfId="48690" xr:uid="{00000000-0005-0000-0000-0000DEE70000}"/>
    <cellStyle name="Note 3 2 3 3 4" xfId="48691" xr:uid="{00000000-0005-0000-0000-0000DFE70000}"/>
    <cellStyle name="Note 3 2 3 3 4 2" xfId="48692" xr:uid="{00000000-0005-0000-0000-0000E0E70000}"/>
    <cellStyle name="Note 3 2 3 3 4 3" xfId="59707" xr:uid="{00000000-0005-0000-0000-0000E1E70000}"/>
    <cellStyle name="Note 3 2 3 3 5" xfId="48693" xr:uid="{00000000-0005-0000-0000-0000E2E70000}"/>
    <cellStyle name="Note 3 2 3 3 6" xfId="48694" xr:uid="{00000000-0005-0000-0000-0000E3E70000}"/>
    <cellStyle name="Note 3 2 3 4" xfId="48695" xr:uid="{00000000-0005-0000-0000-0000E4E70000}"/>
    <cellStyle name="Note 3 2 3 4 2" xfId="48696" xr:uid="{00000000-0005-0000-0000-0000E5E70000}"/>
    <cellStyle name="Note 3 2 3 4 2 2" xfId="48697" xr:uid="{00000000-0005-0000-0000-0000E6E70000}"/>
    <cellStyle name="Note 3 2 3 4 2 2 2" xfId="48698" xr:uid="{00000000-0005-0000-0000-0000E7E70000}"/>
    <cellStyle name="Note 3 2 3 4 2 2 3" xfId="59708" xr:uid="{00000000-0005-0000-0000-0000E8E70000}"/>
    <cellStyle name="Note 3 2 3 4 2 3" xfId="48699" xr:uid="{00000000-0005-0000-0000-0000E9E70000}"/>
    <cellStyle name="Note 3 2 3 4 2 4" xfId="48700" xr:uid="{00000000-0005-0000-0000-0000EAE70000}"/>
    <cellStyle name="Note 3 2 3 4 3" xfId="48701" xr:uid="{00000000-0005-0000-0000-0000EBE70000}"/>
    <cellStyle name="Note 3 2 3 4 3 2" xfId="48702" xr:uid="{00000000-0005-0000-0000-0000ECE70000}"/>
    <cellStyle name="Note 3 2 3 4 3 3" xfId="59709" xr:uid="{00000000-0005-0000-0000-0000EDE70000}"/>
    <cellStyle name="Note 3 2 3 4 4" xfId="48703" xr:uid="{00000000-0005-0000-0000-0000EEE70000}"/>
    <cellStyle name="Note 3 2 3 4 5" xfId="48704" xr:uid="{00000000-0005-0000-0000-0000EFE70000}"/>
    <cellStyle name="Note 3 2 3 5" xfId="48705" xr:uid="{00000000-0005-0000-0000-0000F0E70000}"/>
    <cellStyle name="Note 3 2 3 5 2" xfId="48706" xr:uid="{00000000-0005-0000-0000-0000F1E70000}"/>
    <cellStyle name="Note 3 2 3 5 2 2" xfId="48707" xr:uid="{00000000-0005-0000-0000-0000F2E70000}"/>
    <cellStyle name="Note 3 2 3 5 2 3" xfId="59710" xr:uid="{00000000-0005-0000-0000-0000F3E70000}"/>
    <cellStyle name="Note 3 2 3 5 3" xfId="48708" xr:uid="{00000000-0005-0000-0000-0000F4E70000}"/>
    <cellStyle name="Note 3 2 3 5 4" xfId="48709" xr:uid="{00000000-0005-0000-0000-0000F5E70000}"/>
    <cellStyle name="Note 3 2 3 6" xfId="48710" xr:uid="{00000000-0005-0000-0000-0000F6E70000}"/>
    <cellStyle name="Note 3 2 3 6 2" xfId="48711" xr:uid="{00000000-0005-0000-0000-0000F7E70000}"/>
    <cellStyle name="Note 3 2 3 6 2 2" xfId="48712" xr:uid="{00000000-0005-0000-0000-0000F8E70000}"/>
    <cellStyle name="Note 3 2 3 6 2 3" xfId="59711" xr:uid="{00000000-0005-0000-0000-0000F9E70000}"/>
    <cellStyle name="Note 3 2 3 6 3" xfId="48713" xr:uid="{00000000-0005-0000-0000-0000FAE70000}"/>
    <cellStyle name="Note 3 2 3 6 4" xfId="48714" xr:uid="{00000000-0005-0000-0000-0000FBE70000}"/>
    <cellStyle name="Note 3 2 3 7" xfId="48715" xr:uid="{00000000-0005-0000-0000-0000FCE70000}"/>
    <cellStyle name="Note 3 2 3 7 2" xfId="48716" xr:uid="{00000000-0005-0000-0000-0000FDE70000}"/>
    <cellStyle name="Note 3 2 3 7 3" xfId="59712" xr:uid="{00000000-0005-0000-0000-0000FEE70000}"/>
    <cellStyle name="Note 3 2 3 8" xfId="48717" xr:uid="{00000000-0005-0000-0000-0000FFE70000}"/>
    <cellStyle name="Note 3 2 3 9" xfId="48718" xr:uid="{00000000-0005-0000-0000-000000E80000}"/>
    <cellStyle name="Note 3 2 4" xfId="48719" xr:uid="{00000000-0005-0000-0000-000001E80000}"/>
    <cellStyle name="Note 3 2 4 2" xfId="48720" xr:uid="{00000000-0005-0000-0000-000002E80000}"/>
    <cellStyle name="Note 3 2 4 2 2" xfId="48721" xr:uid="{00000000-0005-0000-0000-000003E80000}"/>
    <cellStyle name="Note 3 2 4 2 2 2" xfId="48722" xr:uid="{00000000-0005-0000-0000-000004E80000}"/>
    <cellStyle name="Note 3 2 4 2 2 2 2" xfId="48723" xr:uid="{00000000-0005-0000-0000-000005E80000}"/>
    <cellStyle name="Note 3 2 4 2 2 2 3" xfId="59713" xr:uid="{00000000-0005-0000-0000-000006E80000}"/>
    <cellStyle name="Note 3 2 4 2 2 3" xfId="48724" xr:uid="{00000000-0005-0000-0000-000007E80000}"/>
    <cellStyle name="Note 3 2 4 2 2 4" xfId="48725" xr:uid="{00000000-0005-0000-0000-000008E80000}"/>
    <cellStyle name="Note 3 2 4 2 3" xfId="48726" xr:uid="{00000000-0005-0000-0000-000009E80000}"/>
    <cellStyle name="Note 3 2 4 2 3 2" xfId="48727" xr:uid="{00000000-0005-0000-0000-00000AE80000}"/>
    <cellStyle name="Note 3 2 4 2 3 2 2" xfId="48728" xr:uid="{00000000-0005-0000-0000-00000BE80000}"/>
    <cellStyle name="Note 3 2 4 2 3 2 3" xfId="59714" xr:uid="{00000000-0005-0000-0000-00000CE80000}"/>
    <cellStyle name="Note 3 2 4 2 3 3" xfId="48729" xr:uid="{00000000-0005-0000-0000-00000DE80000}"/>
    <cellStyle name="Note 3 2 4 2 3 4" xfId="48730" xr:uid="{00000000-0005-0000-0000-00000EE80000}"/>
    <cellStyle name="Note 3 2 4 2 4" xfId="48731" xr:uid="{00000000-0005-0000-0000-00000FE80000}"/>
    <cellStyle name="Note 3 2 4 2 4 2" xfId="48732" xr:uid="{00000000-0005-0000-0000-000010E80000}"/>
    <cellStyle name="Note 3 2 4 2 4 3" xfId="59715" xr:uid="{00000000-0005-0000-0000-000011E80000}"/>
    <cellStyle name="Note 3 2 4 2 5" xfId="48733" xr:uid="{00000000-0005-0000-0000-000012E80000}"/>
    <cellStyle name="Note 3 2 4 2 6" xfId="48734" xr:uid="{00000000-0005-0000-0000-000013E80000}"/>
    <cellStyle name="Note 3 2 4 3" xfId="48735" xr:uid="{00000000-0005-0000-0000-000014E80000}"/>
    <cellStyle name="Note 3 2 4 3 2" xfId="48736" xr:uid="{00000000-0005-0000-0000-000015E80000}"/>
    <cellStyle name="Note 3 2 4 3 2 2" xfId="48737" xr:uid="{00000000-0005-0000-0000-000016E80000}"/>
    <cellStyle name="Note 3 2 4 3 2 3" xfId="59716" xr:uid="{00000000-0005-0000-0000-000017E80000}"/>
    <cellStyle name="Note 3 2 4 3 3" xfId="48738" xr:uid="{00000000-0005-0000-0000-000018E80000}"/>
    <cellStyle name="Note 3 2 4 3 4" xfId="48739" xr:uid="{00000000-0005-0000-0000-000019E80000}"/>
    <cellStyle name="Note 3 2 4 4" xfId="48740" xr:uid="{00000000-0005-0000-0000-00001AE80000}"/>
    <cellStyle name="Note 3 2 4 4 2" xfId="48741" xr:uid="{00000000-0005-0000-0000-00001BE80000}"/>
    <cellStyle name="Note 3 2 4 4 2 2" xfId="48742" xr:uid="{00000000-0005-0000-0000-00001CE80000}"/>
    <cellStyle name="Note 3 2 4 4 2 3" xfId="59717" xr:uid="{00000000-0005-0000-0000-00001DE80000}"/>
    <cellStyle name="Note 3 2 4 4 3" xfId="48743" xr:uid="{00000000-0005-0000-0000-00001EE80000}"/>
    <cellStyle name="Note 3 2 4 4 4" xfId="48744" xr:uid="{00000000-0005-0000-0000-00001FE80000}"/>
    <cellStyle name="Note 3 2 4 5" xfId="48745" xr:uid="{00000000-0005-0000-0000-000020E80000}"/>
    <cellStyle name="Note 3 2 4 5 2" xfId="48746" xr:uid="{00000000-0005-0000-0000-000021E80000}"/>
    <cellStyle name="Note 3 2 4 5 3" xfId="59718" xr:uid="{00000000-0005-0000-0000-000022E80000}"/>
    <cellStyle name="Note 3 2 4 6" xfId="48747" xr:uid="{00000000-0005-0000-0000-000023E80000}"/>
    <cellStyle name="Note 3 2 4 7" xfId="48748" xr:uid="{00000000-0005-0000-0000-000024E80000}"/>
    <cellStyle name="Note 3 2 5" xfId="48749" xr:uid="{00000000-0005-0000-0000-000025E80000}"/>
    <cellStyle name="Note 3 2 5 2" xfId="48750" xr:uid="{00000000-0005-0000-0000-000026E80000}"/>
    <cellStyle name="Note 3 2 5 2 2" xfId="48751" xr:uid="{00000000-0005-0000-0000-000027E80000}"/>
    <cellStyle name="Note 3 2 5 2 2 2" xfId="48752" xr:uid="{00000000-0005-0000-0000-000028E80000}"/>
    <cellStyle name="Note 3 2 5 2 2 3" xfId="59719" xr:uid="{00000000-0005-0000-0000-000029E80000}"/>
    <cellStyle name="Note 3 2 5 2 3" xfId="48753" xr:uid="{00000000-0005-0000-0000-00002AE80000}"/>
    <cellStyle name="Note 3 2 5 2 4" xfId="48754" xr:uid="{00000000-0005-0000-0000-00002BE80000}"/>
    <cellStyle name="Note 3 2 5 3" xfId="48755" xr:uid="{00000000-0005-0000-0000-00002CE80000}"/>
    <cellStyle name="Note 3 2 5 3 2" xfId="48756" xr:uid="{00000000-0005-0000-0000-00002DE80000}"/>
    <cellStyle name="Note 3 2 5 3 2 2" xfId="48757" xr:uid="{00000000-0005-0000-0000-00002EE80000}"/>
    <cellStyle name="Note 3 2 5 3 2 3" xfId="59720" xr:uid="{00000000-0005-0000-0000-00002FE80000}"/>
    <cellStyle name="Note 3 2 5 3 3" xfId="48758" xr:uid="{00000000-0005-0000-0000-000030E80000}"/>
    <cellStyle name="Note 3 2 5 3 4" xfId="48759" xr:uid="{00000000-0005-0000-0000-000031E80000}"/>
    <cellStyle name="Note 3 2 5 4" xfId="48760" xr:uid="{00000000-0005-0000-0000-000032E80000}"/>
    <cellStyle name="Note 3 2 5 4 2" xfId="48761" xr:uid="{00000000-0005-0000-0000-000033E80000}"/>
    <cellStyle name="Note 3 2 5 4 3" xfId="59721" xr:uid="{00000000-0005-0000-0000-000034E80000}"/>
    <cellStyle name="Note 3 2 5 5" xfId="48762" xr:uid="{00000000-0005-0000-0000-000035E80000}"/>
    <cellStyle name="Note 3 2 5 6" xfId="48763" xr:uid="{00000000-0005-0000-0000-000036E80000}"/>
    <cellStyle name="Note 3 2 6" xfId="48764" xr:uid="{00000000-0005-0000-0000-000037E80000}"/>
    <cellStyle name="Note 3 2 6 2" xfId="48765" xr:uid="{00000000-0005-0000-0000-000038E80000}"/>
    <cellStyle name="Note 3 2 6 2 2" xfId="48766" xr:uid="{00000000-0005-0000-0000-000039E80000}"/>
    <cellStyle name="Note 3 2 6 2 2 2" xfId="48767" xr:uid="{00000000-0005-0000-0000-00003AE80000}"/>
    <cellStyle name="Note 3 2 6 2 2 3" xfId="59722" xr:uid="{00000000-0005-0000-0000-00003BE80000}"/>
    <cellStyle name="Note 3 2 6 2 3" xfId="48768" xr:uid="{00000000-0005-0000-0000-00003CE80000}"/>
    <cellStyle name="Note 3 2 6 2 4" xfId="48769" xr:uid="{00000000-0005-0000-0000-00003DE80000}"/>
    <cellStyle name="Note 3 2 6 3" xfId="48770" xr:uid="{00000000-0005-0000-0000-00003EE80000}"/>
    <cellStyle name="Note 3 2 6 3 2" xfId="48771" xr:uid="{00000000-0005-0000-0000-00003FE80000}"/>
    <cellStyle name="Note 3 2 6 3 3" xfId="59723" xr:uid="{00000000-0005-0000-0000-000040E80000}"/>
    <cellStyle name="Note 3 2 6 4" xfId="48772" xr:uid="{00000000-0005-0000-0000-000041E80000}"/>
    <cellStyle name="Note 3 2 6 5" xfId="48773" xr:uid="{00000000-0005-0000-0000-000042E80000}"/>
    <cellStyle name="Note 3 2 7" xfId="48774" xr:uid="{00000000-0005-0000-0000-000043E80000}"/>
    <cellStyle name="Note 3 2 7 2" xfId="48775" xr:uid="{00000000-0005-0000-0000-000044E80000}"/>
    <cellStyle name="Note 3 2 7 2 2" xfId="48776" xr:uid="{00000000-0005-0000-0000-000045E80000}"/>
    <cellStyle name="Note 3 2 7 2 3" xfId="59724" xr:uid="{00000000-0005-0000-0000-000046E80000}"/>
    <cellStyle name="Note 3 2 7 3" xfId="48777" xr:uid="{00000000-0005-0000-0000-000047E80000}"/>
    <cellStyle name="Note 3 2 7 4" xfId="48778" xr:uid="{00000000-0005-0000-0000-000048E80000}"/>
    <cellStyle name="Note 3 2 8" xfId="48779" xr:uid="{00000000-0005-0000-0000-000049E80000}"/>
    <cellStyle name="Note 3 2 8 2" xfId="48780" xr:uid="{00000000-0005-0000-0000-00004AE80000}"/>
    <cellStyle name="Note 3 2 8 2 2" xfId="48781" xr:uid="{00000000-0005-0000-0000-00004BE80000}"/>
    <cellStyle name="Note 3 2 8 2 3" xfId="59725" xr:uid="{00000000-0005-0000-0000-00004CE80000}"/>
    <cellStyle name="Note 3 2 8 3" xfId="48782" xr:uid="{00000000-0005-0000-0000-00004DE80000}"/>
    <cellStyle name="Note 3 2 8 4" xfId="48783" xr:uid="{00000000-0005-0000-0000-00004EE80000}"/>
    <cellStyle name="Note 3 2 9" xfId="48784" xr:uid="{00000000-0005-0000-0000-00004FE80000}"/>
    <cellStyle name="Note 3 2 9 2" xfId="48785" xr:uid="{00000000-0005-0000-0000-000050E80000}"/>
    <cellStyle name="Note 3 2 9 3" xfId="59726" xr:uid="{00000000-0005-0000-0000-000051E80000}"/>
    <cellStyle name="Note 3 3" xfId="48786" xr:uid="{00000000-0005-0000-0000-000052E80000}"/>
    <cellStyle name="Note 3 3 10" xfId="48787" xr:uid="{00000000-0005-0000-0000-000053E80000}"/>
    <cellStyle name="Note 3 3 11" xfId="48788" xr:uid="{00000000-0005-0000-0000-000054E80000}"/>
    <cellStyle name="Note 3 3 12" xfId="60520" xr:uid="{00000000-0005-0000-0000-000055E80000}"/>
    <cellStyle name="Note 3 3 2" xfId="48789" xr:uid="{00000000-0005-0000-0000-000056E80000}"/>
    <cellStyle name="Note 3 3 2 10" xfId="48790" xr:uid="{00000000-0005-0000-0000-000057E80000}"/>
    <cellStyle name="Note 3 3 2 2" xfId="48791" xr:uid="{00000000-0005-0000-0000-000058E80000}"/>
    <cellStyle name="Note 3 3 2 2 2" xfId="48792" xr:uid="{00000000-0005-0000-0000-000059E80000}"/>
    <cellStyle name="Note 3 3 2 2 2 2" xfId="48793" xr:uid="{00000000-0005-0000-0000-00005AE80000}"/>
    <cellStyle name="Note 3 3 2 2 2 2 2" xfId="48794" xr:uid="{00000000-0005-0000-0000-00005BE80000}"/>
    <cellStyle name="Note 3 3 2 2 2 2 2 2" xfId="48795" xr:uid="{00000000-0005-0000-0000-00005CE80000}"/>
    <cellStyle name="Note 3 3 2 2 2 2 2 2 2" xfId="48796" xr:uid="{00000000-0005-0000-0000-00005DE80000}"/>
    <cellStyle name="Note 3 3 2 2 2 2 2 2 3" xfId="59727" xr:uid="{00000000-0005-0000-0000-00005EE80000}"/>
    <cellStyle name="Note 3 3 2 2 2 2 2 3" xfId="48797" xr:uid="{00000000-0005-0000-0000-00005FE80000}"/>
    <cellStyle name="Note 3 3 2 2 2 2 2 4" xfId="48798" xr:uid="{00000000-0005-0000-0000-000060E80000}"/>
    <cellStyle name="Note 3 3 2 2 2 2 3" xfId="48799" xr:uid="{00000000-0005-0000-0000-000061E80000}"/>
    <cellStyle name="Note 3 3 2 2 2 2 3 2" xfId="48800" xr:uid="{00000000-0005-0000-0000-000062E80000}"/>
    <cellStyle name="Note 3 3 2 2 2 2 3 2 2" xfId="48801" xr:uid="{00000000-0005-0000-0000-000063E80000}"/>
    <cellStyle name="Note 3 3 2 2 2 2 3 2 3" xfId="59728" xr:uid="{00000000-0005-0000-0000-000064E80000}"/>
    <cellStyle name="Note 3 3 2 2 2 2 3 3" xfId="48802" xr:uid="{00000000-0005-0000-0000-000065E80000}"/>
    <cellStyle name="Note 3 3 2 2 2 2 3 4" xfId="48803" xr:uid="{00000000-0005-0000-0000-000066E80000}"/>
    <cellStyle name="Note 3 3 2 2 2 2 4" xfId="48804" xr:uid="{00000000-0005-0000-0000-000067E80000}"/>
    <cellStyle name="Note 3 3 2 2 2 2 4 2" xfId="48805" xr:uid="{00000000-0005-0000-0000-000068E80000}"/>
    <cellStyle name="Note 3 3 2 2 2 2 4 3" xfId="59729" xr:uid="{00000000-0005-0000-0000-000069E80000}"/>
    <cellStyle name="Note 3 3 2 2 2 2 5" xfId="48806" xr:uid="{00000000-0005-0000-0000-00006AE80000}"/>
    <cellStyle name="Note 3 3 2 2 2 2 6" xfId="48807" xr:uid="{00000000-0005-0000-0000-00006BE80000}"/>
    <cellStyle name="Note 3 3 2 2 2 3" xfId="48808" xr:uid="{00000000-0005-0000-0000-00006CE80000}"/>
    <cellStyle name="Note 3 3 2 2 2 3 2" xfId="48809" xr:uid="{00000000-0005-0000-0000-00006DE80000}"/>
    <cellStyle name="Note 3 3 2 2 2 3 2 2" xfId="48810" xr:uid="{00000000-0005-0000-0000-00006EE80000}"/>
    <cellStyle name="Note 3 3 2 2 2 3 2 3" xfId="59730" xr:uid="{00000000-0005-0000-0000-00006FE80000}"/>
    <cellStyle name="Note 3 3 2 2 2 3 3" xfId="48811" xr:uid="{00000000-0005-0000-0000-000070E80000}"/>
    <cellStyle name="Note 3 3 2 2 2 3 4" xfId="48812" xr:uid="{00000000-0005-0000-0000-000071E80000}"/>
    <cellStyle name="Note 3 3 2 2 2 4" xfId="48813" xr:uid="{00000000-0005-0000-0000-000072E80000}"/>
    <cellStyle name="Note 3 3 2 2 2 4 2" xfId="48814" xr:uid="{00000000-0005-0000-0000-000073E80000}"/>
    <cellStyle name="Note 3 3 2 2 2 4 2 2" xfId="48815" xr:uid="{00000000-0005-0000-0000-000074E80000}"/>
    <cellStyle name="Note 3 3 2 2 2 4 2 3" xfId="59731" xr:uid="{00000000-0005-0000-0000-000075E80000}"/>
    <cellStyle name="Note 3 3 2 2 2 4 3" xfId="48816" xr:uid="{00000000-0005-0000-0000-000076E80000}"/>
    <cellStyle name="Note 3 3 2 2 2 4 4" xfId="48817" xr:uid="{00000000-0005-0000-0000-000077E80000}"/>
    <cellStyle name="Note 3 3 2 2 2 5" xfId="48818" xr:uid="{00000000-0005-0000-0000-000078E80000}"/>
    <cellStyle name="Note 3 3 2 2 2 5 2" xfId="48819" xr:uid="{00000000-0005-0000-0000-000079E80000}"/>
    <cellStyle name="Note 3 3 2 2 2 5 3" xfId="59732" xr:uid="{00000000-0005-0000-0000-00007AE80000}"/>
    <cellStyle name="Note 3 3 2 2 2 6" xfId="48820" xr:uid="{00000000-0005-0000-0000-00007BE80000}"/>
    <cellStyle name="Note 3 3 2 2 2 7" xfId="48821" xr:uid="{00000000-0005-0000-0000-00007CE80000}"/>
    <cellStyle name="Note 3 3 2 2 3" xfId="48822" xr:uid="{00000000-0005-0000-0000-00007DE80000}"/>
    <cellStyle name="Note 3 3 2 2 3 2" xfId="48823" xr:uid="{00000000-0005-0000-0000-00007EE80000}"/>
    <cellStyle name="Note 3 3 2 2 3 2 2" xfId="48824" xr:uid="{00000000-0005-0000-0000-00007FE80000}"/>
    <cellStyle name="Note 3 3 2 2 3 2 2 2" xfId="48825" xr:uid="{00000000-0005-0000-0000-000080E80000}"/>
    <cellStyle name="Note 3 3 2 2 3 2 2 3" xfId="59733" xr:uid="{00000000-0005-0000-0000-000081E80000}"/>
    <cellStyle name="Note 3 3 2 2 3 2 3" xfId="48826" xr:uid="{00000000-0005-0000-0000-000082E80000}"/>
    <cellStyle name="Note 3 3 2 2 3 2 4" xfId="48827" xr:uid="{00000000-0005-0000-0000-000083E80000}"/>
    <cellStyle name="Note 3 3 2 2 3 3" xfId="48828" xr:uid="{00000000-0005-0000-0000-000084E80000}"/>
    <cellStyle name="Note 3 3 2 2 3 3 2" xfId="48829" xr:uid="{00000000-0005-0000-0000-000085E80000}"/>
    <cellStyle name="Note 3 3 2 2 3 3 2 2" xfId="48830" xr:uid="{00000000-0005-0000-0000-000086E80000}"/>
    <cellStyle name="Note 3 3 2 2 3 3 2 3" xfId="59734" xr:uid="{00000000-0005-0000-0000-000087E80000}"/>
    <cellStyle name="Note 3 3 2 2 3 3 3" xfId="48831" xr:uid="{00000000-0005-0000-0000-000088E80000}"/>
    <cellStyle name="Note 3 3 2 2 3 3 4" xfId="48832" xr:uid="{00000000-0005-0000-0000-000089E80000}"/>
    <cellStyle name="Note 3 3 2 2 3 4" xfId="48833" xr:uid="{00000000-0005-0000-0000-00008AE80000}"/>
    <cellStyle name="Note 3 3 2 2 3 4 2" xfId="48834" xr:uid="{00000000-0005-0000-0000-00008BE80000}"/>
    <cellStyle name="Note 3 3 2 2 3 4 3" xfId="59735" xr:uid="{00000000-0005-0000-0000-00008CE80000}"/>
    <cellStyle name="Note 3 3 2 2 3 5" xfId="48835" xr:uid="{00000000-0005-0000-0000-00008DE80000}"/>
    <cellStyle name="Note 3 3 2 2 3 6" xfId="48836" xr:uid="{00000000-0005-0000-0000-00008EE80000}"/>
    <cellStyle name="Note 3 3 2 2 4" xfId="48837" xr:uid="{00000000-0005-0000-0000-00008FE80000}"/>
    <cellStyle name="Note 3 3 2 2 4 2" xfId="48838" xr:uid="{00000000-0005-0000-0000-000090E80000}"/>
    <cellStyle name="Note 3 3 2 2 4 2 2" xfId="48839" xr:uid="{00000000-0005-0000-0000-000091E80000}"/>
    <cellStyle name="Note 3 3 2 2 4 2 3" xfId="59736" xr:uid="{00000000-0005-0000-0000-000092E80000}"/>
    <cellStyle name="Note 3 3 2 2 4 3" xfId="48840" xr:uid="{00000000-0005-0000-0000-000093E80000}"/>
    <cellStyle name="Note 3 3 2 2 4 4" xfId="48841" xr:uid="{00000000-0005-0000-0000-000094E80000}"/>
    <cellStyle name="Note 3 3 2 2 5" xfId="48842" xr:uid="{00000000-0005-0000-0000-000095E80000}"/>
    <cellStyle name="Note 3 3 2 2 5 2" xfId="48843" xr:uid="{00000000-0005-0000-0000-000096E80000}"/>
    <cellStyle name="Note 3 3 2 2 5 2 2" xfId="48844" xr:uid="{00000000-0005-0000-0000-000097E80000}"/>
    <cellStyle name="Note 3 3 2 2 5 2 3" xfId="59737" xr:uid="{00000000-0005-0000-0000-000098E80000}"/>
    <cellStyle name="Note 3 3 2 2 5 3" xfId="48845" xr:uid="{00000000-0005-0000-0000-000099E80000}"/>
    <cellStyle name="Note 3 3 2 2 5 4" xfId="48846" xr:uid="{00000000-0005-0000-0000-00009AE80000}"/>
    <cellStyle name="Note 3 3 2 2 6" xfId="48847" xr:uid="{00000000-0005-0000-0000-00009BE80000}"/>
    <cellStyle name="Note 3 3 2 2 6 2" xfId="48848" xr:uid="{00000000-0005-0000-0000-00009CE80000}"/>
    <cellStyle name="Note 3 3 2 2 6 3" xfId="59738" xr:uid="{00000000-0005-0000-0000-00009DE80000}"/>
    <cellStyle name="Note 3 3 2 2 7" xfId="48849" xr:uid="{00000000-0005-0000-0000-00009EE80000}"/>
    <cellStyle name="Note 3 3 2 2 8" xfId="48850" xr:uid="{00000000-0005-0000-0000-00009FE80000}"/>
    <cellStyle name="Note 3 3 2 3" xfId="48851" xr:uid="{00000000-0005-0000-0000-0000A0E80000}"/>
    <cellStyle name="Note 3 3 2 3 2" xfId="48852" xr:uid="{00000000-0005-0000-0000-0000A1E80000}"/>
    <cellStyle name="Note 3 3 2 3 2 2" xfId="48853" xr:uid="{00000000-0005-0000-0000-0000A2E80000}"/>
    <cellStyle name="Note 3 3 2 3 2 2 2" xfId="48854" xr:uid="{00000000-0005-0000-0000-0000A3E80000}"/>
    <cellStyle name="Note 3 3 2 3 2 2 2 2" xfId="48855" xr:uid="{00000000-0005-0000-0000-0000A4E80000}"/>
    <cellStyle name="Note 3 3 2 3 2 2 2 3" xfId="59739" xr:uid="{00000000-0005-0000-0000-0000A5E80000}"/>
    <cellStyle name="Note 3 3 2 3 2 2 3" xfId="48856" xr:uid="{00000000-0005-0000-0000-0000A6E80000}"/>
    <cellStyle name="Note 3 3 2 3 2 2 4" xfId="48857" xr:uid="{00000000-0005-0000-0000-0000A7E80000}"/>
    <cellStyle name="Note 3 3 2 3 2 3" xfId="48858" xr:uid="{00000000-0005-0000-0000-0000A8E80000}"/>
    <cellStyle name="Note 3 3 2 3 2 3 2" xfId="48859" xr:uid="{00000000-0005-0000-0000-0000A9E80000}"/>
    <cellStyle name="Note 3 3 2 3 2 3 2 2" xfId="48860" xr:uid="{00000000-0005-0000-0000-0000AAE80000}"/>
    <cellStyle name="Note 3 3 2 3 2 3 2 3" xfId="59740" xr:uid="{00000000-0005-0000-0000-0000ABE80000}"/>
    <cellStyle name="Note 3 3 2 3 2 3 3" xfId="48861" xr:uid="{00000000-0005-0000-0000-0000ACE80000}"/>
    <cellStyle name="Note 3 3 2 3 2 3 4" xfId="48862" xr:uid="{00000000-0005-0000-0000-0000ADE80000}"/>
    <cellStyle name="Note 3 3 2 3 2 4" xfId="48863" xr:uid="{00000000-0005-0000-0000-0000AEE80000}"/>
    <cellStyle name="Note 3 3 2 3 2 4 2" xfId="48864" xr:uid="{00000000-0005-0000-0000-0000AFE80000}"/>
    <cellStyle name="Note 3 3 2 3 2 4 3" xfId="59741" xr:uid="{00000000-0005-0000-0000-0000B0E80000}"/>
    <cellStyle name="Note 3 3 2 3 2 5" xfId="48865" xr:uid="{00000000-0005-0000-0000-0000B1E80000}"/>
    <cellStyle name="Note 3 3 2 3 2 6" xfId="48866" xr:uid="{00000000-0005-0000-0000-0000B2E80000}"/>
    <cellStyle name="Note 3 3 2 3 3" xfId="48867" xr:uid="{00000000-0005-0000-0000-0000B3E80000}"/>
    <cellStyle name="Note 3 3 2 3 3 2" xfId="48868" xr:uid="{00000000-0005-0000-0000-0000B4E80000}"/>
    <cellStyle name="Note 3 3 2 3 3 2 2" xfId="48869" xr:uid="{00000000-0005-0000-0000-0000B5E80000}"/>
    <cellStyle name="Note 3 3 2 3 3 2 3" xfId="59742" xr:uid="{00000000-0005-0000-0000-0000B6E80000}"/>
    <cellStyle name="Note 3 3 2 3 3 3" xfId="48870" xr:uid="{00000000-0005-0000-0000-0000B7E80000}"/>
    <cellStyle name="Note 3 3 2 3 3 4" xfId="48871" xr:uid="{00000000-0005-0000-0000-0000B8E80000}"/>
    <cellStyle name="Note 3 3 2 3 4" xfId="48872" xr:uid="{00000000-0005-0000-0000-0000B9E80000}"/>
    <cellStyle name="Note 3 3 2 3 4 2" xfId="48873" xr:uid="{00000000-0005-0000-0000-0000BAE80000}"/>
    <cellStyle name="Note 3 3 2 3 4 2 2" xfId="48874" xr:uid="{00000000-0005-0000-0000-0000BBE80000}"/>
    <cellStyle name="Note 3 3 2 3 4 2 3" xfId="59743" xr:uid="{00000000-0005-0000-0000-0000BCE80000}"/>
    <cellStyle name="Note 3 3 2 3 4 3" xfId="48875" xr:uid="{00000000-0005-0000-0000-0000BDE80000}"/>
    <cellStyle name="Note 3 3 2 3 4 4" xfId="48876" xr:uid="{00000000-0005-0000-0000-0000BEE80000}"/>
    <cellStyle name="Note 3 3 2 3 5" xfId="48877" xr:uid="{00000000-0005-0000-0000-0000BFE80000}"/>
    <cellStyle name="Note 3 3 2 3 5 2" xfId="48878" xr:uid="{00000000-0005-0000-0000-0000C0E80000}"/>
    <cellStyle name="Note 3 3 2 3 5 3" xfId="59744" xr:uid="{00000000-0005-0000-0000-0000C1E80000}"/>
    <cellStyle name="Note 3 3 2 3 6" xfId="48879" xr:uid="{00000000-0005-0000-0000-0000C2E80000}"/>
    <cellStyle name="Note 3 3 2 3 7" xfId="48880" xr:uid="{00000000-0005-0000-0000-0000C3E80000}"/>
    <cellStyle name="Note 3 3 2 4" xfId="48881" xr:uid="{00000000-0005-0000-0000-0000C4E80000}"/>
    <cellStyle name="Note 3 3 2 4 2" xfId="48882" xr:uid="{00000000-0005-0000-0000-0000C5E80000}"/>
    <cellStyle name="Note 3 3 2 4 2 2" xfId="48883" xr:uid="{00000000-0005-0000-0000-0000C6E80000}"/>
    <cellStyle name="Note 3 3 2 4 2 2 2" xfId="48884" xr:uid="{00000000-0005-0000-0000-0000C7E80000}"/>
    <cellStyle name="Note 3 3 2 4 2 2 3" xfId="59745" xr:uid="{00000000-0005-0000-0000-0000C8E80000}"/>
    <cellStyle name="Note 3 3 2 4 2 3" xfId="48885" xr:uid="{00000000-0005-0000-0000-0000C9E80000}"/>
    <cellStyle name="Note 3 3 2 4 2 4" xfId="48886" xr:uid="{00000000-0005-0000-0000-0000CAE80000}"/>
    <cellStyle name="Note 3 3 2 4 3" xfId="48887" xr:uid="{00000000-0005-0000-0000-0000CBE80000}"/>
    <cellStyle name="Note 3 3 2 4 3 2" xfId="48888" xr:uid="{00000000-0005-0000-0000-0000CCE80000}"/>
    <cellStyle name="Note 3 3 2 4 3 2 2" xfId="48889" xr:uid="{00000000-0005-0000-0000-0000CDE80000}"/>
    <cellStyle name="Note 3 3 2 4 3 2 3" xfId="59746" xr:uid="{00000000-0005-0000-0000-0000CEE80000}"/>
    <cellStyle name="Note 3 3 2 4 3 3" xfId="48890" xr:uid="{00000000-0005-0000-0000-0000CFE80000}"/>
    <cellStyle name="Note 3 3 2 4 3 4" xfId="48891" xr:uid="{00000000-0005-0000-0000-0000D0E80000}"/>
    <cellStyle name="Note 3 3 2 4 4" xfId="48892" xr:uid="{00000000-0005-0000-0000-0000D1E80000}"/>
    <cellStyle name="Note 3 3 2 4 4 2" xfId="48893" xr:uid="{00000000-0005-0000-0000-0000D2E80000}"/>
    <cellStyle name="Note 3 3 2 4 4 3" xfId="59747" xr:uid="{00000000-0005-0000-0000-0000D3E80000}"/>
    <cellStyle name="Note 3 3 2 4 5" xfId="48894" xr:uid="{00000000-0005-0000-0000-0000D4E80000}"/>
    <cellStyle name="Note 3 3 2 4 6" xfId="48895" xr:uid="{00000000-0005-0000-0000-0000D5E80000}"/>
    <cellStyle name="Note 3 3 2 5" xfId="48896" xr:uid="{00000000-0005-0000-0000-0000D6E80000}"/>
    <cellStyle name="Note 3 3 2 5 2" xfId="48897" xr:uid="{00000000-0005-0000-0000-0000D7E80000}"/>
    <cellStyle name="Note 3 3 2 5 2 2" xfId="48898" xr:uid="{00000000-0005-0000-0000-0000D8E80000}"/>
    <cellStyle name="Note 3 3 2 5 2 2 2" xfId="48899" xr:uid="{00000000-0005-0000-0000-0000D9E80000}"/>
    <cellStyle name="Note 3 3 2 5 2 2 3" xfId="59748" xr:uid="{00000000-0005-0000-0000-0000DAE80000}"/>
    <cellStyle name="Note 3 3 2 5 2 3" xfId="48900" xr:uid="{00000000-0005-0000-0000-0000DBE80000}"/>
    <cellStyle name="Note 3 3 2 5 2 4" xfId="48901" xr:uid="{00000000-0005-0000-0000-0000DCE80000}"/>
    <cellStyle name="Note 3 3 2 5 3" xfId="48902" xr:uid="{00000000-0005-0000-0000-0000DDE80000}"/>
    <cellStyle name="Note 3 3 2 5 3 2" xfId="48903" xr:uid="{00000000-0005-0000-0000-0000DEE80000}"/>
    <cellStyle name="Note 3 3 2 5 3 3" xfId="59749" xr:uid="{00000000-0005-0000-0000-0000DFE80000}"/>
    <cellStyle name="Note 3 3 2 5 4" xfId="48904" xr:uid="{00000000-0005-0000-0000-0000E0E80000}"/>
    <cellStyle name="Note 3 3 2 5 5" xfId="48905" xr:uid="{00000000-0005-0000-0000-0000E1E80000}"/>
    <cellStyle name="Note 3 3 2 6" xfId="48906" xr:uid="{00000000-0005-0000-0000-0000E2E80000}"/>
    <cellStyle name="Note 3 3 2 6 2" xfId="48907" xr:uid="{00000000-0005-0000-0000-0000E3E80000}"/>
    <cellStyle name="Note 3 3 2 6 2 2" xfId="48908" xr:uid="{00000000-0005-0000-0000-0000E4E80000}"/>
    <cellStyle name="Note 3 3 2 6 2 3" xfId="59750" xr:uid="{00000000-0005-0000-0000-0000E5E80000}"/>
    <cellStyle name="Note 3 3 2 6 3" xfId="48909" xr:uid="{00000000-0005-0000-0000-0000E6E80000}"/>
    <cellStyle name="Note 3 3 2 6 4" xfId="48910" xr:uid="{00000000-0005-0000-0000-0000E7E80000}"/>
    <cellStyle name="Note 3 3 2 7" xfId="48911" xr:uid="{00000000-0005-0000-0000-0000E8E80000}"/>
    <cellStyle name="Note 3 3 2 7 2" xfId="48912" xr:uid="{00000000-0005-0000-0000-0000E9E80000}"/>
    <cellStyle name="Note 3 3 2 7 2 2" xfId="48913" xr:uid="{00000000-0005-0000-0000-0000EAE80000}"/>
    <cellStyle name="Note 3 3 2 7 2 3" xfId="59751" xr:uid="{00000000-0005-0000-0000-0000EBE80000}"/>
    <cellStyle name="Note 3 3 2 7 3" xfId="48914" xr:uid="{00000000-0005-0000-0000-0000ECE80000}"/>
    <cellStyle name="Note 3 3 2 7 4" xfId="48915" xr:uid="{00000000-0005-0000-0000-0000EDE80000}"/>
    <cellStyle name="Note 3 3 2 8" xfId="48916" xr:uid="{00000000-0005-0000-0000-0000EEE80000}"/>
    <cellStyle name="Note 3 3 2 8 2" xfId="48917" xr:uid="{00000000-0005-0000-0000-0000EFE80000}"/>
    <cellStyle name="Note 3 3 2 8 3" xfId="59752" xr:uid="{00000000-0005-0000-0000-0000F0E80000}"/>
    <cellStyle name="Note 3 3 2 9" xfId="48918" xr:uid="{00000000-0005-0000-0000-0000F1E80000}"/>
    <cellStyle name="Note 3 3 3" xfId="48919" xr:uid="{00000000-0005-0000-0000-0000F2E80000}"/>
    <cellStyle name="Note 3 3 3 2" xfId="48920" xr:uid="{00000000-0005-0000-0000-0000F3E80000}"/>
    <cellStyle name="Note 3 3 3 2 2" xfId="48921" xr:uid="{00000000-0005-0000-0000-0000F4E80000}"/>
    <cellStyle name="Note 3 3 3 2 2 2" xfId="48922" xr:uid="{00000000-0005-0000-0000-0000F5E80000}"/>
    <cellStyle name="Note 3 3 3 2 2 2 2" xfId="48923" xr:uid="{00000000-0005-0000-0000-0000F6E80000}"/>
    <cellStyle name="Note 3 3 3 2 2 2 2 2" xfId="48924" xr:uid="{00000000-0005-0000-0000-0000F7E80000}"/>
    <cellStyle name="Note 3 3 3 2 2 2 2 3" xfId="59753" xr:uid="{00000000-0005-0000-0000-0000F8E80000}"/>
    <cellStyle name="Note 3 3 3 2 2 2 3" xfId="48925" xr:uid="{00000000-0005-0000-0000-0000F9E80000}"/>
    <cellStyle name="Note 3 3 3 2 2 2 4" xfId="48926" xr:uid="{00000000-0005-0000-0000-0000FAE80000}"/>
    <cellStyle name="Note 3 3 3 2 2 3" xfId="48927" xr:uid="{00000000-0005-0000-0000-0000FBE80000}"/>
    <cellStyle name="Note 3 3 3 2 2 3 2" xfId="48928" xr:uid="{00000000-0005-0000-0000-0000FCE80000}"/>
    <cellStyle name="Note 3 3 3 2 2 3 2 2" xfId="48929" xr:uid="{00000000-0005-0000-0000-0000FDE80000}"/>
    <cellStyle name="Note 3 3 3 2 2 3 2 3" xfId="59754" xr:uid="{00000000-0005-0000-0000-0000FEE80000}"/>
    <cellStyle name="Note 3 3 3 2 2 3 3" xfId="48930" xr:uid="{00000000-0005-0000-0000-0000FFE80000}"/>
    <cellStyle name="Note 3 3 3 2 2 3 4" xfId="48931" xr:uid="{00000000-0005-0000-0000-000000E90000}"/>
    <cellStyle name="Note 3 3 3 2 2 4" xfId="48932" xr:uid="{00000000-0005-0000-0000-000001E90000}"/>
    <cellStyle name="Note 3 3 3 2 2 4 2" xfId="48933" xr:uid="{00000000-0005-0000-0000-000002E90000}"/>
    <cellStyle name="Note 3 3 3 2 2 4 3" xfId="59755" xr:uid="{00000000-0005-0000-0000-000003E90000}"/>
    <cellStyle name="Note 3 3 3 2 2 5" xfId="48934" xr:uid="{00000000-0005-0000-0000-000004E90000}"/>
    <cellStyle name="Note 3 3 3 2 2 6" xfId="48935" xr:uid="{00000000-0005-0000-0000-000005E90000}"/>
    <cellStyle name="Note 3 3 3 2 3" xfId="48936" xr:uid="{00000000-0005-0000-0000-000006E90000}"/>
    <cellStyle name="Note 3 3 3 2 3 2" xfId="48937" xr:uid="{00000000-0005-0000-0000-000007E90000}"/>
    <cellStyle name="Note 3 3 3 2 3 2 2" xfId="48938" xr:uid="{00000000-0005-0000-0000-000008E90000}"/>
    <cellStyle name="Note 3 3 3 2 3 2 3" xfId="59756" xr:uid="{00000000-0005-0000-0000-000009E90000}"/>
    <cellStyle name="Note 3 3 3 2 3 3" xfId="48939" xr:uid="{00000000-0005-0000-0000-00000AE90000}"/>
    <cellStyle name="Note 3 3 3 2 3 4" xfId="48940" xr:uid="{00000000-0005-0000-0000-00000BE90000}"/>
    <cellStyle name="Note 3 3 3 2 4" xfId="48941" xr:uid="{00000000-0005-0000-0000-00000CE90000}"/>
    <cellStyle name="Note 3 3 3 2 4 2" xfId="48942" xr:uid="{00000000-0005-0000-0000-00000DE90000}"/>
    <cellStyle name="Note 3 3 3 2 4 2 2" xfId="48943" xr:uid="{00000000-0005-0000-0000-00000EE90000}"/>
    <cellStyle name="Note 3 3 3 2 4 2 3" xfId="59757" xr:uid="{00000000-0005-0000-0000-00000FE90000}"/>
    <cellStyle name="Note 3 3 3 2 4 3" xfId="48944" xr:uid="{00000000-0005-0000-0000-000010E90000}"/>
    <cellStyle name="Note 3 3 3 2 4 4" xfId="48945" xr:uid="{00000000-0005-0000-0000-000011E90000}"/>
    <cellStyle name="Note 3 3 3 2 5" xfId="48946" xr:uid="{00000000-0005-0000-0000-000012E90000}"/>
    <cellStyle name="Note 3 3 3 2 5 2" xfId="48947" xr:uid="{00000000-0005-0000-0000-000013E90000}"/>
    <cellStyle name="Note 3 3 3 2 5 3" xfId="59758" xr:uid="{00000000-0005-0000-0000-000014E90000}"/>
    <cellStyle name="Note 3 3 3 2 6" xfId="48948" xr:uid="{00000000-0005-0000-0000-000015E90000}"/>
    <cellStyle name="Note 3 3 3 2 7" xfId="48949" xr:uid="{00000000-0005-0000-0000-000016E90000}"/>
    <cellStyle name="Note 3 3 3 3" xfId="48950" xr:uid="{00000000-0005-0000-0000-000017E90000}"/>
    <cellStyle name="Note 3 3 3 3 2" xfId="48951" xr:uid="{00000000-0005-0000-0000-000018E90000}"/>
    <cellStyle name="Note 3 3 3 3 2 2" xfId="48952" xr:uid="{00000000-0005-0000-0000-000019E90000}"/>
    <cellStyle name="Note 3 3 3 3 2 2 2" xfId="48953" xr:uid="{00000000-0005-0000-0000-00001AE90000}"/>
    <cellStyle name="Note 3 3 3 3 2 2 3" xfId="59759" xr:uid="{00000000-0005-0000-0000-00001BE90000}"/>
    <cellStyle name="Note 3 3 3 3 2 3" xfId="48954" xr:uid="{00000000-0005-0000-0000-00001CE90000}"/>
    <cellStyle name="Note 3 3 3 3 2 4" xfId="48955" xr:uid="{00000000-0005-0000-0000-00001DE90000}"/>
    <cellStyle name="Note 3 3 3 3 3" xfId="48956" xr:uid="{00000000-0005-0000-0000-00001EE90000}"/>
    <cellStyle name="Note 3 3 3 3 3 2" xfId="48957" xr:uid="{00000000-0005-0000-0000-00001FE90000}"/>
    <cellStyle name="Note 3 3 3 3 3 2 2" xfId="48958" xr:uid="{00000000-0005-0000-0000-000020E90000}"/>
    <cellStyle name="Note 3 3 3 3 3 2 3" xfId="59760" xr:uid="{00000000-0005-0000-0000-000021E90000}"/>
    <cellStyle name="Note 3 3 3 3 3 3" xfId="48959" xr:uid="{00000000-0005-0000-0000-000022E90000}"/>
    <cellStyle name="Note 3 3 3 3 3 4" xfId="48960" xr:uid="{00000000-0005-0000-0000-000023E90000}"/>
    <cellStyle name="Note 3 3 3 3 4" xfId="48961" xr:uid="{00000000-0005-0000-0000-000024E90000}"/>
    <cellStyle name="Note 3 3 3 3 4 2" xfId="48962" xr:uid="{00000000-0005-0000-0000-000025E90000}"/>
    <cellStyle name="Note 3 3 3 3 4 3" xfId="59761" xr:uid="{00000000-0005-0000-0000-000026E90000}"/>
    <cellStyle name="Note 3 3 3 3 5" xfId="48963" xr:uid="{00000000-0005-0000-0000-000027E90000}"/>
    <cellStyle name="Note 3 3 3 3 6" xfId="48964" xr:uid="{00000000-0005-0000-0000-000028E90000}"/>
    <cellStyle name="Note 3 3 3 4" xfId="48965" xr:uid="{00000000-0005-0000-0000-000029E90000}"/>
    <cellStyle name="Note 3 3 3 4 2" xfId="48966" xr:uid="{00000000-0005-0000-0000-00002AE90000}"/>
    <cellStyle name="Note 3 3 3 4 2 2" xfId="48967" xr:uid="{00000000-0005-0000-0000-00002BE90000}"/>
    <cellStyle name="Note 3 3 3 4 2 3" xfId="59762" xr:uid="{00000000-0005-0000-0000-00002CE90000}"/>
    <cellStyle name="Note 3 3 3 4 3" xfId="48968" xr:uid="{00000000-0005-0000-0000-00002DE90000}"/>
    <cellStyle name="Note 3 3 3 4 4" xfId="48969" xr:uid="{00000000-0005-0000-0000-00002EE90000}"/>
    <cellStyle name="Note 3 3 3 5" xfId="48970" xr:uid="{00000000-0005-0000-0000-00002FE90000}"/>
    <cellStyle name="Note 3 3 3 5 2" xfId="48971" xr:uid="{00000000-0005-0000-0000-000030E90000}"/>
    <cellStyle name="Note 3 3 3 5 2 2" xfId="48972" xr:uid="{00000000-0005-0000-0000-000031E90000}"/>
    <cellStyle name="Note 3 3 3 5 2 3" xfId="59763" xr:uid="{00000000-0005-0000-0000-000032E90000}"/>
    <cellStyle name="Note 3 3 3 5 3" xfId="48973" xr:uid="{00000000-0005-0000-0000-000033E90000}"/>
    <cellStyle name="Note 3 3 3 5 4" xfId="48974" xr:uid="{00000000-0005-0000-0000-000034E90000}"/>
    <cellStyle name="Note 3 3 3 6" xfId="48975" xr:uid="{00000000-0005-0000-0000-000035E90000}"/>
    <cellStyle name="Note 3 3 3 6 2" xfId="48976" xr:uid="{00000000-0005-0000-0000-000036E90000}"/>
    <cellStyle name="Note 3 3 3 6 3" xfId="59764" xr:uid="{00000000-0005-0000-0000-000037E90000}"/>
    <cellStyle name="Note 3 3 3 7" xfId="48977" xr:uid="{00000000-0005-0000-0000-000038E90000}"/>
    <cellStyle name="Note 3 3 3 8" xfId="48978" xr:uid="{00000000-0005-0000-0000-000039E90000}"/>
    <cellStyle name="Note 3 3 4" xfId="48979" xr:uid="{00000000-0005-0000-0000-00003AE90000}"/>
    <cellStyle name="Note 3 3 4 2" xfId="48980" xr:uid="{00000000-0005-0000-0000-00003BE90000}"/>
    <cellStyle name="Note 3 3 4 2 2" xfId="48981" xr:uid="{00000000-0005-0000-0000-00003CE90000}"/>
    <cellStyle name="Note 3 3 4 2 2 2" xfId="48982" xr:uid="{00000000-0005-0000-0000-00003DE90000}"/>
    <cellStyle name="Note 3 3 4 2 2 2 2" xfId="48983" xr:uid="{00000000-0005-0000-0000-00003EE90000}"/>
    <cellStyle name="Note 3 3 4 2 2 2 3" xfId="59765" xr:uid="{00000000-0005-0000-0000-00003FE90000}"/>
    <cellStyle name="Note 3 3 4 2 2 3" xfId="48984" xr:uid="{00000000-0005-0000-0000-000040E90000}"/>
    <cellStyle name="Note 3 3 4 2 2 4" xfId="48985" xr:uid="{00000000-0005-0000-0000-000041E90000}"/>
    <cellStyle name="Note 3 3 4 2 3" xfId="48986" xr:uid="{00000000-0005-0000-0000-000042E90000}"/>
    <cellStyle name="Note 3 3 4 2 3 2" xfId="48987" xr:uid="{00000000-0005-0000-0000-000043E90000}"/>
    <cellStyle name="Note 3 3 4 2 3 2 2" xfId="48988" xr:uid="{00000000-0005-0000-0000-000044E90000}"/>
    <cellStyle name="Note 3 3 4 2 3 2 3" xfId="59766" xr:uid="{00000000-0005-0000-0000-000045E90000}"/>
    <cellStyle name="Note 3 3 4 2 3 3" xfId="48989" xr:uid="{00000000-0005-0000-0000-000046E90000}"/>
    <cellStyle name="Note 3 3 4 2 3 4" xfId="48990" xr:uid="{00000000-0005-0000-0000-000047E90000}"/>
    <cellStyle name="Note 3 3 4 2 4" xfId="48991" xr:uid="{00000000-0005-0000-0000-000048E90000}"/>
    <cellStyle name="Note 3 3 4 2 4 2" xfId="48992" xr:uid="{00000000-0005-0000-0000-000049E90000}"/>
    <cellStyle name="Note 3 3 4 2 4 3" xfId="59767" xr:uid="{00000000-0005-0000-0000-00004AE90000}"/>
    <cellStyle name="Note 3 3 4 2 5" xfId="48993" xr:uid="{00000000-0005-0000-0000-00004BE90000}"/>
    <cellStyle name="Note 3 3 4 2 6" xfId="48994" xr:uid="{00000000-0005-0000-0000-00004CE90000}"/>
    <cellStyle name="Note 3 3 4 3" xfId="48995" xr:uid="{00000000-0005-0000-0000-00004DE90000}"/>
    <cellStyle name="Note 3 3 4 3 2" xfId="48996" xr:uid="{00000000-0005-0000-0000-00004EE90000}"/>
    <cellStyle name="Note 3 3 4 3 2 2" xfId="48997" xr:uid="{00000000-0005-0000-0000-00004FE90000}"/>
    <cellStyle name="Note 3 3 4 3 2 3" xfId="59768" xr:uid="{00000000-0005-0000-0000-000050E90000}"/>
    <cellStyle name="Note 3 3 4 3 3" xfId="48998" xr:uid="{00000000-0005-0000-0000-000051E90000}"/>
    <cellStyle name="Note 3 3 4 3 4" xfId="48999" xr:uid="{00000000-0005-0000-0000-000052E90000}"/>
    <cellStyle name="Note 3 3 4 4" xfId="49000" xr:uid="{00000000-0005-0000-0000-000053E90000}"/>
    <cellStyle name="Note 3 3 4 4 2" xfId="49001" xr:uid="{00000000-0005-0000-0000-000054E90000}"/>
    <cellStyle name="Note 3 3 4 4 2 2" xfId="49002" xr:uid="{00000000-0005-0000-0000-000055E90000}"/>
    <cellStyle name="Note 3 3 4 4 2 3" xfId="59769" xr:uid="{00000000-0005-0000-0000-000056E90000}"/>
    <cellStyle name="Note 3 3 4 4 3" xfId="49003" xr:uid="{00000000-0005-0000-0000-000057E90000}"/>
    <cellStyle name="Note 3 3 4 4 4" xfId="49004" xr:uid="{00000000-0005-0000-0000-000058E90000}"/>
    <cellStyle name="Note 3 3 4 5" xfId="49005" xr:uid="{00000000-0005-0000-0000-000059E90000}"/>
    <cellStyle name="Note 3 3 4 5 2" xfId="49006" xr:uid="{00000000-0005-0000-0000-00005AE90000}"/>
    <cellStyle name="Note 3 3 4 5 3" xfId="59770" xr:uid="{00000000-0005-0000-0000-00005BE90000}"/>
    <cellStyle name="Note 3 3 4 6" xfId="49007" xr:uid="{00000000-0005-0000-0000-00005CE90000}"/>
    <cellStyle name="Note 3 3 4 7" xfId="49008" xr:uid="{00000000-0005-0000-0000-00005DE90000}"/>
    <cellStyle name="Note 3 3 5" xfId="49009" xr:uid="{00000000-0005-0000-0000-00005EE90000}"/>
    <cellStyle name="Note 3 3 5 2" xfId="49010" xr:uid="{00000000-0005-0000-0000-00005FE90000}"/>
    <cellStyle name="Note 3 3 5 2 2" xfId="49011" xr:uid="{00000000-0005-0000-0000-000060E90000}"/>
    <cellStyle name="Note 3 3 5 2 2 2" xfId="49012" xr:uid="{00000000-0005-0000-0000-000061E90000}"/>
    <cellStyle name="Note 3 3 5 2 2 3" xfId="59771" xr:uid="{00000000-0005-0000-0000-000062E90000}"/>
    <cellStyle name="Note 3 3 5 2 3" xfId="49013" xr:uid="{00000000-0005-0000-0000-000063E90000}"/>
    <cellStyle name="Note 3 3 5 2 4" xfId="49014" xr:uid="{00000000-0005-0000-0000-000064E90000}"/>
    <cellStyle name="Note 3 3 5 3" xfId="49015" xr:uid="{00000000-0005-0000-0000-000065E90000}"/>
    <cellStyle name="Note 3 3 5 3 2" xfId="49016" xr:uid="{00000000-0005-0000-0000-000066E90000}"/>
    <cellStyle name="Note 3 3 5 3 2 2" xfId="49017" xr:uid="{00000000-0005-0000-0000-000067E90000}"/>
    <cellStyle name="Note 3 3 5 3 2 3" xfId="59772" xr:uid="{00000000-0005-0000-0000-000068E90000}"/>
    <cellStyle name="Note 3 3 5 3 3" xfId="49018" xr:uid="{00000000-0005-0000-0000-000069E90000}"/>
    <cellStyle name="Note 3 3 5 3 4" xfId="49019" xr:uid="{00000000-0005-0000-0000-00006AE90000}"/>
    <cellStyle name="Note 3 3 5 4" xfId="49020" xr:uid="{00000000-0005-0000-0000-00006BE90000}"/>
    <cellStyle name="Note 3 3 5 4 2" xfId="49021" xr:uid="{00000000-0005-0000-0000-00006CE90000}"/>
    <cellStyle name="Note 3 3 5 4 3" xfId="59773" xr:uid="{00000000-0005-0000-0000-00006DE90000}"/>
    <cellStyle name="Note 3 3 5 5" xfId="49022" xr:uid="{00000000-0005-0000-0000-00006EE90000}"/>
    <cellStyle name="Note 3 3 5 6" xfId="49023" xr:uid="{00000000-0005-0000-0000-00006FE90000}"/>
    <cellStyle name="Note 3 3 6" xfId="49024" xr:uid="{00000000-0005-0000-0000-000070E90000}"/>
    <cellStyle name="Note 3 3 6 2" xfId="49025" xr:uid="{00000000-0005-0000-0000-000071E90000}"/>
    <cellStyle name="Note 3 3 6 2 2" xfId="49026" xr:uid="{00000000-0005-0000-0000-000072E90000}"/>
    <cellStyle name="Note 3 3 6 2 2 2" xfId="49027" xr:uid="{00000000-0005-0000-0000-000073E90000}"/>
    <cellStyle name="Note 3 3 6 2 2 3" xfId="59774" xr:uid="{00000000-0005-0000-0000-000074E90000}"/>
    <cellStyle name="Note 3 3 6 2 3" xfId="49028" xr:uid="{00000000-0005-0000-0000-000075E90000}"/>
    <cellStyle name="Note 3 3 6 2 4" xfId="49029" xr:uid="{00000000-0005-0000-0000-000076E90000}"/>
    <cellStyle name="Note 3 3 6 3" xfId="49030" xr:uid="{00000000-0005-0000-0000-000077E90000}"/>
    <cellStyle name="Note 3 3 6 3 2" xfId="49031" xr:uid="{00000000-0005-0000-0000-000078E90000}"/>
    <cellStyle name="Note 3 3 6 3 3" xfId="59775" xr:uid="{00000000-0005-0000-0000-000079E90000}"/>
    <cellStyle name="Note 3 3 6 4" xfId="49032" xr:uid="{00000000-0005-0000-0000-00007AE90000}"/>
    <cellStyle name="Note 3 3 6 5" xfId="49033" xr:uid="{00000000-0005-0000-0000-00007BE90000}"/>
    <cellStyle name="Note 3 3 7" xfId="49034" xr:uid="{00000000-0005-0000-0000-00007CE90000}"/>
    <cellStyle name="Note 3 3 7 2" xfId="49035" xr:uid="{00000000-0005-0000-0000-00007DE90000}"/>
    <cellStyle name="Note 3 3 7 2 2" xfId="49036" xr:uid="{00000000-0005-0000-0000-00007EE90000}"/>
    <cellStyle name="Note 3 3 7 2 3" xfId="59776" xr:uid="{00000000-0005-0000-0000-00007FE90000}"/>
    <cellStyle name="Note 3 3 7 3" xfId="49037" xr:uid="{00000000-0005-0000-0000-000080E90000}"/>
    <cellStyle name="Note 3 3 7 4" xfId="49038" xr:uid="{00000000-0005-0000-0000-000081E90000}"/>
    <cellStyle name="Note 3 3 8" xfId="49039" xr:uid="{00000000-0005-0000-0000-000082E90000}"/>
    <cellStyle name="Note 3 3 8 2" xfId="49040" xr:uid="{00000000-0005-0000-0000-000083E90000}"/>
    <cellStyle name="Note 3 3 8 2 2" xfId="49041" xr:uid="{00000000-0005-0000-0000-000084E90000}"/>
    <cellStyle name="Note 3 3 8 2 3" xfId="59777" xr:uid="{00000000-0005-0000-0000-000085E90000}"/>
    <cellStyle name="Note 3 3 8 3" xfId="49042" xr:uid="{00000000-0005-0000-0000-000086E90000}"/>
    <cellStyle name="Note 3 3 8 4" xfId="49043" xr:uid="{00000000-0005-0000-0000-000087E90000}"/>
    <cellStyle name="Note 3 3 9" xfId="49044" xr:uid="{00000000-0005-0000-0000-000088E90000}"/>
    <cellStyle name="Note 3 3 9 2" xfId="49045" xr:uid="{00000000-0005-0000-0000-000089E90000}"/>
    <cellStyle name="Note 3 3 9 3" xfId="59778" xr:uid="{00000000-0005-0000-0000-00008AE90000}"/>
    <cellStyle name="Note 3 4" xfId="49046" xr:uid="{00000000-0005-0000-0000-00008BE90000}"/>
    <cellStyle name="Note 3 4 10" xfId="49047" xr:uid="{00000000-0005-0000-0000-00008CE90000}"/>
    <cellStyle name="Note 3 4 2" xfId="49048" xr:uid="{00000000-0005-0000-0000-00008DE90000}"/>
    <cellStyle name="Note 3 4 2 2" xfId="49049" xr:uid="{00000000-0005-0000-0000-00008EE90000}"/>
    <cellStyle name="Note 3 4 2 2 2" xfId="49050" xr:uid="{00000000-0005-0000-0000-00008FE90000}"/>
    <cellStyle name="Note 3 4 2 2 2 2" xfId="49051" xr:uid="{00000000-0005-0000-0000-000090E90000}"/>
    <cellStyle name="Note 3 4 2 2 2 2 2" xfId="49052" xr:uid="{00000000-0005-0000-0000-000091E90000}"/>
    <cellStyle name="Note 3 4 2 2 2 2 2 2" xfId="49053" xr:uid="{00000000-0005-0000-0000-000092E90000}"/>
    <cellStyle name="Note 3 4 2 2 2 2 2 3" xfId="59779" xr:uid="{00000000-0005-0000-0000-000093E90000}"/>
    <cellStyle name="Note 3 4 2 2 2 2 3" xfId="49054" xr:uid="{00000000-0005-0000-0000-000094E90000}"/>
    <cellStyle name="Note 3 4 2 2 2 2 4" xfId="49055" xr:uid="{00000000-0005-0000-0000-000095E90000}"/>
    <cellStyle name="Note 3 4 2 2 2 3" xfId="49056" xr:uid="{00000000-0005-0000-0000-000096E90000}"/>
    <cellStyle name="Note 3 4 2 2 2 3 2" xfId="49057" xr:uid="{00000000-0005-0000-0000-000097E90000}"/>
    <cellStyle name="Note 3 4 2 2 2 3 2 2" xfId="49058" xr:uid="{00000000-0005-0000-0000-000098E90000}"/>
    <cellStyle name="Note 3 4 2 2 2 3 2 3" xfId="59780" xr:uid="{00000000-0005-0000-0000-000099E90000}"/>
    <cellStyle name="Note 3 4 2 2 2 3 3" xfId="49059" xr:uid="{00000000-0005-0000-0000-00009AE90000}"/>
    <cellStyle name="Note 3 4 2 2 2 3 4" xfId="49060" xr:uid="{00000000-0005-0000-0000-00009BE90000}"/>
    <cellStyle name="Note 3 4 2 2 2 4" xfId="49061" xr:uid="{00000000-0005-0000-0000-00009CE90000}"/>
    <cellStyle name="Note 3 4 2 2 2 4 2" xfId="49062" xr:uid="{00000000-0005-0000-0000-00009DE90000}"/>
    <cellStyle name="Note 3 4 2 2 2 4 3" xfId="59781" xr:uid="{00000000-0005-0000-0000-00009EE90000}"/>
    <cellStyle name="Note 3 4 2 2 2 5" xfId="49063" xr:uid="{00000000-0005-0000-0000-00009FE90000}"/>
    <cellStyle name="Note 3 4 2 2 2 6" xfId="49064" xr:uid="{00000000-0005-0000-0000-0000A0E90000}"/>
    <cellStyle name="Note 3 4 2 2 3" xfId="49065" xr:uid="{00000000-0005-0000-0000-0000A1E90000}"/>
    <cellStyle name="Note 3 4 2 2 3 2" xfId="49066" xr:uid="{00000000-0005-0000-0000-0000A2E90000}"/>
    <cellStyle name="Note 3 4 2 2 3 2 2" xfId="49067" xr:uid="{00000000-0005-0000-0000-0000A3E90000}"/>
    <cellStyle name="Note 3 4 2 2 3 2 3" xfId="59782" xr:uid="{00000000-0005-0000-0000-0000A4E90000}"/>
    <cellStyle name="Note 3 4 2 2 3 3" xfId="49068" xr:uid="{00000000-0005-0000-0000-0000A5E90000}"/>
    <cellStyle name="Note 3 4 2 2 3 4" xfId="49069" xr:uid="{00000000-0005-0000-0000-0000A6E90000}"/>
    <cellStyle name="Note 3 4 2 2 4" xfId="49070" xr:uid="{00000000-0005-0000-0000-0000A7E90000}"/>
    <cellStyle name="Note 3 4 2 2 4 2" xfId="49071" xr:uid="{00000000-0005-0000-0000-0000A8E90000}"/>
    <cellStyle name="Note 3 4 2 2 4 2 2" xfId="49072" xr:uid="{00000000-0005-0000-0000-0000A9E90000}"/>
    <cellStyle name="Note 3 4 2 2 4 2 3" xfId="59783" xr:uid="{00000000-0005-0000-0000-0000AAE90000}"/>
    <cellStyle name="Note 3 4 2 2 4 3" xfId="49073" xr:uid="{00000000-0005-0000-0000-0000ABE90000}"/>
    <cellStyle name="Note 3 4 2 2 4 4" xfId="49074" xr:uid="{00000000-0005-0000-0000-0000ACE90000}"/>
    <cellStyle name="Note 3 4 2 2 5" xfId="49075" xr:uid="{00000000-0005-0000-0000-0000ADE90000}"/>
    <cellStyle name="Note 3 4 2 2 5 2" xfId="49076" xr:uid="{00000000-0005-0000-0000-0000AEE90000}"/>
    <cellStyle name="Note 3 4 2 2 5 3" xfId="59784" xr:uid="{00000000-0005-0000-0000-0000AFE90000}"/>
    <cellStyle name="Note 3 4 2 2 6" xfId="49077" xr:uid="{00000000-0005-0000-0000-0000B0E90000}"/>
    <cellStyle name="Note 3 4 2 2 7" xfId="49078" xr:uid="{00000000-0005-0000-0000-0000B1E90000}"/>
    <cellStyle name="Note 3 4 2 3" xfId="49079" xr:uid="{00000000-0005-0000-0000-0000B2E90000}"/>
    <cellStyle name="Note 3 4 2 3 2" xfId="49080" xr:uid="{00000000-0005-0000-0000-0000B3E90000}"/>
    <cellStyle name="Note 3 4 2 3 2 2" xfId="49081" xr:uid="{00000000-0005-0000-0000-0000B4E90000}"/>
    <cellStyle name="Note 3 4 2 3 2 2 2" xfId="49082" xr:uid="{00000000-0005-0000-0000-0000B5E90000}"/>
    <cellStyle name="Note 3 4 2 3 2 2 3" xfId="59785" xr:uid="{00000000-0005-0000-0000-0000B6E90000}"/>
    <cellStyle name="Note 3 4 2 3 2 3" xfId="49083" xr:uid="{00000000-0005-0000-0000-0000B7E90000}"/>
    <cellStyle name="Note 3 4 2 3 2 4" xfId="49084" xr:uid="{00000000-0005-0000-0000-0000B8E90000}"/>
    <cellStyle name="Note 3 4 2 3 3" xfId="49085" xr:uid="{00000000-0005-0000-0000-0000B9E90000}"/>
    <cellStyle name="Note 3 4 2 3 3 2" xfId="49086" xr:uid="{00000000-0005-0000-0000-0000BAE90000}"/>
    <cellStyle name="Note 3 4 2 3 3 2 2" xfId="49087" xr:uid="{00000000-0005-0000-0000-0000BBE90000}"/>
    <cellStyle name="Note 3 4 2 3 3 2 3" xfId="59786" xr:uid="{00000000-0005-0000-0000-0000BCE90000}"/>
    <cellStyle name="Note 3 4 2 3 3 3" xfId="49088" xr:uid="{00000000-0005-0000-0000-0000BDE90000}"/>
    <cellStyle name="Note 3 4 2 3 3 4" xfId="49089" xr:uid="{00000000-0005-0000-0000-0000BEE90000}"/>
    <cellStyle name="Note 3 4 2 3 4" xfId="49090" xr:uid="{00000000-0005-0000-0000-0000BFE90000}"/>
    <cellStyle name="Note 3 4 2 3 4 2" xfId="49091" xr:uid="{00000000-0005-0000-0000-0000C0E90000}"/>
    <cellStyle name="Note 3 4 2 3 4 3" xfId="59787" xr:uid="{00000000-0005-0000-0000-0000C1E90000}"/>
    <cellStyle name="Note 3 4 2 3 5" xfId="49092" xr:uid="{00000000-0005-0000-0000-0000C2E90000}"/>
    <cellStyle name="Note 3 4 2 3 6" xfId="49093" xr:uid="{00000000-0005-0000-0000-0000C3E90000}"/>
    <cellStyle name="Note 3 4 2 4" xfId="49094" xr:uid="{00000000-0005-0000-0000-0000C4E90000}"/>
    <cellStyle name="Note 3 4 2 4 2" xfId="49095" xr:uid="{00000000-0005-0000-0000-0000C5E90000}"/>
    <cellStyle name="Note 3 4 2 4 2 2" xfId="49096" xr:uid="{00000000-0005-0000-0000-0000C6E90000}"/>
    <cellStyle name="Note 3 4 2 4 2 3" xfId="59788" xr:uid="{00000000-0005-0000-0000-0000C7E90000}"/>
    <cellStyle name="Note 3 4 2 4 3" xfId="49097" xr:uid="{00000000-0005-0000-0000-0000C8E90000}"/>
    <cellStyle name="Note 3 4 2 4 4" xfId="49098" xr:uid="{00000000-0005-0000-0000-0000C9E90000}"/>
    <cellStyle name="Note 3 4 2 5" xfId="49099" xr:uid="{00000000-0005-0000-0000-0000CAE90000}"/>
    <cellStyle name="Note 3 4 2 5 2" xfId="49100" xr:uid="{00000000-0005-0000-0000-0000CBE90000}"/>
    <cellStyle name="Note 3 4 2 5 2 2" xfId="49101" xr:uid="{00000000-0005-0000-0000-0000CCE90000}"/>
    <cellStyle name="Note 3 4 2 5 2 3" xfId="59789" xr:uid="{00000000-0005-0000-0000-0000CDE90000}"/>
    <cellStyle name="Note 3 4 2 5 3" xfId="49102" xr:uid="{00000000-0005-0000-0000-0000CEE90000}"/>
    <cellStyle name="Note 3 4 2 5 4" xfId="49103" xr:uid="{00000000-0005-0000-0000-0000CFE90000}"/>
    <cellStyle name="Note 3 4 2 6" xfId="49104" xr:uid="{00000000-0005-0000-0000-0000D0E90000}"/>
    <cellStyle name="Note 3 4 2 6 2" xfId="49105" xr:uid="{00000000-0005-0000-0000-0000D1E90000}"/>
    <cellStyle name="Note 3 4 2 6 3" xfId="59790" xr:uid="{00000000-0005-0000-0000-0000D2E90000}"/>
    <cellStyle name="Note 3 4 2 7" xfId="49106" xr:uid="{00000000-0005-0000-0000-0000D3E90000}"/>
    <cellStyle name="Note 3 4 2 8" xfId="49107" xr:uid="{00000000-0005-0000-0000-0000D4E90000}"/>
    <cellStyle name="Note 3 4 3" xfId="49108" xr:uid="{00000000-0005-0000-0000-0000D5E90000}"/>
    <cellStyle name="Note 3 4 3 2" xfId="49109" xr:uid="{00000000-0005-0000-0000-0000D6E90000}"/>
    <cellStyle name="Note 3 4 3 2 2" xfId="49110" xr:uid="{00000000-0005-0000-0000-0000D7E90000}"/>
    <cellStyle name="Note 3 4 3 2 2 2" xfId="49111" xr:uid="{00000000-0005-0000-0000-0000D8E90000}"/>
    <cellStyle name="Note 3 4 3 2 2 2 2" xfId="49112" xr:uid="{00000000-0005-0000-0000-0000D9E90000}"/>
    <cellStyle name="Note 3 4 3 2 2 2 3" xfId="59791" xr:uid="{00000000-0005-0000-0000-0000DAE90000}"/>
    <cellStyle name="Note 3 4 3 2 2 3" xfId="49113" xr:uid="{00000000-0005-0000-0000-0000DBE90000}"/>
    <cellStyle name="Note 3 4 3 2 2 4" xfId="49114" xr:uid="{00000000-0005-0000-0000-0000DCE90000}"/>
    <cellStyle name="Note 3 4 3 2 3" xfId="49115" xr:uid="{00000000-0005-0000-0000-0000DDE90000}"/>
    <cellStyle name="Note 3 4 3 2 3 2" xfId="49116" xr:uid="{00000000-0005-0000-0000-0000DEE90000}"/>
    <cellStyle name="Note 3 4 3 2 3 2 2" xfId="49117" xr:uid="{00000000-0005-0000-0000-0000DFE90000}"/>
    <cellStyle name="Note 3 4 3 2 3 2 3" xfId="59792" xr:uid="{00000000-0005-0000-0000-0000E0E90000}"/>
    <cellStyle name="Note 3 4 3 2 3 3" xfId="49118" xr:uid="{00000000-0005-0000-0000-0000E1E90000}"/>
    <cellStyle name="Note 3 4 3 2 3 4" xfId="49119" xr:uid="{00000000-0005-0000-0000-0000E2E90000}"/>
    <cellStyle name="Note 3 4 3 2 4" xfId="49120" xr:uid="{00000000-0005-0000-0000-0000E3E90000}"/>
    <cellStyle name="Note 3 4 3 2 4 2" xfId="49121" xr:uid="{00000000-0005-0000-0000-0000E4E90000}"/>
    <cellStyle name="Note 3 4 3 2 4 3" xfId="59793" xr:uid="{00000000-0005-0000-0000-0000E5E90000}"/>
    <cellStyle name="Note 3 4 3 2 5" xfId="49122" xr:uid="{00000000-0005-0000-0000-0000E6E90000}"/>
    <cellStyle name="Note 3 4 3 2 6" xfId="49123" xr:uid="{00000000-0005-0000-0000-0000E7E90000}"/>
    <cellStyle name="Note 3 4 3 3" xfId="49124" xr:uid="{00000000-0005-0000-0000-0000E8E90000}"/>
    <cellStyle name="Note 3 4 3 3 2" xfId="49125" xr:uid="{00000000-0005-0000-0000-0000E9E90000}"/>
    <cellStyle name="Note 3 4 3 3 2 2" xfId="49126" xr:uid="{00000000-0005-0000-0000-0000EAE90000}"/>
    <cellStyle name="Note 3 4 3 3 2 3" xfId="59794" xr:uid="{00000000-0005-0000-0000-0000EBE90000}"/>
    <cellStyle name="Note 3 4 3 3 3" xfId="49127" xr:uid="{00000000-0005-0000-0000-0000ECE90000}"/>
    <cellStyle name="Note 3 4 3 3 4" xfId="49128" xr:uid="{00000000-0005-0000-0000-0000EDE90000}"/>
    <cellStyle name="Note 3 4 3 4" xfId="49129" xr:uid="{00000000-0005-0000-0000-0000EEE90000}"/>
    <cellStyle name="Note 3 4 3 4 2" xfId="49130" xr:uid="{00000000-0005-0000-0000-0000EFE90000}"/>
    <cellStyle name="Note 3 4 3 4 2 2" xfId="49131" xr:uid="{00000000-0005-0000-0000-0000F0E90000}"/>
    <cellStyle name="Note 3 4 3 4 2 3" xfId="59795" xr:uid="{00000000-0005-0000-0000-0000F1E90000}"/>
    <cellStyle name="Note 3 4 3 4 3" xfId="49132" xr:uid="{00000000-0005-0000-0000-0000F2E90000}"/>
    <cellStyle name="Note 3 4 3 4 4" xfId="49133" xr:uid="{00000000-0005-0000-0000-0000F3E90000}"/>
    <cellStyle name="Note 3 4 3 5" xfId="49134" xr:uid="{00000000-0005-0000-0000-0000F4E90000}"/>
    <cellStyle name="Note 3 4 3 5 2" xfId="49135" xr:uid="{00000000-0005-0000-0000-0000F5E90000}"/>
    <cellStyle name="Note 3 4 3 5 3" xfId="59796" xr:uid="{00000000-0005-0000-0000-0000F6E90000}"/>
    <cellStyle name="Note 3 4 3 6" xfId="49136" xr:uid="{00000000-0005-0000-0000-0000F7E90000}"/>
    <cellStyle name="Note 3 4 3 7" xfId="49137" xr:uid="{00000000-0005-0000-0000-0000F8E90000}"/>
    <cellStyle name="Note 3 4 4" xfId="49138" xr:uid="{00000000-0005-0000-0000-0000F9E90000}"/>
    <cellStyle name="Note 3 4 4 2" xfId="49139" xr:uid="{00000000-0005-0000-0000-0000FAE90000}"/>
    <cellStyle name="Note 3 4 4 2 2" xfId="49140" xr:uid="{00000000-0005-0000-0000-0000FBE90000}"/>
    <cellStyle name="Note 3 4 4 2 2 2" xfId="49141" xr:uid="{00000000-0005-0000-0000-0000FCE90000}"/>
    <cellStyle name="Note 3 4 4 2 2 3" xfId="59797" xr:uid="{00000000-0005-0000-0000-0000FDE90000}"/>
    <cellStyle name="Note 3 4 4 2 3" xfId="49142" xr:uid="{00000000-0005-0000-0000-0000FEE90000}"/>
    <cellStyle name="Note 3 4 4 2 4" xfId="49143" xr:uid="{00000000-0005-0000-0000-0000FFE90000}"/>
    <cellStyle name="Note 3 4 4 3" xfId="49144" xr:uid="{00000000-0005-0000-0000-000000EA0000}"/>
    <cellStyle name="Note 3 4 4 3 2" xfId="49145" xr:uid="{00000000-0005-0000-0000-000001EA0000}"/>
    <cellStyle name="Note 3 4 4 3 2 2" xfId="49146" xr:uid="{00000000-0005-0000-0000-000002EA0000}"/>
    <cellStyle name="Note 3 4 4 3 2 3" xfId="59798" xr:uid="{00000000-0005-0000-0000-000003EA0000}"/>
    <cellStyle name="Note 3 4 4 3 3" xfId="49147" xr:uid="{00000000-0005-0000-0000-000004EA0000}"/>
    <cellStyle name="Note 3 4 4 3 4" xfId="49148" xr:uid="{00000000-0005-0000-0000-000005EA0000}"/>
    <cellStyle name="Note 3 4 4 4" xfId="49149" xr:uid="{00000000-0005-0000-0000-000006EA0000}"/>
    <cellStyle name="Note 3 4 4 4 2" xfId="49150" xr:uid="{00000000-0005-0000-0000-000007EA0000}"/>
    <cellStyle name="Note 3 4 4 4 3" xfId="59799" xr:uid="{00000000-0005-0000-0000-000008EA0000}"/>
    <cellStyle name="Note 3 4 4 5" xfId="49151" xr:uid="{00000000-0005-0000-0000-000009EA0000}"/>
    <cellStyle name="Note 3 4 4 6" xfId="49152" xr:uid="{00000000-0005-0000-0000-00000AEA0000}"/>
    <cellStyle name="Note 3 4 5" xfId="49153" xr:uid="{00000000-0005-0000-0000-00000BEA0000}"/>
    <cellStyle name="Note 3 4 5 2" xfId="49154" xr:uid="{00000000-0005-0000-0000-00000CEA0000}"/>
    <cellStyle name="Note 3 4 5 2 2" xfId="49155" xr:uid="{00000000-0005-0000-0000-00000DEA0000}"/>
    <cellStyle name="Note 3 4 5 2 2 2" xfId="49156" xr:uid="{00000000-0005-0000-0000-00000EEA0000}"/>
    <cellStyle name="Note 3 4 5 2 2 3" xfId="59800" xr:uid="{00000000-0005-0000-0000-00000FEA0000}"/>
    <cellStyle name="Note 3 4 5 2 3" xfId="49157" xr:uid="{00000000-0005-0000-0000-000010EA0000}"/>
    <cellStyle name="Note 3 4 5 2 4" xfId="49158" xr:uid="{00000000-0005-0000-0000-000011EA0000}"/>
    <cellStyle name="Note 3 4 5 3" xfId="49159" xr:uid="{00000000-0005-0000-0000-000012EA0000}"/>
    <cellStyle name="Note 3 4 5 3 2" xfId="49160" xr:uid="{00000000-0005-0000-0000-000013EA0000}"/>
    <cellStyle name="Note 3 4 5 3 3" xfId="59801" xr:uid="{00000000-0005-0000-0000-000014EA0000}"/>
    <cellStyle name="Note 3 4 5 4" xfId="49161" xr:uid="{00000000-0005-0000-0000-000015EA0000}"/>
    <cellStyle name="Note 3 4 5 5" xfId="49162" xr:uid="{00000000-0005-0000-0000-000016EA0000}"/>
    <cellStyle name="Note 3 4 6" xfId="49163" xr:uid="{00000000-0005-0000-0000-000017EA0000}"/>
    <cellStyle name="Note 3 4 6 2" xfId="49164" xr:uid="{00000000-0005-0000-0000-000018EA0000}"/>
    <cellStyle name="Note 3 4 6 2 2" xfId="49165" xr:uid="{00000000-0005-0000-0000-000019EA0000}"/>
    <cellStyle name="Note 3 4 6 2 3" xfId="59802" xr:uid="{00000000-0005-0000-0000-00001AEA0000}"/>
    <cellStyle name="Note 3 4 6 3" xfId="49166" xr:uid="{00000000-0005-0000-0000-00001BEA0000}"/>
    <cellStyle name="Note 3 4 6 4" xfId="49167" xr:uid="{00000000-0005-0000-0000-00001CEA0000}"/>
    <cellStyle name="Note 3 4 7" xfId="49168" xr:uid="{00000000-0005-0000-0000-00001DEA0000}"/>
    <cellStyle name="Note 3 4 7 2" xfId="49169" xr:uid="{00000000-0005-0000-0000-00001EEA0000}"/>
    <cellStyle name="Note 3 4 7 2 2" xfId="49170" xr:uid="{00000000-0005-0000-0000-00001FEA0000}"/>
    <cellStyle name="Note 3 4 7 2 3" xfId="59803" xr:uid="{00000000-0005-0000-0000-000020EA0000}"/>
    <cellStyle name="Note 3 4 7 3" xfId="49171" xr:uid="{00000000-0005-0000-0000-000021EA0000}"/>
    <cellStyle name="Note 3 4 7 4" xfId="49172" xr:uid="{00000000-0005-0000-0000-000022EA0000}"/>
    <cellStyle name="Note 3 4 8" xfId="49173" xr:uid="{00000000-0005-0000-0000-000023EA0000}"/>
    <cellStyle name="Note 3 4 8 2" xfId="49174" xr:uid="{00000000-0005-0000-0000-000024EA0000}"/>
    <cellStyle name="Note 3 4 8 3" xfId="59804" xr:uid="{00000000-0005-0000-0000-000025EA0000}"/>
    <cellStyle name="Note 3 4 9" xfId="49175" xr:uid="{00000000-0005-0000-0000-000026EA0000}"/>
    <cellStyle name="Note 3 5" xfId="49176" xr:uid="{00000000-0005-0000-0000-000027EA0000}"/>
    <cellStyle name="Note 3 5 10" xfId="49177" xr:uid="{00000000-0005-0000-0000-000028EA0000}"/>
    <cellStyle name="Note 3 5 2" xfId="49178" xr:uid="{00000000-0005-0000-0000-000029EA0000}"/>
    <cellStyle name="Note 3 5 2 2" xfId="49179" xr:uid="{00000000-0005-0000-0000-00002AEA0000}"/>
    <cellStyle name="Note 3 5 2 2 2" xfId="49180" xr:uid="{00000000-0005-0000-0000-00002BEA0000}"/>
    <cellStyle name="Note 3 5 2 2 2 2" xfId="49181" xr:uid="{00000000-0005-0000-0000-00002CEA0000}"/>
    <cellStyle name="Note 3 5 2 2 2 2 2" xfId="49182" xr:uid="{00000000-0005-0000-0000-00002DEA0000}"/>
    <cellStyle name="Note 3 5 2 2 2 2 2 2" xfId="49183" xr:uid="{00000000-0005-0000-0000-00002EEA0000}"/>
    <cellStyle name="Note 3 5 2 2 2 2 2 3" xfId="59805" xr:uid="{00000000-0005-0000-0000-00002FEA0000}"/>
    <cellStyle name="Note 3 5 2 2 2 2 3" xfId="49184" xr:uid="{00000000-0005-0000-0000-000030EA0000}"/>
    <cellStyle name="Note 3 5 2 2 2 2 4" xfId="49185" xr:uid="{00000000-0005-0000-0000-000031EA0000}"/>
    <cellStyle name="Note 3 5 2 2 2 3" xfId="49186" xr:uid="{00000000-0005-0000-0000-000032EA0000}"/>
    <cellStyle name="Note 3 5 2 2 2 3 2" xfId="49187" xr:uid="{00000000-0005-0000-0000-000033EA0000}"/>
    <cellStyle name="Note 3 5 2 2 2 3 2 2" xfId="49188" xr:uid="{00000000-0005-0000-0000-000034EA0000}"/>
    <cellStyle name="Note 3 5 2 2 2 3 2 3" xfId="59806" xr:uid="{00000000-0005-0000-0000-000035EA0000}"/>
    <cellStyle name="Note 3 5 2 2 2 3 3" xfId="49189" xr:uid="{00000000-0005-0000-0000-000036EA0000}"/>
    <cellStyle name="Note 3 5 2 2 2 3 4" xfId="49190" xr:uid="{00000000-0005-0000-0000-000037EA0000}"/>
    <cellStyle name="Note 3 5 2 2 2 4" xfId="49191" xr:uid="{00000000-0005-0000-0000-000038EA0000}"/>
    <cellStyle name="Note 3 5 2 2 2 4 2" xfId="49192" xr:uid="{00000000-0005-0000-0000-000039EA0000}"/>
    <cellStyle name="Note 3 5 2 2 2 4 3" xfId="59807" xr:uid="{00000000-0005-0000-0000-00003AEA0000}"/>
    <cellStyle name="Note 3 5 2 2 2 5" xfId="49193" xr:uid="{00000000-0005-0000-0000-00003BEA0000}"/>
    <cellStyle name="Note 3 5 2 2 2 6" xfId="49194" xr:uid="{00000000-0005-0000-0000-00003CEA0000}"/>
    <cellStyle name="Note 3 5 2 2 3" xfId="49195" xr:uid="{00000000-0005-0000-0000-00003DEA0000}"/>
    <cellStyle name="Note 3 5 2 2 3 2" xfId="49196" xr:uid="{00000000-0005-0000-0000-00003EEA0000}"/>
    <cellStyle name="Note 3 5 2 2 3 2 2" xfId="49197" xr:uid="{00000000-0005-0000-0000-00003FEA0000}"/>
    <cellStyle name="Note 3 5 2 2 3 2 3" xfId="59808" xr:uid="{00000000-0005-0000-0000-000040EA0000}"/>
    <cellStyle name="Note 3 5 2 2 3 3" xfId="49198" xr:uid="{00000000-0005-0000-0000-000041EA0000}"/>
    <cellStyle name="Note 3 5 2 2 3 4" xfId="49199" xr:uid="{00000000-0005-0000-0000-000042EA0000}"/>
    <cellStyle name="Note 3 5 2 2 4" xfId="49200" xr:uid="{00000000-0005-0000-0000-000043EA0000}"/>
    <cellStyle name="Note 3 5 2 2 4 2" xfId="49201" xr:uid="{00000000-0005-0000-0000-000044EA0000}"/>
    <cellStyle name="Note 3 5 2 2 4 2 2" xfId="49202" xr:uid="{00000000-0005-0000-0000-000045EA0000}"/>
    <cellStyle name="Note 3 5 2 2 4 2 3" xfId="59809" xr:uid="{00000000-0005-0000-0000-000046EA0000}"/>
    <cellStyle name="Note 3 5 2 2 4 3" xfId="49203" xr:uid="{00000000-0005-0000-0000-000047EA0000}"/>
    <cellStyle name="Note 3 5 2 2 4 4" xfId="49204" xr:uid="{00000000-0005-0000-0000-000048EA0000}"/>
    <cellStyle name="Note 3 5 2 2 5" xfId="49205" xr:uid="{00000000-0005-0000-0000-000049EA0000}"/>
    <cellStyle name="Note 3 5 2 2 5 2" xfId="49206" xr:uid="{00000000-0005-0000-0000-00004AEA0000}"/>
    <cellStyle name="Note 3 5 2 2 5 3" xfId="59810" xr:uid="{00000000-0005-0000-0000-00004BEA0000}"/>
    <cellStyle name="Note 3 5 2 2 6" xfId="49207" xr:uid="{00000000-0005-0000-0000-00004CEA0000}"/>
    <cellStyle name="Note 3 5 2 2 7" xfId="49208" xr:uid="{00000000-0005-0000-0000-00004DEA0000}"/>
    <cellStyle name="Note 3 5 2 3" xfId="49209" xr:uid="{00000000-0005-0000-0000-00004EEA0000}"/>
    <cellStyle name="Note 3 5 2 3 2" xfId="49210" xr:uid="{00000000-0005-0000-0000-00004FEA0000}"/>
    <cellStyle name="Note 3 5 2 3 2 2" xfId="49211" xr:uid="{00000000-0005-0000-0000-000050EA0000}"/>
    <cellStyle name="Note 3 5 2 3 2 2 2" xfId="49212" xr:uid="{00000000-0005-0000-0000-000051EA0000}"/>
    <cellStyle name="Note 3 5 2 3 2 2 3" xfId="59811" xr:uid="{00000000-0005-0000-0000-000052EA0000}"/>
    <cellStyle name="Note 3 5 2 3 2 3" xfId="49213" xr:uid="{00000000-0005-0000-0000-000053EA0000}"/>
    <cellStyle name="Note 3 5 2 3 2 4" xfId="49214" xr:uid="{00000000-0005-0000-0000-000054EA0000}"/>
    <cellStyle name="Note 3 5 2 3 3" xfId="49215" xr:uid="{00000000-0005-0000-0000-000055EA0000}"/>
    <cellStyle name="Note 3 5 2 3 3 2" xfId="49216" xr:uid="{00000000-0005-0000-0000-000056EA0000}"/>
    <cellStyle name="Note 3 5 2 3 3 2 2" xfId="49217" xr:uid="{00000000-0005-0000-0000-000057EA0000}"/>
    <cellStyle name="Note 3 5 2 3 3 2 3" xfId="59812" xr:uid="{00000000-0005-0000-0000-000058EA0000}"/>
    <cellStyle name="Note 3 5 2 3 3 3" xfId="49218" xr:uid="{00000000-0005-0000-0000-000059EA0000}"/>
    <cellStyle name="Note 3 5 2 3 3 4" xfId="49219" xr:uid="{00000000-0005-0000-0000-00005AEA0000}"/>
    <cellStyle name="Note 3 5 2 3 4" xfId="49220" xr:uid="{00000000-0005-0000-0000-00005BEA0000}"/>
    <cellStyle name="Note 3 5 2 3 4 2" xfId="49221" xr:uid="{00000000-0005-0000-0000-00005CEA0000}"/>
    <cellStyle name="Note 3 5 2 3 4 3" xfId="59813" xr:uid="{00000000-0005-0000-0000-00005DEA0000}"/>
    <cellStyle name="Note 3 5 2 3 5" xfId="49222" xr:uid="{00000000-0005-0000-0000-00005EEA0000}"/>
    <cellStyle name="Note 3 5 2 3 6" xfId="49223" xr:uid="{00000000-0005-0000-0000-00005FEA0000}"/>
    <cellStyle name="Note 3 5 2 4" xfId="49224" xr:uid="{00000000-0005-0000-0000-000060EA0000}"/>
    <cellStyle name="Note 3 5 2 4 2" xfId="49225" xr:uid="{00000000-0005-0000-0000-000061EA0000}"/>
    <cellStyle name="Note 3 5 2 4 2 2" xfId="49226" xr:uid="{00000000-0005-0000-0000-000062EA0000}"/>
    <cellStyle name="Note 3 5 2 4 2 3" xfId="59814" xr:uid="{00000000-0005-0000-0000-000063EA0000}"/>
    <cellStyle name="Note 3 5 2 4 3" xfId="49227" xr:uid="{00000000-0005-0000-0000-000064EA0000}"/>
    <cellStyle name="Note 3 5 2 4 4" xfId="49228" xr:uid="{00000000-0005-0000-0000-000065EA0000}"/>
    <cellStyle name="Note 3 5 2 5" xfId="49229" xr:uid="{00000000-0005-0000-0000-000066EA0000}"/>
    <cellStyle name="Note 3 5 2 5 2" xfId="49230" xr:uid="{00000000-0005-0000-0000-000067EA0000}"/>
    <cellStyle name="Note 3 5 2 5 2 2" xfId="49231" xr:uid="{00000000-0005-0000-0000-000068EA0000}"/>
    <cellStyle name="Note 3 5 2 5 2 3" xfId="59815" xr:uid="{00000000-0005-0000-0000-000069EA0000}"/>
    <cellStyle name="Note 3 5 2 5 3" xfId="49232" xr:uid="{00000000-0005-0000-0000-00006AEA0000}"/>
    <cellStyle name="Note 3 5 2 5 4" xfId="49233" xr:uid="{00000000-0005-0000-0000-00006BEA0000}"/>
    <cellStyle name="Note 3 5 2 6" xfId="49234" xr:uid="{00000000-0005-0000-0000-00006CEA0000}"/>
    <cellStyle name="Note 3 5 2 6 2" xfId="49235" xr:uid="{00000000-0005-0000-0000-00006DEA0000}"/>
    <cellStyle name="Note 3 5 2 6 3" xfId="59816" xr:uid="{00000000-0005-0000-0000-00006EEA0000}"/>
    <cellStyle name="Note 3 5 2 7" xfId="49236" xr:uid="{00000000-0005-0000-0000-00006FEA0000}"/>
    <cellStyle name="Note 3 5 2 8" xfId="49237" xr:uid="{00000000-0005-0000-0000-000070EA0000}"/>
    <cellStyle name="Note 3 5 3" xfId="49238" xr:uid="{00000000-0005-0000-0000-000071EA0000}"/>
    <cellStyle name="Note 3 5 3 2" xfId="49239" xr:uid="{00000000-0005-0000-0000-000072EA0000}"/>
    <cellStyle name="Note 3 5 3 2 2" xfId="49240" xr:uid="{00000000-0005-0000-0000-000073EA0000}"/>
    <cellStyle name="Note 3 5 3 2 2 2" xfId="49241" xr:uid="{00000000-0005-0000-0000-000074EA0000}"/>
    <cellStyle name="Note 3 5 3 2 2 2 2" xfId="49242" xr:uid="{00000000-0005-0000-0000-000075EA0000}"/>
    <cellStyle name="Note 3 5 3 2 2 2 3" xfId="59817" xr:uid="{00000000-0005-0000-0000-000076EA0000}"/>
    <cellStyle name="Note 3 5 3 2 2 3" xfId="49243" xr:uid="{00000000-0005-0000-0000-000077EA0000}"/>
    <cellStyle name="Note 3 5 3 2 2 4" xfId="49244" xr:uid="{00000000-0005-0000-0000-000078EA0000}"/>
    <cellStyle name="Note 3 5 3 2 3" xfId="49245" xr:uid="{00000000-0005-0000-0000-000079EA0000}"/>
    <cellStyle name="Note 3 5 3 2 3 2" xfId="49246" xr:uid="{00000000-0005-0000-0000-00007AEA0000}"/>
    <cellStyle name="Note 3 5 3 2 3 2 2" xfId="49247" xr:uid="{00000000-0005-0000-0000-00007BEA0000}"/>
    <cellStyle name="Note 3 5 3 2 3 2 3" xfId="59818" xr:uid="{00000000-0005-0000-0000-00007CEA0000}"/>
    <cellStyle name="Note 3 5 3 2 3 3" xfId="49248" xr:uid="{00000000-0005-0000-0000-00007DEA0000}"/>
    <cellStyle name="Note 3 5 3 2 3 4" xfId="49249" xr:uid="{00000000-0005-0000-0000-00007EEA0000}"/>
    <cellStyle name="Note 3 5 3 2 4" xfId="49250" xr:uid="{00000000-0005-0000-0000-00007FEA0000}"/>
    <cellStyle name="Note 3 5 3 2 4 2" xfId="49251" xr:uid="{00000000-0005-0000-0000-000080EA0000}"/>
    <cellStyle name="Note 3 5 3 2 4 3" xfId="59819" xr:uid="{00000000-0005-0000-0000-000081EA0000}"/>
    <cellStyle name="Note 3 5 3 2 5" xfId="49252" xr:uid="{00000000-0005-0000-0000-000082EA0000}"/>
    <cellStyle name="Note 3 5 3 2 6" xfId="49253" xr:uid="{00000000-0005-0000-0000-000083EA0000}"/>
    <cellStyle name="Note 3 5 3 3" xfId="49254" xr:uid="{00000000-0005-0000-0000-000084EA0000}"/>
    <cellStyle name="Note 3 5 3 3 2" xfId="49255" xr:uid="{00000000-0005-0000-0000-000085EA0000}"/>
    <cellStyle name="Note 3 5 3 3 2 2" xfId="49256" xr:uid="{00000000-0005-0000-0000-000086EA0000}"/>
    <cellStyle name="Note 3 5 3 3 2 3" xfId="59820" xr:uid="{00000000-0005-0000-0000-000087EA0000}"/>
    <cellStyle name="Note 3 5 3 3 3" xfId="49257" xr:uid="{00000000-0005-0000-0000-000088EA0000}"/>
    <cellStyle name="Note 3 5 3 3 4" xfId="49258" xr:uid="{00000000-0005-0000-0000-000089EA0000}"/>
    <cellStyle name="Note 3 5 3 4" xfId="49259" xr:uid="{00000000-0005-0000-0000-00008AEA0000}"/>
    <cellStyle name="Note 3 5 3 4 2" xfId="49260" xr:uid="{00000000-0005-0000-0000-00008BEA0000}"/>
    <cellStyle name="Note 3 5 3 4 2 2" xfId="49261" xr:uid="{00000000-0005-0000-0000-00008CEA0000}"/>
    <cellStyle name="Note 3 5 3 4 2 3" xfId="59821" xr:uid="{00000000-0005-0000-0000-00008DEA0000}"/>
    <cellStyle name="Note 3 5 3 4 3" xfId="49262" xr:uid="{00000000-0005-0000-0000-00008EEA0000}"/>
    <cellStyle name="Note 3 5 3 4 4" xfId="49263" xr:uid="{00000000-0005-0000-0000-00008FEA0000}"/>
    <cellStyle name="Note 3 5 3 5" xfId="49264" xr:uid="{00000000-0005-0000-0000-000090EA0000}"/>
    <cellStyle name="Note 3 5 3 5 2" xfId="49265" xr:uid="{00000000-0005-0000-0000-000091EA0000}"/>
    <cellStyle name="Note 3 5 3 5 3" xfId="59822" xr:uid="{00000000-0005-0000-0000-000092EA0000}"/>
    <cellStyle name="Note 3 5 3 6" xfId="49266" xr:uid="{00000000-0005-0000-0000-000093EA0000}"/>
    <cellStyle name="Note 3 5 3 7" xfId="49267" xr:uid="{00000000-0005-0000-0000-000094EA0000}"/>
    <cellStyle name="Note 3 5 4" xfId="49268" xr:uid="{00000000-0005-0000-0000-000095EA0000}"/>
    <cellStyle name="Note 3 5 4 2" xfId="49269" xr:uid="{00000000-0005-0000-0000-000096EA0000}"/>
    <cellStyle name="Note 3 5 4 2 2" xfId="49270" xr:uid="{00000000-0005-0000-0000-000097EA0000}"/>
    <cellStyle name="Note 3 5 4 2 2 2" xfId="49271" xr:uid="{00000000-0005-0000-0000-000098EA0000}"/>
    <cellStyle name="Note 3 5 4 2 2 3" xfId="59823" xr:uid="{00000000-0005-0000-0000-000099EA0000}"/>
    <cellStyle name="Note 3 5 4 2 3" xfId="49272" xr:uid="{00000000-0005-0000-0000-00009AEA0000}"/>
    <cellStyle name="Note 3 5 4 2 4" xfId="49273" xr:uid="{00000000-0005-0000-0000-00009BEA0000}"/>
    <cellStyle name="Note 3 5 4 3" xfId="49274" xr:uid="{00000000-0005-0000-0000-00009CEA0000}"/>
    <cellStyle name="Note 3 5 4 3 2" xfId="49275" xr:uid="{00000000-0005-0000-0000-00009DEA0000}"/>
    <cellStyle name="Note 3 5 4 3 2 2" xfId="49276" xr:uid="{00000000-0005-0000-0000-00009EEA0000}"/>
    <cellStyle name="Note 3 5 4 3 2 3" xfId="59824" xr:uid="{00000000-0005-0000-0000-00009FEA0000}"/>
    <cellStyle name="Note 3 5 4 3 3" xfId="49277" xr:uid="{00000000-0005-0000-0000-0000A0EA0000}"/>
    <cellStyle name="Note 3 5 4 3 4" xfId="49278" xr:uid="{00000000-0005-0000-0000-0000A1EA0000}"/>
    <cellStyle name="Note 3 5 4 4" xfId="49279" xr:uid="{00000000-0005-0000-0000-0000A2EA0000}"/>
    <cellStyle name="Note 3 5 4 4 2" xfId="49280" xr:uid="{00000000-0005-0000-0000-0000A3EA0000}"/>
    <cellStyle name="Note 3 5 4 4 3" xfId="59825" xr:uid="{00000000-0005-0000-0000-0000A4EA0000}"/>
    <cellStyle name="Note 3 5 4 5" xfId="49281" xr:uid="{00000000-0005-0000-0000-0000A5EA0000}"/>
    <cellStyle name="Note 3 5 4 6" xfId="49282" xr:uid="{00000000-0005-0000-0000-0000A6EA0000}"/>
    <cellStyle name="Note 3 5 5" xfId="49283" xr:uid="{00000000-0005-0000-0000-0000A7EA0000}"/>
    <cellStyle name="Note 3 5 5 2" xfId="49284" xr:uid="{00000000-0005-0000-0000-0000A8EA0000}"/>
    <cellStyle name="Note 3 5 5 2 2" xfId="49285" xr:uid="{00000000-0005-0000-0000-0000A9EA0000}"/>
    <cellStyle name="Note 3 5 5 2 2 2" xfId="49286" xr:uid="{00000000-0005-0000-0000-0000AAEA0000}"/>
    <cellStyle name="Note 3 5 5 2 2 3" xfId="59826" xr:uid="{00000000-0005-0000-0000-0000ABEA0000}"/>
    <cellStyle name="Note 3 5 5 2 3" xfId="49287" xr:uid="{00000000-0005-0000-0000-0000ACEA0000}"/>
    <cellStyle name="Note 3 5 5 2 4" xfId="49288" xr:uid="{00000000-0005-0000-0000-0000ADEA0000}"/>
    <cellStyle name="Note 3 5 5 3" xfId="49289" xr:uid="{00000000-0005-0000-0000-0000AEEA0000}"/>
    <cellStyle name="Note 3 5 5 3 2" xfId="49290" xr:uid="{00000000-0005-0000-0000-0000AFEA0000}"/>
    <cellStyle name="Note 3 5 5 3 3" xfId="59827" xr:uid="{00000000-0005-0000-0000-0000B0EA0000}"/>
    <cellStyle name="Note 3 5 5 4" xfId="49291" xr:uid="{00000000-0005-0000-0000-0000B1EA0000}"/>
    <cellStyle name="Note 3 5 5 5" xfId="49292" xr:uid="{00000000-0005-0000-0000-0000B2EA0000}"/>
    <cellStyle name="Note 3 5 6" xfId="49293" xr:uid="{00000000-0005-0000-0000-0000B3EA0000}"/>
    <cellStyle name="Note 3 5 6 2" xfId="49294" xr:uid="{00000000-0005-0000-0000-0000B4EA0000}"/>
    <cellStyle name="Note 3 5 6 2 2" xfId="49295" xr:uid="{00000000-0005-0000-0000-0000B5EA0000}"/>
    <cellStyle name="Note 3 5 6 2 3" xfId="59828" xr:uid="{00000000-0005-0000-0000-0000B6EA0000}"/>
    <cellStyle name="Note 3 5 6 3" xfId="49296" xr:uid="{00000000-0005-0000-0000-0000B7EA0000}"/>
    <cellStyle name="Note 3 5 6 4" xfId="49297" xr:uid="{00000000-0005-0000-0000-0000B8EA0000}"/>
    <cellStyle name="Note 3 5 7" xfId="49298" xr:uid="{00000000-0005-0000-0000-0000B9EA0000}"/>
    <cellStyle name="Note 3 5 7 2" xfId="49299" xr:uid="{00000000-0005-0000-0000-0000BAEA0000}"/>
    <cellStyle name="Note 3 5 7 2 2" xfId="49300" xr:uid="{00000000-0005-0000-0000-0000BBEA0000}"/>
    <cellStyle name="Note 3 5 7 2 3" xfId="59829" xr:uid="{00000000-0005-0000-0000-0000BCEA0000}"/>
    <cellStyle name="Note 3 5 7 3" xfId="49301" xr:uid="{00000000-0005-0000-0000-0000BDEA0000}"/>
    <cellStyle name="Note 3 5 7 4" xfId="49302" xr:uid="{00000000-0005-0000-0000-0000BEEA0000}"/>
    <cellStyle name="Note 3 5 8" xfId="49303" xr:uid="{00000000-0005-0000-0000-0000BFEA0000}"/>
    <cellStyle name="Note 3 5 8 2" xfId="49304" xr:uid="{00000000-0005-0000-0000-0000C0EA0000}"/>
    <cellStyle name="Note 3 5 8 3" xfId="59830" xr:uid="{00000000-0005-0000-0000-0000C1EA0000}"/>
    <cellStyle name="Note 3 5 9" xfId="49305" xr:uid="{00000000-0005-0000-0000-0000C2EA0000}"/>
    <cellStyle name="Note 3 6" xfId="49306" xr:uid="{00000000-0005-0000-0000-0000C3EA0000}"/>
    <cellStyle name="Note 3 6 10" xfId="49307" xr:uid="{00000000-0005-0000-0000-0000C4EA0000}"/>
    <cellStyle name="Note 3 6 2" xfId="49308" xr:uid="{00000000-0005-0000-0000-0000C5EA0000}"/>
    <cellStyle name="Note 3 6 2 2" xfId="49309" xr:uid="{00000000-0005-0000-0000-0000C6EA0000}"/>
    <cellStyle name="Note 3 6 2 2 2" xfId="49310" xr:uid="{00000000-0005-0000-0000-0000C7EA0000}"/>
    <cellStyle name="Note 3 6 2 2 2 2" xfId="49311" xr:uid="{00000000-0005-0000-0000-0000C8EA0000}"/>
    <cellStyle name="Note 3 6 2 2 2 2 2" xfId="49312" xr:uid="{00000000-0005-0000-0000-0000C9EA0000}"/>
    <cellStyle name="Note 3 6 2 2 2 2 2 2" xfId="49313" xr:uid="{00000000-0005-0000-0000-0000CAEA0000}"/>
    <cellStyle name="Note 3 6 2 2 2 2 2 3" xfId="59831" xr:uid="{00000000-0005-0000-0000-0000CBEA0000}"/>
    <cellStyle name="Note 3 6 2 2 2 2 3" xfId="49314" xr:uid="{00000000-0005-0000-0000-0000CCEA0000}"/>
    <cellStyle name="Note 3 6 2 2 2 2 4" xfId="49315" xr:uid="{00000000-0005-0000-0000-0000CDEA0000}"/>
    <cellStyle name="Note 3 6 2 2 2 3" xfId="49316" xr:uid="{00000000-0005-0000-0000-0000CEEA0000}"/>
    <cellStyle name="Note 3 6 2 2 2 3 2" xfId="49317" xr:uid="{00000000-0005-0000-0000-0000CFEA0000}"/>
    <cellStyle name="Note 3 6 2 2 2 3 2 2" xfId="49318" xr:uid="{00000000-0005-0000-0000-0000D0EA0000}"/>
    <cellStyle name="Note 3 6 2 2 2 3 2 3" xfId="59832" xr:uid="{00000000-0005-0000-0000-0000D1EA0000}"/>
    <cellStyle name="Note 3 6 2 2 2 3 3" xfId="49319" xr:uid="{00000000-0005-0000-0000-0000D2EA0000}"/>
    <cellStyle name="Note 3 6 2 2 2 3 4" xfId="49320" xr:uid="{00000000-0005-0000-0000-0000D3EA0000}"/>
    <cellStyle name="Note 3 6 2 2 2 4" xfId="49321" xr:uid="{00000000-0005-0000-0000-0000D4EA0000}"/>
    <cellStyle name="Note 3 6 2 2 2 4 2" xfId="49322" xr:uid="{00000000-0005-0000-0000-0000D5EA0000}"/>
    <cellStyle name="Note 3 6 2 2 2 4 3" xfId="59833" xr:uid="{00000000-0005-0000-0000-0000D6EA0000}"/>
    <cellStyle name="Note 3 6 2 2 2 5" xfId="49323" xr:uid="{00000000-0005-0000-0000-0000D7EA0000}"/>
    <cellStyle name="Note 3 6 2 2 2 6" xfId="49324" xr:uid="{00000000-0005-0000-0000-0000D8EA0000}"/>
    <cellStyle name="Note 3 6 2 2 3" xfId="49325" xr:uid="{00000000-0005-0000-0000-0000D9EA0000}"/>
    <cellStyle name="Note 3 6 2 2 3 2" xfId="49326" xr:uid="{00000000-0005-0000-0000-0000DAEA0000}"/>
    <cellStyle name="Note 3 6 2 2 3 2 2" xfId="49327" xr:uid="{00000000-0005-0000-0000-0000DBEA0000}"/>
    <cellStyle name="Note 3 6 2 2 3 2 3" xfId="59834" xr:uid="{00000000-0005-0000-0000-0000DCEA0000}"/>
    <cellStyle name="Note 3 6 2 2 3 3" xfId="49328" xr:uid="{00000000-0005-0000-0000-0000DDEA0000}"/>
    <cellStyle name="Note 3 6 2 2 3 4" xfId="49329" xr:uid="{00000000-0005-0000-0000-0000DEEA0000}"/>
    <cellStyle name="Note 3 6 2 2 4" xfId="49330" xr:uid="{00000000-0005-0000-0000-0000DFEA0000}"/>
    <cellStyle name="Note 3 6 2 2 4 2" xfId="49331" xr:uid="{00000000-0005-0000-0000-0000E0EA0000}"/>
    <cellStyle name="Note 3 6 2 2 4 2 2" xfId="49332" xr:uid="{00000000-0005-0000-0000-0000E1EA0000}"/>
    <cellStyle name="Note 3 6 2 2 4 2 3" xfId="59835" xr:uid="{00000000-0005-0000-0000-0000E2EA0000}"/>
    <cellStyle name="Note 3 6 2 2 4 3" xfId="49333" xr:uid="{00000000-0005-0000-0000-0000E3EA0000}"/>
    <cellStyle name="Note 3 6 2 2 4 4" xfId="49334" xr:uid="{00000000-0005-0000-0000-0000E4EA0000}"/>
    <cellStyle name="Note 3 6 2 2 5" xfId="49335" xr:uid="{00000000-0005-0000-0000-0000E5EA0000}"/>
    <cellStyle name="Note 3 6 2 2 5 2" xfId="49336" xr:uid="{00000000-0005-0000-0000-0000E6EA0000}"/>
    <cellStyle name="Note 3 6 2 2 5 3" xfId="59836" xr:uid="{00000000-0005-0000-0000-0000E7EA0000}"/>
    <cellStyle name="Note 3 6 2 2 6" xfId="49337" xr:uid="{00000000-0005-0000-0000-0000E8EA0000}"/>
    <cellStyle name="Note 3 6 2 2 7" xfId="49338" xr:uid="{00000000-0005-0000-0000-0000E9EA0000}"/>
    <cellStyle name="Note 3 6 2 3" xfId="49339" xr:uid="{00000000-0005-0000-0000-0000EAEA0000}"/>
    <cellStyle name="Note 3 6 2 3 2" xfId="49340" xr:uid="{00000000-0005-0000-0000-0000EBEA0000}"/>
    <cellStyle name="Note 3 6 2 3 2 2" xfId="49341" xr:uid="{00000000-0005-0000-0000-0000ECEA0000}"/>
    <cellStyle name="Note 3 6 2 3 2 2 2" xfId="49342" xr:uid="{00000000-0005-0000-0000-0000EDEA0000}"/>
    <cellStyle name="Note 3 6 2 3 2 2 3" xfId="59837" xr:uid="{00000000-0005-0000-0000-0000EEEA0000}"/>
    <cellStyle name="Note 3 6 2 3 2 3" xfId="49343" xr:uid="{00000000-0005-0000-0000-0000EFEA0000}"/>
    <cellStyle name="Note 3 6 2 3 2 4" xfId="49344" xr:uid="{00000000-0005-0000-0000-0000F0EA0000}"/>
    <cellStyle name="Note 3 6 2 3 3" xfId="49345" xr:uid="{00000000-0005-0000-0000-0000F1EA0000}"/>
    <cellStyle name="Note 3 6 2 3 3 2" xfId="49346" xr:uid="{00000000-0005-0000-0000-0000F2EA0000}"/>
    <cellStyle name="Note 3 6 2 3 3 2 2" xfId="49347" xr:uid="{00000000-0005-0000-0000-0000F3EA0000}"/>
    <cellStyle name="Note 3 6 2 3 3 2 3" xfId="59838" xr:uid="{00000000-0005-0000-0000-0000F4EA0000}"/>
    <cellStyle name="Note 3 6 2 3 3 3" xfId="49348" xr:uid="{00000000-0005-0000-0000-0000F5EA0000}"/>
    <cellStyle name="Note 3 6 2 3 3 4" xfId="49349" xr:uid="{00000000-0005-0000-0000-0000F6EA0000}"/>
    <cellStyle name="Note 3 6 2 3 4" xfId="49350" xr:uid="{00000000-0005-0000-0000-0000F7EA0000}"/>
    <cellStyle name="Note 3 6 2 3 4 2" xfId="49351" xr:uid="{00000000-0005-0000-0000-0000F8EA0000}"/>
    <cellStyle name="Note 3 6 2 3 4 3" xfId="59839" xr:uid="{00000000-0005-0000-0000-0000F9EA0000}"/>
    <cellStyle name="Note 3 6 2 3 5" xfId="49352" xr:uid="{00000000-0005-0000-0000-0000FAEA0000}"/>
    <cellStyle name="Note 3 6 2 3 6" xfId="49353" xr:uid="{00000000-0005-0000-0000-0000FBEA0000}"/>
    <cellStyle name="Note 3 6 2 4" xfId="49354" xr:uid="{00000000-0005-0000-0000-0000FCEA0000}"/>
    <cellStyle name="Note 3 6 2 4 2" xfId="49355" xr:uid="{00000000-0005-0000-0000-0000FDEA0000}"/>
    <cellStyle name="Note 3 6 2 4 2 2" xfId="49356" xr:uid="{00000000-0005-0000-0000-0000FEEA0000}"/>
    <cellStyle name="Note 3 6 2 4 2 3" xfId="59840" xr:uid="{00000000-0005-0000-0000-0000FFEA0000}"/>
    <cellStyle name="Note 3 6 2 4 3" xfId="49357" xr:uid="{00000000-0005-0000-0000-000000EB0000}"/>
    <cellStyle name="Note 3 6 2 4 4" xfId="49358" xr:uid="{00000000-0005-0000-0000-000001EB0000}"/>
    <cellStyle name="Note 3 6 2 5" xfId="49359" xr:uid="{00000000-0005-0000-0000-000002EB0000}"/>
    <cellStyle name="Note 3 6 2 5 2" xfId="49360" xr:uid="{00000000-0005-0000-0000-000003EB0000}"/>
    <cellStyle name="Note 3 6 2 5 2 2" xfId="49361" xr:uid="{00000000-0005-0000-0000-000004EB0000}"/>
    <cellStyle name="Note 3 6 2 5 2 3" xfId="59841" xr:uid="{00000000-0005-0000-0000-000005EB0000}"/>
    <cellStyle name="Note 3 6 2 5 3" xfId="49362" xr:uid="{00000000-0005-0000-0000-000006EB0000}"/>
    <cellStyle name="Note 3 6 2 5 4" xfId="49363" xr:uid="{00000000-0005-0000-0000-000007EB0000}"/>
    <cellStyle name="Note 3 6 2 6" xfId="49364" xr:uid="{00000000-0005-0000-0000-000008EB0000}"/>
    <cellStyle name="Note 3 6 2 6 2" xfId="49365" xr:uid="{00000000-0005-0000-0000-000009EB0000}"/>
    <cellStyle name="Note 3 6 2 6 3" xfId="59842" xr:uid="{00000000-0005-0000-0000-00000AEB0000}"/>
    <cellStyle name="Note 3 6 2 7" xfId="49366" xr:uid="{00000000-0005-0000-0000-00000BEB0000}"/>
    <cellStyle name="Note 3 6 2 8" xfId="49367" xr:uid="{00000000-0005-0000-0000-00000CEB0000}"/>
    <cellStyle name="Note 3 6 3" xfId="49368" xr:uid="{00000000-0005-0000-0000-00000DEB0000}"/>
    <cellStyle name="Note 3 6 3 2" xfId="49369" xr:uid="{00000000-0005-0000-0000-00000EEB0000}"/>
    <cellStyle name="Note 3 6 3 2 2" xfId="49370" xr:uid="{00000000-0005-0000-0000-00000FEB0000}"/>
    <cellStyle name="Note 3 6 3 2 2 2" xfId="49371" xr:uid="{00000000-0005-0000-0000-000010EB0000}"/>
    <cellStyle name="Note 3 6 3 2 2 2 2" xfId="49372" xr:uid="{00000000-0005-0000-0000-000011EB0000}"/>
    <cellStyle name="Note 3 6 3 2 2 2 3" xfId="59843" xr:uid="{00000000-0005-0000-0000-000012EB0000}"/>
    <cellStyle name="Note 3 6 3 2 2 3" xfId="49373" xr:uid="{00000000-0005-0000-0000-000013EB0000}"/>
    <cellStyle name="Note 3 6 3 2 2 4" xfId="49374" xr:uid="{00000000-0005-0000-0000-000014EB0000}"/>
    <cellStyle name="Note 3 6 3 2 3" xfId="49375" xr:uid="{00000000-0005-0000-0000-000015EB0000}"/>
    <cellStyle name="Note 3 6 3 2 3 2" xfId="49376" xr:uid="{00000000-0005-0000-0000-000016EB0000}"/>
    <cellStyle name="Note 3 6 3 2 3 2 2" xfId="49377" xr:uid="{00000000-0005-0000-0000-000017EB0000}"/>
    <cellStyle name="Note 3 6 3 2 3 2 3" xfId="59844" xr:uid="{00000000-0005-0000-0000-000018EB0000}"/>
    <cellStyle name="Note 3 6 3 2 3 3" xfId="49378" xr:uid="{00000000-0005-0000-0000-000019EB0000}"/>
    <cellStyle name="Note 3 6 3 2 3 4" xfId="49379" xr:uid="{00000000-0005-0000-0000-00001AEB0000}"/>
    <cellStyle name="Note 3 6 3 2 4" xfId="49380" xr:uid="{00000000-0005-0000-0000-00001BEB0000}"/>
    <cellStyle name="Note 3 6 3 2 4 2" xfId="49381" xr:uid="{00000000-0005-0000-0000-00001CEB0000}"/>
    <cellStyle name="Note 3 6 3 2 4 3" xfId="59845" xr:uid="{00000000-0005-0000-0000-00001DEB0000}"/>
    <cellStyle name="Note 3 6 3 2 5" xfId="49382" xr:uid="{00000000-0005-0000-0000-00001EEB0000}"/>
    <cellStyle name="Note 3 6 3 2 6" xfId="49383" xr:uid="{00000000-0005-0000-0000-00001FEB0000}"/>
    <cellStyle name="Note 3 6 3 3" xfId="49384" xr:uid="{00000000-0005-0000-0000-000020EB0000}"/>
    <cellStyle name="Note 3 6 3 3 2" xfId="49385" xr:uid="{00000000-0005-0000-0000-000021EB0000}"/>
    <cellStyle name="Note 3 6 3 3 2 2" xfId="49386" xr:uid="{00000000-0005-0000-0000-000022EB0000}"/>
    <cellStyle name="Note 3 6 3 3 2 3" xfId="59846" xr:uid="{00000000-0005-0000-0000-000023EB0000}"/>
    <cellStyle name="Note 3 6 3 3 3" xfId="49387" xr:uid="{00000000-0005-0000-0000-000024EB0000}"/>
    <cellStyle name="Note 3 6 3 3 4" xfId="49388" xr:uid="{00000000-0005-0000-0000-000025EB0000}"/>
    <cellStyle name="Note 3 6 3 4" xfId="49389" xr:uid="{00000000-0005-0000-0000-000026EB0000}"/>
    <cellStyle name="Note 3 6 3 4 2" xfId="49390" xr:uid="{00000000-0005-0000-0000-000027EB0000}"/>
    <cellStyle name="Note 3 6 3 4 2 2" xfId="49391" xr:uid="{00000000-0005-0000-0000-000028EB0000}"/>
    <cellStyle name="Note 3 6 3 4 2 3" xfId="59847" xr:uid="{00000000-0005-0000-0000-000029EB0000}"/>
    <cellStyle name="Note 3 6 3 4 3" xfId="49392" xr:uid="{00000000-0005-0000-0000-00002AEB0000}"/>
    <cellStyle name="Note 3 6 3 4 4" xfId="49393" xr:uid="{00000000-0005-0000-0000-00002BEB0000}"/>
    <cellStyle name="Note 3 6 3 5" xfId="49394" xr:uid="{00000000-0005-0000-0000-00002CEB0000}"/>
    <cellStyle name="Note 3 6 3 5 2" xfId="49395" xr:uid="{00000000-0005-0000-0000-00002DEB0000}"/>
    <cellStyle name="Note 3 6 3 5 3" xfId="59848" xr:uid="{00000000-0005-0000-0000-00002EEB0000}"/>
    <cellStyle name="Note 3 6 3 6" xfId="49396" xr:uid="{00000000-0005-0000-0000-00002FEB0000}"/>
    <cellStyle name="Note 3 6 3 7" xfId="49397" xr:uid="{00000000-0005-0000-0000-000030EB0000}"/>
    <cellStyle name="Note 3 6 4" xfId="49398" xr:uid="{00000000-0005-0000-0000-000031EB0000}"/>
    <cellStyle name="Note 3 6 4 2" xfId="49399" xr:uid="{00000000-0005-0000-0000-000032EB0000}"/>
    <cellStyle name="Note 3 6 4 2 2" xfId="49400" xr:uid="{00000000-0005-0000-0000-000033EB0000}"/>
    <cellStyle name="Note 3 6 4 2 2 2" xfId="49401" xr:uid="{00000000-0005-0000-0000-000034EB0000}"/>
    <cellStyle name="Note 3 6 4 2 2 3" xfId="59849" xr:uid="{00000000-0005-0000-0000-000035EB0000}"/>
    <cellStyle name="Note 3 6 4 2 3" xfId="49402" xr:uid="{00000000-0005-0000-0000-000036EB0000}"/>
    <cellStyle name="Note 3 6 4 2 4" xfId="49403" xr:uid="{00000000-0005-0000-0000-000037EB0000}"/>
    <cellStyle name="Note 3 6 4 3" xfId="49404" xr:uid="{00000000-0005-0000-0000-000038EB0000}"/>
    <cellStyle name="Note 3 6 4 3 2" xfId="49405" xr:uid="{00000000-0005-0000-0000-000039EB0000}"/>
    <cellStyle name="Note 3 6 4 3 2 2" xfId="49406" xr:uid="{00000000-0005-0000-0000-00003AEB0000}"/>
    <cellStyle name="Note 3 6 4 3 2 3" xfId="59850" xr:uid="{00000000-0005-0000-0000-00003BEB0000}"/>
    <cellStyle name="Note 3 6 4 3 3" xfId="49407" xr:uid="{00000000-0005-0000-0000-00003CEB0000}"/>
    <cellStyle name="Note 3 6 4 3 4" xfId="49408" xr:uid="{00000000-0005-0000-0000-00003DEB0000}"/>
    <cellStyle name="Note 3 6 4 4" xfId="49409" xr:uid="{00000000-0005-0000-0000-00003EEB0000}"/>
    <cellStyle name="Note 3 6 4 4 2" xfId="49410" xr:uid="{00000000-0005-0000-0000-00003FEB0000}"/>
    <cellStyle name="Note 3 6 4 4 3" xfId="59851" xr:uid="{00000000-0005-0000-0000-000040EB0000}"/>
    <cellStyle name="Note 3 6 4 5" xfId="49411" xr:uid="{00000000-0005-0000-0000-000041EB0000}"/>
    <cellStyle name="Note 3 6 4 6" xfId="49412" xr:uid="{00000000-0005-0000-0000-000042EB0000}"/>
    <cellStyle name="Note 3 6 5" xfId="49413" xr:uid="{00000000-0005-0000-0000-000043EB0000}"/>
    <cellStyle name="Note 3 6 5 2" xfId="49414" xr:uid="{00000000-0005-0000-0000-000044EB0000}"/>
    <cellStyle name="Note 3 6 5 2 2" xfId="49415" xr:uid="{00000000-0005-0000-0000-000045EB0000}"/>
    <cellStyle name="Note 3 6 5 2 2 2" xfId="49416" xr:uid="{00000000-0005-0000-0000-000046EB0000}"/>
    <cellStyle name="Note 3 6 5 2 2 3" xfId="59852" xr:uid="{00000000-0005-0000-0000-000047EB0000}"/>
    <cellStyle name="Note 3 6 5 2 3" xfId="49417" xr:uid="{00000000-0005-0000-0000-000048EB0000}"/>
    <cellStyle name="Note 3 6 5 2 4" xfId="49418" xr:uid="{00000000-0005-0000-0000-000049EB0000}"/>
    <cellStyle name="Note 3 6 5 3" xfId="49419" xr:uid="{00000000-0005-0000-0000-00004AEB0000}"/>
    <cellStyle name="Note 3 6 5 3 2" xfId="49420" xr:uid="{00000000-0005-0000-0000-00004BEB0000}"/>
    <cellStyle name="Note 3 6 5 3 3" xfId="59853" xr:uid="{00000000-0005-0000-0000-00004CEB0000}"/>
    <cellStyle name="Note 3 6 5 4" xfId="49421" xr:uid="{00000000-0005-0000-0000-00004DEB0000}"/>
    <cellStyle name="Note 3 6 5 5" xfId="49422" xr:uid="{00000000-0005-0000-0000-00004EEB0000}"/>
    <cellStyle name="Note 3 6 6" xfId="49423" xr:uid="{00000000-0005-0000-0000-00004FEB0000}"/>
    <cellStyle name="Note 3 6 6 2" xfId="49424" xr:uid="{00000000-0005-0000-0000-000050EB0000}"/>
    <cellStyle name="Note 3 6 6 2 2" xfId="49425" xr:uid="{00000000-0005-0000-0000-000051EB0000}"/>
    <cellStyle name="Note 3 6 6 2 3" xfId="59854" xr:uid="{00000000-0005-0000-0000-000052EB0000}"/>
    <cellStyle name="Note 3 6 6 3" xfId="49426" xr:uid="{00000000-0005-0000-0000-000053EB0000}"/>
    <cellStyle name="Note 3 6 6 4" xfId="49427" xr:uid="{00000000-0005-0000-0000-000054EB0000}"/>
    <cellStyle name="Note 3 6 7" xfId="49428" xr:uid="{00000000-0005-0000-0000-000055EB0000}"/>
    <cellStyle name="Note 3 6 7 2" xfId="49429" xr:uid="{00000000-0005-0000-0000-000056EB0000}"/>
    <cellStyle name="Note 3 6 7 2 2" xfId="49430" xr:uid="{00000000-0005-0000-0000-000057EB0000}"/>
    <cellStyle name="Note 3 6 7 2 3" xfId="59855" xr:uid="{00000000-0005-0000-0000-000058EB0000}"/>
    <cellStyle name="Note 3 6 7 3" xfId="49431" xr:uid="{00000000-0005-0000-0000-000059EB0000}"/>
    <cellStyle name="Note 3 6 7 4" xfId="49432" xr:uid="{00000000-0005-0000-0000-00005AEB0000}"/>
    <cellStyle name="Note 3 6 8" xfId="49433" xr:uid="{00000000-0005-0000-0000-00005BEB0000}"/>
    <cellStyle name="Note 3 6 8 2" xfId="49434" xr:uid="{00000000-0005-0000-0000-00005CEB0000}"/>
    <cellStyle name="Note 3 6 8 3" xfId="59856" xr:uid="{00000000-0005-0000-0000-00005DEB0000}"/>
    <cellStyle name="Note 3 6 9" xfId="49435" xr:uid="{00000000-0005-0000-0000-00005EEB0000}"/>
    <cellStyle name="Note 3 7" xfId="49436" xr:uid="{00000000-0005-0000-0000-00005FEB0000}"/>
    <cellStyle name="Note 3 7 2" xfId="49437" xr:uid="{00000000-0005-0000-0000-000060EB0000}"/>
    <cellStyle name="Note 3 7 2 2" xfId="49438" xr:uid="{00000000-0005-0000-0000-000061EB0000}"/>
    <cellStyle name="Note 3 7 2 2 2" xfId="49439" xr:uid="{00000000-0005-0000-0000-000062EB0000}"/>
    <cellStyle name="Note 3 7 2 2 2 2" xfId="49440" xr:uid="{00000000-0005-0000-0000-000063EB0000}"/>
    <cellStyle name="Note 3 7 2 2 2 2 2" xfId="49441" xr:uid="{00000000-0005-0000-0000-000064EB0000}"/>
    <cellStyle name="Note 3 7 2 2 2 2 3" xfId="59857" xr:uid="{00000000-0005-0000-0000-000065EB0000}"/>
    <cellStyle name="Note 3 7 2 2 2 3" xfId="49442" xr:uid="{00000000-0005-0000-0000-000066EB0000}"/>
    <cellStyle name="Note 3 7 2 2 2 4" xfId="49443" xr:uid="{00000000-0005-0000-0000-000067EB0000}"/>
    <cellStyle name="Note 3 7 2 2 3" xfId="49444" xr:uid="{00000000-0005-0000-0000-000068EB0000}"/>
    <cellStyle name="Note 3 7 2 2 3 2" xfId="49445" xr:uid="{00000000-0005-0000-0000-000069EB0000}"/>
    <cellStyle name="Note 3 7 2 2 3 2 2" xfId="49446" xr:uid="{00000000-0005-0000-0000-00006AEB0000}"/>
    <cellStyle name="Note 3 7 2 2 3 2 3" xfId="59858" xr:uid="{00000000-0005-0000-0000-00006BEB0000}"/>
    <cellStyle name="Note 3 7 2 2 3 3" xfId="49447" xr:uid="{00000000-0005-0000-0000-00006CEB0000}"/>
    <cellStyle name="Note 3 7 2 2 3 4" xfId="49448" xr:uid="{00000000-0005-0000-0000-00006DEB0000}"/>
    <cellStyle name="Note 3 7 2 2 4" xfId="49449" xr:uid="{00000000-0005-0000-0000-00006EEB0000}"/>
    <cellStyle name="Note 3 7 2 2 4 2" xfId="49450" xr:uid="{00000000-0005-0000-0000-00006FEB0000}"/>
    <cellStyle name="Note 3 7 2 2 4 3" xfId="59859" xr:uid="{00000000-0005-0000-0000-000070EB0000}"/>
    <cellStyle name="Note 3 7 2 2 5" xfId="49451" xr:uid="{00000000-0005-0000-0000-000071EB0000}"/>
    <cellStyle name="Note 3 7 2 2 6" xfId="49452" xr:uid="{00000000-0005-0000-0000-000072EB0000}"/>
    <cellStyle name="Note 3 7 2 3" xfId="49453" xr:uid="{00000000-0005-0000-0000-000073EB0000}"/>
    <cellStyle name="Note 3 7 2 3 2" xfId="49454" xr:uid="{00000000-0005-0000-0000-000074EB0000}"/>
    <cellStyle name="Note 3 7 2 3 2 2" xfId="49455" xr:uid="{00000000-0005-0000-0000-000075EB0000}"/>
    <cellStyle name="Note 3 7 2 3 2 3" xfId="59860" xr:uid="{00000000-0005-0000-0000-000076EB0000}"/>
    <cellStyle name="Note 3 7 2 3 3" xfId="49456" xr:uid="{00000000-0005-0000-0000-000077EB0000}"/>
    <cellStyle name="Note 3 7 2 3 4" xfId="49457" xr:uid="{00000000-0005-0000-0000-000078EB0000}"/>
    <cellStyle name="Note 3 7 2 4" xfId="49458" xr:uid="{00000000-0005-0000-0000-000079EB0000}"/>
    <cellStyle name="Note 3 7 2 4 2" xfId="49459" xr:uid="{00000000-0005-0000-0000-00007AEB0000}"/>
    <cellStyle name="Note 3 7 2 4 2 2" xfId="49460" xr:uid="{00000000-0005-0000-0000-00007BEB0000}"/>
    <cellStyle name="Note 3 7 2 4 2 3" xfId="59861" xr:uid="{00000000-0005-0000-0000-00007CEB0000}"/>
    <cellStyle name="Note 3 7 2 4 3" xfId="49461" xr:uid="{00000000-0005-0000-0000-00007DEB0000}"/>
    <cellStyle name="Note 3 7 2 4 4" xfId="49462" xr:uid="{00000000-0005-0000-0000-00007EEB0000}"/>
    <cellStyle name="Note 3 7 2 5" xfId="49463" xr:uid="{00000000-0005-0000-0000-00007FEB0000}"/>
    <cellStyle name="Note 3 7 2 5 2" xfId="49464" xr:uid="{00000000-0005-0000-0000-000080EB0000}"/>
    <cellStyle name="Note 3 7 2 5 3" xfId="59862" xr:uid="{00000000-0005-0000-0000-000081EB0000}"/>
    <cellStyle name="Note 3 7 2 6" xfId="49465" xr:uid="{00000000-0005-0000-0000-000082EB0000}"/>
    <cellStyle name="Note 3 7 2 7" xfId="49466" xr:uid="{00000000-0005-0000-0000-000083EB0000}"/>
    <cellStyle name="Note 3 7 3" xfId="49467" xr:uid="{00000000-0005-0000-0000-000084EB0000}"/>
    <cellStyle name="Note 3 7 3 2" xfId="49468" xr:uid="{00000000-0005-0000-0000-000085EB0000}"/>
    <cellStyle name="Note 3 7 3 2 2" xfId="49469" xr:uid="{00000000-0005-0000-0000-000086EB0000}"/>
    <cellStyle name="Note 3 7 3 2 2 2" xfId="49470" xr:uid="{00000000-0005-0000-0000-000087EB0000}"/>
    <cellStyle name="Note 3 7 3 2 2 3" xfId="59863" xr:uid="{00000000-0005-0000-0000-000088EB0000}"/>
    <cellStyle name="Note 3 7 3 2 3" xfId="49471" xr:uid="{00000000-0005-0000-0000-000089EB0000}"/>
    <cellStyle name="Note 3 7 3 2 4" xfId="49472" xr:uid="{00000000-0005-0000-0000-00008AEB0000}"/>
    <cellStyle name="Note 3 7 3 3" xfId="49473" xr:uid="{00000000-0005-0000-0000-00008BEB0000}"/>
    <cellStyle name="Note 3 7 3 3 2" xfId="49474" xr:uid="{00000000-0005-0000-0000-00008CEB0000}"/>
    <cellStyle name="Note 3 7 3 3 2 2" xfId="49475" xr:uid="{00000000-0005-0000-0000-00008DEB0000}"/>
    <cellStyle name="Note 3 7 3 3 2 3" xfId="59864" xr:uid="{00000000-0005-0000-0000-00008EEB0000}"/>
    <cellStyle name="Note 3 7 3 3 3" xfId="49476" xr:uid="{00000000-0005-0000-0000-00008FEB0000}"/>
    <cellStyle name="Note 3 7 3 3 4" xfId="49477" xr:uid="{00000000-0005-0000-0000-000090EB0000}"/>
    <cellStyle name="Note 3 7 3 4" xfId="49478" xr:uid="{00000000-0005-0000-0000-000091EB0000}"/>
    <cellStyle name="Note 3 7 3 4 2" xfId="49479" xr:uid="{00000000-0005-0000-0000-000092EB0000}"/>
    <cellStyle name="Note 3 7 3 4 3" xfId="59865" xr:uid="{00000000-0005-0000-0000-000093EB0000}"/>
    <cellStyle name="Note 3 7 3 5" xfId="49480" xr:uid="{00000000-0005-0000-0000-000094EB0000}"/>
    <cellStyle name="Note 3 7 3 6" xfId="49481" xr:uid="{00000000-0005-0000-0000-000095EB0000}"/>
    <cellStyle name="Note 3 7 4" xfId="49482" xr:uid="{00000000-0005-0000-0000-000096EB0000}"/>
    <cellStyle name="Note 3 7 4 2" xfId="49483" xr:uid="{00000000-0005-0000-0000-000097EB0000}"/>
    <cellStyle name="Note 3 7 4 2 2" xfId="49484" xr:uid="{00000000-0005-0000-0000-000098EB0000}"/>
    <cellStyle name="Note 3 7 4 2 3" xfId="59866" xr:uid="{00000000-0005-0000-0000-000099EB0000}"/>
    <cellStyle name="Note 3 7 4 3" xfId="49485" xr:uid="{00000000-0005-0000-0000-00009AEB0000}"/>
    <cellStyle name="Note 3 7 4 4" xfId="49486" xr:uid="{00000000-0005-0000-0000-00009BEB0000}"/>
    <cellStyle name="Note 3 7 5" xfId="49487" xr:uid="{00000000-0005-0000-0000-00009CEB0000}"/>
    <cellStyle name="Note 3 7 5 2" xfId="49488" xr:uid="{00000000-0005-0000-0000-00009DEB0000}"/>
    <cellStyle name="Note 3 7 5 2 2" xfId="49489" xr:uid="{00000000-0005-0000-0000-00009EEB0000}"/>
    <cellStyle name="Note 3 7 5 2 3" xfId="59867" xr:uid="{00000000-0005-0000-0000-00009FEB0000}"/>
    <cellStyle name="Note 3 7 5 3" xfId="49490" xr:uid="{00000000-0005-0000-0000-0000A0EB0000}"/>
    <cellStyle name="Note 3 7 5 4" xfId="49491" xr:uid="{00000000-0005-0000-0000-0000A1EB0000}"/>
    <cellStyle name="Note 3 7 6" xfId="49492" xr:uid="{00000000-0005-0000-0000-0000A2EB0000}"/>
    <cellStyle name="Note 3 7 6 2" xfId="49493" xr:uid="{00000000-0005-0000-0000-0000A3EB0000}"/>
    <cellStyle name="Note 3 7 6 3" xfId="59868" xr:uid="{00000000-0005-0000-0000-0000A4EB0000}"/>
    <cellStyle name="Note 3 7 7" xfId="49494" xr:uid="{00000000-0005-0000-0000-0000A5EB0000}"/>
    <cellStyle name="Note 3 7 8" xfId="49495" xr:uid="{00000000-0005-0000-0000-0000A6EB0000}"/>
    <cellStyle name="Note 3 8" xfId="49496" xr:uid="{00000000-0005-0000-0000-0000A7EB0000}"/>
    <cellStyle name="Note 3 8 2" xfId="49497" xr:uid="{00000000-0005-0000-0000-0000A8EB0000}"/>
    <cellStyle name="Note 3 8 2 2" xfId="49498" xr:uid="{00000000-0005-0000-0000-0000A9EB0000}"/>
    <cellStyle name="Note 3 8 2 2 2" xfId="49499" xr:uid="{00000000-0005-0000-0000-0000AAEB0000}"/>
    <cellStyle name="Note 3 8 2 2 2 2" xfId="49500" xr:uid="{00000000-0005-0000-0000-0000ABEB0000}"/>
    <cellStyle name="Note 3 8 2 2 2 3" xfId="59869" xr:uid="{00000000-0005-0000-0000-0000ACEB0000}"/>
    <cellStyle name="Note 3 8 2 2 3" xfId="49501" xr:uid="{00000000-0005-0000-0000-0000ADEB0000}"/>
    <cellStyle name="Note 3 8 2 2 4" xfId="49502" xr:uid="{00000000-0005-0000-0000-0000AEEB0000}"/>
    <cellStyle name="Note 3 8 2 3" xfId="49503" xr:uid="{00000000-0005-0000-0000-0000AFEB0000}"/>
    <cellStyle name="Note 3 8 2 3 2" xfId="49504" xr:uid="{00000000-0005-0000-0000-0000B0EB0000}"/>
    <cellStyle name="Note 3 8 2 3 2 2" xfId="49505" xr:uid="{00000000-0005-0000-0000-0000B1EB0000}"/>
    <cellStyle name="Note 3 8 2 3 2 3" xfId="59870" xr:uid="{00000000-0005-0000-0000-0000B2EB0000}"/>
    <cellStyle name="Note 3 8 2 3 3" xfId="49506" xr:uid="{00000000-0005-0000-0000-0000B3EB0000}"/>
    <cellStyle name="Note 3 8 2 3 4" xfId="49507" xr:uid="{00000000-0005-0000-0000-0000B4EB0000}"/>
    <cellStyle name="Note 3 8 2 4" xfId="49508" xr:uid="{00000000-0005-0000-0000-0000B5EB0000}"/>
    <cellStyle name="Note 3 8 2 4 2" xfId="49509" xr:uid="{00000000-0005-0000-0000-0000B6EB0000}"/>
    <cellStyle name="Note 3 8 2 4 3" xfId="59871" xr:uid="{00000000-0005-0000-0000-0000B7EB0000}"/>
    <cellStyle name="Note 3 8 2 5" xfId="49510" xr:uid="{00000000-0005-0000-0000-0000B8EB0000}"/>
    <cellStyle name="Note 3 8 2 6" xfId="49511" xr:uid="{00000000-0005-0000-0000-0000B9EB0000}"/>
    <cellStyle name="Note 3 8 3" xfId="49512" xr:uid="{00000000-0005-0000-0000-0000BAEB0000}"/>
    <cellStyle name="Note 3 8 3 2" xfId="49513" xr:uid="{00000000-0005-0000-0000-0000BBEB0000}"/>
    <cellStyle name="Note 3 8 3 2 2" xfId="49514" xr:uid="{00000000-0005-0000-0000-0000BCEB0000}"/>
    <cellStyle name="Note 3 8 3 2 3" xfId="59872" xr:uid="{00000000-0005-0000-0000-0000BDEB0000}"/>
    <cellStyle name="Note 3 8 3 3" xfId="49515" xr:uid="{00000000-0005-0000-0000-0000BEEB0000}"/>
    <cellStyle name="Note 3 8 3 4" xfId="49516" xr:uid="{00000000-0005-0000-0000-0000BFEB0000}"/>
    <cellStyle name="Note 3 8 4" xfId="49517" xr:uid="{00000000-0005-0000-0000-0000C0EB0000}"/>
    <cellStyle name="Note 3 8 4 2" xfId="49518" xr:uid="{00000000-0005-0000-0000-0000C1EB0000}"/>
    <cellStyle name="Note 3 8 4 2 2" xfId="49519" xr:uid="{00000000-0005-0000-0000-0000C2EB0000}"/>
    <cellStyle name="Note 3 8 4 2 3" xfId="59873" xr:uid="{00000000-0005-0000-0000-0000C3EB0000}"/>
    <cellStyle name="Note 3 8 4 3" xfId="49520" xr:uid="{00000000-0005-0000-0000-0000C4EB0000}"/>
    <cellStyle name="Note 3 8 4 4" xfId="49521" xr:uid="{00000000-0005-0000-0000-0000C5EB0000}"/>
    <cellStyle name="Note 3 8 5" xfId="49522" xr:uid="{00000000-0005-0000-0000-0000C6EB0000}"/>
    <cellStyle name="Note 3 8 5 2" xfId="49523" xr:uid="{00000000-0005-0000-0000-0000C7EB0000}"/>
    <cellStyle name="Note 3 8 5 3" xfId="59874" xr:uid="{00000000-0005-0000-0000-0000C8EB0000}"/>
    <cellStyle name="Note 3 8 6" xfId="49524" xr:uid="{00000000-0005-0000-0000-0000C9EB0000}"/>
    <cellStyle name="Note 3 8 7" xfId="49525" xr:uid="{00000000-0005-0000-0000-0000CAEB0000}"/>
    <cellStyle name="Note 3 9" xfId="49526" xr:uid="{00000000-0005-0000-0000-0000CBEB0000}"/>
    <cellStyle name="Note 3 9 2" xfId="49527" xr:uid="{00000000-0005-0000-0000-0000CCEB0000}"/>
    <cellStyle name="Note 3 9 2 2" xfId="49528" xr:uid="{00000000-0005-0000-0000-0000CDEB0000}"/>
    <cellStyle name="Note 3 9 2 2 2" xfId="49529" xr:uid="{00000000-0005-0000-0000-0000CEEB0000}"/>
    <cellStyle name="Note 3 9 2 2 3" xfId="59875" xr:uid="{00000000-0005-0000-0000-0000CFEB0000}"/>
    <cellStyle name="Note 3 9 2 3" xfId="49530" xr:uid="{00000000-0005-0000-0000-0000D0EB0000}"/>
    <cellStyle name="Note 3 9 2 4" xfId="49531" xr:uid="{00000000-0005-0000-0000-0000D1EB0000}"/>
    <cellStyle name="Note 3 9 3" xfId="49532" xr:uid="{00000000-0005-0000-0000-0000D2EB0000}"/>
    <cellStyle name="Note 3 9 3 2" xfId="49533" xr:uid="{00000000-0005-0000-0000-0000D3EB0000}"/>
    <cellStyle name="Note 3 9 3 2 2" xfId="49534" xr:uid="{00000000-0005-0000-0000-0000D4EB0000}"/>
    <cellStyle name="Note 3 9 3 2 3" xfId="59876" xr:uid="{00000000-0005-0000-0000-0000D5EB0000}"/>
    <cellStyle name="Note 3 9 3 3" xfId="49535" xr:uid="{00000000-0005-0000-0000-0000D6EB0000}"/>
    <cellStyle name="Note 3 9 3 4" xfId="49536" xr:uid="{00000000-0005-0000-0000-0000D7EB0000}"/>
    <cellStyle name="Note 3 9 4" xfId="49537" xr:uid="{00000000-0005-0000-0000-0000D8EB0000}"/>
    <cellStyle name="Note 3 9 4 2" xfId="49538" xr:uid="{00000000-0005-0000-0000-0000D9EB0000}"/>
    <cellStyle name="Note 3 9 4 3" xfId="59877" xr:uid="{00000000-0005-0000-0000-0000DAEB0000}"/>
    <cellStyle name="Note 3 9 5" xfId="49539" xr:uid="{00000000-0005-0000-0000-0000DBEB0000}"/>
    <cellStyle name="Note 3 9 6" xfId="49540" xr:uid="{00000000-0005-0000-0000-0000DCEB0000}"/>
    <cellStyle name="Note 4" xfId="49541" xr:uid="{00000000-0005-0000-0000-0000DDEB0000}"/>
    <cellStyle name="Note 4 10" xfId="49542" xr:uid="{00000000-0005-0000-0000-0000DEEB0000}"/>
    <cellStyle name="Note 4 11" xfId="49543" xr:uid="{00000000-0005-0000-0000-0000DFEB0000}"/>
    <cellStyle name="Note 4 12" xfId="60166" xr:uid="{00000000-0005-0000-0000-0000E0EB0000}"/>
    <cellStyle name="Note 4 2" xfId="49544" xr:uid="{00000000-0005-0000-0000-0000E1EB0000}"/>
    <cellStyle name="Note 4 2 10" xfId="49545" xr:uid="{00000000-0005-0000-0000-0000E2EB0000}"/>
    <cellStyle name="Note 4 2 11" xfId="60349" xr:uid="{00000000-0005-0000-0000-0000E3EB0000}"/>
    <cellStyle name="Note 4 2 2" xfId="49546" xr:uid="{00000000-0005-0000-0000-0000E4EB0000}"/>
    <cellStyle name="Note 4 2 2 2" xfId="49547" xr:uid="{00000000-0005-0000-0000-0000E5EB0000}"/>
    <cellStyle name="Note 4 2 2 2 2" xfId="49548" xr:uid="{00000000-0005-0000-0000-0000E6EB0000}"/>
    <cellStyle name="Note 4 2 2 2 2 2" xfId="49549" xr:uid="{00000000-0005-0000-0000-0000E7EB0000}"/>
    <cellStyle name="Note 4 2 2 2 2 2 2" xfId="49550" xr:uid="{00000000-0005-0000-0000-0000E8EB0000}"/>
    <cellStyle name="Note 4 2 2 2 2 2 2 2" xfId="49551" xr:uid="{00000000-0005-0000-0000-0000E9EB0000}"/>
    <cellStyle name="Note 4 2 2 2 2 2 2 3" xfId="59878" xr:uid="{00000000-0005-0000-0000-0000EAEB0000}"/>
    <cellStyle name="Note 4 2 2 2 2 2 3" xfId="49552" xr:uid="{00000000-0005-0000-0000-0000EBEB0000}"/>
    <cellStyle name="Note 4 2 2 2 2 2 4" xfId="49553" xr:uid="{00000000-0005-0000-0000-0000ECEB0000}"/>
    <cellStyle name="Note 4 2 2 2 2 3" xfId="49554" xr:uid="{00000000-0005-0000-0000-0000EDEB0000}"/>
    <cellStyle name="Note 4 2 2 2 2 3 2" xfId="49555" xr:uid="{00000000-0005-0000-0000-0000EEEB0000}"/>
    <cellStyle name="Note 4 2 2 2 2 3 2 2" xfId="49556" xr:uid="{00000000-0005-0000-0000-0000EFEB0000}"/>
    <cellStyle name="Note 4 2 2 2 2 3 2 3" xfId="59879" xr:uid="{00000000-0005-0000-0000-0000F0EB0000}"/>
    <cellStyle name="Note 4 2 2 2 2 3 3" xfId="49557" xr:uid="{00000000-0005-0000-0000-0000F1EB0000}"/>
    <cellStyle name="Note 4 2 2 2 2 3 4" xfId="49558" xr:uid="{00000000-0005-0000-0000-0000F2EB0000}"/>
    <cellStyle name="Note 4 2 2 2 2 4" xfId="49559" xr:uid="{00000000-0005-0000-0000-0000F3EB0000}"/>
    <cellStyle name="Note 4 2 2 2 2 4 2" xfId="49560" xr:uid="{00000000-0005-0000-0000-0000F4EB0000}"/>
    <cellStyle name="Note 4 2 2 2 2 4 3" xfId="59880" xr:uid="{00000000-0005-0000-0000-0000F5EB0000}"/>
    <cellStyle name="Note 4 2 2 2 2 5" xfId="49561" xr:uid="{00000000-0005-0000-0000-0000F6EB0000}"/>
    <cellStyle name="Note 4 2 2 2 2 6" xfId="49562" xr:uid="{00000000-0005-0000-0000-0000F7EB0000}"/>
    <cellStyle name="Note 4 2 2 2 3" xfId="49563" xr:uid="{00000000-0005-0000-0000-0000F8EB0000}"/>
    <cellStyle name="Note 4 2 2 2 3 2" xfId="49564" xr:uid="{00000000-0005-0000-0000-0000F9EB0000}"/>
    <cellStyle name="Note 4 2 2 2 3 2 2" xfId="49565" xr:uid="{00000000-0005-0000-0000-0000FAEB0000}"/>
    <cellStyle name="Note 4 2 2 2 3 2 3" xfId="59881" xr:uid="{00000000-0005-0000-0000-0000FBEB0000}"/>
    <cellStyle name="Note 4 2 2 2 3 3" xfId="49566" xr:uid="{00000000-0005-0000-0000-0000FCEB0000}"/>
    <cellStyle name="Note 4 2 2 2 3 4" xfId="49567" xr:uid="{00000000-0005-0000-0000-0000FDEB0000}"/>
    <cellStyle name="Note 4 2 2 2 4" xfId="49568" xr:uid="{00000000-0005-0000-0000-0000FEEB0000}"/>
    <cellStyle name="Note 4 2 2 2 4 2" xfId="49569" xr:uid="{00000000-0005-0000-0000-0000FFEB0000}"/>
    <cellStyle name="Note 4 2 2 2 4 2 2" xfId="49570" xr:uid="{00000000-0005-0000-0000-000000EC0000}"/>
    <cellStyle name="Note 4 2 2 2 4 2 3" xfId="59882" xr:uid="{00000000-0005-0000-0000-000001EC0000}"/>
    <cellStyle name="Note 4 2 2 2 4 3" xfId="49571" xr:uid="{00000000-0005-0000-0000-000002EC0000}"/>
    <cellStyle name="Note 4 2 2 2 4 4" xfId="49572" xr:uid="{00000000-0005-0000-0000-000003EC0000}"/>
    <cellStyle name="Note 4 2 2 2 5" xfId="49573" xr:uid="{00000000-0005-0000-0000-000004EC0000}"/>
    <cellStyle name="Note 4 2 2 2 5 2" xfId="49574" xr:uid="{00000000-0005-0000-0000-000005EC0000}"/>
    <cellStyle name="Note 4 2 2 2 5 3" xfId="59883" xr:uid="{00000000-0005-0000-0000-000006EC0000}"/>
    <cellStyle name="Note 4 2 2 2 6" xfId="49575" xr:uid="{00000000-0005-0000-0000-000007EC0000}"/>
    <cellStyle name="Note 4 2 2 2 7" xfId="49576" xr:uid="{00000000-0005-0000-0000-000008EC0000}"/>
    <cellStyle name="Note 4 2 2 3" xfId="49577" xr:uid="{00000000-0005-0000-0000-000009EC0000}"/>
    <cellStyle name="Note 4 2 2 3 2" xfId="49578" xr:uid="{00000000-0005-0000-0000-00000AEC0000}"/>
    <cellStyle name="Note 4 2 2 3 2 2" xfId="49579" xr:uid="{00000000-0005-0000-0000-00000BEC0000}"/>
    <cellStyle name="Note 4 2 2 3 2 2 2" xfId="49580" xr:uid="{00000000-0005-0000-0000-00000CEC0000}"/>
    <cellStyle name="Note 4 2 2 3 2 2 3" xfId="59884" xr:uid="{00000000-0005-0000-0000-00000DEC0000}"/>
    <cellStyle name="Note 4 2 2 3 2 3" xfId="49581" xr:uid="{00000000-0005-0000-0000-00000EEC0000}"/>
    <cellStyle name="Note 4 2 2 3 2 4" xfId="49582" xr:uid="{00000000-0005-0000-0000-00000FEC0000}"/>
    <cellStyle name="Note 4 2 2 3 3" xfId="49583" xr:uid="{00000000-0005-0000-0000-000010EC0000}"/>
    <cellStyle name="Note 4 2 2 3 3 2" xfId="49584" xr:uid="{00000000-0005-0000-0000-000011EC0000}"/>
    <cellStyle name="Note 4 2 2 3 3 2 2" xfId="49585" xr:uid="{00000000-0005-0000-0000-000012EC0000}"/>
    <cellStyle name="Note 4 2 2 3 3 2 3" xfId="59885" xr:uid="{00000000-0005-0000-0000-000013EC0000}"/>
    <cellStyle name="Note 4 2 2 3 3 3" xfId="49586" xr:uid="{00000000-0005-0000-0000-000014EC0000}"/>
    <cellStyle name="Note 4 2 2 3 3 4" xfId="49587" xr:uid="{00000000-0005-0000-0000-000015EC0000}"/>
    <cellStyle name="Note 4 2 2 3 4" xfId="49588" xr:uid="{00000000-0005-0000-0000-000016EC0000}"/>
    <cellStyle name="Note 4 2 2 3 4 2" xfId="49589" xr:uid="{00000000-0005-0000-0000-000017EC0000}"/>
    <cellStyle name="Note 4 2 2 3 4 3" xfId="59886" xr:uid="{00000000-0005-0000-0000-000018EC0000}"/>
    <cellStyle name="Note 4 2 2 3 5" xfId="49590" xr:uid="{00000000-0005-0000-0000-000019EC0000}"/>
    <cellStyle name="Note 4 2 2 3 6" xfId="49591" xr:uid="{00000000-0005-0000-0000-00001AEC0000}"/>
    <cellStyle name="Note 4 2 2 4" xfId="49592" xr:uid="{00000000-0005-0000-0000-00001BEC0000}"/>
    <cellStyle name="Note 4 2 2 4 2" xfId="49593" xr:uid="{00000000-0005-0000-0000-00001CEC0000}"/>
    <cellStyle name="Note 4 2 2 4 2 2" xfId="49594" xr:uid="{00000000-0005-0000-0000-00001DEC0000}"/>
    <cellStyle name="Note 4 2 2 4 2 3" xfId="59887" xr:uid="{00000000-0005-0000-0000-00001EEC0000}"/>
    <cellStyle name="Note 4 2 2 4 3" xfId="49595" xr:uid="{00000000-0005-0000-0000-00001FEC0000}"/>
    <cellStyle name="Note 4 2 2 4 4" xfId="49596" xr:uid="{00000000-0005-0000-0000-000020EC0000}"/>
    <cellStyle name="Note 4 2 2 5" xfId="49597" xr:uid="{00000000-0005-0000-0000-000021EC0000}"/>
    <cellStyle name="Note 4 2 2 5 2" xfId="49598" xr:uid="{00000000-0005-0000-0000-000022EC0000}"/>
    <cellStyle name="Note 4 2 2 5 2 2" xfId="49599" xr:uid="{00000000-0005-0000-0000-000023EC0000}"/>
    <cellStyle name="Note 4 2 2 5 2 3" xfId="59888" xr:uid="{00000000-0005-0000-0000-000024EC0000}"/>
    <cellStyle name="Note 4 2 2 5 3" xfId="49600" xr:uid="{00000000-0005-0000-0000-000025EC0000}"/>
    <cellStyle name="Note 4 2 2 5 4" xfId="49601" xr:uid="{00000000-0005-0000-0000-000026EC0000}"/>
    <cellStyle name="Note 4 2 2 6" xfId="49602" xr:uid="{00000000-0005-0000-0000-000027EC0000}"/>
    <cellStyle name="Note 4 2 2 6 2" xfId="49603" xr:uid="{00000000-0005-0000-0000-000028EC0000}"/>
    <cellStyle name="Note 4 2 2 6 3" xfId="59889" xr:uid="{00000000-0005-0000-0000-000029EC0000}"/>
    <cellStyle name="Note 4 2 2 7" xfId="49604" xr:uid="{00000000-0005-0000-0000-00002AEC0000}"/>
    <cellStyle name="Note 4 2 2 8" xfId="49605" xr:uid="{00000000-0005-0000-0000-00002BEC0000}"/>
    <cellStyle name="Note 4 2 2 9" xfId="60717" xr:uid="{00000000-0005-0000-0000-00002CEC0000}"/>
    <cellStyle name="Note 4 2 3" xfId="49606" xr:uid="{00000000-0005-0000-0000-00002DEC0000}"/>
    <cellStyle name="Note 4 2 3 2" xfId="49607" xr:uid="{00000000-0005-0000-0000-00002EEC0000}"/>
    <cellStyle name="Note 4 2 3 2 2" xfId="49608" xr:uid="{00000000-0005-0000-0000-00002FEC0000}"/>
    <cellStyle name="Note 4 2 3 2 2 2" xfId="49609" xr:uid="{00000000-0005-0000-0000-000030EC0000}"/>
    <cellStyle name="Note 4 2 3 2 2 2 2" xfId="49610" xr:uid="{00000000-0005-0000-0000-000031EC0000}"/>
    <cellStyle name="Note 4 2 3 2 2 2 3" xfId="59890" xr:uid="{00000000-0005-0000-0000-000032EC0000}"/>
    <cellStyle name="Note 4 2 3 2 2 3" xfId="49611" xr:uid="{00000000-0005-0000-0000-000033EC0000}"/>
    <cellStyle name="Note 4 2 3 2 2 4" xfId="49612" xr:uid="{00000000-0005-0000-0000-000034EC0000}"/>
    <cellStyle name="Note 4 2 3 2 3" xfId="49613" xr:uid="{00000000-0005-0000-0000-000035EC0000}"/>
    <cellStyle name="Note 4 2 3 2 3 2" xfId="49614" xr:uid="{00000000-0005-0000-0000-000036EC0000}"/>
    <cellStyle name="Note 4 2 3 2 3 2 2" xfId="49615" xr:uid="{00000000-0005-0000-0000-000037EC0000}"/>
    <cellStyle name="Note 4 2 3 2 3 2 3" xfId="59891" xr:uid="{00000000-0005-0000-0000-000038EC0000}"/>
    <cellStyle name="Note 4 2 3 2 3 3" xfId="49616" xr:uid="{00000000-0005-0000-0000-000039EC0000}"/>
    <cellStyle name="Note 4 2 3 2 3 4" xfId="49617" xr:uid="{00000000-0005-0000-0000-00003AEC0000}"/>
    <cellStyle name="Note 4 2 3 2 4" xfId="49618" xr:uid="{00000000-0005-0000-0000-00003BEC0000}"/>
    <cellStyle name="Note 4 2 3 2 4 2" xfId="49619" xr:uid="{00000000-0005-0000-0000-00003CEC0000}"/>
    <cellStyle name="Note 4 2 3 2 4 3" xfId="59892" xr:uid="{00000000-0005-0000-0000-00003DEC0000}"/>
    <cellStyle name="Note 4 2 3 2 5" xfId="49620" xr:uid="{00000000-0005-0000-0000-00003EEC0000}"/>
    <cellStyle name="Note 4 2 3 2 6" xfId="49621" xr:uid="{00000000-0005-0000-0000-00003FEC0000}"/>
    <cellStyle name="Note 4 2 3 3" xfId="49622" xr:uid="{00000000-0005-0000-0000-000040EC0000}"/>
    <cellStyle name="Note 4 2 3 3 2" xfId="49623" xr:uid="{00000000-0005-0000-0000-000041EC0000}"/>
    <cellStyle name="Note 4 2 3 3 2 2" xfId="49624" xr:uid="{00000000-0005-0000-0000-000042EC0000}"/>
    <cellStyle name="Note 4 2 3 3 2 3" xfId="59893" xr:uid="{00000000-0005-0000-0000-000043EC0000}"/>
    <cellStyle name="Note 4 2 3 3 3" xfId="49625" xr:uid="{00000000-0005-0000-0000-000044EC0000}"/>
    <cellStyle name="Note 4 2 3 3 4" xfId="49626" xr:uid="{00000000-0005-0000-0000-000045EC0000}"/>
    <cellStyle name="Note 4 2 3 4" xfId="49627" xr:uid="{00000000-0005-0000-0000-000046EC0000}"/>
    <cellStyle name="Note 4 2 3 4 2" xfId="49628" xr:uid="{00000000-0005-0000-0000-000047EC0000}"/>
    <cellStyle name="Note 4 2 3 4 2 2" xfId="49629" xr:uid="{00000000-0005-0000-0000-000048EC0000}"/>
    <cellStyle name="Note 4 2 3 4 2 3" xfId="59894" xr:uid="{00000000-0005-0000-0000-000049EC0000}"/>
    <cellStyle name="Note 4 2 3 4 3" xfId="49630" xr:uid="{00000000-0005-0000-0000-00004AEC0000}"/>
    <cellStyle name="Note 4 2 3 4 4" xfId="49631" xr:uid="{00000000-0005-0000-0000-00004BEC0000}"/>
    <cellStyle name="Note 4 2 3 5" xfId="49632" xr:uid="{00000000-0005-0000-0000-00004CEC0000}"/>
    <cellStyle name="Note 4 2 3 5 2" xfId="49633" xr:uid="{00000000-0005-0000-0000-00004DEC0000}"/>
    <cellStyle name="Note 4 2 3 5 3" xfId="59895" xr:uid="{00000000-0005-0000-0000-00004EEC0000}"/>
    <cellStyle name="Note 4 2 3 6" xfId="49634" xr:uid="{00000000-0005-0000-0000-00004FEC0000}"/>
    <cellStyle name="Note 4 2 3 7" xfId="49635" xr:uid="{00000000-0005-0000-0000-000050EC0000}"/>
    <cellStyle name="Note 4 2 4" xfId="49636" xr:uid="{00000000-0005-0000-0000-000051EC0000}"/>
    <cellStyle name="Note 4 2 4 2" xfId="49637" xr:uid="{00000000-0005-0000-0000-000052EC0000}"/>
    <cellStyle name="Note 4 2 4 2 2" xfId="49638" xr:uid="{00000000-0005-0000-0000-000053EC0000}"/>
    <cellStyle name="Note 4 2 4 2 2 2" xfId="49639" xr:uid="{00000000-0005-0000-0000-000054EC0000}"/>
    <cellStyle name="Note 4 2 4 2 2 3" xfId="59896" xr:uid="{00000000-0005-0000-0000-000055EC0000}"/>
    <cellStyle name="Note 4 2 4 2 3" xfId="49640" xr:uid="{00000000-0005-0000-0000-000056EC0000}"/>
    <cellStyle name="Note 4 2 4 2 4" xfId="49641" xr:uid="{00000000-0005-0000-0000-000057EC0000}"/>
    <cellStyle name="Note 4 2 4 3" xfId="49642" xr:uid="{00000000-0005-0000-0000-000058EC0000}"/>
    <cellStyle name="Note 4 2 4 3 2" xfId="49643" xr:uid="{00000000-0005-0000-0000-000059EC0000}"/>
    <cellStyle name="Note 4 2 4 3 2 2" xfId="49644" xr:uid="{00000000-0005-0000-0000-00005AEC0000}"/>
    <cellStyle name="Note 4 2 4 3 2 3" xfId="59897" xr:uid="{00000000-0005-0000-0000-00005BEC0000}"/>
    <cellStyle name="Note 4 2 4 3 3" xfId="49645" xr:uid="{00000000-0005-0000-0000-00005CEC0000}"/>
    <cellStyle name="Note 4 2 4 3 4" xfId="49646" xr:uid="{00000000-0005-0000-0000-00005DEC0000}"/>
    <cellStyle name="Note 4 2 4 4" xfId="49647" xr:uid="{00000000-0005-0000-0000-00005EEC0000}"/>
    <cellStyle name="Note 4 2 4 4 2" xfId="49648" xr:uid="{00000000-0005-0000-0000-00005FEC0000}"/>
    <cellStyle name="Note 4 2 4 4 3" xfId="59898" xr:uid="{00000000-0005-0000-0000-000060EC0000}"/>
    <cellStyle name="Note 4 2 4 5" xfId="49649" xr:uid="{00000000-0005-0000-0000-000061EC0000}"/>
    <cellStyle name="Note 4 2 4 6" xfId="49650" xr:uid="{00000000-0005-0000-0000-000062EC0000}"/>
    <cellStyle name="Note 4 2 5" xfId="49651" xr:uid="{00000000-0005-0000-0000-000063EC0000}"/>
    <cellStyle name="Note 4 2 5 2" xfId="49652" xr:uid="{00000000-0005-0000-0000-000064EC0000}"/>
    <cellStyle name="Note 4 2 5 2 2" xfId="49653" xr:uid="{00000000-0005-0000-0000-000065EC0000}"/>
    <cellStyle name="Note 4 2 5 2 2 2" xfId="49654" xr:uid="{00000000-0005-0000-0000-000066EC0000}"/>
    <cellStyle name="Note 4 2 5 2 2 3" xfId="59899" xr:uid="{00000000-0005-0000-0000-000067EC0000}"/>
    <cellStyle name="Note 4 2 5 2 3" xfId="49655" xr:uid="{00000000-0005-0000-0000-000068EC0000}"/>
    <cellStyle name="Note 4 2 5 2 4" xfId="49656" xr:uid="{00000000-0005-0000-0000-000069EC0000}"/>
    <cellStyle name="Note 4 2 5 3" xfId="49657" xr:uid="{00000000-0005-0000-0000-00006AEC0000}"/>
    <cellStyle name="Note 4 2 5 3 2" xfId="49658" xr:uid="{00000000-0005-0000-0000-00006BEC0000}"/>
    <cellStyle name="Note 4 2 5 3 3" xfId="59900" xr:uid="{00000000-0005-0000-0000-00006CEC0000}"/>
    <cellStyle name="Note 4 2 5 4" xfId="49659" xr:uid="{00000000-0005-0000-0000-00006DEC0000}"/>
    <cellStyle name="Note 4 2 5 5" xfId="49660" xr:uid="{00000000-0005-0000-0000-00006EEC0000}"/>
    <cellStyle name="Note 4 2 6" xfId="49661" xr:uid="{00000000-0005-0000-0000-00006FEC0000}"/>
    <cellStyle name="Note 4 2 6 2" xfId="49662" xr:uid="{00000000-0005-0000-0000-000070EC0000}"/>
    <cellStyle name="Note 4 2 6 2 2" xfId="49663" xr:uid="{00000000-0005-0000-0000-000071EC0000}"/>
    <cellStyle name="Note 4 2 6 2 3" xfId="59901" xr:uid="{00000000-0005-0000-0000-000072EC0000}"/>
    <cellStyle name="Note 4 2 6 3" xfId="49664" xr:uid="{00000000-0005-0000-0000-000073EC0000}"/>
    <cellStyle name="Note 4 2 6 4" xfId="49665" xr:uid="{00000000-0005-0000-0000-000074EC0000}"/>
    <cellStyle name="Note 4 2 7" xfId="49666" xr:uid="{00000000-0005-0000-0000-000075EC0000}"/>
    <cellStyle name="Note 4 2 7 2" xfId="49667" xr:uid="{00000000-0005-0000-0000-000076EC0000}"/>
    <cellStyle name="Note 4 2 7 2 2" xfId="49668" xr:uid="{00000000-0005-0000-0000-000077EC0000}"/>
    <cellStyle name="Note 4 2 7 2 3" xfId="59902" xr:uid="{00000000-0005-0000-0000-000078EC0000}"/>
    <cellStyle name="Note 4 2 7 3" xfId="49669" xr:uid="{00000000-0005-0000-0000-000079EC0000}"/>
    <cellStyle name="Note 4 2 7 4" xfId="49670" xr:uid="{00000000-0005-0000-0000-00007AEC0000}"/>
    <cellStyle name="Note 4 2 8" xfId="49671" xr:uid="{00000000-0005-0000-0000-00007BEC0000}"/>
    <cellStyle name="Note 4 2 8 2" xfId="49672" xr:uid="{00000000-0005-0000-0000-00007CEC0000}"/>
    <cellStyle name="Note 4 2 8 3" xfId="59903" xr:uid="{00000000-0005-0000-0000-00007DEC0000}"/>
    <cellStyle name="Note 4 2 9" xfId="49673" xr:uid="{00000000-0005-0000-0000-00007EEC0000}"/>
    <cellStyle name="Note 4 3" xfId="49674" xr:uid="{00000000-0005-0000-0000-00007FEC0000}"/>
    <cellStyle name="Note 4 3 10" xfId="60534" xr:uid="{00000000-0005-0000-0000-000080EC0000}"/>
    <cellStyle name="Note 4 3 2" xfId="49675" xr:uid="{00000000-0005-0000-0000-000081EC0000}"/>
    <cellStyle name="Note 4 3 2 2" xfId="49676" xr:uid="{00000000-0005-0000-0000-000082EC0000}"/>
    <cellStyle name="Note 4 3 2 2 2" xfId="49677" xr:uid="{00000000-0005-0000-0000-000083EC0000}"/>
    <cellStyle name="Note 4 3 2 2 2 2" xfId="49678" xr:uid="{00000000-0005-0000-0000-000084EC0000}"/>
    <cellStyle name="Note 4 3 2 2 2 2 2" xfId="49679" xr:uid="{00000000-0005-0000-0000-000085EC0000}"/>
    <cellStyle name="Note 4 3 2 2 2 2 3" xfId="59904" xr:uid="{00000000-0005-0000-0000-000086EC0000}"/>
    <cellStyle name="Note 4 3 2 2 2 3" xfId="49680" xr:uid="{00000000-0005-0000-0000-000087EC0000}"/>
    <cellStyle name="Note 4 3 2 2 2 4" xfId="49681" xr:uid="{00000000-0005-0000-0000-000088EC0000}"/>
    <cellStyle name="Note 4 3 2 2 3" xfId="49682" xr:uid="{00000000-0005-0000-0000-000089EC0000}"/>
    <cellStyle name="Note 4 3 2 2 3 2" xfId="49683" xr:uid="{00000000-0005-0000-0000-00008AEC0000}"/>
    <cellStyle name="Note 4 3 2 2 3 2 2" xfId="49684" xr:uid="{00000000-0005-0000-0000-00008BEC0000}"/>
    <cellStyle name="Note 4 3 2 2 3 2 3" xfId="59905" xr:uid="{00000000-0005-0000-0000-00008CEC0000}"/>
    <cellStyle name="Note 4 3 2 2 3 3" xfId="49685" xr:uid="{00000000-0005-0000-0000-00008DEC0000}"/>
    <cellStyle name="Note 4 3 2 2 3 4" xfId="49686" xr:uid="{00000000-0005-0000-0000-00008EEC0000}"/>
    <cellStyle name="Note 4 3 2 2 4" xfId="49687" xr:uid="{00000000-0005-0000-0000-00008FEC0000}"/>
    <cellStyle name="Note 4 3 2 2 4 2" xfId="49688" xr:uid="{00000000-0005-0000-0000-000090EC0000}"/>
    <cellStyle name="Note 4 3 2 2 4 3" xfId="59906" xr:uid="{00000000-0005-0000-0000-000091EC0000}"/>
    <cellStyle name="Note 4 3 2 2 5" xfId="49689" xr:uid="{00000000-0005-0000-0000-000092EC0000}"/>
    <cellStyle name="Note 4 3 2 2 6" xfId="49690" xr:uid="{00000000-0005-0000-0000-000093EC0000}"/>
    <cellStyle name="Note 4 3 2 3" xfId="49691" xr:uid="{00000000-0005-0000-0000-000094EC0000}"/>
    <cellStyle name="Note 4 3 2 3 2" xfId="49692" xr:uid="{00000000-0005-0000-0000-000095EC0000}"/>
    <cellStyle name="Note 4 3 2 3 2 2" xfId="49693" xr:uid="{00000000-0005-0000-0000-000096EC0000}"/>
    <cellStyle name="Note 4 3 2 3 2 3" xfId="59907" xr:uid="{00000000-0005-0000-0000-000097EC0000}"/>
    <cellStyle name="Note 4 3 2 3 3" xfId="49694" xr:uid="{00000000-0005-0000-0000-000098EC0000}"/>
    <cellStyle name="Note 4 3 2 3 4" xfId="49695" xr:uid="{00000000-0005-0000-0000-000099EC0000}"/>
    <cellStyle name="Note 4 3 2 4" xfId="49696" xr:uid="{00000000-0005-0000-0000-00009AEC0000}"/>
    <cellStyle name="Note 4 3 2 4 2" xfId="49697" xr:uid="{00000000-0005-0000-0000-00009BEC0000}"/>
    <cellStyle name="Note 4 3 2 4 2 2" xfId="49698" xr:uid="{00000000-0005-0000-0000-00009CEC0000}"/>
    <cellStyle name="Note 4 3 2 4 2 3" xfId="59908" xr:uid="{00000000-0005-0000-0000-00009DEC0000}"/>
    <cellStyle name="Note 4 3 2 4 3" xfId="49699" xr:uid="{00000000-0005-0000-0000-00009EEC0000}"/>
    <cellStyle name="Note 4 3 2 4 4" xfId="49700" xr:uid="{00000000-0005-0000-0000-00009FEC0000}"/>
    <cellStyle name="Note 4 3 2 5" xfId="49701" xr:uid="{00000000-0005-0000-0000-0000A0EC0000}"/>
    <cellStyle name="Note 4 3 2 5 2" xfId="49702" xr:uid="{00000000-0005-0000-0000-0000A1EC0000}"/>
    <cellStyle name="Note 4 3 2 5 3" xfId="59909" xr:uid="{00000000-0005-0000-0000-0000A2EC0000}"/>
    <cellStyle name="Note 4 3 2 6" xfId="49703" xr:uid="{00000000-0005-0000-0000-0000A3EC0000}"/>
    <cellStyle name="Note 4 3 2 7" xfId="49704" xr:uid="{00000000-0005-0000-0000-0000A4EC0000}"/>
    <cellStyle name="Note 4 3 3" xfId="49705" xr:uid="{00000000-0005-0000-0000-0000A5EC0000}"/>
    <cellStyle name="Note 4 3 3 2" xfId="49706" xr:uid="{00000000-0005-0000-0000-0000A6EC0000}"/>
    <cellStyle name="Note 4 3 3 2 2" xfId="49707" xr:uid="{00000000-0005-0000-0000-0000A7EC0000}"/>
    <cellStyle name="Note 4 3 3 2 2 2" xfId="49708" xr:uid="{00000000-0005-0000-0000-0000A8EC0000}"/>
    <cellStyle name="Note 4 3 3 2 2 3" xfId="59910" xr:uid="{00000000-0005-0000-0000-0000A9EC0000}"/>
    <cellStyle name="Note 4 3 3 2 3" xfId="49709" xr:uid="{00000000-0005-0000-0000-0000AAEC0000}"/>
    <cellStyle name="Note 4 3 3 2 4" xfId="49710" xr:uid="{00000000-0005-0000-0000-0000ABEC0000}"/>
    <cellStyle name="Note 4 3 3 3" xfId="49711" xr:uid="{00000000-0005-0000-0000-0000ACEC0000}"/>
    <cellStyle name="Note 4 3 3 3 2" xfId="49712" xr:uid="{00000000-0005-0000-0000-0000ADEC0000}"/>
    <cellStyle name="Note 4 3 3 3 2 2" xfId="49713" xr:uid="{00000000-0005-0000-0000-0000AEEC0000}"/>
    <cellStyle name="Note 4 3 3 3 2 3" xfId="59911" xr:uid="{00000000-0005-0000-0000-0000AFEC0000}"/>
    <cellStyle name="Note 4 3 3 3 3" xfId="49714" xr:uid="{00000000-0005-0000-0000-0000B0EC0000}"/>
    <cellStyle name="Note 4 3 3 3 4" xfId="49715" xr:uid="{00000000-0005-0000-0000-0000B1EC0000}"/>
    <cellStyle name="Note 4 3 3 4" xfId="49716" xr:uid="{00000000-0005-0000-0000-0000B2EC0000}"/>
    <cellStyle name="Note 4 3 3 4 2" xfId="49717" xr:uid="{00000000-0005-0000-0000-0000B3EC0000}"/>
    <cellStyle name="Note 4 3 3 4 3" xfId="59912" xr:uid="{00000000-0005-0000-0000-0000B4EC0000}"/>
    <cellStyle name="Note 4 3 3 5" xfId="49718" xr:uid="{00000000-0005-0000-0000-0000B5EC0000}"/>
    <cellStyle name="Note 4 3 3 6" xfId="49719" xr:uid="{00000000-0005-0000-0000-0000B6EC0000}"/>
    <cellStyle name="Note 4 3 4" xfId="49720" xr:uid="{00000000-0005-0000-0000-0000B7EC0000}"/>
    <cellStyle name="Note 4 3 4 2" xfId="49721" xr:uid="{00000000-0005-0000-0000-0000B8EC0000}"/>
    <cellStyle name="Note 4 3 4 2 2" xfId="49722" xr:uid="{00000000-0005-0000-0000-0000B9EC0000}"/>
    <cellStyle name="Note 4 3 4 2 2 2" xfId="49723" xr:uid="{00000000-0005-0000-0000-0000BAEC0000}"/>
    <cellStyle name="Note 4 3 4 2 2 3" xfId="59913" xr:uid="{00000000-0005-0000-0000-0000BBEC0000}"/>
    <cellStyle name="Note 4 3 4 2 3" xfId="49724" xr:uid="{00000000-0005-0000-0000-0000BCEC0000}"/>
    <cellStyle name="Note 4 3 4 2 4" xfId="49725" xr:uid="{00000000-0005-0000-0000-0000BDEC0000}"/>
    <cellStyle name="Note 4 3 4 3" xfId="49726" xr:uid="{00000000-0005-0000-0000-0000BEEC0000}"/>
    <cellStyle name="Note 4 3 4 3 2" xfId="49727" xr:uid="{00000000-0005-0000-0000-0000BFEC0000}"/>
    <cellStyle name="Note 4 3 4 3 3" xfId="59914" xr:uid="{00000000-0005-0000-0000-0000C0EC0000}"/>
    <cellStyle name="Note 4 3 4 4" xfId="49728" xr:uid="{00000000-0005-0000-0000-0000C1EC0000}"/>
    <cellStyle name="Note 4 3 4 5" xfId="49729" xr:uid="{00000000-0005-0000-0000-0000C2EC0000}"/>
    <cellStyle name="Note 4 3 5" xfId="49730" xr:uid="{00000000-0005-0000-0000-0000C3EC0000}"/>
    <cellStyle name="Note 4 3 5 2" xfId="49731" xr:uid="{00000000-0005-0000-0000-0000C4EC0000}"/>
    <cellStyle name="Note 4 3 5 2 2" xfId="49732" xr:uid="{00000000-0005-0000-0000-0000C5EC0000}"/>
    <cellStyle name="Note 4 3 5 2 3" xfId="59915" xr:uid="{00000000-0005-0000-0000-0000C6EC0000}"/>
    <cellStyle name="Note 4 3 5 3" xfId="49733" xr:uid="{00000000-0005-0000-0000-0000C7EC0000}"/>
    <cellStyle name="Note 4 3 5 4" xfId="49734" xr:uid="{00000000-0005-0000-0000-0000C8EC0000}"/>
    <cellStyle name="Note 4 3 6" xfId="49735" xr:uid="{00000000-0005-0000-0000-0000C9EC0000}"/>
    <cellStyle name="Note 4 3 6 2" xfId="49736" xr:uid="{00000000-0005-0000-0000-0000CAEC0000}"/>
    <cellStyle name="Note 4 3 6 2 2" xfId="49737" xr:uid="{00000000-0005-0000-0000-0000CBEC0000}"/>
    <cellStyle name="Note 4 3 6 2 3" xfId="59916" xr:uid="{00000000-0005-0000-0000-0000CCEC0000}"/>
    <cellStyle name="Note 4 3 6 3" xfId="49738" xr:uid="{00000000-0005-0000-0000-0000CDEC0000}"/>
    <cellStyle name="Note 4 3 6 4" xfId="49739" xr:uid="{00000000-0005-0000-0000-0000CEEC0000}"/>
    <cellStyle name="Note 4 3 7" xfId="49740" xr:uid="{00000000-0005-0000-0000-0000CFEC0000}"/>
    <cellStyle name="Note 4 3 7 2" xfId="49741" xr:uid="{00000000-0005-0000-0000-0000D0EC0000}"/>
    <cellStyle name="Note 4 3 7 3" xfId="59917" xr:uid="{00000000-0005-0000-0000-0000D1EC0000}"/>
    <cellStyle name="Note 4 3 8" xfId="49742" xr:uid="{00000000-0005-0000-0000-0000D2EC0000}"/>
    <cellStyle name="Note 4 3 9" xfId="49743" xr:uid="{00000000-0005-0000-0000-0000D3EC0000}"/>
    <cellStyle name="Note 4 4" xfId="49744" xr:uid="{00000000-0005-0000-0000-0000D4EC0000}"/>
    <cellStyle name="Note 4 4 2" xfId="49745" xr:uid="{00000000-0005-0000-0000-0000D5EC0000}"/>
    <cellStyle name="Note 4 4 2 2" xfId="49746" xr:uid="{00000000-0005-0000-0000-0000D6EC0000}"/>
    <cellStyle name="Note 4 4 2 2 2" xfId="49747" xr:uid="{00000000-0005-0000-0000-0000D7EC0000}"/>
    <cellStyle name="Note 4 4 2 2 2 2" xfId="49748" xr:uid="{00000000-0005-0000-0000-0000D8EC0000}"/>
    <cellStyle name="Note 4 4 2 2 2 3" xfId="59918" xr:uid="{00000000-0005-0000-0000-0000D9EC0000}"/>
    <cellStyle name="Note 4 4 2 2 3" xfId="49749" xr:uid="{00000000-0005-0000-0000-0000DAEC0000}"/>
    <cellStyle name="Note 4 4 2 2 4" xfId="49750" xr:uid="{00000000-0005-0000-0000-0000DBEC0000}"/>
    <cellStyle name="Note 4 4 2 3" xfId="49751" xr:uid="{00000000-0005-0000-0000-0000DCEC0000}"/>
    <cellStyle name="Note 4 4 2 3 2" xfId="49752" xr:uid="{00000000-0005-0000-0000-0000DDEC0000}"/>
    <cellStyle name="Note 4 4 2 3 2 2" xfId="49753" xr:uid="{00000000-0005-0000-0000-0000DEEC0000}"/>
    <cellStyle name="Note 4 4 2 3 2 3" xfId="59919" xr:uid="{00000000-0005-0000-0000-0000DFEC0000}"/>
    <cellStyle name="Note 4 4 2 3 3" xfId="49754" xr:uid="{00000000-0005-0000-0000-0000E0EC0000}"/>
    <cellStyle name="Note 4 4 2 3 4" xfId="49755" xr:uid="{00000000-0005-0000-0000-0000E1EC0000}"/>
    <cellStyle name="Note 4 4 2 4" xfId="49756" xr:uid="{00000000-0005-0000-0000-0000E2EC0000}"/>
    <cellStyle name="Note 4 4 2 4 2" xfId="49757" xr:uid="{00000000-0005-0000-0000-0000E3EC0000}"/>
    <cellStyle name="Note 4 4 2 4 3" xfId="59920" xr:uid="{00000000-0005-0000-0000-0000E4EC0000}"/>
    <cellStyle name="Note 4 4 2 5" xfId="49758" xr:uid="{00000000-0005-0000-0000-0000E5EC0000}"/>
    <cellStyle name="Note 4 4 2 6" xfId="49759" xr:uid="{00000000-0005-0000-0000-0000E6EC0000}"/>
    <cellStyle name="Note 4 4 3" xfId="49760" xr:uid="{00000000-0005-0000-0000-0000E7EC0000}"/>
    <cellStyle name="Note 4 4 3 2" xfId="49761" xr:uid="{00000000-0005-0000-0000-0000E8EC0000}"/>
    <cellStyle name="Note 4 4 3 2 2" xfId="49762" xr:uid="{00000000-0005-0000-0000-0000E9EC0000}"/>
    <cellStyle name="Note 4 4 3 2 3" xfId="59921" xr:uid="{00000000-0005-0000-0000-0000EAEC0000}"/>
    <cellStyle name="Note 4 4 3 3" xfId="49763" xr:uid="{00000000-0005-0000-0000-0000EBEC0000}"/>
    <cellStyle name="Note 4 4 3 4" xfId="49764" xr:uid="{00000000-0005-0000-0000-0000ECEC0000}"/>
    <cellStyle name="Note 4 4 4" xfId="49765" xr:uid="{00000000-0005-0000-0000-0000EDEC0000}"/>
    <cellStyle name="Note 4 4 4 2" xfId="49766" xr:uid="{00000000-0005-0000-0000-0000EEEC0000}"/>
    <cellStyle name="Note 4 4 4 2 2" xfId="49767" xr:uid="{00000000-0005-0000-0000-0000EFEC0000}"/>
    <cellStyle name="Note 4 4 4 2 3" xfId="59922" xr:uid="{00000000-0005-0000-0000-0000F0EC0000}"/>
    <cellStyle name="Note 4 4 4 3" xfId="49768" xr:uid="{00000000-0005-0000-0000-0000F1EC0000}"/>
    <cellStyle name="Note 4 4 4 4" xfId="49769" xr:uid="{00000000-0005-0000-0000-0000F2EC0000}"/>
    <cellStyle name="Note 4 4 5" xfId="49770" xr:uid="{00000000-0005-0000-0000-0000F3EC0000}"/>
    <cellStyle name="Note 4 4 5 2" xfId="49771" xr:uid="{00000000-0005-0000-0000-0000F4EC0000}"/>
    <cellStyle name="Note 4 4 5 3" xfId="59923" xr:uid="{00000000-0005-0000-0000-0000F5EC0000}"/>
    <cellStyle name="Note 4 4 6" xfId="49772" xr:uid="{00000000-0005-0000-0000-0000F6EC0000}"/>
    <cellStyle name="Note 4 4 7" xfId="49773" xr:uid="{00000000-0005-0000-0000-0000F7EC0000}"/>
    <cellStyle name="Note 4 5" xfId="49774" xr:uid="{00000000-0005-0000-0000-0000F8EC0000}"/>
    <cellStyle name="Note 4 5 2" xfId="49775" xr:uid="{00000000-0005-0000-0000-0000F9EC0000}"/>
    <cellStyle name="Note 4 5 2 2" xfId="49776" xr:uid="{00000000-0005-0000-0000-0000FAEC0000}"/>
    <cellStyle name="Note 4 5 2 2 2" xfId="49777" xr:uid="{00000000-0005-0000-0000-0000FBEC0000}"/>
    <cellStyle name="Note 4 5 2 2 3" xfId="59924" xr:uid="{00000000-0005-0000-0000-0000FCEC0000}"/>
    <cellStyle name="Note 4 5 2 3" xfId="49778" xr:uid="{00000000-0005-0000-0000-0000FDEC0000}"/>
    <cellStyle name="Note 4 5 2 4" xfId="49779" xr:uid="{00000000-0005-0000-0000-0000FEEC0000}"/>
    <cellStyle name="Note 4 5 3" xfId="49780" xr:uid="{00000000-0005-0000-0000-0000FFEC0000}"/>
    <cellStyle name="Note 4 5 3 2" xfId="49781" xr:uid="{00000000-0005-0000-0000-000000ED0000}"/>
    <cellStyle name="Note 4 5 3 2 2" xfId="49782" xr:uid="{00000000-0005-0000-0000-000001ED0000}"/>
    <cellStyle name="Note 4 5 3 2 3" xfId="59925" xr:uid="{00000000-0005-0000-0000-000002ED0000}"/>
    <cellStyle name="Note 4 5 3 3" xfId="49783" xr:uid="{00000000-0005-0000-0000-000003ED0000}"/>
    <cellStyle name="Note 4 5 3 4" xfId="49784" xr:uid="{00000000-0005-0000-0000-000004ED0000}"/>
    <cellStyle name="Note 4 5 4" xfId="49785" xr:uid="{00000000-0005-0000-0000-000005ED0000}"/>
    <cellStyle name="Note 4 5 4 2" xfId="49786" xr:uid="{00000000-0005-0000-0000-000006ED0000}"/>
    <cellStyle name="Note 4 5 4 3" xfId="59926" xr:uid="{00000000-0005-0000-0000-000007ED0000}"/>
    <cellStyle name="Note 4 5 5" xfId="49787" xr:uid="{00000000-0005-0000-0000-000008ED0000}"/>
    <cellStyle name="Note 4 5 6" xfId="49788" xr:uid="{00000000-0005-0000-0000-000009ED0000}"/>
    <cellStyle name="Note 4 6" xfId="49789" xr:uid="{00000000-0005-0000-0000-00000AED0000}"/>
    <cellStyle name="Note 4 6 2" xfId="49790" xr:uid="{00000000-0005-0000-0000-00000BED0000}"/>
    <cellStyle name="Note 4 6 2 2" xfId="49791" xr:uid="{00000000-0005-0000-0000-00000CED0000}"/>
    <cellStyle name="Note 4 6 2 2 2" xfId="49792" xr:uid="{00000000-0005-0000-0000-00000DED0000}"/>
    <cellStyle name="Note 4 6 2 2 3" xfId="59927" xr:uid="{00000000-0005-0000-0000-00000EED0000}"/>
    <cellStyle name="Note 4 6 2 3" xfId="49793" xr:uid="{00000000-0005-0000-0000-00000FED0000}"/>
    <cellStyle name="Note 4 6 2 4" xfId="49794" xr:uid="{00000000-0005-0000-0000-000010ED0000}"/>
    <cellStyle name="Note 4 6 3" xfId="49795" xr:uid="{00000000-0005-0000-0000-000011ED0000}"/>
    <cellStyle name="Note 4 6 3 2" xfId="49796" xr:uid="{00000000-0005-0000-0000-000012ED0000}"/>
    <cellStyle name="Note 4 6 3 3" xfId="59928" xr:uid="{00000000-0005-0000-0000-000013ED0000}"/>
    <cellStyle name="Note 4 6 4" xfId="49797" xr:uid="{00000000-0005-0000-0000-000014ED0000}"/>
    <cellStyle name="Note 4 6 5" xfId="49798" xr:uid="{00000000-0005-0000-0000-000015ED0000}"/>
    <cellStyle name="Note 4 7" xfId="49799" xr:uid="{00000000-0005-0000-0000-000016ED0000}"/>
    <cellStyle name="Note 4 7 2" xfId="49800" xr:uid="{00000000-0005-0000-0000-000017ED0000}"/>
    <cellStyle name="Note 4 7 2 2" xfId="49801" xr:uid="{00000000-0005-0000-0000-000018ED0000}"/>
    <cellStyle name="Note 4 7 2 3" xfId="59929" xr:uid="{00000000-0005-0000-0000-000019ED0000}"/>
    <cellStyle name="Note 4 7 3" xfId="49802" xr:uid="{00000000-0005-0000-0000-00001AED0000}"/>
    <cellStyle name="Note 4 7 4" xfId="49803" xr:uid="{00000000-0005-0000-0000-00001BED0000}"/>
    <cellStyle name="Note 4 8" xfId="49804" xr:uid="{00000000-0005-0000-0000-00001CED0000}"/>
    <cellStyle name="Note 4 8 2" xfId="49805" xr:uid="{00000000-0005-0000-0000-00001DED0000}"/>
    <cellStyle name="Note 4 8 2 2" xfId="49806" xr:uid="{00000000-0005-0000-0000-00001EED0000}"/>
    <cellStyle name="Note 4 8 2 3" xfId="59930" xr:uid="{00000000-0005-0000-0000-00001FED0000}"/>
    <cellStyle name="Note 4 8 3" xfId="49807" xr:uid="{00000000-0005-0000-0000-000020ED0000}"/>
    <cellStyle name="Note 4 8 4" xfId="49808" xr:uid="{00000000-0005-0000-0000-000021ED0000}"/>
    <cellStyle name="Note 4 9" xfId="49809" xr:uid="{00000000-0005-0000-0000-000022ED0000}"/>
    <cellStyle name="Note 4 9 2" xfId="49810" xr:uid="{00000000-0005-0000-0000-000023ED0000}"/>
    <cellStyle name="Note 4 9 3" xfId="59931" xr:uid="{00000000-0005-0000-0000-000024ED0000}"/>
    <cellStyle name="Note 5" xfId="49811" xr:uid="{00000000-0005-0000-0000-000025ED0000}"/>
    <cellStyle name="Note 5 2" xfId="49812" xr:uid="{00000000-0005-0000-0000-000026ED0000}"/>
    <cellStyle name="Note 5 2 2" xfId="49813" xr:uid="{00000000-0005-0000-0000-000027ED0000}"/>
    <cellStyle name="Note 5 2 2 2" xfId="49814" xr:uid="{00000000-0005-0000-0000-000028ED0000}"/>
    <cellStyle name="Note 5 2 2 2 2" xfId="49815" xr:uid="{00000000-0005-0000-0000-000029ED0000}"/>
    <cellStyle name="Note 5 2 2 2 2 2" xfId="49816" xr:uid="{00000000-0005-0000-0000-00002AED0000}"/>
    <cellStyle name="Note 5 2 2 2 2 3" xfId="59932" xr:uid="{00000000-0005-0000-0000-00002BED0000}"/>
    <cellStyle name="Note 5 2 2 2 3" xfId="49817" xr:uid="{00000000-0005-0000-0000-00002CED0000}"/>
    <cellStyle name="Note 5 2 2 2 4" xfId="49818" xr:uid="{00000000-0005-0000-0000-00002DED0000}"/>
    <cellStyle name="Note 5 2 2 3" xfId="49819" xr:uid="{00000000-0005-0000-0000-00002EED0000}"/>
    <cellStyle name="Note 5 2 2 3 2" xfId="49820" xr:uid="{00000000-0005-0000-0000-00002FED0000}"/>
    <cellStyle name="Note 5 2 2 3 2 2" xfId="49821" xr:uid="{00000000-0005-0000-0000-000030ED0000}"/>
    <cellStyle name="Note 5 2 2 3 2 3" xfId="59933" xr:uid="{00000000-0005-0000-0000-000031ED0000}"/>
    <cellStyle name="Note 5 2 2 3 3" xfId="49822" xr:uid="{00000000-0005-0000-0000-000032ED0000}"/>
    <cellStyle name="Note 5 2 2 3 4" xfId="49823" xr:uid="{00000000-0005-0000-0000-000033ED0000}"/>
    <cellStyle name="Note 5 2 2 4" xfId="49824" xr:uid="{00000000-0005-0000-0000-000034ED0000}"/>
    <cellStyle name="Note 5 2 2 4 2" xfId="49825" xr:uid="{00000000-0005-0000-0000-000035ED0000}"/>
    <cellStyle name="Note 5 2 2 4 3" xfId="59934" xr:uid="{00000000-0005-0000-0000-000036ED0000}"/>
    <cellStyle name="Note 5 2 2 5" xfId="49826" xr:uid="{00000000-0005-0000-0000-000037ED0000}"/>
    <cellStyle name="Note 5 2 2 6" xfId="49827" xr:uid="{00000000-0005-0000-0000-000038ED0000}"/>
    <cellStyle name="Note 5 2 2 7" xfId="60731" xr:uid="{00000000-0005-0000-0000-000039ED0000}"/>
    <cellStyle name="Note 5 2 3" xfId="49828" xr:uid="{00000000-0005-0000-0000-00003AED0000}"/>
    <cellStyle name="Note 5 2 3 2" xfId="49829" xr:uid="{00000000-0005-0000-0000-00003BED0000}"/>
    <cellStyle name="Note 5 2 3 2 2" xfId="49830" xr:uid="{00000000-0005-0000-0000-00003CED0000}"/>
    <cellStyle name="Note 5 2 3 2 3" xfId="59935" xr:uid="{00000000-0005-0000-0000-00003DED0000}"/>
    <cellStyle name="Note 5 2 3 3" xfId="49831" xr:uid="{00000000-0005-0000-0000-00003EED0000}"/>
    <cellStyle name="Note 5 2 3 4" xfId="49832" xr:uid="{00000000-0005-0000-0000-00003FED0000}"/>
    <cellStyle name="Note 5 2 4" xfId="49833" xr:uid="{00000000-0005-0000-0000-000040ED0000}"/>
    <cellStyle name="Note 5 2 4 2" xfId="49834" xr:uid="{00000000-0005-0000-0000-000041ED0000}"/>
    <cellStyle name="Note 5 2 4 2 2" xfId="49835" xr:uid="{00000000-0005-0000-0000-000042ED0000}"/>
    <cellStyle name="Note 5 2 4 2 3" xfId="59936" xr:uid="{00000000-0005-0000-0000-000043ED0000}"/>
    <cellStyle name="Note 5 2 4 3" xfId="49836" xr:uid="{00000000-0005-0000-0000-000044ED0000}"/>
    <cellStyle name="Note 5 2 4 4" xfId="49837" xr:uid="{00000000-0005-0000-0000-000045ED0000}"/>
    <cellStyle name="Note 5 2 5" xfId="49838" xr:uid="{00000000-0005-0000-0000-000046ED0000}"/>
    <cellStyle name="Note 5 2 5 2" xfId="49839" xr:uid="{00000000-0005-0000-0000-000047ED0000}"/>
    <cellStyle name="Note 5 2 5 3" xfId="59937" xr:uid="{00000000-0005-0000-0000-000048ED0000}"/>
    <cellStyle name="Note 5 2 6" xfId="49840" xr:uid="{00000000-0005-0000-0000-000049ED0000}"/>
    <cellStyle name="Note 5 2 7" xfId="49841" xr:uid="{00000000-0005-0000-0000-00004AED0000}"/>
    <cellStyle name="Note 5 2 8" xfId="60363" xr:uid="{00000000-0005-0000-0000-00004BED0000}"/>
    <cellStyle name="Note 5 3" xfId="49842" xr:uid="{00000000-0005-0000-0000-00004CED0000}"/>
    <cellStyle name="Note 5 3 2" xfId="49843" xr:uid="{00000000-0005-0000-0000-00004DED0000}"/>
    <cellStyle name="Note 5 3 2 2" xfId="49844" xr:uid="{00000000-0005-0000-0000-00004EED0000}"/>
    <cellStyle name="Note 5 3 2 2 2" xfId="49845" xr:uid="{00000000-0005-0000-0000-00004FED0000}"/>
    <cellStyle name="Note 5 3 2 2 3" xfId="59938" xr:uid="{00000000-0005-0000-0000-000050ED0000}"/>
    <cellStyle name="Note 5 3 2 3" xfId="49846" xr:uid="{00000000-0005-0000-0000-000051ED0000}"/>
    <cellStyle name="Note 5 3 2 4" xfId="49847" xr:uid="{00000000-0005-0000-0000-000052ED0000}"/>
    <cellStyle name="Note 5 3 3" xfId="49848" xr:uid="{00000000-0005-0000-0000-000053ED0000}"/>
    <cellStyle name="Note 5 3 3 2" xfId="49849" xr:uid="{00000000-0005-0000-0000-000054ED0000}"/>
    <cellStyle name="Note 5 3 3 2 2" xfId="49850" xr:uid="{00000000-0005-0000-0000-000055ED0000}"/>
    <cellStyle name="Note 5 3 3 2 3" xfId="59939" xr:uid="{00000000-0005-0000-0000-000056ED0000}"/>
    <cellStyle name="Note 5 3 3 3" xfId="49851" xr:uid="{00000000-0005-0000-0000-000057ED0000}"/>
    <cellStyle name="Note 5 3 3 4" xfId="49852" xr:uid="{00000000-0005-0000-0000-000058ED0000}"/>
    <cellStyle name="Note 5 3 4" xfId="49853" xr:uid="{00000000-0005-0000-0000-000059ED0000}"/>
    <cellStyle name="Note 5 3 4 2" xfId="49854" xr:uid="{00000000-0005-0000-0000-00005AED0000}"/>
    <cellStyle name="Note 5 3 4 3" xfId="59940" xr:uid="{00000000-0005-0000-0000-00005BED0000}"/>
    <cellStyle name="Note 5 3 5" xfId="49855" xr:uid="{00000000-0005-0000-0000-00005CED0000}"/>
    <cellStyle name="Note 5 3 6" xfId="49856" xr:uid="{00000000-0005-0000-0000-00005DED0000}"/>
    <cellStyle name="Note 5 3 7" xfId="60548" xr:uid="{00000000-0005-0000-0000-00005EED0000}"/>
    <cellStyle name="Note 5 4" xfId="49857" xr:uid="{00000000-0005-0000-0000-00005FED0000}"/>
    <cellStyle name="Note 5 4 2" xfId="49858" xr:uid="{00000000-0005-0000-0000-000060ED0000}"/>
    <cellStyle name="Note 5 4 2 2" xfId="49859" xr:uid="{00000000-0005-0000-0000-000061ED0000}"/>
    <cellStyle name="Note 5 4 2 3" xfId="59941" xr:uid="{00000000-0005-0000-0000-000062ED0000}"/>
    <cellStyle name="Note 5 4 3" xfId="49860" xr:uid="{00000000-0005-0000-0000-000063ED0000}"/>
    <cellStyle name="Note 5 4 4" xfId="49861" xr:uid="{00000000-0005-0000-0000-000064ED0000}"/>
    <cellStyle name="Note 5 5" xfId="49862" xr:uid="{00000000-0005-0000-0000-000065ED0000}"/>
    <cellStyle name="Note 5 5 2" xfId="49863" xr:uid="{00000000-0005-0000-0000-000066ED0000}"/>
    <cellStyle name="Note 5 5 2 2" xfId="49864" xr:uid="{00000000-0005-0000-0000-000067ED0000}"/>
    <cellStyle name="Note 5 5 2 3" xfId="59942" xr:uid="{00000000-0005-0000-0000-000068ED0000}"/>
    <cellStyle name="Note 5 5 3" xfId="49865" xr:uid="{00000000-0005-0000-0000-000069ED0000}"/>
    <cellStyle name="Note 5 5 4" xfId="49866" xr:uid="{00000000-0005-0000-0000-00006AED0000}"/>
    <cellStyle name="Note 5 6" xfId="49867" xr:uid="{00000000-0005-0000-0000-00006BED0000}"/>
    <cellStyle name="Note 5 6 2" xfId="49868" xr:uid="{00000000-0005-0000-0000-00006CED0000}"/>
    <cellStyle name="Note 5 6 3" xfId="59943" xr:uid="{00000000-0005-0000-0000-00006DED0000}"/>
    <cellStyle name="Note 5 7" xfId="49869" xr:uid="{00000000-0005-0000-0000-00006EED0000}"/>
    <cellStyle name="Note 5 8" xfId="49870" xr:uid="{00000000-0005-0000-0000-00006FED0000}"/>
    <cellStyle name="Note 5 9" xfId="60180" xr:uid="{00000000-0005-0000-0000-000070ED0000}"/>
    <cellStyle name="Note 6" xfId="49871" xr:uid="{00000000-0005-0000-0000-000071ED0000}"/>
    <cellStyle name="Note 6 2" xfId="49872" xr:uid="{00000000-0005-0000-0000-000072ED0000}"/>
    <cellStyle name="Note 6 2 2" xfId="49873" xr:uid="{00000000-0005-0000-0000-000073ED0000}"/>
    <cellStyle name="Note 6 2 2 2" xfId="49874" xr:uid="{00000000-0005-0000-0000-000074ED0000}"/>
    <cellStyle name="Note 6 2 2 2 2" xfId="49875" xr:uid="{00000000-0005-0000-0000-000075ED0000}"/>
    <cellStyle name="Note 6 2 2 2 3" xfId="59944" xr:uid="{00000000-0005-0000-0000-000076ED0000}"/>
    <cellStyle name="Note 6 2 2 3" xfId="49876" xr:uid="{00000000-0005-0000-0000-000077ED0000}"/>
    <cellStyle name="Note 6 2 2 4" xfId="49877" xr:uid="{00000000-0005-0000-0000-000078ED0000}"/>
    <cellStyle name="Note 6 2 2 5" xfId="60745" xr:uid="{00000000-0005-0000-0000-000079ED0000}"/>
    <cellStyle name="Note 6 2 3" xfId="49878" xr:uid="{00000000-0005-0000-0000-00007AED0000}"/>
    <cellStyle name="Note 6 2 3 2" xfId="49879" xr:uid="{00000000-0005-0000-0000-00007BED0000}"/>
    <cellStyle name="Note 6 2 3 2 2" xfId="49880" xr:uid="{00000000-0005-0000-0000-00007CED0000}"/>
    <cellStyle name="Note 6 2 3 2 3" xfId="59945" xr:uid="{00000000-0005-0000-0000-00007DED0000}"/>
    <cellStyle name="Note 6 2 3 3" xfId="49881" xr:uid="{00000000-0005-0000-0000-00007EED0000}"/>
    <cellStyle name="Note 6 2 3 4" xfId="49882" xr:uid="{00000000-0005-0000-0000-00007FED0000}"/>
    <cellStyle name="Note 6 2 4" xfId="49883" xr:uid="{00000000-0005-0000-0000-000080ED0000}"/>
    <cellStyle name="Note 6 2 4 2" xfId="49884" xr:uid="{00000000-0005-0000-0000-000081ED0000}"/>
    <cellStyle name="Note 6 2 4 3" xfId="59946" xr:uid="{00000000-0005-0000-0000-000082ED0000}"/>
    <cellStyle name="Note 6 2 5" xfId="49885" xr:uid="{00000000-0005-0000-0000-000083ED0000}"/>
    <cellStyle name="Note 6 2 6" xfId="49886" xr:uid="{00000000-0005-0000-0000-000084ED0000}"/>
    <cellStyle name="Note 6 2 7" xfId="60377" xr:uid="{00000000-0005-0000-0000-000085ED0000}"/>
    <cellStyle name="Note 6 3" xfId="49887" xr:uid="{00000000-0005-0000-0000-000086ED0000}"/>
    <cellStyle name="Note 6 3 2" xfId="49888" xr:uid="{00000000-0005-0000-0000-000087ED0000}"/>
    <cellStyle name="Note 6 3 2 2" xfId="49889" xr:uid="{00000000-0005-0000-0000-000088ED0000}"/>
    <cellStyle name="Note 6 3 2 3" xfId="59947" xr:uid="{00000000-0005-0000-0000-000089ED0000}"/>
    <cellStyle name="Note 6 3 3" xfId="49890" xr:uid="{00000000-0005-0000-0000-00008AED0000}"/>
    <cellStyle name="Note 6 3 4" xfId="49891" xr:uid="{00000000-0005-0000-0000-00008BED0000}"/>
    <cellStyle name="Note 6 3 5" xfId="60562" xr:uid="{00000000-0005-0000-0000-00008CED0000}"/>
    <cellStyle name="Note 6 4" xfId="49892" xr:uid="{00000000-0005-0000-0000-00008DED0000}"/>
    <cellStyle name="Note 6 4 2" xfId="49893" xr:uid="{00000000-0005-0000-0000-00008EED0000}"/>
    <cellStyle name="Note 6 4 2 2" xfId="49894" xr:uid="{00000000-0005-0000-0000-00008FED0000}"/>
    <cellStyle name="Note 6 4 2 3" xfId="59948" xr:uid="{00000000-0005-0000-0000-000090ED0000}"/>
    <cellStyle name="Note 6 4 3" xfId="49895" xr:uid="{00000000-0005-0000-0000-000091ED0000}"/>
    <cellStyle name="Note 6 4 4" xfId="49896" xr:uid="{00000000-0005-0000-0000-000092ED0000}"/>
    <cellStyle name="Note 6 5" xfId="49897" xr:uid="{00000000-0005-0000-0000-000093ED0000}"/>
    <cellStyle name="Note 6 5 2" xfId="49898" xr:uid="{00000000-0005-0000-0000-000094ED0000}"/>
    <cellStyle name="Note 6 5 3" xfId="59949" xr:uid="{00000000-0005-0000-0000-000095ED0000}"/>
    <cellStyle name="Note 6 6" xfId="49899" xr:uid="{00000000-0005-0000-0000-000096ED0000}"/>
    <cellStyle name="Note 6 7" xfId="49900" xr:uid="{00000000-0005-0000-0000-000097ED0000}"/>
    <cellStyle name="Note 6 8" xfId="60194" xr:uid="{00000000-0005-0000-0000-000098ED0000}"/>
    <cellStyle name="Note 7" xfId="49901" xr:uid="{00000000-0005-0000-0000-000099ED0000}"/>
    <cellStyle name="Note 7 2" xfId="49902" xr:uid="{00000000-0005-0000-0000-00009AED0000}"/>
    <cellStyle name="Note 7 2 2" xfId="49903" xr:uid="{00000000-0005-0000-0000-00009BED0000}"/>
    <cellStyle name="Note 7 2 2 2" xfId="49904" xr:uid="{00000000-0005-0000-0000-00009CED0000}"/>
    <cellStyle name="Note 7 2 2 3" xfId="59950" xr:uid="{00000000-0005-0000-0000-00009DED0000}"/>
    <cellStyle name="Note 7 2 2 4" xfId="60759" xr:uid="{00000000-0005-0000-0000-00009EED0000}"/>
    <cellStyle name="Note 7 2 3" xfId="49905" xr:uid="{00000000-0005-0000-0000-00009FED0000}"/>
    <cellStyle name="Note 7 2 4" xfId="49906" xr:uid="{00000000-0005-0000-0000-0000A0ED0000}"/>
    <cellStyle name="Note 7 2 5" xfId="60391" xr:uid="{00000000-0005-0000-0000-0000A1ED0000}"/>
    <cellStyle name="Note 7 3" xfId="49907" xr:uid="{00000000-0005-0000-0000-0000A2ED0000}"/>
    <cellStyle name="Note 7 3 2" xfId="49908" xr:uid="{00000000-0005-0000-0000-0000A3ED0000}"/>
    <cellStyle name="Note 7 3 2 2" xfId="49909" xr:uid="{00000000-0005-0000-0000-0000A4ED0000}"/>
    <cellStyle name="Note 7 3 2 3" xfId="59951" xr:uid="{00000000-0005-0000-0000-0000A5ED0000}"/>
    <cellStyle name="Note 7 3 3" xfId="49910" xr:uid="{00000000-0005-0000-0000-0000A6ED0000}"/>
    <cellStyle name="Note 7 3 4" xfId="49911" xr:uid="{00000000-0005-0000-0000-0000A7ED0000}"/>
    <cellStyle name="Note 7 3 5" xfId="60576" xr:uid="{00000000-0005-0000-0000-0000A8ED0000}"/>
    <cellStyle name="Note 7 4" xfId="49912" xr:uid="{00000000-0005-0000-0000-0000A9ED0000}"/>
    <cellStyle name="Note 7 4 2" xfId="49913" xr:uid="{00000000-0005-0000-0000-0000AAED0000}"/>
    <cellStyle name="Note 7 4 3" xfId="59952" xr:uid="{00000000-0005-0000-0000-0000ABED0000}"/>
    <cellStyle name="Note 7 5" xfId="49914" xr:uid="{00000000-0005-0000-0000-0000ACED0000}"/>
    <cellStyle name="Note 7 6" xfId="49915" xr:uid="{00000000-0005-0000-0000-0000ADED0000}"/>
    <cellStyle name="Note 7 7" xfId="60208" xr:uid="{00000000-0005-0000-0000-0000AEED0000}"/>
    <cellStyle name="Note 8" xfId="49916" xr:uid="{00000000-0005-0000-0000-0000AFED0000}"/>
    <cellStyle name="Note 8 2" xfId="49917" xr:uid="{00000000-0005-0000-0000-0000B0ED0000}"/>
    <cellStyle name="Note 8 2 2" xfId="49918" xr:uid="{00000000-0005-0000-0000-0000B1ED0000}"/>
    <cellStyle name="Note 8 2 2 2" xfId="60773" xr:uid="{00000000-0005-0000-0000-0000B2ED0000}"/>
    <cellStyle name="Note 8 2 3" xfId="59953" xr:uid="{00000000-0005-0000-0000-0000B3ED0000}"/>
    <cellStyle name="Note 8 2 4" xfId="60405" xr:uid="{00000000-0005-0000-0000-0000B4ED0000}"/>
    <cellStyle name="Note 8 3" xfId="49919" xr:uid="{00000000-0005-0000-0000-0000B5ED0000}"/>
    <cellStyle name="Note 8 3 2" xfId="60590" xr:uid="{00000000-0005-0000-0000-0000B6ED0000}"/>
    <cellStyle name="Note 8 4" xfId="49920" xr:uid="{00000000-0005-0000-0000-0000B7ED0000}"/>
    <cellStyle name="Note 8 5" xfId="60222" xr:uid="{00000000-0005-0000-0000-0000B8ED0000}"/>
    <cellStyle name="Note 9" xfId="49921" xr:uid="{00000000-0005-0000-0000-0000B9ED0000}"/>
    <cellStyle name="Note 9 2" xfId="49922" xr:uid="{00000000-0005-0000-0000-0000BAED0000}"/>
    <cellStyle name="Note 9 2 2" xfId="59988" xr:uid="{00000000-0005-0000-0000-0000BBED0000}"/>
    <cellStyle name="Note 9 2 2 2" xfId="60787" xr:uid="{00000000-0005-0000-0000-0000BCED0000}"/>
    <cellStyle name="Note 9 2 3" xfId="60419" xr:uid="{00000000-0005-0000-0000-0000BDED0000}"/>
    <cellStyle name="Note 9 3" xfId="59954" xr:uid="{00000000-0005-0000-0000-0000BEED0000}"/>
    <cellStyle name="Note 9 3 2" xfId="60604" xr:uid="{00000000-0005-0000-0000-0000BFED0000}"/>
    <cellStyle name="Note 9 4" xfId="60236" xr:uid="{00000000-0005-0000-0000-0000C0ED0000}"/>
    <cellStyle name="Output 2" xfId="60117" xr:uid="{00000000-0005-0000-0000-0000C1ED0000}"/>
    <cellStyle name="Output Amounts" xfId="2" xr:uid="{00000000-0005-0000-0000-0000C2ED0000}"/>
    <cellStyle name="Output Column Headings" xfId="3" xr:uid="{00000000-0005-0000-0000-0000C3ED0000}"/>
    <cellStyle name="Output Line Items" xfId="4" xr:uid="{00000000-0005-0000-0000-0000C4ED0000}"/>
    <cellStyle name="Output Report Heading" xfId="5" xr:uid="{00000000-0005-0000-0000-0000C5ED0000}"/>
    <cellStyle name="Output Report Title" xfId="6" xr:uid="{00000000-0005-0000-0000-0000C6ED0000}"/>
    <cellStyle name="Percent 2" xfId="1" xr:uid="{00000000-0005-0000-0000-0000C7ED0000}"/>
    <cellStyle name="Percent 3" xfId="59993" xr:uid="{00000000-0005-0000-0000-0000C8ED0000}"/>
    <cellStyle name="R00A" xfId="60037" xr:uid="{00000000-0005-0000-0000-0000C9ED0000}"/>
    <cellStyle name="R00B" xfId="60038" xr:uid="{00000000-0005-0000-0000-0000CAED0000}"/>
    <cellStyle name="R00L" xfId="60039" xr:uid="{00000000-0005-0000-0000-0000CBED0000}"/>
    <cellStyle name="R01A" xfId="60040" xr:uid="{00000000-0005-0000-0000-0000CCED0000}"/>
    <cellStyle name="R01B" xfId="60041" xr:uid="{00000000-0005-0000-0000-0000CDED0000}"/>
    <cellStyle name="R01H" xfId="60042" xr:uid="{00000000-0005-0000-0000-0000CEED0000}"/>
    <cellStyle name="R01L" xfId="60043" xr:uid="{00000000-0005-0000-0000-0000CFED0000}"/>
    <cellStyle name="R02A" xfId="60044" xr:uid="{00000000-0005-0000-0000-0000D0ED0000}"/>
    <cellStyle name="R02B" xfId="60045" xr:uid="{00000000-0005-0000-0000-0000D1ED0000}"/>
    <cellStyle name="R02B 2" xfId="60046" xr:uid="{00000000-0005-0000-0000-0000D2ED0000}"/>
    <cellStyle name="R02B 3" xfId="60047" xr:uid="{00000000-0005-0000-0000-0000D3ED0000}"/>
    <cellStyle name="R02H" xfId="60048" xr:uid="{00000000-0005-0000-0000-0000D4ED0000}"/>
    <cellStyle name="R02L" xfId="60049" xr:uid="{00000000-0005-0000-0000-0000D5ED0000}"/>
    <cellStyle name="R03A" xfId="60050" xr:uid="{00000000-0005-0000-0000-0000D6ED0000}"/>
    <cellStyle name="R03B" xfId="60051" xr:uid="{00000000-0005-0000-0000-0000D7ED0000}"/>
    <cellStyle name="R03H" xfId="60052" xr:uid="{00000000-0005-0000-0000-0000D8ED0000}"/>
    <cellStyle name="R03L" xfId="60053" xr:uid="{00000000-0005-0000-0000-0000D9ED0000}"/>
    <cellStyle name="R04A" xfId="60054" xr:uid="{00000000-0005-0000-0000-0000DAED0000}"/>
    <cellStyle name="R04B" xfId="60055" xr:uid="{00000000-0005-0000-0000-0000DBED0000}"/>
    <cellStyle name="R04H" xfId="60056" xr:uid="{00000000-0005-0000-0000-0000DCED0000}"/>
    <cellStyle name="R04L" xfId="60057" xr:uid="{00000000-0005-0000-0000-0000DDED0000}"/>
    <cellStyle name="R05A" xfId="60058" xr:uid="{00000000-0005-0000-0000-0000DEED0000}"/>
    <cellStyle name="R05B" xfId="60059" xr:uid="{00000000-0005-0000-0000-0000DFED0000}"/>
    <cellStyle name="R05H" xfId="60060" xr:uid="{00000000-0005-0000-0000-0000E0ED0000}"/>
    <cellStyle name="R05L" xfId="60061" xr:uid="{00000000-0005-0000-0000-0000E1ED0000}"/>
    <cellStyle name="R06A" xfId="60062" xr:uid="{00000000-0005-0000-0000-0000E2ED0000}"/>
    <cellStyle name="R06B" xfId="60063" xr:uid="{00000000-0005-0000-0000-0000E3ED0000}"/>
    <cellStyle name="R06H" xfId="60064" xr:uid="{00000000-0005-0000-0000-0000E4ED0000}"/>
    <cellStyle name="R06L" xfId="60065" xr:uid="{00000000-0005-0000-0000-0000E5ED0000}"/>
    <cellStyle name="R07A" xfId="60066" xr:uid="{00000000-0005-0000-0000-0000E6ED0000}"/>
    <cellStyle name="R07B" xfId="60067" xr:uid="{00000000-0005-0000-0000-0000E7ED0000}"/>
    <cellStyle name="R07H" xfId="60068" xr:uid="{00000000-0005-0000-0000-0000E8ED0000}"/>
    <cellStyle name="R07L" xfId="60069" xr:uid="{00000000-0005-0000-0000-0000E9ED0000}"/>
    <cellStyle name="single underline" xfId="59996" xr:uid="{00000000-0005-0000-0000-0000EAED0000}"/>
    <cellStyle name="spacer column" xfId="59997" xr:uid="{00000000-0005-0000-0000-0000EBED0000}"/>
    <cellStyle name="StyleName1" xfId="59998" xr:uid="{00000000-0005-0000-0000-0000ECED0000}"/>
    <cellStyle name="StyleName2" xfId="59999" xr:uid="{00000000-0005-0000-0000-0000EDED0000}"/>
    <cellStyle name="StyleName3" xfId="60000" xr:uid="{00000000-0005-0000-0000-0000EEED0000}"/>
    <cellStyle name="StyleName4" xfId="60001" xr:uid="{00000000-0005-0000-0000-0000EFED0000}"/>
    <cellStyle name="StyleName5" xfId="60002" xr:uid="{00000000-0005-0000-0000-0000F0ED0000}"/>
    <cellStyle name="StyleName6" xfId="60003" xr:uid="{00000000-0005-0000-0000-0000F1ED0000}"/>
    <cellStyle name="StyleName7" xfId="60004" xr:uid="{00000000-0005-0000-0000-0000F2ED0000}"/>
    <cellStyle name="StyleName8" xfId="60005" xr:uid="{00000000-0005-0000-0000-0000F3ED0000}"/>
    <cellStyle name="Title" xfId="60108" builtinId="15" customBuiltin="1"/>
    <cellStyle name="Total 2" xfId="60123" xr:uid="{00000000-0005-0000-0000-0000F5ED0000}"/>
    <cellStyle name="Warning Text 2" xfId="60121" xr:uid="{00000000-0005-0000-0000-0000F6ED0000}"/>
  </cellStyles>
  <dxfs count="0"/>
  <tableStyles count="0" defaultTableStyle="TableStyleMedium9" defaultPivotStyle="PivotStyleLight16"/>
  <colors>
    <mruColors>
      <color rgb="FFFFFF66"/>
      <color rgb="FFFFFFCC"/>
      <color rgb="FFCCFFCC"/>
      <color rgb="FFCCECFF"/>
      <color rgb="FFFFCCFF"/>
      <color rgb="FFFFCCCC"/>
      <color rgb="FFCCCC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50" b="1" i="0" u="none" strike="noStrike" baseline="0">
                <a:solidFill>
                  <a:srgbClr val="3333CC"/>
                </a:solidFill>
                <a:latin typeface="Arial"/>
                <a:ea typeface="Arial"/>
                <a:cs typeface="Arial"/>
              </a:defRPr>
            </a:pPr>
            <a:r>
              <a:rPr lang="en-US"/>
              <a:t>SHORT-TERM INVESTMENT POOL 
INTEREST EARNED</a:t>
            </a:r>
          </a:p>
        </c:rich>
      </c:tx>
      <c:layout>
        <c:manualLayout>
          <c:xMode val="edge"/>
          <c:yMode val="edge"/>
          <c:x val="0.27699856666852812"/>
          <c:y val="2.9177718832891247E-2"/>
        </c:manualLayout>
      </c:layout>
      <c:overlay val="0"/>
      <c:spPr>
        <a:noFill/>
        <a:ln w="25400">
          <a:noFill/>
        </a:ln>
      </c:spPr>
    </c:title>
    <c:autoTitleDeleted val="0"/>
    <c:plotArea>
      <c:layout>
        <c:manualLayout>
          <c:layoutTarget val="inner"/>
          <c:xMode val="edge"/>
          <c:yMode val="edge"/>
          <c:x val="0.10990351126527753"/>
          <c:y val="0.18125552608311229"/>
          <c:w val="0.78915358984382267"/>
          <c:h val="0.614500442086649"/>
        </c:manualLayout>
      </c:layout>
      <c:lineChart>
        <c:grouping val="stacked"/>
        <c:varyColors val="0"/>
        <c:ser>
          <c:idx val="0"/>
          <c:order val="0"/>
          <c:tx>
            <c:v>Interest Income</c:v>
          </c:tx>
          <c:spPr>
            <a:ln w="25400">
              <a:solidFill>
                <a:srgbClr val="000080"/>
              </a:solidFill>
              <a:prstDash val="solid"/>
            </a:ln>
          </c:spPr>
          <c:marker>
            <c:symbol val="circle"/>
            <c:size val="5"/>
            <c:spPr>
              <a:solidFill>
                <a:srgbClr val="000080"/>
              </a:solidFill>
              <a:ln>
                <a:solidFill>
                  <a:srgbClr val="000080"/>
                </a:solidFill>
                <a:prstDash val="solid"/>
              </a:ln>
            </c:spPr>
          </c:marker>
          <c:cat>
            <c:strRef>
              <c:f>'SCH 28'!$C$8:$L$8</c:f>
              <c:strCache>
                <c:ptCount val="10"/>
                <c:pt idx="0">
                  <c:v>2016-17</c:v>
                </c:pt>
                <c:pt idx="1">
                  <c:v>2017-18</c:v>
                </c:pt>
                <c:pt idx="2">
                  <c:v>2018-19</c:v>
                </c:pt>
                <c:pt idx="3">
                  <c:v>2019-20</c:v>
                </c:pt>
                <c:pt idx="4">
                  <c:v>2020-21</c:v>
                </c:pt>
                <c:pt idx="5">
                  <c:v>2021-22</c:v>
                </c:pt>
                <c:pt idx="6">
                  <c:v>2022-23</c:v>
                </c:pt>
                <c:pt idx="7">
                  <c:v>2023-24</c:v>
                </c:pt>
                <c:pt idx="8">
                  <c:v>2024-25</c:v>
                </c:pt>
                <c:pt idx="9">
                  <c:v>2025-26</c:v>
                </c:pt>
              </c:strCache>
            </c:strRef>
          </c:cat>
          <c:val>
            <c:numRef>
              <c:f>'SCH 28'!$C$14:$L$14</c:f>
              <c:numCache>
                <c:formatCode>_("$"* #,##0.000_);_("$"* \(#,##0.000\);_("$"* "-"???_);_(@_)</c:formatCode>
                <c:ptCount val="10"/>
                <c:pt idx="0">
                  <c:v>75.093000000000004</c:v>
                </c:pt>
                <c:pt idx="1">
                  <c:v>182.25</c:v>
                </c:pt>
                <c:pt idx="2">
                  <c:v>379.42500000000001</c:v>
                </c:pt>
                <c:pt idx="3">
                  <c:v>417.55</c:v>
                </c:pt>
                <c:pt idx="4">
                  <c:v>58.28</c:v>
                </c:pt>
                <c:pt idx="5">
                  <c:v>44.389000000000003</c:v>
                </c:pt>
                <c:pt idx="6">
                  <c:v>2060.3989999999999</c:v>
                </c:pt>
                <c:pt idx="7">
                  <c:v>4314.3760000000002</c:v>
                </c:pt>
                <c:pt idx="8">
                  <c:v>4154.866</c:v>
                </c:pt>
                <c:pt idx="9">
                  <c:v>3517.866</c:v>
                </c:pt>
              </c:numCache>
            </c:numRef>
          </c:val>
          <c:smooth val="0"/>
          <c:extLst>
            <c:ext xmlns:c16="http://schemas.microsoft.com/office/drawing/2014/chart" uri="{C3380CC4-5D6E-409C-BE32-E72D297353CC}">
              <c16:uniqueId val="{00000000-3873-46BB-94CE-99AC27C19088}"/>
            </c:ext>
          </c:extLst>
        </c:ser>
        <c:dLbls>
          <c:showLegendKey val="0"/>
          <c:showVal val="0"/>
          <c:showCatName val="0"/>
          <c:showSerName val="0"/>
          <c:showPercent val="0"/>
          <c:showBubbleSize val="0"/>
        </c:dLbls>
        <c:marker val="1"/>
        <c:smooth val="0"/>
        <c:axId val="1407830480"/>
        <c:axId val="1407814160"/>
      </c:lineChart>
      <c:catAx>
        <c:axId val="1407830480"/>
        <c:scaling>
          <c:orientation val="minMax"/>
        </c:scaling>
        <c:delete val="0"/>
        <c:axPos val="b"/>
        <c:title>
          <c:tx>
            <c:rich>
              <a:bodyPr/>
              <a:lstStyle/>
              <a:p>
                <a:pPr>
                  <a:defRPr sz="1050" b="1" i="0" u="none" strike="noStrike" baseline="0">
                    <a:solidFill>
                      <a:srgbClr val="000000"/>
                    </a:solidFill>
                    <a:latin typeface="Arial"/>
                    <a:ea typeface="Arial"/>
                    <a:cs typeface="Arial"/>
                  </a:defRPr>
                </a:pPr>
                <a:r>
                  <a:rPr lang="en-US" sz="1050"/>
                  <a:t>FISCAL YEARS</a:t>
                </a:r>
              </a:p>
            </c:rich>
          </c:tx>
          <c:layout>
            <c:manualLayout>
              <c:xMode val="edge"/>
              <c:yMode val="edge"/>
              <c:x val="0.42149811060851439"/>
              <c:y val="0.9425287356321838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2700000" vert="horz"/>
          <a:lstStyle/>
          <a:p>
            <a:pPr>
              <a:defRPr sz="1050" b="0" i="0" u="none" strike="noStrike" baseline="0">
                <a:solidFill>
                  <a:srgbClr val="000000"/>
                </a:solidFill>
                <a:latin typeface="Times New Roman"/>
                <a:ea typeface="Times New Roman"/>
                <a:cs typeface="Times New Roman"/>
              </a:defRPr>
            </a:pPr>
            <a:endParaRPr lang="en-US"/>
          </a:p>
        </c:txPr>
        <c:crossAx val="1407814160"/>
        <c:crossesAt val="0"/>
        <c:auto val="1"/>
        <c:lblAlgn val="ctr"/>
        <c:lblOffset val="100"/>
        <c:tickLblSkip val="1"/>
        <c:tickMarkSkip val="1"/>
        <c:noMultiLvlLbl val="0"/>
      </c:catAx>
      <c:valAx>
        <c:axId val="1407814160"/>
        <c:scaling>
          <c:orientation val="minMax"/>
          <c:max val="4500"/>
          <c:min val="0"/>
        </c:scaling>
        <c:delete val="0"/>
        <c:axPos val="l"/>
        <c:majorGridlines>
          <c:spPr>
            <a:ln w="3175">
              <a:solidFill>
                <a:srgbClr val="000000"/>
              </a:solidFill>
              <a:prstDash val="solid"/>
            </a:ln>
          </c:spPr>
        </c:majorGridlines>
        <c:minorGridlines/>
        <c:title>
          <c:tx>
            <c:rich>
              <a:bodyPr/>
              <a:lstStyle/>
              <a:p>
                <a:pPr>
                  <a:defRPr sz="1050" b="1" i="0" u="none" strike="noStrike" baseline="0">
                    <a:solidFill>
                      <a:srgbClr val="000000"/>
                    </a:solidFill>
                    <a:latin typeface="Arial"/>
                    <a:ea typeface="Arial"/>
                    <a:cs typeface="Arial"/>
                  </a:defRPr>
                </a:pPr>
                <a:r>
                  <a:rPr lang="en-US" sz="1050"/>
                  <a:t>AMOUNTS (millions)</a:t>
                </a:r>
              </a:p>
            </c:rich>
          </c:tx>
          <c:layout>
            <c:manualLayout>
              <c:xMode val="edge"/>
              <c:yMode val="edge"/>
              <c:x val="1.6271518691742478E-2"/>
              <c:y val="0.3600254728057897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Times New Roman"/>
                <a:ea typeface="Times New Roman"/>
                <a:cs typeface="Times New Roman"/>
              </a:defRPr>
            </a:pPr>
            <a:endParaRPr lang="en-US"/>
          </a:p>
        </c:txPr>
        <c:crossAx val="1407830480"/>
        <c:crosses val="autoZero"/>
        <c:crossBetween val="between"/>
        <c:majorUnit val="500"/>
        <c:minorUnit val="500"/>
      </c:valAx>
      <c:spPr>
        <a:solidFill>
          <a:srgbClr val="C0C0C0"/>
        </a:solidFill>
        <a:ln w="12700">
          <a:solidFill>
            <a:srgbClr val="C0C0C0"/>
          </a:solidFill>
          <a:prstDash val="solid"/>
        </a:ln>
      </c:spPr>
    </c:plotArea>
    <c:plotVisOnly val="1"/>
    <c:dispBlanksAs val="zero"/>
    <c:showDLblsOverMax val="0"/>
  </c:chart>
  <c:spPr>
    <a:solidFill>
      <a:srgbClr val="FFFFFF"/>
    </a:solidFill>
    <a:ln w="3175">
      <a:solidFill>
        <a:srgbClr val="000000"/>
      </a:solidFill>
      <a:prstDash val="solid"/>
    </a:ln>
    <a:scene3d>
      <a:camera prst="orthographicFront"/>
      <a:lightRig rig="threePt" dir="t"/>
    </a:scene3d>
    <a:sp3d>
      <a:bevelT/>
    </a:sp3d>
  </c:spPr>
  <c:txPr>
    <a:bodyPr/>
    <a:lstStyle/>
    <a:p>
      <a:pPr>
        <a:defRPr sz="1600" b="0" i="0" u="none" strike="noStrike" baseline="0">
          <a:solidFill>
            <a:srgbClr val="000000"/>
          </a:solidFill>
          <a:latin typeface="Times New Roman"/>
          <a:ea typeface="Times New Roman"/>
          <a:cs typeface="Times New Roman"/>
        </a:defRPr>
      </a:pPr>
      <a:endParaRPr lang="en-US"/>
    </a:p>
  </c:txPr>
  <c:printSettings>
    <c:headerFooter alignWithMargins="0"/>
    <c:pageMargins b="1" l="0.75000000000001465" r="0.7500000000000146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75" b="1" i="0" u="none" strike="noStrike" baseline="0">
                <a:solidFill>
                  <a:srgbClr val="000000"/>
                </a:solidFill>
                <a:latin typeface="Arial"/>
                <a:ea typeface="Arial"/>
                <a:cs typeface="Arial"/>
              </a:defRPr>
            </a:pPr>
            <a:r>
              <a:rPr lang="en-US"/>
              <a:t>TEMPORARY LOANS OUTSTANDING</a:t>
            </a:r>
          </a:p>
        </c:rich>
      </c:tx>
      <c:layout>
        <c:manualLayout>
          <c:xMode val="edge"/>
          <c:yMode val="edge"/>
          <c:x val="0.37883959044368598"/>
          <c:y val="1.9174920076127703E-2"/>
        </c:manualLayout>
      </c:layout>
      <c:overlay val="0"/>
      <c:spPr>
        <a:noFill/>
        <a:ln w="25400">
          <a:noFill/>
        </a:ln>
      </c:spPr>
    </c:title>
    <c:autoTitleDeleted val="0"/>
    <c:view3D>
      <c:rotX val="15"/>
      <c:rotY val="20"/>
      <c:rAngAx val="1"/>
    </c:view3D>
    <c:floor>
      <c:thickness val="0"/>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7406143344711464"/>
          <c:y val="0.10807682224726529"/>
          <c:w val="0.82138794084183042"/>
          <c:h val="0.65543363169314073"/>
        </c:manualLayout>
      </c:layout>
      <c:bar3DChart>
        <c:barDir val="col"/>
        <c:grouping val="clustered"/>
        <c:varyColors val="0"/>
        <c:ser>
          <c:idx val="1"/>
          <c:order val="0"/>
          <c:tx>
            <c:v>Series 2</c:v>
          </c:tx>
          <c:spPr>
            <a:scene3d>
              <a:camera prst="orthographicFront"/>
              <a:lightRig rig="threePt" dir="t"/>
            </a:scene3d>
            <a:sp3d>
              <a:bevelT/>
              <a:bevelB/>
            </a:sp3d>
          </c:spPr>
          <c:invertIfNegative val="0"/>
          <c:dPt>
            <c:idx val="0"/>
            <c:invertIfNegative val="0"/>
            <c:bubble3D val="0"/>
            <c:spPr>
              <a:solidFill>
                <a:schemeClr val="tx2">
                  <a:lumMod val="60000"/>
                  <a:lumOff val="40000"/>
                </a:schemeClr>
              </a:solidFill>
              <a:scene3d>
                <a:camera prst="orthographicFront"/>
                <a:lightRig rig="threePt" dir="t"/>
              </a:scene3d>
              <a:sp3d>
                <a:bevelT/>
                <a:bevelB/>
              </a:sp3d>
            </c:spPr>
            <c:extLst>
              <c:ext xmlns:c16="http://schemas.microsoft.com/office/drawing/2014/chart" uri="{C3380CC4-5D6E-409C-BE32-E72D297353CC}">
                <c16:uniqueId val="{00000001-566F-4D11-BCE7-424A1BEC5101}"/>
              </c:ext>
            </c:extLst>
          </c:dPt>
          <c:dPt>
            <c:idx val="1"/>
            <c:invertIfNegative val="0"/>
            <c:bubble3D val="0"/>
            <c:spPr>
              <a:solidFill>
                <a:schemeClr val="tx2">
                  <a:lumMod val="60000"/>
                  <a:lumOff val="40000"/>
                </a:schemeClr>
              </a:solidFill>
              <a:scene3d>
                <a:camera prst="orthographicFront"/>
                <a:lightRig rig="threePt" dir="t"/>
              </a:scene3d>
              <a:sp3d>
                <a:bevelT/>
                <a:bevelB/>
              </a:sp3d>
            </c:spPr>
            <c:extLst>
              <c:ext xmlns:c16="http://schemas.microsoft.com/office/drawing/2014/chart" uri="{C3380CC4-5D6E-409C-BE32-E72D297353CC}">
                <c16:uniqueId val="{00000003-566F-4D11-BCE7-424A1BEC5101}"/>
              </c:ext>
            </c:extLst>
          </c:dPt>
          <c:dPt>
            <c:idx val="2"/>
            <c:invertIfNegative val="0"/>
            <c:bubble3D val="0"/>
            <c:spPr>
              <a:solidFill>
                <a:schemeClr val="tx2">
                  <a:lumMod val="60000"/>
                  <a:lumOff val="40000"/>
                </a:schemeClr>
              </a:solidFill>
              <a:scene3d>
                <a:camera prst="orthographicFront"/>
                <a:lightRig rig="threePt" dir="t"/>
              </a:scene3d>
              <a:sp3d>
                <a:bevelT/>
                <a:bevelB/>
              </a:sp3d>
            </c:spPr>
            <c:extLst>
              <c:ext xmlns:c16="http://schemas.microsoft.com/office/drawing/2014/chart" uri="{C3380CC4-5D6E-409C-BE32-E72D297353CC}">
                <c16:uniqueId val="{00000005-566F-4D11-BCE7-424A1BEC5101}"/>
              </c:ext>
            </c:extLst>
          </c:dPt>
          <c:dPt>
            <c:idx val="3"/>
            <c:invertIfNegative val="0"/>
            <c:bubble3D val="0"/>
            <c:spPr>
              <a:solidFill>
                <a:schemeClr val="tx2">
                  <a:lumMod val="60000"/>
                  <a:lumOff val="40000"/>
                </a:schemeClr>
              </a:solidFill>
              <a:scene3d>
                <a:camera prst="orthographicFront"/>
                <a:lightRig rig="threePt" dir="t"/>
              </a:scene3d>
              <a:sp3d>
                <a:bevelT/>
                <a:bevelB/>
              </a:sp3d>
            </c:spPr>
            <c:extLst>
              <c:ext xmlns:c16="http://schemas.microsoft.com/office/drawing/2014/chart" uri="{C3380CC4-5D6E-409C-BE32-E72D297353CC}">
                <c16:uniqueId val="{00000007-566F-4D11-BCE7-424A1BEC5101}"/>
              </c:ext>
            </c:extLst>
          </c:dPt>
          <c:dPt>
            <c:idx val="4"/>
            <c:invertIfNegative val="0"/>
            <c:bubble3D val="0"/>
            <c:spPr>
              <a:solidFill>
                <a:schemeClr val="tx2">
                  <a:lumMod val="60000"/>
                  <a:lumOff val="40000"/>
                </a:schemeClr>
              </a:solidFill>
              <a:scene3d>
                <a:camera prst="orthographicFront"/>
                <a:lightRig rig="threePt" dir="t"/>
              </a:scene3d>
              <a:sp3d>
                <a:bevelT/>
                <a:bevelB/>
              </a:sp3d>
            </c:spPr>
            <c:extLst>
              <c:ext xmlns:c16="http://schemas.microsoft.com/office/drawing/2014/chart" uri="{C3380CC4-5D6E-409C-BE32-E72D297353CC}">
                <c16:uniqueId val="{00000009-566F-4D11-BCE7-424A1BEC5101}"/>
              </c:ext>
            </c:extLst>
          </c:dPt>
          <c:dPt>
            <c:idx val="5"/>
            <c:invertIfNegative val="0"/>
            <c:bubble3D val="0"/>
            <c:spPr>
              <a:solidFill>
                <a:schemeClr val="tx2">
                  <a:lumMod val="60000"/>
                  <a:lumOff val="40000"/>
                </a:schemeClr>
              </a:solidFill>
              <a:scene3d>
                <a:camera prst="orthographicFront"/>
                <a:lightRig rig="threePt" dir="t"/>
              </a:scene3d>
              <a:sp3d>
                <a:bevelT/>
                <a:bevelB/>
              </a:sp3d>
            </c:spPr>
            <c:extLst>
              <c:ext xmlns:c16="http://schemas.microsoft.com/office/drawing/2014/chart" uri="{C3380CC4-5D6E-409C-BE32-E72D297353CC}">
                <c16:uniqueId val="{0000000B-566F-4D11-BCE7-424A1BEC5101}"/>
              </c:ext>
            </c:extLst>
          </c:dPt>
          <c:dPt>
            <c:idx val="6"/>
            <c:invertIfNegative val="0"/>
            <c:bubble3D val="0"/>
            <c:spPr>
              <a:solidFill>
                <a:schemeClr val="tx2">
                  <a:lumMod val="60000"/>
                  <a:lumOff val="40000"/>
                </a:schemeClr>
              </a:solidFill>
              <a:scene3d>
                <a:camera prst="orthographicFront"/>
                <a:lightRig rig="threePt" dir="t"/>
              </a:scene3d>
              <a:sp3d>
                <a:bevelT/>
                <a:bevelB/>
              </a:sp3d>
            </c:spPr>
            <c:extLst>
              <c:ext xmlns:c16="http://schemas.microsoft.com/office/drawing/2014/chart" uri="{C3380CC4-5D6E-409C-BE32-E72D297353CC}">
                <c16:uniqueId val="{0000000D-566F-4D11-BCE7-424A1BEC5101}"/>
              </c:ext>
            </c:extLst>
          </c:dPt>
          <c:dPt>
            <c:idx val="7"/>
            <c:invertIfNegative val="0"/>
            <c:bubble3D val="0"/>
            <c:spPr>
              <a:solidFill>
                <a:schemeClr val="tx2">
                  <a:lumMod val="60000"/>
                  <a:lumOff val="40000"/>
                </a:schemeClr>
              </a:solidFill>
              <a:scene3d>
                <a:camera prst="orthographicFront"/>
                <a:lightRig rig="threePt" dir="t"/>
              </a:scene3d>
              <a:sp3d>
                <a:bevelT/>
                <a:bevelB/>
              </a:sp3d>
            </c:spPr>
            <c:extLst>
              <c:ext xmlns:c16="http://schemas.microsoft.com/office/drawing/2014/chart" uri="{C3380CC4-5D6E-409C-BE32-E72D297353CC}">
                <c16:uniqueId val="{0000000F-566F-4D11-BCE7-424A1BEC5101}"/>
              </c:ext>
            </c:extLst>
          </c:dPt>
          <c:dPt>
            <c:idx val="8"/>
            <c:invertIfNegative val="0"/>
            <c:bubble3D val="0"/>
            <c:spPr>
              <a:solidFill>
                <a:schemeClr val="tx2">
                  <a:lumMod val="60000"/>
                  <a:lumOff val="40000"/>
                </a:schemeClr>
              </a:solidFill>
              <a:scene3d>
                <a:camera prst="orthographicFront"/>
                <a:lightRig rig="threePt" dir="t"/>
              </a:scene3d>
              <a:sp3d>
                <a:bevelT/>
                <a:bevelB/>
              </a:sp3d>
            </c:spPr>
            <c:extLst>
              <c:ext xmlns:c16="http://schemas.microsoft.com/office/drawing/2014/chart" uri="{C3380CC4-5D6E-409C-BE32-E72D297353CC}">
                <c16:uniqueId val="{00000011-566F-4D11-BCE7-424A1BEC5101}"/>
              </c:ext>
            </c:extLst>
          </c:dPt>
          <c:dPt>
            <c:idx val="9"/>
            <c:invertIfNegative val="0"/>
            <c:bubble3D val="0"/>
            <c:spPr>
              <a:solidFill>
                <a:schemeClr val="tx2">
                  <a:lumMod val="60000"/>
                  <a:lumOff val="40000"/>
                </a:schemeClr>
              </a:solidFill>
              <a:scene3d>
                <a:camera prst="orthographicFront"/>
                <a:lightRig rig="threePt" dir="t"/>
              </a:scene3d>
              <a:sp3d>
                <a:bevelT/>
                <a:bevelB/>
              </a:sp3d>
            </c:spPr>
            <c:extLst>
              <c:ext xmlns:c16="http://schemas.microsoft.com/office/drawing/2014/chart" uri="{C3380CC4-5D6E-409C-BE32-E72D297353CC}">
                <c16:uniqueId val="{00000013-566F-4D11-BCE7-424A1BEC5101}"/>
              </c:ext>
            </c:extLst>
          </c:dPt>
          <c:cat>
            <c:strRef>
              <c:f>'SCH 31'!$E$11:$N$11</c:f>
              <c:strCache>
                <c:ptCount val="10"/>
                <c:pt idx="0">
                  <c:v>2016-17</c:v>
                </c:pt>
                <c:pt idx="1">
                  <c:v>2017-18</c:v>
                </c:pt>
                <c:pt idx="2">
                  <c:v>2018-19</c:v>
                </c:pt>
                <c:pt idx="3">
                  <c:v>2019-20</c:v>
                </c:pt>
                <c:pt idx="4">
                  <c:v>2020-21</c:v>
                </c:pt>
                <c:pt idx="5">
                  <c:v>2021-22</c:v>
                </c:pt>
                <c:pt idx="6">
                  <c:v>2022-23</c:v>
                </c:pt>
                <c:pt idx="7">
                  <c:v>2023-24</c:v>
                </c:pt>
                <c:pt idx="8">
                  <c:v>2024-25</c:v>
                </c:pt>
                <c:pt idx="9">
                  <c:v>2025-26</c:v>
                </c:pt>
              </c:strCache>
            </c:strRef>
          </c:cat>
          <c:val>
            <c:numRef>
              <c:f>'SCH 31'!$E$20:$N$20</c:f>
              <c:numCache>
                <c:formatCode>_("$"* #,##0.00_);_("$"* \(#,##0.00\);_("$"* "-"??_);_(@_)</c:formatCode>
                <c:ptCount val="10"/>
                <c:pt idx="0">
                  <c:v>2758577982.8699999</c:v>
                </c:pt>
                <c:pt idx="1">
                  <c:v>3090418827.4000001</c:v>
                </c:pt>
                <c:pt idx="2">
                  <c:v>5404884732.75</c:v>
                </c:pt>
                <c:pt idx="3">
                  <c:v>5843011599.2399998</c:v>
                </c:pt>
                <c:pt idx="4">
                  <c:v>5840052471.2399998</c:v>
                </c:pt>
                <c:pt idx="5">
                  <c:v>5936433519.71</c:v>
                </c:pt>
                <c:pt idx="6">
                  <c:v>5711482949.3900003</c:v>
                </c:pt>
                <c:pt idx="7">
                  <c:v>5663539920.2700005</c:v>
                </c:pt>
                <c:pt idx="8">
                  <c:v>5939043255.5799999</c:v>
                </c:pt>
                <c:pt idx="9">
                  <c:v>7765830519.4099998</c:v>
                </c:pt>
              </c:numCache>
            </c:numRef>
          </c:val>
          <c:extLst>
            <c:ext xmlns:c16="http://schemas.microsoft.com/office/drawing/2014/chart" uri="{C3380CC4-5D6E-409C-BE32-E72D297353CC}">
              <c16:uniqueId val="{00000014-566F-4D11-BCE7-424A1BEC5101}"/>
            </c:ext>
          </c:extLst>
        </c:ser>
        <c:dLbls>
          <c:showLegendKey val="0"/>
          <c:showVal val="0"/>
          <c:showCatName val="0"/>
          <c:showSerName val="0"/>
          <c:showPercent val="0"/>
          <c:showBubbleSize val="0"/>
        </c:dLbls>
        <c:gapWidth val="107"/>
        <c:shape val="box"/>
        <c:axId val="1407827760"/>
        <c:axId val="1407828848"/>
        <c:axId val="0"/>
      </c:bar3DChart>
      <c:catAx>
        <c:axId val="1407827760"/>
        <c:scaling>
          <c:orientation val="minMax"/>
        </c:scaling>
        <c:delete val="0"/>
        <c:axPos val="b"/>
        <c:minorGridlines/>
        <c:title>
          <c:tx>
            <c:rich>
              <a:bodyPr/>
              <a:lstStyle/>
              <a:p>
                <a:pPr>
                  <a:defRPr sz="1200" b="1" i="0" u="none" strike="noStrike" baseline="0">
                    <a:solidFill>
                      <a:srgbClr val="000000"/>
                    </a:solidFill>
                    <a:latin typeface="Arial"/>
                    <a:ea typeface="Arial"/>
                    <a:cs typeface="Arial"/>
                  </a:defRPr>
                </a:pPr>
                <a:r>
                  <a:rPr lang="en-US" sz="1200"/>
                  <a:t>FISCAL YEARS</a:t>
                </a:r>
              </a:p>
            </c:rich>
          </c:tx>
          <c:layout>
            <c:manualLayout>
              <c:xMode val="edge"/>
              <c:yMode val="edge"/>
              <c:x val="0.52673492605233219"/>
              <c:y val="0.8803031489494985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2700000" vert="horz"/>
          <a:lstStyle/>
          <a:p>
            <a:pPr>
              <a:defRPr sz="1200" b="0" i="0" u="none" strike="noStrike" baseline="0">
                <a:solidFill>
                  <a:srgbClr val="000000"/>
                </a:solidFill>
                <a:latin typeface="Arial"/>
                <a:ea typeface="Arial"/>
                <a:cs typeface="Arial"/>
              </a:defRPr>
            </a:pPr>
            <a:endParaRPr lang="en-US"/>
          </a:p>
        </c:txPr>
        <c:crossAx val="1407828848"/>
        <c:crosses val="autoZero"/>
        <c:auto val="1"/>
        <c:lblAlgn val="ctr"/>
        <c:lblOffset val="100"/>
        <c:noMultiLvlLbl val="0"/>
      </c:catAx>
      <c:valAx>
        <c:axId val="1407828848"/>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sz="1200"/>
                  <a:t>AMOUNTS  (Millions)
</a:t>
                </a:r>
              </a:p>
            </c:rich>
          </c:tx>
          <c:layout>
            <c:manualLayout>
              <c:xMode val="edge"/>
              <c:yMode val="edge"/>
              <c:x val="2.5593030256525283E-2"/>
              <c:y val="0.3434053659959172"/>
            </c:manualLayout>
          </c:layout>
          <c:overlay val="0"/>
          <c:spPr>
            <a:noFill/>
            <a:ln w="25400">
              <a:noFill/>
            </a:ln>
          </c:spPr>
        </c:title>
        <c:numFmt formatCode="\$#,##0" sourceLinked="0"/>
        <c:majorTickMark val="out"/>
        <c:minorTickMark val="none"/>
        <c:tickLblPos val="nextTo"/>
        <c:txPr>
          <a:bodyPr rot="0" vert="horz"/>
          <a:lstStyle/>
          <a:p>
            <a:pPr>
              <a:defRPr sz="1200"/>
            </a:pPr>
            <a:endParaRPr lang="en-US"/>
          </a:p>
        </c:txPr>
        <c:crossAx val="1407827760"/>
        <c:crosses val="autoZero"/>
        <c:crossBetween val="between"/>
        <c:majorUnit val="400000000"/>
        <c:dispUnits>
          <c:builtInUnit val="millions"/>
        </c:dispUnits>
      </c:valAx>
    </c:plotArea>
    <c:plotVisOnly val="1"/>
    <c:dispBlanksAs val="gap"/>
    <c:showDLblsOverMax val="0"/>
  </c:chart>
  <c:spPr>
    <a:ln w="9525">
      <a:noFill/>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verticalDpi="40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657225</xdr:colOff>
      <xdr:row>9</xdr:row>
      <xdr:rowOff>38100</xdr:rowOff>
    </xdr:to>
    <xdr:pic>
      <xdr:nvPicPr>
        <xdr:cNvPr id="2" name="Picture 1" descr="New York State Comptroller Official Sea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9050" y="0"/>
          <a:ext cx="1495425" cy="1495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847725</xdr:colOff>
      <xdr:row>17</xdr:row>
      <xdr:rowOff>133350</xdr:rowOff>
    </xdr:from>
    <xdr:to>
      <xdr:col>10</xdr:col>
      <xdr:colOff>447675</xdr:colOff>
      <xdr:row>36</xdr:row>
      <xdr:rowOff>104775</xdr:rowOff>
    </xdr:to>
    <xdr:graphicFrame macro="">
      <xdr:nvGraphicFramePr>
        <xdr:cNvPr id="2" name="Chart 3" descr="Graph">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50800</xdr:colOff>
      <xdr:row>26</xdr:row>
      <xdr:rowOff>76200</xdr:rowOff>
    </xdr:from>
    <xdr:to>
      <xdr:col>10</xdr:col>
      <xdr:colOff>1231900</xdr:colOff>
      <xdr:row>59</xdr:row>
      <xdr:rowOff>88900</xdr:rowOff>
    </xdr:to>
    <xdr:graphicFrame macro="">
      <xdr:nvGraphicFramePr>
        <xdr:cNvPr id="2" name="Chart 2" descr="Graph">
          <a:extLst>
            <a:ext uri="{FF2B5EF4-FFF2-40B4-BE49-F238E27FC236}">
              <a16:creationId xmlns:a16="http://schemas.microsoft.com/office/drawing/2014/main" id="{00000000-0008-0000-2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27.bin"/><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customProperty" Target="../customProperty28.bin"/><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29.bin"/><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K70"/>
  <sheetViews>
    <sheetView showGridLines="0" tabSelected="1" zoomScaleNormal="100" workbookViewId="0"/>
  </sheetViews>
  <sheetFormatPr defaultColWidth="8.77734375" defaultRowHeight="12.75"/>
  <cols>
    <col min="1" max="1" width="10" style="357" customWidth="1"/>
    <col min="2" max="2" width="20.5546875" style="357" customWidth="1"/>
    <col min="3" max="3" width="2.77734375" style="357" customWidth="1"/>
    <col min="4" max="4" width="18.77734375" style="357" customWidth="1"/>
    <col min="5" max="7" width="9.77734375" style="357" customWidth="1"/>
    <col min="8" max="8" width="15.77734375" style="357" customWidth="1"/>
    <col min="9" max="9" width="12" style="357" customWidth="1"/>
    <col min="10" max="10" width="6.77734375" style="357" customWidth="1"/>
    <col min="11" max="11" width="13.77734375" style="357" customWidth="1"/>
    <col min="12" max="256" width="9.77734375" style="357"/>
    <col min="257" max="257" width="10" style="357" customWidth="1"/>
    <col min="258" max="258" width="20.5546875" style="357" customWidth="1"/>
    <col min="259" max="259" width="2.77734375" style="357" customWidth="1"/>
    <col min="260" max="260" width="18.77734375" style="357" customWidth="1"/>
    <col min="261" max="263" width="9.77734375" style="357" customWidth="1"/>
    <col min="264" max="264" width="15.77734375" style="357" customWidth="1"/>
    <col min="265" max="265" width="12" style="357" customWidth="1"/>
    <col min="266" max="266" width="6.77734375" style="357" customWidth="1"/>
    <col min="267" max="267" width="13.77734375" style="357" customWidth="1"/>
    <col min="268" max="512" width="9.77734375" style="357"/>
    <col min="513" max="513" width="10" style="357" customWidth="1"/>
    <col min="514" max="514" width="20.5546875" style="357" customWidth="1"/>
    <col min="515" max="515" width="2.77734375" style="357" customWidth="1"/>
    <col min="516" max="516" width="18.77734375" style="357" customWidth="1"/>
    <col min="517" max="519" width="9.77734375" style="357" customWidth="1"/>
    <col min="520" max="520" width="15.77734375" style="357" customWidth="1"/>
    <col min="521" max="521" width="12" style="357" customWidth="1"/>
    <col min="522" max="522" width="6.77734375" style="357" customWidth="1"/>
    <col min="523" max="523" width="13.77734375" style="357" customWidth="1"/>
    <col min="524" max="768" width="9.77734375" style="357"/>
    <col min="769" max="769" width="10" style="357" customWidth="1"/>
    <col min="770" max="770" width="20.5546875" style="357" customWidth="1"/>
    <col min="771" max="771" width="2.77734375" style="357" customWidth="1"/>
    <col min="772" max="772" width="18.77734375" style="357" customWidth="1"/>
    <col min="773" max="775" width="9.77734375" style="357" customWidth="1"/>
    <col min="776" max="776" width="15.77734375" style="357" customWidth="1"/>
    <col min="777" max="777" width="12" style="357" customWidth="1"/>
    <col min="778" max="778" width="6.77734375" style="357" customWidth="1"/>
    <col min="779" max="779" width="13.77734375" style="357" customWidth="1"/>
    <col min="780" max="1024" width="8.77734375" style="357"/>
    <col min="1025" max="1025" width="10" style="357" customWidth="1"/>
    <col min="1026" max="1026" width="20.5546875" style="357" customWidth="1"/>
    <col min="1027" max="1027" width="2.77734375" style="357" customWidth="1"/>
    <col min="1028" max="1028" width="18.77734375" style="357" customWidth="1"/>
    <col min="1029" max="1031" width="9.77734375" style="357" customWidth="1"/>
    <col min="1032" max="1032" width="15.77734375" style="357" customWidth="1"/>
    <col min="1033" max="1033" width="12" style="357" customWidth="1"/>
    <col min="1034" max="1034" width="6.77734375" style="357" customWidth="1"/>
    <col min="1035" max="1035" width="13.77734375" style="357" customWidth="1"/>
    <col min="1036" max="1280" width="9.77734375" style="357"/>
    <col min="1281" max="1281" width="10" style="357" customWidth="1"/>
    <col min="1282" max="1282" width="20.5546875" style="357" customWidth="1"/>
    <col min="1283" max="1283" width="2.77734375" style="357" customWidth="1"/>
    <col min="1284" max="1284" width="18.77734375" style="357" customWidth="1"/>
    <col min="1285" max="1287" width="9.77734375" style="357" customWidth="1"/>
    <col min="1288" max="1288" width="15.77734375" style="357" customWidth="1"/>
    <col min="1289" max="1289" width="12" style="357" customWidth="1"/>
    <col min="1290" max="1290" width="6.77734375" style="357" customWidth="1"/>
    <col min="1291" max="1291" width="13.77734375" style="357" customWidth="1"/>
    <col min="1292" max="1536" width="9.77734375" style="357"/>
    <col min="1537" max="1537" width="10" style="357" customWidth="1"/>
    <col min="1538" max="1538" width="20.5546875" style="357" customWidth="1"/>
    <col min="1539" max="1539" width="2.77734375" style="357" customWidth="1"/>
    <col min="1540" max="1540" width="18.77734375" style="357" customWidth="1"/>
    <col min="1541" max="1543" width="9.77734375" style="357" customWidth="1"/>
    <col min="1544" max="1544" width="15.77734375" style="357" customWidth="1"/>
    <col min="1545" max="1545" width="12" style="357" customWidth="1"/>
    <col min="1546" max="1546" width="6.77734375" style="357" customWidth="1"/>
    <col min="1547" max="1547" width="13.77734375" style="357" customWidth="1"/>
    <col min="1548" max="1792" width="9.77734375" style="357"/>
    <col min="1793" max="1793" width="10" style="357" customWidth="1"/>
    <col min="1794" max="1794" width="20.5546875" style="357" customWidth="1"/>
    <col min="1795" max="1795" width="2.77734375" style="357" customWidth="1"/>
    <col min="1796" max="1796" width="18.77734375" style="357" customWidth="1"/>
    <col min="1797" max="1799" width="9.77734375" style="357" customWidth="1"/>
    <col min="1800" max="1800" width="15.77734375" style="357" customWidth="1"/>
    <col min="1801" max="1801" width="12" style="357" customWidth="1"/>
    <col min="1802" max="1802" width="6.77734375" style="357" customWidth="1"/>
    <col min="1803" max="1803" width="13.77734375" style="357" customWidth="1"/>
    <col min="1804" max="2048" width="8.77734375" style="357"/>
    <col min="2049" max="2049" width="10" style="357" customWidth="1"/>
    <col min="2050" max="2050" width="20.5546875" style="357" customWidth="1"/>
    <col min="2051" max="2051" width="2.77734375" style="357" customWidth="1"/>
    <col min="2052" max="2052" width="18.77734375" style="357" customWidth="1"/>
    <col min="2053" max="2055" width="9.77734375" style="357" customWidth="1"/>
    <col min="2056" max="2056" width="15.77734375" style="357" customWidth="1"/>
    <col min="2057" max="2057" width="12" style="357" customWidth="1"/>
    <col min="2058" max="2058" width="6.77734375" style="357" customWidth="1"/>
    <col min="2059" max="2059" width="13.77734375" style="357" customWidth="1"/>
    <col min="2060" max="2304" width="9.77734375" style="357"/>
    <col min="2305" max="2305" width="10" style="357" customWidth="1"/>
    <col min="2306" max="2306" width="20.5546875" style="357" customWidth="1"/>
    <col min="2307" max="2307" width="2.77734375" style="357" customWidth="1"/>
    <col min="2308" max="2308" width="18.77734375" style="357" customWidth="1"/>
    <col min="2309" max="2311" width="9.77734375" style="357" customWidth="1"/>
    <col min="2312" max="2312" width="15.77734375" style="357" customWidth="1"/>
    <col min="2313" max="2313" width="12" style="357" customWidth="1"/>
    <col min="2314" max="2314" width="6.77734375" style="357" customWidth="1"/>
    <col min="2315" max="2315" width="13.77734375" style="357" customWidth="1"/>
    <col min="2316" max="2560" width="9.77734375" style="357"/>
    <col min="2561" max="2561" width="10" style="357" customWidth="1"/>
    <col min="2562" max="2562" width="20.5546875" style="357" customWidth="1"/>
    <col min="2563" max="2563" width="2.77734375" style="357" customWidth="1"/>
    <col min="2564" max="2564" width="18.77734375" style="357" customWidth="1"/>
    <col min="2565" max="2567" width="9.77734375" style="357" customWidth="1"/>
    <col min="2568" max="2568" width="15.77734375" style="357" customWidth="1"/>
    <col min="2569" max="2569" width="12" style="357" customWidth="1"/>
    <col min="2570" max="2570" width="6.77734375" style="357" customWidth="1"/>
    <col min="2571" max="2571" width="13.77734375" style="357" customWidth="1"/>
    <col min="2572" max="2816" width="9.77734375" style="357"/>
    <col min="2817" max="2817" width="10" style="357" customWidth="1"/>
    <col min="2818" max="2818" width="20.5546875" style="357" customWidth="1"/>
    <col min="2819" max="2819" width="2.77734375" style="357" customWidth="1"/>
    <col min="2820" max="2820" width="18.77734375" style="357" customWidth="1"/>
    <col min="2821" max="2823" width="9.77734375" style="357" customWidth="1"/>
    <col min="2824" max="2824" width="15.77734375" style="357" customWidth="1"/>
    <col min="2825" max="2825" width="12" style="357" customWidth="1"/>
    <col min="2826" max="2826" width="6.77734375" style="357" customWidth="1"/>
    <col min="2827" max="2827" width="13.77734375" style="357" customWidth="1"/>
    <col min="2828" max="3072" width="8.77734375" style="357"/>
    <col min="3073" max="3073" width="10" style="357" customWidth="1"/>
    <col min="3074" max="3074" width="20.5546875" style="357" customWidth="1"/>
    <col min="3075" max="3075" width="2.77734375" style="357" customWidth="1"/>
    <col min="3076" max="3076" width="18.77734375" style="357" customWidth="1"/>
    <col min="3077" max="3079" width="9.77734375" style="357" customWidth="1"/>
    <col min="3080" max="3080" width="15.77734375" style="357" customWidth="1"/>
    <col min="3081" max="3081" width="12" style="357" customWidth="1"/>
    <col min="3082" max="3082" width="6.77734375" style="357" customWidth="1"/>
    <col min="3083" max="3083" width="13.77734375" style="357" customWidth="1"/>
    <col min="3084" max="3328" width="9.77734375" style="357"/>
    <col min="3329" max="3329" width="10" style="357" customWidth="1"/>
    <col min="3330" max="3330" width="20.5546875" style="357" customWidth="1"/>
    <col min="3331" max="3331" width="2.77734375" style="357" customWidth="1"/>
    <col min="3332" max="3332" width="18.77734375" style="357" customWidth="1"/>
    <col min="3333" max="3335" width="9.77734375" style="357" customWidth="1"/>
    <col min="3336" max="3336" width="15.77734375" style="357" customWidth="1"/>
    <col min="3337" max="3337" width="12" style="357" customWidth="1"/>
    <col min="3338" max="3338" width="6.77734375" style="357" customWidth="1"/>
    <col min="3339" max="3339" width="13.77734375" style="357" customWidth="1"/>
    <col min="3340" max="3584" width="9.77734375" style="357"/>
    <col min="3585" max="3585" width="10" style="357" customWidth="1"/>
    <col min="3586" max="3586" width="20.5546875" style="357" customWidth="1"/>
    <col min="3587" max="3587" width="2.77734375" style="357" customWidth="1"/>
    <col min="3588" max="3588" width="18.77734375" style="357" customWidth="1"/>
    <col min="3589" max="3591" width="9.77734375" style="357" customWidth="1"/>
    <col min="3592" max="3592" width="15.77734375" style="357" customWidth="1"/>
    <col min="3593" max="3593" width="12" style="357" customWidth="1"/>
    <col min="3594" max="3594" width="6.77734375" style="357" customWidth="1"/>
    <col min="3595" max="3595" width="13.77734375" style="357" customWidth="1"/>
    <col min="3596" max="3840" width="9.77734375" style="357"/>
    <col min="3841" max="3841" width="10" style="357" customWidth="1"/>
    <col min="3842" max="3842" width="20.5546875" style="357" customWidth="1"/>
    <col min="3843" max="3843" width="2.77734375" style="357" customWidth="1"/>
    <col min="3844" max="3844" width="18.77734375" style="357" customWidth="1"/>
    <col min="3845" max="3847" width="9.77734375" style="357" customWidth="1"/>
    <col min="3848" max="3848" width="15.77734375" style="357" customWidth="1"/>
    <col min="3849" max="3849" width="12" style="357" customWidth="1"/>
    <col min="3850" max="3850" width="6.77734375" style="357" customWidth="1"/>
    <col min="3851" max="3851" width="13.77734375" style="357" customWidth="1"/>
    <col min="3852" max="4096" width="8.77734375" style="357"/>
    <col min="4097" max="4097" width="10" style="357" customWidth="1"/>
    <col min="4098" max="4098" width="20.5546875" style="357" customWidth="1"/>
    <col min="4099" max="4099" width="2.77734375" style="357" customWidth="1"/>
    <col min="4100" max="4100" width="18.77734375" style="357" customWidth="1"/>
    <col min="4101" max="4103" width="9.77734375" style="357" customWidth="1"/>
    <col min="4104" max="4104" width="15.77734375" style="357" customWidth="1"/>
    <col min="4105" max="4105" width="12" style="357" customWidth="1"/>
    <col min="4106" max="4106" width="6.77734375" style="357" customWidth="1"/>
    <col min="4107" max="4107" width="13.77734375" style="357" customWidth="1"/>
    <col min="4108" max="4352" width="9.77734375" style="357"/>
    <col min="4353" max="4353" width="10" style="357" customWidth="1"/>
    <col min="4354" max="4354" width="20.5546875" style="357" customWidth="1"/>
    <col min="4355" max="4355" width="2.77734375" style="357" customWidth="1"/>
    <col min="4356" max="4356" width="18.77734375" style="357" customWidth="1"/>
    <col min="4357" max="4359" width="9.77734375" style="357" customWidth="1"/>
    <col min="4360" max="4360" width="15.77734375" style="357" customWidth="1"/>
    <col min="4361" max="4361" width="12" style="357" customWidth="1"/>
    <col min="4362" max="4362" width="6.77734375" style="357" customWidth="1"/>
    <col min="4363" max="4363" width="13.77734375" style="357" customWidth="1"/>
    <col min="4364" max="4608" width="9.77734375" style="357"/>
    <col min="4609" max="4609" width="10" style="357" customWidth="1"/>
    <col min="4610" max="4610" width="20.5546875" style="357" customWidth="1"/>
    <col min="4611" max="4611" width="2.77734375" style="357" customWidth="1"/>
    <col min="4612" max="4612" width="18.77734375" style="357" customWidth="1"/>
    <col min="4613" max="4615" width="9.77734375" style="357" customWidth="1"/>
    <col min="4616" max="4616" width="15.77734375" style="357" customWidth="1"/>
    <col min="4617" max="4617" width="12" style="357" customWidth="1"/>
    <col min="4618" max="4618" width="6.77734375" style="357" customWidth="1"/>
    <col min="4619" max="4619" width="13.77734375" style="357" customWidth="1"/>
    <col min="4620" max="4864" width="9.77734375" style="357"/>
    <col min="4865" max="4865" width="10" style="357" customWidth="1"/>
    <col min="4866" max="4866" width="20.5546875" style="357" customWidth="1"/>
    <col min="4867" max="4867" width="2.77734375" style="357" customWidth="1"/>
    <col min="4868" max="4868" width="18.77734375" style="357" customWidth="1"/>
    <col min="4869" max="4871" width="9.77734375" style="357" customWidth="1"/>
    <col min="4872" max="4872" width="15.77734375" style="357" customWidth="1"/>
    <col min="4873" max="4873" width="12" style="357" customWidth="1"/>
    <col min="4874" max="4874" width="6.77734375" style="357" customWidth="1"/>
    <col min="4875" max="4875" width="13.77734375" style="357" customWidth="1"/>
    <col min="4876" max="5120" width="8.77734375" style="357"/>
    <col min="5121" max="5121" width="10" style="357" customWidth="1"/>
    <col min="5122" max="5122" width="20.5546875" style="357" customWidth="1"/>
    <col min="5123" max="5123" width="2.77734375" style="357" customWidth="1"/>
    <col min="5124" max="5124" width="18.77734375" style="357" customWidth="1"/>
    <col min="5125" max="5127" width="9.77734375" style="357" customWidth="1"/>
    <col min="5128" max="5128" width="15.77734375" style="357" customWidth="1"/>
    <col min="5129" max="5129" width="12" style="357" customWidth="1"/>
    <col min="5130" max="5130" width="6.77734375" style="357" customWidth="1"/>
    <col min="5131" max="5131" width="13.77734375" style="357" customWidth="1"/>
    <col min="5132" max="5376" width="9.77734375" style="357"/>
    <col min="5377" max="5377" width="10" style="357" customWidth="1"/>
    <col min="5378" max="5378" width="20.5546875" style="357" customWidth="1"/>
    <col min="5379" max="5379" width="2.77734375" style="357" customWidth="1"/>
    <col min="5380" max="5380" width="18.77734375" style="357" customWidth="1"/>
    <col min="5381" max="5383" width="9.77734375" style="357" customWidth="1"/>
    <col min="5384" max="5384" width="15.77734375" style="357" customWidth="1"/>
    <col min="5385" max="5385" width="12" style="357" customWidth="1"/>
    <col min="5386" max="5386" width="6.77734375" style="357" customWidth="1"/>
    <col min="5387" max="5387" width="13.77734375" style="357" customWidth="1"/>
    <col min="5388" max="5632" width="9.77734375" style="357"/>
    <col min="5633" max="5633" width="10" style="357" customWidth="1"/>
    <col min="5634" max="5634" width="20.5546875" style="357" customWidth="1"/>
    <col min="5635" max="5635" width="2.77734375" style="357" customWidth="1"/>
    <col min="5636" max="5636" width="18.77734375" style="357" customWidth="1"/>
    <col min="5637" max="5639" width="9.77734375" style="357" customWidth="1"/>
    <col min="5640" max="5640" width="15.77734375" style="357" customWidth="1"/>
    <col min="5641" max="5641" width="12" style="357" customWidth="1"/>
    <col min="5642" max="5642" width="6.77734375" style="357" customWidth="1"/>
    <col min="5643" max="5643" width="13.77734375" style="357" customWidth="1"/>
    <col min="5644" max="5888" width="9.77734375" style="357"/>
    <col min="5889" max="5889" width="10" style="357" customWidth="1"/>
    <col min="5890" max="5890" width="20.5546875" style="357" customWidth="1"/>
    <col min="5891" max="5891" width="2.77734375" style="357" customWidth="1"/>
    <col min="5892" max="5892" width="18.77734375" style="357" customWidth="1"/>
    <col min="5893" max="5895" width="9.77734375" style="357" customWidth="1"/>
    <col min="5896" max="5896" width="15.77734375" style="357" customWidth="1"/>
    <col min="5897" max="5897" width="12" style="357" customWidth="1"/>
    <col min="5898" max="5898" width="6.77734375" style="357" customWidth="1"/>
    <col min="5899" max="5899" width="13.77734375" style="357" customWidth="1"/>
    <col min="5900" max="6144" width="8.77734375" style="357"/>
    <col min="6145" max="6145" width="10" style="357" customWidth="1"/>
    <col min="6146" max="6146" width="20.5546875" style="357" customWidth="1"/>
    <col min="6147" max="6147" width="2.77734375" style="357" customWidth="1"/>
    <col min="6148" max="6148" width="18.77734375" style="357" customWidth="1"/>
    <col min="6149" max="6151" width="9.77734375" style="357" customWidth="1"/>
    <col min="6152" max="6152" width="15.77734375" style="357" customWidth="1"/>
    <col min="6153" max="6153" width="12" style="357" customWidth="1"/>
    <col min="6154" max="6154" width="6.77734375" style="357" customWidth="1"/>
    <col min="6155" max="6155" width="13.77734375" style="357" customWidth="1"/>
    <col min="6156" max="6400" width="9.77734375" style="357"/>
    <col min="6401" max="6401" width="10" style="357" customWidth="1"/>
    <col min="6402" max="6402" width="20.5546875" style="357" customWidth="1"/>
    <col min="6403" max="6403" width="2.77734375" style="357" customWidth="1"/>
    <col min="6404" max="6404" width="18.77734375" style="357" customWidth="1"/>
    <col min="6405" max="6407" width="9.77734375" style="357" customWidth="1"/>
    <col min="6408" max="6408" width="15.77734375" style="357" customWidth="1"/>
    <col min="6409" max="6409" width="12" style="357" customWidth="1"/>
    <col min="6410" max="6410" width="6.77734375" style="357" customWidth="1"/>
    <col min="6411" max="6411" width="13.77734375" style="357" customWidth="1"/>
    <col min="6412" max="6656" width="9.77734375" style="357"/>
    <col min="6657" max="6657" width="10" style="357" customWidth="1"/>
    <col min="6658" max="6658" width="20.5546875" style="357" customWidth="1"/>
    <col min="6659" max="6659" width="2.77734375" style="357" customWidth="1"/>
    <col min="6660" max="6660" width="18.77734375" style="357" customWidth="1"/>
    <col min="6661" max="6663" width="9.77734375" style="357" customWidth="1"/>
    <col min="6664" max="6664" width="15.77734375" style="357" customWidth="1"/>
    <col min="6665" max="6665" width="12" style="357" customWidth="1"/>
    <col min="6666" max="6666" width="6.77734375" style="357" customWidth="1"/>
    <col min="6667" max="6667" width="13.77734375" style="357" customWidth="1"/>
    <col min="6668" max="6912" width="9.77734375" style="357"/>
    <col min="6913" max="6913" width="10" style="357" customWidth="1"/>
    <col min="6914" max="6914" width="20.5546875" style="357" customWidth="1"/>
    <col min="6915" max="6915" width="2.77734375" style="357" customWidth="1"/>
    <col min="6916" max="6916" width="18.77734375" style="357" customWidth="1"/>
    <col min="6917" max="6919" width="9.77734375" style="357" customWidth="1"/>
    <col min="6920" max="6920" width="15.77734375" style="357" customWidth="1"/>
    <col min="6921" max="6921" width="12" style="357" customWidth="1"/>
    <col min="6922" max="6922" width="6.77734375" style="357" customWidth="1"/>
    <col min="6923" max="6923" width="13.77734375" style="357" customWidth="1"/>
    <col min="6924" max="7168" width="8.77734375" style="357"/>
    <col min="7169" max="7169" width="10" style="357" customWidth="1"/>
    <col min="7170" max="7170" width="20.5546875" style="357" customWidth="1"/>
    <col min="7171" max="7171" width="2.77734375" style="357" customWidth="1"/>
    <col min="7172" max="7172" width="18.77734375" style="357" customWidth="1"/>
    <col min="7173" max="7175" width="9.77734375" style="357" customWidth="1"/>
    <col min="7176" max="7176" width="15.77734375" style="357" customWidth="1"/>
    <col min="7177" max="7177" width="12" style="357" customWidth="1"/>
    <col min="7178" max="7178" width="6.77734375" style="357" customWidth="1"/>
    <col min="7179" max="7179" width="13.77734375" style="357" customWidth="1"/>
    <col min="7180" max="7424" width="9.77734375" style="357"/>
    <col min="7425" max="7425" width="10" style="357" customWidth="1"/>
    <col min="7426" max="7426" width="20.5546875" style="357" customWidth="1"/>
    <col min="7427" max="7427" width="2.77734375" style="357" customWidth="1"/>
    <col min="7428" max="7428" width="18.77734375" style="357" customWidth="1"/>
    <col min="7429" max="7431" width="9.77734375" style="357" customWidth="1"/>
    <col min="7432" max="7432" width="15.77734375" style="357" customWidth="1"/>
    <col min="7433" max="7433" width="12" style="357" customWidth="1"/>
    <col min="7434" max="7434" width="6.77734375" style="357" customWidth="1"/>
    <col min="7435" max="7435" width="13.77734375" style="357" customWidth="1"/>
    <col min="7436" max="7680" width="9.77734375" style="357"/>
    <col min="7681" max="7681" width="10" style="357" customWidth="1"/>
    <col min="7682" max="7682" width="20.5546875" style="357" customWidth="1"/>
    <col min="7683" max="7683" width="2.77734375" style="357" customWidth="1"/>
    <col min="7684" max="7684" width="18.77734375" style="357" customWidth="1"/>
    <col min="7685" max="7687" width="9.77734375" style="357" customWidth="1"/>
    <col min="7688" max="7688" width="15.77734375" style="357" customWidth="1"/>
    <col min="7689" max="7689" width="12" style="357" customWidth="1"/>
    <col min="7690" max="7690" width="6.77734375" style="357" customWidth="1"/>
    <col min="7691" max="7691" width="13.77734375" style="357" customWidth="1"/>
    <col min="7692" max="7936" width="9.77734375" style="357"/>
    <col min="7937" max="7937" width="10" style="357" customWidth="1"/>
    <col min="7938" max="7938" width="20.5546875" style="357" customWidth="1"/>
    <col min="7939" max="7939" width="2.77734375" style="357" customWidth="1"/>
    <col min="7940" max="7940" width="18.77734375" style="357" customWidth="1"/>
    <col min="7941" max="7943" width="9.77734375" style="357" customWidth="1"/>
    <col min="7944" max="7944" width="15.77734375" style="357" customWidth="1"/>
    <col min="7945" max="7945" width="12" style="357" customWidth="1"/>
    <col min="7946" max="7946" width="6.77734375" style="357" customWidth="1"/>
    <col min="7947" max="7947" width="13.77734375" style="357" customWidth="1"/>
    <col min="7948" max="8192" width="8.77734375" style="357"/>
    <col min="8193" max="8193" width="10" style="357" customWidth="1"/>
    <col min="8194" max="8194" width="20.5546875" style="357" customWidth="1"/>
    <col min="8195" max="8195" width="2.77734375" style="357" customWidth="1"/>
    <col min="8196" max="8196" width="18.77734375" style="357" customWidth="1"/>
    <col min="8197" max="8199" width="9.77734375" style="357" customWidth="1"/>
    <col min="8200" max="8200" width="15.77734375" style="357" customWidth="1"/>
    <col min="8201" max="8201" width="12" style="357" customWidth="1"/>
    <col min="8202" max="8202" width="6.77734375" style="357" customWidth="1"/>
    <col min="8203" max="8203" width="13.77734375" style="357" customWidth="1"/>
    <col min="8204" max="8448" width="9.77734375" style="357"/>
    <col min="8449" max="8449" width="10" style="357" customWidth="1"/>
    <col min="8450" max="8450" width="20.5546875" style="357" customWidth="1"/>
    <col min="8451" max="8451" width="2.77734375" style="357" customWidth="1"/>
    <col min="8452" max="8452" width="18.77734375" style="357" customWidth="1"/>
    <col min="8453" max="8455" width="9.77734375" style="357" customWidth="1"/>
    <col min="8456" max="8456" width="15.77734375" style="357" customWidth="1"/>
    <col min="8457" max="8457" width="12" style="357" customWidth="1"/>
    <col min="8458" max="8458" width="6.77734375" style="357" customWidth="1"/>
    <col min="8459" max="8459" width="13.77734375" style="357" customWidth="1"/>
    <col min="8460" max="8704" width="9.77734375" style="357"/>
    <col min="8705" max="8705" width="10" style="357" customWidth="1"/>
    <col min="8706" max="8706" width="20.5546875" style="357" customWidth="1"/>
    <col min="8707" max="8707" width="2.77734375" style="357" customWidth="1"/>
    <col min="8708" max="8708" width="18.77734375" style="357" customWidth="1"/>
    <col min="8709" max="8711" width="9.77734375" style="357" customWidth="1"/>
    <col min="8712" max="8712" width="15.77734375" style="357" customWidth="1"/>
    <col min="8713" max="8713" width="12" style="357" customWidth="1"/>
    <col min="8714" max="8714" width="6.77734375" style="357" customWidth="1"/>
    <col min="8715" max="8715" width="13.77734375" style="357" customWidth="1"/>
    <col min="8716" max="8960" width="9.77734375" style="357"/>
    <col min="8961" max="8961" width="10" style="357" customWidth="1"/>
    <col min="8962" max="8962" width="20.5546875" style="357" customWidth="1"/>
    <col min="8963" max="8963" width="2.77734375" style="357" customWidth="1"/>
    <col min="8964" max="8964" width="18.77734375" style="357" customWidth="1"/>
    <col min="8965" max="8967" width="9.77734375" style="357" customWidth="1"/>
    <col min="8968" max="8968" width="15.77734375" style="357" customWidth="1"/>
    <col min="8969" max="8969" width="12" style="357" customWidth="1"/>
    <col min="8970" max="8970" width="6.77734375" style="357" customWidth="1"/>
    <col min="8971" max="8971" width="13.77734375" style="357" customWidth="1"/>
    <col min="8972" max="9216" width="8.77734375" style="357"/>
    <col min="9217" max="9217" width="10" style="357" customWidth="1"/>
    <col min="9218" max="9218" width="20.5546875" style="357" customWidth="1"/>
    <col min="9219" max="9219" width="2.77734375" style="357" customWidth="1"/>
    <col min="9220" max="9220" width="18.77734375" style="357" customWidth="1"/>
    <col min="9221" max="9223" width="9.77734375" style="357" customWidth="1"/>
    <col min="9224" max="9224" width="15.77734375" style="357" customWidth="1"/>
    <col min="9225" max="9225" width="12" style="357" customWidth="1"/>
    <col min="9226" max="9226" width="6.77734375" style="357" customWidth="1"/>
    <col min="9227" max="9227" width="13.77734375" style="357" customWidth="1"/>
    <col min="9228" max="9472" width="9.77734375" style="357"/>
    <col min="9473" max="9473" width="10" style="357" customWidth="1"/>
    <col min="9474" max="9474" width="20.5546875" style="357" customWidth="1"/>
    <col min="9475" max="9475" width="2.77734375" style="357" customWidth="1"/>
    <col min="9476" max="9476" width="18.77734375" style="357" customWidth="1"/>
    <col min="9477" max="9479" width="9.77734375" style="357" customWidth="1"/>
    <col min="9480" max="9480" width="15.77734375" style="357" customWidth="1"/>
    <col min="9481" max="9481" width="12" style="357" customWidth="1"/>
    <col min="9482" max="9482" width="6.77734375" style="357" customWidth="1"/>
    <col min="9483" max="9483" width="13.77734375" style="357" customWidth="1"/>
    <col min="9484" max="9728" width="9.77734375" style="357"/>
    <col min="9729" max="9729" width="10" style="357" customWidth="1"/>
    <col min="9730" max="9730" width="20.5546875" style="357" customWidth="1"/>
    <col min="9731" max="9731" width="2.77734375" style="357" customWidth="1"/>
    <col min="9732" max="9732" width="18.77734375" style="357" customWidth="1"/>
    <col min="9733" max="9735" width="9.77734375" style="357" customWidth="1"/>
    <col min="9736" max="9736" width="15.77734375" style="357" customWidth="1"/>
    <col min="9737" max="9737" width="12" style="357" customWidth="1"/>
    <col min="9738" max="9738" width="6.77734375" style="357" customWidth="1"/>
    <col min="9739" max="9739" width="13.77734375" style="357" customWidth="1"/>
    <col min="9740" max="9984" width="9.77734375" style="357"/>
    <col min="9985" max="9985" width="10" style="357" customWidth="1"/>
    <col min="9986" max="9986" width="20.5546875" style="357" customWidth="1"/>
    <col min="9987" max="9987" width="2.77734375" style="357" customWidth="1"/>
    <col min="9988" max="9988" width="18.77734375" style="357" customWidth="1"/>
    <col min="9989" max="9991" width="9.77734375" style="357" customWidth="1"/>
    <col min="9992" max="9992" width="15.77734375" style="357" customWidth="1"/>
    <col min="9993" max="9993" width="12" style="357" customWidth="1"/>
    <col min="9994" max="9994" width="6.77734375" style="357" customWidth="1"/>
    <col min="9995" max="9995" width="13.77734375" style="357" customWidth="1"/>
    <col min="9996" max="10240" width="8.77734375" style="357"/>
    <col min="10241" max="10241" width="10" style="357" customWidth="1"/>
    <col min="10242" max="10242" width="20.5546875" style="357" customWidth="1"/>
    <col min="10243" max="10243" width="2.77734375" style="357" customWidth="1"/>
    <col min="10244" max="10244" width="18.77734375" style="357" customWidth="1"/>
    <col min="10245" max="10247" width="9.77734375" style="357" customWidth="1"/>
    <col min="10248" max="10248" width="15.77734375" style="357" customWidth="1"/>
    <col min="10249" max="10249" width="12" style="357" customWidth="1"/>
    <col min="10250" max="10250" width="6.77734375" style="357" customWidth="1"/>
    <col min="10251" max="10251" width="13.77734375" style="357" customWidth="1"/>
    <col min="10252" max="10496" width="9.77734375" style="357"/>
    <col min="10497" max="10497" width="10" style="357" customWidth="1"/>
    <col min="10498" max="10498" width="20.5546875" style="357" customWidth="1"/>
    <col min="10499" max="10499" width="2.77734375" style="357" customWidth="1"/>
    <col min="10500" max="10500" width="18.77734375" style="357" customWidth="1"/>
    <col min="10501" max="10503" width="9.77734375" style="357" customWidth="1"/>
    <col min="10504" max="10504" width="15.77734375" style="357" customWidth="1"/>
    <col min="10505" max="10505" width="12" style="357" customWidth="1"/>
    <col min="10506" max="10506" width="6.77734375" style="357" customWidth="1"/>
    <col min="10507" max="10507" width="13.77734375" style="357" customWidth="1"/>
    <col min="10508" max="10752" width="9.77734375" style="357"/>
    <col min="10753" max="10753" width="10" style="357" customWidth="1"/>
    <col min="10754" max="10754" width="20.5546875" style="357" customWidth="1"/>
    <col min="10755" max="10755" width="2.77734375" style="357" customWidth="1"/>
    <col min="10756" max="10756" width="18.77734375" style="357" customWidth="1"/>
    <col min="10757" max="10759" width="9.77734375" style="357" customWidth="1"/>
    <col min="10760" max="10760" width="15.77734375" style="357" customWidth="1"/>
    <col min="10761" max="10761" width="12" style="357" customWidth="1"/>
    <col min="10762" max="10762" width="6.77734375" style="357" customWidth="1"/>
    <col min="10763" max="10763" width="13.77734375" style="357" customWidth="1"/>
    <col min="10764" max="11008" width="9.77734375" style="357"/>
    <col min="11009" max="11009" width="10" style="357" customWidth="1"/>
    <col min="11010" max="11010" width="20.5546875" style="357" customWidth="1"/>
    <col min="11011" max="11011" width="2.77734375" style="357" customWidth="1"/>
    <col min="11012" max="11012" width="18.77734375" style="357" customWidth="1"/>
    <col min="11013" max="11015" width="9.77734375" style="357" customWidth="1"/>
    <col min="11016" max="11016" width="15.77734375" style="357" customWidth="1"/>
    <col min="11017" max="11017" width="12" style="357" customWidth="1"/>
    <col min="11018" max="11018" width="6.77734375" style="357" customWidth="1"/>
    <col min="11019" max="11019" width="13.77734375" style="357" customWidth="1"/>
    <col min="11020" max="11264" width="8.77734375" style="357"/>
    <col min="11265" max="11265" width="10" style="357" customWidth="1"/>
    <col min="11266" max="11266" width="20.5546875" style="357" customWidth="1"/>
    <col min="11267" max="11267" width="2.77734375" style="357" customWidth="1"/>
    <col min="11268" max="11268" width="18.77734375" style="357" customWidth="1"/>
    <col min="11269" max="11271" width="9.77734375" style="357" customWidth="1"/>
    <col min="11272" max="11272" width="15.77734375" style="357" customWidth="1"/>
    <col min="11273" max="11273" width="12" style="357" customWidth="1"/>
    <col min="11274" max="11274" width="6.77734375" style="357" customWidth="1"/>
    <col min="11275" max="11275" width="13.77734375" style="357" customWidth="1"/>
    <col min="11276" max="11520" width="9.77734375" style="357"/>
    <col min="11521" max="11521" width="10" style="357" customWidth="1"/>
    <col min="11522" max="11522" width="20.5546875" style="357" customWidth="1"/>
    <col min="11523" max="11523" width="2.77734375" style="357" customWidth="1"/>
    <col min="11524" max="11524" width="18.77734375" style="357" customWidth="1"/>
    <col min="11525" max="11527" width="9.77734375" style="357" customWidth="1"/>
    <col min="11528" max="11528" width="15.77734375" style="357" customWidth="1"/>
    <col min="11529" max="11529" width="12" style="357" customWidth="1"/>
    <col min="11530" max="11530" width="6.77734375" style="357" customWidth="1"/>
    <col min="11531" max="11531" width="13.77734375" style="357" customWidth="1"/>
    <col min="11532" max="11776" width="9.77734375" style="357"/>
    <col min="11777" max="11777" width="10" style="357" customWidth="1"/>
    <col min="11778" max="11778" width="20.5546875" style="357" customWidth="1"/>
    <col min="11779" max="11779" width="2.77734375" style="357" customWidth="1"/>
    <col min="11780" max="11780" width="18.77734375" style="357" customWidth="1"/>
    <col min="11781" max="11783" width="9.77734375" style="357" customWidth="1"/>
    <col min="11784" max="11784" width="15.77734375" style="357" customWidth="1"/>
    <col min="11785" max="11785" width="12" style="357" customWidth="1"/>
    <col min="11786" max="11786" width="6.77734375" style="357" customWidth="1"/>
    <col min="11787" max="11787" width="13.77734375" style="357" customWidth="1"/>
    <col min="11788" max="12032" width="9.77734375" style="357"/>
    <col min="12033" max="12033" width="10" style="357" customWidth="1"/>
    <col min="12034" max="12034" width="20.5546875" style="357" customWidth="1"/>
    <col min="12035" max="12035" width="2.77734375" style="357" customWidth="1"/>
    <col min="12036" max="12036" width="18.77734375" style="357" customWidth="1"/>
    <col min="12037" max="12039" width="9.77734375" style="357" customWidth="1"/>
    <col min="12040" max="12040" width="15.77734375" style="357" customWidth="1"/>
    <col min="12041" max="12041" width="12" style="357" customWidth="1"/>
    <col min="12042" max="12042" width="6.77734375" style="357" customWidth="1"/>
    <col min="12043" max="12043" width="13.77734375" style="357" customWidth="1"/>
    <col min="12044" max="12288" width="8.77734375" style="357"/>
    <col min="12289" max="12289" width="10" style="357" customWidth="1"/>
    <col min="12290" max="12290" width="20.5546875" style="357" customWidth="1"/>
    <col min="12291" max="12291" width="2.77734375" style="357" customWidth="1"/>
    <col min="12292" max="12292" width="18.77734375" style="357" customWidth="1"/>
    <col min="12293" max="12295" width="9.77734375" style="357" customWidth="1"/>
    <col min="12296" max="12296" width="15.77734375" style="357" customWidth="1"/>
    <col min="12297" max="12297" width="12" style="357" customWidth="1"/>
    <col min="12298" max="12298" width="6.77734375" style="357" customWidth="1"/>
    <col min="12299" max="12299" width="13.77734375" style="357" customWidth="1"/>
    <col min="12300" max="12544" width="9.77734375" style="357"/>
    <col min="12545" max="12545" width="10" style="357" customWidth="1"/>
    <col min="12546" max="12546" width="20.5546875" style="357" customWidth="1"/>
    <col min="12547" max="12547" width="2.77734375" style="357" customWidth="1"/>
    <col min="12548" max="12548" width="18.77734375" style="357" customWidth="1"/>
    <col min="12549" max="12551" width="9.77734375" style="357" customWidth="1"/>
    <col min="12552" max="12552" width="15.77734375" style="357" customWidth="1"/>
    <col min="12553" max="12553" width="12" style="357" customWidth="1"/>
    <col min="12554" max="12554" width="6.77734375" style="357" customWidth="1"/>
    <col min="12555" max="12555" width="13.77734375" style="357" customWidth="1"/>
    <col min="12556" max="12800" width="9.77734375" style="357"/>
    <col min="12801" max="12801" width="10" style="357" customWidth="1"/>
    <col min="12802" max="12802" width="20.5546875" style="357" customWidth="1"/>
    <col min="12803" max="12803" width="2.77734375" style="357" customWidth="1"/>
    <col min="12804" max="12804" width="18.77734375" style="357" customWidth="1"/>
    <col min="12805" max="12807" width="9.77734375" style="357" customWidth="1"/>
    <col min="12808" max="12808" width="15.77734375" style="357" customWidth="1"/>
    <col min="12809" max="12809" width="12" style="357" customWidth="1"/>
    <col min="12810" max="12810" width="6.77734375" style="357" customWidth="1"/>
    <col min="12811" max="12811" width="13.77734375" style="357" customWidth="1"/>
    <col min="12812" max="13056" width="9.77734375" style="357"/>
    <col min="13057" max="13057" width="10" style="357" customWidth="1"/>
    <col min="13058" max="13058" width="20.5546875" style="357" customWidth="1"/>
    <col min="13059" max="13059" width="2.77734375" style="357" customWidth="1"/>
    <col min="13060" max="13060" width="18.77734375" style="357" customWidth="1"/>
    <col min="13061" max="13063" width="9.77734375" style="357" customWidth="1"/>
    <col min="13064" max="13064" width="15.77734375" style="357" customWidth="1"/>
    <col min="13065" max="13065" width="12" style="357" customWidth="1"/>
    <col min="13066" max="13066" width="6.77734375" style="357" customWidth="1"/>
    <col min="13067" max="13067" width="13.77734375" style="357" customWidth="1"/>
    <col min="13068" max="13312" width="8.77734375" style="357"/>
    <col min="13313" max="13313" width="10" style="357" customWidth="1"/>
    <col min="13314" max="13314" width="20.5546875" style="357" customWidth="1"/>
    <col min="13315" max="13315" width="2.77734375" style="357" customWidth="1"/>
    <col min="13316" max="13316" width="18.77734375" style="357" customWidth="1"/>
    <col min="13317" max="13319" width="9.77734375" style="357" customWidth="1"/>
    <col min="13320" max="13320" width="15.77734375" style="357" customWidth="1"/>
    <col min="13321" max="13321" width="12" style="357" customWidth="1"/>
    <col min="13322" max="13322" width="6.77734375" style="357" customWidth="1"/>
    <col min="13323" max="13323" width="13.77734375" style="357" customWidth="1"/>
    <col min="13324" max="13568" width="9.77734375" style="357"/>
    <col min="13569" max="13569" width="10" style="357" customWidth="1"/>
    <col min="13570" max="13570" width="20.5546875" style="357" customWidth="1"/>
    <col min="13571" max="13571" width="2.77734375" style="357" customWidth="1"/>
    <col min="13572" max="13572" width="18.77734375" style="357" customWidth="1"/>
    <col min="13573" max="13575" width="9.77734375" style="357" customWidth="1"/>
    <col min="13576" max="13576" width="15.77734375" style="357" customWidth="1"/>
    <col min="13577" max="13577" width="12" style="357" customWidth="1"/>
    <col min="13578" max="13578" width="6.77734375" style="357" customWidth="1"/>
    <col min="13579" max="13579" width="13.77734375" style="357" customWidth="1"/>
    <col min="13580" max="13824" width="9.77734375" style="357"/>
    <col min="13825" max="13825" width="10" style="357" customWidth="1"/>
    <col min="13826" max="13826" width="20.5546875" style="357" customWidth="1"/>
    <col min="13827" max="13827" width="2.77734375" style="357" customWidth="1"/>
    <col min="13828" max="13828" width="18.77734375" style="357" customWidth="1"/>
    <col min="13829" max="13831" width="9.77734375" style="357" customWidth="1"/>
    <col min="13832" max="13832" width="15.77734375" style="357" customWidth="1"/>
    <col min="13833" max="13833" width="12" style="357" customWidth="1"/>
    <col min="13834" max="13834" width="6.77734375" style="357" customWidth="1"/>
    <col min="13835" max="13835" width="13.77734375" style="357" customWidth="1"/>
    <col min="13836" max="14080" width="9.77734375" style="357"/>
    <col min="14081" max="14081" width="10" style="357" customWidth="1"/>
    <col min="14082" max="14082" width="20.5546875" style="357" customWidth="1"/>
    <col min="14083" max="14083" width="2.77734375" style="357" customWidth="1"/>
    <col min="14084" max="14084" width="18.77734375" style="357" customWidth="1"/>
    <col min="14085" max="14087" width="9.77734375" style="357" customWidth="1"/>
    <col min="14088" max="14088" width="15.77734375" style="357" customWidth="1"/>
    <col min="14089" max="14089" width="12" style="357" customWidth="1"/>
    <col min="14090" max="14090" width="6.77734375" style="357" customWidth="1"/>
    <col min="14091" max="14091" width="13.77734375" style="357" customWidth="1"/>
    <col min="14092" max="14336" width="8.77734375" style="357"/>
    <col min="14337" max="14337" width="10" style="357" customWidth="1"/>
    <col min="14338" max="14338" width="20.5546875" style="357" customWidth="1"/>
    <col min="14339" max="14339" width="2.77734375" style="357" customWidth="1"/>
    <col min="14340" max="14340" width="18.77734375" style="357" customWidth="1"/>
    <col min="14341" max="14343" width="9.77734375" style="357" customWidth="1"/>
    <col min="14344" max="14344" width="15.77734375" style="357" customWidth="1"/>
    <col min="14345" max="14345" width="12" style="357" customWidth="1"/>
    <col min="14346" max="14346" width="6.77734375" style="357" customWidth="1"/>
    <col min="14347" max="14347" width="13.77734375" style="357" customWidth="1"/>
    <col min="14348" max="14592" width="9.77734375" style="357"/>
    <col min="14593" max="14593" width="10" style="357" customWidth="1"/>
    <col min="14594" max="14594" width="20.5546875" style="357" customWidth="1"/>
    <col min="14595" max="14595" width="2.77734375" style="357" customWidth="1"/>
    <col min="14596" max="14596" width="18.77734375" style="357" customWidth="1"/>
    <col min="14597" max="14599" width="9.77734375" style="357" customWidth="1"/>
    <col min="14600" max="14600" width="15.77734375" style="357" customWidth="1"/>
    <col min="14601" max="14601" width="12" style="357" customWidth="1"/>
    <col min="14602" max="14602" width="6.77734375" style="357" customWidth="1"/>
    <col min="14603" max="14603" width="13.77734375" style="357" customWidth="1"/>
    <col min="14604" max="14848" width="9.77734375" style="357"/>
    <col min="14849" max="14849" width="10" style="357" customWidth="1"/>
    <col min="14850" max="14850" width="20.5546875" style="357" customWidth="1"/>
    <col min="14851" max="14851" width="2.77734375" style="357" customWidth="1"/>
    <col min="14852" max="14852" width="18.77734375" style="357" customWidth="1"/>
    <col min="14853" max="14855" width="9.77734375" style="357" customWidth="1"/>
    <col min="14856" max="14856" width="15.77734375" style="357" customWidth="1"/>
    <col min="14857" max="14857" width="12" style="357" customWidth="1"/>
    <col min="14858" max="14858" width="6.77734375" style="357" customWidth="1"/>
    <col min="14859" max="14859" width="13.77734375" style="357" customWidth="1"/>
    <col min="14860" max="15104" width="9.77734375" style="357"/>
    <col min="15105" max="15105" width="10" style="357" customWidth="1"/>
    <col min="15106" max="15106" width="20.5546875" style="357" customWidth="1"/>
    <col min="15107" max="15107" width="2.77734375" style="357" customWidth="1"/>
    <col min="15108" max="15108" width="18.77734375" style="357" customWidth="1"/>
    <col min="15109" max="15111" width="9.77734375" style="357" customWidth="1"/>
    <col min="15112" max="15112" width="15.77734375" style="357" customWidth="1"/>
    <col min="15113" max="15113" width="12" style="357" customWidth="1"/>
    <col min="15114" max="15114" width="6.77734375" style="357" customWidth="1"/>
    <col min="15115" max="15115" width="13.77734375" style="357" customWidth="1"/>
    <col min="15116" max="15360" width="8.77734375" style="357"/>
    <col min="15361" max="15361" width="10" style="357" customWidth="1"/>
    <col min="15362" max="15362" width="20.5546875" style="357" customWidth="1"/>
    <col min="15363" max="15363" width="2.77734375" style="357" customWidth="1"/>
    <col min="15364" max="15364" width="18.77734375" style="357" customWidth="1"/>
    <col min="15365" max="15367" width="9.77734375" style="357" customWidth="1"/>
    <col min="15368" max="15368" width="15.77734375" style="357" customWidth="1"/>
    <col min="15369" max="15369" width="12" style="357" customWidth="1"/>
    <col min="15370" max="15370" width="6.77734375" style="357" customWidth="1"/>
    <col min="15371" max="15371" width="13.77734375" style="357" customWidth="1"/>
    <col min="15372" max="15616" width="9.77734375" style="357"/>
    <col min="15617" max="15617" width="10" style="357" customWidth="1"/>
    <col min="15618" max="15618" width="20.5546875" style="357" customWidth="1"/>
    <col min="15619" max="15619" width="2.77734375" style="357" customWidth="1"/>
    <col min="15620" max="15620" width="18.77734375" style="357" customWidth="1"/>
    <col min="15621" max="15623" width="9.77734375" style="357" customWidth="1"/>
    <col min="15624" max="15624" width="15.77734375" style="357" customWidth="1"/>
    <col min="15625" max="15625" width="12" style="357" customWidth="1"/>
    <col min="15626" max="15626" width="6.77734375" style="357" customWidth="1"/>
    <col min="15627" max="15627" width="13.77734375" style="357" customWidth="1"/>
    <col min="15628" max="15872" width="9.77734375" style="357"/>
    <col min="15873" max="15873" width="10" style="357" customWidth="1"/>
    <col min="15874" max="15874" width="20.5546875" style="357" customWidth="1"/>
    <col min="15875" max="15875" width="2.77734375" style="357" customWidth="1"/>
    <col min="15876" max="15876" width="18.77734375" style="357" customWidth="1"/>
    <col min="15877" max="15879" width="9.77734375" style="357" customWidth="1"/>
    <col min="15880" max="15880" width="15.77734375" style="357" customWidth="1"/>
    <col min="15881" max="15881" width="12" style="357" customWidth="1"/>
    <col min="15882" max="15882" width="6.77734375" style="357" customWidth="1"/>
    <col min="15883" max="15883" width="13.77734375" style="357" customWidth="1"/>
    <col min="15884" max="16128" width="9.77734375" style="357"/>
    <col min="16129" max="16129" width="10" style="357" customWidth="1"/>
    <col min="16130" max="16130" width="20.5546875" style="357" customWidth="1"/>
    <col min="16131" max="16131" width="2.77734375" style="357" customWidth="1"/>
    <col min="16132" max="16132" width="18.77734375" style="357" customWidth="1"/>
    <col min="16133" max="16135" width="9.77734375" style="357" customWidth="1"/>
    <col min="16136" max="16136" width="15.77734375" style="357" customWidth="1"/>
    <col min="16137" max="16137" width="12" style="357" customWidth="1"/>
    <col min="16138" max="16138" width="6.77734375" style="357" customWidth="1"/>
    <col min="16139" max="16139" width="13.77734375" style="357" customWidth="1"/>
    <col min="16140" max="16384" width="8.77734375" style="357"/>
  </cols>
  <sheetData>
    <row r="6" spans="1:10">
      <c r="A6" s="390" t="s">
        <v>0</v>
      </c>
      <c r="B6" s="390"/>
      <c r="C6" s="390"/>
      <c r="D6" s="390"/>
      <c r="E6" s="390"/>
      <c r="F6" s="390"/>
      <c r="G6" s="390"/>
      <c r="H6" s="390"/>
      <c r="I6" s="391" t="s">
        <v>1</v>
      </c>
      <c r="J6" s="356"/>
    </row>
    <row r="7" spans="1:10">
      <c r="A7" s="390" t="s">
        <v>2</v>
      </c>
      <c r="B7" s="392"/>
      <c r="C7" s="392"/>
      <c r="D7" s="392"/>
      <c r="E7" s="392"/>
      <c r="F7" s="392"/>
      <c r="G7" s="392"/>
      <c r="H7" s="392"/>
      <c r="I7" s="391" t="s">
        <v>3</v>
      </c>
      <c r="J7" s="356"/>
    </row>
    <row r="8" spans="1:10">
      <c r="A8" s="390" t="s">
        <v>4</v>
      </c>
      <c r="B8" s="392"/>
      <c r="C8" s="392"/>
      <c r="D8" s="392"/>
      <c r="E8" s="392"/>
      <c r="F8" s="392"/>
      <c r="G8" s="392"/>
      <c r="H8" s="392"/>
      <c r="I8" s="392"/>
      <c r="J8" s="356"/>
    </row>
    <row r="9" spans="1:10">
      <c r="A9" s="390" t="s">
        <v>5</v>
      </c>
      <c r="B9" s="392"/>
      <c r="C9" s="392"/>
      <c r="D9" s="392"/>
      <c r="E9" s="392"/>
      <c r="F9" s="392"/>
      <c r="G9" s="392"/>
      <c r="H9" s="392"/>
      <c r="I9" s="392"/>
      <c r="J9" s="356"/>
    </row>
    <row r="10" spans="1:10" ht="13.35" customHeight="1" thickBot="1">
      <c r="A10" s="354"/>
      <c r="B10" s="354"/>
      <c r="C10" s="354"/>
      <c r="D10" s="354"/>
      <c r="E10" s="354"/>
      <c r="F10" s="354"/>
      <c r="G10" s="354"/>
      <c r="H10" s="354"/>
      <c r="I10" s="354"/>
      <c r="J10" s="358"/>
    </row>
    <row r="11" spans="1:10" ht="16.350000000000001" customHeight="1" thickTop="1">
      <c r="A11" s="359" t="s">
        <v>6</v>
      </c>
      <c r="B11" s="360"/>
      <c r="C11" s="360"/>
      <c r="D11" s="360"/>
      <c r="E11" s="360"/>
      <c r="F11" s="360"/>
      <c r="G11" s="360"/>
      <c r="H11" s="360"/>
      <c r="I11" s="360"/>
      <c r="J11" s="361"/>
    </row>
    <row r="12" spans="1:10" ht="14.1" customHeight="1" thickBot="1">
      <c r="A12" s="362" t="s">
        <v>2263</v>
      </c>
      <c r="B12" s="354"/>
      <c r="C12" s="354"/>
      <c r="D12" s="354"/>
      <c r="E12" s="354"/>
      <c r="F12" s="354"/>
      <c r="G12" s="354"/>
      <c r="H12" s="354"/>
      <c r="I12" s="354"/>
      <c r="J12" s="361"/>
    </row>
    <row r="13" spans="1:10" ht="14.1" customHeight="1" thickTop="1">
      <c r="A13" s="363"/>
      <c r="B13" s="364"/>
      <c r="C13" s="364"/>
      <c r="D13" s="364"/>
      <c r="E13" s="364"/>
      <c r="F13" s="364"/>
      <c r="G13" s="364"/>
      <c r="H13" s="364"/>
      <c r="I13" s="364"/>
      <c r="J13" s="365"/>
    </row>
    <row r="14" spans="1:10">
      <c r="A14" s="355" t="s">
        <v>7</v>
      </c>
      <c r="B14" s="354"/>
      <c r="C14" s="354"/>
      <c r="D14" s="354"/>
      <c r="E14" s="355"/>
      <c r="F14" s="355"/>
      <c r="G14" s="355"/>
      <c r="H14" s="354"/>
      <c r="I14" s="354"/>
      <c r="J14" s="366"/>
    </row>
    <row r="15" spans="1:10" ht="8.25" customHeight="1">
      <c r="J15" s="366"/>
    </row>
    <row r="16" spans="1:10" ht="5.0999999999999996" customHeight="1">
      <c r="A16" s="367"/>
      <c r="J16" s="366"/>
    </row>
    <row r="17" spans="1:10" ht="12.75" customHeight="1">
      <c r="A17" s="367" t="s">
        <v>8</v>
      </c>
      <c r="B17" s="368"/>
      <c r="C17" s="368"/>
      <c r="D17" s="368"/>
      <c r="E17" s="368"/>
      <c r="F17" s="368"/>
      <c r="G17" s="368"/>
      <c r="H17" s="368"/>
      <c r="I17" s="368"/>
      <c r="J17" s="370"/>
    </row>
    <row r="18" spans="1:10" ht="6" customHeight="1">
      <c r="B18" s="368"/>
      <c r="C18" s="368"/>
      <c r="D18" s="368"/>
      <c r="E18" s="368"/>
      <c r="F18" s="368"/>
      <c r="G18" s="368"/>
      <c r="H18" s="368"/>
      <c r="I18" s="368"/>
      <c r="J18" s="370"/>
    </row>
    <row r="19" spans="1:10" ht="13.35" customHeight="1">
      <c r="A19" s="367"/>
      <c r="B19" s="384" t="s">
        <v>9</v>
      </c>
      <c r="D19" s="376" t="s">
        <v>10</v>
      </c>
      <c r="E19" s="368"/>
      <c r="F19" s="368"/>
      <c r="G19" s="368"/>
      <c r="H19" s="368"/>
      <c r="I19" s="368"/>
      <c r="J19" s="370">
        <v>67</v>
      </c>
    </row>
    <row r="20" spans="1:10" ht="13.35" customHeight="1">
      <c r="A20" s="367"/>
      <c r="B20" s="384" t="s">
        <v>11</v>
      </c>
      <c r="D20" s="375" t="s">
        <v>12</v>
      </c>
      <c r="E20" s="372"/>
      <c r="F20" s="372"/>
      <c r="G20" s="372"/>
      <c r="H20" s="372"/>
      <c r="I20" s="372"/>
      <c r="J20" s="370">
        <v>68</v>
      </c>
    </row>
    <row r="21" spans="1:10" ht="13.35" customHeight="1">
      <c r="A21" s="367"/>
      <c r="B21" s="384" t="s">
        <v>13</v>
      </c>
      <c r="D21" s="375" t="s">
        <v>2186</v>
      </c>
      <c r="E21" s="372"/>
      <c r="F21" s="372"/>
      <c r="G21" s="372"/>
      <c r="H21" s="372"/>
      <c r="I21" s="372"/>
      <c r="J21" s="370">
        <v>71</v>
      </c>
    </row>
    <row r="22" spans="1:10" ht="13.35" customHeight="1">
      <c r="A22" s="367"/>
      <c r="B22" s="384" t="s">
        <v>14</v>
      </c>
      <c r="D22" s="375" t="s">
        <v>15</v>
      </c>
      <c r="E22" s="372"/>
      <c r="F22" s="372"/>
      <c r="G22" s="372"/>
      <c r="H22" s="372"/>
      <c r="I22" s="372"/>
      <c r="J22" s="370">
        <v>72</v>
      </c>
    </row>
    <row r="23" spans="1:10" ht="13.35" customHeight="1">
      <c r="A23" s="367"/>
      <c r="B23" s="384" t="s">
        <v>16</v>
      </c>
      <c r="D23" s="375" t="s">
        <v>2283</v>
      </c>
      <c r="E23" s="374"/>
      <c r="F23" s="374"/>
      <c r="G23" s="374"/>
      <c r="H23" s="374"/>
      <c r="I23" s="374"/>
      <c r="J23" s="370">
        <v>74</v>
      </c>
    </row>
    <row r="24" spans="1:10" ht="13.35" customHeight="1">
      <c r="A24" s="367"/>
      <c r="B24" s="384" t="s">
        <v>17</v>
      </c>
      <c r="D24" s="377" t="s">
        <v>2284</v>
      </c>
      <c r="E24" s="371"/>
      <c r="F24" s="371"/>
      <c r="G24" s="371"/>
      <c r="H24" s="371"/>
      <c r="I24" s="371"/>
      <c r="J24" s="370">
        <v>77</v>
      </c>
    </row>
    <row r="25" spans="1:10" ht="13.35" customHeight="1">
      <c r="A25" s="367"/>
      <c r="B25" s="384" t="s">
        <v>18</v>
      </c>
      <c r="D25" s="378" t="s">
        <v>2228</v>
      </c>
      <c r="E25" s="368"/>
      <c r="F25" s="368"/>
      <c r="G25" s="368"/>
      <c r="H25" s="368"/>
      <c r="I25" s="368"/>
      <c r="J25" s="370">
        <v>78</v>
      </c>
    </row>
    <row r="26" spans="1:10" ht="13.35" customHeight="1">
      <c r="A26" s="367"/>
      <c r="B26" s="368"/>
      <c r="D26" s="379" t="s">
        <v>2285</v>
      </c>
      <c r="E26" s="369"/>
      <c r="F26" s="369"/>
      <c r="G26" s="369"/>
      <c r="H26" s="369"/>
      <c r="I26" s="369"/>
      <c r="J26" s="370"/>
    </row>
    <row r="27" spans="1:10" ht="13.35" customHeight="1">
      <c r="A27" s="367"/>
      <c r="B27" s="384" t="s">
        <v>19</v>
      </c>
      <c r="C27" s="380"/>
      <c r="D27" s="369" t="s">
        <v>20</v>
      </c>
      <c r="E27" s="371"/>
      <c r="F27" s="371"/>
      <c r="G27" s="371"/>
      <c r="H27" s="371"/>
      <c r="I27" s="371"/>
      <c r="J27" s="370">
        <v>81</v>
      </c>
    </row>
    <row r="28" spans="1:10" ht="1.5" customHeight="1">
      <c r="J28" s="366"/>
    </row>
    <row r="29" spans="1:10" ht="6" customHeight="1">
      <c r="A29" s="367"/>
      <c r="B29" s="368"/>
      <c r="C29" s="380"/>
      <c r="D29" s="368"/>
      <c r="E29" s="368"/>
      <c r="F29" s="368"/>
      <c r="G29" s="368"/>
      <c r="H29" s="368"/>
      <c r="I29" s="368"/>
      <c r="J29" s="370"/>
    </row>
    <row r="30" spans="1:10" ht="12.75" customHeight="1">
      <c r="A30" s="367"/>
      <c r="B30" s="368"/>
      <c r="C30" s="380" t="s">
        <v>21</v>
      </c>
      <c r="D30" s="368"/>
      <c r="E30" s="368"/>
      <c r="F30" s="368"/>
      <c r="G30" s="368"/>
      <c r="H30" s="368"/>
      <c r="I30" s="368"/>
      <c r="J30" s="370"/>
    </row>
    <row r="31" spans="1:10" ht="13.35" customHeight="1">
      <c r="A31" s="367"/>
      <c r="B31" s="384" t="s">
        <v>22</v>
      </c>
      <c r="C31" s="380"/>
      <c r="D31" s="368" t="s">
        <v>23</v>
      </c>
      <c r="E31" s="368"/>
      <c r="F31" s="368"/>
      <c r="G31" s="368"/>
      <c r="H31" s="368"/>
      <c r="I31" s="368"/>
      <c r="J31" s="370">
        <v>82</v>
      </c>
    </row>
    <row r="32" spans="1:10" ht="13.35" customHeight="1">
      <c r="A32" s="367"/>
      <c r="B32" s="384" t="s">
        <v>24</v>
      </c>
      <c r="C32" s="380"/>
      <c r="D32" s="374" t="s">
        <v>25</v>
      </c>
      <c r="E32" s="374"/>
      <c r="F32" s="374"/>
      <c r="G32" s="374"/>
      <c r="H32" s="374"/>
      <c r="I32" s="374"/>
      <c r="J32" s="370">
        <v>83</v>
      </c>
    </row>
    <row r="33" spans="1:11" ht="13.35" customHeight="1">
      <c r="A33" s="367"/>
      <c r="B33" s="368"/>
      <c r="C33" s="380"/>
      <c r="D33" s="368"/>
      <c r="E33" s="368"/>
      <c r="F33" s="368"/>
      <c r="G33" s="368"/>
      <c r="H33" s="368"/>
      <c r="I33" s="368"/>
      <c r="J33" s="370"/>
    </row>
    <row r="34" spans="1:11" ht="12" customHeight="1">
      <c r="A34" s="367"/>
      <c r="B34" s="368"/>
      <c r="C34" s="380" t="s">
        <v>26</v>
      </c>
      <c r="E34" s="368"/>
      <c r="F34" s="368"/>
      <c r="G34" s="368"/>
      <c r="H34" s="368"/>
      <c r="I34" s="368"/>
      <c r="J34" s="370"/>
    </row>
    <row r="35" spans="1:11">
      <c r="A35" s="367"/>
      <c r="B35" s="384" t="s">
        <v>27</v>
      </c>
      <c r="C35" s="380"/>
      <c r="D35" s="369" t="s">
        <v>28</v>
      </c>
      <c r="E35" s="368"/>
      <c r="F35" s="368"/>
      <c r="G35" s="368"/>
      <c r="H35" s="368"/>
      <c r="I35" s="368"/>
      <c r="J35" s="370">
        <v>89</v>
      </c>
      <c r="K35" s="357" t="s">
        <v>83</v>
      </c>
    </row>
    <row r="36" spans="1:11">
      <c r="A36" s="367"/>
      <c r="B36" s="384" t="s">
        <v>29</v>
      </c>
      <c r="C36" s="380"/>
      <c r="D36" s="371" t="s">
        <v>30</v>
      </c>
      <c r="E36" s="372"/>
      <c r="F36" s="372"/>
      <c r="G36" s="372"/>
      <c r="H36" s="372"/>
      <c r="I36" s="372"/>
      <c r="J36" s="370">
        <v>90</v>
      </c>
    </row>
    <row r="37" spans="1:11">
      <c r="A37" s="367"/>
      <c r="B37" s="384" t="s">
        <v>31</v>
      </c>
      <c r="C37" s="380"/>
      <c r="D37" s="371" t="s">
        <v>32</v>
      </c>
      <c r="E37" s="372"/>
      <c r="F37" s="372"/>
      <c r="G37" s="372"/>
      <c r="H37" s="372"/>
      <c r="I37" s="372"/>
      <c r="J37" s="370">
        <v>91</v>
      </c>
    </row>
    <row r="38" spans="1:11">
      <c r="A38" s="367"/>
      <c r="B38" s="384" t="s">
        <v>33</v>
      </c>
      <c r="C38" s="380"/>
      <c r="D38" s="371" t="s">
        <v>34</v>
      </c>
      <c r="E38" s="374"/>
      <c r="F38" s="374"/>
      <c r="G38" s="374"/>
      <c r="H38" s="374"/>
      <c r="I38" s="374"/>
      <c r="J38" s="370">
        <v>92</v>
      </c>
    </row>
    <row r="39" spans="1:11" ht="7.5" customHeight="1">
      <c r="A39" s="367"/>
      <c r="B39" s="368"/>
      <c r="C39" s="380"/>
      <c r="D39" s="368"/>
      <c r="E39" s="368"/>
      <c r="F39" s="368"/>
      <c r="G39" s="368"/>
      <c r="H39" s="368"/>
      <c r="I39" s="368"/>
      <c r="J39" s="370"/>
    </row>
    <row r="40" spans="1:11" ht="12.75" customHeight="1">
      <c r="A40" s="367"/>
      <c r="B40" s="368"/>
      <c r="C40" s="380"/>
      <c r="D40" s="368"/>
      <c r="E40" s="368"/>
      <c r="F40" s="368"/>
      <c r="G40" s="368"/>
      <c r="H40" s="368"/>
      <c r="I40" s="368"/>
      <c r="J40" s="370"/>
    </row>
    <row r="41" spans="1:11" ht="12.75" customHeight="1">
      <c r="A41" s="367" t="s">
        <v>35</v>
      </c>
      <c r="B41" s="368"/>
      <c r="C41" s="380"/>
      <c r="D41" s="368"/>
      <c r="E41" s="368"/>
      <c r="F41" s="368"/>
      <c r="G41" s="368"/>
      <c r="H41" s="368"/>
      <c r="I41" s="368"/>
      <c r="J41" s="370"/>
    </row>
    <row r="42" spans="1:11" ht="12.75" customHeight="1">
      <c r="A42" s="367"/>
      <c r="B42" s="368"/>
      <c r="C42" s="380" t="s">
        <v>36</v>
      </c>
      <c r="D42" s="368"/>
      <c r="E42" s="368"/>
      <c r="F42" s="368"/>
      <c r="G42" s="368"/>
      <c r="H42" s="368"/>
      <c r="I42" s="368"/>
      <c r="J42" s="370"/>
    </row>
    <row r="43" spans="1:11">
      <c r="A43" s="367"/>
      <c r="B43" s="384" t="s">
        <v>37</v>
      </c>
      <c r="C43" s="380"/>
      <c r="D43" s="368" t="s">
        <v>38</v>
      </c>
      <c r="E43" s="368"/>
      <c r="F43" s="368"/>
      <c r="G43" s="368"/>
      <c r="H43" s="368"/>
      <c r="I43" s="368"/>
      <c r="J43" s="370">
        <v>93</v>
      </c>
    </row>
    <row r="44" spans="1:11">
      <c r="A44" s="367"/>
      <c r="B44" s="384" t="s">
        <v>39</v>
      </c>
      <c r="C44" s="380"/>
      <c r="D44" s="372" t="s">
        <v>40</v>
      </c>
      <c r="E44" s="372"/>
      <c r="F44" s="372"/>
      <c r="G44" s="372"/>
      <c r="H44" s="372"/>
      <c r="I44" s="372"/>
      <c r="J44" s="370">
        <v>94</v>
      </c>
    </row>
    <row r="45" spans="1:11">
      <c r="A45" s="367"/>
      <c r="B45" s="384" t="s">
        <v>41</v>
      </c>
      <c r="C45" s="380"/>
      <c r="D45" s="375" t="s">
        <v>2286</v>
      </c>
      <c r="E45" s="372"/>
      <c r="F45" s="372"/>
      <c r="G45" s="372"/>
      <c r="H45" s="372"/>
      <c r="I45" s="372"/>
      <c r="J45" s="370">
        <v>95</v>
      </c>
    </row>
    <row r="46" spans="1:11">
      <c r="A46" s="367"/>
      <c r="B46" s="384" t="s">
        <v>42</v>
      </c>
      <c r="C46" s="380"/>
      <c r="D46" s="372" t="s">
        <v>43</v>
      </c>
      <c r="E46" s="372"/>
      <c r="F46" s="372"/>
      <c r="G46" s="372"/>
      <c r="H46" s="372"/>
      <c r="I46" s="372"/>
      <c r="J46" s="370">
        <v>98</v>
      </c>
    </row>
    <row r="47" spans="1:11">
      <c r="A47" s="367"/>
      <c r="B47" s="384" t="s">
        <v>44</v>
      </c>
      <c r="C47" s="380"/>
      <c r="D47" s="372" t="s">
        <v>2180</v>
      </c>
      <c r="E47" s="372"/>
      <c r="F47" s="372"/>
      <c r="G47" s="372"/>
      <c r="H47" s="372"/>
      <c r="I47" s="372"/>
      <c r="J47" s="370">
        <v>100</v>
      </c>
    </row>
    <row r="48" spans="1:11">
      <c r="A48" s="367"/>
      <c r="B48" s="384" t="s">
        <v>45</v>
      </c>
      <c r="C48" s="380"/>
      <c r="D48" s="372" t="s">
        <v>2181</v>
      </c>
      <c r="E48" s="372"/>
      <c r="F48" s="372"/>
      <c r="G48" s="372"/>
      <c r="H48" s="372"/>
      <c r="I48" s="372"/>
      <c r="J48" s="370">
        <v>101</v>
      </c>
    </row>
    <row r="49" spans="1:10" ht="12.75" customHeight="1">
      <c r="A49" s="367"/>
      <c r="B49" s="384" t="s">
        <v>46</v>
      </c>
      <c r="C49" s="380"/>
      <c r="D49" s="539" t="s">
        <v>2287</v>
      </c>
      <c r="E49" s="540"/>
      <c r="F49" s="540"/>
      <c r="G49" s="540"/>
      <c r="H49" s="540"/>
      <c r="I49" s="540"/>
      <c r="J49" s="370">
        <v>104</v>
      </c>
    </row>
    <row r="50" spans="1:10">
      <c r="A50" s="367"/>
      <c r="B50" s="384" t="s">
        <v>47</v>
      </c>
      <c r="C50" s="380"/>
      <c r="D50" s="541" t="s">
        <v>2288</v>
      </c>
      <c r="E50" s="372"/>
      <c r="F50" s="372"/>
      <c r="G50" s="372"/>
      <c r="H50" s="372"/>
      <c r="I50" s="372"/>
      <c r="J50" s="370">
        <v>105</v>
      </c>
    </row>
    <row r="51" spans="1:10">
      <c r="A51" s="367"/>
      <c r="B51" s="384" t="s">
        <v>48</v>
      </c>
      <c r="C51" s="380"/>
      <c r="D51" s="541" t="s">
        <v>2289</v>
      </c>
      <c r="E51" s="372"/>
      <c r="F51" s="372"/>
      <c r="G51" s="372"/>
      <c r="H51" s="372"/>
      <c r="I51" s="372"/>
      <c r="J51" s="370">
        <v>106</v>
      </c>
    </row>
    <row r="52" spans="1:10">
      <c r="A52" s="367"/>
      <c r="B52" s="384" t="s">
        <v>49</v>
      </c>
      <c r="C52" s="380"/>
      <c r="D52" s="541" t="s">
        <v>2290</v>
      </c>
      <c r="E52" s="372"/>
      <c r="F52" s="372"/>
      <c r="G52" s="372"/>
      <c r="H52" s="372"/>
      <c r="I52" s="372"/>
      <c r="J52" s="370">
        <v>107</v>
      </c>
    </row>
    <row r="53" spans="1:10" ht="7.5" customHeight="1">
      <c r="A53" s="367"/>
      <c r="B53" s="368"/>
      <c r="C53" s="380"/>
      <c r="D53" s="372"/>
      <c r="E53" s="372"/>
      <c r="F53" s="372"/>
      <c r="G53" s="372"/>
      <c r="H53" s="372"/>
      <c r="I53" s="372"/>
      <c r="J53" s="370"/>
    </row>
    <row r="54" spans="1:10">
      <c r="A54" s="367"/>
      <c r="B54" s="368"/>
      <c r="C54" s="380" t="s">
        <v>50</v>
      </c>
      <c r="D54" s="368"/>
      <c r="E54" s="368"/>
      <c r="F54" s="368"/>
      <c r="G54" s="368"/>
      <c r="H54" s="368"/>
      <c r="I54" s="368"/>
      <c r="J54" s="370"/>
    </row>
    <row r="55" spans="1:10">
      <c r="A55" s="367"/>
      <c r="B55" s="384" t="s">
        <v>51</v>
      </c>
      <c r="C55" s="380"/>
      <c r="D55" s="368" t="s">
        <v>52</v>
      </c>
      <c r="E55" s="368"/>
      <c r="F55" s="368"/>
      <c r="G55" s="368"/>
      <c r="H55" s="368"/>
      <c r="I55" s="368"/>
      <c r="J55" s="370">
        <v>108</v>
      </c>
    </row>
    <row r="56" spans="1:10" ht="13.5" customHeight="1">
      <c r="A56" s="367"/>
      <c r="B56" s="384" t="s">
        <v>53</v>
      </c>
      <c r="C56" s="380"/>
      <c r="D56" s="372" t="s">
        <v>54</v>
      </c>
      <c r="E56" s="372"/>
      <c r="F56" s="372"/>
      <c r="G56" s="372"/>
      <c r="H56" s="372"/>
      <c r="I56" s="372"/>
      <c r="J56" s="370">
        <v>110</v>
      </c>
    </row>
    <row r="57" spans="1:10" ht="12.75" customHeight="1">
      <c r="A57" s="367"/>
      <c r="B57" s="384" t="s">
        <v>55</v>
      </c>
      <c r="C57" s="380"/>
      <c r="D57" s="372" t="s">
        <v>56</v>
      </c>
      <c r="E57" s="372"/>
      <c r="F57" s="372"/>
      <c r="G57" s="372"/>
      <c r="H57" s="372"/>
      <c r="I57" s="372"/>
      <c r="J57" s="370">
        <v>112</v>
      </c>
    </row>
    <row r="58" spans="1:10" ht="12.75" customHeight="1">
      <c r="A58" s="367"/>
      <c r="B58" s="384" t="s">
        <v>57</v>
      </c>
      <c r="C58" s="380"/>
      <c r="D58" s="372" t="s">
        <v>58</v>
      </c>
      <c r="E58" s="372"/>
      <c r="F58" s="372"/>
      <c r="G58" s="372"/>
      <c r="H58" s="372"/>
      <c r="I58" s="372"/>
      <c r="J58" s="370">
        <v>113</v>
      </c>
    </row>
    <row r="59" spans="1:10" ht="14.25" customHeight="1">
      <c r="A59" s="367"/>
      <c r="B59" s="384" t="s">
        <v>59</v>
      </c>
      <c r="C59" s="380"/>
      <c r="D59" s="375" t="s">
        <v>60</v>
      </c>
      <c r="E59" s="372"/>
      <c r="F59" s="372"/>
      <c r="G59" s="372"/>
      <c r="H59" s="372"/>
      <c r="I59" s="372"/>
      <c r="J59" s="370">
        <v>114</v>
      </c>
    </row>
    <row r="60" spans="1:10">
      <c r="A60" s="367"/>
      <c r="B60" s="384" t="s">
        <v>61</v>
      </c>
      <c r="C60" s="380"/>
      <c r="D60" s="373" t="s">
        <v>62</v>
      </c>
      <c r="E60" s="374"/>
      <c r="F60" s="374"/>
      <c r="G60" s="374"/>
      <c r="H60" s="374"/>
      <c r="I60" s="374"/>
      <c r="J60" s="370">
        <v>115</v>
      </c>
    </row>
    <row r="61" spans="1:10">
      <c r="A61" s="367"/>
      <c r="B61" s="368"/>
      <c r="C61" s="380"/>
      <c r="D61" s="368"/>
      <c r="E61" s="368"/>
      <c r="F61" s="368"/>
      <c r="G61" s="368"/>
      <c r="H61" s="368"/>
      <c r="I61" s="368"/>
      <c r="J61" s="370"/>
    </row>
    <row r="62" spans="1:10">
      <c r="A62" s="367"/>
      <c r="B62" s="368"/>
      <c r="C62" s="380" t="s">
        <v>63</v>
      </c>
      <c r="D62" s="368"/>
      <c r="E62" s="368"/>
      <c r="F62" s="368"/>
      <c r="G62" s="368"/>
      <c r="H62" s="368"/>
      <c r="I62" s="368"/>
      <c r="J62" s="370"/>
    </row>
    <row r="63" spans="1:10">
      <c r="A63" s="367"/>
      <c r="B63" s="384" t="s">
        <v>64</v>
      </c>
      <c r="D63" s="376" t="s">
        <v>2291</v>
      </c>
      <c r="E63" s="380"/>
      <c r="F63" s="380"/>
      <c r="G63" s="380"/>
      <c r="H63" s="380"/>
      <c r="I63" s="380"/>
      <c r="J63" s="370">
        <v>116</v>
      </c>
    </row>
    <row r="64" spans="1:10" ht="12" customHeight="1">
      <c r="A64" s="367"/>
      <c r="B64" s="384" t="s">
        <v>65</v>
      </c>
      <c r="D64" s="372" t="s">
        <v>2292</v>
      </c>
      <c r="E64" s="382"/>
      <c r="F64" s="382"/>
      <c r="G64" s="382"/>
      <c r="H64" s="382"/>
      <c r="I64" s="382"/>
      <c r="J64" s="370">
        <v>117</v>
      </c>
    </row>
    <row r="65" spans="1:10" ht="12" customHeight="1">
      <c r="A65" s="367"/>
      <c r="B65" s="384" t="s">
        <v>66</v>
      </c>
      <c r="D65" s="372" t="s">
        <v>67</v>
      </c>
      <c r="E65" s="382"/>
      <c r="F65" s="382"/>
      <c r="G65" s="382"/>
      <c r="H65" s="382"/>
      <c r="I65" s="382"/>
      <c r="J65" s="370">
        <v>118</v>
      </c>
    </row>
    <row r="66" spans="1:10" ht="12" customHeight="1">
      <c r="A66" s="367"/>
      <c r="B66" s="384" t="s">
        <v>68</v>
      </c>
      <c r="D66" s="372" t="s">
        <v>69</v>
      </c>
      <c r="E66" s="382"/>
      <c r="F66" s="382"/>
      <c r="G66" s="382"/>
      <c r="H66" s="382"/>
      <c r="I66" s="382"/>
      <c r="J66" s="370">
        <v>119</v>
      </c>
    </row>
    <row r="67" spans="1:10">
      <c r="A67" s="367"/>
      <c r="B67" s="384" t="s">
        <v>70</v>
      </c>
      <c r="D67" s="375" t="s">
        <v>2293</v>
      </c>
      <c r="E67" s="382"/>
      <c r="F67" s="382"/>
      <c r="G67" s="382"/>
      <c r="H67" s="382"/>
      <c r="I67" s="382"/>
      <c r="J67" s="370">
        <v>120</v>
      </c>
    </row>
    <row r="68" spans="1:10">
      <c r="A68" s="380"/>
      <c r="B68" s="384" t="s">
        <v>71</v>
      </c>
      <c r="C68" s="368"/>
      <c r="D68" s="374" t="s">
        <v>2294</v>
      </c>
      <c r="E68" s="374"/>
      <c r="F68" s="374"/>
      <c r="G68" s="374"/>
      <c r="H68" s="374"/>
      <c r="I68" s="374"/>
      <c r="J68" s="370">
        <v>121</v>
      </c>
    </row>
    <row r="69" spans="1:10">
      <c r="A69" s="380"/>
      <c r="B69" s="384" t="s">
        <v>72</v>
      </c>
      <c r="C69" s="368"/>
      <c r="D69" s="374" t="s">
        <v>73</v>
      </c>
      <c r="E69" s="374"/>
      <c r="F69" s="374"/>
      <c r="G69" s="374"/>
      <c r="H69" s="374"/>
      <c r="I69" s="374"/>
      <c r="J69" s="370">
        <v>124</v>
      </c>
    </row>
    <row r="70" spans="1:10">
      <c r="A70" s="367"/>
      <c r="B70" s="384" t="s">
        <v>74</v>
      </c>
      <c r="D70" s="381" t="s">
        <v>75</v>
      </c>
      <c r="E70" s="383"/>
      <c r="F70" s="383"/>
      <c r="G70" s="383"/>
      <c r="H70" s="383"/>
      <c r="I70" s="383"/>
      <c r="J70" s="370">
        <v>132</v>
      </c>
    </row>
  </sheetData>
  <hyperlinks>
    <hyperlink ref="B19" location="'SCH 1'!A1" display="Schedule 1" xr:uid="{00000000-0004-0000-0000-000000000000}"/>
    <hyperlink ref="B20" location="'SCH 2'!A1" display="Schedule 2" xr:uid="{00000000-0004-0000-0000-000001000000}"/>
    <hyperlink ref="B21" location="'SCH 3'!A1" display="Schedule 3" xr:uid="{00000000-0004-0000-0000-000002000000}"/>
    <hyperlink ref="B22" location="'SCH 4'!A1" display="Schedule 4" xr:uid="{00000000-0004-0000-0000-000003000000}"/>
    <hyperlink ref="B23" location="'SCH 5'!A1" display="Schedule 5" xr:uid="{00000000-0004-0000-0000-000004000000}"/>
    <hyperlink ref="B24" location="'Sch 6'!A1" display="Schedule 6" xr:uid="{00000000-0004-0000-0000-000005000000}"/>
    <hyperlink ref="B25" location="'Sch 6 Supplemental'!A1" display="Schedule 6 Supplemental" xr:uid="{00000000-0004-0000-0000-000006000000}"/>
    <hyperlink ref="B27" location="'SCH 7'!A1" display="Schedule 7" xr:uid="{00000000-0004-0000-0000-000007000000}"/>
    <hyperlink ref="B31" location="'SCH 8'!A1" display="Schedule 8" xr:uid="{00000000-0004-0000-0000-000008000000}"/>
    <hyperlink ref="B32" location="'SCH 9'!A1" display="Schedule 9" xr:uid="{00000000-0004-0000-0000-000009000000}"/>
    <hyperlink ref="B35" location="'SCH 10'!A1" display="Schedule 10" xr:uid="{00000000-0004-0000-0000-00000A000000}"/>
    <hyperlink ref="B36" location="'SCH 11'!A1" display="Schedule 11" xr:uid="{00000000-0004-0000-0000-00000B000000}"/>
    <hyperlink ref="B37" location="'SCH 12'!A1" display="Schedule 12" xr:uid="{00000000-0004-0000-0000-00000C000000}"/>
    <hyperlink ref="B38" location="'SCH 13'!A1" display="Schedule 13" xr:uid="{00000000-0004-0000-0000-00000D000000}"/>
    <hyperlink ref="B43" location="'SCH 14'!A1" display="Schedule 14" xr:uid="{00000000-0004-0000-0000-00000E000000}"/>
    <hyperlink ref="B44" location="'SCH 15'!A1" display="Schedule 15" xr:uid="{00000000-0004-0000-0000-00000F000000}"/>
    <hyperlink ref="B45" location="'SCH 16'!A1" display="Schedule 16" xr:uid="{00000000-0004-0000-0000-000010000000}"/>
    <hyperlink ref="B46" location="'SCH 17 pg1'!A1" display="Schedule 17" xr:uid="{00000000-0004-0000-0000-000011000000}"/>
    <hyperlink ref="B47" location="'SCH 18'!A1" display="Schedule 18" xr:uid="{00000000-0004-0000-0000-000012000000}"/>
    <hyperlink ref="B48" location="'SCH 19'!A1" display="Schedule 19" xr:uid="{00000000-0004-0000-0000-000013000000}"/>
    <hyperlink ref="B49" location="'SCH 20'!A1" display="Schedule 20" xr:uid="{00000000-0004-0000-0000-000014000000}"/>
    <hyperlink ref="B50" location="'SCH 20a'!A1" display="Schedule 20a" xr:uid="{00000000-0004-0000-0000-000015000000}"/>
    <hyperlink ref="B51" location="'SCH 20b'!A1" display="Schedule 20b" xr:uid="{00000000-0004-0000-0000-000016000000}"/>
    <hyperlink ref="B52" location="'SCH 20c'!A1" display="Schedule 20c" xr:uid="{00000000-0004-0000-0000-000017000000}"/>
    <hyperlink ref="B55" location="'SCH 21'!A1" display="Schedule 21" xr:uid="{00000000-0004-0000-0000-000018000000}"/>
    <hyperlink ref="B56" location="'SCH 22'!A1" display="Schedule 22" xr:uid="{00000000-0004-0000-0000-000019000000}"/>
    <hyperlink ref="B57" location="'SCH 23'!A1" display="Schedule 23" xr:uid="{00000000-0004-0000-0000-00001A000000}"/>
    <hyperlink ref="B58" location="'SCH 24'!A1" display="Schedule 24" xr:uid="{00000000-0004-0000-0000-00001B000000}"/>
    <hyperlink ref="B59" location="'SCH 25 '!A1" display="Schedule 25" xr:uid="{00000000-0004-0000-0000-00001C000000}"/>
    <hyperlink ref="B60" location="'SCH 26'!A1" display="Schedule 26" xr:uid="{00000000-0004-0000-0000-00001D000000}"/>
    <hyperlink ref="B63" location="'SCH 27'!A1" display="Schedule 27" xr:uid="{00000000-0004-0000-0000-00001E000000}"/>
    <hyperlink ref="B64" location="'SCH 28'!A1" display="Schedule 28" xr:uid="{00000000-0004-0000-0000-00001F000000}"/>
    <hyperlink ref="B65" location="'SCH 29'!A1" display="Schedule 29" xr:uid="{00000000-0004-0000-0000-000020000000}"/>
    <hyperlink ref="B66" location="'SCH 30'!A1" display="Schedule 30" xr:uid="{00000000-0004-0000-0000-000021000000}"/>
    <hyperlink ref="B67" location="'SCH 31'!A1" display="Schedule 31" xr:uid="{00000000-0004-0000-0000-000022000000}"/>
    <hyperlink ref="B68" location="'SCH 32'!A1" display="Schedule 32" xr:uid="{00000000-0004-0000-0000-000023000000}"/>
    <hyperlink ref="B69" location="'SCH 33'!A1" display="Schedule 33" xr:uid="{00000000-0004-0000-0000-000024000000}"/>
    <hyperlink ref="B70" location="Appendix!A1" display="Appendix" xr:uid="{00000000-0004-0000-0000-000025000000}"/>
  </hyperlinks>
  <printOptions horizontalCentered="1"/>
  <pageMargins left="1" right="0.5" top="0.7" bottom="0.6" header="0" footer="0"/>
  <pageSetup scale="85" orientation="landscape" errors="blank" r:id="rId1"/>
  <headerFooter scaleWithDoc="0"/>
  <rowBreaks count="1" manualBreakCount="1">
    <brk id="40" max="9" man="1"/>
  </rowBreaks>
  <customProperties>
    <customPr name="SheetOptions" r:id="rId2"/>
    <customPr name="WORKBKFUNCTIONCACHE"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41"/>
  <sheetViews>
    <sheetView showGridLines="0" zoomScale="80" zoomScaleNormal="80" workbookViewId="0"/>
  </sheetViews>
  <sheetFormatPr defaultColWidth="9.77734375" defaultRowHeight="18"/>
  <cols>
    <col min="1" max="1" width="4.44140625" style="113" customWidth="1"/>
    <col min="2" max="2" width="50.109375" style="113" customWidth="1"/>
    <col min="3" max="3" width="0.77734375" style="113" customWidth="1"/>
    <col min="4" max="4" width="2.109375" style="114" customWidth="1"/>
    <col min="5" max="5" width="24.77734375" style="113" bestFit="1" customWidth="1"/>
    <col min="6" max="6" width="2.109375" style="114" customWidth="1"/>
    <col min="7" max="7" width="25.77734375" style="114" bestFit="1" customWidth="1"/>
    <col min="8" max="8" width="2.44140625" style="114" customWidth="1"/>
    <col min="9" max="9" width="22.109375" style="113" bestFit="1" customWidth="1"/>
    <col min="10" max="10" width="2.109375" style="114" customWidth="1"/>
    <col min="11" max="11" width="20.109375" style="113" bestFit="1" customWidth="1"/>
    <col min="12" max="12" width="2.109375" style="114" customWidth="1"/>
    <col min="13" max="13" width="22.5546875" style="113" bestFit="1" customWidth="1"/>
    <col min="14" max="14" width="2.109375" style="114" customWidth="1"/>
    <col min="15" max="15" width="22.109375" style="113" bestFit="1" customWidth="1"/>
    <col min="16" max="16" width="2.109375" style="114" customWidth="1"/>
    <col min="17" max="17" width="25.77734375" style="113" bestFit="1" customWidth="1"/>
    <col min="18" max="18" width="2.77734375" style="113" customWidth="1"/>
    <col min="19" max="19" width="23" style="113" customWidth="1"/>
    <col min="20" max="20" width="17.77734375" style="113" customWidth="1"/>
    <col min="21" max="16384" width="9.77734375" style="113"/>
  </cols>
  <sheetData>
    <row r="1" spans="1:19">
      <c r="A1" s="342" t="s">
        <v>76</v>
      </c>
    </row>
    <row r="3" spans="1:19" s="104" customFormat="1" ht="20.25">
      <c r="A3" s="624" t="s">
        <v>77</v>
      </c>
      <c r="B3" s="624"/>
      <c r="C3" s="624"/>
      <c r="D3" s="624"/>
      <c r="E3" s="624"/>
      <c r="F3" s="624"/>
      <c r="G3" s="624"/>
      <c r="H3" s="624"/>
      <c r="I3" s="103"/>
      <c r="J3" s="102"/>
      <c r="K3" s="103"/>
      <c r="L3" s="102"/>
      <c r="M3" s="103"/>
      <c r="N3" s="103"/>
      <c r="O3" s="103"/>
      <c r="P3" s="102"/>
      <c r="Q3" s="103"/>
      <c r="R3" s="546"/>
      <c r="S3" s="564" t="s">
        <v>444</v>
      </c>
    </row>
    <row r="4" spans="1:19" s="104" customFormat="1" ht="20.25">
      <c r="A4" s="625" t="s">
        <v>445</v>
      </c>
      <c r="B4" s="625"/>
      <c r="C4" s="625"/>
      <c r="D4" s="625"/>
      <c r="E4" s="625"/>
      <c r="F4" s="625"/>
      <c r="G4" s="625"/>
      <c r="H4" s="625"/>
      <c r="I4" s="103"/>
      <c r="J4" s="102"/>
      <c r="K4" s="103"/>
      <c r="L4" s="102"/>
      <c r="M4" s="103"/>
      <c r="N4" s="103"/>
      <c r="O4" s="103"/>
      <c r="P4" s="102"/>
      <c r="Q4" s="103"/>
      <c r="R4" s="546"/>
      <c r="S4" s="547"/>
    </row>
    <row r="5" spans="1:19" s="104" customFormat="1" ht="20.25">
      <c r="A5" s="625" t="s">
        <v>446</v>
      </c>
      <c r="B5" s="625"/>
      <c r="C5" s="625"/>
      <c r="D5" s="625"/>
      <c r="E5" s="625"/>
      <c r="F5" s="625"/>
      <c r="G5" s="625"/>
      <c r="H5" s="625"/>
      <c r="I5" s="103"/>
      <c r="J5" s="102"/>
      <c r="K5" s="103"/>
      <c r="L5" s="102"/>
      <c r="M5" s="103"/>
      <c r="N5" s="103"/>
      <c r="O5" s="103"/>
      <c r="P5" s="102"/>
      <c r="Q5" s="103"/>
      <c r="R5" s="546"/>
    </row>
    <row r="6" spans="1:19" s="104" customFormat="1" ht="20.25">
      <c r="A6" s="626" t="s">
        <v>2269</v>
      </c>
      <c r="B6" s="626"/>
      <c r="C6" s="626"/>
      <c r="D6" s="626"/>
      <c r="E6" s="626"/>
      <c r="F6" s="626"/>
      <c r="G6" s="626"/>
      <c r="H6" s="626"/>
      <c r="I6" s="103"/>
      <c r="J6" s="103"/>
      <c r="K6" s="103"/>
      <c r="L6" s="103"/>
      <c r="M6" s="103"/>
      <c r="N6" s="103"/>
      <c r="O6" s="103"/>
      <c r="P6" s="103"/>
      <c r="Q6" s="103"/>
      <c r="R6" s="103"/>
      <c r="S6" s="547"/>
    </row>
    <row r="7" spans="1:19" s="104" customFormat="1" ht="20.25">
      <c r="A7" s="627"/>
      <c r="B7" s="627"/>
      <c r="C7" s="627"/>
      <c r="D7" s="627"/>
      <c r="E7" s="627"/>
      <c r="F7" s="627"/>
      <c r="G7" s="627"/>
      <c r="H7" s="627"/>
      <c r="I7" s="106"/>
      <c r="J7" s="106"/>
      <c r="K7" s="106"/>
      <c r="L7" s="106"/>
      <c r="M7" s="106"/>
      <c r="N7" s="106"/>
      <c r="O7" s="106"/>
      <c r="P7" s="106"/>
      <c r="Q7" s="106"/>
      <c r="R7" s="105"/>
    </row>
    <row r="8" spans="1:19" s="109" customFormat="1" ht="15.75">
      <c r="A8" s="107"/>
      <c r="B8" s="107"/>
      <c r="C8" s="107"/>
      <c r="D8" s="108"/>
      <c r="F8" s="108"/>
      <c r="G8" s="108"/>
      <c r="H8" s="108"/>
      <c r="J8" s="108"/>
      <c r="L8" s="108"/>
      <c r="N8" s="108"/>
      <c r="P8" s="108"/>
      <c r="R8" s="110"/>
    </row>
    <row r="9" spans="1:19" s="109" customFormat="1" ht="15">
      <c r="D9" s="108"/>
      <c r="F9" s="108"/>
      <c r="G9" s="108"/>
      <c r="H9" s="108"/>
      <c r="J9" s="108"/>
      <c r="L9" s="108"/>
      <c r="N9" s="108"/>
      <c r="P9" s="108"/>
      <c r="R9" s="110"/>
    </row>
    <row r="10" spans="1:19" s="109" customFormat="1" ht="15.75">
      <c r="D10" s="108"/>
      <c r="E10"/>
      <c r="F10"/>
      <c r="G10"/>
      <c r="H10"/>
      <c r="I10"/>
      <c r="J10"/>
      <c r="K10"/>
      <c r="L10"/>
      <c r="M10" t="s">
        <v>447</v>
      </c>
      <c r="N10"/>
      <c r="O10" s="172"/>
      <c r="P10"/>
      <c r="Q10"/>
      <c r="R10" s="110"/>
    </row>
    <row r="11" spans="1:19" s="109" customFormat="1" ht="15.75">
      <c r="A11" s="628"/>
      <c r="B11" s="628"/>
      <c r="C11" s="628"/>
      <c r="D11" s="629"/>
      <c r="E11" s="631" t="s">
        <v>448</v>
      </c>
      <c r="F11" s="629"/>
      <c r="G11" s="630"/>
      <c r="H11" s="629"/>
      <c r="I11" s="631"/>
      <c r="J11" s="629"/>
      <c r="K11" s="628"/>
      <c r="L11" s="629"/>
      <c r="M11" s="628"/>
      <c r="N11" s="631"/>
      <c r="O11" s="630"/>
      <c r="P11" s="629"/>
      <c r="Q11" s="631" t="s">
        <v>448</v>
      </c>
      <c r="R11" s="773"/>
      <c r="S11" s="1400"/>
    </row>
    <row r="12" spans="1:19" s="109" customFormat="1" ht="15.75">
      <c r="A12" s="633"/>
      <c r="B12" s="633"/>
      <c r="C12" s="633"/>
      <c r="D12" s="629"/>
      <c r="E12" s="631" t="s">
        <v>449</v>
      </c>
      <c r="F12" s="629"/>
      <c r="G12" s="631" t="s">
        <v>450</v>
      </c>
      <c r="H12" s="629"/>
      <c r="I12" s="631" t="s">
        <v>451</v>
      </c>
      <c r="J12" s="629"/>
      <c r="K12" s="631" t="s">
        <v>452</v>
      </c>
      <c r="L12" s="634"/>
      <c r="M12" s="635" t="s">
        <v>453</v>
      </c>
      <c r="N12" s="631"/>
      <c r="O12" s="631" t="s">
        <v>454</v>
      </c>
      <c r="P12" s="629"/>
      <c r="Q12" s="631" t="s">
        <v>449</v>
      </c>
      <c r="R12" s="773"/>
      <c r="S12" s="1401" t="s">
        <v>454</v>
      </c>
    </row>
    <row r="13" spans="1:19" s="109" customFormat="1" ht="15.75">
      <c r="A13" s="633"/>
      <c r="B13" s="633"/>
      <c r="C13" s="633"/>
      <c r="D13" s="629"/>
      <c r="E13" s="631" t="s">
        <v>455</v>
      </c>
      <c r="F13" s="629"/>
      <c r="G13" s="631" t="s">
        <v>456</v>
      </c>
      <c r="H13" s="629"/>
      <c r="I13" s="631" t="s">
        <v>449</v>
      </c>
      <c r="J13" s="629"/>
      <c r="K13" s="631" t="s">
        <v>457</v>
      </c>
      <c r="L13" s="634"/>
      <c r="M13" s="636" t="s">
        <v>2272</v>
      </c>
      <c r="N13" s="631"/>
      <c r="O13" s="637" t="s">
        <v>2265</v>
      </c>
      <c r="P13" s="629"/>
      <c r="Q13" s="772" t="s">
        <v>455</v>
      </c>
      <c r="R13" s="773"/>
      <c r="S13" s="1402" t="s">
        <v>2265</v>
      </c>
    </row>
    <row r="14" spans="1:19" s="109" customFormat="1" ht="15.75">
      <c r="A14" s="638"/>
      <c r="B14" s="638"/>
      <c r="C14" s="638"/>
      <c r="D14" s="629"/>
      <c r="E14" s="639" t="s">
        <v>2270</v>
      </c>
      <c r="F14" s="629"/>
      <c r="G14" s="639" t="s">
        <v>2271</v>
      </c>
      <c r="H14" s="629"/>
      <c r="I14" s="640" t="s">
        <v>458</v>
      </c>
      <c r="J14" s="629"/>
      <c r="K14" s="640" t="s">
        <v>459</v>
      </c>
      <c r="L14" s="634"/>
      <c r="M14" s="641" t="s">
        <v>460</v>
      </c>
      <c r="N14" s="642"/>
      <c r="O14" s="643" t="s">
        <v>461</v>
      </c>
      <c r="P14" s="629"/>
      <c r="Q14" s="639" t="s">
        <v>2273</v>
      </c>
      <c r="R14" s="773"/>
      <c r="S14" s="1403" t="s">
        <v>462</v>
      </c>
    </row>
    <row r="15" spans="1:19" s="109" customFormat="1" ht="15">
      <c r="A15" s="597"/>
      <c r="B15" s="597"/>
      <c r="C15" s="597"/>
      <c r="D15" s="598"/>
      <c r="E15" s="599"/>
      <c r="F15" s="598"/>
      <c r="G15" s="598"/>
      <c r="H15" s="598"/>
      <c r="I15" s="599"/>
      <c r="J15" s="598"/>
      <c r="K15" s="599"/>
      <c r="L15" s="598"/>
      <c r="M15" s="599"/>
      <c r="N15" s="600"/>
      <c r="O15" s="600"/>
      <c r="P15" s="598"/>
      <c r="Q15" s="599"/>
      <c r="R15" s="632"/>
      <c r="S15" s="1404"/>
    </row>
    <row r="16" spans="1:19" s="109" customFormat="1" ht="15.75">
      <c r="A16" s="601" t="s">
        <v>463</v>
      </c>
      <c r="B16" s="597"/>
      <c r="C16" s="597"/>
      <c r="D16" s="598"/>
      <c r="E16" s="600"/>
      <c r="F16" s="598"/>
      <c r="G16" s="598"/>
      <c r="H16" s="598"/>
      <c r="I16" s="600"/>
      <c r="J16" s="598"/>
      <c r="K16" s="600"/>
      <c r="L16" s="598"/>
      <c r="M16" s="600"/>
      <c r="N16" s="600"/>
      <c r="O16" s="600"/>
      <c r="P16" s="598"/>
      <c r="Q16" s="600"/>
      <c r="R16" s="632"/>
    </row>
    <row r="17" spans="1:19" s="109" customFormat="1">
      <c r="A17" s="602"/>
      <c r="B17" s="597" t="s">
        <v>464</v>
      </c>
      <c r="C17" s="597" t="s">
        <v>83</v>
      </c>
      <c r="D17" s="644"/>
      <c r="E17" s="822">
        <v>84587989503</v>
      </c>
      <c r="F17" s="644"/>
      <c r="G17" s="823">
        <v>126560181693</v>
      </c>
      <c r="H17" s="644"/>
      <c r="I17" s="824">
        <v>45312836646</v>
      </c>
      <c r="J17" s="644"/>
      <c r="K17" s="825">
        <v>4782452296</v>
      </c>
      <c r="L17" s="644"/>
      <c r="M17" s="825">
        <v>223854572</v>
      </c>
      <c r="N17" s="825"/>
      <c r="O17" s="825">
        <v>111532666494</v>
      </c>
      <c r="P17" s="644"/>
      <c r="Q17" s="645">
        <f>ROUND(+SUM(E17)+SUM(G17)-SUM(I17)+SUM(K17) +SUM(M17)-SUM(O17),0)</f>
        <v>59308974924</v>
      </c>
      <c r="R17" s="632"/>
      <c r="S17" s="1396">
        <v>111532624675</v>
      </c>
    </row>
    <row r="18" spans="1:19" s="109" customFormat="1">
      <c r="A18" s="602"/>
      <c r="B18" s="597" t="s">
        <v>465</v>
      </c>
      <c r="C18" s="597" t="s">
        <v>83</v>
      </c>
      <c r="D18" s="598"/>
      <c r="E18" s="826">
        <v>242265771118</v>
      </c>
      <c r="F18" s="603"/>
      <c r="G18" s="827">
        <v>114951587465</v>
      </c>
      <c r="H18" s="603"/>
      <c r="I18" s="826">
        <v>69623187825</v>
      </c>
      <c r="J18" s="603"/>
      <c r="K18" s="826">
        <v>-5545816856</v>
      </c>
      <c r="L18" s="833" t="s">
        <v>83</v>
      </c>
      <c r="M18" s="646">
        <v>0</v>
      </c>
      <c r="N18" s="646"/>
      <c r="O18" s="646">
        <v>96255151824</v>
      </c>
      <c r="P18" s="603"/>
      <c r="Q18" s="647">
        <f t="shared" ref="Q18:Q23" si="0">ROUND(+SUM(E18)+SUM(G18)-SUM(I18)+SUM(K18) +SUM(M18)-SUM(O18),0)</f>
        <v>185793202078</v>
      </c>
      <c r="R18" s="632"/>
      <c r="S18" s="1397">
        <v>96248305457</v>
      </c>
    </row>
    <row r="19" spans="1:19" s="109" customFormat="1">
      <c r="A19" s="602"/>
      <c r="B19" s="832" t="s">
        <v>466</v>
      </c>
      <c r="C19" s="597" t="s">
        <v>83</v>
      </c>
      <c r="D19" s="598"/>
      <c r="E19" s="826">
        <v>17085086449</v>
      </c>
      <c r="F19" s="833" t="s">
        <v>83</v>
      </c>
      <c r="G19" s="827">
        <v>40637851408</v>
      </c>
      <c r="H19" s="603"/>
      <c r="I19" s="826">
        <v>7534624904</v>
      </c>
      <c r="J19" s="603"/>
      <c r="K19" s="826">
        <v>318141878</v>
      </c>
      <c r="L19" s="603"/>
      <c r="M19" s="646">
        <v>0</v>
      </c>
      <c r="N19" s="646"/>
      <c r="O19" s="646">
        <v>34170449872</v>
      </c>
      <c r="P19" s="603"/>
      <c r="Q19" s="647">
        <f t="shared" si="0"/>
        <v>16336004959</v>
      </c>
      <c r="R19" s="632"/>
      <c r="S19" s="1397">
        <v>34169156820</v>
      </c>
    </row>
    <row r="20" spans="1:19" s="109" customFormat="1">
      <c r="A20" s="602"/>
      <c r="B20" s="597" t="s">
        <v>467</v>
      </c>
      <c r="C20" s="597" t="s">
        <v>83</v>
      </c>
      <c r="D20" s="598"/>
      <c r="E20" s="648">
        <v>8469551799</v>
      </c>
      <c r="F20" s="603"/>
      <c r="G20" s="827">
        <v>9551000000</v>
      </c>
      <c r="H20" s="603"/>
      <c r="I20" s="826">
        <v>8469152304</v>
      </c>
      <c r="J20" s="603"/>
      <c r="K20" s="826">
        <v>500000000</v>
      </c>
      <c r="L20" s="603"/>
      <c r="M20" s="646">
        <v>0</v>
      </c>
      <c r="N20" s="646"/>
      <c r="O20" s="646">
        <v>5785909887</v>
      </c>
      <c r="P20" s="603"/>
      <c r="Q20" s="647">
        <f t="shared" si="0"/>
        <v>4265489608</v>
      </c>
      <c r="R20" s="632"/>
      <c r="S20" s="1397">
        <v>5785909887</v>
      </c>
    </row>
    <row r="21" spans="1:19" s="109" customFormat="1">
      <c r="A21" s="602"/>
      <c r="B21" s="597" t="s">
        <v>468</v>
      </c>
      <c r="C21" s="597" t="s">
        <v>83</v>
      </c>
      <c r="D21" s="598"/>
      <c r="E21" s="826">
        <v>19036970709</v>
      </c>
      <c r="F21" s="603"/>
      <c r="G21" s="827">
        <v>4540113000</v>
      </c>
      <c r="H21" s="603"/>
      <c r="I21" s="826">
        <v>13251084</v>
      </c>
      <c r="J21" s="603"/>
      <c r="K21" s="826">
        <v>-79789816</v>
      </c>
      <c r="L21" s="603"/>
      <c r="M21" s="646">
        <v>0</v>
      </c>
      <c r="N21" s="646"/>
      <c r="O21" s="646">
        <v>2806254366</v>
      </c>
      <c r="P21" s="603"/>
      <c r="Q21" s="647">
        <f t="shared" si="0"/>
        <v>20677788443</v>
      </c>
      <c r="R21" s="632"/>
      <c r="S21" s="1397">
        <v>2806694190</v>
      </c>
    </row>
    <row r="22" spans="1:19" s="109" customFormat="1">
      <c r="A22" s="602"/>
      <c r="B22" s="597" t="s">
        <v>469</v>
      </c>
      <c r="C22" s="597" t="s">
        <v>83</v>
      </c>
      <c r="D22" s="598"/>
      <c r="E22" s="826">
        <v>92989689092</v>
      </c>
      <c r="F22" s="603"/>
      <c r="G22" s="827">
        <v>25956343000</v>
      </c>
      <c r="H22" s="603"/>
      <c r="I22" s="826">
        <v>1400014729</v>
      </c>
      <c r="J22" s="603"/>
      <c r="K22" s="826">
        <v>25012498</v>
      </c>
      <c r="L22" s="603"/>
      <c r="M22" s="646">
        <v>0</v>
      </c>
      <c r="N22" s="646"/>
      <c r="O22" s="646">
        <v>15136468490</v>
      </c>
      <c r="P22" s="603"/>
      <c r="Q22" s="647">
        <f t="shared" si="0"/>
        <v>102434561371</v>
      </c>
      <c r="R22" s="632"/>
      <c r="S22" s="1397">
        <v>15111034077</v>
      </c>
    </row>
    <row r="23" spans="1:19" s="109" customFormat="1">
      <c r="A23" s="602"/>
      <c r="B23" s="597" t="s">
        <v>470</v>
      </c>
      <c r="C23" s="597" t="s">
        <v>83</v>
      </c>
      <c r="D23" s="598"/>
      <c r="E23" s="604">
        <v>8996210830</v>
      </c>
      <c r="F23" s="603"/>
      <c r="G23" s="827">
        <v>9000000000</v>
      </c>
      <c r="H23" s="603"/>
      <c r="I23" s="826">
        <v>8996210830</v>
      </c>
      <c r="J23" s="603"/>
      <c r="K23" s="826">
        <v>0</v>
      </c>
      <c r="L23" s="603"/>
      <c r="M23" s="646">
        <v>0</v>
      </c>
      <c r="N23" s="646"/>
      <c r="O23" s="745">
        <v>0</v>
      </c>
      <c r="P23" s="603"/>
      <c r="Q23" s="647">
        <f t="shared" si="0"/>
        <v>9000000000</v>
      </c>
      <c r="R23" s="632"/>
      <c r="S23" s="1397">
        <v>0</v>
      </c>
    </row>
    <row r="24" spans="1:19" s="109" customFormat="1">
      <c r="A24" s="602"/>
      <c r="B24" s="605" t="s">
        <v>471</v>
      </c>
      <c r="C24" s="597" t="s">
        <v>83</v>
      </c>
      <c r="D24" s="598"/>
      <c r="E24" s="649">
        <f>ROUND(SUM(E17:E23), 0)</f>
        <v>473431269500</v>
      </c>
      <c r="F24" s="603"/>
      <c r="G24" s="649">
        <f>ROUND(SUM(G17:G23),0)</f>
        <v>331197076566</v>
      </c>
      <c r="H24" s="603"/>
      <c r="I24" s="649">
        <f>ROUND(SUM(I17:I23),0)</f>
        <v>141349278322</v>
      </c>
      <c r="J24" s="603"/>
      <c r="K24" s="649">
        <f>ROUND(SUM(K17:K23),0)</f>
        <v>0</v>
      </c>
      <c r="L24" s="603"/>
      <c r="M24" s="649">
        <f>ROUND(SUM(M17:M23),0)</f>
        <v>223854572</v>
      </c>
      <c r="N24" s="606"/>
      <c r="O24" s="1394">
        <f>ROUND(SUM(O17:O23),0)</f>
        <v>265686900933</v>
      </c>
      <c r="P24" s="603"/>
      <c r="Q24" s="649">
        <f>ROUND(SUM(Q17:Q23),0)</f>
        <v>397816021383</v>
      </c>
      <c r="R24" s="632"/>
      <c r="S24" s="1394">
        <f>ROUND(SUM(S17:S23), 0)</f>
        <v>265653725106</v>
      </c>
    </row>
    <row r="25" spans="1:19" s="109" customFormat="1">
      <c r="A25" s="602"/>
      <c r="B25" s="597"/>
      <c r="C25" s="597"/>
      <c r="D25" s="598"/>
      <c r="E25" s="604"/>
      <c r="F25" s="603"/>
      <c r="G25" s="603"/>
      <c r="H25" s="603"/>
      <c r="I25" s="604"/>
      <c r="J25" s="603"/>
      <c r="K25" s="604"/>
      <c r="L25" s="603"/>
      <c r="M25" s="604"/>
      <c r="N25" s="604"/>
      <c r="O25" s="1395"/>
      <c r="P25" s="603"/>
      <c r="Q25" s="604"/>
      <c r="R25" s="632"/>
      <c r="S25" s="1395"/>
    </row>
    <row r="26" spans="1:19" s="109" customFormat="1" ht="15.75">
      <c r="A26" s="601" t="s">
        <v>472</v>
      </c>
      <c r="B26" s="597"/>
      <c r="C26" s="597"/>
      <c r="D26" s="598"/>
      <c r="E26" s="604"/>
      <c r="F26" s="603"/>
      <c r="G26" s="603"/>
      <c r="H26" s="603"/>
      <c r="I26" s="604"/>
      <c r="J26" s="603"/>
      <c r="K26" s="604"/>
      <c r="L26" s="603"/>
      <c r="M26" s="604"/>
      <c r="N26" s="604"/>
      <c r="O26" s="1395"/>
      <c r="P26" s="603"/>
      <c r="Q26" s="604"/>
      <c r="R26" s="632"/>
      <c r="S26" s="1395"/>
    </row>
    <row r="27" spans="1:19" s="109" customFormat="1">
      <c r="A27" s="602"/>
      <c r="B27" s="832" t="s">
        <v>473</v>
      </c>
      <c r="C27" s="597" t="s">
        <v>83</v>
      </c>
      <c r="D27" s="598"/>
      <c r="E27" s="648">
        <v>11948568746</v>
      </c>
      <c r="F27" s="833" t="s">
        <v>83</v>
      </c>
      <c r="G27" s="753">
        <v>10125825400</v>
      </c>
      <c r="H27" s="603"/>
      <c r="I27" s="648">
        <v>3478021179</v>
      </c>
      <c r="J27" s="603"/>
      <c r="K27" s="828">
        <v>0</v>
      </c>
      <c r="L27" s="603"/>
      <c r="M27" s="646">
        <v>8000000000</v>
      </c>
      <c r="N27" s="646"/>
      <c r="O27" s="745">
        <v>13812401245</v>
      </c>
      <c r="P27" s="603"/>
      <c r="Q27" s="647">
        <f>ROUND(+SUM(E27)+SUM(G27)-SUM(I27)+SUM(K27) +SUM(M27)-SUM(O27),0)</f>
        <v>12783971722</v>
      </c>
      <c r="R27" s="632"/>
      <c r="S27" s="1397">
        <v>13816142271</v>
      </c>
    </row>
    <row r="28" spans="1:19" s="109" customFormat="1">
      <c r="A28" s="602"/>
      <c r="B28" s="597" t="s">
        <v>474</v>
      </c>
      <c r="C28" s="597" t="s">
        <v>83</v>
      </c>
      <c r="D28" s="598"/>
      <c r="E28" s="648">
        <v>1331613225</v>
      </c>
      <c r="F28" s="603"/>
      <c r="G28" s="753">
        <v>1542326000</v>
      </c>
      <c r="H28" s="603"/>
      <c r="I28" s="648">
        <v>597146320</v>
      </c>
      <c r="J28" s="603"/>
      <c r="K28" s="648">
        <v>0</v>
      </c>
      <c r="L28" s="603"/>
      <c r="M28" s="646">
        <v>0</v>
      </c>
      <c r="N28" s="646"/>
      <c r="O28" s="745">
        <v>980221371</v>
      </c>
      <c r="P28" s="603"/>
      <c r="Q28" s="647">
        <f t="shared" ref="Q28" si="1">ROUND(+SUM(E28)+SUM(G28)-SUM(I28)+SUM(K28) +SUM(M28)-SUM(O28),0)</f>
        <v>1296571534</v>
      </c>
      <c r="R28" s="632"/>
      <c r="S28" s="1397">
        <v>979772683</v>
      </c>
    </row>
    <row r="29" spans="1:19" s="109" customFormat="1">
      <c r="A29" s="602"/>
      <c r="B29" s="605" t="s">
        <v>475</v>
      </c>
      <c r="C29" s="597" t="s">
        <v>83</v>
      </c>
      <c r="D29" s="598"/>
      <c r="E29" s="649">
        <f>ROUND(SUM(E27:E28),0)</f>
        <v>13280181971</v>
      </c>
      <c r="F29" s="603"/>
      <c r="G29" s="649">
        <f>ROUND(SUM(G27:G28),0)</f>
        <v>11668151400</v>
      </c>
      <c r="H29" s="603"/>
      <c r="I29" s="649">
        <f>ROUND(SUM(I27:I28),0)</f>
        <v>4075167499</v>
      </c>
      <c r="J29" s="603"/>
      <c r="K29" s="649">
        <f>ROUND(SUM(K27:K28),0)</f>
        <v>0</v>
      </c>
      <c r="L29" s="603"/>
      <c r="M29" s="649">
        <f>ROUND(SUM(M27:M28),0)</f>
        <v>8000000000</v>
      </c>
      <c r="N29" s="606"/>
      <c r="O29" s="1394">
        <f>ROUND(SUM(O27:O28),0)</f>
        <v>14792622616</v>
      </c>
      <c r="P29" s="603"/>
      <c r="Q29" s="649">
        <f>ROUND(SUM(Q27:Q28),0)</f>
        <v>14080543256</v>
      </c>
      <c r="R29" s="632"/>
      <c r="S29" s="1394">
        <f>ROUND(SUM(S27:S28),0)</f>
        <v>14795914954</v>
      </c>
    </row>
    <row r="30" spans="1:19" s="109" customFormat="1">
      <c r="A30" s="602"/>
      <c r="B30" s="597"/>
      <c r="C30" s="597"/>
      <c r="D30" s="598"/>
      <c r="E30" s="604"/>
      <c r="F30" s="603"/>
      <c r="G30" s="603"/>
      <c r="H30" s="603"/>
      <c r="I30" s="604"/>
      <c r="J30" s="603"/>
      <c r="K30" s="604"/>
      <c r="L30" s="603"/>
      <c r="M30" s="604"/>
      <c r="N30" s="604"/>
      <c r="O30" s="1395"/>
      <c r="P30" s="603"/>
      <c r="Q30" s="604"/>
      <c r="R30" s="632"/>
      <c r="S30" s="1398"/>
    </row>
    <row r="31" spans="1:19" s="109" customFormat="1" ht="15.75">
      <c r="A31" s="601" t="s">
        <v>476</v>
      </c>
      <c r="B31" s="597"/>
      <c r="C31" s="597"/>
      <c r="D31" s="598"/>
      <c r="E31" s="604"/>
      <c r="F31" s="603"/>
      <c r="G31" s="603"/>
      <c r="H31" s="603"/>
      <c r="I31" s="604"/>
      <c r="J31" s="603"/>
      <c r="K31" s="604"/>
      <c r="L31" s="603"/>
      <c r="M31" s="604"/>
      <c r="N31" s="604"/>
      <c r="O31" s="1395"/>
      <c r="P31" s="603"/>
      <c r="Q31" s="604"/>
      <c r="R31" s="632"/>
      <c r="S31" s="1395"/>
    </row>
    <row r="32" spans="1:19" s="109" customFormat="1">
      <c r="A32" s="602"/>
      <c r="B32" s="832" t="s">
        <v>477</v>
      </c>
      <c r="C32" s="597" t="s">
        <v>83</v>
      </c>
      <c r="D32" s="598"/>
      <c r="E32" s="826">
        <v>2636816</v>
      </c>
      <c r="F32" s="833" t="s">
        <v>83</v>
      </c>
      <c r="G32" s="829">
        <v>3425000</v>
      </c>
      <c r="H32" s="603"/>
      <c r="I32" s="826">
        <v>2518027</v>
      </c>
      <c r="J32" s="603"/>
      <c r="K32" s="828">
        <v>0</v>
      </c>
      <c r="L32" s="603"/>
      <c r="M32" s="646">
        <v>0</v>
      </c>
      <c r="N32" s="646"/>
      <c r="O32" s="745">
        <v>1045884</v>
      </c>
      <c r="P32" s="603"/>
      <c r="Q32" s="647">
        <f t="shared" ref="Q32:Q34" si="2">ROUND(+SUM(E32)+SUM(G32)-SUM(I32)+SUM(K32) +SUM(M32)-SUM(O32),0)</f>
        <v>2497905</v>
      </c>
      <c r="R32" s="632"/>
      <c r="S32" s="1397">
        <v>1045884</v>
      </c>
    </row>
    <row r="33" spans="1:19" s="109" customFormat="1">
      <c r="A33" s="602"/>
      <c r="B33" s="832" t="s">
        <v>478</v>
      </c>
      <c r="C33" s="597" t="s">
        <v>83</v>
      </c>
      <c r="D33" s="598"/>
      <c r="E33" s="826">
        <v>23610258</v>
      </c>
      <c r="F33" s="603"/>
      <c r="G33" s="830">
        <v>288672000</v>
      </c>
      <c r="H33" s="603"/>
      <c r="I33" s="826">
        <v>11950639</v>
      </c>
      <c r="J33" s="603"/>
      <c r="K33" s="828">
        <v>0</v>
      </c>
      <c r="L33" s="603"/>
      <c r="M33" s="646">
        <v>0</v>
      </c>
      <c r="N33" s="646"/>
      <c r="O33" s="745">
        <v>225106575</v>
      </c>
      <c r="P33" s="603"/>
      <c r="Q33" s="647">
        <f t="shared" si="2"/>
        <v>75225044</v>
      </c>
      <c r="R33" s="632"/>
      <c r="S33" s="1397">
        <v>225106575</v>
      </c>
    </row>
    <row r="34" spans="1:19" s="109" customFormat="1">
      <c r="A34" s="602"/>
      <c r="B34" s="832" t="s">
        <v>479</v>
      </c>
      <c r="C34" s="597" t="s">
        <v>83</v>
      </c>
      <c r="D34" s="598"/>
      <c r="E34" s="826">
        <v>1405521201</v>
      </c>
      <c r="F34" s="833" t="s">
        <v>83</v>
      </c>
      <c r="G34" s="830">
        <v>920650000</v>
      </c>
      <c r="H34" s="603"/>
      <c r="I34" s="826">
        <v>714599705</v>
      </c>
      <c r="J34" s="603"/>
      <c r="K34" s="826">
        <v>0</v>
      </c>
      <c r="L34" s="603"/>
      <c r="M34" s="646">
        <v>0</v>
      </c>
      <c r="N34" s="646"/>
      <c r="O34" s="745">
        <v>192496423</v>
      </c>
      <c r="P34" s="603"/>
      <c r="Q34" s="647">
        <f t="shared" si="2"/>
        <v>1419075073</v>
      </c>
      <c r="R34" s="632"/>
      <c r="S34" s="1397">
        <v>192496423</v>
      </c>
    </row>
    <row r="35" spans="1:19" s="109" customFormat="1">
      <c r="A35" s="602"/>
      <c r="B35" s="605" t="s">
        <v>480</v>
      </c>
      <c r="C35" s="597" t="s">
        <v>83</v>
      </c>
      <c r="D35" s="598"/>
      <c r="E35" s="649">
        <f>ROUND(SUM(E32:E34),0)</f>
        <v>1431768275</v>
      </c>
      <c r="F35" s="603"/>
      <c r="G35" s="649">
        <f>ROUND(SUM(G32:G34),0)</f>
        <v>1212747000</v>
      </c>
      <c r="H35" s="603"/>
      <c r="I35" s="649">
        <f>ROUND(SUM(I32:I34),0)</f>
        <v>729068371</v>
      </c>
      <c r="J35" s="603"/>
      <c r="K35" s="649">
        <f>ROUND(SUM(K32:K34),0)</f>
        <v>0</v>
      </c>
      <c r="L35" s="603"/>
      <c r="M35" s="649">
        <f>ROUND(SUM(M32:M34),0)</f>
        <v>0</v>
      </c>
      <c r="N35" s="606"/>
      <c r="O35" s="649">
        <f>ROUND(SUM(O32:O34),0)</f>
        <v>418648882</v>
      </c>
      <c r="P35" s="603"/>
      <c r="Q35" s="649">
        <f>ROUND(SUM(Q32:Q34),0)</f>
        <v>1496798022</v>
      </c>
      <c r="R35" s="632"/>
      <c r="S35" s="1394">
        <f>ROUND(SUM(S32:S34),0)</f>
        <v>418648882</v>
      </c>
    </row>
    <row r="36" spans="1:19" s="109" customFormat="1">
      <c r="A36" s="602"/>
      <c r="B36" s="597"/>
      <c r="C36" s="597" t="s">
        <v>83</v>
      </c>
      <c r="D36" s="598"/>
      <c r="E36" s="604"/>
      <c r="F36" s="603"/>
      <c r="G36" s="603"/>
      <c r="H36" s="603"/>
      <c r="I36" s="604"/>
      <c r="J36" s="603"/>
      <c r="K36" s="604"/>
      <c r="L36" s="603"/>
      <c r="M36" s="604"/>
      <c r="N36" s="604"/>
      <c r="O36" s="604"/>
      <c r="P36" s="603"/>
      <c r="Q36" s="607"/>
      <c r="R36" s="632"/>
      <c r="S36" s="1405"/>
    </row>
    <row r="37" spans="1:19" s="109" customFormat="1" ht="18" customHeight="1" thickBot="1">
      <c r="A37" s="601" t="s">
        <v>481</v>
      </c>
      <c r="B37" s="597"/>
      <c r="C37" s="597" t="s">
        <v>83</v>
      </c>
      <c r="D37" s="598"/>
      <c r="E37" s="608">
        <f>ROUND(SUM(E24+E29+E35), 0)</f>
        <v>488143219746</v>
      </c>
      <c r="F37" s="609"/>
      <c r="G37" s="608">
        <f>ROUND(SUM(G24+G29+G35), 0)</f>
        <v>344077974966</v>
      </c>
      <c r="H37" s="609"/>
      <c r="I37" s="608">
        <f>ROUND(SUM(I24+I29+I35), 0)</f>
        <v>146153514192</v>
      </c>
      <c r="J37" s="609"/>
      <c r="K37" s="608">
        <f>ROUND(SUM(K24+K29+K35), 0)</f>
        <v>0</v>
      </c>
      <c r="L37" s="609"/>
      <c r="M37" s="608">
        <f>ROUND(SUM(M24+M29+M35), 0)</f>
        <v>8223854572</v>
      </c>
      <c r="N37" s="610"/>
      <c r="O37" s="608">
        <f>ROUND(SUM(O24+O29+O35), 0)</f>
        <v>280898172431</v>
      </c>
      <c r="P37" s="609"/>
      <c r="Q37" s="608">
        <f>ROUND(SUM(Q24+Q29+Q35), 0)</f>
        <v>413393362661</v>
      </c>
      <c r="R37" s="632"/>
      <c r="S37" s="1406">
        <f>ROUND(SUM(S24+S29+S35), 0)</f>
        <v>280868288942</v>
      </c>
    </row>
    <row r="38" spans="1:19" s="109" customFormat="1" ht="18.75" thickTop="1">
      <c r="A38" s="602"/>
      <c r="B38" s="597"/>
      <c r="C38" s="597"/>
      <c r="D38" s="598"/>
      <c r="E38" s="610"/>
      <c r="F38" s="609"/>
      <c r="G38" s="610"/>
      <c r="H38" s="609"/>
      <c r="I38" s="610"/>
      <c r="J38" s="609"/>
      <c r="K38" s="610"/>
      <c r="L38" s="609"/>
      <c r="M38" s="610"/>
      <c r="N38" s="610"/>
      <c r="O38" s="610"/>
      <c r="P38" s="609"/>
      <c r="Q38" s="650"/>
      <c r="R38" s="609"/>
      <c r="S38" s="650"/>
    </row>
    <row r="39" spans="1:19" s="112" customFormat="1" ht="15">
      <c r="A39" s="651" t="s">
        <v>482</v>
      </c>
      <c r="B39" s="633" t="s">
        <v>483</v>
      </c>
      <c r="C39" s="633"/>
      <c r="D39" s="633"/>
      <c r="E39" s="633"/>
      <c r="F39" s="633"/>
      <c r="G39" s="633"/>
      <c r="H39" s="633"/>
      <c r="I39" s="633"/>
      <c r="J39" s="633"/>
      <c r="K39" s="633"/>
      <c r="L39" s="633"/>
      <c r="M39" s="633"/>
      <c r="N39" s="633"/>
      <c r="O39" s="633"/>
      <c r="P39" s="633"/>
      <c r="Q39" s="633"/>
      <c r="R39" s="633"/>
      <c r="S39" s="633"/>
    </row>
    <row r="40" spans="1:19">
      <c r="A40" s="651" t="s">
        <v>484</v>
      </c>
      <c r="B40" s="633" t="s">
        <v>485</v>
      </c>
      <c r="C40" s="633"/>
      <c r="D40" s="633"/>
      <c r="E40" s="633"/>
      <c r="F40" s="633"/>
      <c r="G40" s="633"/>
      <c r="H40" s="633"/>
      <c r="I40" s="633"/>
      <c r="J40" s="633"/>
      <c r="K40" s="633"/>
      <c r="L40" s="633"/>
      <c r="M40" s="633"/>
      <c r="N40" s="633"/>
      <c r="O40" s="633"/>
      <c r="P40" s="633"/>
      <c r="Q40" s="633"/>
      <c r="R40" s="633"/>
      <c r="S40" s="633"/>
    </row>
    <row r="41" spans="1:19" ht="35.25" customHeight="1">
      <c r="A41" s="831" t="s">
        <v>83</v>
      </c>
      <c r="B41" s="1441" t="s">
        <v>83</v>
      </c>
      <c r="C41" s="1442"/>
      <c r="D41" s="1442"/>
      <c r="E41" s="1442"/>
      <c r="F41" s="1442"/>
      <c r="G41" s="1442"/>
      <c r="H41" s="1442"/>
      <c r="I41" s="1442"/>
      <c r="J41" s="1442"/>
      <c r="K41" s="1442"/>
      <c r="L41" s="1442"/>
      <c r="M41" s="1442"/>
      <c r="N41" s="1442"/>
      <c r="O41" s="1442"/>
    </row>
  </sheetData>
  <printOptions horizontalCentered="1"/>
  <pageMargins left="0.4" right="0.5" top="0.95" bottom="0.25" header="0.3" footer="0.25"/>
  <pageSetup scale="41" fitToHeight="0" orientation="landscape" r:id="rId1"/>
  <headerFooter scaleWithDoc="0">
    <oddFooter>&amp;R&amp;8 82</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458"/>
  <sheetViews>
    <sheetView showGridLines="0" zoomScale="80" zoomScaleNormal="80" workbookViewId="0"/>
  </sheetViews>
  <sheetFormatPr defaultColWidth="8.77734375" defaultRowHeight="18"/>
  <cols>
    <col min="1" max="1" width="4.109375" style="15" customWidth="1"/>
    <col min="2" max="2" width="58.77734375" style="15" customWidth="1"/>
    <col min="3" max="3" width="0.77734375" style="15" customWidth="1"/>
    <col min="4" max="4" width="2.109375" style="148" customWidth="1"/>
    <col min="5" max="5" width="20.77734375" style="15" customWidth="1"/>
    <col min="6" max="6" width="2.109375" style="148" customWidth="1"/>
    <col min="7" max="7" width="20.77734375" style="148" customWidth="1"/>
    <col min="8" max="8" width="2.44140625" style="148" customWidth="1"/>
    <col min="9" max="9" width="20.77734375" style="15" customWidth="1"/>
    <col min="10" max="10" width="2.109375" style="148" customWidth="1"/>
    <col min="11" max="11" width="20.77734375" style="15" customWidth="1"/>
    <col min="12" max="12" width="2.109375" style="148" customWidth="1"/>
    <col min="13" max="13" width="20.77734375" style="15" customWidth="1"/>
    <col min="14" max="14" width="2.77734375" style="15" customWidth="1"/>
    <col min="15" max="15" width="20.77734375" style="15" customWidth="1"/>
    <col min="16" max="16" width="2.109375" style="148" customWidth="1"/>
    <col min="17" max="17" width="20.77734375" style="15" customWidth="1"/>
    <col min="18" max="18" width="2.109375" style="148" customWidth="1"/>
    <col min="19" max="19" width="20.77734375" style="15" customWidth="1"/>
    <col min="20" max="16384" width="8.77734375" style="15"/>
  </cols>
  <sheetData>
    <row r="1" spans="1:19">
      <c r="A1" s="342" t="s">
        <v>76</v>
      </c>
    </row>
    <row r="3" spans="1:19" s="117" customFormat="1" ht="20.25">
      <c r="A3" s="1562" t="s">
        <v>77</v>
      </c>
      <c r="B3" s="1562"/>
      <c r="C3" s="1562"/>
      <c r="D3" s="1562"/>
      <c r="E3" s="1562"/>
      <c r="F3" s="1562"/>
      <c r="G3" s="1562"/>
      <c r="H3" s="1562"/>
      <c r="I3" s="889"/>
      <c r="J3" s="115"/>
      <c r="K3" s="889"/>
      <c r="L3" s="115"/>
      <c r="M3" s="889"/>
      <c r="N3" s="889"/>
      <c r="O3" s="889"/>
      <c r="P3" s="115"/>
      <c r="Q3" s="115"/>
      <c r="R3" s="115"/>
      <c r="S3" s="116" t="s">
        <v>486</v>
      </c>
    </row>
    <row r="4" spans="1:19" s="117" customFormat="1" ht="20.25">
      <c r="A4" s="1563" t="s">
        <v>487</v>
      </c>
      <c r="B4" s="1563"/>
      <c r="C4" s="1563"/>
      <c r="D4" s="1563"/>
      <c r="E4" s="1563"/>
      <c r="F4" s="1563"/>
      <c r="G4" s="1563"/>
      <c r="H4" s="1563"/>
      <c r="I4" s="889"/>
      <c r="J4" s="115"/>
      <c r="K4" s="889"/>
      <c r="L4" s="115"/>
      <c r="M4" s="889"/>
      <c r="N4" s="889"/>
      <c r="O4" s="889"/>
      <c r="P4" s="115"/>
      <c r="Q4" s="115"/>
      <c r="R4" s="115"/>
      <c r="S4" s="889"/>
    </row>
    <row r="5" spans="1:19" s="117" customFormat="1" ht="20.25">
      <c r="A5" s="1563" t="s">
        <v>446</v>
      </c>
      <c r="B5" s="1563"/>
      <c r="C5" s="1563"/>
      <c r="D5" s="1563"/>
      <c r="E5" s="1563"/>
      <c r="F5" s="1563"/>
      <c r="G5" s="1563"/>
      <c r="H5" s="1563"/>
      <c r="I5" s="889"/>
      <c r="J5" s="115"/>
      <c r="K5" s="889"/>
      <c r="L5" s="115"/>
      <c r="M5" s="889"/>
      <c r="N5" s="889"/>
      <c r="O5" s="889"/>
      <c r="P5" s="115"/>
      <c r="Q5" s="115"/>
      <c r="R5" s="115"/>
      <c r="S5" s="889"/>
    </row>
    <row r="6" spans="1:19" s="117" customFormat="1" ht="20.25">
      <c r="A6" s="1562" t="s">
        <v>2269</v>
      </c>
      <c r="B6" s="1562"/>
      <c r="C6" s="1562"/>
      <c r="D6" s="1562"/>
      <c r="E6" s="1562"/>
      <c r="F6" s="1562"/>
      <c r="G6" s="1562"/>
      <c r="H6" s="1562"/>
      <c r="I6" s="889"/>
      <c r="J6" s="889"/>
      <c r="K6" s="889"/>
      <c r="L6" s="889"/>
      <c r="M6" s="889"/>
      <c r="N6" s="889"/>
      <c r="O6" s="889"/>
      <c r="P6" s="889"/>
      <c r="Q6" s="889"/>
      <c r="R6" s="889"/>
      <c r="S6" s="889"/>
    </row>
    <row r="7" spans="1:19" s="120" customFormat="1" ht="15.75">
      <c r="A7" s="118"/>
      <c r="B7" s="118"/>
      <c r="C7" s="118"/>
      <c r="D7" s="119"/>
      <c r="F7" s="119"/>
      <c r="G7" s="119"/>
      <c r="H7" s="119"/>
      <c r="I7" s="118"/>
      <c r="J7" s="119"/>
      <c r="L7" s="119"/>
      <c r="P7" s="119"/>
      <c r="R7" s="119"/>
    </row>
    <row r="8" spans="1:19" s="120" customFormat="1" ht="15.75">
      <c r="D8" s="119"/>
      <c r="F8" s="119"/>
      <c r="G8" s="119"/>
      <c r="H8" s="119"/>
      <c r="I8" s="118"/>
      <c r="J8" s="119"/>
      <c r="L8" s="119"/>
      <c r="P8" s="119"/>
      <c r="R8" s="119"/>
    </row>
    <row r="9" spans="1:19" s="120" customFormat="1" ht="15.75">
      <c r="D9" s="119"/>
      <c r="F9" s="119"/>
      <c r="G9" s="119"/>
      <c r="H9" s="119"/>
      <c r="I9" s="121"/>
      <c r="J9" s="119"/>
      <c r="L9" s="119"/>
      <c r="M9" s="122" t="s">
        <v>447</v>
      </c>
      <c r="N9" s="122"/>
      <c r="O9" s="122"/>
      <c r="P9" s="122"/>
      <c r="Q9" s="123"/>
      <c r="R9" s="119"/>
    </row>
    <row r="10" spans="1:19" s="120" customFormat="1" ht="15.75">
      <c r="D10" s="119"/>
      <c r="E10" s="123" t="s">
        <v>448</v>
      </c>
      <c r="F10" s="119"/>
      <c r="G10"/>
      <c r="H10" s="119"/>
      <c r="I10" s="123"/>
      <c r="J10" s="119"/>
      <c r="L10" s="119"/>
      <c r="N10" s="123"/>
      <c r="O10"/>
      <c r="P10" s="119"/>
      <c r="Q10" s="123" t="s">
        <v>448</v>
      </c>
      <c r="R10" s="548"/>
    </row>
    <row r="11" spans="1:19" s="120" customFormat="1" ht="15.75">
      <c r="A11" s="61"/>
      <c r="B11" s="61"/>
      <c r="C11" s="61"/>
      <c r="D11" s="119"/>
      <c r="E11" s="123" t="s">
        <v>449</v>
      </c>
      <c r="F11" s="119"/>
      <c r="G11" s="123" t="s">
        <v>450</v>
      </c>
      <c r="H11" s="119"/>
      <c r="I11" s="123" t="s">
        <v>451</v>
      </c>
      <c r="J11" s="119"/>
      <c r="K11" s="123" t="s">
        <v>452</v>
      </c>
      <c r="L11" s="124"/>
      <c r="M11" s="125" t="s">
        <v>453</v>
      </c>
      <c r="N11" s="123"/>
      <c r="O11" s="123" t="s">
        <v>454</v>
      </c>
      <c r="P11" s="119"/>
      <c r="Q11" s="123" t="s">
        <v>449</v>
      </c>
      <c r="R11" s="548"/>
      <c r="S11" s="123" t="s">
        <v>454</v>
      </c>
    </row>
    <row r="12" spans="1:19" s="120" customFormat="1" ht="15.75">
      <c r="A12" s="61"/>
      <c r="B12" s="61"/>
      <c r="C12" s="61"/>
      <c r="D12" s="119"/>
      <c r="E12" s="123" t="s">
        <v>455</v>
      </c>
      <c r="F12" s="119"/>
      <c r="G12" s="123" t="s">
        <v>456</v>
      </c>
      <c r="H12" s="119"/>
      <c r="I12" s="123" t="s">
        <v>449</v>
      </c>
      <c r="J12" s="119"/>
      <c r="K12" s="123" t="s">
        <v>457</v>
      </c>
      <c r="L12" s="124"/>
      <c r="M12" s="125" t="s">
        <v>2272</v>
      </c>
      <c r="N12" s="123"/>
      <c r="O12" s="549" t="s">
        <v>2265</v>
      </c>
      <c r="P12" s="119"/>
      <c r="Q12" s="123" t="s">
        <v>455</v>
      </c>
      <c r="R12" s="548"/>
      <c r="S12" s="126" t="s">
        <v>2265</v>
      </c>
    </row>
    <row r="13" spans="1:19" s="120" customFormat="1" ht="15.75">
      <c r="A13" s="46"/>
      <c r="B13" s="46"/>
      <c r="C13" s="46"/>
      <c r="D13" s="119"/>
      <c r="E13" s="463" t="s">
        <v>2270</v>
      </c>
      <c r="F13" s="119"/>
      <c r="G13" s="463" t="s">
        <v>2271</v>
      </c>
      <c r="H13" s="119"/>
      <c r="I13" s="550" t="s">
        <v>458</v>
      </c>
      <c r="J13" s="119"/>
      <c r="K13" s="550" t="s">
        <v>459</v>
      </c>
      <c r="L13" s="124"/>
      <c r="M13" s="552" t="s">
        <v>460</v>
      </c>
      <c r="N13" s="126"/>
      <c r="O13" s="463" t="s">
        <v>461</v>
      </c>
      <c r="P13" s="119"/>
      <c r="Q13" s="463" t="s">
        <v>2273</v>
      </c>
      <c r="R13" s="548"/>
      <c r="S13" s="550" t="s">
        <v>462</v>
      </c>
    </row>
    <row r="14" spans="1:19" s="120" customFormat="1" ht="15">
      <c r="A14" s="61"/>
      <c r="B14" s="61"/>
      <c r="C14" s="61"/>
      <c r="D14" s="119"/>
      <c r="E14" s="127"/>
      <c r="F14" s="119"/>
      <c r="G14" s="119"/>
      <c r="H14" s="119"/>
      <c r="I14" s="127"/>
      <c r="J14" s="119"/>
      <c r="K14" s="127"/>
      <c r="L14" s="119"/>
      <c r="M14" s="127"/>
      <c r="P14" s="119"/>
      <c r="Q14" s="127"/>
      <c r="R14" s="548"/>
      <c r="S14" s="127"/>
    </row>
    <row r="15" spans="1:19" s="120" customFormat="1">
      <c r="A15" s="128" t="s">
        <v>488</v>
      </c>
      <c r="B15" s="61"/>
      <c r="C15" s="61"/>
      <c r="D15" s="119"/>
      <c r="F15" s="129"/>
      <c r="G15" s="119"/>
      <c r="H15" s="129"/>
      <c r="J15" s="129"/>
      <c r="L15" s="129"/>
      <c r="M15" s="37"/>
      <c r="N15" s="37"/>
      <c r="O15" s="37"/>
      <c r="P15" s="129"/>
      <c r="R15" s="548"/>
    </row>
    <row r="16" spans="1:19" s="120" customFormat="1" ht="15">
      <c r="A16" s="61"/>
      <c r="B16" s="61"/>
      <c r="C16" s="61"/>
      <c r="D16" s="119"/>
      <c r="F16" s="129"/>
      <c r="G16" s="119"/>
      <c r="H16" s="129"/>
      <c r="J16" s="129"/>
      <c r="L16" s="129"/>
      <c r="M16" s="130"/>
      <c r="N16" s="130"/>
      <c r="O16" s="130"/>
      <c r="P16" s="129"/>
      <c r="Q16" s="131"/>
      <c r="R16" s="548"/>
      <c r="S16" s="131"/>
    </row>
    <row r="17" spans="1:19" s="120" customFormat="1" ht="15">
      <c r="A17" s="132"/>
      <c r="B17" s="133" t="s">
        <v>489</v>
      </c>
      <c r="C17" s="133" t="s">
        <v>83</v>
      </c>
      <c r="D17" s="134"/>
      <c r="E17" s="710">
        <v>413088077</v>
      </c>
      <c r="F17" s="134"/>
      <c r="G17" s="134">
        <v>772013000</v>
      </c>
      <c r="H17" s="134"/>
      <c r="I17" s="739">
        <v>228166086</v>
      </c>
      <c r="J17" s="260"/>
      <c r="K17" s="739">
        <v>21678514</v>
      </c>
      <c r="L17" s="134"/>
      <c r="M17" s="739">
        <v>0</v>
      </c>
      <c r="N17" s="710"/>
      <c r="O17" s="739">
        <v>537837124</v>
      </c>
      <c r="P17" s="134"/>
      <c r="Q17" s="710">
        <f>ROUND(+SUM(E17)+SUM(G17)-SUM(I17)+SUM(K17) +SUM(M17)-SUM(O17),0)</f>
        <v>440776381</v>
      </c>
      <c r="R17" s="551"/>
      <c r="S17" s="838">
        <v>537947717</v>
      </c>
    </row>
    <row r="18" spans="1:19" s="120" customFormat="1" ht="15.75">
      <c r="A18" s="132"/>
      <c r="B18" s="133" t="s">
        <v>490</v>
      </c>
      <c r="C18" s="133" t="s">
        <v>83</v>
      </c>
      <c r="D18" s="119"/>
      <c r="E18" s="135">
        <v>942689</v>
      </c>
      <c r="F18" s="135"/>
      <c r="G18" s="136">
        <v>8200000</v>
      </c>
      <c r="H18" s="135"/>
      <c r="I18" s="740">
        <v>565497</v>
      </c>
      <c r="J18" s="848"/>
      <c r="K18" s="740">
        <v>0</v>
      </c>
      <c r="L18" s="887"/>
      <c r="M18" s="741">
        <v>0</v>
      </c>
      <c r="N18" s="135"/>
      <c r="O18" s="740">
        <v>6076382</v>
      </c>
      <c r="P18" s="135"/>
      <c r="Q18" s="742">
        <f t="shared" ref="Q18:Q26" si="0">ROUND(+SUM(E18)+SUM(G18)-SUM(I18)+SUM(K18) +SUM(M18)-SUM(O18),0)</f>
        <v>2500810</v>
      </c>
      <c r="R18" s="553"/>
      <c r="S18" s="740">
        <v>6076382</v>
      </c>
    </row>
    <row r="19" spans="1:19" s="120" customFormat="1" ht="15.75">
      <c r="A19" s="61"/>
      <c r="B19" s="133" t="s">
        <v>491</v>
      </c>
      <c r="C19" s="133" t="s">
        <v>83</v>
      </c>
      <c r="D19" s="119"/>
      <c r="E19" s="135">
        <v>147935254</v>
      </c>
      <c r="F19" s="886"/>
      <c r="G19" s="136">
        <v>246794500</v>
      </c>
      <c r="H19" s="135"/>
      <c r="I19" s="740">
        <v>5667006</v>
      </c>
      <c r="J19" s="848"/>
      <c r="K19" s="740">
        <v>33382000</v>
      </c>
      <c r="L19" s="887"/>
      <c r="M19" s="741">
        <v>0</v>
      </c>
      <c r="N19" s="135"/>
      <c r="O19" s="740">
        <v>232042394</v>
      </c>
      <c r="P19" s="887"/>
      <c r="Q19" s="742">
        <f t="shared" si="0"/>
        <v>190402354</v>
      </c>
      <c r="R19" s="554"/>
      <c r="S19" s="740">
        <v>230672888</v>
      </c>
    </row>
    <row r="20" spans="1:19" s="120" customFormat="1" ht="15.75">
      <c r="A20" s="61"/>
      <c r="B20" s="133" t="s">
        <v>492</v>
      </c>
      <c r="C20" s="133" t="s">
        <v>83</v>
      </c>
      <c r="D20" s="137"/>
      <c r="E20" s="135">
        <v>167080201</v>
      </c>
      <c r="F20" s="135"/>
      <c r="G20" s="136">
        <v>140883250</v>
      </c>
      <c r="H20" s="135"/>
      <c r="I20" s="740">
        <v>24558296</v>
      </c>
      <c r="J20" s="848"/>
      <c r="K20" s="740">
        <v>662241</v>
      </c>
      <c r="L20" s="887"/>
      <c r="M20" s="741">
        <v>0</v>
      </c>
      <c r="N20" s="135"/>
      <c r="O20" s="740">
        <v>109631490</v>
      </c>
      <c r="P20" s="135"/>
      <c r="Q20" s="742">
        <f t="shared" si="0"/>
        <v>174435906</v>
      </c>
      <c r="R20" s="553"/>
      <c r="S20" s="740">
        <v>109634927</v>
      </c>
    </row>
    <row r="21" spans="1:19" s="120" customFormat="1" ht="15.75">
      <c r="A21" s="61"/>
      <c r="B21" s="133" t="s">
        <v>493</v>
      </c>
      <c r="C21" s="133" t="s">
        <v>83</v>
      </c>
      <c r="D21" s="138"/>
      <c r="E21" s="135">
        <v>4341735</v>
      </c>
      <c r="F21" s="135"/>
      <c r="G21" s="136">
        <v>21432000</v>
      </c>
      <c r="H21" s="135"/>
      <c r="I21" s="740">
        <v>4257829</v>
      </c>
      <c r="J21" s="848"/>
      <c r="K21" s="740">
        <v>200000</v>
      </c>
      <c r="L21" s="887"/>
      <c r="M21" s="741">
        <v>0</v>
      </c>
      <c r="N21" s="135"/>
      <c r="O21" s="740">
        <v>14495139</v>
      </c>
      <c r="P21" s="135"/>
      <c r="Q21" s="742">
        <f t="shared" si="0"/>
        <v>7220767</v>
      </c>
      <c r="R21" s="553"/>
      <c r="S21" s="740">
        <v>14495139</v>
      </c>
    </row>
    <row r="22" spans="1:19" s="120" customFormat="1" ht="15.75">
      <c r="A22" s="61"/>
      <c r="B22" s="133" t="s">
        <v>494</v>
      </c>
      <c r="C22" s="133" t="s">
        <v>89</v>
      </c>
      <c r="D22" s="138"/>
      <c r="E22" s="135">
        <v>22826251</v>
      </c>
      <c r="F22" s="135"/>
      <c r="G22" s="136">
        <v>89718000</v>
      </c>
      <c r="H22" s="135"/>
      <c r="I22" s="740">
        <v>401546</v>
      </c>
      <c r="J22" s="848"/>
      <c r="K22" s="740">
        <v>1643000</v>
      </c>
      <c r="L22" s="887"/>
      <c r="M22" s="741">
        <v>0</v>
      </c>
      <c r="N22" s="135"/>
      <c r="O22" s="740">
        <v>95085477</v>
      </c>
      <c r="P22" s="135"/>
      <c r="Q22" s="742">
        <f t="shared" si="0"/>
        <v>18700228</v>
      </c>
      <c r="R22" s="553"/>
      <c r="S22" s="740">
        <v>95150477</v>
      </c>
    </row>
    <row r="23" spans="1:19" s="120" customFormat="1" ht="15.75">
      <c r="A23" s="61"/>
      <c r="B23" s="133" t="s">
        <v>495</v>
      </c>
      <c r="C23" s="133" t="s">
        <v>83</v>
      </c>
      <c r="D23" s="119"/>
      <c r="E23" s="135">
        <v>8839390</v>
      </c>
      <c r="F23" s="135"/>
      <c r="G23" s="136">
        <v>38871000</v>
      </c>
      <c r="H23" s="135"/>
      <c r="I23" s="740">
        <v>5589635</v>
      </c>
      <c r="J23" s="848"/>
      <c r="K23" s="740">
        <v>0</v>
      </c>
      <c r="L23" s="887"/>
      <c r="M23" s="741">
        <v>0</v>
      </c>
      <c r="N23" s="135"/>
      <c r="O23" s="740">
        <v>37674324</v>
      </c>
      <c r="P23" s="135"/>
      <c r="Q23" s="742">
        <f t="shared" si="0"/>
        <v>4446431</v>
      </c>
      <c r="R23" s="553"/>
      <c r="S23" s="740">
        <v>37674324</v>
      </c>
    </row>
    <row r="24" spans="1:19" s="120" customFormat="1" ht="15.75">
      <c r="A24" s="46"/>
      <c r="B24" s="133" t="s">
        <v>496</v>
      </c>
      <c r="C24" s="133" t="s">
        <v>83</v>
      </c>
      <c r="D24" s="119"/>
      <c r="E24" s="135">
        <v>3539362929</v>
      </c>
      <c r="F24" s="135"/>
      <c r="G24" s="136">
        <v>4031814567</v>
      </c>
      <c r="H24" s="135"/>
      <c r="I24" s="740">
        <v>133432666</v>
      </c>
      <c r="J24" s="848"/>
      <c r="K24" s="740">
        <v>126112394</v>
      </c>
      <c r="L24" s="887"/>
      <c r="M24" s="741">
        <v>0</v>
      </c>
      <c r="N24" s="135"/>
      <c r="O24" s="740">
        <v>4066290273</v>
      </c>
      <c r="P24" s="135"/>
      <c r="Q24" s="742">
        <f t="shared" si="0"/>
        <v>3497566951</v>
      </c>
      <c r="R24" s="553"/>
      <c r="S24" s="740">
        <v>4066351927</v>
      </c>
    </row>
    <row r="25" spans="1:19" s="120" customFormat="1" ht="15.75">
      <c r="B25" s="133" t="s">
        <v>497</v>
      </c>
      <c r="C25" s="133" t="s">
        <v>83</v>
      </c>
      <c r="D25" s="138"/>
      <c r="E25" s="135">
        <v>472027525</v>
      </c>
      <c r="F25" s="140"/>
      <c r="G25" s="136">
        <v>2282955650</v>
      </c>
      <c r="H25" s="135"/>
      <c r="I25" s="740">
        <v>480501</v>
      </c>
      <c r="J25" s="848"/>
      <c r="K25" s="740">
        <v>20469741</v>
      </c>
      <c r="L25" s="887"/>
      <c r="M25" s="741">
        <v>0</v>
      </c>
      <c r="N25" s="135"/>
      <c r="O25" s="740">
        <v>2289980891</v>
      </c>
      <c r="P25" s="140"/>
      <c r="Q25" s="742">
        <f t="shared" si="0"/>
        <v>484991524</v>
      </c>
      <c r="R25" s="555"/>
      <c r="S25" s="740">
        <v>2289980891</v>
      </c>
    </row>
    <row r="26" spans="1:19" s="120" customFormat="1" ht="15.75">
      <c r="B26" s="133" t="s">
        <v>498</v>
      </c>
      <c r="C26" s="133" t="s">
        <v>83</v>
      </c>
      <c r="D26" s="138"/>
      <c r="E26" s="135">
        <v>24993005</v>
      </c>
      <c r="F26" s="140"/>
      <c r="G26" s="136">
        <v>83426000</v>
      </c>
      <c r="H26" s="135"/>
      <c r="I26" s="740">
        <v>23750837</v>
      </c>
      <c r="J26" s="848"/>
      <c r="K26" s="740">
        <v>0</v>
      </c>
      <c r="L26" s="887"/>
      <c r="M26" s="741">
        <v>0</v>
      </c>
      <c r="N26" s="135"/>
      <c r="O26" s="740">
        <v>52145239</v>
      </c>
      <c r="P26" s="140"/>
      <c r="Q26" s="742">
        <f t="shared" si="0"/>
        <v>32522929</v>
      </c>
      <c r="R26" s="555"/>
      <c r="S26" s="740">
        <v>52145239</v>
      </c>
    </row>
    <row r="27" spans="1:19" s="120" customFormat="1" ht="15.75">
      <c r="A27" s="61"/>
      <c r="B27" s="133" t="s">
        <v>499</v>
      </c>
      <c r="C27" s="133" t="s">
        <v>83</v>
      </c>
      <c r="D27" s="138"/>
      <c r="E27" s="135">
        <v>834451</v>
      </c>
      <c r="F27" s="135"/>
      <c r="G27" s="136">
        <v>7101000</v>
      </c>
      <c r="H27" s="135"/>
      <c r="I27" s="740">
        <v>668876</v>
      </c>
      <c r="J27" s="848"/>
      <c r="K27" s="740">
        <v>1265000</v>
      </c>
      <c r="L27" s="887"/>
      <c r="M27" s="741">
        <v>0</v>
      </c>
      <c r="N27" s="135"/>
      <c r="O27" s="740">
        <v>5370907</v>
      </c>
      <c r="P27" s="135"/>
      <c r="Q27" s="742">
        <f>ROUND(+SUM(E27)+SUM(G27)-SUM(I27)+SUM(K27) +SUM(M27)-SUM(O27),0)</f>
        <v>3160668</v>
      </c>
      <c r="R27" s="553"/>
      <c r="S27" s="740">
        <v>5370907</v>
      </c>
    </row>
    <row r="28" spans="1:19" s="120" customFormat="1" ht="15.75">
      <c r="A28" s="61"/>
      <c r="B28" s="133" t="s">
        <v>500</v>
      </c>
      <c r="C28" s="133" t="s">
        <v>83</v>
      </c>
      <c r="D28" s="138"/>
      <c r="E28" s="135">
        <v>275807479</v>
      </c>
      <c r="F28" s="135"/>
      <c r="G28" s="136">
        <v>3288747000</v>
      </c>
      <c r="H28" s="135"/>
      <c r="I28" s="740">
        <v>49329020.479999997</v>
      </c>
      <c r="J28" s="848"/>
      <c r="K28" s="740">
        <v>269313385</v>
      </c>
      <c r="L28" s="887"/>
      <c r="M28" s="741">
        <v>0</v>
      </c>
      <c r="N28" s="135"/>
      <c r="O28" s="740">
        <v>3058275129</v>
      </c>
      <c r="P28" s="135"/>
      <c r="Q28" s="742">
        <f>ROUND(+SUM(E28)+SUM(G28)-SUM(I28)+SUM(K28) +SUM(M28)-SUM(O28),0)</f>
        <v>726263715</v>
      </c>
      <c r="R28" s="553"/>
      <c r="S28" s="740">
        <v>3058570954</v>
      </c>
    </row>
    <row r="29" spans="1:19" s="144" customFormat="1" ht="15.75">
      <c r="A29" s="141"/>
      <c r="B29" s="133" t="s">
        <v>501</v>
      </c>
      <c r="C29" s="133" t="s">
        <v>89</v>
      </c>
      <c r="D29" s="119"/>
      <c r="E29" s="135">
        <v>725658717</v>
      </c>
      <c r="F29" s="135"/>
      <c r="G29" s="136">
        <v>753471000</v>
      </c>
      <c r="H29" s="135"/>
      <c r="I29" s="740">
        <v>4939340.76</v>
      </c>
      <c r="J29" s="848"/>
      <c r="K29" s="740">
        <v>30295356</v>
      </c>
      <c r="L29" s="887"/>
      <c r="M29" s="741">
        <v>0</v>
      </c>
      <c r="N29" s="135"/>
      <c r="O29" s="740">
        <v>594024582</v>
      </c>
      <c r="P29" s="135"/>
      <c r="Q29" s="742">
        <f>ROUND(+SUM(E29)+SUM(G29)-SUM(I29)+SUM(K29) +SUM(M29)-SUM(O29),0)</f>
        <v>910461150</v>
      </c>
      <c r="R29" s="553"/>
      <c r="S29" s="740">
        <v>594024582</v>
      </c>
    </row>
    <row r="30" spans="1:19" s="144" customFormat="1" ht="15.75">
      <c r="A30" s="141"/>
      <c r="B30" s="1557" t="s">
        <v>2340</v>
      </c>
      <c r="C30" s="611" t="s">
        <v>83</v>
      </c>
      <c r="E30" s="135">
        <v>0</v>
      </c>
      <c r="F30" s="135"/>
      <c r="G30" s="136">
        <v>1500000</v>
      </c>
      <c r="H30" s="135"/>
      <c r="I30" s="740">
        <v>0</v>
      </c>
      <c r="J30" s="848"/>
      <c r="K30" s="740">
        <v>0</v>
      </c>
      <c r="L30" s="887"/>
      <c r="M30" s="741">
        <v>0</v>
      </c>
      <c r="N30" s="135"/>
      <c r="O30" s="740">
        <v>713092</v>
      </c>
      <c r="P30" s="135"/>
      <c r="Q30" s="742">
        <f>ROUND(+SUM(E30)+SUM(G30)-SUM(I30)+SUM(K30) +SUM(M30)-SUM(O30),0)</f>
        <v>786908</v>
      </c>
      <c r="R30" s="553"/>
      <c r="S30" s="740">
        <v>713092</v>
      </c>
    </row>
    <row r="31" spans="1:19" s="144" customFormat="1" ht="15.75">
      <c r="A31" s="141"/>
      <c r="B31" s="133" t="s">
        <v>502</v>
      </c>
      <c r="C31" s="133" t="s">
        <v>83</v>
      </c>
      <c r="D31" s="142"/>
      <c r="E31" s="135">
        <v>208946694</v>
      </c>
      <c r="F31" s="143"/>
      <c r="G31" s="136">
        <v>82963000</v>
      </c>
      <c r="H31" s="135"/>
      <c r="I31" s="740">
        <v>1568633</v>
      </c>
      <c r="J31" s="848"/>
      <c r="K31" s="740">
        <v>-2840000</v>
      </c>
      <c r="L31" s="887"/>
      <c r="M31" s="741">
        <v>0</v>
      </c>
      <c r="N31" s="135"/>
      <c r="O31" s="740">
        <v>76226648</v>
      </c>
      <c r="P31" s="143"/>
      <c r="Q31" s="742">
        <f t="shared" ref="Q31:Q47" si="1">ROUND(+SUM(E31)+SUM(G31)-SUM(I31)+SUM(K31) +SUM(M31)-SUM(O31),0)</f>
        <v>211274413</v>
      </c>
      <c r="R31" s="556"/>
      <c r="S31" s="740">
        <v>76226648</v>
      </c>
    </row>
    <row r="32" spans="1:19" s="144" customFormat="1" ht="15.75">
      <c r="A32" s="47"/>
      <c r="B32" s="133" t="s">
        <v>503</v>
      </c>
      <c r="C32" s="133" t="s">
        <v>83</v>
      </c>
      <c r="D32" s="142"/>
      <c r="E32" s="135">
        <v>4446918701</v>
      </c>
      <c r="F32" s="143"/>
      <c r="G32" s="136">
        <v>35051671850</v>
      </c>
      <c r="H32" s="135"/>
      <c r="I32" s="740">
        <v>7052718</v>
      </c>
      <c r="J32" s="848"/>
      <c r="K32" s="740">
        <v>-202362236</v>
      </c>
      <c r="L32" s="887"/>
      <c r="M32" s="741">
        <v>0</v>
      </c>
      <c r="N32" s="135"/>
      <c r="O32" s="740">
        <v>34684614860</v>
      </c>
      <c r="P32" s="143"/>
      <c r="Q32" s="742">
        <f t="shared" si="1"/>
        <v>4604560737</v>
      </c>
      <c r="R32" s="556"/>
      <c r="S32" s="740">
        <v>34684607304</v>
      </c>
    </row>
    <row r="33" spans="1:19" s="144" customFormat="1" ht="15.75">
      <c r="A33" s="47"/>
      <c r="B33" s="133" t="s">
        <v>504</v>
      </c>
      <c r="C33" s="133" t="s">
        <v>83</v>
      </c>
      <c r="D33" s="145"/>
      <c r="E33" s="135">
        <v>24457389</v>
      </c>
      <c r="F33" s="143"/>
      <c r="G33" s="136">
        <v>37888000</v>
      </c>
      <c r="H33" s="135"/>
      <c r="I33" s="740">
        <v>10555681</v>
      </c>
      <c r="J33" s="848"/>
      <c r="K33" s="740">
        <v>0</v>
      </c>
      <c r="L33" s="887"/>
      <c r="M33" s="741">
        <v>0</v>
      </c>
      <c r="N33" s="135"/>
      <c r="O33" s="740">
        <v>30529744</v>
      </c>
      <c r="P33" s="711"/>
      <c r="Q33" s="742">
        <f t="shared" si="1"/>
        <v>21259964</v>
      </c>
      <c r="R33" s="712"/>
      <c r="S33" s="740">
        <v>30529744</v>
      </c>
    </row>
    <row r="34" spans="1:19" s="144" customFormat="1" ht="15.75">
      <c r="A34" s="47"/>
      <c r="B34" s="133" t="s">
        <v>505</v>
      </c>
      <c r="C34" s="133" t="s">
        <v>83</v>
      </c>
      <c r="D34" s="61"/>
      <c r="E34" s="135">
        <v>114295611</v>
      </c>
      <c r="F34" s="143"/>
      <c r="G34" s="136">
        <v>65439000</v>
      </c>
      <c r="H34" s="135"/>
      <c r="I34" s="740">
        <v>19613989</v>
      </c>
      <c r="J34" s="848"/>
      <c r="K34" s="740">
        <v>-16347298</v>
      </c>
      <c r="L34" s="887"/>
      <c r="M34" s="741">
        <v>9884561</v>
      </c>
      <c r="N34" s="135"/>
      <c r="O34" s="740">
        <v>47533045</v>
      </c>
      <c r="P34" s="848"/>
      <c r="Q34" s="742">
        <f t="shared" si="1"/>
        <v>106124840</v>
      </c>
      <c r="R34" s="557"/>
      <c r="S34" s="740">
        <v>47532090</v>
      </c>
    </row>
    <row r="35" spans="1:19" s="120" customFormat="1" ht="15.75">
      <c r="B35" s="133" t="s">
        <v>506</v>
      </c>
      <c r="C35" s="133" t="s">
        <v>83</v>
      </c>
      <c r="D35" s="61"/>
      <c r="E35" s="135">
        <v>99798433</v>
      </c>
      <c r="F35" s="143"/>
      <c r="G35" s="136">
        <v>278726200</v>
      </c>
      <c r="H35" s="135"/>
      <c r="I35" s="740">
        <v>50232240</v>
      </c>
      <c r="J35" s="848"/>
      <c r="K35" s="740">
        <v>2520941</v>
      </c>
      <c r="L35" s="887"/>
      <c r="M35" s="741">
        <v>0</v>
      </c>
      <c r="N35" s="135"/>
      <c r="O35" s="740">
        <v>188048028</v>
      </c>
      <c r="P35" s="848"/>
      <c r="Q35" s="742">
        <f t="shared" si="1"/>
        <v>142765306</v>
      </c>
      <c r="R35" s="557"/>
      <c r="S35" s="740">
        <v>188047472</v>
      </c>
    </row>
    <row r="36" spans="1:19" s="144" customFormat="1" ht="15.75">
      <c r="A36" s="47"/>
      <c r="B36" s="133" t="s">
        <v>2247</v>
      </c>
      <c r="C36" s="133" t="s">
        <v>83</v>
      </c>
      <c r="D36" s="119"/>
      <c r="E36" s="135">
        <v>1989268</v>
      </c>
      <c r="F36" s="135"/>
      <c r="G36" s="136">
        <v>9160000</v>
      </c>
      <c r="H36" s="135"/>
      <c r="I36" s="740">
        <v>1915324</v>
      </c>
      <c r="J36" s="848"/>
      <c r="K36" s="740">
        <v>0</v>
      </c>
      <c r="L36" s="887"/>
      <c r="M36" s="741">
        <v>0</v>
      </c>
      <c r="N36" s="135"/>
      <c r="O36" s="740">
        <v>8560252</v>
      </c>
      <c r="P36" s="135"/>
      <c r="Q36" s="742">
        <f>ROUND(+SUM(E36)+SUM(G36)-SUM(I36)+SUM(K36) +SUM(M36)-SUM(O36),0)</f>
        <v>673692</v>
      </c>
      <c r="R36" s="553"/>
      <c r="S36" s="740">
        <v>8560252</v>
      </c>
    </row>
    <row r="37" spans="1:19" s="120" customFormat="1" ht="15.75">
      <c r="B37" s="133" t="s">
        <v>507</v>
      </c>
      <c r="C37" s="133" t="s">
        <v>83</v>
      </c>
      <c r="D37" s="61"/>
      <c r="E37" s="135">
        <v>746372</v>
      </c>
      <c r="F37" s="143"/>
      <c r="G37" s="136">
        <v>25703000</v>
      </c>
      <c r="H37" s="135"/>
      <c r="I37" s="740">
        <v>220386</v>
      </c>
      <c r="J37" s="848"/>
      <c r="K37" s="740">
        <v>0</v>
      </c>
      <c r="L37" s="887"/>
      <c r="M37" s="741">
        <v>0</v>
      </c>
      <c r="N37" s="135"/>
      <c r="O37" s="740">
        <v>23365118</v>
      </c>
      <c r="P37" s="848"/>
      <c r="Q37" s="742">
        <f t="shared" si="1"/>
        <v>2863868</v>
      </c>
      <c r="R37" s="557"/>
      <c r="S37" s="740">
        <v>23365118</v>
      </c>
    </row>
    <row r="38" spans="1:19" s="144" customFormat="1" ht="15.75">
      <c r="A38" s="47"/>
      <c r="B38" s="133" t="s">
        <v>508</v>
      </c>
      <c r="C38" s="133" t="s">
        <v>83</v>
      </c>
      <c r="D38" s="61"/>
      <c r="E38" s="135">
        <v>12540808</v>
      </c>
      <c r="F38" s="143"/>
      <c r="G38" s="136">
        <v>3250000</v>
      </c>
      <c r="H38" s="135"/>
      <c r="I38" s="740">
        <v>0</v>
      </c>
      <c r="J38" s="848"/>
      <c r="K38" s="740">
        <v>-3990939</v>
      </c>
      <c r="L38" s="887"/>
      <c r="M38" s="741">
        <v>0</v>
      </c>
      <c r="N38" s="135"/>
      <c r="O38" s="740">
        <v>3747447</v>
      </c>
      <c r="P38" s="848"/>
      <c r="Q38" s="742">
        <f t="shared" si="1"/>
        <v>8052422</v>
      </c>
      <c r="R38" s="557"/>
      <c r="S38" s="740">
        <v>3747447</v>
      </c>
    </row>
    <row r="39" spans="1:19" s="144" customFormat="1" ht="15.75">
      <c r="A39" s="47"/>
      <c r="B39" s="133" t="s">
        <v>509</v>
      </c>
      <c r="C39" s="133" t="s">
        <v>83</v>
      </c>
      <c r="D39" s="119"/>
      <c r="E39" s="135">
        <v>1634264</v>
      </c>
      <c r="F39" s="135"/>
      <c r="G39" s="136">
        <v>0</v>
      </c>
      <c r="H39" s="135"/>
      <c r="I39" s="740">
        <v>0</v>
      </c>
      <c r="J39" s="848"/>
      <c r="K39" s="740">
        <v>0</v>
      </c>
      <c r="L39" s="887"/>
      <c r="M39" s="741">
        <v>0</v>
      </c>
      <c r="N39" s="135"/>
      <c r="O39" s="740">
        <v>0</v>
      </c>
      <c r="P39" s="135"/>
      <c r="Q39" s="742">
        <f t="shared" si="1"/>
        <v>1634264</v>
      </c>
      <c r="R39" s="553"/>
      <c r="S39" s="740">
        <v>0</v>
      </c>
    </row>
    <row r="40" spans="1:19" s="120" customFormat="1" ht="15.75">
      <c r="B40" s="133" t="s">
        <v>510</v>
      </c>
      <c r="C40" s="133" t="s">
        <v>83</v>
      </c>
      <c r="D40" s="61"/>
      <c r="E40" s="135">
        <v>36581553</v>
      </c>
      <c r="F40" s="143"/>
      <c r="G40" s="136">
        <v>209946000</v>
      </c>
      <c r="H40" s="135"/>
      <c r="I40" s="740">
        <v>28512617</v>
      </c>
      <c r="J40" s="848"/>
      <c r="K40" s="740">
        <v>457568</v>
      </c>
      <c r="L40" s="887"/>
      <c r="M40" s="741">
        <v>0</v>
      </c>
      <c r="N40" s="135"/>
      <c r="O40" s="740">
        <v>138557500</v>
      </c>
      <c r="P40" s="848"/>
      <c r="Q40" s="742">
        <f t="shared" si="1"/>
        <v>79915004</v>
      </c>
      <c r="R40" s="557"/>
      <c r="S40" s="740">
        <v>138557500</v>
      </c>
    </row>
    <row r="41" spans="1:19" s="120" customFormat="1" ht="15.75">
      <c r="B41" s="133" t="s">
        <v>511</v>
      </c>
      <c r="C41" s="133" t="s">
        <v>83</v>
      </c>
      <c r="D41" s="61"/>
      <c r="E41" s="135">
        <v>0</v>
      </c>
      <c r="F41" s="143"/>
      <c r="G41" s="136">
        <v>546000</v>
      </c>
      <c r="H41" s="135"/>
      <c r="I41" s="740">
        <v>0</v>
      </c>
      <c r="J41" s="848"/>
      <c r="K41" s="740">
        <v>0</v>
      </c>
      <c r="L41" s="887"/>
      <c r="M41" s="741">
        <v>0</v>
      </c>
      <c r="N41" s="135"/>
      <c r="O41" s="740">
        <v>546000</v>
      </c>
      <c r="P41" s="848"/>
      <c r="Q41" s="742">
        <f t="shared" si="1"/>
        <v>0</v>
      </c>
      <c r="R41" s="557"/>
      <c r="S41" s="740">
        <v>546000</v>
      </c>
    </row>
    <row r="42" spans="1:19" s="120" customFormat="1" ht="15.75">
      <c r="B42" s="133" t="s">
        <v>512</v>
      </c>
      <c r="C42" s="133" t="s">
        <v>89</v>
      </c>
      <c r="D42" s="119"/>
      <c r="E42" s="135">
        <v>50596518001</v>
      </c>
      <c r="F42" s="135"/>
      <c r="G42" s="136">
        <v>33238290806</v>
      </c>
      <c r="H42" s="135"/>
      <c r="I42" s="740">
        <v>35314765557</v>
      </c>
      <c r="J42" s="848"/>
      <c r="K42" s="740">
        <v>4983968256</v>
      </c>
      <c r="L42" s="887"/>
      <c r="M42" s="741">
        <v>0</v>
      </c>
      <c r="N42" s="135"/>
      <c r="O42" s="740">
        <v>29879234359</v>
      </c>
      <c r="P42" s="135"/>
      <c r="Q42" s="742">
        <f t="shared" si="1"/>
        <v>23624777147</v>
      </c>
      <c r="R42" s="553"/>
      <c r="S42" s="740">
        <v>29880160304</v>
      </c>
    </row>
    <row r="43" spans="1:19" s="120" customFormat="1" ht="15.75">
      <c r="B43" s="133" t="s">
        <v>513</v>
      </c>
      <c r="C43" s="133" t="s">
        <v>83</v>
      </c>
      <c r="D43" s="119"/>
      <c r="E43" s="135">
        <v>613833854</v>
      </c>
      <c r="F43" s="135"/>
      <c r="G43" s="136">
        <v>1032210000</v>
      </c>
      <c r="H43" s="135"/>
      <c r="I43" s="740">
        <v>116679991</v>
      </c>
      <c r="J43" s="848"/>
      <c r="K43" s="740">
        <v>5732026</v>
      </c>
      <c r="L43" s="887"/>
      <c r="M43" s="741">
        <v>0</v>
      </c>
      <c r="N43" s="135"/>
      <c r="O43" s="740">
        <v>928935965</v>
      </c>
      <c r="P43" s="135"/>
      <c r="Q43" s="742">
        <f t="shared" si="1"/>
        <v>606159924</v>
      </c>
      <c r="R43" s="553"/>
      <c r="S43" s="740">
        <v>928938715</v>
      </c>
    </row>
    <row r="44" spans="1:19" s="120" customFormat="1" ht="15.75">
      <c r="B44" s="133" t="s">
        <v>514</v>
      </c>
      <c r="C44" s="133" t="s">
        <v>83</v>
      </c>
      <c r="D44" s="119"/>
      <c r="E44" s="135">
        <v>1702792620</v>
      </c>
      <c r="F44" s="135"/>
      <c r="G44" s="136">
        <v>203360000</v>
      </c>
      <c r="H44" s="135"/>
      <c r="I44" s="740">
        <v>162453598</v>
      </c>
      <c r="J44" s="848"/>
      <c r="K44" s="740">
        <v>8070000</v>
      </c>
      <c r="L44" s="887"/>
      <c r="M44" s="741">
        <v>0</v>
      </c>
      <c r="N44" s="135"/>
      <c r="O44" s="740">
        <v>45545307</v>
      </c>
      <c r="P44" s="135"/>
      <c r="Q44" s="742">
        <f t="shared" si="1"/>
        <v>1706223715</v>
      </c>
      <c r="R44" s="553"/>
      <c r="S44" s="740">
        <v>45545307</v>
      </c>
    </row>
    <row r="45" spans="1:19" s="120" customFormat="1" ht="15.75">
      <c r="B45" s="133" t="s">
        <v>515</v>
      </c>
      <c r="C45" s="133" t="s">
        <v>89</v>
      </c>
      <c r="D45" s="119"/>
      <c r="E45" s="135">
        <v>133472998</v>
      </c>
      <c r="F45" s="135"/>
      <c r="G45" s="136">
        <v>162132000</v>
      </c>
      <c r="H45" s="135"/>
      <c r="I45" s="740">
        <v>47023892</v>
      </c>
      <c r="J45" s="848"/>
      <c r="K45" s="740">
        <v>-37679696</v>
      </c>
      <c r="L45" s="887"/>
      <c r="M45" s="741">
        <v>0</v>
      </c>
      <c r="N45" s="135"/>
      <c r="O45" s="740">
        <v>42882380</v>
      </c>
      <c r="P45" s="135"/>
      <c r="Q45" s="742">
        <f t="shared" si="1"/>
        <v>168019030</v>
      </c>
      <c r="R45" s="553"/>
      <c r="S45" s="740">
        <v>42822512</v>
      </c>
    </row>
    <row r="46" spans="1:19" s="120" customFormat="1" ht="15.75">
      <c r="B46" s="133" t="s">
        <v>516</v>
      </c>
      <c r="C46" s="133" t="s">
        <v>83</v>
      </c>
      <c r="D46" s="119"/>
      <c r="E46" s="135">
        <v>1357985</v>
      </c>
      <c r="F46" s="135"/>
      <c r="G46" s="136">
        <v>495000</v>
      </c>
      <c r="H46" s="135"/>
      <c r="I46" s="740">
        <v>104807</v>
      </c>
      <c r="J46" s="848"/>
      <c r="K46" s="740">
        <v>0</v>
      </c>
      <c r="L46" s="887"/>
      <c r="M46" s="741">
        <v>0</v>
      </c>
      <c r="N46" s="135"/>
      <c r="O46" s="740">
        <v>270763</v>
      </c>
      <c r="P46" s="135"/>
      <c r="Q46" s="742">
        <f t="shared" si="1"/>
        <v>1477415</v>
      </c>
      <c r="R46" s="553"/>
      <c r="S46" s="740">
        <v>270763</v>
      </c>
    </row>
    <row r="47" spans="1:19" s="120" customFormat="1" ht="15.75">
      <c r="B47" s="133" t="s">
        <v>517</v>
      </c>
      <c r="C47" s="133" t="s">
        <v>83</v>
      </c>
      <c r="D47" s="119"/>
      <c r="E47" s="135">
        <v>3447227</v>
      </c>
      <c r="F47" s="135"/>
      <c r="G47" s="136">
        <v>33870000</v>
      </c>
      <c r="H47" s="135"/>
      <c r="I47" s="740">
        <v>2724218</v>
      </c>
      <c r="J47" s="848"/>
      <c r="K47" s="740">
        <v>0</v>
      </c>
      <c r="L47" s="887"/>
      <c r="M47" s="741">
        <v>0</v>
      </c>
      <c r="N47" s="135"/>
      <c r="O47" s="740">
        <v>29993046</v>
      </c>
      <c r="P47" s="135"/>
      <c r="Q47" s="742">
        <f t="shared" si="1"/>
        <v>4599963</v>
      </c>
      <c r="R47" s="553"/>
      <c r="S47" s="740">
        <v>29988419</v>
      </c>
    </row>
    <row r="48" spans="1:19" s="120" customFormat="1" ht="15.75">
      <c r="B48" s="796" t="s">
        <v>518</v>
      </c>
      <c r="C48" s="259" t="s">
        <v>83</v>
      </c>
      <c r="D48" s="259" t="s">
        <v>83</v>
      </c>
      <c r="E48" s="135">
        <v>265812453</v>
      </c>
      <c r="F48" s="135"/>
      <c r="G48" s="136">
        <v>92000000</v>
      </c>
      <c r="H48" s="135"/>
      <c r="I48" s="740">
        <v>58866889</v>
      </c>
      <c r="J48" s="848"/>
      <c r="K48" s="740">
        <v>47000000</v>
      </c>
      <c r="L48" s="887"/>
      <c r="M48" s="741">
        <v>0</v>
      </c>
      <c r="N48" s="135"/>
      <c r="O48" s="740">
        <v>115314866</v>
      </c>
      <c r="P48" s="135"/>
      <c r="Q48" s="135">
        <f t="shared" ref="Q48:Q68" si="2">ROUND(+SUM(E48)+SUM(G48)-SUM(I48)+SUM(K48) +SUM(M48)-SUM(O48),0)</f>
        <v>230630698</v>
      </c>
      <c r="R48" s="553"/>
      <c r="S48" s="740">
        <v>115314866</v>
      </c>
    </row>
    <row r="49" spans="2:19" s="120" customFormat="1" ht="15.75">
      <c r="B49" s="133" t="s">
        <v>519</v>
      </c>
      <c r="C49" s="133" t="s">
        <v>83</v>
      </c>
      <c r="D49" s="134"/>
      <c r="E49" s="135">
        <v>75015606</v>
      </c>
      <c r="F49" s="135"/>
      <c r="G49" s="136">
        <v>863781000</v>
      </c>
      <c r="H49" s="135"/>
      <c r="I49" s="740">
        <v>30226813</v>
      </c>
      <c r="J49" s="848"/>
      <c r="K49" s="740">
        <v>0</v>
      </c>
      <c r="L49" s="887"/>
      <c r="M49" s="741">
        <v>0</v>
      </c>
      <c r="N49" s="135"/>
      <c r="O49" s="740">
        <v>763732071</v>
      </c>
      <c r="P49" s="136"/>
      <c r="Q49" s="742">
        <f t="shared" si="2"/>
        <v>144837722</v>
      </c>
      <c r="R49" s="558"/>
      <c r="S49" s="740">
        <v>763732071</v>
      </c>
    </row>
    <row r="50" spans="2:19" s="120" customFormat="1" ht="15.75">
      <c r="B50" s="133" t="s">
        <v>520</v>
      </c>
      <c r="C50" s="133" t="s">
        <v>83</v>
      </c>
      <c r="D50" s="119"/>
      <c r="E50" s="135">
        <v>1821704</v>
      </c>
      <c r="F50" s="135"/>
      <c r="G50" s="136">
        <v>11713000</v>
      </c>
      <c r="H50" s="135"/>
      <c r="I50" s="740">
        <v>1769626</v>
      </c>
      <c r="J50" s="848"/>
      <c r="K50" s="740">
        <v>90000</v>
      </c>
      <c r="L50" s="887"/>
      <c r="M50" s="741">
        <v>0</v>
      </c>
      <c r="N50" s="135"/>
      <c r="O50" s="740">
        <v>10727445</v>
      </c>
      <c r="P50" s="135"/>
      <c r="Q50" s="742">
        <f t="shared" si="2"/>
        <v>1127633</v>
      </c>
      <c r="R50" s="553"/>
      <c r="S50" s="740">
        <v>10727445</v>
      </c>
    </row>
    <row r="51" spans="2:19" s="120" customFormat="1" ht="15.75">
      <c r="B51" s="133" t="s">
        <v>521</v>
      </c>
      <c r="C51" s="133" t="s">
        <v>83</v>
      </c>
      <c r="D51" s="119"/>
      <c r="E51" s="135">
        <v>5027243</v>
      </c>
      <c r="F51" s="135"/>
      <c r="G51" s="136">
        <v>0</v>
      </c>
      <c r="H51" s="135"/>
      <c r="I51" s="740">
        <v>5027242</v>
      </c>
      <c r="J51" s="848"/>
      <c r="K51" s="740">
        <v>0</v>
      </c>
      <c r="L51" s="887"/>
      <c r="M51" s="741">
        <v>0</v>
      </c>
      <c r="N51" s="135"/>
      <c r="O51" s="740">
        <v>0</v>
      </c>
      <c r="P51" s="135"/>
      <c r="Q51" s="742">
        <f t="shared" si="2"/>
        <v>1</v>
      </c>
      <c r="R51" s="553"/>
      <c r="S51" s="740">
        <v>0</v>
      </c>
    </row>
    <row r="52" spans="2:19" s="120" customFormat="1" ht="15.75">
      <c r="B52" s="133" t="s">
        <v>522</v>
      </c>
      <c r="C52" s="133" t="s">
        <v>83</v>
      </c>
      <c r="D52" s="119"/>
      <c r="E52" s="135">
        <v>720524</v>
      </c>
      <c r="F52" s="135"/>
      <c r="G52" s="136">
        <v>9330000</v>
      </c>
      <c r="H52" s="135"/>
      <c r="I52" s="740">
        <v>640350</v>
      </c>
      <c r="J52" s="848"/>
      <c r="K52" s="740">
        <v>0</v>
      </c>
      <c r="L52" s="887"/>
      <c r="M52" s="741">
        <v>0</v>
      </c>
      <c r="N52" s="135"/>
      <c r="O52" s="740">
        <v>8180631</v>
      </c>
      <c r="P52" s="135"/>
      <c r="Q52" s="742">
        <f t="shared" si="2"/>
        <v>1229543</v>
      </c>
      <c r="R52" s="553"/>
      <c r="S52" s="740">
        <v>8178743</v>
      </c>
    </row>
    <row r="53" spans="2:19" s="120" customFormat="1" ht="15.75">
      <c r="B53" s="133" t="s">
        <v>523</v>
      </c>
      <c r="C53" s="133" t="s">
        <v>83</v>
      </c>
      <c r="D53" s="119"/>
      <c r="E53" s="135">
        <v>30000</v>
      </c>
      <c r="F53" s="135"/>
      <c r="G53" s="136">
        <v>30000</v>
      </c>
      <c r="H53" s="135"/>
      <c r="I53" s="740">
        <v>30000</v>
      </c>
      <c r="J53" s="848"/>
      <c r="K53" s="740">
        <v>0</v>
      </c>
      <c r="L53" s="887"/>
      <c r="M53" s="741">
        <v>0</v>
      </c>
      <c r="N53" s="135"/>
      <c r="O53" s="740">
        <v>0</v>
      </c>
      <c r="P53" s="135"/>
      <c r="Q53" s="742">
        <f t="shared" si="2"/>
        <v>30000</v>
      </c>
      <c r="R53" s="553"/>
      <c r="S53" s="740">
        <v>0</v>
      </c>
    </row>
    <row r="54" spans="2:19" s="120" customFormat="1" ht="15.75">
      <c r="B54" s="133" t="s">
        <v>2153</v>
      </c>
      <c r="C54" s="133" t="s">
        <v>83</v>
      </c>
      <c r="D54" s="61"/>
      <c r="E54" s="135">
        <v>35694</v>
      </c>
      <c r="F54" s="143"/>
      <c r="G54" s="136">
        <v>38000</v>
      </c>
      <c r="H54" s="135"/>
      <c r="I54" s="740">
        <v>35694</v>
      </c>
      <c r="J54" s="848"/>
      <c r="K54" s="740">
        <v>0</v>
      </c>
      <c r="L54" s="887"/>
      <c r="M54" s="741">
        <v>0</v>
      </c>
      <c r="N54" s="135"/>
      <c r="O54" s="740">
        <v>0</v>
      </c>
      <c r="P54" s="848"/>
      <c r="Q54" s="742">
        <f>ROUND(+SUM(E54)+SUM(G54)-SUM(I54)+SUM(K54) +SUM(M54)-SUM(O54),0)</f>
        <v>38000</v>
      </c>
      <c r="R54" s="557"/>
      <c r="S54" s="740">
        <v>0</v>
      </c>
    </row>
    <row r="55" spans="2:19" s="120" customFormat="1" ht="15.75">
      <c r="B55" s="133" t="s">
        <v>524</v>
      </c>
      <c r="C55" s="133" t="s">
        <v>83</v>
      </c>
      <c r="D55" s="119"/>
      <c r="E55" s="135">
        <v>24971710</v>
      </c>
      <c r="F55" s="135"/>
      <c r="G55" s="136">
        <v>60162000</v>
      </c>
      <c r="H55" s="135"/>
      <c r="I55" s="740">
        <v>23632295</v>
      </c>
      <c r="J55" s="848"/>
      <c r="K55" s="740">
        <v>2000000</v>
      </c>
      <c r="L55" s="887"/>
      <c r="M55" s="741">
        <v>0</v>
      </c>
      <c r="N55" s="135"/>
      <c r="O55" s="740">
        <v>43205798</v>
      </c>
      <c r="P55" s="135"/>
      <c r="Q55" s="742">
        <f>ROUND(+SUM(E55)+SUM(G55)-SUM(I55)+SUM(K55) +SUM(M55)-SUM(O55),0)</f>
        <v>20295617</v>
      </c>
      <c r="R55" s="553"/>
      <c r="S55" s="740">
        <v>43205794</v>
      </c>
    </row>
    <row r="56" spans="2:19" s="120" customFormat="1" ht="15.75">
      <c r="B56" s="133" t="s">
        <v>525</v>
      </c>
      <c r="C56" s="133" t="s">
        <v>83</v>
      </c>
      <c r="D56" s="119"/>
      <c r="E56" s="135">
        <v>101918638</v>
      </c>
      <c r="F56" s="135"/>
      <c r="G56" s="136">
        <v>64929000</v>
      </c>
      <c r="H56" s="135"/>
      <c r="I56" s="740">
        <v>2170566</v>
      </c>
      <c r="J56" s="848"/>
      <c r="K56" s="740">
        <v>25940099</v>
      </c>
      <c r="L56" s="887"/>
      <c r="M56" s="741">
        <v>0</v>
      </c>
      <c r="N56" s="135"/>
      <c r="O56" s="740">
        <v>34245964</v>
      </c>
      <c r="P56" s="135"/>
      <c r="Q56" s="742">
        <f t="shared" si="2"/>
        <v>156371207</v>
      </c>
      <c r="R56" s="553"/>
      <c r="S56" s="740">
        <v>33953441</v>
      </c>
    </row>
    <row r="57" spans="2:19" s="120" customFormat="1" ht="15.75">
      <c r="B57" s="133" t="s">
        <v>526</v>
      </c>
      <c r="C57" s="133" t="s">
        <v>83</v>
      </c>
      <c r="D57" s="119"/>
      <c r="E57" s="135">
        <v>15170935</v>
      </c>
      <c r="F57" s="135"/>
      <c r="G57" s="136">
        <v>280848000</v>
      </c>
      <c r="H57" s="135"/>
      <c r="I57" s="740">
        <v>2275459</v>
      </c>
      <c r="J57" s="848"/>
      <c r="K57" s="740">
        <v>40359040</v>
      </c>
      <c r="L57" s="887"/>
      <c r="M57" s="741">
        <v>0</v>
      </c>
      <c r="N57" s="135"/>
      <c r="O57" s="740">
        <v>231906610</v>
      </c>
      <c r="P57" s="135"/>
      <c r="Q57" s="742">
        <f t="shared" si="2"/>
        <v>102195906</v>
      </c>
      <c r="R57" s="553"/>
      <c r="S57" s="740">
        <v>231894585</v>
      </c>
    </row>
    <row r="58" spans="2:19" s="120" customFormat="1" ht="15.75">
      <c r="B58" s="133" t="s">
        <v>527</v>
      </c>
      <c r="C58" s="133" t="s">
        <v>83</v>
      </c>
      <c r="D58" s="119"/>
      <c r="E58" s="135">
        <v>20799418</v>
      </c>
      <c r="F58" s="135"/>
      <c r="G58" s="136">
        <v>19856029</v>
      </c>
      <c r="H58" s="135"/>
      <c r="I58" s="740">
        <v>0</v>
      </c>
      <c r="J58" s="848"/>
      <c r="K58" s="740">
        <v>0</v>
      </c>
      <c r="L58" s="887"/>
      <c r="M58" s="741">
        <v>0</v>
      </c>
      <c r="N58" s="135"/>
      <c r="O58" s="740">
        <v>20160473</v>
      </c>
      <c r="P58" s="135"/>
      <c r="Q58" s="742">
        <f t="shared" si="2"/>
        <v>20494974</v>
      </c>
      <c r="R58" s="553"/>
      <c r="S58" s="740">
        <v>20160473</v>
      </c>
    </row>
    <row r="59" spans="2:19" s="120" customFormat="1" ht="15.75">
      <c r="B59" s="133" t="s">
        <v>528</v>
      </c>
      <c r="C59" s="133" t="s">
        <v>83</v>
      </c>
      <c r="D59" s="119"/>
      <c r="E59" s="135">
        <v>108486664</v>
      </c>
      <c r="F59" s="135"/>
      <c r="G59" s="136">
        <v>154544186</v>
      </c>
      <c r="H59" s="135"/>
      <c r="I59" s="740">
        <v>0</v>
      </c>
      <c r="J59" s="848"/>
      <c r="K59" s="740">
        <v>0</v>
      </c>
      <c r="L59" s="887"/>
      <c r="M59" s="741">
        <v>0</v>
      </c>
      <c r="N59" s="135"/>
      <c r="O59" s="740">
        <v>146738306</v>
      </c>
      <c r="P59" s="135"/>
      <c r="Q59" s="742">
        <f t="shared" si="2"/>
        <v>116292544</v>
      </c>
      <c r="R59" s="553"/>
      <c r="S59" s="740">
        <v>146738306</v>
      </c>
    </row>
    <row r="60" spans="2:19" s="120" customFormat="1" ht="15.75">
      <c r="B60" s="133" t="s">
        <v>529</v>
      </c>
      <c r="C60" s="133" t="s">
        <v>83</v>
      </c>
      <c r="D60" s="119"/>
      <c r="E60" s="135">
        <v>143887514</v>
      </c>
      <c r="F60" s="135"/>
      <c r="G60" s="136">
        <v>127844525</v>
      </c>
      <c r="H60" s="135"/>
      <c r="I60" s="740">
        <v>0</v>
      </c>
      <c r="J60" s="848"/>
      <c r="K60" s="740">
        <v>0</v>
      </c>
      <c r="L60" s="887"/>
      <c r="M60" s="741">
        <v>0</v>
      </c>
      <c r="N60" s="135"/>
      <c r="O60" s="740">
        <v>110931167</v>
      </c>
      <c r="P60" s="135"/>
      <c r="Q60" s="742">
        <f t="shared" si="2"/>
        <v>160800872</v>
      </c>
      <c r="R60" s="553"/>
      <c r="S60" s="740">
        <v>110980408</v>
      </c>
    </row>
    <row r="61" spans="2:19" s="120" customFormat="1" ht="15.75">
      <c r="B61" s="133" t="s">
        <v>530</v>
      </c>
      <c r="C61" s="133" t="s">
        <v>83</v>
      </c>
      <c r="D61" s="119"/>
      <c r="E61" s="135">
        <v>498520</v>
      </c>
      <c r="F61" s="135"/>
      <c r="G61" s="136">
        <v>1597329</v>
      </c>
      <c r="H61" s="135"/>
      <c r="I61" s="740">
        <v>509195</v>
      </c>
      <c r="J61" s="848"/>
      <c r="K61" s="740">
        <v>0</v>
      </c>
      <c r="L61" s="887"/>
      <c r="M61" s="741">
        <v>0</v>
      </c>
      <c r="N61" s="135"/>
      <c r="O61" s="740">
        <v>355609</v>
      </c>
      <c r="P61" s="135"/>
      <c r="Q61" s="742">
        <f t="shared" si="2"/>
        <v>1231045</v>
      </c>
      <c r="R61" s="553"/>
      <c r="S61" s="740">
        <v>355580</v>
      </c>
    </row>
    <row r="62" spans="2:19" s="120" customFormat="1" ht="15.75">
      <c r="B62" s="133" t="s">
        <v>531</v>
      </c>
      <c r="C62" s="133" t="s">
        <v>83</v>
      </c>
      <c r="D62" s="134"/>
      <c r="E62" s="135">
        <v>2972972</v>
      </c>
      <c r="F62" s="136"/>
      <c r="G62" s="136">
        <v>22608000</v>
      </c>
      <c r="H62" s="135"/>
      <c r="I62" s="740">
        <v>2488077</v>
      </c>
      <c r="J62" s="848"/>
      <c r="K62" s="740">
        <v>0</v>
      </c>
      <c r="L62" s="887"/>
      <c r="M62" s="741">
        <v>0</v>
      </c>
      <c r="N62" s="135"/>
      <c r="O62" s="740">
        <v>20108733</v>
      </c>
      <c r="P62" s="136"/>
      <c r="Q62" s="742">
        <f t="shared" si="2"/>
        <v>2984162</v>
      </c>
      <c r="R62" s="558"/>
      <c r="S62" s="740">
        <v>20108516</v>
      </c>
    </row>
    <row r="63" spans="2:19" s="120" customFormat="1" ht="15.75">
      <c r="B63" s="133" t="s">
        <v>532</v>
      </c>
      <c r="C63" s="133" t="s">
        <v>83</v>
      </c>
      <c r="D63" s="119"/>
      <c r="E63" s="135">
        <v>1589782927</v>
      </c>
      <c r="F63" s="135"/>
      <c r="G63" s="136">
        <v>5513978000</v>
      </c>
      <c r="H63" s="135"/>
      <c r="I63" s="740">
        <v>989708387</v>
      </c>
      <c r="J63" s="848"/>
      <c r="K63" s="740">
        <v>148331701</v>
      </c>
      <c r="L63" s="887"/>
      <c r="M63" s="741">
        <v>0</v>
      </c>
      <c r="N63" s="135"/>
      <c r="O63" s="740">
        <v>4802387082</v>
      </c>
      <c r="P63" s="135"/>
      <c r="Q63" s="742">
        <f t="shared" si="2"/>
        <v>1459997159</v>
      </c>
      <c r="R63" s="553"/>
      <c r="S63" s="740">
        <v>4802401070</v>
      </c>
    </row>
    <row r="64" spans="2:19" s="120" customFormat="1" ht="15.75">
      <c r="B64" s="133" t="s">
        <v>533</v>
      </c>
      <c r="C64" s="133" t="s">
        <v>83</v>
      </c>
      <c r="D64" s="119"/>
      <c r="E64" s="135">
        <v>198529737</v>
      </c>
      <c r="F64" s="135"/>
      <c r="G64" s="136">
        <v>139835000</v>
      </c>
      <c r="H64" s="135"/>
      <c r="I64" s="740">
        <v>84005355</v>
      </c>
      <c r="J64" s="848"/>
      <c r="K64" s="740">
        <v>517441014</v>
      </c>
      <c r="L64" s="887"/>
      <c r="M64" s="741">
        <v>0</v>
      </c>
      <c r="N64" s="135"/>
      <c r="O64" s="740">
        <v>659799828</v>
      </c>
      <c r="P64" s="135"/>
      <c r="Q64" s="742">
        <f t="shared" si="2"/>
        <v>112000568</v>
      </c>
      <c r="R64" s="553"/>
      <c r="S64" s="740">
        <v>659799599</v>
      </c>
    </row>
    <row r="65" spans="1:19" s="120" customFormat="1" ht="15.75">
      <c r="B65" s="133" t="s">
        <v>534</v>
      </c>
      <c r="C65" s="133" t="s">
        <v>83</v>
      </c>
      <c r="D65" s="138"/>
      <c r="E65" s="135">
        <v>8599703873</v>
      </c>
      <c r="F65" s="140"/>
      <c r="G65" s="136">
        <v>15129767107</v>
      </c>
      <c r="H65" s="135"/>
      <c r="I65" s="740">
        <v>5811544922</v>
      </c>
      <c r="J65" s="848"/>
      <c r="K65" s="740">
        <v>379582517</v>
      </c>
      <c r="L65" s="887"/>
      <c r="M65" s="741">
        <v>213970011</v>
      </c>
      <c r="N65" s="135"/>
      <c r="O65" s="740">
        <v>10224170563</v>
      </c>
      <c r="P65" s="140"/>
      <c r="Q65" s="742">
        <f t="shared" si="2"/>
        <v>8287308023</v>
      </c>
      <c r="R65" s="555"/>
      <c r="S65" s="740">
        <v>10224159553</v>
      </c>
    </row>
    <row r="66" spans="1:19">
      <c r="A66" s="128"/>
      <c r="B66" s="133" t="s">
        <v>535</v>
      </c>
      <c r="C66" s="133" t="s">
        <v>83</v>
      </c>
      <c r="D66" s="119"/>
      <c r="E66" s="747">
        <v>3465082</v>
      </c>
      <c r="F66" s="135"/>
      <c r="G66" s="136">
        <v>14012000</v>
      </c>
      <c r="H66" s="135"/>
      <c r="I66" s="740">
        <v>3293501</v>
      </c>
      <c r="J66" s="848"/>
      <c r="K66" s="740">
        <v>0</v>
      </c>
      <c r="L66" s="887"/>
      <c r="M66" s="741">
        <v>0</v>
      </c>
      <c r="N66" s="135"/>
      <c r="O66" s="740">
        <v>11533985</v>
      </c>
      <c r="P66" s="135"/>
      <c r="Q66" s="742">
        <f t="shared" si="2"/>
        <v>2649596</v>
      </c>
      <c r="R66" s="553"/>
      <c r="S66" s="740">
        <v>11533985</v>
      </c>
    </row>
    <row r="67" spans="1:19" s="120" customFormat="1" ht="15.75">
      <c r="B67" s="133" t="s">
        <v>536</v>
      </c>
      <c r="C67" s="133" t="s">
        <v>83</v>
      </c>
      <c r="D67" s="134"/>
      <c r="E67" s="135">
        <v>2791948</v>
      </c>
      <c r="F67" s="136"/>
      <c r="G67" s="136">
        <v>871900</v>
      </c>
      <c r="H67" s="135"/>
      <c r="I67" s="740">
        <v>139786</v>
      </c>
      <c r="J67" s="848"/>
      <c r="K67" s="740">
        <v>0</v>
      </c>
      <c r="L67" s="887"/>
      <c r="M67" s="741">
        <v>0</v>
      </c>
      <c r="N67" s="135"/>
      <c r="O67" s="740">
        <v>527968</v>
      </c>
      <c r="P67" s="136"/>
      <c r="Q67" s="742">
        <f t="shared" si="2"/>
        <v>2996094</v>
      </c>
      <c r="R67" s="558"/>
      <c r="S67" s="740">
        <v>527968</v>
      </c>
    </row>
    <row r="68" spans="1:19" s="120" customFormat="1" ht="15.75">
      <c r="B68" s="133" t="s">
        <v>2122</v>
      </c>
      <c r="C68" s="133" t="s">
        <v>83</v>
      </c>
      <c r="D68" s="134"/>
      <c r="E68" s="135">
        <v>-860574</v>
      </c>
      <c r="F68" s="136"/>
      <c r="G68" s="136">
        <v>3000000</v>
      </c>
      <c r="H68" s="135"/>
      <c r="I68" s="740">
        <v>248271</v>
      </c>
      <c r="J68" s="848"/>
      <c r="K68" s="740">
        <v>0</v>
      </c>
      <c r="L68" s="887"/>
      <c r="M68" s="741">
        <v>0</v>
      </c>
      <c r="N68" s="135"/>
      <c r="O68" s="740">
        <v>1451240</v>
      </c>
      <c r="P68" s="136"/>
      <c r="Q68" s="742">
        <f t="shared" si="2"/>
        <v>439915</v>
      </c>
      <c r="R68" s="558"/>
      <c r="S68" s="740">
        <v>1451240</v>
      </c>
    </row>
    <row r="69" spans="1:19" s="120" customFormat="1" ht="15.75">
      <c r="B69" s="133" t="s">
        <v>537</v>
      </c>
      <c r="C69" s="133" t="s">
        <v>83</v>
      </c>
      <c r="D69" s="61"/>
      <c r="E69" s="135">
        <v>2586542</v>
      </c>
      <c r="F69" s="143"/>
      <c r="G69" s="136">
        <v>13651000</v>
      </c>
      <c r="H69" s="135"/>
      <c r="I69" s="740">
        <v>2822858</v>
      </c>
      <c r="J69" s="848"/>
      <c r="K69" s="740">
        <v>10250438</v>
      </c>
      <c r="L69" s="887"/>
      <c r="M69" s="741">
        <v>0</v>
      </c>
      <c r="N69" s="135"/>
      <c r="O69" s="740">
        <v>22655100</v>
      </c>
      <c r="P69" s="848"/>
      <c r="Q69" s="742">
        <f t="shared" ref="Q69:Q75" si="3">ROUND(+SUM(E69)+SUM(G69)-SUM(I69)+SUM(K69) +SUM(M69)-SUM(O69),0)</f>
        <v>1010022</v>
      </c>
      <c r="R69" s="557"/>
      <c r="S69" s="740">
        <v>22655100</v>
      </c>
    </row>
    <row r="70" spans="1:19" s="120" customFormat="1">
      <c r="B70" s="61" t="s">
        <v>538</v>
      </c>
      <c r="C70" s="133" t="s">
        <v>83</v>
      </c>
      <c r="D70" s="148"/>
      <c r="E70" s="135">
        <v>61299477</v>
      </c>
      <c r="F70" s="149"/>
      <c r="G70" s="136">
        <v>215330000</v>
      </c>
      <c r="H70" s="135"/>
      <c r="I70" s="740">
        <v>33020370</v>
      </c>
      <c r="J70" s="848"/>
      <c r="K70" s="740">
        <v>1466853</v>
      </c>
      <c r="L70" s="887"/>
      <c r="M70" s="741">
        <v>0</v>
      </c>
      <c r="N70" s="135"/>
      <c r="O70" s="740">
        <v>193117395</v>
      </c>
      <c r="P70" s="149"/>
      <c r="Q70" s="742">
        <f t="shared" si="3"/>
        <v>51958565</v>
      </c>
      <c r="R70" s="559"/>
      <c r="S70" s="740">
        <v>193116995</v>
      </c>
    </row>
    <row r="71" spans="1:19" s="120" customFormat="1" ht="15.75">
      <c r="B71" s="133" t="s">
        <v>539</v>
      </c>
      <c r="C71" s="133" t="s">
        <v>83</v>
      </c>
      <c r="D71" s="119"/>
      <c r="E71" s="135">
        <v>3142254395</v>
      </c>
      <c r="F71" s="135"/>
      <c r="G71" s="136">
        <v>9874590000</v>
      </c>
      <c r="H71" s="135"/>
      <c r="I71" s="740">
        <v>1298519748</v>
      </c>
      <c r="J71" s="848"/>
      <c r="K71" s="740">
        <v>614000</v>
      </c>
      <c r="L71" s="887"/>
      <c r="M71" s="741">
        <v>0</v>
      </c>
      <c r="N71" s="135"/>
      <c r="O71" s="740">
        <v>6983577866</v>
      </c>
      <c r="P71" s="135"/>
      <c r="Q71" s="742">
        <f t="shared" si="3"/>
        <v>4735360781</v>
      </c>
      <c r="R71" s="553"/>
      <c r="S71" s="740">
        <v>6983609128</v>
      </c>
    </row>
    <row r="72" spans="1:19" s="120" customFormat="1" ht="15.75">
      <c r="B72" s="133" t="s">
        <v>540</v>
      </c>
      <c r="C72" s="133" t="s">
        <v>83</v>
      </c>
      <c r="D72" s="119"/>
      <c r="E72" s="135">
        <v>16181464</v>
      </c>
      <c r="F72" s="135"/>
      <c r="G72" s="136">
        <v>15827000</v>
      </c>
      <c r="H72" s="135"/>
      <c r="I72" s="740">
        <v>695625</v>
      </c>
      <c r="J72" s="848"/>
      <c r="K72" s="740">
        <v>0</v>
      </c>
      <c r="L72" s="887"/>
      <c r="M72" s="741">
        <v>0</v>
      </c>
      <c r="N72" s="135"/>
      <c r="O72" s="740">
        <v>11863381</v>
      </c>
      <c r="P72" s="135"/>
      <c r="Q72" s="742">
        <f t="shared" si="3"/>
        <v>19449458</v>
      </c>
      <c r="R72" s="553"/>
      <c r="S72" s="740">
        <v>12089328</v>
      </c>
    </row>
    <row r="73" spans="1:19" s="120" customFormat="1" ht="15.75">
      <c r="B73" s="133" t="s">
        <v>2347</v>
      </c>
      <c r="C73" s="133" t="s">
        <v>83</v>
      </c>
      <c r="D73" s="138"/>
      <c r="E73" s="135">
        <v>1329182</v>
      </c>
      <c r="F73" s="140"/>
      <c r="G73" s="136">
        <v>3000000</v>
      </c>
      <c r="H73" s="135"/>
      <c r="I73" s="740">
        <v>1319978</v>
      </c>
      <c r="J73" s="848"/>
      <c r="K73" s="740">
        <v>0</v>
      </c>
      <c r="L73" s="887"/>
      <c r="M73" s="741">
        <v>0</v>
      </c>
      <c r="N73" s="135"/>
      <c r="O73" s="740">
        <v>1180019</v>
      </c>
      <c r="P73" s="140"/>
      <c r="Q73" s="742">
        <f>ROUND(+SUM(E73)+SUM(G73)-SUM(I73)+SUM(K73) +SUM(M73)-SUM(O73),0)</f>
        <v>1829185</v>
      </c>
      <c r="R73" s="555"/>
      <c r="S73" s="740">
        <v>1180152</v>
      </c>
    </row>
    <row r="74" spans="1:19" s="120" customFormat="1" ht="15.75">
      <c r="B74" s="133" t="s">
        <v>541</v>
      </c>
      <c r="C74" s="133" t="s">
        <v>83</v>
      </c>
      <c r="D74" s="119"/>
      <c r="E74" s="135">
        <v>1181873121</v>
      </c>
      <c r="F74" s="135"/>
      <c r="G74" s="136">
        <v>520431394</v>
      </c>
      <c r="H74" s="135"/>
      <c r="I74" s="740">
        <v>200990755</v>
      </c>
      <c r="J74" s="848"/>
      <c r="K74" s="740">
        <v>-139989891</v>
      </c>
      <c r="L74" s="887"/>
      <c r="M74" s="741">
        <v>0</v>
      </c>
      <c r="N74" s="135"/>
      <c r="O74" s="740">
        <v>149791628</v>
      </c>
      <c r="P74" s="135"/>
      <c r="Q74" s="742">
        <f t="shared" si="3"/>
        <v>1211532241</v>
      </c>
      <c r="R74" s="553"/>
      <c r="S74" s="740">
        <v>149791628</v>
      </c>
    </row>
    <row r="75" spans="1:19" s="120" customFormat="1" ht="15.75">
      <c r="B75" s="133" t="s">
        <v>542</v>
      </c>
      <c r="C75" s="133" t="s">
        <v>83</v>
      </c>
      <c r="D75" s="119"/>
      <c r="E75" s="135">
        <v>1186217</v>
      </c>
      <c r="F75" s="135"/>
      <c r="G75" s="136">
        <v>6268000</v>
      </c>
      <c r="H75" s="135"/>
      <c r="I75" s="740">
        <v>1118224</v>
      </c>
      <c r="J75" s="848"/>
      <c r="K75" s="740">
        <v>0</v>
      </c>
      <c r="L75" s="887"/>
      <c r="M75" s="741">
        <v>0</v>
      </c>
      <c r="N75" s="135"/>
      <c r="O75" s="740">
        <v>5038748</v>
      </c>
      <c r="P75" s="135"/>
      <c r="Q75" s="742">
        <f t="shared" si="3"/>
        <v>1297245</v>
      </c>
      <c r="R75" s="553"/>
      <c r="S75" s="740">
        <v>5038748</v>
      </c>
    </row>
    <row r="76" spans="1:19" s="120" customFormat="1" ht="15.75">
      <c r="B76" s="133" t="s">
        <v>543</v>
      </c>
      <c r="C76" s="133" t="s">
        <v>83</v>
      </c>
      <c r="D76" s="119"/>
      <c r="E76" s="135">
        <v>49999999</v>
      </c>
      <c r="F76" s="135"/>
      <c r="G76" s="136">
        <v>0</v>
      </c>
      <c r="H76" s="135"/>
      <c r="I76" s="740">
        <v>0</v>
      </c>
      <c r="J76" s="848"/>
      <c r="K76" s="740">
        <v>0</v>
      </c>
      <c r="L76" s="887"/>
      <c r="M76" s="741">
        <v>0</v>
      </c>
      <c r="N76" s="135"/>
      <c r="O76" s="740">
        <v>237776</v>
      </c>
      <c r="P76" s="135"/>
      <c r="Q76" s="742">
        <f t="shared" ref="Q76" si="4">ROUND(+SUM(E76)+SUM(G76)-SUM(I76)+SUM(K76) +SUM(M76)-SUM(O76),0)</f>
        <v>49762223</v>
      </c>
      <c r="R76" s="553"/>
      <c r="S76" s="740">
        <v>237776</v>
      </c>
    </row>
    <row r="77" spans="1:19" s="120" customFormat="1" ht="15.75">
      <c r="B77" s="133" t="s">
        <v>547</v>
      </c>
      <c r="C77" s="133" t="s">
        <v>83</v>
      </c>
      <c r="D77" s="134"/>
      <c r="E77" s="135">
        <v>268219050</v>
      </c>
      <c r="F77" s="136"/>
      <c r="G77" s="136">
        <v>189178000</v>
      </c>
      <c r="H77" s="135"/>
      <c r="I77" s="740">
        <v>11880343.92</v>
      </c>
      <c r="J77" s="848"/>
      <c r="K77" s="740">
        <v>19646429</v>
      </c>
      <c r="L77" s="887"/>
      <c r="M77" s="741">
        <v>0</v>
      </c>
      <c r="N77" s="135"/>
      <c r="O77" s="740">
        <v>111299060</v>
      </c>
      <c r="P77" s="136"/>
      <c r="Q77" s="742">
        <f>ROUND(+SUM(E77)+SUM(G77)-SUM(I77)+SUM(K77) +SUM(M77)-SUM(O77),0)</f>
        <v>353864075</v>
      </c>
      <c r="R77" s="558"/>
      <c r="S77" s="740">
        <v>111299060</v>
      </c>
    </row>
    <row r="78" spans="1:19" s="120" customFormat="1" ht="15.75">
      <c r="B78" s="133" t="s">
        <v>544</v>
      </c>
      <c r="C78" s="133" t="s">
        <v>83</v>
      </c>
      <c r="D78" s="138"/>
      <c r="E78" s="135">
        <v>-2072834</v>
      </c>
      <c r="F78" s="140"/>
      <c r="G78" s="136">
        <v>179662000</v>
      </c>
      <c r="H78" s="135"/>
      <c r="I78" s="740">
        <v>82976</v>
      </c>
      <c r="J78" s="848"/>
      <c r="K78" s="740">
        <v>0</v>
      </c>
      <c r="L78" s="887"/>
      <c r="M78" s="741">
        <v>0</v>
      </c>
      <c r="N78" s="135"/>
      <c r="O78" s="740">
        <v>179652126</v>
      </c>
      <c r="P78" s="135"/>
      <c r="Q78" s="742">
        <f t="shared" ref="Q78:Q81" si="5">ROUND(+SUM(E78)+SUM(G78)-SUM(I78)+SUM(K78) +SUM(M78)-SUM(O78),0)</f>
        <v>-2145936</v>
      </c>
      <c r="R78" s="553"/>
      <c r="S78" s="740">
        <v>179658126</v>
      </c>
    </row>
    <row r="79" spans="1:19" s="120" customFormat="1" ht="15.75">
      <c r="B79" s="133" t="s">
        <v>545</v>
      </c>
      <c r="C79" s="133" t="s">
        <v>83</v>
      </c>
      <c r="D79" s="119"/>
      <c r="E79" s="135">
        <v>125717049</v>
      </c>
      <c r="F79" s="135"/>
      <c r="G79" s="136">
        <v>917122000</v>
      </c>
      <c r="H79" s="135"/>
      <c r="I79" s="740">
        <v>99916080</v>
      </c>
      <c r="J79" s="848"/>
      <c r="K79" s="740">
        <v>119000000</v>
      </c>
      <c r="L79" s="887"/>
      <c r="M79" s="741">
        <v>0</v>
      </c>
      <c r="N79" s="135"/>
      <c r="O79" s="740">
        <v>975309759</v>
      </c>
      <c r="P79" s="135"/>
      <c r="Q79" s="742">
        <f t="shared" si="5"/>
        <v>86613210</v>
      </c>
      <c r="R79" s="553"/>
      <c r="S79" s="740">
        <v>975144982</v>
      </c>
    </row>
    <row r="80" spans="1:19" s="120" customFormat="1" ht="15.75">
      <c r="B80" s="133" t="s">
        <v>546</v>
      </c>
      <c r="C80" s="133" t="s">
        <v>83</v>
      </c>
      <c r="D80" s="119"/>
      <c r="E80" s="135">
        <v>478388243</v>
      </c>
      <c r="F80" s="135"/>
      <c r="G80" s="136">
        <v>2474302000</v>
      </c>
      <c r="H80" s="135"/>
      <c r="I80" s="740">
        <v>837864</v>
      </c>
      <c r="J80" s="848"/>
      <c r="K80" s="740">
        <v>-1908938810</v>
      </c>
      <c r="L80" s="887"/>
      <c r="M80" s="741">
        <v>0</v>
      </c>
      <c r="N80" s="135"/>
      <c r="O80" s="740">
        <v>645279904</v>
      </c>
      <c r="P80" s="135"/>
      <c r="Q80" s="742">
        <f t="shared" si="5"/>
        <v>397633665</v>
      </c>
      <c r="R80" s="553"/>
      <c r="S80" s="740">
        <v>645350724</v>
      </c>
    </row>
    <row r="81" spans="1:19" s="120" customFormat="1" ht="15.75">
      <c r="B81" s="133" t="s">
        <v>548</v>
      </c>
      <c r="C81" s="133" t="s">
        <v>83</v>
      </c>
      <c r="D81" s="136"/>
      <c r="E81" s="147">
        <v>1967918</v>
      </c>
      <c r="F81" s="136"/>
      <c r="G81" s="136">
        <v>35267000</v>
      </c>
      <c r="H81" s="135"/>
      <c r="I81" s="740">
        <v>0</v>
      </c>
      <c r="J81" s="848"/>
      <c r="K81" s="740">
        <v>0</v>
      </c>
      <c r="L81" s="887"/>
      <c r="M81" s="741">
        <v>0</v>
      </c>
      <c r="N81" s="135"/>
      <c r="O81" s="740">
        <v>35266750</v>
      </c>
      <c r="P81" s="136"/>
      <c r="Q81" s="742">
        <f t="shared" si="5"/>
        <v>1968168</v>
      </c>
      <c r="R81" s="558"/>
      <c r="S81" s="740">
        <v>35266750</v>
      </c>
    </row>
    <row r="82" spans="1:19" s="120" customFormat="1" ht="15">
      <c r="A82" s="611" t="s">
        <v>83</v>
      </c>
      <c r="B82" s="619" t="s">
        <v>83</v>
      </c>
      <c r="C82" s="619" t="s">
        <v>83</v>
      </c>
      <c r="D82" s="619"/>
      <c r="E82" s="619"/>
      <c r="F82" s="619"/>
      <c r="G82" s="619"/>
      <c r="H82" s="619"/>
      <c r="I82" s="619"/>
      <c r="J82" s="619"/>
      <c r="K82" s="619"/>
      <c r="L82" s="619"/>
      <c r="M82" s="619"/>
      <c r="N82" s="619"/>
      <c r="O82" s="619"/>
      <c r="P82" s="619"/>
      <c r="Q82" s="619"/>
      <c r="R82" s="619"/>
      <c r="S82" s="619"/>
    </row>
    <row r="83" spans="1:19" s="120" customFormat="1" ht="15">
      <c r="A83" s="611" t="s">
        <v>482</v>
      </c>
      <c r="B83" s="61" t="s">
        <v>483</v>
      </c>
      <c r="C83" s="61"/>
      <c r="D83" s="61"/>
      <c r="E83" s="61"/>
      <c r="F83" s="61"/>
      <c r="G83" s="61"/>
      <c r="H83" s="61"/>
      <c r="I83" s="61"/>
      <c r="J83" s="61"/>
      <c r="K83" s="61"/>
      <c r="L83" s="61"/>
      <c r="M83" s="61"/>
      <c r="N83" s="61"/>
      <c r="O83" s="61"/>
      <c r="P83" s="61"/>
      <c r="Q83" s="61"/>
      <c r="R83" s="61"/>
      <c r="S83" s="61"/>
    </row>
    <row r="84" spans="1:19" s="120" customFormat="1" ht="15">
      <c r="A84" s="611" t="s">
        <v>484</v>
      </c>
      <c r="B84" s="61" t="s">
        <v>485</v>
      </c>
      <c r="C84" s="61"/>
      <c r="D84" s="61"/>
      <c r="E84" s="61"/>
      <c r="F84" s="61"/>
      <c r="G84" s="61"/>
      <c r="H84" s="61"/>
      <c r="I84" s="61"/>
      <c r="J84" s="61"/>
      <c r="K84" s="61"/>
      <c r="L84" s="61"/>
      <c r="M84" s="61"/>
      <c r="N84" s="61"/>
      <c r="O84" s="61"/>
      <c r="P84" s="61"/>
      <c r="Q84" s="61"/>
      <c r="R84" s="61"/>
      <c r="S84" s="61"/>
    </row>
    <row r="85" spans="1:19" ht="20.25">
      <c r="A85" s="1555" t="s">
        <v>77</v>
      </c>
      <c r="B85" s="1555"/>
      <c r="C85" s="1555"/>
      <c r="D85" s="1555"/>
      <c r="E85" s="1555"/>
      <c r="F85" s="1555"/>
      <c r="G85" s="1555"/>
      <c r="H85" s="1555"/>
      <c r="I85" s="889"/>
      <c r="J85" s="115"/>
      <c r="K85" s="889"/>
      <c r="L85" s="115"/>
      <c r="M85" s="889"/>
      <c r="N85" s="889"/>
      <c r="O85" s="889"/>
      <c r="P85" s="115"/>
      <c r="Q85" s="115"/>
      <c r="R85" s="115"/>
      <c r="S85" s="116" t="s">
        <v>486</v>
      </c>
    </row>
    <row r="86" spans="1:19" ht="20.25">
      <c r="A86" s="1556" t="s">
        <v>487</v>
      </c>
      <c r="B86" s="1556"/>
      <c r="C86" s="1556"/>
      <c r="D86" s="1556"/>
      <c r="E86" s="1556"/>
      <c r="F86" s="1556"/>
      <c r="G86" s="1556"/>
      <c r="H86" s="1556"/>
      <c r="I86" s="889"/>
      <c r="J86" s="115"/>
      <c r="K86" s="889"/>
      <c r="L86" s="115"/>
      <c r="M86" s="889"/>
      <c r="N86" s="889"/>
      <c r="O86" s="889"/>
      <c r="P86" s="115"/>
      <c r="Q86" s="115"/>
      <c r="R86" s="115"/>
      <c r="S86" s="115" t="s">
        <v>164</v>
      </c>
    </row>
    <row r="87" spans="1:19" ht="20.25">
      <c r="A87" s="1556" t="s">
        <v>446</v>
      </c>
      <c r="B87" s="1556"/>
      <c r="C87" s="1556"/>
      <c r="D87" s="1556"/>
      <c r="E87" s="1556"/>
      <c r="F87" s="1556"/>
      <c r="G87" s="1556"/>
      <c r="H87" s="1556"/>
      <c r="I87" s="889"/>
      <c r="J87" s="115"/>
      <c r="K87" s="889"/>
      <c r="L87" s="115"/>
      <c r="M87" s="889"/>
      <c r="N87" s="889"/>
      <c r="O87" s="889"/>
      <c r="P87" s="115"/>
      <c r="Q87" s="115"/>
      <c r="R87" s="115"/>
      <c r="S87" s="889"/>
    </row>
    <row r="88" spans="1:19" ht="20.25">
      <c r="A88" s="1555" t="s">
        <v>2269</v>
      </c>
      <c r="B88" s="1555"/>
      <c r="C88" s="1555"/>
      <c r="D88" s="1555"/>
      <c r="E88" s="1555"/>
      <c r="F88" s="1555"/>
      <c r="G88" s="1555"/>
      <c r="H88" s="1555"/>
      <c r="I88" s="889"/>
      <c r="J88" s="889"/>
      <c r="K88" s="889"/>
      <c r="L88" s="889"/>
      <c r="M88" s="889"/>
      <c r="N88" s="889"/>
      <c r="O88" s="889"/>
      <c r="P88" s="889"/>
      <c r="Q88" s="889"/>
      <c r="R88" s="889"/>
      <c r="S88" s="889"/>
    </row>
    <row r="89" spans="1:19">
      <c r="A89" s="118"/>
      <c r="B89" s="118"/>
      <c r="C89" s="118"/>
      <c r="D89" s="119"/>
      <c r="E89" s="120"/>
      <c r="F89" s="119"/>
      <c r="G89" s="119"/>
      <c r="H89" s="119"/>
      <c r="I89" s="120"/>
      <c r="J89" s="119"/>
      <c r="K89" s="120"/>
      <c r="L89" s="119"/>
      <c r="M89" s="120"/>
      <c r="N89" s="120"/>
      <c r="O89" s="120"/>
      <c r="P89" s="119"/>
      <c r="Q89" s="120"/>
      <c r="R89" s="119"/>
      <c r="S89" s="120"/>
    </row>
    <row r="90" spans="1:19">
      <c r="A90" s="120"/>
      <c r="B90" s="120"/>
      <c r="C90" s="120"/>
      <c r="D90" s="119"/>
      <c r="E90" s="120"/>
      <c r="F90" s="119"/>
      <c r="G90" s="119"/>
      <c r="H90" s="119"/>
      <c r="I90" s="120"/>
      <c r="J90" s="119"/>
      <c r="K90" s="120"/>
      <c r="L90" s="119"/>
      <c r="M90" s="120"/>
      <c r="N90" s="120"/>
      <c r="O90" s="120"/>
      <c r="P90" s="119"/>
      <c r="Q90" s="120"/>
      <c r="R90" s="119"/>
      <c r="S90" s="120"/>
    </row>
    <row r="91" spans="1:19">
      <c r="A91" s="120"/>
      <c r="B91" s="120"/>
      <c r="C91" s="120"/>
      <c r="D91" s="119"/>
      <c r="E91" s="120"/>
      <c r="F91" s="119"/>
      <c r="G91" s="119"/>
      <c r="H91" s="119"/>
      <c r="I91" s="121"/>
      <c r="J91" s="119"/>
      <c r="K91" s="120"/>
      <c r="L91" s="119"/>
      <c r="M91" s="122" t="s">
        <v>447</v>
      </c>
      <c r="N91" s="122"/>
      <c r="O91" s="122"/>
      <c r="P91" s="122"/>
      <c r="Q91" s="123"/>
      <c r="R91" s="119"/>
      <c r="S91" s="120"/>
    </row>
    <row r="92" spans="1:19">
      <c r="A92" s="120"/>
      <c r="B92" s="120"/>
      <c r="C92" s="120"/>
      <c r="D92" s="119"/>
      <c r="E92" s="123" t="s">
        <v>448</v>
      </c>
      <c r="F92" s="119"/>
      <c r="G92"/>
      <c r="H92" s="119"/>
      <c r="I92" s="123"/>
      <c r="J92" s="119"/>
      <c r="K92" s="120"/>
      <c r="L92" s="119"/>
      <c r="M92" s="120"/>
      <c r="N92" s="123"/>
      <c r="O92"/>
      <c r="P92" s="119"/>
      <c r="Q92" s="123" t="s">
        <v>448</v>
      </c>
      <c r="R92" s="548"/>
      <c r="S92" s="120"/>
    </row>
    <row r="93" spans="1:19">
      <c r="A93" s="61"/>
      <c r="B93" s="61"/>
      <c r="C93" s="61"/>
      <c r="D93" s="119"/>
      <c r="E93" s="123" t="s">
        <v>449</v>
      </c>
      <c r="F93" s="119"/>
      <c r="G93" s="123" t="s">
        <v>450</v>
      </c>
      <c r="H93" s="119"/>
      <c r="I93" s="123" t="s">
        <v>451</v>
      </c>
      <c r="J93" s="119"/>
      <c r="K93" s="123" t="s">
        <v>452</v>
      </c>
      <c r="L93" s="124"/>
      <c r="M93" s="125" t="s">
        <v>453</v>
      </c>
      <c r="N93" s="123"/>
      <c r="O93" s="123" t="s">
        <v>454</v>
      </c>
      <c r="P93" s="119"/>
      <c r="Q93" s="123" t="s">
        <v>449</v>
      </c>
      <c r="R93" s="548"/>
      <c r="S93" s="123" t="s">
        <v>454</v>
      </c>
    </row>
    <row r="94" spans="1:19">
      <c r="A94" s="61"/>
      <c r="B94" s="61"/>
      <c r="C94" s="61"/>
      <c r="D94" s="119"/>
      <c r="E94" s="123" t="s">
        <v>455</v>
      </c>
      <c r="F94" s="119"/>
      <c r="G94" s="123" t="s">
        <v>456</v>
      </c>
      <c r="H94" s="119"/>
      <c r="I94" s="123" t="s">
        <v>449</v>
      </c>
      <c r="J94" s="119"/>
      <c r="K94" s="123" t="s">
        <v>457</v>
      </c>
      <c r="L94" s="124"/>
      <c r="M94" s="125" t="str">
        <f>M12</f>
        <v>2025 LEGISLATIVE</v>
      </c>
      <c r="N94" s="123"/>
      <c r="O94" s="549" t="str">
        <f>O12</f>
        <v>2025-26</v>
      </c>
      <c r="P94" s="119"/>
      <c r="Q94" s="123" t="s">
        <v>455</v>
      </c>
      <c r="R94" s="548"/>
      <c r="S94" s="126" t="str">
        <f>S12</f>
        <v>2025-26</v>
      </c>
    </row>
    <row r="95" spans="1:19">
      <c r="A95" s="46"/>
      <c r="B95" s="46"/>
      <c r="C95" s="46"/>
      <c r="D95" s="119"/>
      <c r="E95" s="463" t="str">
        <f>E13</f>
        <v>APRIL 1, 2025</v>
      </c>
      <c r="F95" s="119"/>
      <c r="G95" s="463" t="str">
        <f>G13</f>
        <v>2025 LEGISLATURE</v>
      </c>
      <c r="H95" s="119"/>
      <c r="I95" s="550" t="s">
        <v>458</v>
      </c>
      <c r="J95" s="119"/>
      <c r="K95" s="550" t="s">
        <v>459</v>
      </c>
      <c r="L95" s="124"/>
      <c r="M95" s="552" t="s">
        <v>460</v>
      </c>
      <c r="N95" s="126"/>
      <c r="O95" s="463" t="s">
        <v>461</v>
      </c>
      <c r="P95" s="119"/>
      <c r="Q95" s="463" t="str">
        <f>Q13</f>
        <v>MARCH 31, 2026</v>
      </c>
      <c r="R95" s="548"/>
      <c r="S95" s="550" t="s">
        <v>462</v>
      </c>
    </row>
    <row r="96" spans="1:19">
      <c r="A96" s="61"/>
      <c r="B96" s="61"/>
      <c r="C96" s="61"/>
      <c r="D96" s="119"/>
      <c r="E96" s="127"/>
      <c r="F96" s="119"/>
      <c r="G96" s="119"/>
      <c r="H96" s="119"/>
      <c r="I96" s="127"/>
      <c r="J96" s="119"/>
      <c r="K96" s="127"/>
      <c r="L96" s="119"/>
      <c r="M96" s="127"/>
      <c r="N96" s="120"/>
      <c r="O96" s="120"/>
      <c r="P96" s="119"/>
      <c r="Q96" s="127"/>
      <c r="R96" s="553"/>
      <c r="S96" s="127"/>
    </row>
    <row r="97" spans="1:19">
      <c r="A97" s="128" t="s">
        <v>551</v>
      </c>
      <c r="B97" s="61"/>
      <c r="C97" s="61"/>
      <c r="D97" s="119"/>
      <c r="E97" s="120"/>
      <c r="F97" s="119"/>
      <c r="G97" s="119"/>
      <c r="H97" s="119"/>
      <c r="I97" s="120"/>
      <c r="J97" s="119"/>
      <c r="K97" s="713"/>
      <c r="L97" s="119"/>
      <c r="M97" s="120"/>
      <c r="N97" s="120"/>
      <c r="O97" s="120"/>
      <c r="P97" s="119"/>
      <c r="Q97" s="120"/>
      <c r="R97" s="553"/>
      <c r="S97" s="120"/>
    </row>
    <row r="98" spans="1:19">
      <c r="A98" s="128"/>
      <c r="B98" s="61"/>
      <c r="C98" s="61"/>
      <c r="D98" s="119"/>
      <c r="E98" s="120"/>
      <c r="F98" s="119"/>
      <c r="G98" s="119"/>
      <c r="H98" s="119"/>
      <c r="I98" s="120"/>
      <c r="J98" s="119"/>
      <c r="K98" s="120"/>
      <c r="L98" s="119"/>
      <c r="M98" s="120"/>
      <c r="N98" s="120"/>
      <c r="O98" s="120"/>
      <c r="P98" s="119"/>
      <c r="Q98" s="120"/>
      <c r="R98" s="553"/>
      <c r="S98" s="120"/>
    </row>
    <row r="99" spans="1:19" s="120" customFormat="1" ht="15.75">
      <c r="B99" s="133" t="s">
        <v>549</v>
      </c>
      <c r="C99" s="133" t="s">
        <v>83</v>
      </c>
      <c r="D99" s="119"/>
      <c r="E99" s="135">
        <v>848252</v>
      </c>
      <c r="F99" s="135"/>
      <c r="G99" s="136">
        <v>4506000</v>
      </c>
      <c r="H99" s="135"/>
      <c r="I99" s="740">
        <v>776806</v>
      </c>
      <c r="J99" s="848"/>
      <c r="K99" s="740">
        <v>0</v>
      </c>
      <c r="L99" s="887"/>
      <c r="M99" s="741">
        <v>0</v>
      </c>
      <c r="N99" s="135"/>
      <c r="O99" s="740">
        <v>3919216</v>
      </c>
      <c r="P99" s="135"/>
      <c r="Q99" s="742">
        <f>ROUND(+SUM(E99)+SUM(G99)-SUM(I99)+SUM(K99) +SUM(M99)-SUM(O99),0)</f>
        <v>658230</v>
      </c>
      <c r="R99" s="553"/>
      <c r="S99" s="740">
        <v>3919216</v>
      </c>
    </row>
    <row r="100" spans="1:19" s="120" customFormat="1" ht="15.75">
      <c r="B100" s="133" t="s">
        <v>550</v>
      </c>
      <c r="C100" s="133" t="s">
        <v>83</v>
      </c>
      <c r="D100" s="119"/>
      <c r="E100" s="748">
        <v>9208914</v>
      </c>
      <c r="F100" s="135"/>
      <c r="G100" s="136">
        <v>328053000</v>
      </c>
      <c r="H100" s="135"/>
      <c r="I100" s="740">
        <v>58842229</v>
      </c>
      <c r="J100" s="848"/>
      <c r="K100" s="740">
        <v>0</v>
      </c>
      <c r="L100" s="887"/>
      <c r="M100" s="741">
        <v>0</v>
      </c>
      <c r="N100" s="135"/>
      <c r="O100" s="740">
        <v>284605959</v>
      </c>
      <c r="P100" s="135"/>
      <c r="Q100" s="135">
        <f>ROUND(+SUM(E100)+SUM(G100)-SUM(I100)+SUM(K100) +SUM(M100)-SUM(O100),0)</f>
        <v>-6186274</v>
      </c>
      <c r="R100" s="553"/>
      <c r="S100" s="740">
        <v>284605959</v>
      </c>
    </row>
    <row r="101" spans="1:19" s="120" customFormat="1" ht="15.75">
      <c r="B101" s="133" t="s">
        <v>552</v>
      </c>
      <c r="C101" s="133" t="s">
        <v>83</v>
      </c>
      <c r="D101" s="119"/>
      <c r="E101" s="748">
        <v>3407908852</v>
      </c>
      <c r="F101" s="135"/>
      <c r="G101" s="136">
        <v>2519019000</v>
      </c>
      <c r="H101" s="135"/>
      <c r="I101" s="740">
        <v>278634490</v>
      </c>
      <c r="J101" s="848"/>
      <c r="K101" s="740">
        <v>347008330</v>
      </c>
      <c r="L101" s="887"/>
      <c r="M101" s="741">
        <v>0</v>
      </c>
      <c r="N101" s="135"/>
      <c r="O101" s="740">
        <v>3229753298</v>
      </c>
      <c r="P101" s="135"/>
      <c r="Q101" s="135">
        <f t="shared" ref="Q101:Q106" si="6">ROUND(+SUM(E101)+SUM(G101)-SUM(I101)+SUM(K101) +SUM(M101)-SUM(O101),0)</f>
        <v>2765548394</v>
      </c>
      <c r="R101" s="553"/>
      <c r="S101" s="740">
        <v>3229801041</v>
      </c>
    </row>
    <row r="102" spans="1:19" s="120" customFormat="1" ht="15.75">
      <c r="B102" s="133" t="s">
        <v>553</v>
      </c>
      <c r="C102" s="133" t="s">
        <v>83</v>
      </c>
      <c r="D102" s="119"/>
      <c r="E102" s="748">
        <v>427531450</v>
      </c>
      <c r="F102" s="135"/>
      <c r="G102" s="136">
        <v>720216400</v>
      </c>
      <c r="H102" s="135"/>
      <c r="I102" s="740">
        <v>6595948</v>
      </c>
      <c r="J102" s="848"/>
      <c r="K102" s="740">
        <v>16829737</v>
      </c>
      <c r="L102" s="887"/>
      <c r="M102" s="741">
        <v>0</v>
      </c>
      <c r="N102" s="135"/>
      <c r="O102" s="740">
        <v>726581586</v>
      </c>
      <c r="P102" s="135"/>
      <c r="Q102" s="135">
        <f t="shared" si="6"/>
        <v>431400053</v>
      </c>
      <c r="R102" s="553"/>
      <c r="S102" s="740">
        <v>726939620</v>
      </c>
    </row>
    <row r="103" spans="1:19" s="120" customFormat="1" ht="15.75">
      <c r="B103" s="133" t="s">
        <v>554</v>
      </c>
      <c r="C103" s="133" t="s">
        <v>83</v>
      </c>
      <c r="D103" s="119"/>
      <c r="E103" s="744">
        <v>296217916</v>
      </c>
      <c r="F103" s="135"/>
      <c r="G103" s="136">
        <v>3696905000</v>
      </c>
      <c r="H103" s="135"/>
      <c r="I103" s="740">
        <v>49228220</v>
      </c>
      <c r="J103" s="848"/>
      <c r="K103" s="740">
        <v>-86389414</v>
      </c>
      <c r="L103" s="887"/>
      <c r="M103" s="741">
        <v>0</v>
      </c>
      <c r="N103" s="135"/>
      <c r="O103" s="740">
        <v>3515027896</v>
      </c>
      <c r="P103" s="135"/>
      <c r="Q103" s="135">
        <f t="shared" si="6"/>
        <v>342477386</v>
      </c>
      <c r="R103" s="553"/>
      <c r="S103" s="740">
        <v>3514991317</v>
      </c>
    </row>
    <row r="104" spans="1:19" s="120" customFormat="1" ht="15.75">
      <c r="B104" s="133" t="s">
        <v>2229</v>
      </c>
      <c r="C104" s="133" t="s">
        <v>83</v>
      </c>
      <c r="D104" s="119"/>
      <c r="E104" s="748">
        <v>30442810</v>
      </c>
      <c r="F104" s="135"/>
      <c r="G104" s="136">
        <v>27747000</v>
      </c>
      <c r="H104" s="135"/>
      <c r="I104" s="740">
        <v>4063054</v>
      </c>
      <c r="J104" s="848"/>
      <c r="K104" s="740">
        <v>-250000</v>
      </c>
      <c r="L104" s="887"/>
      <c r="M104" s="741">
        <v>0</v>
      </c>
      <c r="N104" s="135"/>
      <c r="O104" s="740">
        <v>19165200</v>
      </c>
      <c r="P104" s="135"/>
      <c r="Q104" s="135">
        <f t="shared" si="6"/>
        <v>34711556</v>
      </c>
      <c r="R104" s="553"/>
      <c r="S104" s="740">
        <v>19164917</v>
      </c>
    </row>
    <row r="105" spans="1:19">
      <c r="A105" s="120"/>
      <c r="B105" s="133" t="s">
        <v>555</v>
      </c>
      <c r="C105" s="133" t="s">
        <v>83</v>
      </c>
      <c r="D105" s="134"/>
      <c r="E105" s="135">
        <v>123200433</v>
      </c>
      <c r="F105" s="136"/>
      <c r="G105" s="136">
        <v>104545000</v>
      </c>
      <c r="H105" s="135"/>
      <c r="I105" s="740">
        <v>1598797</v>
      </c>
      <c r="J105" s="848"/>
      <c r="K105" s="740">
        <v>0</v>
      </c>
      <c r="L105" s="887"/>
      <c r="M105" s="741">
        <v>0</v>
      </c>
      <c r="N105" s="135"/>
      <c r="O105" s="740">
        <v>4924992</v>
      </c>
      <c r="P105" s="136"/>
      <c r="Q105" s="135">
        <f t="shared" si="6"/>
        <v>221221644</v>
      </c>
      <c r="R105" s="558"/>
      <c r="S105" s="740">
        <v>4577833</v>
      </c>
    </row>
    <row r="106" spans="1:19">
      <c r="A106" s="120"/>
      <c r="B106" s="133" t="s">
        <v>556</v>
      </c>
      <c r="C106" s="133" t="s">
        <v>83</v>
      </c>
      <c r="D106" s="119"/>
      <c r="E106" s="748">
        <v>48984</v>
      </c>
      <c r="F106" s="135"/>
      <c r="G106" s="136">
        <v>1239000</v>
      </c>
      <c r="H106" s="135"/>
      <c r="I106" s="740">
        <v>49065</v>
      </c>
      <c r="J106" s="848"/>
      <c r="K106" s="740">
        <v>-90000</v>
      </c>
      <c r="L106" s="887"/>
      <c r="M106" s="741">
        <v>0</v>
      </c>
      <c r="N106" s="135"/>
      <c r="O106" s="740">
        <v>707591</v>
      </c>
      <c r="P106" s="135"/>
      <c r="Q106" s="135">
        <f t="shared" si="6"/>
        <v>441328</v>
      </c>
      <c r="R106" s="553"/>
      <c r="S106" s="740">
        <v>707591</v>
      </c>
    </row>
    <row r="107" spans="1:19">
      <c r="A107" s="120"/>
      <c r="B107" s="46" t="s">
        <v>557</v>
      </c>
      <c r="C107" s="15" t="s">
        <v>83</v>
      </c>
      <c r="D107" s="134"/>
      <c r="E107" s="612">
        <f>ROUND(SUM(E17:E100,E101:E106),0)</f>
        <v>84587989503</v>
      </c>
      <c r="F107" s="136"/>
      <c r="G107" s="612">
        <f>ROUND(SUM(G17:G100,G101:G106),0)</f>
        <v>126560181693</v>
      </c>
      <c r="H107" s="136"/>
      <c r="I107" s="612">
        <f>ROUND(SUM(I17:I100,I101:I106),0)</f>
        <v>45312836646</v>
      </c>
      <c r="J107" s="136"/>
      <c r="K107" s="612">
        <f>ROUND(SUM(K17:K100,K101:K106),0)</f>
        <v>4782452296</v>
      </c>
      <c r="L107" s="136"/>
      <c r="M107" s="612">
        <f>ROUND(SUM(M17:M100,M101:M106),0)</f>
        <v>223854572</v>
      </c>
      <c r="N107" s="150"/>
      <c r="O107" s="612">
        <f>ROUND(SUM(O17:O100,O101:O106),0)</f>
        <v>111532666494</v>
      </c>
      <c r="P107" s="136"/>
      <c r="Q107" s="612">
        <f>ROUND(SUM(Q17:Q100,Q101:Q106),0)</f>
        <v>59308974924</v>
      </c>
      <c r="R107" s="558"/>
      <c r="S107" s="612">
        <f>ROUND(SUM(S17:S100,S101:S106),0)</f>
        <v>111532624675</v>
      </c>
    </row>
    <row r="108" spans="1:19">
      <c r="A108" s="120"/>
      <c r="B108" s="120"/>
      <c r="C108" s="120"/>
      <c r="D108" s="120"/>
      <c r="E108" s="120"/>
      <c r="F108" s="120"/>
      <c r="G108" s="120"/>
      <c r="H108" s="120"/>
      <c r="I108" s="120"/>
      <c r="J108" s="120"/>
      <c r="K108" s="120"/>
      <c r="L108" s="120"/>
      <c r="M108" s="120"/>
      <c r="N108" s="120"/>
      <c r="O108" s="120"/>
      <c r="P108" s="120"/>
      <c r="Q108" s="120"/>
      <c r="R108" s="553"/>
      <c r="S108" s="120"/>
    </row>
    <row r="109" spans="1:19" ht="15" customHeight="1">
      <c r="A109" s="128" t="s">
        <v>558</v>
      </c>
      <c r="B109" s="61"/>
      <c r="C109" s="61"/>
      <c r="D109" s="119"/>
      <c r="E109" s="150"/>
      <c r="F109" s="135"/>
      <c r="G109" s="135"/>
      <c r="H109" s="135"/>
      <c r="I109" s="848"/>
      <c r="J109" s="135"/>
      <c r="K109" s="654"/>
      <c r="L109" s="135"/>
      <c r="M109" s="848"/>
      <c r="N109" s="848"/>
      <c r="O109" s="848"/>
      <c r="P109" s="135"/>
      <c r="Q109" s="654"/>
      <c r="R109" s="553"/>
      <c r="S109" s="848"/>
    </row>
    <row r="110" spans="1:19" ht="15" customHeight="1">
      <c r="A110" s="61"/>
      <c r="B110" s="61"/>
      <c r="C110" s="61"/>
      <c r="D110" s="119"/>
      <c r="E110" s="848"/>
      <c r="F110" s="135"/>
      <c r="G110" s="135"/>
      <c r="H110" s="135"/>
      <c r="I110" s="848"/>
      <c r="J110" s="135"/>
      <c r="K110" s="848"/>
      <c r="L110" s="135"/>
      <c r="M110" s="151"/>
      <c r="N110" s="151"/>
      <c r="O110" s="151"/>
      <c r="P110" s="135"/>
      <c r="Q110" s="151"/>
      <c r="R110" s="553"/>
      <c r="S110" s="151"/>
    </row>
    <row r="111" spans="1:19" ht="15" customHeight="1">
      <c r="A111" s="132"/>
      <c r="B111" s="133" t="s">
        <v>559</v>
      </c>
      <c r="C111" s="133" t="s">
        <v>83</v>
      </c>
      <c r="D111" s="801"/>
      <c r="E111" s="802">
        <v>367918737</v>
      </c>
      <c r="F111" s="803"/>
      <c r="G111" s="803">
        <v>280337000</v>
      </c>
      <c r="H111" s="803"/>
      <c r="I111" s="260">
        <v>188183692</v>
      </c>
      <c r="J111" s="848"/>
      <c r="K111" s="260">
        <v>0</v>
      </c>
      <c r="L111" s="888"/>
      <c r="M111" s="803">
        <v>0</v>
      </c>
      <c r="N111" s="888"/>
      <c r="O111" s="740">
        <v>146238040</v>
      </c>
      <c r="P111" s="888"/>
      <c r="Q111" s="888">
        <f t="shared" ref="Q111:Q116" si="7">ROUND(+SUM(E111)+SUM(G111)-SUM(I111)+SUM(K111) +SUM(M111)-SUM(O111),0)</f>
        <v>313834005</v>
      </c>
      <c r="R111" s="553"/>
      <c r="S111" s="743">
        <v>146238040</v>
      </c>
    </row>
    <row r="112" spans="1:19" ht="15" customHeight="1">
      <c r="A112" s="61"/>
      <c r="B112" s="133" t="s">
        <v>560</v>
      </c>
      <c r="C112" s="133" t="s">
        <v>83</v>
      </c>
      <c r="D112" s="622"/>
      <c r="E112" s="802">
        <v>357470851</v>
      </c>
      <c r="F112" s="886"/>
      <c r="G112" s="803">
        <v>185802000</v>
      </c>
      <c r="H112" s="803"/>
      <c r="I112" s="260">
        <v>16288703</v>
      </c>
      <c r="J112" s="848"/>
      <c r="K112" s="260">
        <v>2738928</v>
      </c>
      <c r="L112" s="888"/>
      <c r="M112" s="803">
        <v>0</v>
      </c>
      <c r="N112" s="888"/>
      <c r="O112" s="740">
        <v>136458602</v>
      </c>
      <c r="P112" s="887"/>
      <c r="Q112" s="888">
        <f t="shared" si="7"/>
        <v>393264474</v>
      </c>
      <c r="R112" s="554"/>
      <c r="S112" s="743">
        <v>130804741</v>
      </c>
    </row>
    <row r="113" spans="1:19" ht="15" customHeight="1">
      <c r="A113" s="61"/>
      <c r="B113" s="133" t="s">
        <v>561</v>
      </c>
      <c r="C113" s="133" t="s">
        <v>83</v>
      </c>
      <c r="D113" s="137"/>
      <c r="E113" s="802">
        <v>308893517</v>
      </c>
      <c r="F113" s="888"/>
      <c r="G113" s="803">
        <v>90057000</v>
      </c>
      <c r="H113" s="803"/>
      <c r="I113" s="260">
        <v>49654004</v>
      </c>
      <c r="J113" s="848"/>
      <c r="K113" s="260">
        <v>1457955</v>
      </c>
      <c r="L113" s="888"/>
      <c r="M113" s="803">
        <v>0</v>
      </c>
      <c r="N113" s="888"/>
      <c r="O113" s="740">
        <v>56539578</v>
      </c>
      <c r="P113" s="888"/>
      <c r="Q113" s="888">
        <f t="shared" si="7"/>
        <v>294214890</v>
      </c>
      <c r="R113" s="553"/>
      <c r="S113" s="743">
        <v>56539578</v>
      </c>
    </row>
    <row r="114" spans="1:19" ht="15" customHeight="1">
      <c r="B114" s="796" t="s">
        <v>562</v>
      </c>
      <c r="C114" s="796" t="s">
        <v>83</v>
      </c>
      <c r="D114" s="308"/>
      <c r="E114" s="888">
        <v>2672</v>
      </c>
      <c r="F114" s="888"/>
      <c r="G114" s="803">
        <v>0</v>
      </c>
      <c r="H114" s="803"/>
      <c r="I114" s="260">
        <v>1741</v>
      </c>
      <c r="J114" s="848"/>
      <c r="K114" s="260">
        <v>73075</v>
      </c>
      <c r="L114" s="888"/>
      <c r="M114" s="803">
        <v>0</v>
      </c>
      <c r="N114" s="888"/>
      <c r="O114" s="740">
        <v>4675</v>
      </c>
      <c r="P114" s="888"/>
      <c r="Q114" s="888">
        <f t="shared" si="7"/>
        <v>69331</v>
      </c>
      <c r="R114" s="559"/>
      <c r="S114" s="743">
        <v>4675</v>
      </c>
    </row>
    <row r="115" spans="1:19" ht="15" customHeight="1">
      <c r="B115" s="133" t="s">
        <v>563</v>
      </c>
      <c r="C115" s="133" t="s">
        <v>83</v>
      </c>
      <c r="D115" s="804"/>
      <c r="E115" s="802">
        <v>4174746</v>
      </c>
      <c r="F115" s="888"/>
      <c r="G115" s="803">
        <v>1813000</v>
      </c>
      <c r="H115" s="803"/>
      <c r="I115" s="260">
        <v>321966</v>
      </c>
      <c r="J115" s="848"/>
      <c r="K115" s="260">
        <v>0</v>
      </c>
      <c r="L115" s="888"/>
      <c r="M115" s="803">
        <v>0</v>
      </c>
      <c r="N115" s="888"/>
      <c r="O115" s="740">
        <v>1023450</v>
      </c>
      <c r="P115" s="888"/>
      <c r="Q115" s="888">
        <f t="shared" si="7"/>
        <v>4642330</v>
      </c>
      <c r="R115" s="553"/>
      <c r="S115" s="743">
        <v>1023450</v>
      </c>
    </row>
    <row r="116" spans="1:19" ht="15" customHeight="1">
      <c r="A116" s="61"/>
      <c r="B116" s="796" t="s">
        <v>564</v>
      </c>
      <c r="C116" s="796" t="s">
        <v>83</v>
      </c>
      <c r="D116" s="261"/>
      <c r="E116" s="888">
        <v>2452</v>
      </c>
      <c r="F116" s="888"/>
      <c r="G116" s="803">
        <v>0</v>
      </c>
      <c r="H116" s="803"/>
      <c r="I116" s="260">
        <v>0</v>
      </c>
      <c r="J116" s="848"/>
      <c r="K116" s="260">
        <v>0</v>
      </c>
      <c r="L116" s="888"/>
      <c r="M116" s="803">
        <v>0</v>
      </c>
      <c r="N116" s="888"/>
      <c r="O116" s="740">
        <v>0</v>
      </c>
      <c r="P116" s="888"/>
      <c r="Q116" s="888">
        <f t="shared" si="7"/>
        <v>2452</v>
      </c>
      <c r="R116" s="559"/>
      <c r="S116" s="743">
        <v>0</v>
      </c>
    </row>
    <row r="117" spans="1:19" ht="15" customHeight="1">
      <c r="A117" s="46"/>
      <c r="B117" s="133" t="s">
        <v>565</v>
      </c>
      <c r="C117" s="133" t="s">
        <v>83</v>
      </c>
      <c r="D117" s="622"/>
      <c r="E117" s="802">
        <v>4246245464</v>
      </c>
      <c r="F117" s="888"/>
      <c r="G117" s="803">
        <v>1994371000</v>
      </c>
      <c r="H117" s="803"/>
      <c r="I117" s="260">
        <v>1138583759</v>
      </c>
      <c r="J117" s="848"/>
      <c r="K117" s="260">
        <v>-53690553</v>
      </c>
      <c r="L117" s="888"/>
      <c r="M117" s="803">
        <v>0</v>
      </c>
      <c r="N117" s="888"/>
      <c r="O117" s="740">
        <v>1643543763</v>
      </c>
      <c r="P117" s="888"/>
      <c r="Q117" s="888">
        <f t="shared" ref="Q117:Q118" si="8">ROUND(+SUM(E117)+SUM(G117)-SUM(I117)+SUM(K117) +SUM(M117)-SUM(O117),0)</f>
        <v>3404798389</v>
      </c>
      <c r="R117" s="553"/>
      <c r="S117" s="743">
        <v>1643628617</v>
      </c>
    </row>
    <row r="118" spans="1:19" ht="15" customHeight="1">
      <c r="A118" s="120"/>
      <c r="B118" s="133" t="s">
        <v>497</v>
      </c>
      <c r="C118" s="133" t="s">
        <v>83</v>
      </c>
      <c r="D118" s="804"/>
      <c r="E118" s="802">
        <v>19662879</v>
      </c>
      <c r="F118" s="661"/>
      <c r="G118" s="803">
        <v>0</v>
      </c>
      <c r="H118" s="803"/>
      <c r="I118" s="260">
        <v>0</v>
      </c>
      <c r="J118" s="848"/>
      <c r="K118" s="260">
        <v>7089835</v>
      </c>
      <c r="L118" s="888"/>
      <c r="M118" s="803">
        <v>0</v>
      </c>
      <c r="N118" s="888"/>
      <c r="O118" s="740">
        <v>20899212</v>
      </c>
      <c r="P118" s="661"/>
      <c r="Q118" s="888">
        <f t="shared" si="8"/>
        <v>5853502</v>
      </c>
      <c r="R118" s="555"/>
      <c r="S118" s="743">
        <v>20899212</v>
      </c>
    </row>
    <row r="119" spans="1:19" ht="15" customHeight="1">
      <c r="A119" s="61"/>
      <c r="B119" s="796" t="s">
        <v>566</v>
      </c>
      <c r="C119" s="796" t="s">
        <v>83</v>
      </c>
      <c r="D119" s="261"/>
      <c r="E119" s="888">
        <v>1</v>
      </c>
      <c r="F119" s="260"/>
      <c r="G119" s="803">
        <v>0</v>
      </c>
      <c r="H119" s="803"/>
      <c r="I119" s="260">
        <v>0</v>
      </c>
      <c r="J119" s="848"/>
      <c r="K119" s="260">
        <v>0</v>
      </c>
      <c r="L119" s="888"/>
      <c r="M119" s="803">
        <v>0</v>
      </c>
      <c r="N119" s="888"/>
      <c r="O119" s="740">
        <v>0</v>
      </c>
      <c r="P119" s="260"/>
      <c r="Q119" s="888">
        <f t="shared" ref="Q119:Q133" si="9">ROUND(+SUM(E119)+SUM(G119)-SUM(I119)+SUM(K119) +SUM(M119)-SUM(O119),0)</f>
        <v>1</v>
      </c>
      <c r="R119" s="798"/>
      <c r="S119" s="743">
        <v>0</v>
      </c>
    </row>
    <row r="120" spans="1:19" ht="15" customHeight="1">
      <c r="B120" s="133" t="s">
        <v>500</v>
      </c>
      <c r="C120" s="133" t="s">
        <v>83</v>
      </c>
      <c r="D120" s="804"/>
      <c r="E120" s="802">
        <v>242944773</v>
      </c>
      <c r="F120" s="888"/>
      <c r="G120" s="803">
        <v>40500000</v>
      </c>
      <c r="H120" s="803"/>
      <c r="I120" s="260">
        <v>8583978</v>
      </c>
      <c r="J120" s="848"/>
      <c r="K120" s="260">
        <v>784326</v>
      </c>
      <c r="L120" s="888"/>
      <c r="M120" s="803">
        <v>0</v>
      </c>
      <c r="N120" s="888"/>
      <c r="O120" s="740">
        <v>17818781</v>
      </c>
      <c r="P120" s="888"/>
      <c r="Q120" s="888">
        <f t="shared" si="9"/>
        <v>257826340</v>
      </c>
      <c r="R120" s="553"/>
      <c r="S120" s="743">
        <v>17818781</v>
      </c>
    </row>
    <row r="121" spans="1:19" ht="15" customHeight="1">
      <c r="B121" s="133" t="s">
        <v>567</v>
      </c>
      <c r="C121" s="133" t="s">
        <v>83</v>
      </c>
      <c r="D121" s="622"/>
      <c r="E121" s="802">
        <v>299066120</v>
      </c>
      <c r="F121" s="888"/>
      <c r="G121" s="803">
        <v>67596000</v>
      </c>
      <c r="H121" s="803"/>
      <c r="I121" s="260">
        <v>4829992</v>
      </c>
      <c r="J121" s="848"/>
      <c r="K121" s="260">
        <v>3187339</v>
      </c>
      <c r="L121" s="888"/>
      <c r="M121" s="803">
        <v>0</v>
      </c>
      <c r="N121" s="888"/>
      <c r="O121" s="740">
        <v>47631650</v>
      </c>
      <c r="P121" s="888"/>
      <c r="Q121" s="888">
        <f t="shared" si="9"/>
        <v>317387817</v>
      </c>
      <c r="R121" s="553"/>
      <c r="S121" s="743">
        <v>47631650</v>
      </c>
    </row>
    <row r="122" spans="1:19" ht="15" customHeight="1">
      <c r="B122" s="133" t="s">
        <v>2231</v>
      </c>
      <c r="C122" s="133" t="s">
        <v>83</v>
      </c>
      <c r="D122" s="622"/>
      <c r="E122" s="802">
        <v>4265759</v>
      </c>
      <c r="F122" s="888"/>
      <c r="G122" s="803">
        <v>4750000</v>
      </c>
      <c r="H122" s="803"/>
      <c r="I122" s="260">
        <v>0</v>
      </c>
      <c r="J122" s="848"/>
      <c r="K122" s="260">
        <v>0</v>
      </c>
      <c r="L122" s="888"/>
      <c r="M122" s="803">
        <v>0</v>
      </c>
      <c r="N122" s="888"/>
      <c r="O122" s="740">
        <v>2992069</v>
      </c>
      <c r="P122" s="888"/>
      <c r="Q122" s="888">
        <f t="shared" si="9"/>
        <v>6023690</v>
      </c>
      <c r="R122" s="553"/>
      <c r="S122" s="743">
        <v>2992069</v>
      </c>
    </row>
    <row r="123" spans="1:19" ht="15" customHeight="1">
      <c r="B123" s="133" t="s">
        <v>568</v>
      </c>
      <c r="C123" s="133" t="s">
        <v>83</v>
      </c>
      <c r="D123" s="142"/>
      <c r="E123" s="802">
        <v>508029520</v>
      </c>
      <c r="F123" s="143"/>
      <c r="G123" s="803">
        <v>16000000</v>
      </c>
      <c r="H123" s="803"/>
      <c r="I123" s="260">
        <v>492232</v>
      </c>
      <c r="J123" s="848"/>
      <c r="K123" s="260">
        <v>-170883296</v>
      </c>
      <c r="L123" s="888"/>
      <c r="M123" s="803">
        <v>0</v>
      </c>
      <c r="N123" s="888"/>
      <c r="O123" s="740">
        <v>9303192</v>
      </c>
      <c r="P123" s="143"/>
      <c r="Q123" s="888">
        <f t="shared" si="9"/>
        <v>343350800</v>
      </c>
      <c r="R123" s="556"/>
      <c r="S123" s="743">
        <v>9280858</v>
      </c>
    </row>
    <row r="124" spans="1:19" ht="15" customHeight="1">
      <c r="A124" s="47"/>
      <c r="B124" s="133" t="s">
        <v>569</v>
      </c>
      <c r="C124" s="133" t="s">
        <v>83</v>
      </c>
      <c r="D124" s="142"/>
      <c r="E124" s="802">
        <v>9011383715</v>
      </c>
      <c r="F124" s="143"/>
      <c r="G124" s="803">
        <v>6139295520</v>
      </c>
      <c r="H124" s="803"/>
      <c r="I124" s="260">
        <v>10253614</v>
      </c>
      <c r="J124" s="848"/>
      <c r="K124" s="260">
        <v>-6935101</v>
      </c>
      <c r="L124" s="888"/>
      <c r="M124" s="803">
        <v>0</v>
      </c>
      <c r="N124" s="888"/>
      <c r="O124" s="740">
        <v>4346547387</v>
      </c>
      <c r="P124" s="143"/>
      <c r="Q124" s="888">
        <f t="shared" si="9"/>
        <v>10786943133</v>
      </c>
      <c r="R124" s="556"/>
      <c r="S124" s="743">
        <v>4346353377</v>
      </c>
    </row>
    <row r="125" spans="1:19" s="120" customFormat="1" ht="15" customHeight="1">
      <c r="A125" s="15"/>
      <c r="B125" s="133" t="s">
        <v>570</v>
      </c>
      <c r="C125" s="133" t="s">
        <v>83</v>
      </c>
      <c r="D125" s="145"/>
      <c r="E125" s="805">
        <v>36791899</v>
      </c>
      <c r="F125" s="143"/>
      <c r="G125" s="803">
        <v>3400000</v>
      </c>
      <c r="H125" s="803"/>
      <c r="I125" s="260">
        <v>479581</v>
      </c>
      <c r="J125" s="848"/>
      <c r="K125" s="260">
        <v>0</v>
      </c>
      <c r="L125" s="888"/>
      <c r="M125" s="803">
        <v>0</v>
      </c>
      <c r="N125" s="888"/>
      <c r="O125" s="740">
        <v>4751861</v>
      </c>
      <c r="P125" s="711"/>
      <c r="Q125" s="888">
        <f t="shared" si="9"/>
        <v>34960457</v>
      </c>
      <c r="R125" s="712"/>
      <c r="S125" s="743">
        <v>4751861</v>
      </c>
    </row>
    <row r="126" spans="1:19" s="120" customFormat="1" ht="15" customHeight="1">
      <c r="A126" s="15"/>
      <c r="B126" s="133" t="s">
        <v>571</v>
      </c>
      <c r="C126" s="133" t="s">
        <v>83</v>
      </c>
      <c r="D126"/>
      <c r="E126" s="805">
        <v>393252942</v>
      </c>
      <c r="F126" s="143"/>
      <c r="G126" s="803">
        <v>110923000</v>
      </c>
      <c r="H126" s="803"/>
      <c r="I126" s="260">
        <v>1879563</v>
      </c>
      <c r="J126" s="848"/>
      <c r="K126" s="260">
        <v>81293230</v>
      </c>
      <c r="L126" s="888"/>
      <c r="M126" s="803">
        <v>0</v>
      </c>
      <c r="N126" s="888"/>
      <c r="O126" s="740">
        <v>85927268</v>
      </c>
      <c r="P126" s="260"/>
      <c r="Q126" s="888">
        <f t="shared" si="9"/>
        <v>497662341</v>
      </c>
      <c r="R126" s="557"/>
      <c r="S126" s="743">
        <v>85927268</v>
      </c>
    </row>
    <row r="127" spans="1:19" s="120" customFormat="1" ht="15" customHeight="1">
      <c r="B127" s="133" t="s">
        <v>572</v>
      </c>
      <c r="C127" s="133" t="s">
        <v>89</v>
      </c>
      <c r="D127"/>
      <c r="E127" s="805">
        <v>20530752</v>
      </c>
      <c r="F127" s="143"/>
      <c r="G127" s="803">
        <v>26730000</v>
      </c>
      <c r="H127" s="803"/>
      <c r="I127" s="260">
        <v>500000</v>
      </c>
      <c r="J127" s="848"/>
      <c r="K127" s="260">
        <v>0</v>
      </c>
      <c r="L127" s="888"/>
      <c r="M127" s="803">
        <v>0</v>
      </c>
      <c r="N127" s="888"/>
      <c r="O127" s="740">
        <v>24668393</v>
      </c>
      <c r="P127" s="260"/>
      <c r="Q127" s="888">
        <f t="shared" si="9"/>
        <v>22092359</v>
      </c>
      <c r="R127" s="557"/>
      <c r="S127" s="743">
        <v>24668393</v>
      </c>
    </row>
    <row r="128" spans="1:19" s="120" customFormat="1" ht="15" customHeight="1">
      <c r="B128" s="133" t="s">
        <v>573</v>
      </c>
      <c r="C128" s="133" t="s">
        <v>83</v>
      </c>
      <c r="D128" s="622"/>
      <c r="E128" s="802">
        <v>185590467141</v>
      </c>
      <c r="F128" s="888"/>
      <c r="G128" s="803">
        <v>89522543945</v>
      </c>
      <c r="H128" s="803"/>
      <c r="I128" s="260">
        <v>66127021395</v>
      </c>
      <c r="J128" s="848"/>
      <c r="K128" s="260">
        <v>-6158569692</v>
      </c>
      <c r="L128" s="888"/>
      <c r="M128" s="803">
        <v>0</v>
      </c>
      <c r="N128" s="888"/>
      <c r="O128" s="740">
        <v>79490368373</v>
      </c>
      <c r="P128" s="888"/>
      <c r="Q128" s="888">
        <f t="shared" si="9"/>
        <v>123337051626</v>
      </c>
      <c r="R128" s="553"/>
      <c r="S128" s="743">
        <v>79491450177</v>
      </c>
    </row>
    <row r="129" spans="1:19" s="120" customFormat="1" ht="15" customHeight="1">
      <c r="B129" s="133" t="s">
        <v>574</v>
      </c>
      <c r="C129" s="133" t="s">
        <v>83</v>
      </c>
      <c r="D129" s="622"/>
      <c r="E129" s="802">
        <v>10747032</v>
      </c>
      <c r="F129" s="888"/>
      <c r="G129" s="803">
        <v>4300000</v>
      </c>
      <c r="H129" s="803"/>
      <c r="I129" s="260">
        <v>74</v>
      </c>
      <c r="J129" s="848"/>
      <c r="K129" s="260">
        <v>-9954</v>
      </c>
      <c r="L129" s="888"/>
      <c r="M129" s="803">
        <v>0</v>
      </c>
      <c r="N129" s="888"/>
      <c r="O129" s="740">
        <v>2249942</v>
      </c>
      <c r="P129" s="888"/>
      <c r="Q129" s="888">
        <f t="shared" si="9"/>
        <v>12787062</v>
      </c>
      <c r="R129" s="553"/>
      <c r="S129" s="743">
        <v>2249942</v>
      </c>
    </row>
    <row r="130" spans="1:19" s="120" customFormat="1" ht="15" customHeight="1">
      <c r="B130" s="133" t="s">
        <v>575</v>
      </c>
      <c r="C130" s="133" t="s">
        <v>83</v>
      </c>
      <c r="D130" s="801"/>
      <c r="E130" s="802">
        <v>19544311504</v>
      </c>
      <c r="F130" s="803"/>
      <c r="G130" s="803">
        <v>8693774000</v>
      </c>
      <c r="H130" s="803"/>
      <c r="I130" s="260">
        <v>348063435</v>
      </c>
      <c r="J130" s="848"/>
      <c r="K130" s="260">
        <v>-8376794</v>
      </c>
      <c r="L130" s="888"/>
      <c r="M130" s="803">
        <v>0</v>
      </c>
      <c r="N130" s="888"/>
      <c r="O130" s="740">
        <v>2860127835</v>
      </c>
      <c r="P130" s="803"/>
      <c r="Q130" s="888">
        <f t="shared" si="9"/>
        <v>25021517440</v>
      </c>
      <c r="R130" s="558"/>
      <c r="S130" s="743">
        <v>2860146828</v>
      </c>
    </row>
    <row r="131" spans="1:19" s="120" customFormat="1" ht="15" customHeight="1">
      <c r="B131" s="133" t="s">
        <v>576</v>
      </c>
      <c r="C131" s="133" t="s">
        <v>83</v>
      </c>
      <c r="D131" s="622"/>
      <c r="E131" s="802">
        <v>808582004</v>
      </c>
      <c r="F131" s="888"/>
      <c r="G131" s="803">
        <v>88808000</v>
      </c>
      <c r="H131" s="803"/>
      <c r="I131" s="260">
        <v>79456596</v>
      </c>
      <c r="J131" s="848"/>
      <c r="K131" s="260">
        <v>4152272</v>
      </c>
      <c r="L131" s="888"/>
      <c r="M131" s="803">
        <v>0</v>
      </c>
      <c r="N131" s="888"/>
      <c r="O131" s="740">
        <v>77221034</v>
      </c>
      <c r="P131" s="888"/>
      <c r="Q131" s="888">
        <f t="shared" si="9"/>
        <v>744864646</v>
      </c>
      <c r="R131" s="553"/>
      <c r="S131" s="743">
        <v>76329573</v>
      </c>
    </row>
    <row r="132" spans="1:19" s="120" customFormat="1" ht="15" customHeight="1">
      <c r="B132" s="133" t="s">
        <v>577</v>
      </c>
      <c r="C132" s="133" t="s">
        <v>83</v>
      </c>
      <c r="D132" s="622"/>
      <c r="E132" s="802">
        <v>19963015</v>
      </c>
      <c r="F132" s="888"/>
      <c r="G132" s="803">
        <v>6018000</v>
      </c>
      <c r="H132" s="803"/>
      <c r="I132" s="260">
        <v>0</v>
      </c>
      <c r="J132" s="848"/>
      <c r="K132" s="260">
        <v>0</v>
      </c>
      <c r="L132" s="888"/>
      <c r="M132" s="803">
        <v>0</v>
      </c>
      <c r="N132" s="888"/>
      <c r="O132" s="740">
        <v>259366</v>
      </c>
      <c r="P132" s="888"/>
      <c r="Q132" s="888">
        <f t="shared" si="9"/>
        <v>25721649</v>
      </c>
      <c r="R132" s="553"/>
      <c r="S132" s="743">
        <v>259366</v>
      </c>
    </row>
    <row r="133" spans="1:19" s="120" customFormat="1" ht="15" customHeight="1">
      <c r="B133" s="133" t="s">
        <v>519</v>
      </c>
      <c r="C133" s="133" t="s">
        <v>83</v>
      </c>
      <c r="D133" s="622"/>
      <c r="E133" s="806">
        <v>5807863</v>
      </c>
      <c r="F133" s="888"/>
      <c r="G133" s="803">
        <v>500000</v>
      </c>
      <c r="H133" s="803"/>
      <c r="I133" s="260">
        <v>0</v>
      </c>
      <c r="J133" s="848"/>
      <c r="K133" s="260">
        <v>2016900</v>
      </c>
      <c r="L133" s="888"/>
      <c r="M133" s="803">
        <v>0</v>
      </c>
      <c r="N133" s="888"/>
      <c r="O133" s="740">
        <v>469705</v>
      </c>
      <c r="P133" s="888"/>
      <c r="Q133" s="888">
        <f t="shared" si="9"/>
        <v>7855058</v>
      </c>
      <c r="R133" s="553"/>
      <c r="S133" s="743">
        <v>469705</v>
      </c>
    </row>
    <row r="134" spans="1:19" ht="15" customHeight="1">
      <c r="A134" s="120"/>
      <c r="B134" s="133" t="s">
        <v>579</v>
      </c>
      <c r="C134" s="133" t="s">
        <v>83</v>
      </c>
      <c r="D134" s="622"/>
      <c r="E134" s="807">
        <v>6080610</v>
      </c>
      <c r="F134" s="888"/>
      <c r="G134" s="803">
        <v>2064000</v>
      </c>
      <c r="H134" s="803"/>
      <c r="I134" s="260">
        <v>1929977</v>
      </c>
      <c r="J134" s="848"/>
      <c r="K134" s="260">
        <v>15732982</v>
      </c>
      <c r="L134" s="888"/>
      <c r="M134" s="803">
        <v>0</v>
      </c>
      <c r="N134" s="888"/>
      <c r="O134" s="740">
        <v>17033676</v>
      </c>
      <c r="P134" s="888"/>
      <c r="Q134" s="888">
        <f t="shared" ref="Q134:Q142" si="10">ROUND(+SUM(E134)+SUM(G134)-SUM(I134)+SUM(K134) +SUM(M134)-SUM(O134),0)</f>
        <v>4913939</v>
      </c>
      <c r="R134" s="553"/>
      <c r="S134" s="743">
        <v>17033676</v>
      </c>
    </row>
    <row r="135" spans="1:19" s="120" customFormat="1" ht="15" customHeight="1">
      <c r="B135" s="133" t="s">
        <v>580</v>
      </c>
      <c r="C135" s="133" t="s">
        <v>83</v>
      </c>
      <c r="D135" s="622"/>
      <c r="E135" s="808">
        <v>3142661667</v>
      </c>
      <c r="F135" s="888"/>
      <c r="G135" s="803">
        <v>921504000</v>
      </c>
      <c r="H135" s="803"/>
      <c r="I135" s="260">
        <v>907165092</v>
      </c>
      <c r="J135" s="848"/>
      <c r="K135" s="260">
        <v>-851215</v>
      </c>
      <c r="L135" s="888"/>
      <c r="M135" s="803">
        <v>0</v>
      </c>
      <c r="N135" s="888"/>
      <c r="O135" s="740">
        <v>658047125</v>
      </c>
      <c r="P135" s="888"/>
      <c r="Q135" s="888">
        <f t="shared" si="10"/>
        <v>2498102235</v>
      </c>
      <c r="R135" s="553"/>
      <c r="S135" s="743">
        <v>658333145</v>
      </c>
    </row>
    <row r="136" spans="1:19" s="120" customFormat="1" ht="15" customHeight="1">
      <c r="B136" s="133" t="s">
        <v>581</v>
      </c>
      <c r="C136" s="133" t="s">
        <v>83</v>
      </c>
      <c r="D136" s="622"/>
      <c r="E136" s="888">
        <v>27498</v>
      </c>
      <c r="F136" s="888"/>
      <c r="G136" s="803">
        <v>0</v>
      </c>
      <c r="H136" s="803"/>
      <c r="I136" s="260">
        <v>0</v>
      </c>
      <c r="J136" s="848"/>
      <c r="K136" s="260">
        <v>0</v>
      </c>
      <c r="L136" s="888"/>
      <c r="M136" s="803">
        <v>0</v>
      </c>
      <c r="N136" s="888"/>
      <c r="O136" s="740">
        <v>0</v>
      </c>
      <c r="P136" s="888"/>
      <c r="Q136" s="888">
        <f t="shared" si="10"/>
        <v>27498</v>
      </c>
      <c r="R136" s="553"/>
      <c r="S136" s="743">
        <v>0</v>
      </c>
    </row>
    <row r="137" spans="1:19" s="120" customFormat="1" ht="15" customHeight="1">
      <c r="B137" s="133" t="s">
        <v>582</v>
      </c>
      <c r="C137" s="133" t="s">
        <v>83</v>
      </c>
      <c r="D137" s="622"/>
      <c r="E137" s="808">
        <v>31884304</v>
      </c>
      <c r="F137" s="888"/>
      <c r="G137" s="803">
        <v>52877000</v>
      </c>
      <c r="H137" s="803"/>
      <c r="I137" s="260">
        <v>8581835</v>
      </c>
      <c r="J137" s="848"/>
      <c r="K137" s="260">
        <v>0</v>
      </c>
      <c r="L137" s="888"/>
      <c r="M137" s="803">
        <v>0</v>
      </c>
      <c r="N137" s="888"/>
      <c r="O137" s="740">
        <v>42365272</v>
      </c>
      <c r="P137" s="888"/>
      <c r="Q137" s="888">
        <f t="shared" si="10"/>
        <v>33814197</v>
      </c>
      <c r="R137" s="553"/>
      <c r="S137" s="743">
        <v>42378731</v>
      </c>
    </row>
    <row r="138" spans="1:19" s="120" customFormat="1" ht="15" customHeight="1">
      <c r="A138" s="128"/>
      <c r="B138" s="133" t="s">
        <v>583</v>
      </c>
      <c r="C138" s="133" t="s">
        <v>83</v>
      </c>
      <c r="D138" s="801"/>
      <c r="E138" s="808">
        <v>25312355</v>
      </c>
      <c r="F138" s="803"/>
      <c r="G138" s="803">
        <v>36561000</v>
      </c>
      <c r="H138" s="803"/>
      <c r="I138" s="260">
        <v>5582493</v>
      </c>
      <c r="J138" s="848"/>
      <c r="K138" s="260">
        <v>0</v>
      </c>
      <c r="L138" s="888"/>
      <c r="M138" s="803">
        <v>0</v>
      </c>
      <c r="N138" s="888"/>
      <c r="O138" s="740">
        <v>30374343</v>
      </c>
      <c r="P138" s="803"/>
      <c r="Q138" s="888">
        <f t="shared" si="10"/>
        <v>25916519</v>
      </c>
      <c r="R138" s="558"/>
      <c r="S138" s="743">
        <v>30374126</v>
      </c>
    </row>
    <row r="139" spans="1:19" s="120" customFormat="1" ht="15" customHeight="1">
      <c r="B139" s="133" t="s">
        <v>584</v>
      </c>
      <c r="C139" s="133" t="s">
        <v>83</v>
      </c>
      <c r="D139" s="622"/>
      <c r="E139" s="808">
        <v>355055036</v>
      </c>
      <c r="F139" s="888"/>
      <c r="G139" s="803">
        <v>137979000</v>
      </c>
      <c r="H139" s="803"/>
      <c r="I139" s="260">
        <v>51604700</v>
      </c>
      <c r="J139" s="848"/>
      <c r="K139" s="260">
        <v>47772792</v>
      </c>
      <c r="L139" s="888"/>
      <c r="M139" s="803">
        <v>0</v>
      </c>
      <c r="N139" s="888"/>
      <c r="O139" s="740">
        <v>138571166</v>
      </c>
      <c r="P139" s="888"/>
      <c r="Q139" s="888">
        <f t="shared" si="10"/>
        <v>350630962</v>
      </c>
      <c r="R139" s="553"/>
      <c r="S139" s="743">
        <v>138571166</v>
      </c>
    </row>
    <row r="140" spans="1:19" s="120" customFormat="1" ht="15" customHeight="1">
      <c r="B140" s="133" t="s">
        <v>585</v>
      </c>
      <c r="C140" s="133" t="s">
        <v>83</v>
      </c>
      <c r="D140" s="622"/>
      <c r="E140" s="808">
        <v>72812985</v>
      </c>
      <c r="F140" s="888"/>
      <c r="G140" s="803">
        <v>45080000</v>
      </c>
      <c r="H140" s="803"/>
      <c r="I140" s="260">
        <v>25</v>
      </c>
      <c r="J140" s="848"/>
      <c r="K140" s="260">
        <v>4992836</v>
      </c>
      <c r="L140" s="888"/>
      <c r="M140" s="803">
        <v>0</v>
      </c>
      <c r="N140" s="888"/>
      <c r="O140" s="740">
        <v>68408417</v>
      </c>
      <c r="P140" s="888"/>
      <c r="Q140" s="888">
        <f t="shared" si="10"/>
        <v>54477379</v>
      </c>
      <c r="R140" s="553"/>
      <c r="S140" s="743">
        <v>68408417</v>
      </c>
    </row>
    <row r="141" spans="1:19" s="120" customFormat="1" ht="15" customHeight="1">
      <c r="B141" s="133" t="s">
        <v>586</v>
      </c>
      <c r="C141" s="133" t="s">
        <v>89</v>
      </c>
      <c r="D141" s="804"/>
      <c r="E141" s="809">
        <v>7442009421</v>
      </c>
      <c r="F141" s="661"/>
      <c r="G141" s="803">
        <v>0</v>
      </c>
      <c r="H141" s="803"/>
      <c r="I141" s="260">
        <v>0</v>
      </c>
      <c r="J141" s="848"/>
      <c r="K141" s="260">
        <v>0</v>
      </c>
      <c r="L141" s="888"/>
      <c r="M141" s="803">
        <v>0</v>
      </c>
      <c r="N141" s="888"/>
      <c r="O141" s="740">
        <v>0</v>
      </c>
      <c r="P141" s="661"/>
      <c r="Q141" s="888">
        <f t="shared" si="10"/>
        <v>7442009421</v>
      </c>
      <c r="R141" s="555"/>
      <c r="S141" s="743">
        <v>0</v>
      </c>
    </row>
    <row r="142" spans="1:19" s="120" customFormat="1" ht="15" customHeight="1">
      <c r="B142" s="133" t="s">
        <v>587</v>
      </c>
      <c r="C142" s="133" t="s">
        <v>83</v>
      </c>
      <c r="D142" s="622"/>
      <c r="E142" s="808">
        <v>147173532</v>
      </c>
      <c r="F142" s="888"/>
      <c r="G142" s="803">
        <v>56672000</v>
      </c>
      <c r="H142" s="803"/>
      <c r="I142" s="260">
        <v>0</v>
      </c>
      <c r="J142" s="848"/>
      <c r="K142" s="260">
        <v>-17649133</v>
      </c>
      <c r="L142" s="888"/>
      <c r="M142" s="803">
        <v>0</v>
      </c>
      <c r="N142" s="888"/>
      <c r="O142" s="740">
        <v>36082161</v>
      </c>
      <c r="P142" s="888"/>
      <c r="Q142" s="888">
        <f t="shared" si="10"/>
        <v>150114238</v>
      </c>
      <c r="R142" s="553"/>
      <c r="S142" s="743">
        <v>36082161</v>
      </c>
    </row>
    <row r="143" spans="1:19" s="120" customFormat="1" ht="15" customHeight="1">
      <c r="B143" s="133" t="s">
        <v>536</v>
      </c>
      <c r="C143" s="133" t="s">
        <v>89</v>
      </c>
      <c r="D143" s="622"/>
      <c r="E143" s="808">
        <v>132918870</v>
      </c>
      <c r="F143" s="888"/>
      <c r="G143" s="803">
        <v>30158000</v>
      </c>
      <c r="H143" s="803"/>
      <c r="I143" s="260">
        <v>18289111</v>
      </c>
      <c r="J143" s="848"/>
      <c r="K143" s="260">
        <v>0</v>
      </c>
      <c r="L143" s="888"/>
      <c r="M143" s="803">
        <v>0</v>
      </c>
      <c r="N143" s="888"/>
      <c r="O143" s="740">
        <v>15476825</v>
      </c>
      <c r="P143" s="888"/>
      <c r="Q143" s="888">
        <f t="shared" ref="Q143:Q148" si="11">ROUND(+SUM(E143)+SUM(G143)-SUM(I143)+SUM(K143) +SUM(M143)-SUM(O143),0)</f>
        <v>129310934</v>
      </c>
      <c r="R143" s="553"/>
      <c r="S143" s="743">
        <v>15476825</v>
      </c>
    </row>
    <row r="144" spans="1:19" s="120" customFormat="1" ht="15" customHeight="1">
      <c r="B144" t="s">
        <v>538</v>
      </c>
      <c r="C144" s="133" t="s">
        <v>83</v>
      </c>
      <c r="D144" s="622"/>
      <c r="E144" s="260">
        <v>54755158</v>
      </c>
      <c r="F144" s="888"/>
      <c r="G144" s="803">
        <v>26953000</v>
      </c>
      <c r="H144" s="803"/>
      <c r="I144" s="260">
        <v>681816</v>
      </c>
      <c r="J144" s="848"/>
      <c r="K144" s="260">
        <v>4095224</v>
      </c>
      <c r="L144" s="888"/>
      <c r="M144" s="803">
        <v>0</v>
      </c>
      <c r="N144" s="888"/>
      <c r="O144" s="740">
        <v>10787358</v>
      </c>
      <c r="P144" s="888"/>
      <c r="Q144" s="888">
        <f t="shared" si="11"/>
        <v>74334208</v>
      </c>
      <c r="R144" s="559"/>
      <c r="S144" s="743">
        <v>10787358</v>
      </c>
    </row>
    <row r="145" spans="1:19" s="120" customFormat="1" ht="15" customHeight="1">
      <c r="B145" s="133" t="s">
        <v>539</v>
      </c>
      <c r="C145" s="133" t="s">
        <v>83</v>
      </c>
      <c r="D145" s="622"/>
      <c r="E145" s="808">
        <v>3506998</v>
      </c>
      <c r="F145" s="888"/>
      <c r="G145" s="803">
        <v>751000</v>
      </c>
      <c r="H145" s="803"/>
      <c r="I145" s="260">
        <v>3507000</v>
      </c>
      <c r="J145" s="848"/>
      <c r="K145" s="260">
        <v>4127651</v>
      </c>
      <c r="L145" s="888"/>
      <c r="M145" s="803">
        <v>0</v>
      </c>
      <c r="N145" s="888"/>
      <c r="O145" s="740">
        <v>2075042</v>
      </c>
      <c r="P145" s="888"/>
      <c r="Q145" s="888">
        <f t="shared" si="11"/>
        <v>2803607</v>
      </c>
      <c r="R145" s="553"/>
      <c r="S145" s="743">
        <v>2075042</v>
      </c>
    </row>
    <row r="146" spans="1:19" s="120" customFormat="1" ht="15" customHeight="1">
      <c r="B146" s="133" t="s">
        <v>540</v>
      </c>
      <c r="C146" s="133" t="s">
        <v>83</v>
      </c>
      <c r="D146" s="622"/>
      <c r="E146" s="806">
        <v>4431642</v>
      </c>
      <c r="F146" s="888"/>
      <c r="G146" s="803">
        <v>2600000</v>
      </c>
      <c r="H146" s="803"/>
      <c r="I146" s="260">
        <v>1649711</v>
      </c>
      <c r="J146" s="848"/>
      <c r="K146" s="260">
        <v>860910</v>
      </c>
      <c r="L146" s="888"/>
      <c r="M146" s="803">
        <v>0</v>
      </c>
      <c r="N146" s="888"/>
      <c r="O146" s="740">
        <v>588532</v>
      </c>
      <c r="P146" s="888"/>
      <c r="Q146" s="888">
        <f t="shared" si="11"/>
        <v>5654309</v>
      </c>
      <c r="R146" s="553"/>
      <c r="S146" s="743">
        <v>588532</v>
      </c>
    </row>
    <row r="147" spans="1:19" s="120" customFormat="1" ht="15" customHeight="1">
      <c r="B147" s="133" t="s">
        <v>588</v>
      </c>
      <c r="C147" s="133" t="s">
        <v>83</v>
      </c>
      <c r="D147" s="622"/>
      <c r="E147" s="806">
        <v>5486751</v>
      </c>
      <c r="F147" s="888"/>
      <c r="G147" s="803">
        <v>18000000</v>
      </c>
      <c r="H147" s="803"/>
      <c r="I147" s="260">
        <v>0</v>
      </c>
      <c r="J147" s="848"/>
      <c r="K147" s="260">
        <v>171521496</v>
      </c>
      <c r="L147" s="888"/>
      <c r="M147" s="803">
        <v>0</v>
      </c>
      <c r="N147" s="888"/>
      <c r="O147" s="740">
        <v>177755648</v>
      </c>
      <c r="P147" s="888"/>
      <c r="Q147" s="888">
        <f t="shared" si="11"/>
        <v>17252599</v>
      </c>
      <c r="R147" s="553"/>
      <c r="S147" s="743">
        <v>177755648</v>
      </c>
    </row>
    <row r="148" spans="1:19" s="120" customFormat="1" ht="15" customHeight="1">
      <c r="B148" s="133" t="s">
        <v>543</v>
      </c>
      <c r="C148" s="133" t="s">
        <v>83</v>
      </c>
      <c r="D148" s="622"/>
      <c r="E148" s="806">
        <v>7709448</v>
      </c>
      <c r="F148" s="888"/>
      <c r="G148" s="803">
        <v>5905000</v>
      </c>
      <c r="H148" s="803"/>
      <c r="I148" s="260">
        <v>2008416</v>
      </c>
      <c r="J148" s="848"/>
      <c r="K148" s="260">
        <v>0</v>
      </c>
      <c r="L148" s="888"/>
      <c r="M148" s="803">
        <v>0</v>
      </c>
      <c r="N148" s="888"/>
      <c r="O148" s="740">
        <v>9247592</v>
      </c>
      <c r="P148" s="888"/>
      <c r="Q148" s="888">
        <f t="shared" si="11"/>
        <v>2358440</v>
      </c>
      <c r="R148" s="553"/>
      <c r="S148" s="743">
        <v>9247592</v>
      </c>
    </row>
    <row r="149" spans="1:19" ht="15" customHeight="1">
      <c r="A149" s="61"/>
      <c r="B149" s="133" t="s">
        <v>591</v>
      </c>
      <c r="C149" s="133" t="s">
        <v>89</v>
      </c>
      <c r="D149" s="622"/>
      <c r="E149" s="806">
        <v>545262287</v>
      </c>
      <c r="F149" s="888"/>
      <c r="G149" s="803">
        <v>314152000</v>
      </c>
      <c r="H149" s="803"/>
      <c r="I149" s="260">
        <v>166024749</v>
      </c>
      <c r="J149" s="848"/>
      <c r="K149" s="260">
        <v>1735330</v>
      </c>
      <c r="L149" s="888"/>
      <c r="M149" s="803">
        <v>0</v>
      </c>
      <c r="N149" s="888"/>
      <c r="O149" s="740">
        <v>67969992</v>
      </c>
      <c r="P149" s="888"/>
      <c r="Q149" s="888">
        <f>ROUND(+SUM(E149)+SUM(G149)-SUM(I149)+SUM(K149) +SUM(M149)-SUM(O149),0)</f>
        <v>627154876</v>
      </c>
      <c r="R149" s="553"/>
      <c r="S149" s="743">
        <v>67939992</v>
      </c>
    </row>
    <row r="150" spans="1:19" s="120" customFormat="1" ht="15" customHeight="1">
      <c r="B150" s="133" t="s">
        <v>589</v>
      </c>
      <c r="C150" s="133" t="s">
        <v>83</v>
      </c>
      <c r="D150" s="622"/>
      <c r="E150" s="806">
        <v>125068465</v>
      </c>
      <c r="F150" s="888"/>
      <c r="G150" s="803">
        <v>47239000</v>
      </c>
      <c r="H150" s="803"/>
      <c r="I150" s="260">
        <v>25051136</v>
      </c>
      <c r="J150" s="848"/>
      <c r="K150" s="260">
        <v>13869943</v>
      </c>
      <c r="L150" s="888"/>
      <c r="M150" s="803">
        <v>0</v>
      </c>
      <c r="N150" s="888"/>
      <c r="O150" s="740">
        <v>39160051</v>
      </c>
      <c r="P150" s="888"/>
      <c r="Q150" s="888">
        <f>ROUND(+SUM(E150)+SUM(G150)-SUM(I150)+SUM(K150) +SUM(M150)-SUM(O150),0)</f>
        <v>121966221</v>
      </c>
      <c r="R150" s="553"/>
      <c r="S150" s="743">
        <v>39165330</v>
      </c>
    </row>
    <row r="151" spans="1:19" s="120" customFormat="1" ht="15" customHeight="1">
      <c r="B151" s="133" t="s">
        <v>590</v>
      </c>
      <c r="C151" s="133" t="s">
        <v>83</v>
      </c>
      <c r="D151" s="622"/>
      <c r="E151" s="806">
        <v>474067790</v>
      </c>
      <c r="F151" s="888"/>
      <c r="G151" s="803">
        <v>468400000</v>
      </c>
      <c r="H151" s="803"/>
      <c r="I151" s="260">
        <v>11487601</v>
      </c>
      <c r="J151" s="848"/>
      <c r="K151" s="260">
        <v>6696955</v>
      </c>
      <c r="L151" s="888"/>
      <c r="M151" s="803">
        <v>0</v>
      </c>
      <c r="N151" s="888"/>
      <c r="O151" s="740">
        <v>425236251</v>
      </c>
      <c r="P151" s="888"/>
      <c r="Q151" s="888">
        <f>ROUND(+SUM(E151)+SUM(G151)-SUM(I151)+SUM(K151) +SUM(M151)-SUM(O151),0)</f>
        <v>512440893</v>
      </c>
      <c r="R151" s="553"/>
      <c r="S151" s="743">
        <v>425236251</v>
      </c>
    </row>
    <row r="152" spans="1:19" ht="15" customHeight="1">
      <c r="A152" s="120"/>
      <c r="B152" s="796" t="s">
        <v>592</v>
      </c>
      <c r="C152" s="796" t="s">
        <v>83</v>
      </c>
      <c r="D152" s="622"/>
      <c r="E152" s="260">
        <v>0</v>
      </c>
      <c r="F152" s="888"/>
      <c r="G152" s="803">
        <v>0</v>
      </c>
      <c r="H152" s="803"/>
      <c r="I152" s="260">
        <v>0</v>
      </c>
      <c r="J152" s="848"/>
      <c r="K152" s="260">
        <v>0</v>
      </c>
      <c r="L152" s="888"/>
      <c r="M152" s="803">
        <v>0</v>
      </c>
      <c r="N152" s="888"/>
      <c r="O152" s="740">
        <v>0</v>
      </c>
      <c r="P152" s="888"/>
      <c r="Q152" s="888">
        <f>ROUND(+SUM(E152)+SUM(G152)-SUM(I152)+SUM(K152) +SUM(M152)-SUM(O152),0)</f>
        <v>0</v>
      </c>
      <c r="R152" s="553"/>
      <c r="S152" s="743">
        <v>0</v>
      </c>
    </row>
    <row r="153" spans="1:19" ht="15" customHeight="1">
      <c r="A153" s="120"/>
      <c r="B153" s="796" t="s">
        <v>593</v>
      </c>
      <c r="C153" s="796" t="s">
        <v>83</v>
      </c>
      <c r="D153" s="622"/>
      <c r="E153" s="260">
        <v>0</v>
      </c>
      <c r="F153" s="888"/>
      <c r="G153" s="803">
        <v>0</v>
      </c>
      <c r="H153" s="803"/>
      <c r="I153" s="260">
        <v>0</v>
      </c>
      <c r="J153" s="848"/>
      <c r="K153" s="260">
        <v>0</v>
      </c>
      <c r="L153" s="888"/>
      <c r="M153" s="803">
        <v>0</v>
      </c>
      <c r="N153" s="888"/>
      <c r="O153" s="740">
        <v>0</v>
      </c>
      <c r="P153" s="888"/>
      <c r="Q153" s="888">
        <f>ROUND(+SUM(E153)+SUM(G153)-SUM(I153)+SUM(K153) +SUM(M153)-SUM(O153),0)</f>
        <v>0</v>
      </c>
      <c r="R153" s="553"/>
      <c r="S153" s="743">
        <v>0</v>
      </c>
    </row>
    <row r="154" spans="1:19">
      <c r="D154" s="15"/>
      <c r="F154" s="15"/>
      <c r="G154" s="15"/>
      <c r="H154" s="15"/>
      <c r="J154" s="15"/>
      <c r="L154" s="15"/>
      <c r="P154" s="15"/>
      <c r="R154" s="15"/>
    </row>
    <row r="155" spans="1:19" ht="15" customHeight="1">
      <c r="A155" s="611" t="s">
        <v>482</v>
      </c>
      <c r="B155" s="1561" t="s">
        <v>483</v>
      </c>
      <c r="C155" s="1561"/>
      <c r="D155" s="1561"/>
      <c r="E155" s="1561"/>
      <c r="F155" s="1561"/>
      <c r="G155" s="1561"/>
      <c r="H155" s="1561"/>
      <c r="I155" s="1561"/>
      <c r="J155" s="1561"/>
      <c r="K155" s="1561"/>
      <c r="L155" s="1561"/>
      <c r="M155" s="1561"/>
      <c r="N155" s="1561"/>
      <c r="O155" s="1561"/>
      <c r="P155" s="1561"/>
      <c r="Q155" s="1561"/>
      <c r="R155" s="1561"/>
      <c r="S155" s="1561"/>
    </row>
    <row r="156" spans="1:19" ht="15" customHeight="1">
      <c r="A156" s="611" t="s">
        <v>484</v>
      </c>
      <c r="B156" s="1564" t="s">
        <v>594</v>
      </c>
      <c r="C156" s="1561"/>
      <c r="D156" s="1561"/>
      <c r="E156" s="1561"/>
      <c r="F156" s="1561"/>
      <c r="G156" s="1561"/>
      <c r="H156" s="1561"/>
      <c r="I156" s="1561"/>
      <c r="J156" s="1561"/>
      <c r="K156" s="1561"/>
      <c r="L156" s="1561"/>
      <c r="M156" s="1561"/>
      <c r="N156" s="1561"/>
      <c r="O156" s="1561"/>
      <c r="P156" s="1561"/>
      <c r="Q156" s="1561"/>
      <c r="R156" s="1561"/>
      <c r="S156" s="1561"/>
    </row>
    <row r="157" spans="1:19" ht="20.25">
      <c r="A157" s="1555" t="s">
        <v>77</v>
      </c>
      <c r="B157" s="1555"/>
      <c r="C157" s="1555"/>
      <c r="D157" s="1555"/>
      <c r="E157" s="1555"/>
      <c r="F157" s="1555"/>
      <c r="G157" s="1555"/>
      <c r="H157" s="1555"/>
      <c r="I157" s="889"/>
      <c r="J157" s="115"/>
      <c r="K157" s="889"/>
      <c r="L157" s="115"/>
      <c r="M157" s="889"/>
      <c r="N157" s="889"/>
      <c r="O157" s="889"/>
      <c r="P157" s="115"/>
      <c r="Q157" s="115"/>
      <c r="R157" s="115"/>
      <c r="S157" s="116" t="s">
        <v>486</v>
      </c>
    </row>
    <row r="158" spans="1:19" ht="20.25">
      <c r="A158" s="1556" t="s">
        <v>487</v>
      </c>
      <c r="B158" s="1556"/>
      <c r="C158" s="1556"/>
      <c r="D158" s="1556"/>
      <c r="E158" s="1556"/>
      <c r="F158" s="1556"/>
      <c r="G158" s="1556"/>
      <c r="H158" s="1556"/>
      <c r="I158" s="889"/>
      <c r="J158" s="115"/>
      <c r="K158" s="889"/>
      <c r="L158" s="115"/>
      <c r="M158" s="889"/>
      <c r="N158" s="889"/>
      <c r="O158" s="889"/>
      <c r="P158" s="115"/>
      <c r="Q158" s="115"/>
      <c r="R158" s="115"/>
      <c r="S158" s="115" t="s">
        <v>164</v>
      </c>
    </row>
    <row r="159" spans="1:19" ht="20.25">
      <c r="A159" s="1556" t="s">
        <v>446</v>
      </c>
      <c r="B159" s="1556"/>
      <c r="C159" s="1556"/>
      <c r="D159" s="1556"/>
      <c r="E159" s="1556"/>
      <c r="F159" s="1556"/>
      <c r="G159" s="1556"/>
      <c r="H159" s="1556"/>
      <c r="I159" s="889"/>
      <c r="J159" s="115"/>
      <c r="K159" s="889"/>
      <c r="L159" s="115"/>
      <c r="M159" s="889"/>
      <c r="N159" s="889"/>
      <c r="O159" s="889"/>
      <c r="P159" s="115"/>
      <c r="Q159" s="115"/>
      <c r="R159" s="115"/>
      <c r="S159" s="889"/>
    </row>
    <row r="160" spans="1:19" ht="20.25">
      <c r="A160" s="1555" t="s">
        <v>2269</v>
      </c>
      <c r="B160" s="1555"/>
      <c r="C160" s="1555"/>
      <c r="D160" s="1555"/>
      <c r="E160" s="1555"/>
      <c r="F160" s="1555"/>
      <c r="G160" s="1555"/>
      <c r="H160" s="1555"/>
      <c r="I160" s="889"/>
      <c r="J160" s="889"/>
      <c r="K160" s="889"/>
      <c r="L160" s="889"/>
      <c r="M160" s="889"/>
      <c r="N160" s="889"/>
      <c r="O160" s="889"/>
      <c r="P160" s="889"/>
      <c r="Q160" s="889"/>
      <c r="R160" s="889"/>
      <c r="S160" s="889"/>
    </row>
    <row r="161" spans="1:19">
      <c r="A161" s="118"/>
      <c r="B161" s="118"/>
      <c r="C161" s="118"/>
      <c r="D161" s="119"/>
      <c r="E161" s="120"/>
      <c r="F161" s="119"/>
      <c r="G161" s="119"/>
      <c r="H161" s="119"/>
      <c r="I161" s="120"/>
      <c r="J161" s="119"/>
      <c r="K161" s="120"/>
      <c r="L161" s="119"/>
      <c r="M161" s="120"/>
      <c r="N161" s="120"/>
      <c r="O161" s="120"/>
      <c r="P161" s="119"/>
      <c r="Q161" s="120"/>
      <c r="R161" s="119"/>
      <c r="S161" s="120"/>
    </row>
    <row r="162" spans="1:19">
      <c r="A162" s="120"/>
      <c r="B162" s="120"/>
      <c r="C162" s="120"/>
      <c r="D162" s="119"/>
      <c r="E162" s="120"/>
      <c r="F162" s="119"/>
      <c r="G162" s="119"/>
      <c r="H162" s="119"/>
      <c r="I162" s="120"/>
      <c r="J162" s="119"/>
      <c r="K162" s="120"/>
      <c r="L162" s="119"/>
      <c r="M162" s="120"/>
      <c r="N162" s="120"/>
      <c r="O162" s="120"/>
      <c r="P162" s="119"/>
      <c r="Q162" s="120"/>
      <c r="R162" s="119"/>
      <c r="S162" s="120"/>
    </row>
    <row r="163" spans="1:19">
      <c r="A163" s="120"/>
      <c r="B163" s="120"/>
      <c r="C163" s="120"/>
      <c r="D163" s="119"/>
      <c r="E163" s="120"/>
      <c r="F163" s="119"/>
      <c r="G163" s="119"/>
      <c r="H163" s="119"/>
      <c r="I163" s="121"/>
      <c r="J163" s="119"/>
      <c r="K163" s="120"/>
      <c r="L163" s="119"/>
      <c r="M163" s="122" t="s">
        <v>447</v>
      </c>
      <c r="N163" s="122"/>
      <c r="O163" s="122"/>
      <c r="P163" s="122"/>
      <c r="Q163" s="123"/>
      <c r="R163" s="119"/>
      <c r="S163" s="120"/>
    </row>
    <row r="164" spans="1:19">
      <c r="A164" s="120"/>
      <c r="B164" s="120"/>
      <c r="C164" s="120"/>
      <c r="D164" s="119"/>
      <c r="E164" s="123" t="s">
        <v>448</v>
      </c>
      <c r="F164" s="119"/>
      <c r="G164"/>
      <c r="H164" s="119"/>
      <c r="I164" s="123"/>
      <c r="J164" s="119"/>
      <c r="K164" s="120"/>
      <c r="L164" s="119"/>
      <c r="M164" s="120"/>
      <c r="N164" s="123"/>
      <c r="O164"/>
      <c r="P164" s="119"/>
      <c r="Q164" s="123" t="s">
        <v>448</v>
      </c>
      <c r="R164" s="548"/>
      <c r="S164" s="120"/>
    </row>
    <row r="165" spans="1:19">
      <c r="A165" s="61"/>
      <c r="B165" s="61"/>
      <c r="C165" s="61"/>
      <c r="D165" s="119"/>
      <c r="E165" s="123" t="s">
        <v>449</v>
      </c>
      <c r="F165" s="119"/>
      <c r="G165" s="123" t="s">
        <v>450</v>
      </c>
      <c r="H165" s="119"/>
      <c r="I165" s="123" t="s">
        <v>451</v>
      </c>
      <c r="J165" s="119"/>
      <c r="K165" s="123" t="s">
        <v>452</v>
      </c>
      <c r="L165" s="124"/>
      <c r="M165" s="125" t="s">
        <v>453</v>
      </c>
      <c r="N165" s="123"/>
      <c r="O165" s="123" t="s">
        <v>454</v>
      </c>
      <c r="P165" s="119"/>
      <c r="Q165" s="123" t="s">
        <v>449</v>
      </c>
      <c r="R165" s="548"/>
      <c r="S165" s="123" t="s">
        <v>454</v>
      </c>
    </row>
    <row r="166" spans="1:19">
      <c r="A166" s="61"/>
      <c r="B166" s="61"/>
      <c r="C166" s="61"/>
      <c r="D166" s="119"/>
      <c r="E166" s="123" t="s">
        <v>455</v>
      </c>
      <c r="F166" s="119"/>
      <c r="G166" s="123" t="s">
        <v>456</v>
      </c>
      <c r="H166" s="119"/>
      <c r="I166" s="123" t="s">
        <v>449</v>
      </c>
      <c r="J166" s="119"/>
      <c r="K166" s="123" t="s">
        <v>457</v>
      </c>
      <c r="L166" s="124"/>
      <c r="M166" s="125" t="str">
        <f>M12</f>
        <v>2025 LEGISLATIVE</v>
      </c>
      <c r="N166" s="123"/>
      <c r="O166" s="549" t="str">
        <f>O12</f>
        <v>2025-26</v>
      </c>
      <c r="P166" s="119"/>
      <c r="Q166" s="123" t="s">
        <v>455</v>
      </c>
      <c r="R166" s="548"/>
      <c r="S166" s="126" t="str">
        <f>S12</f>
        <v>2025-26</v>
      </c>
    </row>
    <row r="167" spans="1:19">
      <c r="A167" s="46"/>
      <c r="B167" s="46"/>
      <c r="C167" s="46"/>
      <c r="D167" s="119"/>
      <c r="E167" s="463" t="str">
        <f>E13</f>
        <v>APRIL 1, 2025</v>
      </c>
      <c r="F167" s="119"/>
      <c r="G167" s="463" t="str">
        <f>G13</f>
        <v>2025 LEGISLATURE</v>
      </c>
      <c r="H167" s="119"/>
      <c r="I167" s="550" t="s">
        <v>458</v>
      </c>
      <c r="J167" s="119"/>
      <c r="K167" s="550" t="s">
        <v>459</v>
      </c>
      <c r="L167" s="124"/>
      <c r="M167" s="552" t="s">
        <v>460</v>
      </c>
      <c r="N167" s="126"/>
      <c r="O167" s="463" t="s">
        <v>461</v>
      </c>
      <c r="P167" s="119"/>
      <c r="Q167" s="463" t="str">
        <f>Q13</f>
        <v>MARCH 31, 2026</v>
      </c>
      <c r="R167" s="548"/>
      <c r="S167" s="550" t="s">
        <v>462</v>
      </c>
    </row>
    <row r="168" spans="1:19">
      <c r="A168" s="61"/>
      <c r="B168" s="61"/>
      <c r="C168" s="61"/>
      <c r="D168" s="119"/>
      <c r="E168" s="127"/>
      <c r="F168" s="119"/>
      <c r="G168" s="119"/>
      <c r="H168" s="119"/>
      <c r="I168" s="127"/>
      <c r="J168" s="119"/>
      <c r="K168" s="127"/>
      <c r="L168" s="119"/>
      <c r="M168" s="127"/>
      <c r="N168" s="120"/>
      <c r="O168" s="120"/>
      <c r="P168" s="119"/>
      <c r="Q168" s="127"/>
      <c r="R168" s="551"/>
      <c r="S168" s="127"/>
    </row>
    <row r="169" spans="1:19" s="120" customFormat="1">
      <c r="A169" s="128" t="s">
        <v>595</v>
      </c>
      <c r="R169" s="799"/>
    </row>
    <row r="170" spans="1:19" s="120" customFormat="1" ht="15">
      <c r="R170" s="799"/>
    </row>
    <row r="171" spans="1:19" s="120" customFormat="1" ht="15">
      <c r="B171" s="133" t="s">
        <v>550</v>
      </c>
      <c r="C171" s="133" t="s">
        <v>83</v>
      </c>
      <c r="D171" s="622"/>
      <c r="E171" s="806">
        <v>3976586</v>
      </c>
      <c r="F171" s="888"/>
      <c r="G171" s="803">
        <v>0</v>
      </c>
      <c r="H171" s="803"/>
      <c r="I171" s="260">
        <v>0</v>
      </c>
      <c r="J171" s="848"/>
      <c r="K171" s="260">
        <v>0</v>
      </c>
      <c r="L171" s="888"/>
      <c r="M171" s="803">
        <v>0</v>
      </c>
      <c r="N171" s="888"/>
      <c r="O171" s="740">
        <v>1103032</v>
      </c>
      <c r="P171" s="888"/>
      <c r="Q171" s="888">
        <f t="shared" ref="Q171:Q177" si="12">ROUND(+SUM(E171)+SUM(G171)-SUM(I171)+SUM(K171) +SUM(M171)-SUM(O171),0)</f>
        <v>2873554</v>
      </c>
      <c r="R171" s="553"/>
      <c r="S171" s="743">
        <v>1103032</v>
      </c>
    </row>
    <row r="172" spans="1:19" s="120" customFormat="1" ht="16.5" customHeight="1">
      <c r="B172" s="133" t="s">
        <v>552</v>
      </c>
      <c r="C172" s="133" t="s">
        <v>83</v>
      </c>
      <c r="D172" s="622"/>
      <c r="E172" s="806">
        <v>6260664451</v>
      </c>
      <c r="F172" s="888"/>
      <c r="G172" s="803">
        <v>5132503000</v>
      </c>
      <c r="H172" s="803"/>
      <c r="I172" s="260">
        <v>403730380</v>
      </c>
      <c r="J172" s="848"/>
      <c r="K172" s="260">
        <v>496240349</v>
      </c>
      <c r="L172" s="888"/>
      <c r="M172" s="803">
        <v>0</v>
      </c>
      <c r="N172" s="888"/>
      <c r="O172" s="740">
        <v>5309367039</v>
      </c>
      <c r="P172" s="888"/>
      <c r="Q172" s="888">
        <f t="shared" si="12"/>
        <v>6176310381</v>
      </c>
      <c r="R172" s="553"/>
      <c r="S172" s="743">
        <v>5309366736</v>
      </c>
    </row>
    <row r="173" spans="1:19" s="120" customFormat="1" ht="15">
      <c r="B173" s="133" t="s">
        <v>553</v>
      </c>
      <c r="C173" s="653" t="s">
        <v>83</v>
      </c>
      <c r="D173" s="888"/>
      <c r="E173" s="806">
        <v>1136144214</v>
      </c>
      <c r="F173" s="888"/>
      <c r="G173" s="803">
        <v>182576000</v>
      </c>
      <c r="H173" s="803"/>
      <c r="I173" s="260">
        <v>39186109</v>
      </c>
      <c r="J173" s="848"/>
      <c r="K173" s="260">
        <v>410000</v>
      </c>
      <c r="L173" s="888"/>
      <c r="M173" s="803">
        <v>0</v>
      </c>
      <c r="N173" s="888"/>
      <c r="O173" s="740">
        <v>109927943</v>
      </c>
      <c r="P173" s="888"/>
      <c r="Q173" s="888">
        <f t="shared" si="12"/>
        <v>1170016162</v>
      </c>
      <c r="R173" s="553"/>
      <c r="S173" s="743">
        <v>109973220</v>
      </c>
    </row>
    <row r="174" spans="1:19" s="120" customFormat="1" ht="15">
      <c r="B174" s="133" t="s">
        <v>596</v>
      </c>
      <c r="C174" s="653" t="s">
        <v>83</v>
      </c>
      <c r="D174" s="135"/>
      <c r="E174" s="744">
        <v>70609096</v>
      </c>
      <c r="F174" s="135"/>
      <c r="G174" s="803">
        <v>19000000</v>
      </c>
      <c r="H174" s="803"/>
      <c r="I174" s="260">
        <v>858499</v>
      </c>
      <c r="J174" s="848"/>
      <c r="K174" s="260">
        <v>1427332</v>
      </c>
      <c r="L174" s="888"/>
      <c r="M174" s="803">
        <v>0</v>
      </c>
      <c r="N174" s="888"/>
      <c r="O174" s="740">
        <v>12951167</v>
      </c>
      <c r="P174" s="135"/>
      <c r="Q174" s="135">
        <f t="shared" si="12"/>
        <v>77226762</v>
      </c>
      <c r="R174" s="553"/>
      <c r="S174" s="743">
        <v>12951167</v>
      </c>
    </row>
    <row r="175" spans="1:19" s="120" customFormat="1" ht="15">
      <c r="B175" s="133" t="s">
        <v>2230</v>
      </c>
      <c r="C175" s="653" t="s">
        <v>83</v>
      </c>
      <c r="D175" s="135"/>
      <c r="E175" s="748">
        <v>5205781</v>
      </c>
      <c r="F175" s="135"/>
      <c r="G175" s="803">
        <v>2721000</v>
      </c>
      <c r="H175" s="803"/>
      <c r="I175" s="260">
        <v>1232325</v>
      </c>
      <c r="J175" s="848"/>
      <c r="K175" s="260">
        <v>0</v>
      </c>
      <c r="L175" s="888"/>
      <c r="M175" s="803">
        <v>0</v>
      </c>
      <c r="N175" s="888"/>
      <c r="O175" s="740">
        <v>1651163</v>
      </c>
      <c r="P175" s="135"/>
      <c r="Q175" s="135">
        <f t="shared" si="12"/>
        <v>5043293</v>
      </c>
      <c r="R175" s="553"/>
      <c r="S175" s="743">
        <v>1651163</v>
      </c>
    </row>
    <row r="176" spans="1:19" s="120" customFormat="1" ht="15">
      <c r="B176" s="133" t="s">
        <v>555</v>
      </c>
      <c r="C176" s="653" t="s">
        <v>83</v>
      </c>
      <c r="D176" s="136"/>
      <c r="E176" s="135">
        <v>412430815</v>
      </c>
      <c r="F176" s="136"/>
      <c r="G176" s="803">
        <v>170374000</v>
      </c>
      <c r="H176" s="803"/>
      <c r="I176" s="260">
        <v>22525</v>
      </c>
      <c r="J176" s="848"/>
      <c r="K176" s="260">
        <v>-1128778</v>
      </c>
      <c r="L176" s="888"/>
      <c r="M176" s="803">
        <v>0</v>
      </c>
      <c r="N176" s="888"/>
      <c r="O176" s="740">
        <v>105927853</v>
      </c>
      <c r="P176" s="136"/>
      <c r="Q176" s="135">
        <f t="shared" si="12"/>
        <v>475725659</v>
      </c>
      <c r="R176" s="558"/>
      <c r="S176" s="743">
        <v>104337986</v>
      </c>
    </row>
    <row r="177" spans="1:19" s="120" customFormat="1" ht="15">
      <c r="B177" s="133" t="s">
        <v>597</v>
      </c>
      <c r="C177" s="653" t="s">
        <v>83</v>
      </c>
      <c r="D177" s="135"/>
      <c r="E177" s="135">
        <v>0</v>
      </c>
      <c r="F177" s="135"/>
      <c r="G177" s="803">
        <v>0</v>
      </c>
      <c r="H177" s="803"/>
      <c r="I177" s="260">
        <v>0</v>
      </c>
      <c r="J177" s="848"/>
      <c r="K177" s="260">
        <v>0</v>
      </c>
      <c r="L177" s="888"/>
      <c r="M177" s="803">
        <v>0</v>
      </c>
      <c r="N177" s="888"/>
      <c r="O177" s="740">
        <v>0</v>
      </c>
      <c r="P177" s="135"/>
      <c r="Q177" s="135">
        <f t="shared" si="12"/>
        <v>0</v>
      </c>
      <c r="R177" s="553"/>
      <c r="S177" s="743">
        <v>0</v>
      </c>
    </row>
    <row r="178" spans="1:19" s="120" customFormat="1">
      <c r="B178" s="46" t="s">
        <v>598</v>
      </c>
      <c r="C178" s="15" t="s">
        <v>83</v>
      </c>
      <c r="D178" s="134"/>
      <c r="E178" s="612">
        <f>ROUND(SUM(E111:E177),0)</f>
        <v>242265771118</v>
      </c>
      <c r="F178" s="136"/>
      <c r="G178" s="612">
        <f>ROUND(SUM(G111:G177),0)</f>
        <v>114951587465</v>
      </c>
      <c r="H178" s="136"/>
      <c r="I178" s="612">
        <f>ROUND(SUM(I111:I177),0)</f>
        <v>69623187825</v>
      </c>
      <c r="J178" s="136"/>
      <c r="K178" s="612">
        <f>ROUND(SUM(K111:K177),0)</f>
        <v>-5545816856</v>
      </c>
      <c r="L178" s="136"/>
      <c r="M178" s="612">
        <f>ROUND(SUM(M111:M177),0)</f>
        <v>0</v>
      </c>
      <c r="N178" s="150"/>
      <c r="O178" s="612">
        <f>ROUND(SUM(O111:O177),0)</f>
        <v>96255151824</v>
      </c>
      <c r="P178" s="136"/>
      <c r="Q178" s="612">
        <f>ROUND(SUM(Q111:Q177),0)</f>
        <v>185793202078</v>
      </c>
      <c r="R178" s="558"/>
      <c r="S178" s="612">
        <f>ROUND(SUM(S111:S177),0)</f>
        <v>96248305457</v>
      </c>
    </row>
    <row r="179" spans="1:19" s="120" customFormat="1" ht="15">
      <c r="R179" s="553"/>
    </row>
    <row r="180" spans="1:19" s="120" customFormat="1">
      <c r="A180" s="128" t="s">
        <v>599</v>
      </c>
      <c r="B180" s="61"/>
      <c r="C180" s="61"/>
      <c r="D180" s="119"/>
      <c r="E180" s="152"/>
      <c r="F180" s="135"/>
      <c r="G180" s="135"/>
      <c r="H180" s="135"/>
      <c r="I180" s="654"/>
      <c r="J180" s="135"/>
      <c r="K180" s="848"/>
      <c r="L180" s="135"/>
      <c r="M180" s="848"/>
      <c r="N180" s="848"/>
      <c r="O180" s="848"/>
      <c r="P180" s="135"/>
      <c r="Q180" s="654"/>
      <c r="R180" s="551"/>
      <c r="S180" s="848"/>
    </row>
    <row r="181" spans="1:19" s="120" customFormat="1" ht="15">
      <c r="A181" s="61"/>
      <c r="B181" s="61"/>
      <c r="C181" s="61"/>
      <c r="D181" s="119"/>
      <c r="E181" s="848"/>
      <c r="F181" s="135"/>
      <c r="G181" s="135"/>
      <c r="H181" s="135"/>
      <c r="I181" s="848"/>
      <c r="J181" s="135"/>
      <c r="K181" s="848"/>
      <c r="L181" s="135"/>
      <c r="M181" s="151"/>
      <c r="N181" s="151"/>
      <c r="O181" s="151"/>
      <c r="P181" s="135"/>
      <c r="Q181" s="151"/>
      <c r="R181" s="551"/>
      <c r="S181" s="151"/>
    </row>
    <row r="182" spans="1:19" s="120" customFormat="1" ht="15">
      <c r="A182" s="132"/>
      <c r="B182" s="133" t="s">
        <v>600</v>
      </c>
      <c r="C182" s="653" t="s">
        <v>83</v>
      </c>
      <c r="D182" s="136"/>
      <c r="E182" s="135">
        <v>526253729</v>
      </c>
      <c r="F182" s="136"/>
      <c r="G182" s="741">
        <v>115122000</v>
      </c>
      <c r="H182" s="136"/>
      <c r="I182" s="740">
        <v>26495406</v>
      </c>
      <c r="J182" s="848"/>
      <c r="K182" s="741">
        <v>-22166297</v>
      </c>
      <c r="L182" s="136"/>
      <c r="M182" s="136">
        <v>0</v>
      </c>
      <c r="N182" s="135"/>
      <c r="O182" s="740">
        <v>155435123</v>
      </c>
      <c r="P182" s="136"/>
      <c r="Q182" s="135">
        <f t="shared" ref="Q182:Q220" si="13">ROUND(+SUM(E182)+SUM(G182)-SUM(I182)+SUM(K182) +SUM(M182)-SUM(O182),0)</f>
        <v>437278903</v>
      </c>
      <c r="R182" s="558"/>
      <c r="S182" s="743">
        <v>155320123</v>
      </c>
    </row>
    <row r="183" spans="1:19" s="120" customFormat="1" ht="15">
      <c r="A183" s="132"/>
      <c r="B183" s="133" t="s">
        <v>601</v>
      </c>
      <c r="C183" s="653" t="s">
        <v>83</v>
      </c>
      <c r="D183" s="136"/>
      <c r="E183" s="135">
        <v>1500000</v>
      </c>
      <c r="F183" s="136"/>
      <c r="G183" s="741">
        <v>0</v>
      </c>
      <c r="H183" s="136"/>
      <c r="I183" s="740">
        <v>0</v>
      </c>
      <c r="J183" s="848"/>
      <c r="K183" s="741">
        <v>0</v>
      </c>
      <c r="L183" s="136"/>
      <c r="M183" s="136">
        <v>0</v>
      </c>
      <c r="N183" s="135"/>
      <c r="O183" s="740">
        <v>0</v>
      </c>
      <c r="P183" s="135"/>
      <c r="Q183" s="135">
        <f t="shared" si="13"/>
        <v>1500000</v>
      </c>
      <c r="R183" s="553"/>
      <c r="S183" s="743">
        <v>0</v>
      </c>
    </row>
    <row r="184" spans="1:19" s="144" customFormat="1" ht="15.75">
      <c r="A184" s="61"/>
      <c r="B184" s="133" t="s">
        <v>602</v>
      </c>
      <c r="C184" s="653" t="s">
        <v>83</v>
      </c>
      <c r="D184" s="136"/>
      <c r="E184" s="135">
        <v>1729735</v>
      </c>
      <c r="F184" s="886"/>
      <c r="G184" s="741">
        <v>1230000</v>
      </c>
      <c r="H184" s="136"/>
      <c r="I184" s="740">
        <v>1230002</v>
      </c>
      <c r="J184" s="848"/>
      <c r="K184" s="741">
        <v>250000</v>
      </c>
      <c r="L184" s="136"/>
      <c r="M184" s="136">
        <v>0</v>
      </c>
      <c r="N184" s="135"/>
      <c r="O184" s="740">
        <v>0</v>
      </c>
      <c r="P184" s="887"/>
      <c r="Q184" s="135">
        <f t="shared" si="13"/>
        <v>1979733</v>
      </c>
      <c r="R184" s="554"/>
      <c r="S184" s="743">
        <v>0</v>
      </c>
    </row>
    <row r="185" spans="1:19" s="144" customFormat="1" ht="15.75">
      <c r="A185" s="47"/>
      <c r="B185" s="133" t="s">
        <v>561</v>
      </c>
      <c r="C185" s="653" t="s">
        <v>83</v>
      </c>
      <c r="D185" s="886"/>
      <c r="E185" s="135">
        <v>78984241</v>
      </c>
      <c r="F185" s="135"/>
      <c r="G185" s="741">
        <v>27016000</v>
      </c>
      <c r="H185" s="136"/>
      <c r="I185" s="740">
        <v>2652729</v>
      </c>
      <c r="J185" s="848"/>
      <c r="K185" s="741">
        <v>0</v>
      </c>
      <c r="L185" s="136"/>
      <c r="M185" s="136">
        <v>0</v>
      </c>
      <c r="N185" s="135"/>
      <c r="O185" s="740">
        <v>6415962</v>
      </c>
      <c r="P185" s="135"/>
      <c r="Q185" s="135">
        <f t="shared" si="13"/>
        <v>96931550</v>
      </c>
      <c r="R185" s="553"/>
      <c r="S185" s="743">
        <v>6417211</v>
      </c>
    </row>
    <row r="186" spans="1:19" s="144" customFormat="1" ht="15.75">
      <c r="A186" s="47"/>
      <c r="B186" s="133" t="s">
        <v>562</v>
      </c>
      <c r="C186" s="653" t="s">
        <v>83</v>
      </c>
      <c r="D186" s="886"/>
      <c r="E186" s="135">
        <v>72546329</v>
      </c>
      <c r="F186" s="135"/>
      <c r="G186" s="741">
        <v>73131000</v>
      </c>
      <c r="H186" s="136"/>
      <c r="I186" s="740">
        <v>9129134</v>
      </c>
      <c r="J186" s="848"/>
      <c r="K186" s="741">
        <v>-783576</v>
      </c>
      <c r="L186" s="136"/>
      <c r="M186" s="136">
        <v>0</v>
      </c>
      <c r="N186" s="135"/>
      <c r="O186" s="740">
        <v>64247495</v>
      </c>
      <c r="P186" s="135"/>
      <c r="Q186" s="135">
        <f t="shared" si="13"/>
        <v>71517124</v>
      </c>
      <c r="R186" s="553"/>
      <c r="S186" s="743">
        <v>64247495</v>
      </c>
    </row>
    <row r="187" spans="1:19" s="144" customFormat="1" ht="15">
      <c r="A187" s="61"/>
      <c r="B187" s="133" t="s">
        <v>603</v>
      </c>
      <c r="C187" s="653" t="s">
        <v>83</v>
      </c>
      <c r="D187" s="140"/>
      <c r="E187" s="135">
        <v>563000</v>
      </c>
      <c r="F187" s="135"/>
      <c r="G187" s="741">
        <v>496000</v>
      </c>
      <c r="H187" s="136"/>
      <c r="I187" s="740">
        <v>215000</v>
      </c>
      <c r="J187" s="848"/>
      <c r="K187" s="741">
        <v>0</v>
      </c>
      <c r="L187" s="136"/>
      <c r="M187" s="136">
        <v>0</v>
      </c>
      <c r="N187" s="135"/>
      <c r="O187" s="740">
        <v>196000</v>
      </c>
      <c r="P187" s="135"/>
      <c r="Q187" s="135">
        <f t="shared" si="13"/>
        <v>648000</v>
      </c>
      <c r="R187" s="553"/>
      <c r="S187" s="743">
        <v>196000</v>
      </c>
    </row>
    <row r="188" spans="1:19" s="144" customFormat="1" ht="15">
      <c r="A188" s="61"/>
      <c r="B188" s="133" t="s">
        <v>604</v>
      </c>
      <c r="C188" s="653" t="s">
        <v>83</v>
      </c>
      <c r="D188" s="135"/>
      <c r="E188" s="135">
        <v>7589600</v>
      </c>
      <c r="F188" s="135"/>
      <c r="G188" s="741">
        <v>10283000</v>
      </c>
      <c r="H188" s="136"/>
      <c r="I188" s="740">
        <v>7296873</v>
      </c>
      <c r="J188" s="848"/>
      <c r="K188" s="741">
        <v>0</v>
      </c>
      <c r="L188" s="136"/>
      <c r="M188" s="136">
        <v>0</v>
      </c>
      <c r="N188" s="135"/>
      <c r="O188" s="740">
        <v>3232084</v>
      </c>
      <c r="P188" s="135"/>
      <c r="Q188" s="135">
        <f t="shared" si="13"/>
        <v>7343643</v>
      </c>
      <c r="R188" s="553"/>
      <c r="S188" s="743">
        <v>3232084</v>
      </c>
    </row>
    <row r="189" spans="1:19" s="144" customFormat="1" ht="15">
      <c r="A189" s="61"/>
      <c r="B189" s="133" t="s">
        <v>605</v>
      </c>
      <c r="C189" s="653" t="s">
        <v>83</v>
      </c>
      <c r="D189" s="135"/>
      <c r="E189" s="135">
        <v>326771620</v>
      </c>
      <c r="F189" s="135"/>
      <c r="G189" s="741">
        <v>71827000</v>
      </c>
      <c r="H189" s="136"/>
      <c r="I189" s="740">
        <v>74123599</v>
      </c>
      <c r="J189" s="848"/>
      <c r="K189" s="741">
        <v>0</v>
      </c>
      <c r="L189" s="136"/>
      <c r="M189" s="136">
        <v>0</v>
      </c>
      <c r="N189" s="135"/>
      <c r="O189" s="740">
        <v>22208488</v>
      </c>
      <c r="P189" s="135"/>
      <c r="Q189" s="135">
        <f t="shared" si="13"/>
        <v>302266533</v>
      </c>
      <c r="R189" s="553"/>
      <c r="S189" s="743">
        <v>22199729</v>
      </c>
    </row>
    <row r="190" spans="1:19" s="144" customFormat="1" ht="15.75">
      <c r="A190" s="46"/>
      <c r="B190" s="133" t="s">
        <v>497</v>
      </c>
      <c r="C190" s="653" t="s">
        <v>83</v>
      </c>
      <c r="D190" s="140"/>
      <c r="E190" s="135">
        <v>374208</v>
      </c>
      <c r="F190" s="140"/>
      <c r="G190" s="741">
        <v>0</v>
      </c>
      <c r="H190" s="136"/>
      <c r="I190" s="740">
        <v>0</v>
      </c>
      <c r="J190" s="848"/>
      <c r="K190" s="741">
        <v>0</v>
      </c>
      <c r="L190" s="136"/>
      <c r="M190" s="136">
        <v>0</v>
      </c>
      <c r="N190" s="135"/>
      <c r="O190" s="740">
        <v>0</v>
      </c>
      <c r="P190" s="140"/>
      <c r="Q190" s="135">
        <f t="shared" si="13"/>
        <v>374208</v>
      </c>
      <c r="R190" s="555"/>
      <c r="S190" s="743">
        <v>0</v>
      </c>
    </row>
    <row r="191" spans="1:19" s="144" customFormat="1" ht="15">
      <c r="A191" s="120"/>
      <c r="B191" s="133" t="s">
        <v>606</v>
      </c>
      <c r="C191" s="653" t="s">
        <v>83</v>
      </c>
      <c r="D191" s="140"/>
      <c r="E191" s="135">
        <v>1191000</v>
      </c>
      <c r="F191" s="140"/>
      <c r="G191" s="741">
        <v>1191000</v>
      </c>
      <c r="H191" s="136"/>
      <c r="I191" s="740">
        <v>1191000</v>
      </c>
      <c r="J191" s="848"/>
      <c r="K191" s="741">
        <v>0</v>
      </c>
      <c r="L191" s="136"/>
      <c r="M191" s="136">
        <v>0</v>
      </c>
      <c r="N191" s="135"/>
      <c r="O191" s="740">
        <v>0</v>
      </c>
      <c r="P191" s="140"/>
      <c r="Q191" s="135">
        <f t="shared" si="13"/>
        <v>1191000</v>
      </c>
      <c r="R191" s="555"/>
      <c r="S191" s="743">
        <v>0</v>
      </c>
    </row>
    <row r="192" spans="1:19" s="120" customFormat="1" ht="15">
      <c r="B192" s="133" t="s">
        <v>500</v>
      </c>
      <c r="C192" s="653" t="s">
        <v>83</v>
      </c>
      <c r="D192" s="140"/>
      <c r="E192" s="135">
        <v>43283898</v>
      </c>
      <c r="F192" s="135"/>
      <c r="G192" s="741">
        <v>43879000</v>
      </c>
      <c r="H192" s="136"/>
      <c r="I192" s="740">
        <v>43205078</v>
      </c>
      <c r="J192" s="848"/>
      <c r="K192" s="741">
        <v>0</v>
      </c>
      <c r="L192" s="136"/>
      <c r="M192" s="136">
        <v>0</v>
      </c>
      <c r="N192" s="135"/>
      <c r="O192" s="740">
        <v>387327</v>
      </c>
      <c r="P192" s="135"/>
      <c r="Q192" s="135">
        <f t="shared" si="13"/>
        <v>43570493</v>
      </c>
      <c r="R192" s="553"/>
      <c r="S192" s="743">
        <v>387327</v>
      </c>
    </row>
    <row r="193" spans="1:19" s="120" customFormat="1" ht="15">
      <c r="A193" s="61"/>
      <c r="B193" s="133" t="s">
        <v>607</v>
      </c>
      <c r="C193" s="653" t="s">
        <v>83</v>
      </c>
      <c r="D193" s="135"/>
      <c r="E193" s="135">
        <v>158848333</v>
      </c>
      <c r="F193" s="135"/>
      <c r="G193" s="741">
        <v>80516000</v>
      </c>
      <c r="H193" s="136"/>
      <c r="I193" s="740">
        <v>19052148</v>
      </c>
      <c r="J193" s="848"/>
      <c r="K193" s="741">
        <v>-7290000</v>
      </c>
      <c r="L193" s="136"/>
      <c r="M193" s="136">
        <v>0</v>
      </c>
      <c r="N193" s="135"/>
      <c r="O193" s="740">
        <v>36525301</v>
      </c>
      <c r="P193" s="135"/>
      <c r="Q193" s="135">
        <f t="shared" si="13"/>
        <v>176496884</v>
      </c>
      <c r="R193" s="553"/>
      <c r="S193" s="743">
        <v>36525301</v>
      </c>
    </row>
    <row r="194" spans="1:19" s="120" customFormat="1" ht="15.75">
      <c r="A194" s="61"/>
      <c r="B194" s="133" t="s">
        <v>608</v>
      </c>
      <c r="C194" s="653" t="s">
        <v>83</v>
      </c>
      <c r="D194" s="143"/>
      <c r="E194" s="135">
        <v>15098008</v>
      </c>
      <c r="F194" s="143"/>
      <c r="G194" s="741">
        <v>7599000</v>
      </c>
      <c r="H194" s="136"/>
      <c r="I194" s="740">
        <v>1980682</v>
      </c>
      <c r="J194" s="848"/>
      <c r="K194" s="741">
        <v>-184360</v>
      </c>
      <c r="L194" s="136"/>
      <c r="M194" s="136">
        <v>0</v>
      </c>
      <c r="N194" s="135"/>
      <c r="O194" s="740">
        <v>1476616</v>
      </c>
      <c r="P194" s="143"/>
      <c r="Q194" s="135">
        <f t="shared" si="13"/>
        <v>19055350</v>
      </c>
      <c r="R194" s="556"/>
      <c r="S194" s="743">
        <v>1476616</v>
      </c>
    </row>
    <row r="195" spans="1:19" s="120" customFormat="1" ht="15.75">
      <c r="A195" s="141"/>
      <c r="B195" s="133" t="s">
        <v>609</v>
      </c>
      <c r="C195" s="653" t="s">
        <v>83</v>
      </c>
      <c r="D195" s="143"/>
      <c r="E195" s="135">
        <v>305838247</v>
      </c>
      <c r="F195" s="143"/>
      <c r="G195" s="741">
        <v>6936303000</v>
      </c>
      <c r="H195" s="136"/>
      <c r="I195" s="740">
        <v>186210579</v>
      </c>
      <c r="J195" s="848"/>
      <c r="K195" s="741">
        <v>-4837000</v>
      </c>
      <c r="L195" s="136"/>
      <c r="M195" s="136">
        <v>0</v>
      </c>
      <c r="N195" s="135"/>
      <c r="O195" s="740">
        <v>6810094133</v>
      </c>
      <c r="P195" s="143"/>
      <c r="Q195" s="135">
        <f t="shared" si="13"/>
        <v>240999535</v>
      </c>
      <c r="R195" s="556"/>
      <c r="S195" s="743">
        <v>6809840585</v>
      </c>
    </row>
    <row r="196" spans="1:19" s="120" customFormat="1" ht="15.75">
      <c r="A196" s="141"/>
      <c r="B196" s="133" t="s">
        <v>610</v>
      </c>
      <c r="C196" s="653" t="s">
        <v>83</v>
      </c>
      <c r="D196" s="136"/>
      <c r="E196" s="135">
        <v>67650669</v>
      </c>
      <c r="F196" s="136"/>
      <c r="G196" s="741">
        <v>102125000</v>
      </c>
      <c r="H196" s="136"/>
      <c r="I196" s="740">
        <v>66095554</v>
      </c>
      <c r="J196" s="848"/>
      <c r="K196" s="741">
        <v>0</v>
      </c>
      <c r="L196" s="136"/>
      <c r="M196" s="136">
        <v>0</v>
      </c>
      <c r="N196" s="135"/>
      <c r="O196" s="740">
        <v>2420553</v>
      </c>
      <c r="P196" s="136"/>
      <c r="Q196" s="135">
        <f t="shared" si="13"/>
        <v>101259562</v>
      </c>
      <c r="R196" s="558"/>
      <c r="S196" s="743">
        <v>2420553</v>
      </c>
    </row>
    <row r="197" spans="1:19" s="120" customFormat="1" ht="15.75">
      <c r="A197" s="141"/>
      <c r="B197" s="133" t="s">
        <v>611</v>
      </c>
      <c r="C197" s="653" t="s">
        <v>83</v>
      </c>
      <c r="D197" s="848"/>
      <c r="E197" s="135">
        <v>403208</v>
      </c>
      <c r="F197" s="143"/>
      <c r="G197" s="741">
        <v>1144000</v>
      </c>
      <c r="H197" s="136"/>
      <c r="I197" s="740">
        <v>391726</v>
      </c>
      <c r="J197" s="848"/>
      <c r="K197" s="741">
        <v>0</v>
      </c>
      <c r="L197" s="136"/>
      <c r="M197" s="136">
        <v>0</v>
      </c>
      <c r="N197" s="135"/>
      <c r="O197" s="740">
        <v>795322</v>
      </c>
      <c r="P197" s="848"/>
      <c r="Q197" s="135">
        <f t="shared" si="13"/>
        <v>360160</v>
      </c>
      <c r="R197" s="557"/>
      <c r="S197" s="743">
        <v>795322</v>
      </c>
    </row>
    <row r="198" spans="1:19" s="120" customFormat="1" ht="15.75">
      <c r="A198" s="47"/>
      <c r="B198" s="133" t="s">
        <v>612</v>
      </c>
      <c r="C198" s="653" t="s">
        <v>83</v>
      </c>
      <c r="D198" s="848"/>
      <c r="E198" s="135">
        <v>136582754</v>
      </c>
      <c r="F198" s="143"/>
      <c r="G198" s="741">
        <v>256674000</v>
      </c>
      <c r="H198" s="136"/>
      <c r="I198" s="740">
        <v>85710625</v>
      </c>
      <c r="J198" s="848"/>
      <c r="K198" s="741">
        <v>-438000</v>
      </c>
      <c r="L198" s="136"/>
      <c r="M198" s="136">
        <v>0</v>
      </c>
      <c r="N198" s="135"/>
      <c r="O198" s="740">
        <v>153509921</v>
      </c>
      <c r="P198" s="848"/>
      <c r="Q198" s="135">
        <f t="shared" si="13"/>
        <v>153598208</v>
      </c>
      <c r="R198" s="557"/>
      <c r="S198" s="743">
        <v>153509534</v>
      </c>
    </row>
    <row r="199" spans="1:19" s="120" customFormat="1" ht="15.75">
      <c r="A199" s="47"/>
      <c r="B199" s="133" t="s">
        <v>613</v>
      </c>
      <c r="C199" s="653" t="s">
        <v>83</v>
      </c>
      <c r="D199" s="848"/>
      <c r="E199" s="135">
        <v>761949</v>
      </c>
      <c r="F199" s="143"/>
      <c r="G199" s="741">
        <v>3497000</v>
      </c>
      <c r="H199" s="136"/>
      <c r="I199" s="740">
        <v>739999</v>
      </c>
      <c r="J199" s="848"/>
      <c r="K199" s="741">
        <v>0</v>
      </c>
      <c r="L199" s="136"/>
      <c r="M199" s="136">
        <v>0</v>
      </c>
      <c r="N199" s="135"/>
      <c r="O199" s="740">
        <v>2854978</v>
      </c>
      <c r="P199" s="848"/>
      <c r="Q199" s="135">
        <f t="shared" si="13"/>
        <v>663972</v>
      </c>
      <c r="R199" s="557"/>
      <c r="S199" s="743">
        <v>2854978</v>
      </c>
    </row>
    <row r="200" spans="1:19" s="120" customFormat="1" ht="15.75">
      <c r="A200" s="47"/>
      <c r="B200" s="133" t="s">
        <v>614</v>
      </c>
      <c r="C200" s="653" t="s">
        <v>83</v>
      </c>
      <c r="D200" s="848"/>
      <c r="E200" s="135">
        <v>236212398</v>
      </c>
      <c r="F200" s="143"/>
      <c r="G200" s="741">
        <v>546525000</v>
      </c>
      <c r="H200" s="136"/>
      <c r="I200" s="740">
        <v>46530189</v>
      </c>
      <c r="J200" s="848"/>
      <c r="K200" s="741">
        <v>-53610204</v>
      </c>
      <c r="L200" s="136"/>
      <c r="M200" s="136">
        <v>0</v>
      </c>
      <c r="N200" s="135"/>
      <c r="O200" s="740">
        <v>411977410</v>
      </c>
      <c r="P200" s="848"/>
      <c r="Q200" s="135">
        <f t="shared" si="13"/>
        <v>270619595</v>
      </c>
      <c r="R200" s="557"/>
      <c r="S200" s="743">
        <v>411895528</v>
      </c>
    </row>
    <row r="201" spans="1:19" s="120" customFormat="1" ht="15.75">
      <c r="A201" s="47"/>
      <c r="B201" s="133" t="s">
        <v>615</v>
      </c>
      <c r="C201" s="653" t="s">
        <v>89</v>
      </c>
      <c r="D201" s="848"/>
      <c r="E201" s="135">
        <v>20918547</v>
      </c>
      <c r="F201" s="143"/>
      <c r="G201" s="741">
        <v>39798000</v>
      </c>
      <c r="H201" s="136"/>
      <c r="I201" s="740">
        <v>20211209</v>
      </c>
      <c r="J201" s="848"/>
      <c r="K201" s="741">
        <v>0</v>
      </c>
      <c r="L201" s="136"/>
      <c r="M201" s="136">
        <v>0</v>
      </c>
      <c r="N201" s="135"/>
      <c r="O201" s="740">
        <v>16696000</v>
      </c>
      <c r="P201" s="848"/>
      <c r="Q201" s="135">
        <f t="shared" si="13"/>
        <v>23809338</v>
      </c>
      <c r="R201" s="557"/>
      <c r="S201" s="743">
        <v>16696000</v>
      </c>
    </row>
    <row r="202" spans="1:19" s="120" customFormat="1" ht="15.75">
      <c r="A202" s="47"/>
      <c r="B202" s="133" t="s">
        <v>616</v>
      </c>
      <c r="C202" s="653" t="s">
        <v>83</v>
      </c>
      <c r="D202" s="135"/>
      <c r="E202" s="135">
        <v>6766012449</v>
      </c>
      <c r="F202" s="135"/>
      <c r="G202" s="741">
        <v>11838078000</v>
      </c>
      <c r="H202" s="136"/>
      <c r="I202" s="740">
        <v>5047481321</v>
      </c>
      <c r="J202" s="848"/>
      <c r="K202" s="741">
        <v>311475147</v>
      </c>
      <c r="L202" s="136"/>
      <c r="M202" s="136">
        <v>0</v>
      </c>
      <c r="N202" s="135"/>
      <c r="O202" s="740">
        <v>9711414006</v>
      </c>
      <c r="P202" s="888"/>
      <c r="Q202" s="888">
        <f t="shared" si="13"/>
        <v>4156670269</v>
      </c>
      <c r="R202" s="553"/>
      <c r="S202" s="743">
        <v>9711475301</v>
      </c>
    </row>
    <row r="203" spans="1:19" s="120" customFormat="1" ht="15">
      <c r="B203" s="133" t="s">
        <v>617</v>
      </c>
      <c r="C203" s="653" t="s">
        <v>83</v>
      </c>
      <c r="D203" s="135"/>
      <c r="E203" s="135">
        <v>59294832</v>
      </c>
      <c r="F203" s="135"/>
      <c r="G203" s="741">
        <v>53809000</v>
      </c>
      <c r="H203" s="136"/>
      <c r="I203" s="740">
        <v>33215075</v>
      </c>
      <c r="J203" s="848"/>
      <c r="K203" s="741">
        <v>7290000</v>
      </c>
      <c r="L203" s="136"/>
      <c r="M203" s="136">
        <v>0</v>
      </c>
      <c r="N203" s="135"/>
      <c r="O203" s="740">
        <v>24300367</v>
      </c>
      <c r="P203" s="135"/>
      <c r="Q203" s="135">
        <f t="shared" si="13"/>
        <v>62878390</v>
      </c>
      <c r="R203" s="553"/>
      <c r="S203" s="743">
        <v>24300559</v>
      </c>
    </row>
    <row r="204" spans="1:19" s="120" customFormat="1" ht="15">
      <c r="B204" s="133" t="s">
        <v>575</v>
      </c>
      <c r="C204" s="653" t="s">
        <v>89</v>
      </c>
      <c r="D204" s="135"/>
      <c r="E204" s="135">
        <v>546695559</v>
      </c>
      <c r="F204" s="135"/>
      <c r="G204" s="741">
        <v>159992000</v>
      </c>
      <c r="H204" s="136"/>
      <c r="I204" s="740">
        <v>24339044</v>
      </c>
      <c r="J204" s="848"/>
      <c r="K204" s="741">
        <v>29618676</v>
      </c>
      <c r="L204" s="136"/>
      <c r="M204" s="136">
        <v>0</v>
      </c>
      <c r="N204" s="135"/>
      <c r="O204" s="740">
        <v>151400490</v>
      </c>
      <c r="P204" s="135"/>
      <c r="Q204" s="135">
        <f t="shared" si="13"/>
        <v>560566701</v>
      </c>
      <c r="R204" s="553"/>
      <c r="S204" s="743">
        <v>151400490</v>
      </c>
    </row>
    <row r="205" spans="1:19" s="120" customFormat="1" ht="15">
      <c r="B205" s="133" t="s">
        <v>576</v>
      </c>
      <c r="C205" s="653" t="s">
        <v>83</v>
      </c>
      <c r="D205" s="135"/>
      <c r="E205" s="135">
        <v>311815664</v>
      </c>
      <c r="F205" s="135"/>
      <c r="G205" s="741">
        <v>131282000</v>
      </c>
      <c r="H205" s="136"/>
      <c r="I205" s="740">
        <v>6</v>
      </c>
      <c r="J205" s="848"/>
      <c r="K205" s="741">
        <v>0</v>
      </c>
      <c r="L205" s="136"/>
      <c r="M205" s="136">
        <v>0</v>
      </c>
      <c r="N205" s="135"/>
      <c r="O205" s="740">
        <v>75612407</v>
      </c>
      <c r="P205" s="135"/>
      <c r="Q205" s="135">
        <f t="shared" si="13"/>
        <v>367485251</v>
      </c>
      <c r="R205" s="553"/>
      <c r="S205" s="743">
        <v>75042407</v>
      </c>
    </row>
    <row r="206" spans="1:19" s="120" customFormat="1" ht="15">
      <c r="B206" s="133" t="s">
        <v>618</v>
      </c>
      <c r="C206" s="653" t="s">
        <v>89</v>
      </c>
      <c r="D206" s="135"/>
      <c r="E206" s="135">
        <v>1186095211</v>
      </c>
      <c r="F206" s="135"/>
      <c r="G206" s="741">
        <v>398385000</v>
      </c>
      <c r="H206" s="136"/>
      <c r="I206" s="740">
        <v>73936561</v>
      </c>
      <c r="J206" s="848"/>
      <c r="K206" s="741">
        <v>0</v>
      </c>
      <c r="L206" s="136"/>
      <c r="M206" s="136">
        <v>0</v>
      </c>
      <c r="N206" s="135"/>
      <c r="O206" s="740">
        <v>397832088</v>
      </c>
      <c r="P206" s="135"/>
      <c r="Q206" s="135">
        <f t="shared" si="13"/>
        <v>1112711562</v>
      </c>
      <c r="R206" s="553"/>
      <c r="S206" s="743">
        <v>397832088</v>
      </c>
    </row>
    <row r="207" spans="1:19" s="120" customFormat="1" ht="15">
      <c r="B207" s="133" t="s">
        <v>519</v>
      </c>
      <c r="C207" s="653" t="s">
        <v>83</v>
      </c>
      <c r="D207" s="135"/>
      <c r="E207" s="748">
        <v>30000000</v>
      </c>
      <c r="F207" s="135"/>
      <c r="G207" s="741">
        <v>30000000</v>
      </c>
      <c r="H207" s="136"/>
      <c r="I207" s="740">
        <v>30000000</v>
      </c>
      <c r="J207" s="848"/>
      <c r="K207" s="741">
        <v>0</v>
      </c>
      <c r="L207" s="136"/>
      <c r="M207" s="136">
        <v>0</v>
      </c>
      <c r="N207" s="135"/>
      <c r="O207" s="740">
        <v>0</v>
      </c>
      <c r="P207" s="135"/>
      <c r="Q207" s="135">
        <f t="shared" si="13"/>
        <v>30000000</v>
      </c>
      <c r="R207" s="553"/>
      <c r="S207" s="743">
        <v>0</v>
      </c>
    </row>
    <row r="208" spans="1:19" s="120" customFormat="1" ht="15">
      <c r="B208" s="133" t="s">
        <v>578</v>
      </c>
      <c r="C208" s="653" t="s">
        <v>83</v>
      </c>
      <c r="D208" s="135"/>
      <c r="E208" s="135">
        <v>300000</v>
      </c>
      <c r="F208" s="135"/>
      <c r="G208" s="741">
        <v>300000</v>
      </c>
      <c r="H208" s="136"/>
      <c r="I208" s="740">
        <v>300000</v>
      </c>
      <c r="J208" s="848"/>
      <c r="K208" s="741">
        <v>477000</v>
      </c>
      <c r="L208" s="136"/>
      <c r="M208" s="136">
        <v>0</v>
      </c>
      <c r="N208" s="135"/>
      <c r="O208" s="740">
        <v>477000</v>
      </c>
      <c r="P208" s="135"/>
      <c r="Q208" s="135">
        <f t="shared" si="13"/>
        <v>300000</v>
      </c>
      <c r="R208" s="553"/>
      <c r="S208" s="743">
        <v>477000</v>
      </c>
    </row>
    <row r="209" spans="1:19" s="120" customFormat="1" ht="15">
      <c r="B209" s="133" t="s">
        <v>619</v>
      </c>
      <c r="C209" s="653" t="s">
        <v>83</v>
      </c>
      <c r="D209" s="135"/>
      <c r="E209" s="135">
        <v>30696041</v>
      </c>
      <c r="F209" s="135"/>
      <c r="G209" s="741">
        <v>80860000</v>
      </c>
      <c r="H209" s="136"/>
      <c r="I209" s="740">
        <v>11188188</v>
      </c>
      <c r="J209" s="848"/>
      <c r="K209" s="741">
        <v>0</v>
      </c>
      <c r="L209" s="136"/>
      <c r="M209" s="136">
        <v>0</v>
      </c>
      <c r="N209" s="135"/>
      <c r="O209" s="740">
        <v>80041164</v>
      </c>
      <c r="P209" s="135"/>
      <c r="Q209" s="135">
        <f t="shared" si="13"/>
        <v>20326689</v>
      </c>
      <c r="R209" s="553"/>
      <c r="S209" s="743">
        <v>80041164</v>
      </c>
    </row>
    <row r="210" spans="1:19" s="120" customFormat="1" ht="15">
      <c r="B210" s="133" t="s">
        <v>620</v>
      </c>
      <c r="C210" s="653" t="s">
        <v>83</v>
      </c>
      <c r="D210" s="135"/>
      <c r="E210" s="741">
        <v>615998</v>
      </c>
      <c r="F210" s="135"/>
      <c r="G210" s="741">
        <v>616000</v>
      </c>
      <c r="H210" s="136"/>
      <c r="I210" s="740">
        <v>616000</v>
      </c>
      <c r="J210" s="848"/>
      <c r="K210" s="741">
        <v>0</v>
      </c>
      <c r="L210" s="136"/>
      <c r="M210" s="136">
        <v>0</v>
      </c>
      <c r="N210" s="135"/>
      <c r="O210" s="740">
        <v>0</v>
      </c>
      <c r="P210" s="135"/>
      <c r="Q210" s="135">
        <f t="shared" si="13"/>
        <v>615998</v>
      </c>
      <c r="R210" s="553"/>
      <c r="S210" s="743">
        <v>0</v>
      </c>
    </row>
    <row r="211" spans="1:19" s="144" customFormat="1" ht="15">
      <c r="A211" s="120"/>
      <c r="B211" s="133" t="s">
        <v>621</v>
      </c>
      <c r="C211" s="653" t="s">
        <v>83</v>
      </c>
      <c r="D211" s="135"/>
      <c r="E211" s="135">
        <v>134188695</v>
      </c>
      <c r="F211" s="135"/>
      <c r="G211" s="741">
        <v>99050000</v>
      </c>
      <c r="H211" s="136"/>
      <c r="I211" s="740">
        <v>3273434</v>
      </c>
      <c r="J211" s="848"/>
      <c r="K211" s="741">
        <v>0</v>
      </c>
      <c r="L211" s="136"/>
      <c r="M211" s="136">
        <v>0</v>
      </c>
      <c r="N211" s="135"/>
      <c r="O211" s="740">
        <v>99892510</v>
      </c>
      <c r="P211" s="135"/>
      <c r="Q211" s="135">
        <f t="shared" si="13"/>
        <v>130072751</v>
      </c>
      <c r="R211" s="553"/>
      <c r="S211" s="743">
        <v>99930723</v>
      </c>
    </row>
    <row r="212" spans="1:19" s="120" customFormat="1" ht="15">
      <c r="B212" s="133" t="s">
        <v>622</v>
      </c>
      <c r="C212" s="653" t="s">
        <v>83</v>
      </c>
      <c r="D212" s="135"/>
      <c r="E212" s="135">
        <v>1436040</v>
      </c>
      <c r="F212" s="135"/>
      <c r="G212" s="741">
        <v>2797000</v>
      </c>
      <c r="H212" s="136"/>
      <c r="I212" s="740">
        <v>337404</v>
      </c>
      <c r="J212" s="848"/>
      <c r="K212" s="741">
        <v>0</v>
      </c>
      <c r="L212" s="136"/>
      <c r="M212" s="136">
        <v>0</v>
      </c>
      <c r="N212" s="135"/>
      <c r="O212" s="740">
        <v>2201620</v>
      </c>
      <c r="P212" s="135"/>
      <c r="Q212" s="135">
        <f t="shared" si="13"/>
        <v>1694016</v>
      </c>
      <c r="R212" s="553"/>
      <c r="S212" s="743">
        <v>2201619</v>
      </c>
    </row>
    <row r="213" spans="1:19" s="120" customFormat="1" ht="15">
      <c r="B213" s="133" t="s">
        <v>623</v>
      </c>
      <c r="C213" s="653" t="s">
        <v>83</v>
      </c>
      <c r="D213" s="135"/>
      <c r="E213" s="135">
        <v>43676790</v>
      </c>
      <c r="F213" s="135"/>
      <c r="G213" s="741">
        <v>138563000</v>
      </c>
      <c r="H213" s="136"/>
      <c r="I213" s="740">
        <v>17556677</v>
      </c>
      <c r="J213" s="848"/>
      <c r="K213" s="741">
        <v>2172846</v>
      </c>
      <c r="L213" s="136"/>
      <c r="M213" s="136">
        <v>0</v>
      </c>
      <c r="N213" s="135"/>
      <c r="O213" s="740">
        <v>141494081</v>
      </c>
      <c r="P213" s="135"/>
      <c r="Q213" s="135">
        <f t="shared" si="13"/>
        <v>25361878</v>
      </c>
      <c r="R213" s="553"/>
      <c r="S213" s="743">
        <v>141480723</v>
      </c>
    </row>
    <row r="214" spans="1:19">
      <c r="A214" s="120"/>
      <c r="B214" s="133" t="s">
        <v>527</v>
      </c>
      <c r="C214" s="653" t="s">
        <v>83</v>
      </c>
      <c r="D214" s="135"/>
      <c r="E214" s="135">
        <v>2921661</v>
      </c>
      <c r="F214" s="135"/>
      <c r="G214" s="741">
        <v>0</v>
      </c>
      <c r="H214" s="136"/>
      <c r="I214" s="740">
        <v>0</v>
      </c>
      <c r="J214" s="848"/>
      <c r="K214" s="741">
        <v>1500000</v>
      </c>
      <c r="L214" s="136"/>
      <c r="M214" s="136">
        <v>0</v>
      </c>
      <c r="N214" s="135"/>
      <c r="O214" s="740">
        <v>1980687</v>
      </c>
      <c r="P214" s="135"/>
      <c r="Q214" s="135">
        <f t="shared" si="13"/>
        <v>2440974</v>
      </c>
      <c r="R214" s="553"/>
      <c r="S214" s="743">
        <v>1980687</v>
      </c>
    </row>
    <row r="215" spans="1:19" s="120" customFormat="1" ht="15">
      <c r="B215" s="133" t="s">
        <v>624</v>
      </c>
      <c r="C215" s="653" t="s">
        <v>83</v>
      </c>
      <c r="D215" s="135"/>
      <c r="E215" s="135">
        <v>400000</v>
      </c>
      <c r="F215" s="135"/>
      <c r="G215" s="741">
        <v>300000</v>
      </c>
      <c r="H215" s="136"/>
      <c r="I215" s="740">
        <v>300000</v>
      </c>
      <c r="J215" s="848"/>
      <c r="K215" s="741">
        <v>0</v>
      </c>
      <c r="L215" s="136"/>
      <c r="M215" s="136">
        <v>0</v>
      </c>
      <c r="N215" s="135"/>
      <c r="O215" s="740">
        <v>0</v>
      </c>
      <c r="P215" s="135"/>
      <c r="Q215" s="135">
        <f t="shared" si="13"/>
        <v>400000</v>
      </c>
      <c r="R215" s="553"/>
      <c r="S215" s="743">
        <v>0</v>
      </c>
    </row>
    <row r="216" spans="1:19" s="120" customFormat="1" ht="15">
      <c r="B216" s="133" t="s">
        <v>625</v>
      </c>
      <c r="C216" s="653" t="s">
        <v>83</v>
      </c>
      <c r="D216" s="135"/>
      <c r="E216" s="135">
        <v>6475579</v>
      </c>
      <c r="F216" s="135"/>
      <c r="G216" s="741">
        <v>1800000</v>
      </c>
      <c r="H216" s="136"/>
      <c r="I216" s="740">
        <v>300000</v>
      </c>
      <c r="J216" s="848"/>
      <c r="K216" s="741">
        <v>-1500000</v>
      </c>
      <c r="L216" s="136"/>
      <c r="M216" s="136">
        <v>0</v>
      </c>
      <c r="N216" s="135"/>
      <c r="O216" s="740">
        <v>0</v>
      </c>
      <c r="P216" s="135"/>
      <c r="Q216" s="135">
        <f t="shared" si="13"/>
        <v>6475579</v>
      </c>
      <c r="R216" s="553"/>
      <c r="S216" s="743">
        <v>0</v>
      </c>
    </row>
    <row r="217" spans="1:19" s="120" customFormat="1" ht="15">
      <c r="B217" s="133" t="s">
        <v>626</v>
      </c>
      <c r="C217" s="653" t="s">
        <v>83</v>
      </c>
      <c r="D217" s="135"/>
      <c r="E217" s="135">
        <v>22103918</v>
      </c>
      <c r="F217" s="135"/>
      <c r="G217" s="741">
        <v>26412000</v>
      </c>
      <c r="H217" s="136"/>
      <c r="I217" s="740">
        <v>21949578</v>
      </c>
      <c r="J217" s="848"/>
      <c r="K217" s="741">
        <v>0</v>
      </c>
      <c r="L217" s="136"/>
      <c r="M217" s="136">
        <v>0</v>
      </c>
      <c r="N217" s="135"/>
      <c r="O217" s="740">
        <v>3239877</v>
      </c>
      <c r="P217" s="135"/>
      <c r="Q217" s="135">
        <f t="shared" si="13"/>
        <v>23326463</v>
      </c>
      <c r="R217" s="553"/>
      <c r="S217" s="743">
        <v>3239877</v>
      </c>
    </row>
    <row r="218" spans="1:19" s="120" customFormat="1" ht="15">
      <c r="B218" s="133" t="s">
        <v>627</v>
      </c>
      <c r="C218" s="653" t="s">
        <v>83</v>
      </c>
      <c r="D218" s="135"/>
      <c r="E218" s="135">
        <v>12005657</v>
      </c>
      <c r="F218" s="135"/>
      <c r="G218" s="741">
        <v>11777000</v>
      </c>
      <c r="H218" s="136"/>
      <c r="I218" s="740">
        <v>8394849</v>
      </c>
      <c r="J218" s="848"/>
      <c r="K218" s="741">
        <v>0</v>
      </c>
      <c r="L218" s="136"/>
      <c r="M218" s="136">
        <v>0</v>
      </c>
      <c r="N218" s="135"/>
      <c r="O218" s="740">
        <v>2383923</v>
      </c>
      <c r="P218" s="135"/>
      <c r="Q218" s="135">
        <f t="shared" si="13"/>
        <v>13003885</v>
      </c>
      <c r="R218" s="553"/>
      <c r="S218" s="743">
        <v>2383923</v>
      </c>
    </row>
    <row r="219" spans="1:19" s="120" customFormat="1" ht="15">
      <c r="B219" s="133" t="s">
        <v>586</v>
      </c>
      <c r="C219" s="653" t="s">
        <v>83</v>
      </c>
      <c r="D219" s="140"/>
      <c r="E219" s="135">
        <v>8744109</v>
      </c>
      <c r="F219" s="140"/>
      <c r="G219" s="741">
        <v>0</v>
      </c>
      <c r="H219" s="136"/>
      <c r="I219" s="740">
        <v>0</v>
      </c>
      <c r="J219" s="848"/>
      <c r="K219" s="741">
        <v>0</v>
      </c>
      <c r="L219" s="136"/>
      <c r="M219" s="136">
        <v>0</v>
      </c>
      <c r="N219" s="135"/>
      <c r="O219" s="740">
        <v>0</v>
      </c>
      <c r="P219" s="140"/>
      <c r="Q219" s="135">
        <f t="shared" si="13"/>
        <v>8744109</v>
      </c>
      <c r="R219" s="555"/>
      <c r="S219" s="743">
        <v>0</v>
      </c>
    </row>
    <row r="220" spans="1:19" s="120" customFormat="1" ht="15">
      <c r="B220" s="133" t="s">
        <v>628</v>
      </c>
      <c r="C220" s="653" t="s">
        <v>83</v>
      </c>
      <c r="D220" s="135"/>
      <c r="E220" s="135">
        <v>14609968</v>
      </c>
      <c r="F220" s="135"/>
      <c r="G220" s="741">
        <v>75001000</v>
      </c>
      <c r="H220" s="136"/>
      <c r="I220" s="740">
        <v>11377602</v>
      </c>
      <c r="J220" s="848"/>
      <c r="K220" s="741">
        <v>0</v>
      </c>
      <c r="L220" s="136"/>
      <c r="M220" s="136">
        <v>0</v>
      </c>
      <c r="N220" s="135"/>
      <c r="O220" s="740">
        <v>70704322</v>
      </c>
      <c r="P220" s="135"/>
      <c r="Q220" s="135">
        <f t="shared" si="13"/>
        <v>7529044</v>
      </c>
      <c r="R220" s="553"/>
      <c r="S220" s="743">
        <v>70704322</v>
      </c>
    </row>
    <row r="221" spans="1:19" s="120" customFormat="1" ht="15">
      <c r="B221" s="259" t="s">
        <v>2341</v>
      </c>
      <c r="C221" s="259" t="s">
        <v>83</v>
      </c>
      <c r="E221" s="135">
        <v>0</v>
      </c>
      <c r="F221" s="135"/>
      <c r="G221" s="741">
        <v>1000000</v>
      </c>
      <c r="H221" s="136"/>
      <c r="I221" s="740">
        <v>0</v>
      </c>
      <c r="J221" s="848"/>
      <c r="K221" s="741">
        <v>0</v>
      </c>
      <c r="L221" s="136"/>
      <c r="M221" s="136">
        <v>0</v>
      </c>
      <c r="N221" s="135"/>
      <c r="O221" s="740">
        <v>0</v>
      </c>
      <c r="P221" s="135"/>
      <c r="Q221" s="135">
        <f t="shared" ref="Q221" si="14">ROUND(+SUM(E221)+SUM(G221)-SUM(I221)+SUM(K221) +SUM(M221)-SUM(O221),0)</f>
        <v>1000000</v>
      </c>
      <c r="R221" s="553"/>
      <c r="S221" s="743">
        <v>0</v>
      </c>
    </row>
    <row r="222" spans="1:19" s="120" customFormat="1" ht="15.75">
      <c r="A222" s="47"/>
      <c r="B222" s="133" t="s">
        <v>2123</v>
      </c>
      <c r="C222" s="259" t="s">
        <v>83</v>
      </c>
      <c r="E222" s="135">
        <v>1733934</v>
      </c>
      <c r="F222" s="135"/>
      <c r="G222" s="741">
        <v>1973000</v>
      </c>
      <c r="H222" s="136"/>
      <c r="I222" s="740">
        <v>466435</v>
      </c>
      <c r="J222" s="848"/>
      <c r="K222" s="741">
        <v>0</v>
      </c>
      <c r="L222" s="136"/>
      <c r="M222" s="136">
        <v>0</v>
      </c>
      <c r="N222" s="135"/>
      <c r="O222" s="740">
        <v>2403969</v>
      </c>
      <c r="P222" s="135"/>
      <c r="Q222" s="135">
        <f>ROUND(+SUM(E222)+SUM(G222)-SUM(I222)+SUM(K222) +SUM(M222)-SUM(O222),0)</f>
        <v>836530</v>
      </c>
      <c r="R222" s="553"/>
      <c r="S222" s="743">
        <v>2403969</v>
      </c>
    </row>
    <row r="223" spans="1:19" s="120" customFormat="1" ht="15.75">
      <c r="B223" s="133" t="s">
        <v>629</v>
      </c>
      <c r="C223" s="653" t="s">
        <v>83</v>
      </c>
      <c r="D223" s="848"/>
      <c r="E223" s="135">
        <v>235992329</v>
      </c>
      <c r="F223" s="143"/>
      <c r="G223" s="741">
        <v>424365000</v>
      </c>
      <c r="H223" s="136"/>
      <c r="I223" s="740">
        <v>188842083</v>
      </c>
      <c r="J223" s="848"/>
      <c r="K223" s="741">
        <v>0</v>
      </c>
      <c r="L223" s="136"/>
      <c r="M223" s="136">
        <v>0</v>
      </c>
      <c r="N223" s="135"/>
      <c r="O223" s="740">
        <v>154598009</v>
      </c>
      <c r="P223" s="848"/>
      <c r="Q223" s="135">
        <f>ROUND(+SUM(E223)+SUM(G223)-SUM(I223)+SUM(K223) +SUM(M223)-SUM(O223),0)</f>
        <v>316917237</v>
      </c>
      <c r="R223" s="557"/>
      <c r="S223" s="743">
        <v>154598009</v>
      </c>
    </row>
    <row r="224" spans="1:19" s="120" customFormat="1">
      <c r="A224" s="128"/>
      <c r="B224" s="61" t="s">
        <v>538</v>
      </c>
      <c r="C224" s="653" t="s">
        <v>83</v>
      </c>
      <c r="D224" s="149"/>
      <c r="E224" s="135">
        <v>171496502</v>
      </c>
      <c r="F224" s="149"/>
      <c r="G224" s="741">
        <v>145234000</v>
      </c>
      <c r="H224" s="136"/>
      <c r="I224" s="740">
        <v>49035627</v>
      </c>
      <c r="J224" s="848"/>
      <c r="K224" s="741">
        <v>0</v>
      </c>
      <c r="L224" s="136"/>
      <c r="M224" s="136">
        <v>0</v>
      </c>
      <c r="N224" s="135"/>
      <c r="O224" s="740">
        <v>93722316</v>
      </c>
      <c r="P224" s="149"/>
      <c r="Q224" s="135">
        <f>ROUND(+SUM(E224)+SUM(G224)-SUM(I224)+SUM(K224) +SUM(M224)-SUM(O224),0)</f>
        <v>173972559</v>
      </c>
      <c r="R224" s="559"/>
      <c r="S224" s="743">
        <v>93722316</v>
      </c>
    </row>
    <row r="225" spans="1:19" s="120" customFormat="1" ht="15"/>
    <row r="226" spans="1:19">
      <c r="A226" s="611" t="s">
        <v>482</v>
      </c>
      <c r="B226" s="1561" t="s">
        <v>483</v>
      </c>
      <c r="C226" s="1561"/>
      <c r="D226" s="1561"/>
      <c r="E226" s="1561"/>
      <c r="F226" s="1561"/>
      <c r="G226" s="1561"/>
      <c r="H226" s="1561"/>
      <c r="I226" s="1561"/>
      <c r="J226" s="1561"/>
      <c r="K226" s="1561"/>
      <c r="L226" s="1561"/>
      <c r="M226" s="1561"/>
      <c r="N226" s="1561"/>
      <c r="O226" s="1561"/>
      <c r="P226" s="1561"/>
      <c r="Q226" s="1561"/>
      <c r="R226" s="1561"/>
      <c r="S226" s="1561"/>
    </row>
    <row r="227" spans="1:19" ht="18" customHeight="1">
      <c r="A227" s="611" t="s">
        <v>484</v>
      </c>
      <c r="B227" s="61" t="s">
        <v>485</v>
      </c>
      <c r="C227" s="61"/>
      <c r="D227" s="61"/>
      <c r="E227" s="61"/>
      <c r="F227" s="61"/>
      <c r="G227" s="61"/>
      <c r="H227" s="61"/>
      <c r="I227" s="61"/>
      <c r="J227" s="61"/>
      <c r="K227" s="61"/>
      <c r="L227" s="61"/>
      <c r="M227" s="61"/>
      <c r="N227" s="61"/>
      <c r="O227" s="61"/>
      <c r="P227" s="61"/>
      <c r="Q227" s="61"/>
      <c r="R227" s="61"/>
      <c r="S227" s="61"/>
    </row>
    <row r="228" spans="1:19" ht="20.25">
      <c r="A228" s="1555" t="s">
        <v>77</v>
      </c>
      <c r="B228" s="1555"/>
      <c r="C228" s="1555"/>
      <c r="D228" s="1555"/>
      <c r="E228" s="1555"/>
      <c r="F228" s="1555"/>
      <c r="G228" s="1555"/>
      <c r="H228" s="1555"/>
      <c r="I228" s="889"/>
      <c r="J228" s="115"/>
      <c r="K228" s="889"/>
      <c r="L228" s="115"/>
      <c r="M228" s="889"/>
      <c r="N228" s="889"/>
      <c r="O228" s="889"/>
      <c r="P228" s="115"/>
      <c r="Q228" s="115"/>
      <c r="R228" s="115"/>
      <c r="S228" s="116" t="s">
        <v>486</v>
      </c>
    </row>
    <row r="229" spans="1:19" ht="20.25">
      <c r="A229" s="1556" t="s">
        <v>487</v>
      </c>
      <c r="B229" s="1556"/>
      <c r="C229" s="1556"/>
      <c r="D229" s="1556"/>
      <c r="E229" s="1556"/>
      <c r="F229" s="1556"/>
      <c r="G229" s="1556"/>
      <c r="H229" s="1556"/>
      <c r="I229" s="889"/>
      <c r="J229" s="115"/>
      <c r="K229" s="889"/>
      <c r="L229" s="115"/>
      <c r="M229" s="889"/>
      <c r="N229" s="889"/>
      <c r="O229" s="889"/>
      <c r="P229" s="115"/>
      <c r="Q229" s="115"/>
      <c r="R229" s="115"/>
      <c r="S229" s="115" t="s">
        <v>164</v>
      </c>
    </row>
    <row r="230" spans="1:19" ht="20.25">
      <c r="A230" s="1556" t="s">
        <v>446</v>
      </c>
      <c r="B230" s="1556"/>
      <c r="C230" s="1556"/>
      <c r="D230" s="1556"/>
      <c r="E230" s="1556"/>
      <c r="F230" s="1556"/>
      <c r="G230" s="1556"/>
      <c r="H230" s="1556"/>
      <c r="I230" s="889"/>
      <c r="J230" s="115"/>
      <c r="K230" s="889"/>
      <c r="L230" s="115"/>
      <c r="M230" s="889"/>
      <c r="N230" s="889"/>
      <c r="O230" s="889"/>
      <c r="P230" s="115"/>
      <c r="Q230" s="115"/>
      <c r="R230" s="115"/>
      <c r="S230" s="889"/>
    </row>
    <row r="231" spans="1:19" ht="20.25">
      <c r="A231" s="1555" t="s">
        <v>2269</v>
      </c>
      <c r="B231" s="1555"/>
      <c r="C231" s="1555"/>
      <c r="D231" s="1555"/>
      <c r="E231" s="1555"/>
      <c r="F231" s="1555"/>
      <c r="G231" s="1555"/>
      <c r="H231" s="1555"/>
      <c r="I231" s="889"/>
      <c r="J231" s="889"/>
      <c r="K231" s="889"/>
      <c r="L231" s="889"/>
      <c r="M231" s="889"/>
      <c r="N231" s="889"/>
      <c r="O231" s="889"/>
      <c r="P231" s="889"/>
      <c r="Q231" s="889"/>
      <c r="R231" s="889"/>
      <c r="S231" s="889"/>
    </row>
    <row r="232" spans="1:19">
      <c r="A232" s="118"/>
      <c r="B232" s="118"/>
      <c r="C232" s="118"/>
      <c r="D232" s="119"/>
      <c r="E232" s="120"/>
      <c r="F232" s="119"/>
      <c r="G232" s="119"/>
      <c r="H232" s="119"/>
      <c r="I232" s="120"/>
      <c r="J232" s="119"/>
      <c r="K232" s="120"/>
      <c r="L232" s="119"/>
      <c r="M232" s="120"/>
      <c r="N232" s="120"/>
      <c r="O232" s="120"/>
      <c r="P232" s="119"/>
      <c r="Q232" s="120"/>
      <c r="R232" s="119"/>
      <c r="S232" s="120"/>
    </row>
    <row r="233" spans="1:19">
      <c r="A233" s="120"/>
      <c r="B233" s="120"/>
      <c r="C233" s="120"/>
      <c r="D233" s="119"/>
      <c r="E233" s="120"/>
      <c r="F233" s="119"/>
      <c r="G233" s="119"/>
      <c r="H233" s="119"/>
      <c r="I233" s="120"/>
      <c r="J233" s="119"/>
      <c r="K233" s="120"/>
      <c r="L233" s="119"/>
      <c r="M233" s="120"/>
      <c r="N233" s="120"/>
      <c r="O233" s="120"/>
      <c r="P233" s="119"/>
      <c r="Q233" s="120"/>
      <c r="R233" s="119"/>
      <c r="S233" s="120"/>
    </row>
    <row r="234" spans="1:19">
      <c r="A234" s="120"/>
      <c r="B234" s="120"/>
      <c r="C234" s="120"/>
      <c r="D234" s="119"/>
      <c r="E234" s="120"/>
      <c r="F234" s="119"/>
      <c r="G234" s="119"/>
      <c r="H234" s="119"/>
      <c r="I234" s="121"/>
      <c r="J234" s="119"/>
      <c r="K234" s="120"/>
      <c r="L234" s="119"/>
      <c r="M234" s="122" t="s">
        <v>447</v>
      </c>
      <c r="N234" s="122"/>
      <c r="O234" s="122"/>
      <c r="P234" s="122"/>
      <c r="Q234" s="123"/>
      <c r="R234" s="119"/>
      <c r="S234" s="120"/>
    </row>
    <row r="235" spans="1:19">
      <c r="A235" s="120"/>
      <c r="B235" s="120"/>
      <c r="C235" s="120"/>
      <c r="D235" s="119"/>
      <c r="E235" s="123" t="s">
        <v>448</v>
      </c>
      <c r="F235" s="119"/>
      <c r="G235"/>
      <c r="H235" s="119"/>
      <c r="I235" s="123"/>
      <c r="J235" s="119"/>
      <c r="K235" s="120"/>
      <c r="L235" s="119"/>
      <c r="M235" s="120"/>
      <c r="N235" s="123"/>
      <c r="O235"/>
      <c r="P235" s="119"/>
      <c r="Q235" s="123" t="s">
        <v>448</v>
      </c>
      <c r="R235" s="548"/>
      <c r="S235" s="120"/>
    </row>
    <row r="236" spans="1:19">
      <c r="A236" s="61"/>
      <c r="B236" s="61"/>
      <c r="C236" s="61"/>
      <c r="D236" s="119"/>
      <c r="E236" s="123" t="s">
        <v>449</v>
      </c>
      <c r="F236" s="119"/>
      <c r="G236" s="123" t="s">
        <v>450</v>
      </c>
      <c r="H236" s="119"/>
      <c r="I236" s="123" t="s">
        <v>451</v>
      </c>
      <c r="J236" s="119"/>
      <c r="K236" s="123" t="s">
        <v>452</v>
      </c>
      <c r="L236" s="124"/>
      <c r="M236" s="125" t="s">
        <v>453</v>
      </c>
      <c r="N236" s="123"/>
      <c r="O236" s="123" t="s">
        <v>454</v>
      </c>
      <c r="P236" s="119"/>
      <c r="Q236" s="123" t="s">
        <v>449</v>
      </c>
      <c r="R236" s="548"/>
      <c r="S236" s="123" t="s">
        <v>454</v>
      </c>
    </row>
    <row r="237" spans="1:19">
      <c r="A237" s="61"/>
      <c r="B237" t="s">
        <v>83</v>
      </c>
      <c r="C237" s="61"/>
      <c r="D237" s="119"/>
      <c r="E237" s="123" t="s">
        <v>455</v>
      </c>
      <c r="F237" s="119"/>
      <c r="G237" s="123" t="s">
        <v>456</v>
      </c>
      <c r="H237" s="119"/>
      <c r="I237" s="123" t="s">
        <v>449</v>
      </c>
      <c r="J237" s="119"/>
      <c r="K237" s="123" t="s">
        <v>457</v>
      </c>
      <c r="L237" s="124"/>
      <c r="M237" s="125" t="str">
        <f>M12</f>
        <v>2025 LEGISLATIVE</v>
      </c>
      <c r="N237" s="123"/>
      <c r="O237" s="549" t="str">
        <f>O12</f>
        <v>2025-26</v>
      </c>
      <c r="P237" s="119"/>
      <c r="Q237" s="123" t="s">
        <v>455</v>
      </c>
      <c r="R237" s="548"/>
      <c r="S237" s="126" t="str">
        <f>S12</f>
        <v>2025-26</v>
      </c>
    </row>
    <row r="238" spans="1:19">
      <c r="A238" s="46"/>
      <c r="B238" s="46"/>
      <c r="C238" s="46"/>
      <c r="D238" s="119"/>
      <c r="E238" s="463" t="str">
        <f>E13</f>
        <v>APRIL 1, 2025</v>
      </c>
      <c r="F238" s="119"/>
      <c r="G238" s="463" t="str">
        <f>G13</f>
        <v>2025 LEGISLATURE</v>
      </c>
      <c r="H238" s="119"/>
      <c r="I238" s="550" t="s">
        <v>458</v>
      </c>
      <c r="J238" s="119"/>
      <c r="K238" s="550" t="s">
        <v>459</v>
      </c>
      <c r="L238" s="124"/>
      <c r="M238" s="552" t="s">
        <v>460</v>
      </c>
      <c r="N238" s="126"/>
      <c r="O238" s="463" t="s">
        <v>461</v>
      </c>
      <c r="P238" s="119"/>
      <c r="Q238" s="463" t="str">
        <f>Q13</f>
        <v>MARCH 31, 2026</v>
      </c>
      <c r="R238" s="548"/>
      <c r="S238" s="550" t="s">
        <v>462</v>
      </c>
    </row>
    <row r="239" spans="1:19">
      <c r="A239" s="61"/>
      <c r="B239" s="61"/>
      <c r="C239" s="61"/>
      <c r="D239" s="119"/>
      <c r="E239" s="127"/>
      <c r="F239" s="119"/>
      <c r="G239" s="119"/>
      <c r="H239" s="119"/>
      <c r="I239" s="127"/>
      <c r="J239" s="119"/>
      <c r="K239" s="127"/>
      <c r="L239" s="119"/>
      <c r="M239" s="127"/>
      <c r="N239" s="120"/>
      <c r="O239" s="120"/>
      <c r="P239" s="119"/>
      <c r="Q239" s="127"/>
      <c r="R239" s="553"/>
      <c r="S239" s="127"/>
    </row>
    <row r="240" spans="1:19">
      <c r="A240" s="128" t="s">
        <v>631</v>
      </c>
      <c r="R240" s="553"/>
    </row>
    <row r="241" spans="1:19">
      <c r="R241" s="559"/>
    </row>
    <row r="242" spans="1:19" s="120" customFormat="1" ht="15">
      <c r="B242" s="133" t="s">
        <v>539</v>
      </c>
      <c r="C242" s="653" t="s">
        <v>83</v>
      </c>
      <c r="D242" s="135"/>
      <c r="E242" s="135">
        <v>779637</v>
      </c>
      <c r="F242" s="135"/>
      <c r="G242" s="741">
        <v>773000</v>
      </c>
      <c r="H242" s="136"/>
      <c r="I242" s="260">
        <v>694589</v>
      </c>
      <c r="J242" s="848"/>
      <c r="K242" s="741">
        <v>0</v>
      </c>
      <c r="L242" s="136"/>
      <c r="M242" s="136">
        <v>0</v>
      </c>
      <c r="N242" s="135"/>
      <c r="O242" s="740">
        <v>14381</v>
      </c>
      <c r="P242" s="135"/>
      <c r="Q242" s="135">
        <f>ROUND(+SUM(E242)+SUM(G242)-SUM(I242)+SUM(K242) +SUM(M242)-SUM(O242),0)</f>
        <v>843667</v>
      </c>
      <c r="R242" s="553"/>
      <c r="S242" s="743">
        <v>14381</v>
      </c>
    </row>
    <row r="243" spans="1:19" s="120" customFormat="1" ht="15">
      <c r="B243" s="133" t="s">
        <v>540</v>
      </c>
      <c r="C243" s="653" t="s">
        <v>83</v>
      </c>
      <c r="D243" s="135"/>
      <c r="E243" s="135">
        <v>141000</v>
      </c>
      <c r="F243" s="135"/>
      <c r="G243" s="741">
        <v>141000</v>
      </c>
      <c r="H243" s="136"/>
      <c r="I243" s="260">
        <v>141000</v>
      </c>
      <c r="J243" s="848"/>
      <c r="K243" s="741">
        <v>0</v>
      </c>
      <c r="L243" s="136"/>
      <c r="M243" s="136">
        <v>0</v>
      </c>
      <c r="N243" s="135"/>
      <c r="O243" s="740">
        <v>72090</v>
      </c>
      <c r="P243" s="135"/>
      <c r="Q243" s="135">
        <f>ROUND(+SUM(E243)+SUM(G243)-SUM(I243)+SUM(K243) +SUM(M243)-SUM(O243),0)</f>
        <v>68910</v>
      </c>
      <c r="R243" s="553"/>
      <c r="S243" s="743">
        <v>72090</v>
      </c>
    </row>
    <row r="244" spans="1:19" s="120" customFormat="1" ht="15">
      <c r="B244" s="133" t="s">
        <v>632</v>
      </c>
      <c r="C244" s="653" t="s">
        <v>83</v>
      </c>
      <c r="D244" s="135"/>
      <c r="E244" s="135">
        <v>874554933</v>
      </c>
      <c r="F244" s="135"/>
      <c r="G244" s="741">
        <v>2127688300</v>
      </c>
      <c r="H244" s="136"/>
      <c r="I244" s="260">
        <v>873227000</v>
      </c>
      <c r="J244" s="848"/>
      <c r="K244" s="741">
        <v>334360</v>
      </c>
      <c r="L244" s="136"/>
      <c r="M244" s="136">
        <v>0</v>
      </c>
      <c r="N244" s="135"/>
      <c r="O244" s="740">
        <v>1033541</v>
      </c>
      <c r="P244" s="135"/>
      <c r="Q244" s="135">
        <f>ROUND(+SUM(E244)+SUM(G244)-SUM(I244)+SUM(K244) +SUM(M244)-SUM(O244),0)</f>
        <v>2128317052</v>
      </c>
      <c r="R244" s="553"/>
      <c r="S244" s="743">
        <v>1033541</v>
      </c>
    </row>
    <row r="245" spans="1:19" s="120" customFormat="1" ht="15">
      <c r="B245" s="133" t="s">
        <v>542</v>
      </c>
      <c r="C245" s="653" t="s">
        <v>83</v>
      </c>
      <c r="D245" s="135"/>
      <c r="E245" s="135">
        <v>347198</v>
      </c>
      <c r="F245" s="135"/>
      <c r="G245" s="741">
        <v>395000</v>
      </c>
      <c r="H245" s="136"/>
      <c r="I245" s="260">
        <v>340494</v>
      </c>
      <c r="J245" s="848"/>
      <c r="K245" s="741">
        <v>0</v>
      </c>
      <c r="L245" s="136"/>
      <c r="M245" s="136">
        <v>0</v>
      </c>
      <c r="N245" s="135"/>
      <c r="O245" s="740">
        <v>43870</v>
      </c>
      <c r="P245" s="135"/>
      <c r="Q245" s="135">
        <f t="shared" ref="Q245:Q250" si="15">ROUND(+SUM(E245)+SUM(G245)-SUM(I245)+SUM(K245) +SUM(M245)-SUM(O245),0)</f>
        <v>357834</v>
      </c>
      <c r="R245" s="553"/>
      <c r="S245" s="743">
        <v>43870</v>
      </c>
    </row>
    <row r="246" spans="1:19" s="120" customFormat="1" ht="15">
      <c r="B246" s="133" t="s">
        <v>543</v>
      </c>
      <c r="C246" s="653" t="s">
        <v>89</v>
      </c>
      <c r="D246" s="135"/>
      <c r="E246" s="135">
        <v>45330625</v>
      </c>
      <c r="F246" s="135"/>
      <c r="G246" s="741">
        <v>149137000</v>
      </c>
      <c r="H246" s="136"/>
      <c r="I246" s="260">
        <v>41448419</v>
      </c>
      <c r="J246" s="848"/>
      <c r="K246" s="741">
        <v>0</v>
      </c>
      <c r="L246" s="136"/>
      <c r="M246" s="136">
        <v>0</v>
      </c>
      <c r="N246" s="135"/>
      <c r="O246" s="740">
        <v>104131635</v>
      </c>
      <c r="P246" s="135"/>
      <c r="Q246" s="135">
        <f t="shared" si="15"/>
        <v>48887571</v>
      </c>
      <c r="R246" s="553"/>
      <c r="S246" s="743">
        <v>104131635</v>
      </c>
    </row>
    <row r="247" spans="1:19" s="120" customFormat="1">
      <c r="A247" s="15"/>
      <c r="B247" s="133" t="s">
        <v>635</v>
      </c>
      <c r="C247" s="653" t="s">
        <v>89</v>
      </c>
      <c r="D247" s="135"/>
      <c r="E247" s="748">
        <v>89547638</v>
      </c>
      <c r="F247" s="135"/>
      <c r="G247" s="741">
        <v>101772000</v>
      </c>
      <c r="H247" s="136"/>
      <c r="I247" s="260">
        <v>8551172</v>
      </c>
      <c r="J247" s="848"/>
      <c r="K247" s="741">
        <v>13286000</v>
      </c>
      <c r="L247" s="136"/>
      <c r="M247" s="136">
        <v>0</v>
      </c>
      <c r="N247" s="135"/>
      <c r="O247" s="740">
        <v>87650069</v>
      </c>
      <c r="P247" s="135"/>
      <c r="Q247" s="135">
        <f>ROUND(+SUM(E247)+SUM(G247)-SUM(I247)+SUM(K247) +SUM(M247)-SUM(O247),0)</f>
        <v>108404397</v>
      </c>
      <c r="R247" s="553"/>
      <c r="S247" s="743">
        <v>87649907</v>
      </c>
    </row>
    <row r="248" spans="1:19" s="120" customFormat="1" ht="15">
      <c r="B248" s="133" t="s">
        <v>544</v>
      </c>
      <c r="C248" s="653" t="s">
        <v>83</v>
      </c>
      <c r="D248" s="140"/>
      <c r="E248" s="744">
        <v>2742604</v>
      </c>
      <c r="F248" s="140"/>
      <c r="G248" s="741">
        <v>30706000</v>
      </c>
      <c r="H248" s="136"/>
      <c r="I248" s="260">
        <v>2224860</v>
      </c>
      <c r="J248" s="848"/>
      <c r="K248" s="741">
        <v>0</v>
      </c>
      <c r="L248" s="136"/>
      <c r="M248" s="136">
        <v>0</v>
      </c>
      <c r="N248" s="135"/>
      <c r="O248" s="740">
        <v>28630026</v>
      </c>
      <c r="P248" s="135"/>
      <c r="Q248" s="135">
        <f t="shared" si="15"/>
        <v>2593718</v>
      </c>
      <c r="R248" s="553"/>
      <c r="S248" s="743">
        <v>28630026</v>
      </c>
    </row>
    <row r="249" spans="1:19" s="120" customFormat="1" ht="15">
      <c r="B249" s="133" t="s">
        <v>633</v>
      </c>
      <c r="C249" s="653" t="s">
        <v>83</v>
      </c>
      <c r="D249" s="135"/>
      <c r="E249" s="748">
        <v>50250786</v>
      </c>
      <c r="F249" s="135"/>
      <c r="G249" s="741">
        <v>138152000</v>
      </c>
      <c r="H249" s="136"/>
      <c r="I249" s="260">
        <v>41551409</v>
      </c>
      <c r="J249" s="848"/>
      <c r="K249" s="741">
        <v>0</v>
      </c>
      <c r="L249" s="136"/>
      <c r="M249" s="136">
        <v>0</v>
      </c>
      <c r="N249" s="135"/>
      <c r="O249" s="740">
        <v>108365602</v>
      </c>
      <c r="P249" s="135"/>
      <c r="Q249" s="135">
        <f t="shared" si="15"/>
        <v>38485775</v>
      </c>
      <c r="R249" s="553"/>
      <c r="S249" s="743">
        <v>108355534</v>
      </c>
    </row>
    <row r="250" spans="1:19">
      <c r="A250" s="120"/>
      <c r="B250" s="133" t="s">
        <v>634</v>
      </c>
      <c r="C250" s="653" t="s">
        <v>83</v>
      </c>
      <c r="D250" s="135"/>
      <c r="E250" s="748">
        <v>3735505655</v>
      </c>
      <c r="F250" s="135"/>
      <c r="G250" s="741">
        <v>10240765300</v>
      </c>
      <c r="H250" s="136"/>
      <c r="I250" s="260">
        <v>394023965</v>
      </c>
      <c r="J250" s="848"/>
      <c r="K250" s="741">
        <v>-1277344</v>
      </c>
      <c r="L250" s="136"/>
      <c r="M250" s="136">
        <v>0</v>
      </c>
      <c r="N250" s="135"/>
      <c r="O250" s="740">
        <v>9343646424</v>
      </c>
      <c r="P250" s="135"/>
      <c r="Q250" s="135">
        <f t="shared" si="15"/>
        <v>4237323222</v>
      </c>
      <c r="R250" s="553"/>
      <c r="S250" s="743">
        <v>9343773100</v>
      </c>
    </row>
    <row r="251" spans="1:19" s="120" customFormat="1" ht="15">
      <c r="B251" s="133" t="s">
        <v>550</v>
      </c>
      <c r="C251" s="653" t="s">
        <v>83</v>
      </c>
      <c r="D251" s="135"/>
      <c r="E251" s="748">
        <v>80769948</v>
      </c>
      <c r="F251" s="135"/>
      <c r="G251" s="741">
        <v>117054000</v>
      </c>
      <c r="H251" s="136"/>
      <c r="I251" s="260">
        <v>11240517</v>
      </c>
      <c r="J251" s="848"/>
      <c r="K251" s="741">
        <v>0</v>
      </c>
      <c r="L251" s="136"/>
      <c r="M251" s="136">
        <v>0</v>
      </c>
      <c r="N251" s="135"/>
      <c r="O251" s="740">
        <v>90841379</v>
      </c>
      <c r="P251" s="135"/>
      <c r="Q251" s="135">
        <f t="shared" ref="Q251:Q258" si="16">ROUND(+SUM(E251)+SUM(G251)-SUM(I251)+SUM(K251) +SUM(M251)-SUM(O251),0)</f>
        <v>95742052</v>
      </c>
      <c r="R251" s="553"/>
      <c r="S251" s="743">
        <v>90841379</v>
      </c>
    </row>
    <row r="252" spans="1:19" s="120" customFormat="1" ht="15">
      <c r="B252" s="133" t="s">
        <v>552</v>
      </c>
      <c r="C252" s="653" t="s">
        <v>83</v>
      </c>
      <c r="D252" s="135"/>
      <c r="E252" s="748">
        <v>40614725</v>
      </c>
      <c r="F252" s="135"/>
      <c r="G252" s="741">
        <v>22400000</v>
      </c>
      <c r="H252" s="136"/>
      <c r="I252" s="260">
        <v>20624084</v>
      </c>
      <c r="J252" s="848"/>
      <c r="K252" s="741">
        <v>3947072</v>
      </c>
      <c r="L252" s="136"/>
      <c r="M252" s="136">
        <v>0</v>
      </c>
      <c r="N252" s="135"/>
      <c r="O252" s="740">
        <v>13355201</v>
      </c>
      <c r="P252" s="135"/>
      <c r="Q252" s="135">
        <f t="shared" si="16"/>
        <v>32982512</v>
      </c>
      <c r="R252" s="553"/>
      <c r="S252" s="743">
        <v>13355201</v>
      </c>
    </row>
    <row r="253" spans="1:19" s="120" customFormat="1" ht="15">
      <c r="B253" s="133" t="s">
        <v>636</v>
      </c>
      <c r="C253" s="653" t="s">
        <v>83</v>
      </c>
      <c r="D253" s="135"/>
      <c r="E253" s="748">
        <v>208266911</v>
      </c>
      <c r="F253" s="135"/>
      <c r="G253" s="741">
        <v>5130508808</v>
      </c>
      <c r="H253" s="136"/>
      <c r="I253" s="260">
        <v>3599880</v>
      </c>
      <c r="J253" s="848"/>
      <c r="K253" s="741">
        <v>0</v>
      </c>
      <c r="L253" s="136"/>
      <c r="M253" s="136">
        <v>0</v>
      </c>
      <c r="N253" s="135"/>
      <c r="O253" s="740">
        <v>5094951616</v>
      </c>
      <c r="P253" s="135"/>
      <c r="Q253" s="135">
        <f t="shared" si="16"/>
        <v>240224223</v>
      </c>
      <c r="R253" s="553"/>
      <c r="S253" s="743">
        <v>5094951616</v>
      </c>
    </row>
    <row r="254" spans="1:19" s="120" customFormat="1" ht="15">
      <c r="B254" s="133" t="s">
        <v>637</v>
      </c>
      <c r="C254" s="653" t="s">
        <v>83</v>
      </c>
      <c r="D254" s="135"/>
      <c r="E254" s="744">
        <v>115234772</v>
      </c>
      <c r="F254" s="135"/>
      <c r="G254" s="741">
        <v>327266000</v>
      </c>
      <c r="H254" s="136"/>
      <c r="I254" s="260">
        <v>4028128</v>
      </c>
      <c r="J254" s="848"/>
      <c r="K254" s="741">
        <v>39877558</v>
      </c>
      <c r="L254" s="136"/>
      <c r="M254" s="136">
        <v>0</v>
      </c>
      <c r="N254" s="135"/>
      <c r="O254" s="740">
        <v>341777026</v>
      </c>
      <c r="P254" s="135"/>
      <c r="Q254" s="135">
        <f t="shared" si="16"/>
        <v>136573176</v>
      </c>
      <c r="R254" s="553"/>
      <c r="S254" s="743">
        <v>341698555</v>
      </c>
    </row>
    <row r="255" spans="1:19" s="120" customFormat="1" ht="15">
      <c r="B255" s="133" t="s">
        <v>2230</v>
      </c>
      <c r="C255" s="653" t="s">
        <v>83</v>
      </c>
      <c r="D255" s="135"/>
      <c r="E255" s="748">
        <v>2377723</v>
      </c>
      <c r="F255" s="135"/>
      <c r="G255" s="741">
        <v>1750000</v>
      </c>
      <c r="H255" s="136"/>
      <c r="I255" s="260">
        <v>24074</v>
      </c>
      <c r="J255" s="848"/>
      <c r="K255" s="741">
        <v>0</v>
      </c>
      <c r="L255" s="136"/>
      <c r="M255" s="136">
        <v>0</v>
      </c>
      <c r="N255" s="135"/>
      <c r="O255" s="740">
        <v>1736533</v>
      </c>
      <c r="P255" s="135"/>
      <c r="Q255" s="135">
        <f t="shared" si="16"/>
        <v>2367116</v>
      </c>
      <c r="R255" s="553"/>
      <c r="S255" s="743">
        <v>1736533</v>
      </c>
    </row>
    <row r="256" spans="1:19" s="120" customFormat="1" ht="15.75">
      <c r="B256" s="133" t="s">
        <v>555</v>
      </c>
      <c r="C256" s="653" t="s">
        <v>83</v>
      </c>
      <c r="D256" s="140"/>
      <c r="E256" s="744">
        <v>227322185</v>
      </c>
      <c r="F256" s="154"/>
      <c r="G256" s="741">
        <v>77230000</v>
      </c>
      <c r="H256" s="136"/>
      <c r="I256" s="260">
        <v>7044465</v>
      </c>
      <c r="J256" s="848"/>
      <c r="K256" s="741">
        <v>0</v>
      </c>
      <c r="L256" s="136"/>
      <c r="M256" s="136">
        <v>0</v>
      </c>
      <c r="N256" s="135"/>
      <c r="O256" s="740">
        <v>34100056</v>
      </c>
      <c r="P256" s="154"/>
      <c r="Q256" s="135">
        <f t="shared" si="16"/>
        <v>263407664</v>
      </c>
      <c r="R256" s="560"/>
      <c r="S256" s="743">
        <v>33709441</v>
      </c>
    </row>
    <row r="257" spans="1:19" s="120" customFormat="1" ht="15.75">
      <c r="B257" s="133" t="s">
        <v>638</v>
      </c>
      <c r="C257" s="259" t="s">
        <v>83</v>
      </c>
      <c r="D257" s="259" t="s">
        <v>83</v>
      </c>
      <c r="E257" s="744">
        <v>150000</v>
      </c>
      <c r="F257" s="154"/>
      <c r="G257" s="741">
        <v>150000</v>
      </c>
      <c r="H257" s="136"/>
      <c r="I257" s="260">
        <v>150000</v>
      </c>
      <c r="J257" s="848"/>
      <c r="K257" s="741">
        <v>0</v>
      </c>
      <c r="L257" s="136"/>
      <c r="M257" s="136">
        <v>0</v>
      </c>
      <c r="N257" s="135"/>
      <c r="O257" s="740">
        <v>0</v>
      </c>
      <c r="P257" s="154"/>
      <c r="Q257" s="135">
        <f t="shared" si="16"/>
        <v>150000</v>
      </c>
      <c r="R257" s="560"/>
      <c r="S257" s="743">
        <v>0</v>
      </c>
    </row>
    <row r="258" spans="1:19" s="144" customFormat="1" ht="15">
      <c r="A258" s="120"/>
      <c r="B258" s="133" t="s">
        <v>597</v>
      </c>
      <c r="C258" s="653" t="s">
        <v>83</v>
      </c>
      <c r="D258" s="135"/>
      <c r="E258" s="750">
        <v>20737700</v>
      </c>
      <c r="F258" s="135"/>
      <c r="G258" s="741">
        <v>232013000</v>
      </c>
      <c r="H258" s="136"/>
      <c r="I258" s="260">
        <v>10339432</v>
      </c>
      <c r="J258" s="848"/>
      <c r="K258" s="741">
        <v>0</v>
      </c>
      <c r="L258" s="136"/>
      <c r="M258" s="136">
        <v>0</v>
      </c>
      <c r="N258" s="135"/>
      <c r="O258" s="740">
        <v>217928874</v>
      </c>
      <c r="P258" s="135"/>
      <c r="Q258" s="135">
        <f t="shared" si="16"/>
        <v>24482394</v>
      </c>
      <c r="R258" s="553"/>
      <c r="S258" s="743">
        <v>217930448</v>
      </c>
    </row>
    <row r="259" spans="1:19" s="144" customFormat="1">
      <c r="A259" s="46"/>
      <c r="B259" s="46" t="s">
        <v>639</v>
      </c>
      <c r="C259" s="15" t="s">
        <v>83</v>
      </c>
      <c r="D259" s="134"/>
      <c r="E259" s="612">
        <f>ROUND(SUM(E182:E224,E242:E258), 0)</f>
        <v>17085086449</v>
      </c>
      <c r="F259" s="136"/>
      <c r="G259" s="612">
        <f>ROUND(SUM(G182:G224,G242:G258), 0)</f>
        <v>40637851408</v>
      </c>
      <c r="H259" s="136"/>
      <c r="I259" s="612">
        <f>ROUND(SUM(I182:I224,I242:I258), 0)</f>
        <v>7534624904</v>
      </c>
      <c r="J259" s="136"/>
      <c r="K259" s="612">
        <f>ROUND(SUM(K182:K224,K242:K258), 0)</f>
        <v>318141878</v>
      </c>
      <c r="L259" s="136"/>
      <c r="M259" s="612">
        <f>ROUND(SUM(M182:M224,M242:M258), 0)</f>
        <v>0</v>
      </c>
      <c r="N259" s="150"/>
      <c r="O259" s="612">
        <f>ROUND(SUM(O182:O224,O242:O258), 0)</f>
        <v>34170449872</v>
      </c>
      <c r="P259" s="136"/>
      <c r="Q259" s="612">
        <f>ROUND(SUM(Q182:Q224,Q242:Q258), 0)</f>
        <v>16336004959</v>
      </c>
      <c r="R259" s="558"/>
      <c r="S259" s="612">
        <f>ROUND(SUM(S182:S224,S242:S258), 0)</f>
        <v>34169156820</v>
      </c>
    </row>
    <row r="260" spans="1:19" s="120" customFormat="1" ht="15">
      <c r="B260" s="133"/>
      <c r="C260" s="133"/>
      <c r="D260" s="119"/>
      <c r="E260" s="146"/>
      <c r="F260" s="135"/>
      <c r="G260" s="153"/>
      <c r="H260" s="135"/>
      <c r="I260" s="848"/>
      <c r="J260" s="135"/>
      <c r="K260" s="155"/>
      <c r="L260" s="135"/>
      <c r="M260" s="139"/>
      <c r="N260" s="135"/>
      <c r="O260" s="139"/>
      <c r="P260" s="135"/>
      <c r="Q260" s="135"/>
      <c r="R260" s="553"/>
      <c r="S260" s="848"/>
    </row>
    <row r="261" spans="1:19" s="120" customFormat="1">
      <c r="A261" s="128" t="s">
        <v>640</v>
      </c>
      <c r="B261" s="61"/>
      <c r="C261" s="61"/>
      <c r="D261" s="119"/>
      <c r="E261" s="156"/>
      <c r="F261" s="135"/>
      <c r="G261" s="135"/>
      <c r="H261" s="135"/>
      <c r="I261" s="848"/>
      <c r="J261" s="135"/>
      <c r="K261" s="652"/>
      <c r="L261" s="135"/>
      <c r="M261" s="848"/>
      <c r="N261" s="135"/>
      <c r="O261" s="848"/>
      <c r="P261" s="135"/>
      <c r="Q261" s="655"/>
      <c r="R261" s="553"/>
      <c r="S261" s="848"/>
    </row>
    <row r="262" spans="1:19" s="120" customFormat="1" ht="15">
      <c r="A262" s="61"/>
      <c r="B262" s="61"/>
      <c r="C262" s="61"/>
      <c r="D262" s="119"/>
      <c r="E262" s="848"/>
      <c r="F262" s="135"/>
      <c r="G262" s="135"/>
      <c r="H262" s="135"/>
      <c r="I262" s="848"/>
      <c r="J262" s="135"/>
      <c r="K262" s="848"/>
      <c r="L262" s="135"/>
      <c r="M262" s="151"/>
      <c r="N262" s="135"/>
      <c r="O262" s="151"/>
      <c r="P262" s="135"/>
      <c r="Q262" s="151"/>
      <c r="R262" s="553"/>
      <c r="S262" s="151"/>
    </row>
    <row r="263" spans="1:19" s="120" customFormat="1" ht="15">
      <c r="B263" s="133" t="s">
        <v>641</v>
      </c>
      <c r="C263" s="653" t="s">
        <v>83</v>
      </c>
      <c r="D263" s="140"/>
      <c r="E263" s="744">
        <v>8469551799</v>
      </c>
      <c r="F263" s="140"/>
      <c r="G263" s="140">
        <v>9551000000</v>
      </c>
      <c r="H263" s="140"/>
      <c r="I263" s="751">
        <v>8469152304</v>
      </c>
      <c r="J263" s="848"/>
      <c r="K263" s="136">
        <v>500000000</v>
      </c>
      <c r="L263" s="140"/>
      <c r="M263" s="741">
        <v>0</v>
      </c>
      <c r="N263" s="135"/>
      <c r="O263" s="743">
        <v>5785909887</v>
      </c>
      <c r="P263" s="140"/>
      <c r="Q263" s="135">
        <f>ROUND(+SUM(E263)+SUM(G263)-SUM(I263)+SUM(K263) +SUM(M263)-SUM(O263),0)</f>
        <v>4265489608</v>
      </c>
      <c r="R263" s="555"/>
      <c r="S263" s="743">
        <v>5785909887</v>
      </c>
    </row>
    <row r="264" spans="1:19" s="120" customFormat="1" ht="15.75">
      <c r="A264" s="46"/>
      <c r="B264" s="46" t="s">
        <v>642</v>
      </c>
      <c r="C264" s="133" t="s">
        <v>83</v>
      </c>
      <c r="D264" s="138"/>
      <c r="E264" s="656">
        <f>ROUND(SUM(E263:E263), 0)</f>
        <v>8469551799</v>
      </c>
      <c r="F264" s="140"/>
      <c r="G264" s="656">
        <f>ROUND(SUM(G263:G263), 0)</f>
        <v>9551000000</v>
      </c>
      <c r="H264" s="140"/>
      <c r="I264" s="656">
        <f>ROUND(SUM(I263:I263), 0)</f>
        <v>8469152304</v>
      </c>
      <c r="J264" s="140"/>
      <c r="K264" s="656">
        <f>ROUND(SUM(K263:K263), 0)</f>
        <v>500000000</v>
      </c>
      <c r="L264" s="140"/>
      <c r="M264" s="656">
        <f>ROUND(SUM(M263:M263), 0)</f>
        <v>0</v>
      </c>
      <c r="N264" s="135"/>
      <c r="O264" s="656">
        <f t="shared" ref="O264" si="17">ROUND(SUM(O263:O263), 0)</f>
        <v>5785909887</v>
      </c>
      <c r="P264" s="140"/>
      <c r="Q264" s="657">
        <f>ROUND(+SUM(E264)+SUM(G264)-SUM(I264)+SUM(K264) +SUM(M264)-SUM(O264),0)</f>
        <v>4265489608</v>
      </c>
      <c r="R264" s="553"/>
      <c r="S264" s="656">
        <f>ROUND(SUM(S263:S263), 0)</f>
        <v>5785909887</v>
      </c>
    </row>
    <row r="265" spans="1:19">
      <c r="A265" s="120"/>
      <c r="B265" s="133"/>
      <c r="C265" s="133"/>
      <c r="D265" s="119"/>
      <c r="E265" s="146"/>
      <c r="F265" s="135"/>
      <c r="G265" s="153"/>
      <c r="H265" s="135"/>
      <c r="I265" s="848"/>
      <c r="J265" s="135"/>
      <c r="K265" s="155"/>
      <c r="L265" s="135"/>
      <c r="M265" s="139"/>
      <c r="N265" s="139"/>
      <c r="O265" s="139"/>
      <c r="P265" s="135"/>
      <c r="Q265" s="135"/>
      <c r="R265" s="553"/>
      <c r="S265" s="848"/>
    </row>
    <row r="266" spans="1:19" s="120" customFormat="1">
      <c r="A266" s="128" t="s">
        <v>643</v>
      </c>
      <c r="B266" s="61"/>
      <c r="C266" s="61"/>
      <c r="D266" s="119"/>
      <c r="E266" s="848"/>
      <c r="F266" s="135"/>
      <c r="G266" s="135"/>
      <c r="H266" s="135"/>
      <c r="I266" s="848"/>
      <c r="J266" s="135"/>
      <c r="K266" s="848"/>
      <c r="L266" s="135"/>
      <c r="M266" s="848"/>
      <c r="N266" s="848"/>
      <c r="O266" s="848"/>
      <c r="P266" s="135"/>
      <c r="Q266" s="848"/>
      <c r="R266" s="553"/>
      <c r="S266" s="848"/>
    </row>
    <row r="267" spans="1:19" s="120" customFormat="1" ht="15">
      <c r="A267" s="61"/>
      <c r="B267" s="61"/>
      <c r="C267" s="61"/>
      <c r="D267" s="119"/>
      <c r="E267" s="848"/>
      <c r="F267" s="135"/>
      <c r="G267" s="135"/>
      <c r="H267" s="135"/>
      <c r="I267" s="848"/>
      <c r="J267" s="135"/>
      <c r="K267" s="848"/>
      <c r="L267" s="135"/>
      <c r="M267" s="151"/>
      <c r="N267" s="151"/>
      <c r="O267" s="151"/>
      <c r="P267" s="135"/>
      <c r="Q267" s="151"/>
      <c r="R267" s="553"/>
      <c r="S267" s="151"/>
    </row>
    <row r="268" spans="1:19" s="120" customFormat="1" ht="15.75">
      <c r="A268" s="61"/>
      <c r="B268" s="133" t="s">
        <v>2212</v>
      </c>
      <c r="C268" s="653" t="s">
        <v>83</v>
      </c>
      <c r="D268" s="848"/>
      <c r="E268" s="135">
        <v>34417013</v>
      </c>
      <c r="F268" s="143"/>
      <c r="G268" s="834">
        <v>0</v>
      </c>
      <c r="H268" s="143"/>
      <c r="I268" s="740">
        <v>0</v>
      </c>
      <c r="J268" s="848"/>
      <c r="K268" s="740">
        <v>-33676628</v>
      </c>
      <c r="L268" s="143"/>
      <c r="M268" s="741">
        <v>0</v>
      </c>
      <c r="N268" s="135"/>
      <c r="O268" s="743">
        <v>740385</v>
      </c>
      <c r="P268" s="848"/>
      <c r="Q268" s="135">
        <f t="shared" ref="Q268" si="18">ROUND(+SUM(E268)+SUM(G268)-SUM(I268)+SUM(K268) +SUM(M268)-SUM(O268),0)</f>
        <v>0</v>
      </c>
      <c r="R268" s="557"/>
      <c r="S268" s="743">
        <v>740385</v>
      </c>
    </row>
    <row r="269" spans="1:19">
      <c r="A269" s="47"/>
      <c r="B269" s="133" t="s">
        <v>644</v>
      </c>
      <c r="C269" s="653" t="s">
        <v>83</v>
      </c>
      <c r="D269" s="848"/>
      <c r="E269" s="135">
        <v>1005928422</v>
      </c>
      <c r="F269" s="143"/>
      <c r="G269" s="834">
        <v>547000000</v>
      </c>
      <c r="H269" s="143"/>
      <c r="I269" s="740">
        <v>10328487</v>
      </c>
      <c r="J269" s="848"/>
      <c r="K269" s="740">
        <v>-46243628</v>
      </c>
      <c r="L269" s="143"/>
      <c r="M269" s="741">
        <v>0</v>
      </c>
      <c r="N269" s="135"/>
      <c r="O269" s="743">
        <v>252971232</v>
      </c>
      <c r="P269" s="848"/>
      <c r="Q269" s="135">
        <f t="shared" ref="Q269:Q273" si="19">ROUND(+SUM(E269)+SUM(G269)-SUM(I269)+SUM(K269) +SUM(M269)-SUM(O269),0)</f>
        <v>1243385075</v>
      </c>
      <c r="R269" s="557"/>
      <c r="S269" s="743">
        <v>252971232</v>
      </c>
    </row>
    <row r="270" spans="1:19" s="120" customFormat="1" ht="15.75">
      <c r="A270" s="47"/>
      <c r="B270" s="133" t="s">
        <v>645</v>
      </c>
      <c r="C270" s="653" t="s">
        <v>83</v>
      </c>
      <c r="D270" s="848"/>
      <c r="E270" s="135">
        <v>1348797</v>
      </c>
      <c r="F270" s="143"/>
      <c r="G270" s="834">
        <v>0</v>
      </c>
      <c r="H270" s="143"/>
      <c r="I270" s="740">
        <v>0</v>
      </c>
      <c r="J270" s="848"/>
      <c r="K270" s="740">
        <v>0</v>
      </c>
      <c r="L270" s="143"/>
      <c r="M270" s="741">
        <v>0</v>
      </c>
      <c r="N270" s="135"/>
      <c r="O270" s="743">
        <v>0</v>
      </c>
      <c r="P270" s="848"/>
      <c r="Q270" s="135">
        <f t="shared" si="19"/>
        <v>1348797</v>
      </c>
      <c r="R270" s="557"/>
      <c r="S270" s="743">
        <v>0</v>
      </c>
    </row>
    <row r="271" spans="1:19" s="120" customFormat="1" ht="15.75">
      <c r="B271" s="133" t="s">
        <v>646</v>
      </c>
      <c r="C271" s="653" t="s">
        <v>83</v>
      </c>
      <c r="D271" s="135"/>
      <c r="E271" s="135">
        <v>1058519830</v>
      </c>
      <c r="F271" s="135"/>
      <c r="G271" s="834">
        <v>322500000</v>
      </c>
      <c r="H271" s="143"/>
      <c r="I271" s="740">
        <v>0</v>
      </c>
      <c r="J271" s="848"/>
      <c r="K271" s="740">
        <v>0</v>
      </c>
      <c r="L271" s="143"/>
      <c r="M271" s="741">
        <v>0</v>
      </c>
      <c r="N271" s="135"/>
      <c r="O271" s="743">
        <v>228603714</v>
      </c>
      <c r="P271" s="135"/>
      <c r="Q271" s="135">
        <f t="shared" si="19"/>
        <v>1152416116</v>
      </c>
      <c r="R271" s="553"/>
      <c r="S271" s="743">
        <v>228603714</v>
      </c>
    </row>
    <row r="272" spans="1:19" s="120" customFormat="1" ht="15.75">
      <c r="B272" s="133" t="s">
        <v>575</v>
      </c>
      <c r="C272" s="653" t="s">
        <v>83</v>
      </c>
      <c r="D272" s="135"/>
      <c r="E272" s="135">
        <v>199738050</v>
      </c>
      <c r="F272" s="135"/>
      <c r="G272" s="834">
        <v>0</v>
      </c>
      <c r="H272" s="143"/>
      <c r="I272" s="740">
        <v>0</v>
      </c>
      <c r="J272" s="848"/>
      <c r="K272" s="740">
        <v>0</v>
      </c>
      <c r="L272" s="143"/>
      <c r="M272" s="741">
        <v>0</v>
      </c>
      <c r="N272" s="135"/>
      <c r="O272" s="743">
        <v>0</v>
      </c>
      <c r="P272" s="135"/>
      <c r="Q272" s="135">
        <f t="shared" si="19"/>
        <v>199738050</v>
      </c>
      <c r="R272" s="553"/>
      <c r="S272" s="743">
        <v>0</v>
      </c>
    </row>
    <row r="273" spans="1:19" s="120" customFormat="1" ht="16.350000000000001" customHeight="1">
      <c r="B273" s="133" t="s">
        <v>576</v>
      </c>
      <c r="C273" s="653" t="s">
        <v>83</v>
      </c>
      <c r="D273" s="135"/>
      <c r="E273" s="135">
        <v>10100498</v>
      </c>
      <c r="F273" s="135"/>
      <c r="G273" s="834">
        <v>0</v>
      </c>
      <c r="H273" s="143"/>
      <c r="I273" s="740">
        <v>0</v>
      </c>
      <c r="J273" s="848"/>
      <c r="K273" s="740">
        <v>0</v>
      </c>
      <c r="L273" s="143"/>
      <c r="M273" s="741">
        <v>0</v>
      </c>
      <c r="N273" s="135"/>
      <c r="O273" s="743">
        <v>0</v>
      </c>
      <c r="P273" s="135"/>
      <c r="Q273" s="135">
        <f t="shared" si="19"/>
        <v>10100498</v>
      </c>
      <c r="R273" s="553"/>
      <c r="S273" s="743">
        <v>0</v>
      </c>
    </row>
    <row r="274" spans="1:19" s="120" customFormat="1" ht="16.350000000000001" customHeight="1">
      <c r="B274" s="796" t="s">
        <v>647</v>
      </c>
      <c r="C274" s="797" t="s">
        <v>89</v>
      </c>
      <c r="D274" s="135"/>
      <c r="E274" s="135">
        <v>80253876</v>
      </c>
      <c r="F274" s="135"/>
      <c r="G274" s="834">
        <v>0</v>
      </c>
      <c r="H274" s="143"/>
      <c r="I274" s="740">
        <v>0</v>
      </c>
      <c r="J274" s="848"/>
      <c r="K274" s="740">
        <v>0</v>
      </c>
      <c r="L274" s="143"/>
      <c r="M274" s="741">
        <v>0</v>
      </c>
      <c r="N274" s="135"/>
      <c r="O274" s="743">
        <v>821513</v>
      </c>
      <c r="P274" s="135"/>
      <c r="Q274" s="135">
        <f t="shared" ref="Q274:Q277" si="20">ROUND(+SUM(E274)+SUM(G274)-SUM(I274)+SUM(K274) +SUM(M274)-SUM(O274),0)</f>
        <v>79432363</v>
      </c>
      <c r="R274" s="553"/>
      <c r="S274" s="743">
        <v>821513</v>
      </c>
    </row>
    <row r="275" spans="1:19" s="120" customFormat="1" ht="15.75">
      <c r="B275" s="133" t="s">
        <v>627</v>
      </c>
      <c r="C275" s="653" t="s">
        <v>83</v>
      </c>
      <c r="D275" s="135"/>
      <c r="E275" s="135">
        <v>201938646</v>
      </c>
      <c r="F275" s="135"/>
      <c r="G275" s="834">
        <v>123613000</v>
      </c>
      <c r="H275" s="143"/>
      <c r="I275" s="740">
        <v>0</v>
      </c>
      <c r="J275" s="848"/>
      <c r="K275" s="740">
        <v>0</v>
      </c>
      <c r="L275" s="143"/>
      <c r="M275" s="741">
        <v>0</v>
      </c>
      <c r="N275" s="135"/>
      <c r="O275" s="743">
        <v>49543614</v>
      </c>
      <c r="P275" s="135"/>
      <c r="Q275" s="135">
        <f t="shared" si="20"/>
        <v>276008032</v>
      </c>
      <c r="R275" s="553"/>
      <c r="S275" s="743">
        <v>49543614</v>
      </c>
    </row>
    <row r="276" spans="1:19" s="120" customFormat="1">
      <c r="A276" s="128"/>
      <c r="B276" s="133" t="s">
        <v>586</v>
      </c>
      <c r="C276" s="653" t="s">
        <v>83</v>
      </c>
      <c r="D276" s="140"/>
      <c r="E276" s="135">
        <v>100000000</v>
      </c>
      <c r="F276" s="140"/>
      <c r="G276" s="834">
        <v>0</v>
      </c>
      <c r="H276" s="143"/>
      <c r="I276" s="740">
        <v>0</v>
      </c>
      <c r="J276" s="848"/>
      <c r="K276" s="740">
        <v>0</v>
      </c>
      <c r="L276" s="143"/>
      <c r="M276" s="741">
        <v>0</v>
      </c>
      <c r="N276" s="135"/>
      <c r="O276" s="743">
        <v>0</v>
      </c>
      <c r="P276" s="140"/>
      <c r="Q276" s="135">
        <f t="shared" si="20"/>
        <v>100000000</v>
      </c>
      <c r="R276" s="555"/>
      <c r="S276" s="743">
        <v>0</v>
      </c>
    </row>
    <row r="277" spans="1:19" s="120" customFormat="1">
      <c r="B277" s="61" t="s">
        <v>538</v>
      </c>
      <c r="C277" s="653" t="s">
        <v>83</v>
      </c>
      <c r="D277" s="149"/>
      <c r="E277" s="135">
        <v>76907328</v>
      </c>
      <c r="F277" s="149"/>
      <c r="G277" s="834">
        <v>20000000</v>
      </c>
      <c r="H277" s="143"/>
      <c r="I277" s="740">
        <v>77703</v>
      </c>
      <c r="J277" s="848"/>
      <c r="K277" s="740">
        <v>130440</v>
      </c>
      <c r="L277" s="143"/>
      <c r="M277" s="741">
        <v>0</v>
      </c>
      <c r="N277" s="135"/>
      <c r="O277" s="743">
        <v>22067224</v>
      </c>
      <c r="P277" s="149"/>
      <c r="Q277" s="135">
        <f t="shared" si="20"/>
        <v>74892841</v>
      </c>
      <c r="R277" s="559"/>
      <c r="S277" s="743">
        <v>22067224</v>
      </c>
    </row>
    <row r="278" spans="1:19" s="120" customFormat="1">
      <c r="B278" t="s">
        <v>648</v>
      </c>
      <c r="C278" s="653" t="s">
        <v>83</v>
      </c>
      <c r="D278" s="149"/>
      <c r="E278" s="135">
        <v>1132303687</v>
      </c>
      <c r="F278" s="149"/>
      <c r="G278" s="834">
        <v>0</v>
      </c>
      <c r="H278" s="143"/>
      <c r="I278" s="740">
        <v>0</v>
      </c>
      <c r="J278" s="848"/>
      <c r="K278" s="740">
        <v>0</v>
      </c>
      <c r="L278" s="143"/>
      <c r="M278" s="741">
        <v>0</v>
      </c>
      <c r="N278" s="135"/>
      <c r="O278" s="743">
        <v>26401436</v>
      </c>
      <c r="P278" s="149"/>
      <c r="Q278" s="135">
        <f t="shared" ref="Q278:Q283" si="21">ROUND(+SUM(E278)+SUM(G278)-SUM(I278)+SUM(K278) +SUM(M278)-SUM(O278),0)</f>
        <v>1105902251</v>
      </c>
      <c r="R278" s="559"/>
      <c r="S278" s="743">
        <v>26401436</v>
      </c>
    </row>
    <row r="279" spans="1:19" s="120" customFormat="1">
      <c r="B279" t="s">
        <v>669</v>
      </c>
      <c r="C279" s="259" t="s">
        <v>83</v>
      </c>
      <c r="D279" s="120" t="s">
        <v>83</v>
      </c>
      <c r="E279" s="135">
        <v>0</v>
      </c>
      <c r="F279" s="149"/>
      <c r="G279" s="834">
        <v>5000000</v>
      </c>
      <c r="H279" s="143"/>
      <c r="I279" s="740">
        <v>0</v>
      </c>
      <c r="J279" s="848"/>
      <c r="K279" s="740">
        <v>0</v>
      </c>
      <c r="L279" s="143"/>
      <c r="M279" s="741">
        <v>0</v>
      </c>
      <c r="N279" s="135"/>
      <c r="O279" s="743">
        <v>0</v>
      </c>
      <c r="P279" s="149"/>
      <c r="Q279" s="135">
        <f>ROUND(+SUM(E279)+SUM(G279)-SUM(I279)+SUM(K279) +SUM(M279)-SUM(O279),0)</f>
        <v>5000000</v>
      </c>
      <c r="R279" s="559"/>
      <c r="S279" s="743">
        <v>0</v>
      </c>
    </row>
    <row r="280" spans="1:19" s="120" customFormat="1">
      <c r="B280" t="s">
        <v>2124</v>
      </c>
      <c r="C280" s="259" t="s">
        <v>83</v>
      </c>
      <c r="D280" s="120" t="s">
        <v>83</v>
      </c>
      <c r="E280" s="135">
        <v>15262549</v>
      </c>
      <c r="F280" s="149"/>
      <c r="G280" s="834">
        <v>0</v>
      </c>
      <c r="H280" s="143"/>
      <c r="I280" s="740">
        <v>2758000</v>
      </c>
      <c r="J280" s="848"/>
      <c r="K280" s="740">
        <v>0</v>
      </c>
      <c r="L280" s="143"/>
      <c r="M280" s="741">
        <v>0</v>
      </c>
      <c r="N280" s="135"/>
      <c r="O280" s="743">
        <v>2520223</v>
      </c>
      <c r="P280" s="149"/>
      <c r="Q280" s="135">
        <f t="shared" si="21"/>
        <v>9984326</v>
      </c>
      <c r="R280" s="559"/>
      <c r="S280" s="743">
        <v>2520223</v>
      </c>
    </row>
    <row r="281" spans="1:19" s="120" customFormat="1">
      <c r="A281" s="15"/>
      <c r="B281" s="133" t="s">
        <v>649</v>
      </c>
      <c r="C281" s="653" t="s">
        <v>83</v>
      </c>
      <c r="D281" s="135"/>
      <c r="E281" s="135">
        <v>15114252013</v>
      </c>
      <c r="F281" s="135"/>
      <c r="G281" s="834">
        <v>3520000000</v>
      </c>
      <c r="H281" s="143"/>
      <c r="I281" s="740">
        <v>86894</v>
      </c>
      <c r="J281" s="848"/>
      <c r="K281" s="740">
        <v>0</v>
      </c>
      <c r="L281" s="143"/>
      <c r="M281" s="741">
        <v>0</v>
      </c>
      <c r="N281" s="135"/>
      <c r="O281" s="743">
        <v>2221358498</v>
      </c>
      <c r="P281" s="135"/>
      <c r="Q281" s="135">
        <f t="shared" si="21"/>
        <v>16412806621</v>
      </c>
      <c r="R281" s="553"/>
      <c r="S281" s="743">
        <v>2221798322</v>
      </c>
    </row>
    <row r="282" spans="1:19" s="120" customFormat="1">
      <c r="A282" s="15"/>
      <c r="B282" s="133" t="s">
        <v>2234</v>
      </c>
      <c r="C282" s="653" t="s">
        <v>83</v>
      </c>
      <c r="D282" s="135"/>
      <c r="E282" s="135">
        <v>6000000</v>
      </c>
      <c r="F282" s="135"/>
      <c r="G282" s="834">
        <v>2000000</v>
      </c>
      <c r="H282" s="143"/>
      <c r="I282" s="740">
        <v>0</v>
      </c>
      <c r="J282" s="848"/>
      <c r="K282" s="740">
        <v>0</v>
      </c>
      <c r="L282" s="143"/>
      <c r="M282" s="741">
        <v>0</v>
      </c>
      <c r="N282" s="135"/>
      <c r="O282" s="743">
        <v>1226527</v>
      </c>
      <c r="P282" s="135"/>
      <c r="Q282" s="135">
        <f t="shared" si="21"/>
        <v>6773473</v>
      </c>
      <c r="R282" s="553"/>
      <c r="S282" s="743">
        <v>1226527</v>
      </c>
    </row>
    <row r="283" spans="1:19" s="120" customFormat="1" ht="15.75">
      <c r="B283" s="46" t="s">
        <v>650</v>
      </c>
      <c r="C283" s="133" t="s">
        <v>89</v>
      </c>
      <c r="D283" s="119"/>
      <c r="E283" s="612">
        <f>ROUND(SUM(E268:E282),0)</f>
        <v>19036970709</v>
      </c>
      <c r="F283" s="136"/>
      <c r="G283" s="612">
        <f>ROUND(SUM(G268:G282), 0)</f>
        <v>4540113000</v>
      </c>
      <c r="H283" s="136"/>
      <c r="I283" s="612">
        <f>ROUND(SUM(I268:I282), 0)</f>
        <v>13251084</v>
      </c>
      <c r="J283" s="136"/>
      <c r="K283" s="612">
        <f>ROUND(SUM(K268:K282), 0)</f>
        <v>-79789816</v>
      </c>
      <c r="L283" s="136"/>
      <c r="M283" s="612">
        <f>ROUND(SUM(M268:M282), 0)</f>
        <v>0</v>
      </c>
      <c r="N283" s="135"/>
      <c r="O283" s="612">
        <f>ROUND(SUM(O268:O282), 0)</f>
        <v>2806254366</v>
      </c>
      <c r="P283" s="136"/>
      <c r="Q283" s="657">
        <f t="shared" si="21"/>
        <v>20677788443</v>
      </c>
      <c r="R283" s="553"/>
      <c r="S283" s="612">
        <f>ROUND(SUM(S268:S282), 0)</f>
        <v>2806694190</v>
      </c>
    </row>
    <row r="284" spans="1:19" s="120" customFormat="1" ht="15">
      <c r="R284" s="553"/>
    </row>
    <row r="285" spans="1:19" s="144" customFormat="1">
      <c r="A285" s="128" t="s">
        <v>651</v>
      </c>
      <c r="B285" s="61"/>
      <c r="C285" s="61"/>
      <c r="D285" s="119"/>
      <c r="E285" s="848"/>
      <c r="F285" s="135"/>
      <c r="G285" s="135"/>
      <c r="H285" s="135"/>
      <c r="I285" s="848"/>
      <c r="J285" s="135"/>
      <c r="K285" s="848"/>
      <c r="L285" s="135"/>
      <c r="M285" s="848"/>
      <c r="N285" s="848"/>
      <c r="O285" s="848"/>
      <c r="P285" s="135"/>
      <c r="Q285" s="848"/>
      <c r="R285" s="553"/>
      <c r="S285" s="848"/>
    </row>
    <row r="286" spans="1:19" s="144" customFormat="1" ht="15">
      <c r="A286" s="61"/>
      <c r="B286" s="133" t="s">
        <v>83</v>
      </c>
      <c r="C286" s="61"/>
      <c r="D286" s="119"/>
      <c r="E286" s="848"/>
      <c r="F286" s="135"/>
      <c r="G286" s="135"/>
      <c r="H286" s="135"/>
      <c r="I286" s="848"/>
      <c r="J286" s="135"/>
      <c r="K286" s="848"/>
      <c r="L286" s="135"/>
      <c r="M286" s="151"/>
      <c r="N286" s="151"/>
      <c r="O286" s="151"/>
      <c r="P286" s="135"/>
      <c r="Q286" s="151"/>
      <c r="R286" s="553"/>
      <c r="S286" s="151"/>
    </row>
    <row r="287" spans="1:19" s="144" customFormat="1" ht="15">
      <c r="A287" s="132"/>
      <c r="B287" s="133" t="s">
        <v>600</v>
      </c>
      <c r="C287" s="653" t="s">
        <v>83</v>
      </c>
      <c r="D287" s="136"/>
      <c r="E287" s="744">
        <v>763294330</v>
      </c>
      <c r="F287" s="136"/>
      <c r="G287" s="745">
        <v>94250000</v>
      </c>
      <c r="H287" s="136"/>
      <c r="I287" s="741">
        <v>4936711</v>
      </c>
      <c r="J287" s="848"/>
      <c r="K287" s="740">
        <v>0</v>
      </c>
      <c r="L287" s="135"/>
      <c r="M287" s="741">
        <v>0</v>
      </c>
      <c r="N287" s="135"/>
      <c r="O287" s="151">
        <v>75015535</v>
      </c>
      <c r="P287" s="135"/>
      <c r="Q287" s="135">
        <f t="shared" ref="Q287:Q290" si="22">ROUND(+SUM(E287)+SUM(G287)-SUM(I287)+SUM(K287) +SUM(M287)-SUM(O287),0)</f>
        <v>777592084</v>
      </c>
      <c r="R287" s="553"/>
      <c r="S287" s="743">
        <v>74715535</v>
      </c>
    </row>
    <row r="288" spans="1:19" s="144" customFormat="1" ht="15">
      <c r="A288" s="120"/>
      <c r="B288" s="133" t="s">
        <v>652</v>
      </c>
      <c r="C288" s="259" t="s">
        <v>83</v>
      </c>
      <c r="D288" s="120"/>
      <c r="E288" s="744">
        <v>30392757</v>
      </c>
      <c r="F288" s="136"/>
      <c r="G288" s="745">
        <v>10000000</v>
      </c>
      <c r="H288" s="136"/>
      <c r="I288" s="741">
        <v>0</v>
      </c>
      <c r="J288" s="848"/>
      <c r="K288" s="740">
        <v>0</v>
      </c>
      <c r="L288" s="135"/>
      <c r="M288" s="741">
        <v>0</v>
      </c>
      <c r="N288" s="135"/>
      <c r="O288" s="151">
        <v>100890</v>
      </c>
      <c r="P288" s="135"/>
      <c r="Q288" s="135">
        <f t="shared" si="22"/>
        <v>40291867</v>
      </c>
      <c r="R288" s="553"/>
      <c r="S288" s="743">
        <v>100890</v>
      </c>
    </row>
    <row r="289" spans="1:19" s="144" customFormat="1" ht="15.75">
      <c r="A289" s="61"/>
      <c r="B289" s="133" t="s">
        <v>653</v>
      </c>
      <c r="C289" s="259" t="s">
        <v>83</v>
      </c>
      <c r="D289" s="120"/>
      <c r="E289" s="744">
        <v>0</v>
      </c>
      <c r="F289" s="886"/>
      <c r="G289" s="745">
        <v>0</v>
      </c>
      <c r="H289" s="136"/>
      <c r="I289" s="741">
        <v>0</v>
      </c>
      <c r="J289" s="848"/>
      <c r="K289" s="740">
        <v>0</v>
      </c>
      <c r="L289" s="135"/>
      <c r="M289" s="741">
        <v>0</v>
      </c>
      <c r="N289" s="135"/>
      <c r="O289" s="151">
        <v>0</v>
      </c>
      <c r="P289" s="135"/>
      <c r="Q289" s="135">
        <f t="shared" si="22"/>
        <v>0</v>
      </c>
      <c r="R289" s="553"/>
      <c r="S289" s="743">
        <v>0</v>
      </c>
    </row>
    <row r="290" spans="1:19" s="120" customFormat="1" ht="15.75">
      <c r="A290" s="61"/>
      <c r="B290" s="133" t="s">
        <v>561</v>
      </c>
      <c r="C290" s="653" t="s">
        <v>83</v>
      </c>
      <c r="D290" s="886"/>
      <c r="E290" s="744">
        <v>562320113</v>
      </c>
      <c r="F290" s="135"/>
      <c r="G290" s="745">
        <v>91615000</v>
      </c>
      <c r="H290" s="136"/>
      <c r="I290" s="741">
        <v>168245</v>
      </c>
      <c r="J290" s="848"/>
      <c r="K290" s="740">
        <v>177474000</v>
      </c>
      <c r="L290" s="135"/>
      <c r="M290" s="741">
        <v>0</v>
      </c>
      <c r="N290" s="135"/>
      <c r="O290" s="151">
        <v>147971035</v>
      </c>
      <c r="P290" s="135"/>
      <c r="Q290" s="135">
        <f t="shared" si="22"/>
        <v>683269833</v>
      </c>
      <c r="R290" s="553"/>
      <c r="S290" s="743">
        <v>147971035</v>
      </c>
    </row>
    <row r="291" spans="1:19" s="120" customFormat="1" ht="15.75">
      <c r="A291" s="46"/>
      <c r="B291" s="133" t="s">
        <v>562</v>
      </c>
      <c r="C291" s="653" t="s">
        <v>83</v>
      </c>
      <c r="D291" s="886"/>
      <c r="E291" s="744">
        <v>0</v>
      </c>
      <c r="F291" s="135"/>
      <c r="G291" s="745">
        <v>0</v>
      </c>
      <c r="H291" s="136"/>
      <c r="I291" s="741">
        <v>0</v>
      </c>
      <c r="J291" s="848"/>
      <c r="K291" s="740">
        <v>10000000</v>
      </c>
      <c r="L291" s="135"/>
      <c r="M291" s="741">
        <v>0</v>
      </c>
      <c r="N291" s="135"/>
      <c r="O291" s="151">
        <v>0</v>
      </c>
      <c r="P291" s="135"/>
      <c r="Q291" s="135">
        <f t="shared" ref="Q291" si="23">ROUND(+SUM(E291)+SUM(G291)-SUM(I291)+SUM(K291) +SUM(M291)-SUM(O291),0)</f>
        <v>10000000</v>
      </c>
      <c r="R291" s="553"/>
      <c r="S291" s="743">
        <v>0</v>
      </c>
    </row>
    <row r="292" spans="1:19" s="120" customFormat="1" ht="15.75">
      <c r="A292" s="46"/>
      <c r="B292" s="133" t="s">
        <v>654</v>
      </c>
      <c r="C292" s="653" t="s">
        <v>83</v>
      </c>
      <c r="D292" s="135"/>
      <c r="E292" s="744">
        <v>240429216</v>
      </c>
      <c r="F292" s="135"/>
      <c r="G292" s="745">
        <v>0</v>
      </c>
      <c r="H292" s="136"/>
      <c r="I292" s="741">
        <v>0</v>
      </c>
      <c r="J292" s="848"/>
      <c r="K292" s="740">
        <v>80000000</v>
      </c>
      <c r="L292" s="135"/>
      <c r="M292" s="741">
        <v>0</v>
      </c>
      <c r="N292" s="135"/>
      <c r="O292" s="151">
        <v>29519557</v>
      </c>
      <c r="P292" s="135"/>
      <c r="Q292" s="135">
        <f t="shared" ref="Q292:Q302" si="24">ROUND(+SUM(E292)+SUM(G292)-SUM(I292)+SUM(K292) +SUM(M292)-SUM(O292),0)</f>
        <v>290909659</v>
      </c>
      <c r="R292" s="553"/>
      <c r="S292" s="743">
        <v>29519557</v>
      </c>
    </row>
    <row r="293" spans="1:19" s="120" customFormat="1" ht="15.75">
      <c r="A293" s="46"/>
      <c r="B293" s="133" t="s">
        <v>2235</v>
      </c>
      <c r="C293" s="653" t="s">
        <v>83</v>
      </c>
      <c r="D293" s="135"/>
      <c r="E293" s="744">
        <v>82334</v>
      </c>
      <c r="F293" s="135"/>
      <c r="G293" s="745">
        <v>0</v>
      </c>
      <c r="H293" s="136"/>
      <c r="I293" s="741">
        <v>0</v>
      </c>
      <c r="J293" s="848"/>
      <c r="K293" s="740">
        <v>0</v>
      </c>
      <c r="L293" s="135"/>
      <c r="M293" s="741">
        <v>0</v>
      </c>
      <c r="N293" s="135"/>
      <c r="O293" s="151">
        <v>0</v>
      </c>
      <c r="P293" s="135"/>
      <c r="Q293" s="135">
        <f t="shared" si="24"/>
        <v>82334</v>
      </c>
      <c r="R293" s="553"/>
      <c r="S293" s="743">
        <v>0</v>
      </c>
    </row>
    <row r="294" spans="1:19" s="120" customFormat="1" ht="15">
      <c r="B294" s="133" t="s">
        <v>605</v>
      </c>
      <c r="C294" s="653" t="s">
        <v>83</v>
      </c>
      <c r="D294" s="135"/>
      <c r="E294" s="744">
        <v>468199011</v>
      </c>
      <c r="F294" s="135"/>
      <c r="G294" s="745">
        <v>161692000</v>
      </c>
      <c r="H294" s="136"/>
      <c r="I294" s="741">
        <v>27439296</v>
      </c>
      <c r="J294" s="848"/>
      <c r="K294" s="740">
        <v>3000000</v>
      </c>
      <c r="L294" s="135"/>
      <c r="M294" s="741">
        <v>0</v>
      </c>
      <c r="N294" s="135"/>
      <c r="O294" s="151">
        <v>34876293</v>
      </c>
      <c r="P294" s="135"/>
      <c r="Q294" s="135">
        <f t="shared" si="24"/>
        <v>570575422</v>
      </c>
      <c r="R294" s="553"/>
      <c r="S294" s="743">
        <v>34876293</v>
      </c>
    </row>
    <row r="295" spans="1:19" s="120" customFormat="1" ht="15">
      <c r="B295" s="133" t="s">
        <v>655</v>
      </c>
      <c r="C295" s="653" t="s">
        <v>83</v>
      </c>
      <c r="D295" s="140"/>
      <c r="E295" s="744">
        <v>4260481915</v>
      </c>
      <c r="F295" s="135"/>
      <c r="G295" s="745">
        <v>582376000</v>
      </c>
      <c r="H295" s="136"/>
      <c r="I295" s="741">
        <v>0</v>
      </c>
      <c r="J295" s="848"/>
      <c r="K295" s="740">
        <v>22225000</v>
      </c>
      <c r="L295" s="135"/>
      <c r="M295" s="741">
        <v>0</v>
      </c>
      <c r="N295" s="135"/>
      <c r="O295" s="151">
        <v>528267470</v>
      </c>
      <c r="P295" s="135"/>
      <c r="Q295" s="135">
        <f t="shared" si="24"/>
        <v>4336815445</v>
      </c>
      <c r="R295" s="553"/>
      <c r="S295" s="743">
        <v>528267470</v>
      </c>
    </row>
    <row r="296" spans="1:19" s="120" customFormat="1" ht="15">
      <c r="B296" s="133" t="s">
        <v>2125</v>
      </c>
      <c r="C296" s="653" t="s">
        <v>83</v>
      </c>
      <c r="D296" s="140"/>
      <c r="E296" s="744">
        <v>1814472</v>
      </c>
      <c r="F296" s="135"/>
      <c r="G296" s="745">
        <v>0</v>
      </c>
      <c r="H296" s="136"/>
      <c r="I296" s="741">
        <v>500000</v>
      </c>
      <c r="J296" s="848"/>
      <c r="K296" s="740">
        <v>200000</v>
      </c>
      <c r="L296" s="135"/>
      <c r="M296" s="741">
        <v>0</v>
      </c>
      <c r="N296" s="135"/>
      <c r="O296" s="151">
        <v>0</v>
      </c>
      <c r="P296" s="135"/>
      <c r="Q296" s="135">
        <f t="shared" si="24"/>
        <v>1514472</v>
      </c>
      <c r="R296" s="553"/>
      <c r="S296" s="743">
        <v>0</v>
      </c>
    </row>
    <row r="297" spans="1:19" s="120" customFormat="1" ht="15">
      <c r="A297" s="61"/>
      <c r="B297" s="133" t="s">
        <v>656</v>
      </c>
      <c r="C297" s="653" t="s">
        <v>83</v>
      </c>
      <c r="D297" s="140"/>
      <c r="E297" s="744">
        <v>0</v>
      </c>
      <c r="F297" s="135"/>
      <c r="G297" s="745">
        <v>0</v>
      </c>
      <c r="H297" s="136"/>
      <c r="I297" s="741">
        <v>0</v>
      </c>
      <c r="J297" s="848"/>
      <c r="K297" s="740">
        <v>0</v>
      </c>
      <c r="L297" s="135"/>
      <c r="M297" s="741">
        <v>0</v>
      </c>
      <c r="N297" s="135"/>
      <c r="O297" s="151">
        <v>0</v>
      </c>
      <c r="P297" s="135"/>
      <c r="Q297" s="135">
        <f t="shared" si="24"/>
        <v>0</v>
      </c>
      <c r="R297" s="553"/>
      <c r="S297" s="743">
        <v>0</v>
      </c>
    </row>
    <row r="298" spans="1:19" s="120" customFormat="1" ht="15">
      <c r="A298" s="61"/>
      <c r="B298" s="133" t="s">
        <v>657</v>
      </c>
      <c r="C298" s="653" t="s">
        <v>89</v>
      </c>
      <c r="D298" s="140"/>
      <c r="E298" s="136">
        <v>17606586</v>
      </c>
      <c r="F298" s="140"/>
      <c r="G298" s="745">
        <v>3000000</v>
      </c>
      <c r="H298" s="136"/>
      <c r="I298" s="741">
        <v>0</v>
      </c>
      <c r="J298" s="848"/>
      <c r="K298" s="740">
        <v>0</v>
      </c>
      <c r="L298" s="135"/>
      <c r="M298" s="741">
        <v>0</v>
      </c>
      <c r="N298" s="135"/>
      <c r="O298" s="151">
        <v>893739</v>
      </c>
      <c r="P298" s="135"/>
      <c r="Q298" s="135">
        <f t="shared" si="24"/>
        <v>19712847</v>
      </c>
      <c r="R298" s="555"/>
      <c r="S298" s="743">
        <v>893739</v>
      </c>
    </row>
    <row r="299" spans="1:19" s="120" customFormat="1" ht="15">
      <c r="A299" s="61"/>
      <c r="B299" s="133" t="s">
        <v>500</v>
      </c>
      <c r="C299" s="653" t="s">
        <v>83</v>
      </c>
      <c r="D299" s="140" t="s">
        <v>83</v>
      </c>
      <c r="E299" s="744">
        <v>1141892788</v>
      </c>
      <c r="F299" s="135"/>
      <c r="G299" s="745">
        <v>962655000</v>
      </c>
      <c r="H299" s="136"/>
      <c r="I299" s="741">
        <v>306</v>
      </c>
      <c r="J299" s="848"/>
      <c r="K299" s="740">
        <v>7500000</v>
      </c>
      <c r="L299" s="135"/>
      <c r="M299" s="741">
        <v>0</v>
      </c>
      <c r="N299" s="135"/>
      <c r="O299" s="151">
        <v>426185000</v>
      </c>
      <c r="P299" s="135"/>
      <c r="Q299" s="135">
        <f t="shared" si="24"/>
        <v>1685862482</v>
      </c>
      <c r="R299" s="553"/>
      <c r="S299" s="743">
        <v>426153305</v>
      </c>
    </row>
    <row r="300" spans="1:19" s="120" customFormat="1" ht="15.75">
      <c r="A300" s="141"/>
      <c r="B300" s="133" t="s">
        <v>658</v>
      </c>
      <c r="C300" s="653" t="s">
        <v>83</v>
      </c>
      <c r="D300" s="140"/>
      <c r="E300" s="744">
        <v>240209805</v>
      </c>
      <c r="F300" s="135"/>
      <c r="G300" s="745">
        <v>85000000</v>
      </c>
      <c r="H300" s="136"/>
      <c r="I300" s="741">
        <v>5000</v>
      </c>
      <c r="J300" s="848"/>
      <c r="K300" s="740">
        <v>0</v>
      </c>
      <c r="L300" s="135"/>
      <c r="M300" s="741">
        <v>0</v>
      </c>
      <c r="N300" s="135"/>
      <c r="O300" s="151">
        <v>35795168</v>
      </c>
      <c r="P300" s="135"/>
      <c r="Q300" s="135">
        <f t="shared" si="24"/>
        <v>289409637</v>
      </c>
      <c r="R300" s="553"/>
      <c r="S300" s="743">
        <v>35795168</v>
      </c>
    </row>
    <row r="301" spans="1:19" s="120" customFormat="1" ht="15.75">
      <c r="A301" s="141"/>
      <c r="B301" s="133" t="s">
        <v>659</v>
      </c>
      <c r="C301" s="653" t="s">
        <v>83</v>
      </c>
      <c r="D301" s="143"/>
      <c r="E301" s="744">
        <v>4324109</v>
      </c>
      <c r="F301" s="143"/>
      <c r="G301" s="745">
        <v>0</v>
      </c>
      <c r="H301" s="136"/>
      <c r="I301" s="741">
        <v>0</v>
      </c>
      <c r="J301" s="848"/>
      <c r="K301" s="740">
        <v>0</v>
      </c>
      <c r="L301" s="135"/>
      <c r="M301" s="741">
        <v>0</v>
      </c>
      <c r="N301" s="135"/>
      <c r="O301" s="151">
        <v>0</v>
      </c>
      <c r="P301" s="135"/>
      <c r="Q301" s="135">
        <f t="shared" si="24"/>
        <v>4324109</v>
      </c>
      <c r="R301" s="556"/>
      <c r="S301" s="743">
        <v>0</v>
      </c>
    </row>
    <row r="302" spans="1:19" s="120" customFormat="1" ht="15.75">
      <c r="B302" s="133" t="s">
        <v>660</v>
      </c>
      <c r="C302" s="653" t="s">
        <v>83</v>
      </c>
      <c r="D302" s="136"/>
      <c r="E302" s="744">
        <v>1381764979</v>
      </c>
      <c r="F302" s="143"/>
      <c r="G302" s="745">
        <v>169163000</v>
      </c>
      <c r="H302" s="136"/>
      <c r="I302" s="741">
        <v>0</v>
      </c>
      <c r="J302" s="848"/>
      <c r="K302" s="740">
        <v>6864049</v>
      </c>
      <c r="L302" s="135"/>
      <c r="M302" s="741">
        <v>0</v>
      </c>
      <c r="N302" s="135"/>
      <c r="O302" s="151">
        <v>186447262</v>
      </c>
      <c r="P302" s="135"/>
      <c r="Q302" s="135">
        <f t="shared" si="24"/>
        <v>1371344766</v>
      </c>
      <c r="R302" s="556"/>
      <c r="S302" s="743">
        <v>186416335</v>
      </c>
    </row>
    <row r="303" spans="1:19" s="120" customFormat="1" ht="15"/>
    <row r="304" spans="1:19">
      <c r="A304" s="611" t="s">
        <v>482</v>
      </c>
      <c r="B304" s="1561" t="s">
        <v>483</v>
      </c>
      <c r="C304" s="1561"/>
      <c r="D304" s="1561"/>
      <c r="E304" s="1561"/>
      <c r="F304" s="1561"/>
      <c r="G304" s="1561"/>
      <c r="H304" s="1561"/>
      <c r="I304" s="1561"/>
      <c r="J304" s="1561"/>
      <c r="K304" s="1561"/>
      <c r="L304" s="1561"/>
      <c r="M304" s="1561"/>
      <c r="N304" s="1561"/>
      <c r="O304" s="1561"/>
      <c r="P304" s="1561"/>
      <c r="Q304" s="1561"/>
      <c r="R304" s="1561"/>
      <c r="S304" s="1561"/>
    </row>
    <row r="305" spans="1:19" ht="18" customHeight="1">
      <c r="A305" s="611" t="s">
        <v>484</v>
      </c>
      <c r="B305" s="61" t="s">
        <v>485</v>
      </c>
      <c r="C305" s="61"/>
      <c r="D305" s="61"/>
      <c r="E305" s="61"/>
      <c r="F305" s="61"/>
      <c r="G305" s="61"/>
      <c r="H305" s="61"/>
      <c r="I305" s="61"/>
      <c r="J305" s="61"/>
      <c r="K305" s="61"/>
      <c r="L305" s="61"/>
      <c r="M305" s="61"/>
      <c r="N305" s="61"/>
      <c r="O305" s="61"/>
      <c r="P305" s="61"/>
      <c r="Q305" s="61"/>
      <c r="R305" s="61"/>
      <c r="S305" s="61"/>
    </row>
    <row r="306" spans="1:19" ht="20.25">
      <c r="A306" s="1555" t="s">
        <v>77</v>
      </c>
      <c r="B306" s="1555"/>
      <c r="C306" s="1555"/>
      <c r="D306" s="1555"/>
      <c r="E306" s="1555"/>
      <c r="F306" s="1555"/>
      <c r="G306" s="1555"/>
      <c r="H306" s="1555"/>
      <c r="I306" s="889"/>
      <c r="J306" s="115"/>
      <c r="K306" s="889"/>
      <c r="L306" s="115"/>
      <c r="M306" s="889"/>
      <c r="N306" s="889"/>
      <c r="O306" s="889"/>
      <c r="P306" s="115"/>
      <c r="Q306" s="115"/>
      <c r="R306" s="115"/>
      <c r="S306" s="116" t="s">
        <v>486</v>
      </c>
    </row>
    <row r="307" spans="1:19" ht="20.25">
      <c r="A307" s="1556" t="s">
        <v>487</v>
      </c>
      <c r="B307" s="1556"/>
      <c r="C307" s="1556"/>
      <c r="D307" s="1556"/>
      <c r="E307" s="1556"/>
      <c r="F307" s="1556"/>
      <c r="G307" s="1556"/>
      <c r="H307" s="1556"/>
      <c r="I307" s="889"/>
      <c r="J307" s="115"/>
      <c r="K307" s="889"/>
      <c r="L307" s="115"/>
      <c r="M307" s="889"/>
      <c r="N307" s="889"/>
      <c r="O307" s="889"/>
      <c r="P307" s="115"/>
      <c r="Q307" s="115"/>
      <c r="R307" s="115"/>
      <c r="S307" s="115" t="s">
        <v>164</v>
      </c>
    </row>
    <row r="308" spans="1:19" ht="20.25">
      <c r="A308" s="1556" t="s">
        <v>446</v>
      </c>
      <c r="B308" s="1556"/>
      <c r="C308" s="1556"/>
      <c r="D308" s="1556"/>
      <c r="E308" s="1556"/>
      <c r="F308" s="1556"/>
      <c r="G308" s="1556"/>
      <c r="H308" s="1556"/>
      <c r="I308" s="889"/>
      <c r="J308" s="115"/>
      <c r="K308" s="889"/>
      <c r="L308" s="115"/>
      <c r="M308" s="889"/>
      <c r="N308" s="889"/>
      <c r="O308" s="889"/>
      <c r="P308" s="115"/>
      <c r="Q308" s="115"/>
      <c r="R308" s="115"/>
      <c r="S308" s="889"/>
    </row>
    <row r="309" spans="1:19" ht="20.25">
      <c r="A309" s="1555" t="s">
        <v>2269</v>
      </c>
      <c r="B309" s="1555"/>
      <c r="C309" s="1555"/>
      <c r="D309" s="1555"/>
      <c r="E309" s="1555"/>
      <c r="F309" s="1555"/>
      <c r="G309" s="1555"/>
      <c r="H309" s="1555"/>
      <c r="I309" s="889"/>
      <c r="J309" s="889"/>
      <c r="K309" s="889"/>
      <c r="L309" s="889"/>
      <c r="M309" s="889"/>
      <c r="N309" s="889"/>
      <c r="O309" s="889"/>
      <c r="P309" s="889"/>
      <c r="Q309" s="889"/>
      <c r="R309" s="889"/>
      <c r="S309" s="889"/>
    </row>
    <row r="310" spans="1:19">
      <c r="A310" s="118"/>
      <c r="B310" s="118"/>
      <c r="C310" s="118"/>
      <c r="D310" s="119"/>
      <c r="E310" s="120"/>
      <c r="F310" s="119"/>
      <c r="G310" s="119"/>
      <c r="H310" s="119"/>
      <c r="I310" s="120"/>
      <c r="J310" s="119"/>
      <c r="K310" s="120"/>
      <c r="L310" s="119"/>
      <c r="M310" s="120"/>
      <c r="N310" s="120"/>
      <c r="O310" s="120"/>
      <c r="P310" s="119"/>
      <c r="Q310" s="120"/>
      <c r="R310" s="119"/>
      <c r="S310" s="120"/>
    </row>
    <row r="311" spans="1:19">
      <c r="A311" s="120"/>
      <c r="B311" s="120"/>
      <c r="C311" s="120"/>
      <c r="D311" s="119"/>
      <c r="E311" s="120"/>
      <c r="F311" s="119"/>
      <c r="G311" s="119"/>
      <c r="H311" s="119"/>
      <c r="I311" s="120"/>
      <c r="J311" s="119"/>
      <c r="K311" s="120"/>
      <c r="L311" s="119"/>
      <c r="M311" s="120"/>
      <c r="N311" s="120"/>
      <c r="O311" s="120"/>
      <c r="P311" s="119"/>
      <c r="Q311" s="120"/>
      <c r="R311" s="119"/>
      <c r="S311" s="120"/>
    </row>
    <row r="312" spans="1:19">
      <c r="A312" s="120"/>
      <c r="B312" s="120"/>
      <c r="C312" s="120"/>
      <c r="D312" s="119"/>
      <c r="E312" s="120"/>
      <c r="F312" s="119"/>
      <c r="G312" s="119"/>
      <c r="H312" s="119"/>
      <c r="I312" s="121"/>
      <c r="J312" s="119"/>
      <c r="K312" s="120"/>
      <c r="L312" s="119"/>
      <c r="M312" s="122" t="s">
        <v>447</v>
      </c>
      <c r="N312" s="122"/>
      <c r="O312" s="122"/>
      <c r="P312" s="122"/>
      <c r="Q312" s="123"/>
      <c r="R312" s="119"/>
      <c r="S312" s="120"/>
    </row>
    <row r="313" spans="1:19">
      <c r="A313" s="120"/>
      <c r="B313" s="120"/>
      <c r="C313" s="120"/>
      <c r="D313" s="119"/>
      <c r="E313" s="123" t="s">
        <v>448</v>
      </c>
      <c r="F313" s="119"/>
      <c r="G313"/>
      <c r="H313" s="119"/>
      <c r="I313" s="123"/>
      <c r="J313" s="119"/>
      <c r="K313" s="120"/>
      <c r="L313" s="119"/>
      <c r="M313" s="120"/>
      <c r="N313" s="123"/>
      <c r="O313"/>
      <c r="P313" s="119"/>
      <c r="Q313" s="123" t="s">
        <v>448</v>
      </c>
      <c r="R313" s="548"/>
      <c r="S313" s="120"/>
    </row>
    <row r="314" spans="1:19">
      <c r="A314" s="61"/>
      <c r="B314" s="61"/>
      <c r="C314" s="61"/>
      <c r="D314" s="119"/>
      <c r="E314" s="123" t="s">
        <v>449</v>
      </c>
      <c r="F314" s="119"/>
      <c r="G314" s="123" t="s">
        <v>450</v>
      </c>
      <c r="H314" s="119"/>
      <c r="I314" s="123" t="s">
        <v>451</v>
      </c>
      <c r="J314" s="119"/>
      <c r="K314" s="123" t="s">
        <v>452</v>
      </c>
      <c r="L314" s="124"/>
      <c r="M314" s="125" t="s">
        <v>453</v>
      </c>
      <c r="N314" s="123"/>
      <c r="O314" s="123" t="s">
        <v>454</v>
      </c>
      <c r="P314" s="119"/>
      <c r="Q314" s="123" t="s">
        <v>449</v>
      </c>
      <c r="R314" s="548"/>
      <c r="S314" s="123" t="s">
        <v>454</v>
      </c>
    </row>
    <row r="315" spans="1:19">
      <c r="A315" s="61"/>
      <c r="B315" s="61"/>
      <c r="C315" s="61"/>
      <c r="D315" s="119"/>
      <c r="E315" s="123" t="s">
        <v>455</v>
      </c>
      <c r="F315" s="119"/>
      <c r="G315" s="123" t="s">
        <v>456</v>
      </c>
      <c r="H315" s="119"/>
      <c r="I315" s="123" t="s">
        <v>449</v>
      </c>
      <c r="J315" s="119"/>
      <c r="K315" s="123" t="s">
        <v>457</v>
      </c>
      <c r="L315" s="124"/>
      <c r="M315" s="125" t="str">
        <f>M12</f>
        <v>2025 LEGISLATIVE</v>
      </c>
      <c r="N315" s="123"/>
      <c r="O315" s="549" t="str">
        <f>O12</f>
        <v>2025-26</v>
      </c>
      <c r="P315" s="119"/>
      <c r="Q315" s="123" t="s">
        <v>455</v>
      </c>
      <c r="R315" s="548"/>
      <c r="S315" s="126" t="str">
        <f>S12</f>
        <v>2025-26</v>
      </c>
    </row>
    <row r="316" spans="1:19">
      <c r="A316" s="46"/>
      <c r="B316" s="46"/>
      <c r="C316" s="46"/>
      <c r="D316" s="119"/>
      <c r="E316" s="463" t="str">
        <f>E13</f>
        <v>APRIL 1, 2025</v>
      </c>
      <c r="F316" s="119"/>
      <c r="G316" s="463" t="str">
        <f>G13</f>
        <v>2025 LEGISLATURE</v>
      </c>
      <c r="H316" s="119"/>
      <c r="I316" s="550" t="s">
        <v>458</v>
      </c>
      <c r="J316" s="119"/>
      <c r="K316" s="550" t="s">
        <v>459</v>
      </c>
      <c r="L316" s="124"/>
      <c r="M316" s="552" t="s">
        <v>460</v>
      </c>
      <c r="N316" s="126"/>
      <c r="O316" s="463" t="s">
        <v>461</v>
      </c>
      <c r="P316" s="119"/>
      <c r="Q316" s="463" t="str">
        <f>Q13</f>
        <v>MARCH 31, 2026</v>
      </c>
      <c r="R316" s="548"/>
      <c r="S316" s="550" t="s">
        <v>462</v>
      </c>
    </row>
    <row r="317" spans="1:19">
      <c r="A317" s="61"/>
      <c r="B317" s="61"/>
      <c r="C317" s="61"/>
      <c r="D317" s="119"/>
      <c r="E317" s="127"/>
      <c r="F317" s="119"/>
      <c r="G317" s="119"/>
      <c r="H317" s="119"/>
      <c r="I317" s="127"/>
      <c r="J317" s="119"/>
      <c r="K317" s="127"/>
      <c r="L317" s="119"/>
      <c r="M317" s="127"/>
      <c r="N317" s="120"/>
      <c r="O317" s="120"/>
      <c r="P317" s="119"/>
      <c r="Q317" s="127"/>
      <c r="R317" s="553"/>
      <c r="S317" s="127"/>
    </row>
    <row r="318" spans="1:19">
      <c r="A318" s="128" t="s">
        <v>661</v>
      </c>
      <c r="R318" s="553"/>
    </row>
    <row r="319" spans="1:19">
      <c r="R319" s="559"/>
    </row>
    <row r="320" spans="1:19">
      <c r="B320" s="133" t="s">
        <v>610</v>
      </c>
      <c r="C320" s="653" t="s">
        <v>83</v>
      </c>
      <c r="D320" s="848"/>
      <c r="E320" s="135">
        <v>49156908</v>
      </c>
      <c r="F320" s="136"/>
      <c r="G320" s="745">
        <v>0</v>
      </c>
      <c r="H320" s="136"/>
      <c r="I320" s="741">
        <v>0</v>
      </c>
      <c r="J320" s="848"/>
      <c r="K320" s="740">
        <v>0</v>
      </c>
      <c r="L320" s="135"/>
      <c r="M320" s="741">
        <v>0</v>
      </c>
      <c r="N320" s="135"/>
      <c r="O320" s="151">
        <v>13618587</v>
      </c>
      <c r="P320" s="135"/>
      <c r="Q320" s="135">
        <f>ROUND(+SUM(E320)+SUM(G320)-SUM(I320)+SUM(K320) +SUM(M320)-SUM(O320),0)</f>
        <v>35538321</v>
      </c>
      <c r="R320" s="558"/>
      <c r="S320" s="743">
        <v>13618587</v>
      </c>
    </row>
    <row r="321" spans="1:19">
      <c r="B321" s="133" t="s">
        <v>662</v>
      </c>
      <c r="C321" s="653" t="s">
        <v>83</v>
      </c>
      <c r="D321" s="848"/>
      <c r="E321" s="752">
        <v>13710483316</v>
      </c>
      <c r="F321" s="143"/>
      <c r="G321" s="745">
        <v>3145802000</v>
      </c>
      <c r="H321" s="136"/>
      <c r="I321" s="741">
        <v>402512970</v>
      </c>
      <c r="J321" s="848"/>
      <c r="K321" s="740">
        <v>-761907780</v>
      </c>
      <c r="L321" s="135"/>
      <c r="M321" s="741">
        <v>0</v>
      </c>
      <c r="N321" s="135"/>
      <c r="O321" s="151">
        <v>760387667</v>
      </c>
      <c r="P321" s="135"/>
      <c r="Q321" s="135">
        <f t="shared" ref="Q321:Q326" si="25">ROUND(+SUM(E321)+SUM(G321)-SUM(I321)+SUM(K321) +SUM(M321)-SUM(O321),0)</f>
        <v>14931476899</v>
      </c>
      <c r="R321" s="557"/>
      <c r="S321" s="743">
        <v>760380344</v>
      </c>
    </row>
    <row r="322" spans="1:19" s="120" customFormat="1">
      <c r="A322" s="15"/>
      <c r="B322" s="133" t="s">
        <v>2211</v>
      </c>
      <c r="C322" s="653"/>
      <c r="D322" s="260" t="s">
        <v>83</v>
      </c>
      <c r="E322" s="752">
        <v>53438888</v>
      </c>
      <c r="F322" s="143"/>
      <c r="G322" s="745">
        <v>0</v>
      </c>
      <c r="H322" s="136"/>
      <c r="I322" s="741">
        <v>0</v>
      </c>
      <c r="J322" s="848"/>
      <c r="K322" s="740">
        <v>0</v>
      </c>
      <c r="L322" s="135"/>
      <c r="M322" s="741">
        <v>0</v>
      </c>
      <c r="N322" s="135"/>
      <c r="O322" s="151">
        <v>15960769</v>
      </c>
      <c r="P322" s="135"/>
      <c r="Q322" s="135">
        <f t="shared" si="25"/>
        <v>37478119</v>
      </c>
      <c r="R322" s="557"/>
      <c r="S322" s="743">
        <v>15960769</v>
      </c>
    </row>
    <row r="323" spans="1:19" s="120" customFormat="1" ht="15.75">
      <c r="B323" s="133" t="s">
        <v>663</v>
      </c>
      <c r="C323" s="133" t="s">
        <v>83</v>
      </c>
      <c r="D323" s="61"/>
      <c r="E323" s="752">
        <v>1034328684</v>
      </c>
      <c r="F323" s="143"/>
      <c r="G323" s="745">
        <v>508897000</v>
      </c>
      <c r="H323" s="136"/>
      <c r="I323" s="741">
        <v>0</v>
      </c>
      <c r="J323" s="848"/>
      <c r="K323" s="740">
        <v>10000000</v>
      </c>
      <c r="L323" s="135"/>
      <c r="M323" s="741">
        <v>0</v>
      </c>
      <c r="N323" s="135"/>
      <c r="O323" s="151">
        <v>369647530</v>
      </c>
      <c r="P323" s="135"/>
      <c r="Q323" s="135">
        <f t="shared" si="25"/>
        <v>1183578154</v>
      </c>
      <c r="R323" s="557"/>
      <c r="S323" s="743">
        <v>369647530</v>
      </c>
    </row>
    <row r="324" spans="1:19" s="120" customFormat="1" ht="15.75">
      <c r="B324" s="133" t="s">
        <v>511</v>
      </c>
      <c r="C324" s="653" t="s">
        <v>83</v>
      </c>
      <c r="D324" s="135"/>
      <c r="E324" s="135">
        <v>7078590</v>
      </c>
      <c r="F324" s="143"/>
      <c r="G324" s="745">
        <v>0</v>
      </c>
      <c r="H324" s="136"/>
      <c r="I324" s="741">
        <v>0</v>
      </c>
      <c r="J324" s="848"/>
      <c r="K324" s="740">
        <v>7716004</v>
      </c>
      <c r="L324" s="135"/>
      <c r="M324" s="741">
        <v>0</v>
      </c>
      <c r="N324" s="135"/>
      <c r="O324" s="151">
        <v>14794594</v>
      </c>
      <c r="P324" s="135"/>
      <c r="Q324" s="135">
        <f t="shared" si="25"/>
        <v>0</v>
      </c>
      <c r="R324" s="557"/>
      <c r="S324" s="743">
        <v>14794594</v>
      </c>
    </row>
    <row r="325" spans="1:19" s="120" customFormat="1" ht="15">
      <c r="B325" s="133" t="s">
        <v>646</v>
      </c>
      <c r="C325" s="653" t="s">
        <v>83</v>
      </c>
      <c r="D325" s="135" t="s">
        <v>83</v>
      </c>
      <c r="E325" s="744">
        <v>5772651272</v>
      </c>
      <c r="F325" s="135"/>
      <c r="G325" s="745">
        <v>1238170000</v>
      </c>
      <c r="H325" s="136"/>
      <c r="I325" s="741">
        <v>5516119</v>
      </c>
      <c r="J325" s="848"/>
      <c r="K325" s="740">
        <v>-107963000</v>
      </c>
      <c r="L325" s="135"/>
      <c r="M325" s="741">
        <v>0</v>
      </c>
      <c r="N325" s="135"/>
      <c r="O325" s="151">
        <v>519716960</v>
      </c>
      <c r="P325" s="135"/>
      <c r="Q325" s="135">
        <f t="shared" si="25"/>
        <v>6377625193</v>
      </c>
      <c r="R325" s="553"/>
      <c r="S325" s="743">
        <v>519737650</v>
      </c>
    </row>
    <row r="326" spans="1:19">
      <c r="A326" s="120"/>
      <c r="B326" s="133" t="s">
        <v>664</v>
      </c>
      <c r="C326" s="653" t="s">
        <v>83</v>
      </c>
      <c r="D326" s="135"/>
      <c r="E326" s="744">
        <v>33600000</v>
      </c>
      <c r="F326" s="135"/>
      <c r="G326" s="745">
        <v>0</v>
      </c>
      <c r="H326" s="136"/>
      <c r="I326" s="741">
        <v>0</v>
      </c>
      <c r="J326" s="848"/>
      <c r="K326" s="740">
        <v>0</v>
      </c>
      <c r="L326" s="135"/>
      <c r="M326" s="741">
        <v>0</v>
      </c>
      <c r="N326" s="135"/>
      <c r="O326" s="151">
        <v>0</v>
      </c>
      <c r="P326" s="135"/>
      <c r="Q326" s="135">
        <f t="shared" si="25"/>
        <v>33600000</v>
      </c>
      <c r="R326" s="553"/>
      <c r="S326" s="743">
        <v>0</v>
      </c>
    </row>
    <row r="327" spans="1:19" s="120" customFormat="1" ht="15">
      <c r="B327" s="133" t="s">
        <v>575</v>
      </c>
      <c r="C327" s="653" t="s">
        <v>83</v>
      </c>
      <c r="D327" s="135"/>
      <c r="E327" s="157">
        <v>706823340</v>
      </c>
      <c r="F327" s="135"/>
      <c r="G327" s="745">
        <v>28000000</v>
      </c>
      <c r="H327" s="136"/>
      <c r="I327" s="741">
        <v>293839775</v>
      </c>
      <c r="J327" s="848"/>
      <c r="K327" s="740">
        <v>106000000</v>
      </c>
      <c r="L327" s="135"/>
      <c r="M327" s="741">
        <v>0</v>
      </c>
      <c r="N327" s="135"/>
      <c r="O327" s="151">
        <v>63840488</v>
      </c>
      <c r="P327" s="135"/>
      <c r="Q327" s="135">
        <f t="shared" ref="Q327:Q333" si="26">ROUND(+SUM(E327)+SUM(G327)-SUM(I327)+SUM(K327) +SUM(M327)-SUM(O327),0)</f>
        <v>483143077</v>
      </c>
      <c r="R327" s="553"/>
      <c r="S327" s="743">
        <v>63840488</v>
      </c>
    </row>
    <row r="328" spans="1:19" s="120" customFormat="1" ht="15">
      <c r="B328" s="133" t="s">
        <v>576</v>
      </c>
      <c r="C328" s="653" t="s">
        <v>83</v>
      </c>
      <c r="D328" s="136"/>
      <c r="E328" s="744">
        <v>5878570019</v>
      </c>
      <c r="F328" s="136"/>
      <c r="G328" s="745">
        <v>2102875000</v>
      </c>
      <c r="H328" s="136"/>
      <c r="I328" s="741">
        <v>0</v>
      </c>
      <c r="J328" s="848"/>
      <c r="K328" s="740">
        <v>-63763830</v>
      </c>
      <c r="L328" s="135"/>
      <c r="M328" s="741">
        <v>0</v>
      </c>
      <c r="N328" s="135"/>
      <c r="O328" s="151">
        <v>1564224095</v>
      </c>
      <c r="P328" s="136"/>
      <c r="Q328" s="135">
        <f t="shared" si="26"/>
        <v>6353457094</v>
      </c>
      <c r="R328" s="558"/>
      <c r="S328" s="743">
        <v>1564224095</v>
      </c>
    </row>
    <row r="329" spans="1:19" s="120" customFormat="1" ht="15">
      <c r="B329" s="133" t="s">
        <v>516</v>
      </c>
      <c r="C329" s="133" t="s">
        <v>89</v>
      </c>
      <c r="D329" s="119"/>
      <c r="E329" s="135">
        <v>5318062</v>
      </c>
      <c r="F329" s="135"/>
      <c r="G329" s="745">
        <v>0</v>
      </c>
      <c r="H329" s="136"/>
      <c r="I329" s="741">
        <v>0</v>
      </c>
      <c r="J329" s="848"/>
      <c r="K329" s="740">
        <v>-5000000</v>
      </c>
      <c r="L329" s="135"/>
      <c r="M329" s="741">
        <v>0</v>
      </c>
      <c r="N329" s="135"/>
      <c r="O329" s="151">
        <v>0</v>
      </c>
      <c r="P329" s="135"/>
      <c r="Q329" s="135">
        <f t="shared" si="26"/>
        <v>318062</v>
      </c>
      <c r="R329" s="553"/>
      <c r="S329" s="743">
        <v>0</v>
      </c>
    </row>
    <row r="330" spans="1:19" s="120" customFormat="1" ht="15">
      <c r="B330" s="133" t="s">
        <v>519</v>
      </c>
      <c r="C330" s="653" t="s">
        <v>83</v>
      </c>
      <c r="D330" s="135"/>
      <c r="E330" s="745">
        <v>262771491</v>
      </c>
      <c r="F330" s="135"/>
      <c r="G330" s="745">
        <v>130700000</v>
      </c>
      <c r="H330" s="136"/>
      <c r="I330" s="741">
        <v>0</v>
      </c>
      <c r="J330" s="848"/>
      <c r="K330" s="740">
        <v>-10000000</v>
      </c>
      <c r="L330" s="135"/>
      <c r="M330" s="741">
        <v>0</v>
      </c>
      <c r="N330" s="135"/>
      <c r="O330" s="151">
        <v>74901348</v>
      </c>
      <c r="P330" s="135"/>
      <c r="Q330" s="135">
        <f t="shared" si="26"/>
        <v>308570143</v>
      </c>
      <c r="R330" s="553"/>
      <c r="S330" s="743">
        <v>74901348</v>
      </c>
    </row>
    <row r="331" spans="1:19" s="120" customFormat="1">
      <c r="A331" s="15"/>
      <c r="B331" s="133" t="s">
        <v>578</v>
      </c>
      <c r="C331" s="653" t="s">
        <v>83</v>
      </c>
      <c r="D331" s="135"/>
      <c r="E331" s="158">
        <v>244641</v>
      </c>
      <c r="F331" s="135"/>
      <c r="G331" s="745">
        <v>0</v>
      </c>
      <c r="H331" s="136"/>
      <c r="I331" s="741">
        <v>0</v>
      </c>
      <c r="J331" s="848"/>
      <c r="K331" s="740">
        <v>0</v>
      </c>
      <c r="L331" s="135"/>
      <c r="M331" s="741">
        <v>0</v>
      </c>
      <c r="N331" s="135"/>
      <c r="O331" s="151">
        <v>0</v>
      </c>
      <c r="P331" s="135"/>
      <c r="Q331" s="135">
        <f t="shared" si="26"/>
        <v>244641</v>
      </c>
      <c r="R331" s="553"/>
      <c r="S331" s="743">
        <v>0</v>
      </c>
    </row>
    <row r="332" spans="1:19" s="120" customFormat="1" ht="15">
      <c r="B332" s="133" t="s">
        <v>665</v>
      </c>
      <c r="C332" s="653" t="s">
        <v>83</v>
      </c>
      <c r="D332" s="888" t="s">
        <v>83</v>
      </c>
      <c r="E332" s="158">
        <v>5903681</v>
      </c>
      <c r="F332" s="135"/>
      <c r="G332" s="745">
        <v>0</v>
      </c>
      <c r="H332" s="136"/>
      <c r="I332" s="741">
        <v>0</v>
      </c>
      <c r="J332" s="848"/>
      <c r="K332" s="740">
        <v>2000000</v>
      </c>
      <c r="L332" s="135"/>
      <c r="M332" s="741">
        <v>0</v>
      </c>
      <c r="N332" s="135"/>
      <c r="O332" s="151">
        <v>2363958</v>
      </c>
      <c r="P332" s="135"/>
      <c r="Q332" s="135">
        <f t="shared" si="26"/>
        <v>5539723</v>
      </c>
      <c r="R332" s="553"/>
      <c r="S332" s="743">
        <v>2363958</v>
      </c>
    </row>
    <row r="333" spans="1:19" s="120" customFormat="1">
      <c r="A333" s="15"/>
      <c r="B333" s="133" t="s">
        <v>666</v>
      </c>
      <c r="C333" s="653" t="s">
        <v>83</v>
      </c>
      <c r="D333" s="136"/>
      <c r="E333" s="744">
        <v>1608225</v>
      </c>
      <c r="F333" s="136"/>
      <c r="G333" s="745">
        <v>0</v>
      </c>
      <c r="H333" s="136"/>
      <c r="I333" s="741">
        <v>0</v>
      </c>
      <c r="J333" s="848"/>
      <c r="K333" s="740">
        <v>900000</v>
      </c>
      <c r="L333" s="135"/>
      <c r="M333" s="741">
        <v>0</v>
      </c>
      <c r="N333" s="135"/>
      <c r="O333" s="151">
        <v>1479483</v>
      </c>
      <c r="P333" s="136"/>
      <c r="Q333" s="135">
        <f t="shared" si="26"/>
        <v>1028742</v>
      </c>
      <c r="R333" s="558"/>
      <c r="S333" s="743">
        <v>1479483</v>
      </c>
    </row>
    <row r="334" spans="1:19" s="120" customFormat="1" ht="15">
      <c r="B334" s="133" t="s">
        <v>582</v>
      </c>
      <c r="C334" s="653" t="s">
        <v>83</v>
      </c>
      <c r="D334" s="135"/>
      <c r="E334" s="747">
        <v>22551548</v>
      </c>
      <c r="F334" s="135"/>
      <c r="G334" s="745">
        <v>0</v>
      </c>
      <c r="H334" s="136"/>
      <c r="I334" s="741">
        <v>7756</v>
      </c>
      <c r="J334" s="848"/>
      <c r="K334" s="740">
        <v>1005570</v>
      </c>
      <c r="L334" s="135"/>
      <c r="M334" s="741">
        <v>0</v>
      </c>
      <c r="N334" s="135"/>
      <c r="O334" s="151">
        <v>4367743</v>
      </c>
      <c r="P334" s="135"/>
      <c r="Q334" s="135">
        <f t="shared" ref="Q334:Q356" si="27">ROUND(+SUM(E334)+SUM(G334)-SUM(I334)+SUM(K334) +SUM(M334)-SUM(O334),0)</f>
        <v>19181619</v>
      </c>
      <c r="R334" s="553"/>
      <c r="S334" s="743">
        <v>4367743</v>
      </c>
    </row>
    <row r="335" spans="1:19" s="120" customFormat="1" ht="15">
      <c r="B335" s="133" t="s">
        <v>667</v>
      </c>
      <c r="C335" s="653" t="s">
        <v>83</v>
      </c>
      <c r="D335" s="136"/>
      <c r="E335" s="747">
        <v>3912608281</v>
      </c>
      <c r="F335" s="136"/>
      <c r="G335" s="745">
        <v>604472000</v>
      </c>
      <c r="H335" s="136"/>
      <c r="I335" s="741">
        <v>440048</v>
      </c>
      <c r="J335" s="848"/>
      <c r="K335" s="740">
        <v>0</v>
      </c>
      <c r="L335" s="135"/>
      <c r="M335" s="741">
        <v>0</v>
      </c>
      <c r="N335" s="135"/>
      <c r="O335" s="151">
        <v>559136243</v>
      </c>
      <c r="P335" s="136"/>
      <c r="Q335" s="135">
        <f t="shared" si="27"/>
        <v>3957503990</v>
      </c>
      <c r="R335" s="558"/>
      <c r="S335" s="743">
        <v>558751449</v>
      </c>
    </row>
    <row r="336" spans="1:19" s="120" customFormat="1" ht="15">
      <c r="B336" s="133" t="s">
        <v>627</v>
      </c>
      <c r="C336" s="653" t="s">
        <v>83</v>
      </c>
      <c r="D336" s="135"/>
      <c r="E336" s="747">
        <v>230143884</v>
      </c>
      <c r="F336" s="135"/>
      <c r="G336" s="745">
        <v>125760000</v>
      </c>
      <c r="H336" s="136"/>
      <c r="I336" s="741">
        <v>0</v>
      </c>
      <c r="J336" s="848"/>
      <c r="K336" s="740">
        <v>7000000</v>
      </c>
      <c r="L336" s="135"/>
      <c r="M336" s="741">
        <v>0</v>
      </c>
      <c r="N336" s="135"/>
      <c r="O336" s="151">
        <v>78057737</v>
      </c>
      <c r="P336" s="135"/>
      <c r="Q336" s="135">
        <f t="shared" si="27"/>
        <v>284846147</v>
      </c>
      <c r="R336" s="553"/>
      <c r="S336" s="743">
        <v>78057737</v>
      </c>
    </row>
    <row r="337" spans="1:19" s="120" customFormat="1" ht="15">
      <c r="B337" s="133" t="s">
        <v>586</v>
      </c>
      <c r="C337" s="133" t="s">
        <v>83</v>
      </c>
      <c r="D337" s="134"/>
      <c r="E337" s="749">
        <v>6689322357</v>
      </c>
      <c r="F337" s="136"/>
      <c r="G337" s="745">
        <v>1631000000</v>
      </c>
      <c r="H337" s="136"/>
      <c r="I337" s="741">
        <v>59901870</v>
      </c>
      <c r="J337" s="848"/>
      <c r="K337" s="740">
        <v>-1364569750</v>
      </c>
      <c r="L337" s="135"/>
      <c r="M337" s="741">
        <v>0</v>
      </c>
      <c r="N337" s="135"/>
      <c r="O337" s="151">
        <v>25080249</v>
      </c>
      <c r="P337" s="136"/>
      <c r="Q337" s="135">
        <f t="shared" si="27"/>
        <v>6870770488</v>
      </c>
      <c r="R337" s="558"/>
      <c r="S337" s="743">
        <v>25080249</v>
      </c>
    </row>
    <row r="338" spans="1:19" s="120" customFormat="1" ht="15">
      <c r="B338" s="133" t="s">
        <v>535</v>
      </c>
      <c r="C338" s="133" t="s">
        <v>83</v>
      </c>
      <c r="D338" s="119"/>
      <c r="E338" s="747">
        <v>327058942</v>
      </c>
      <c r="F338" s="135"/>
      <c r="G338" s="745">
        <v>336469000</v>
      </c>
      <c r="H338" s="136"/>
      <c r="I338" s="741">
        <v>0</v>
      </c>
      <c r="J338" s="848"/>
      <c r="K338" s="740">
        <v>0</v>
      </c>
      <c r="L338" s="135"/>
      <c r="M338" s="741">
        <v>0</v>
      </c>
      <c r="N338" s="135"/>
      <c r="O338" s="151">
        <v>405916419</v>
      </c>
      <c r="P338" s="135"/>
      <c r="Q338" s="135">
        <f t="shared" si="27"/>
        <v>257611523</v>
      </c>
      <c r="R338" s="553"/>
      <c r="S338" s="743">
        <v>405919289</v>
      </c>
    </row>
    <row r="339" spans="1:19">
      <c r="A339" s="120"/>
      <c r="B339" s="133" t="s">
        <v>536</v>
      </c>
      <c r="C339" s="133" t="s">
        <v>83</v>
      </c>
      <c r="D339" s="134"/>
      <c r="E339" s="135">
        <v>0</v>
      </c>
      <c r="F339" s="136"/>
      <c r="G339" s="745">
        <v>0</v>
      </c>
      <c r="H339" s="136"/>
      <c r="I339" s="741">
        <v>0</v>
      </c>
      <c r="J339" s="848"/>
      <c r="K339" s="740">
        <v>0</v>
      </c>
      <c r="L339" s="135"/>
      <c r="M339" s="741">
        <v>0</v>
      </c>
      <c r="N339" s="135"/>
      <c r="O339" s="151">
        <v>0</v>
      </c>
      <c r="P339" s="136"/>
      <c r="Q339" s="135">
        <f t="shared" si="27"/>
        <v>0</v>
      </c>
      <c r="R339" s="558"/>
      <c r="S339" s="743">
        <v>0</v>
      </c>
    </row>
    <row r="340" spans="1:19" s="120" customFormat="1" ht="15">
      <c r="B340" s="133" t="s">
        <v>630</v>
      </c>
      <c r="C340" s="653" t="s">
        <v>89</v>
      </c>
      <c r="D340" s="135"/>
      <c r="E340" s="135">
        <v>30138536</v>
      </c>
      <c r="F340" s="135"/>
      <c r="G340" s="745">
        <v>21200000</v>
      </c>
      <c r="H340" s="136"/>
      <c r="I340" s="741">
        <v>0</v>
      </c>
      <c r="J340" s="848"/>
      <c r="K340" s="740">
        <v>0</v>
      </c>
      <c r="L340" s="135"/>
      <c r="M340" s="741">
        <v>0</v>
      </c>
      <c r="N340" s="135"/>
      <c r="O340" s="151">
        <v>12395094</v>
      </c>
      <c r="P340" s="135"/>
      <c r="Q340" s="135">
        <f t="shared" si="27"/>
        <v>38943442</v>
      </c>
      <c r="R340" s="553"/>
      <c r="S340" s="743">
        <v>12395094</v>
      </c>
    </row>
    <row r="341" spans="1:19" s="120" customFormat="1">
      <c r="A341" s="128"/>
      <c r="B341" s="61" t="s">
        <v>538</v>
      </c>
      <c r="C341" s="133" t="s">
        <v>83</v>
      </c>
      <c r="D341" s="148"/>
      <c r="E341" s="848">
        <v>1685845447</v>
      </c>
      <c r="F341" s="149"/>
      <c r="G341" s="745">
        <v>621400000</v>
      </c>
      <c r="H341" s="136"/>
      <c r="I341" s="741">
        <v>106429221</v>
      </c>
      <c r="J341" s="848"/>
      <c r="K341" s="740">
        <v>-11846603</v>
      </c>
      <c r="L341" s="135"/>
      <c r="M341" s="741">
        <v>0</v>
      </c>
      <c r="N341" s="135"/>
      <c r="O341" s="151">
        <v>398614622</v>
      </c>
      <c r="P341" s="149"/>
      <c r="Q341" s="135">
        <f t="shared" si="27"/>
        <v>1790355001</v>
      </c>
      <c r="R341" s="559"/>
      <c r="S341" s="743">
        <v>398516786</v>
      </c>
    </row>
    <row r="342" spans="1:19" s="120" customFormat="1" ht="15">
      <c r="B342" s="133" t="s">
        <v>539</v>
      </c>
      <c r="C342" s="133" t="s">
        <v>83</v>
      </c>
      <c r="D342" s="119"/>
      <c r="E342" s="747">
        <v>453648500</v>
      </c>
      <c r="F342" s="135"/>
      <c r="G342" s="745">
        <v>266726000</v>
      </c>
      <c r="H342" s="136"/>
      <c r="I342" s="741">
        <v>3327417</v>
      </c>
      <c r="J342" s="848"/>
      <c r="K342" s="740">
        <v>5000000</v>
      </c>
      <c r="L342" s="135"/>
      <c r="M342" s="741">
        <v>0</v>
      </c>
      <c r="N342" s="135"/>
      <c r="O342" s="151">
        <v>154297993</v>
      </c>
      <c r="P342" s="135"/>
      <c r="Q342" s="135">
        <f t="shared" si="27"/>
        <v>567749090</v>
      </c>
      <c r="R342" s="553"/>
      <c r="S342" s="743">
        <v>154296266</v>
      </c>
    </row>
    <row r="343" spans="1:19" s="120" customFormat="1" ht="15">
      <c r="B343" s="133" t="s">
        <v>632</v>
      </c>
      <c r="C343" s="133" t="s">
        <v>83</v>
      </c>
      <c r="D343" s="119"/>
      <c r="E343" s="747">
        <v>21536653302</v>
      </c>
      <c r="F343" s="135"/>
      <c r="G343" s="745">
        <v>5183995000</v>
      </c>
      <c r="H343" s="136"/>
      <c r="I343" s="741">
        <v>493414888</v>
      </c>
      <c r="J343" s="848"/>
      <c r="K343" s="740">
        <v>1574795468</v>
      </c>
      <c r="L343" s="135"/>
      <c r="M343" s="741">
        <v>0</v>
      </c>
      <c r="N343" s="135"/>
      <c r="O343" s="151">
        <v>2768746283</v>
      </c>
      <c r="P343" s="135"/>
      <c r="Q343" s="135">
        <f t="shared" si="27"/>
        <v>25033282599</v>
      </c>
      <c r="R343" s="553"/>
      <c r="S343" s="743">
        <v>2768746283</v>
      </c>
    </row>
    <row r="344" spans="1:19" ht="15" customHeight="1">
      <c r="A344" s="120"/>
      <c r="B344" s="133" t="s">
        <v>668</v>
      </c>
      <c r="C344" s="133" t="s">
        <v>83</v>
      </c>
      <c r="D344" s="119"/>
      <c r="E344" s="747">
        <v>2467503</v>
      </c>
      <c r="F344" s="135"/>
      <c r="G344" s="745">
        <v>0</v>
      </c>
      <c r="H344" s="136"/>
      <c r="I344" s="741">
        <v>0</v>
      </c>
      <c r="J344" s="848"/>
      <c r="K344" s="740">
        <v>0</v>
      </c>
      <c r="L344" s="135"/>
      <c r="M344" s="741">
        <v>0</v>
      </c>
      <c r="N344" s="135"/>
      <c r="O344" s="151">
        <v>55527</v>
      </c>
      <c r="P344" s="135"/>
      <c r="Q344" s="135">
        <f t="shared" ref="Q344" si="28">ROUND(+SUM(E344)+SUM(G344)-SUM(I344)+SUM(K344) +SUM(M344)-SUM(O344),0)</f>
        <v>2411976</v>
      </c>
      <c r="R344" s="553"/>
      <c r="S344" s="743">
        <v>55527</v>
      </c>
    </row>
    <row r="345" spans="1:19" s="120" customFormat="1" ht="15">
      <c r="B345" s="133" t="s">
        <v>671</v>
      </c>
      <c r="C345" s="133" t="s">
        <v>83</v>
      </c>
      <c r="D345" s="119"/>
      <c r="E345" s="748">
        <v>1208890212</v>
      </c>
      <c r="F345" s="135"/>
      <c r="G345" s="745">
        <v>202000000</v>
      </c>
      <c r="H345" s="136"/>
      <c r="I345" s="741">
        <v>0</v>
      </c>
      <c r="J345" s="848"/>
      <c r="K345" s="740">
        <v>19742820</v>
      </c>
      <c r="L345" s="135"/>
      <c r="M345" s="741">
        <v>0</v>
      </c>
      <c r="N345" s="135"/>
      <c r="O345" s="151">
        <v>63018328</v>
      </c>
      <c r="P345" s="135"/>
      <c r="Q345" s="135">
        <f>ROUND(+SUM(E345)+SUM(G345)-SUM(I345)+SUM(K345) +SUM(M345)-SUM(O345),0)</f>
        <v>1367614704</v>
      </c>
      <c r="R345" s="553"/>
      <c r="S345" s="743">
        <v>63037184</v>
      </c>
    </row>
    <row r="346" spans="1:19">
      <c r="A346" s="120"/>
      <c r="B346" s="133" t="s">
        <v>544</v>
      </c>
      <c r="C346" s="133" t="s">
        <v>89</v>
      </c>
      <c r="D346" s="138"/>
      <c r="E346" s="744">
        <v>26054305</v>
      </c>
      <c r="F346" s="140"/>
      <c r="G346" s="745">
        <v>0</v>
      </c>
      <c r="H346" s="136"/>
      <c r="I346" s="741">
        <v>0</v>
      </c>
      <c r="J346" s="848"/>
      <c r="K346" s="740">
        <v>2800000</v>
      </c>
      <c r="L346" s="135"/>
      <c r="M346" s="741">
        <v>0</v>
      </c>
      <c r="N346" s="135"/>
      <c r="O346" s="151">
        <v>9028947</v>
      </c>
      <c r="P346" s="135"/>
      <c r="Q346" s="135">
        <f t="shared" si="27"/>
        <v>19825358</v>
      </c>
      <c r="R346" s="553"/>
      <c r="S346" s="743">
        <v>9028947</v>
      </c>
    </row>
    <row r="347" spans="1:19" s="120" customFormat="1" ht="15">
      <c r="B347" s="133" t="s">
        <v>589</v>
      </c>
      <c r="C347" s="133" t="s">
        <v>83</v>
      </c>
      <c r="D347" s="119"/>
      <c r="E347" s="748">
        <v>422263789</v>
      </c>
      <c r="F347" s="135"/>
      <c r="G347" s="745">
        <v>144912000</v>
      </c>
      <c r="H347" s="136"/>
      <c r="I347" s="741">
        <v>775051</v>
      </c>
      <c r="J347" s="848"/>
      <c r="K347" s="740">
        <v>85100000</v>
      </c>
      <c r="L347" s="135"/>
      <c r="M347" s="741">
        <v>0</v>
      </c>
      <c r="N347" s="135"/>
      <c r="O347" s="151">
        <v>189593675</v>
      </c>
      <c r="P347" s="135"/>
      <c r="Q347" s="135">
        <f t="shared" si="27"/>
        <v>461907063</v>
      </c>
      <c r="R347" s="553"/>
      <c r="S347" s="743">
        <v>189517523</v>
      </c>
    </row>
    <row r="348" spans="1:19">
      <c r="A348" s="120"/>
      <c r="B348" s="133" t="s">
        <v>669</v>
      </c>
      <c r="C348" s="133" t="s">
        <v>83</v>
      </c>
      <c r="D348" s="119"/>
      <c r="E348" s="748">
        <v>4709815503</v>
      </c>
      <c r="F348" s="135"/>
      <c r="G348" s="745">
        <v>2350650000</v>
      </c>
      <c r="H348" s="136"/>
      <c r="I348" s="741">
        <v>292</v>
      </c>
      <c r="J348" s="848"/>
      <c r="K348" s="740">
        <v>-227008000</v>
      </c>
      <c r="L348" s="135"/>
      <c r="M348" s="741">
        <v>0</v>
      </c>
      <c r="N348" s="135"/>
      <c r="O348" s="151">
        <v>901099595</v>
      </c>
      <c r="P348" s="135"/>
      <c r="Q348" s="135">
        <f>ROUND(+SUM(E348)+SUM(G348)-SUM(I348)+SUM(K348) +SUM(M348)-SUM(O348),0)</f>
        <v>5932357616</v>
      </c>
      <c r="R348" s="553"/>
      <c r="S348" s="743">
        <v>889526175</v>
      </c>
    </row>
    <row r="349" spans="1:19" ht="15" customHeight="1">
      <c r="A349" s="120"/>
      <c r="B349" s="133" t="s">
        <v>670</v>
      </c>
      <c r="C349" s="133" t="s">
        <v>83</v>
      </c>
      <c r="D349" s="119"/>
      <c r="E349" s="748">
        <v>947079428</v>
      </c>
      <c r="F349" s="135"/>
      <c r="G349" s="745">
        <v>130466000</v>
      </c>
      <c r="H349" s="136"/>
      <c r="I349" s="741">
        <v>1453448</v>
      </c>
      <c r="J349" s="848"/>
      <c r="K349" s="740">
        <v>414313550</v>
      </c>
      <c r="L349" s="135"/>
      <c r="M349" s="741">
        <v>0</v>
      </c>
      <c r="N349" s="135"/>
      <c r="O349" s="151">
        <v>433379025</v>
      </c>
      <c r="P349" s="135"/>
      <c r="Q349" s="135">
        <f t="shared" si="27"/>
        <v>1057026505</v>
      </c>
      <c r="R349" s="553"/>
      <c r="S349" s="743">
        <v>430775154</v>
      </c>
    </row>
    <row r="350" spans="1:19" s="120" customFormat="1" ht="15">
      <c r="B350" s="133" t="s">
        <v>672</v>
      </c>
      <c r="C350" s="133" t="s">
        <v>83</v>
      </c>
      <c r="D350" s="119"/>
      <c r="E350" s="748">
        <v>2045994</v>
      </c>
      <c r="F350" s="135"/>
      <c r="G350" s="745">
        <v>0</v>
      </c>
      <c r="H350" s="136"/>
      <c r="I350" s="741">
        <v>0</v>
      </c>
      <c r="J350" s="848"/>
      <c r="K350" s="740">
        <v>10000000</v>
      </c>
      <c r="L350" s="135"/>
      <c r="M350" s="741">
        <v>0</v>
      </c>
      <c r="N350" s="135"/>
      <c r="O350" s="151">
        <v>0</v>
      </c>
      <c r="P350" s="135"/>
      <c r="Q350" s="135">
        <f t="shared" ref="Q350" si="29">ROUND(+SUM(E350)+SUM(G350)-SUM(I350)+SUM(K350) +SUM(M350)-SUM(O350),0)</f>
        <v>12045994</v>
      </c>
      <c r="R350" s="553"/>
      <c r="S350" s="743">
        <v>0</v>
      </c>
    </row>
    <row r="351" spans="1:19" s="120" customFormat="1" ht="15">
      <c r="B351" s="133" t="s">
        <v>552</v>
      </c>
      <c r="C351" s="133" t="s">
        <v>83</v>
      </c>
      <c r="D351" s="119"/>
      <c r="E351" s="748">
        <v>377168996</v>
      </c>
      <c r="F351" s="135"/>
      <c r="G351" s="745">
        <v>153000000</v>
      </c>
      <c r="H351" s="136"/>
      <c r="I351" s="741">
        <v>0</v>
      </c>
      <c r="J351" s="848"/>
      <c r="K351" s="740">
        <v>0</v>
      </c>
      <c r="L351" s="135"/>
      <c r="M351" s="741">
        <v>0</v>
      </c>
      <c r="N351" s="135"/>
      <c r="O351" s="151">
        <v>146426562</v>
      </c>
      <c r="P351" s="135"/>
      <c r="Q351" s="135">
        <f t="shared" si="27"/>
        <v>383742434</v>
      </c>
      <c r="R351" s="553"/>
      <c r="S351" s="743">
        <v>146426562</v>
      </c>
    </row>
    <row r="352" spans="1:19" s="120" customFormat="1" ht="15">
      <c r="B352" s="133" t="s">
        <v>553</v>
      </c>
      <c r="C352" s="133" t="s">
        <v>83</v>
      </c>
      <c r="D352" s="119"/>
      <c r="E352" s="753">
        <v>13632755283</v>
      </c>
      <c r="F352" s="135"/>
      <c r="G352" s="745">
        <v>4818098000</v>
      </c>
      <c r="H352" s="136"/>
      <c r="I352" s="741">
        <v>-832616</v>
      </c>
      <c r="J352" s="848"/>
      <c r="K352" s="740">
        <v>23435000</v>
      </c>
      <c r="L352" s="135"/>
      <c r="M352" s="741">
        <v>0</v>
      </c>
      <c r="N352" s="135"/>
      <c r="O352" s="151">
        <v>4063372619</v>
      </c>
      <c r="P352" s="135"/>
      <c r="Q352" s="135">
        <f t="shared" si="27"/>
        <v>14411748280</v>
      </c>
      <c r="R352" s="553"/>
      <c r="S352" s="743">
        <v>4052999339</v>
      </c>
    </row>
    <row r="353" spans="1:19" s="120" customFormat="1" ht="15">
      <c r="B353" s="133" t="s">
        <v>673</v>
      </c>
      <c r="C353" s="133" t="s">
        <v>83</v>
      </c>
      <c r="E353" s="744">
        <v>96394910</v>
      </c>
      <c r="F353" s="848"/>
      <c r="G353" s="745">
        <v>50000000</v>
      </c>
      <c r="H353" s="136"/>
      <c r="I353" s="741">
        <v>178932</v>
      </c>
      <c r="J353" s="848"/>
      <c r="K353" s="740">
        <v>0</v>
      </c>
      <c r="L353" s="135"/>
      <c r="M353" s="741">
        <v>0</v>
      </c>
      <c r="N353" s="135"/>
      <c r="O353" s="151">
        <v>53076324</v>
      </c>
      <c r="P353" s="848"/>
      <c r="Q353" s="135">
        <f t="shared" si="27"/>
        <v>93139654</v>
      </c>
      <c r="R353" s="557"/>
      <c r="S353" s="743">
        <v>53080520</v>
      </c>
    </row>
    <row r="354" spans="1:19" s="120" customFormat="1" ht="15">
      <c r="B354" s="133" t="s">
        <v>2233</v>
      </c>
      <c r="C354" s="133" t="s">
        <v>89</v>
      </c>
      <c r="E354" s="744">
        <v>4974939</v>
      </c>
      <c r="F354" s="848"/>
      <c r="G354" s="745">
        <v>2000000</v>
      </c>
      <c r="H354" s="136"/>
      <c r="I354" s="741">
        <v>0</v>
      </c>
      <c r="J354" s="848"/>
      <c r="K354" s="740">
        <v>0</v>
      </c>
      <c r="L354" s="135"/>
      <c r="M354" s="741">
        <v>0</v>
      </c>
      <c r="N354" s="135"/>
      <c r="O354" s="151">
        <v>173654</v>
      </c>
      <c r="P354" s="848"/>
      <c r="Q354" s="135">
        <f t="shared" ref="Q354" si="30">ROUND(+SUM(E354)+SUM(G354)-SUM(I354)+SUM(K354) +SUM(M354)-SUM(O354),0)</f>
        <v>6801285</v>
      </c>
      <c r="R354" s="557"/>
      <c r="S354" s="743">
        <v>173654</v>
      </c>
    </row>
    <row r="355" spans="1:19" s="120" customFormat="1" ht="15">
      <c r="B355" s="133" t="s">
        <v>674</v>
      </c>
      <c r="C355" s="133" t="s">
        <v>83</v>
      </c>
      <c r="E355" s="744">
        <v>4357033</v>
      </c>
      <c r="F355" s="848"/>
      <c r="G355" s="745">
        <v>0</v>
      </c>
      <c r="H355" s="136"/>
      <c r="I355" s="741">
        <v>0</v>
      </c>
      <c r="J355" s="848"/>
      <c r="K355" s="740">
        <v>0</v>
      </c>
      <c r="L355" s="135"/>
      <c r="M355" s="741">
        <v>0</v>
      </c>
      <c r="N355" s="135"/>
      <c r="O355" s="151">
        <v>2684717</v>
      </c>
      <c r="P355" s="848"/>
      <c r="Q355" s="135">
        <f t="shared" ref="Q355" si="31">ROUND(+SUM(E355)+SUM(G355)-SUM(I355)+SUM(K355) +SUM(M355)-SUM(O355),0)</f>
        <v>1672316</v>
      </c>
      <c r="R355" s="557"/>
      <c r="S355" s="743">
        <v>2684717</v>
      </c>
    </row>
    <row r="356" spans="1:19" s="120" customFormat="1" ht="15">
      <c r="B356" s="133" t="s">
        <v>597</v>
      </c>
      <c r="C356" s="133" t="s">
        <v>83</v>
      </c>
      <c r="D356" s="119"/>
      <c r="E356" s="750">
        <v>32660868</v>
      </c>
      <c r="F356" s="135"/>
      <c r="G356" s="745">
        <v>0</v>
      </c>
      <c r="H356" s="136"/>
      <c r="I356" s="741">
        <v>0</v>
      </c>
      <c r="J356" s="848"/>
      <c r="K356" s="740">
        <v>0</v>
      </c>
      <c r="L356" s="135"/>
      <c r="M356" s="741">
        <v>0</v>
      </c>
      <c r="N356" s="135"/>
      <c r="O356" s="151">
        <v>1939706</v>
      </c>
      <c r="P356" s="135"/>
      <c r="Q356" s="135">
        <f t="shared" si="27"/>
        <v>30721162</v>
      </c>
      <c r="R356" s="553"/>
      <c r="S356" s="743">
        <v>1939706</v>
      </c>
    </row>
    <row r="357" spans="1:19" s="120" customFormat="1" ht="15.75">
      <c r="B357" s="46" t="s">
        <v>675</v>
      </c>
      <c r="C357" s="133" t="s">
        <v>83</v>
      </c>
      <c r="D357" s="134"/>
      <c r="E357" s="612">
        <f>ROUND(SUM(E287:E320,E321:E356),0)</f>
        <v>92989689092</v>
      </c>
      <c r="F357" s="136"/>
      <c r="G357" s="612">
        <f>ROUND(SUM(G287:G320,G321:G356),0)</f>
        <v>25956343000</v>
      </c>
      <c r="H357" s="136"/>
      <c r="I357" s="612">
        <f>ROUND(SUM(I287:I320,I321:I356),0)</f>
        <v>1400014729</v>
      </c>
      <c r="J357" s="136"/>
      <c r="K357" s="612">
        <f>ROUND(SUM(K287:K320,K321:K356),0)</f>
        <v>25012498</v>
      </c>
      <c r="L357" s="136"/>
      <c r="M357" s="612">
        <f>ROUND(SUM(M287:M320,M321:M356),0)</f>
        <v>0</v>
      </c>
      <c r="N357" s="135"/>
      <c r="O357" s="612">
        <f>ROUND(SUM(O287:O320,O321:O356),0)</f>
        <v>15136468490</v>
      </c>
      <c r="P357" s="136"/>
      <c r="Q357" s="612">
        <f>ROUND(SUM(Q287:Q320,Q321:Q356),0)</f>
        <v>102434561371</v>
      </c>
      <c r="R357" s="557"/>
      <c r="S357" s="612">
        <f>ROUND(SUM(S287:S320,S321:S356),0)</f>
        <v>15111034077</v>
      </c>
    </row>
    <row r="358" spans="1:19" s="120" customFormat="1">
      <c r="A358" s="15"/>
      <c r="B358" s="15"/>
      <c r="C358" s="15"/>
      <c r="D358" s="148"/>
      <c r="E358" s="159"/>
      <c r="F358" s="149"/>
      <c r="G358" s="149"/>
      <c r="H358" s="149"/>
      <c r="I358" s="159"/>
      <c r="J358" s="149"/>
      <c r="K358" s="159"/>
      <c r="L358" s="149"/>
      <c r="M358" s="159"/>
      <c r="N358" s="159"/>
      <c r="O358" s="159"/>
      <c r="P358" s="149"/>
      <c r="Q358" s="159"/>
      <c r="R358" s="557"/>
      <c r="S358" s="159"/>
    </row>
    <row r="359" spans="1:19" s="144" customFormat="1">
      <c r="A359" s="128" t="s">
        <v>676</v>
      </c>
      <c r="B359" s="61"/>
      <c r="C359" s="61"/>
      <c r="D359" s="119"/>
      <c r="E359" s="150"/>
      <c r="F359" s="135"/>
      <c r="G359" s="135"/>
      <c r="H359" s="135"/>
      <c r="I359" s="848"/>
      <c r="J359" s="135"/>
      <c r="K359" s="658"/>
      <c r="L359" s="135"/>
      <c r="M359" s="848"/>
      <c r="N359" s="848"/>
      <c r="O359" s="848"/>
      <c r="P359" s="135"/>
      <c r="Q359" s="848"/>
      <c r="R359" s="557"/>
      <c r="S359" s="848"/>
    </row>
    <row r="360" spans="1:19" s="120" customFormat="1" ht="15">
      <c r="A360" s="61"/>
      <c r="B360" s="61"/>
      <c r="C360" s="61"/>
      <c r="D360" s="119"/>
      <c r="E360" s="848"/>
      <c r="F360" s="135"/>
      <c r="G360" s="135"/>
      <c r="H360" s="135"/>
      <c r="I360" s="848"/>
      <c r="J360" s="135"/>
      <c r="K360" s="848"/>
      <c r="L360" s="135"/>
      <c r="M360" s="151"/>
      <c r="N360" s="151"/>
      <c r="O360" s="151"/>
      <c r="P360" s="135"/>
      <c r="Q360" s="151"/>
      <c r="R360" s="557"/>
      <c r="S360" s="151"/>
    </row>
    <row r="361" spans="1:19" s="120" customFormat="1" ht="15">
      <c r="B361" s="133" t="s">
        <v>641</v>
      </c>
      <c r="C361" s="653" t="s">
        <v>83</v>
      </c>
      <c r="D361" s="140"/>
      <c r="E361" s="135">
        <v>8996175000</v>
      </c>
      <c r="F361" s="140"/>
      <c r="G361" s="136">
        <v>9000000000</v>
      </c>
      <c r="H361" s="136"/>
      <c r="I361" s="740">
        <v>8996175000</v>
      </c>
      <c r="J361" s="135"/>
      <c r="K361" s="753">
        <v>0</v>
      </c>
      <c r="L361" s="135"/>
      <c r="M361" s="800">
        <v>0</v>
      </c>
      <c r="N361" s="151"/>
      <c r="O361" s="151">
        <v>0</v>
      </c>
      <c r="P361" s="135"/>
      <c r="Q361" s="135">
        <f>ROUND(+SUM(E361)+SUM(G361)-SUM(I361)+SUM(K361) +SUM(M361)-SUM(O361),0)</f>
        <v>9000000000</v>
      </c>
      <c r="R361" s="553"/>
      <c r="S361" s="139">
        <v>0</v>
      </c>
    </row>
    <row r="362" spans="1:19" s="120" customFormat="1" ht="15">
      <c r="B362" s="133" t="s">
        <v>2213</v>
      </c>
      <c r="C362" s="653" t="s">
        <v>83</v>
      </c>
      <c r="D362" s="140"/>
      <c r="E362" s="135">
        <v>35830</v>
      </c>
      <c r="F362" s="140"/>
      <c r="G362" s="136">
        <v>0</v>
      </c>
      <c r="H362" s="136"/>
      <c r="I362" s="740">
        <v>35830</v>
      </c>
      <c r="J362" s="135"/>
      <c r="K362" s="753">
        <v>0</v>
      </c>
      <c r="L362" s="135"/>
      <c r="M362" s="800">
        <v>0</v>
      </c>
      <c r="N362" s="151"/>
      <c r="O362" s="151">
        <v>0</v>
      </c>
      <c r="P362" s="135"/>
      <c r="Q362" s="135">
        <f>ROUND(+SUM(E362)+SUM(G362)-SUM(I362)+SUM(K362) +SUM(M362)-SUM(O362),0)</f>
        <v>0</v>
      </c>
      <c r="R362" s="553"/>
      <c r="S362" s="139">
        <v>0</v>
      </c>
    </row>
    <row r="363" spans="1:19" s="120" customFormat="1" ht="15.75">
      <c r="A363" s="46"/>
      <c r="B363" s="46" t="s">
        <v>677</v>
      </c>
      <c r="C363" s="133" t="s">
        <v>83</v>
      </c>
      <c r="D363" s="138"/>
      <c r="E363" s="656">
        <f>ROUND(SUM(E361:E362),0)</f>
        <v>8996210830</v>
      </c>
      <c r="F363" s="140"/>
      <c r="G363" s="656">
        <f>ROUND(SUM(G361:G362),0)</f>
        <v>9000000000</v>
      </c>
      <c r="H363" s="140"/>
      <c r="I363" s="656">
        <f>ROUND(SUM(I361:I362),0)</f>
        <v>8996210830</v>
      </c>
      <c r="J363" s="140"/>
      <c r="K363" s="656">
        <f>ROUND(SUM(K361:K362),0)</f>
        <v>0</v>
      </c>
      <c r="L363" s="140"/>
      <c r="M363" s="656">
        <f>ROUND(SUM(M361:M362),0)</f>
        <v>0</v>
      </c>
      <c r="N363" s="135"/>
      <c r="O363" s="656">
        <f>ROUND(SUM(O361:O362),0)</f>
        <v>0</v>
      </c>
      <c r="P363" s="140"/>
      <c r="Q363" s="656">
        <f>ROUND(SUM(Q361:Q362),0)</f>
        <v>9000000000</v>
      </c>
      <c r="R363" s="557"/>
      <c r="S363" s="656">
        <f>ROUND(SUM(S361:S362),0)</f>
        <v>0</v>
      </c>
    </row>
    <row r="364" spans="1:19" s="120" customFormat="1">
      <c r="A364" s="15"/>
      <c r="B364" s="15"/>
      <c r="C364" s="15"/>
      <c r="D364" s="148"/>
      <c r="E364" s="159"/>
      <c r="F364" s="149"/>
      <c r="G364" s="149"/>
      <c r="H364" s="149"/>
      <c r="I364" s="159"/>
      <c r="J364" s="149"/>
      <c r="K364" s="159"/>
      <c r="L364" s="149"/>
      <c r="M364" s="159"/>
      <c r="N364" s="159"/>
      <c r="O364" s="159"/>
      <c r="P364" s="149"/>
      <c r="Q364" s="159"/>
      <c r="R364" s="557"/>
      <c r="S364" s="159"/>
    </row>
    <row r="365" spans="1:19" s="120" customFormat="1" ht="18.75" thickBot="1">
      <c r="B365" s="46" t="s">
        <v>678</v>
      </c>
      <c r="C365" s="259" t="s">
        <v>83</v>
      </c>
      <c r="D365" s="134"/>
      <c r="E365" s="160">
        <f>ROUND(SUM(E107+E178+E259+E264+E283+E357+E363),0)</f>
        <v>473431269500</v>
      </c>
      <c r="F365" s="136"/>
      <c r="G365" s="160">
        <f>ROUND(SUM(G107+G178+G259+G264+G283+G357+G363),0)</f>
        <v>331197076566</v>
      </c>
      <c r="H365" s="136"/>
      <c r="I365" s="160">
        <f>ROUND(SUM(I107+I178+I259+I264+I283+I357+I363),0)</f>
        <v>141349278322</v>
      </c>
      <c r="J365" s="136"/>
      <c r="K365" s="160">
        <f>ROUND(SUM(K107+K178+K259+K264+K283+K357+K363),0)</f>
        <v>0</v>
      </c>
      <c r="L365" s="136"/>
      <c r="M365" s="160">
        <f>ROUND(SUM(M107+M178+M259+M264+M283+M357+M363),0)</f>
        <v>223854572</v>
      </c>
      <c r="N365" s="159"/>
      <c r="O365" s="160">
        <f>ROUND(SUM(O107+O178+O259+O264+O283+O357+O363),0)</f>
        <v>265686900933</v>
      </c>
      <c r="P365" s="136"/>
      <c r="Q365" s="161">
        <f>ROUND(+SUM(Q107)+SUM(Q178)+SUM(Q259)+SUM(Q264) +SUM(Q283)+SUM(Q357)+SUM(Q363),0)</f>
        <v>397816021383</v>
      </c>
      <c r="R365" s="557"/>
      <c r="S365" s="160">
        <f>ROUND(SUM(S107+S178+S259+S264+S283+S357+S363),0)</f>
        <v>265653725106</v>
      </c>
    </row>
    <row r="366" spans="1:19" ht="18.75" thickTop="1">
      <c r="E366" s="159"/>
      <c r="F366" s="149"/>
      <c r="G366" s="149"/>
      <c r="H366" s="149"/>
      <c r="I366" s="159"/>
      <c r="J366" s="149"/>
      <c r="K366" s="159"/>
      <c r="L366" s="149"/>
      <c r="M366" s="159"/>
      <c r="N366" s="159"/>
      <c r="O366" s="159"/>
      <c r="P366" s="149"/>
      <c r="Q366" s="159"/>
      <c r="R366" s="557"/>
      <c r="S366" s="159"/>
    </row>
    <row r="367" spans="1:19">
      <c r="A367" s="626" t="s">
        <v>679</v>
      </c>
      <c r="B367" s="61"/>
      <c r="C367" s="61"/>
      <c r="D367" s="119"/>
      <c r="E367" s="150"/>
      <c r="F367" s="135"/>
      <c r="G367" s="135"/>
      <c r="H367" s="135"/>
      <c r="I367" s="848"/>
      <c r="J367" s="135"/>
      <c r="K367" s="848"/>
      <c r="L367" s="135"/>
      <c r="M367" s="848"/>
      <c r="N367" s="848"/>
      <c r="O367" s="848"/>
      <c r="P367" s="135"/>
      <c r="Q367" s="848"/>
      <c r="R367" s="557"/>
      <c r="S367" s="848"/>
    </row>
    <row r="368" spans="1:19" s="120" customFormat="1" ht="15">
      <c r="A368" s="61"/>
      <c r="B368" s="61"/>
      <c r="C368" s="61"/>
      <c r="D368" s="119"/>
      <c r="E368" s="848"/>
      <c r="F368" s="135"/>
      <c r="G368" s="135"/>
      <c r="H368" s="135"/>
      <c r="I368" s="848"/>
      <c r="J368" s="135"/>
      <c r="K368" s="848"/>
      <c r="L368" s="135"/>
      <c r="M368" s="151"/>
      <c r="N368" s="151"/>
      <c r="O368" s="151"/>
      <c r="P368" s="135"/>
      <c r="Q368" s="151"/>
      <c r="R368" s="557"/>
      <c r="S368" s="151"/>
    </row>
    <row r="369" spans="1:19" s="120" customFormat="1" ht="15">
      <c r="A369" s="132"/>
      <c r="B369" s="133" t="s">
        <v>602</v>
      </c>
      <c r="C369" s="133" t="s">
        <v>83</v>
      </c>
      <c r="D369" s="134"/>
      <c r="E369" s="744">
        <v>100000</v>
      </c>
      <c r="F369" s="136"/>
      <c r="G369" s="135">
        <v>100000</v>
      </c>
      <c r="H369" s="136"/>
      <c r="I369" s="740">
        <v>100000</v>
      </c>
      <c r="J369" s="135"/>
      <c r="K369" s="740">
        <v>0</v>
      </c>
      <c r="L369" s="136"/>
      <c r="M369" s="741">
        <v>0</v>
      </c>
      <c r="N369" s="135"/>
      <c r="O369" s="743">
        <v>0</v>
      </c>
      <c r="P369" s="136"/>
      <c r="Q369" s="135">
        <f t="shared" ref="Q369:Q371" si="32">ROUND(+SUM(E369)+SUM(G369)-SUM(I369)+SUM(K369) +SUM(M369)-SUM(O369),0)</f>
        <v>100000</v>
      </c>
      <c r="R369" s="558"/>
      <c r="S369" s="743">
        <v>0</v>
      </c>
    </row>
    <row r="370" spans="1:19" s="120" customFormat="1" ht="15.75">
      <c r="A370" s="61"/>
      <c r="B370" s="133" t="s">
        <v>561</v>
      </c>
      <c r="C370" s="133" t="s">
        <v>83</v>
      </c>
      <c r="D370" s="137"/>
      <c r="E370" s="744">
        <v>46892148</v>
      </c>
      <c r="F370" s="886"/>
      <c r="G370" s="135">
        <v>30923000</v>
      </c>
      <c r="H370" s="136"/>
      <c r="I370" s="740">
        <v>23439032</v>
      </c>
      <c r="J370" s="135"/>
      <c r="K370" s="740">
        <v>0</v>
      </c>
      <c r="L370" s="136"/>
      <c r="M370" s="741">
        <v>0</v>
      </c>
      <c r="N370" s="135"/>
      <c r="O370" s="743">
        <v>19403476</v>
      </c>
      <c r="P370" s="887"/>
      <c r="Q370" s="135">
        <f t="shared" si="32"/>
        <v>34972640</v>
      </c>
      <c r="R370" s="554"/>
      <c r="S370" s="743">
        <v>19403476</v>
      </c>
    </row>
    <row r="371" spans="1:19" s="120" customFormat="1" ht="15.75">
      <c r="A371" s="46"/>
      <c r="B371" s="133" t="s">
        <v>605</v>
      </c>
      <c r="C371" s="133" t="s">
        <v>83</v>
      </c>
      <c r="D371" s="119"/>
      <c r="E371" s="744">
        <v>1273031</v>
      </c>
      <c r="F371" s="135"/>
      <c r="G371" s="135">
        <v>515000</v>
      </c>
      <c r="H371" s="136"/>
      <c r="I371" s="740">
        <v>468942</v>
      </c>
      <c r="J371" s="135"/>
      <c r="K371" s="740">
        <v>0</v>
      </c>
      <c r="L371" s="136"/>
      <c r="M371" s="741">
        <v>0</v>
      </c>
      <c r="N371" s="135"/>
      <c r="O371" s="743">
        <v>50467</v>
      </c>
      <c r="P371" s="135"/>
      <c r="Q371" s="135">
        <f t="shared" si="32"/>
        <v>1268622</v>
      </c>
      <c r="R371" s="553"/>
      <c r="S371" s="743">
        <v>50467</v>
      </c>
    </row>
    <row r="372" spans="1:19" s="120" customFormat="1" ht="15">
      <c r="B372" s="133" t="s">
        <v>680</v>
      </c>
      <c r="C372" s="133" t="s">
        <v>83</v>
      </c>
      <c r="D372" s="119"/>
      <c r="E372" s="744">
        <v>1347434864</v>
      </c>
      <c r="F372" s="135"/>
      <c r="G372" s="135">
        <v>3720530400</v>
      </c>
      <c r="H372" s="136"/>
      <c r="I372" s="740">
        <v>274618008</v>
      </c>
      <c r="J372" s="135"/>
      <c r="K372" s="740">
        <v>0</v>
      </c>
      <c r="L372" s="136"/>
      <c r="M372" s="741">
        <v>0</v>
      </c>
      <c r="N372" s="135"/>
      <c r="O372" s="743">
        <v>3416294542</v>
      </c>
      <c r="P372" s="135"/>
      <c r="Q372" s="135">
        <f t="shared" ref="Q372" si="33">ROUND(+SUM(E372)+SUM(G372)-SUM(I372)+SUM(K372) +SUM(M372)-SUM(O372),0)</f>
        <v>1377052714</v>
      </c>
      <c r="R372" s="553"/>
      <c r="S372" s="743">
        <v>3419659975</v>
      </c>
    </row>
    <row r="373" spans="1:19" s="120" customFormat="1" ht="15">
      <c r="A373" s="61"/>
      <c r="B373" s="133" t="s">
        <v>657</v>
      </c>
      <c r="C373" s="133" t="s">
        <v>83</v>
      </c>
      <c r="D373" s="119"/>
      <c r="E373" s="744">
        <v>612745</v>
      </c>
      <c r="F373" s="135"/>
      <c r="G373" s="135">
        <v>742000</v>
      </c>
      <c r="H373" s="136"/>
      <c r="I373" s="740">
        <v>572914</v>
      </c>
      <c r="J373" s="135"/>
      <c r="K373" s="740">
        <v>0</v>
      </c>
      <c r="L373" s="136"/>
      <c r="M373" s="741">
        <v>0</v>
      </c>
      <c r="N373" s="135"/>
      <c r="O373" s="743">
        <v>166630</v>
      </c>
      <c r="P373" s="135"/>
      <c r="Q373" s="135">
        <f t="shared" ref="Q373:Q383" si="34">ROUND(+SUM(E373)+SUM(G373)-SUM(I373)+SUM(K373) +SUM(M373)-SUM(O373),0)</f>
        <v>615201</v>
      </c>
      <c r="R373" s="553"/>
      <c r="S373" s="743">
        <v>166630</v>
      </c>
    </row>
    <row r="374" spans="1:19" s="120" customFormat="1" ht="15">
      <c r="B374" s="133" t="s">
        <v>500</v>
      </c>
      <c r="C374" s="133" t="s">
        <v>83</v>
      </c>
      <c r="D374" s="138"/>
      <c r="E374" s="744">
        <v>16449914</v>
      </c>
      <c r="F374" s="135"/>
      <c r="G374" s="135">
        <v>59727000</v>
      </c>
      <c r="H374" s="136"/>
      <c r="I374" s="740">
        <v>12598036</v>
      </c>
      <c r="J374" s="135"/>
      <c r="K374" s="740">
        <v>0</v>
      </c>
      <c r="L374" s="136"/>
      <c r="M374" s="741">
        <v>0</v>
      </c>
      <c r="N374" s="135"/>
      <c r="O374" s="743">
        <v>46057865</v>
      </c>
      <c r="P374" s="135"/>
      <c r="Q374" s="135">
        <f t="shared" si="34"/>
        <v>17521013</v>
      </c>
      <c r="R374" s="553"/>
      <c r="S374" s="743">
        <v>46434785</v>
      </c>
    </row>
    <row r="375" spans="1:19" s="144" customFormat="1" ht="15.75">
      <c r="A375" s="47"/>
      <c r="B375" s="133" t="s">
        <v>2232</v>
      </c>
      <c r="C375" s="133" t="s">
        <v>89</v>
      </c>
      <c r="D375" s="119"/>
      <c r="E375" s="744">
        <v>10000</v>
      </c>
      <c r="F375" s="135"/>
      <c r="G375" s="135">
        <v>10000</v>
      </c>
      <c r="H375" s="136"/>
      <c r="I375" s="740">
        <v>10000</v>
      </c>
      <c r="J375" s="135"/>
      <c r="K375" s="740">
        <v>0</v>
      </c>
      <c r="L375" s="136"/>
      <c r="M375" s="741">
        <v>0</v>
      </c>
      <c r="N375" s="135"/>
      <c r="O375" s="743">
        <v>0</v>
      </c>
      <c r="P375" s="135"/>
      <c r="Q375" s="135">
        <f t="shared" si="34"/>
        <v>10000</v>
      </c>
      <c r="R375" s="553"/>
      <c r="S375" s="743">
        <v>0</v>
      </c>
    </row>
    <row r="376" spans="1:19" s="144" customFormat="1" ht="15.75">
      <c r="A376" s="120"/>
      <c r="B376" s="133" t="s">
        <v>681</v>
      </c>
      <c r="C376" s="133" t="s">
        <v>83</v>
      </c>
      <c r="D376" s="61"/>
      <c r="E376" s="746">
        <v>1192419</v>
      </c>
      <c r="F376" s="143"/>
      <c r="G376" s="135">
        <v>3333000</v>
      </c>
      <c r="H376" s="136"/>
      <c r="I376" s="740">
        <v>960186</v>
      </c>
      <c r="J376" s="135"/>
      <c r="K376" s="740">
        <v>0</v>
      </c>
      <c r="L376" s="136"/>
      <c r="M376" s="741">
        <v>0</v>
      </c>
      <c r="N376" s="135"/>
      <c r="O376" s="743">
        <v>2164705</v>
      </c>
      <c r="P376" s="848"/>
      <c r="Q376" s="135">
        <f t="shared" si="34"/>
        <v>1400528</v>
      </c>
      <c r="R376" s="557"/>
      <c r="S376" s="743">
        <v>2164705</v>
      </c>
    </row>
    <row r="377" spans="1:19" s="144" customFormat="1" ht="15">
      <c r="A377" s="120"/>
      <c r="B377" s="133" t="s">
        <v>519</v>
      </c>
      <c r="C377" s="133" t="s">
        <v>388</v>
      </c>
      <c r="D377" s="119"/>
      <c r="E377" s="745">
        <v>4000000</v>
      </c>
      <c r="F377" s="135"/>
      <c r="G377" s="135">
        <v>4000000</v>
      </c>
      <c r="H377" s="136"/>
      <c r="I377" s="740">
        <v>4000000</v>
      </c>
      <c r="J377" s="135"/>
      <c r="K377" s="740">
        <v>0</v>
      </c>
      <c r="L377" s="136"/>
      <c r="M377" s="741">
        <v>0</v>
      </c>
      <c r="N377" s="135"/>
      <c r="O377" s="743">
        <v>0</v>
      </c>
      <c r="P377" s="135"/>
      <c r="Q377" s="135">
        <f t="shared" si="34"/>
        <v>4000000</v>
      </c>
      <c r="R377" s="553"/>
      <c r="S377" s="743">
        <v>0</v>
      </c>
    </row>
    <row r="378" spans="1:19" s="144" customFormat="1" ht="15">
      <c r="A378" s="120"/>
      <c r="B378" s="133" t="s">
        <v>620</v>
      </c>
      <c r="C378" s="133" t="s">
        <v>83</v>
      </c>
      <c r="D378" s="119"/>
      <c r="E378" s="741">
        <v>500000</v>
      </c>
      <c r="F378" s="135"/>
      <c r="G378" s="135">
        <v>500000</v>
      </c>
      <c r="H378" s="136"/>
      <c r="I378" s="740">
        <v>500000</v>
      </c>
      <c r="J378" s="135"/>
      <c r="K378" s="740">
        <v>0</v>
      </c>
      <c r="L378" s="136"/>
      <c r="M378" s="741">
        <v>0</v>
      </c>
      <c r="N378" s="135"/>
      <c r="O378" s="743">
        <v>0</v>
      </c>
      <c r="P378" s="135"/>
      <c r="Q378" s="135">
        <f t="shared" si="34"/>
        <v>500000</v>
      </c>
      <c r="R378" s="553"/>
      <c r="S378" s="743">
        <v>0</v>
      </c>
    </row>
    <row r="379" spans="1:19" s="120" customFormat="1" ht="15">
      <c r="B379" s="133" t="s">
        <v>682</v>
      </c>
      <c r="C379" s="133" t="s">
        <v>89</v>
      </c>
      <c r="D379" s="119"/>
      <c r="E379" s="747">
        <v>10461743016</v>
      </c>
      <c r="F379" s="135"/>
      <c r="G379" s="135">
        <v>6252500000</v>
      </c>
      <c r="H379" s="136"/>
      <c r="I379" s="740">
        <v>3131070839</v>
      </c>
      <c r="J379" s="135"/>
      <c r="K379" s="740">
        <v>0</v>
      </c>
      <c r="L379" s="136"/>
      <c r="M379" s="741">
        <v>8000000000</v>
      </c>
      <c r="N379" s="135"/>
      <c r="O379" s="743">
        <v>10297714554</v>
      </c>
      <c r="P379" s="135"/>
      <c r="Q379" s="135">
        <f t="shared" si="34"/>
        <v>11285457623</v>
      </c>
      <c r="R379" s="553"/>
      <c r="S379" s="743">
        <v>10297713100</v>
      </c>
    </row>
    <row r="380" spans="1:19" s="120" customFormat="1" ht="15">
      <c r="B380" s="133" t="s">
        <v>683</v>
      </c>
      <c r="C380" s="133" t="s">
        <v>83</v>
      </c>
      <c r="D380" s="119"/>
      <c r="E380" s="747">
        <v>7700603</v>
      </c>
      <c r="F380" s="135"/>
      <c r="G380" s="135">
        <v>8606000</v>
      </c>
      <c r="H380" s="136"/>
      <c r="I380" s="740">
        <v>7502838</v>
      </c>
      <c r="J380" s="135"/>
      <c r="K380" s="740">
        <v>0</v>
      </c>
      <c r="L380" s="136"/>
      <c r="M380" s="741">
        <v>0</v>
      </c>
      <c r="N380" s="135"/>
      <c r="O380" s="743">
        <v>1223925</v>
      </c>
      <c r="P380" s="135"/>
      <c r="Q380" s="135">
        <f t="shared" si="34"/>
        <v>7579840</v>
      </c>
      <c r="R380" s="553"/>
      <c r="S380" s="743">
        <v>1229638</v>
      </c>
    </row>
    <row r="381" spans="1:19" s="144" customFormat="1" ht="15">
      <c r="A381" s="120"/>
      <c r="B381" s="133" t="s">
        <v>684</v>
      </c>
      <c r="C381" s="133" t="s">
        <v>83</v>
      </c>
      <c r="D381" s="119"/>
      <c r="E381" s="747">
        <v>58458240</v>
      </c>
      <c r="F381" s="135"/>
      <c r="G381" s="135">
        <v>41682000</v>
      </c>
      <c r="H381" s="136"/>
      <c r="I381" s="740">
        <v>20018562</v>
      </c>
      <c r="J381" s="135"/>
      <c r="K381" s="740">
        <v>0</v>
      </c>
      <c r="L381" s="136"/>
      <c r="M381" s="741">
        <v>0</v>
      </c>
      <c r="N381" s="135"/>
      <c r="O381" s="743">
        <v>28894320</v>
      </c>
      <c r="P381" s="135"/>
      <c r="Q381" s="135">
        <f t="shared" si="34"/>
        <v>51227358</v>
      </c>
      <c r="R381" s="553"/>
      <c r="S381" s="743">
        <v>28888734</v>
      </c>
    </row>
    <row r="382" spans="1:19" s="144" customFormat="1" ht="15">
      <c r="A382" s="120"/>
      <c r="B382" s="133" t="s">
        <v>539</v>
      </c>
      <c r="C382" s="133" t="s">
        <v>83</v>
      </c>
      <c r="D382" s="119"/>
      <c r="E382" s="747">
        <v>2201766</v>
      </c>
      <c r="F382" s="135"/>
      <c r="G382" s="135">
        <v>2657000</v>
      </c>
      <c r="H382" s="136"/>
      <c r="I382" s="740">
        <v>2161822</v>
      </c>
      <c r="J382" s="135"/>
      <c r="K382" s="740">
        <v>0</v>
      </c>
      <c r="L382" s="136"/>
      <c r="M382" s="741">
        <v>0</v>
      </c>
      <c r="N382" s="135"/>
      <c r="O382" s="743">
        <v>430761</v>
      </c>
      <c r="P382" s="135"/>
      <c r="Q382" s="135">
        <f t="shared" si="34"/>
        <v>2266183</v>
      </c>
      <c r="R382" s="553"/>
      <c r="S382" s="743">
        <v>430761</v>
      </c>
    </row>
    <row r="383" spans="1:19" s="144" customFormat="1">
      <c r="A383" s="15"/>
      <c r="B383" s="162" t="s">
        <v>685</v>
      </c>
      <c r="C383" s="133" t="s">
        <v>83</v>
      </c>
      <c r="D383" s="134"/>
      <c r="E383" s="656">
        <f>ROUND(SUM(E369:E382),0)</f>
        <v>11948568746</v>
      </c>
      <c r="F383" s="136"/>
      <c r="G383" s="656">
        <f>ROUND(SUM(G369:G382),0)</f>
        <v>10125825400</v>
      </c>
      <c r="H383" s="136"/>
      <c r="I383" s="656">
        <f>ROUND(SUM(I369:I382),0)</f>
        <v>3478021179</v>
      </c>
      <c r="J383" s="136"/>
      <c r="K383" s="656">
        <f>ROUND(SUM(K369:K382),0)</f>
        <v>0</v>
      </c>
      <c r="L383" s="136"/>
      <c r="M383" s="656">
        <f>ROUND(SUM(M369:M382),0)</f>
        <v>8000000000</v>
      </c>
      <c r="N383" s="135"/>
      <c r="O383" s="656">
        <f>ROUND(SUM(O369:O382),0)</f>
        <v>13812401245</v>
      </c>
      <c r="P383" s="656">
        <f>ROUND(SUM(P369:P382),0)</f>
        <v>0</v>
      </c>
      <c r="Q383" s="657">
        <f t="shared" si="34"/>
        <v>12783971722</v>
      </c>
      <c r="R383" s="553"/>
      <c r="S383" s="656">
        <f>ROUND(SUM(S369:S382),0)</f>
        <v>13816142271</v>
      </c>
    </row>
    <row r="384" spans="1:19" s="144" customFormat="1" ht="15"/>
    <row r="385" spans="1:19">
      <c r="A385" s="611" t="s">
        <v>482</v>
      </c>
      <c r="B385" s="1561" t="s">
        <v>483</v>
      </c>
      <c r="C385" s="1561"/>
      <c r="D385" s="1561"/>
      <c r="E385" s="1561"/>
      <c r="F385" s="1561"/>
      <c r="G385" s="1561"/>
      <c r="H385" s="1561"/>
      <c r="I385" s="1561"/>
      <c r="J385" s="1561"/>
      <c r="K385" s="1561"/>
      <c r="L385" s="1561"/>
      <c r="M385" s="1561"/>
      <c r="N385" s="1561"/>
      <c r="O385" s="1561"/>
      <c r="P385" s="1561"/>
      <c r="Q385" s="1561"/>
      <c r="R385" s="1561"/>
      <c r="S385" s="1561"/>
    </row>
    <row r="386" spans="1:19" ht="18" customHeight="1">
      <c r="A386" s="611" t="s">
        <v>484</v>
      </c>
      <c r="B386" s="61" t="s">
        <v>485</v>
      </c>
      <c r="C386" s="61"/>
      <c r="D386" s="61"/>
      <c r="E386" s="61"/>
      <c r="F386" s="61"/>
      <c r="G386" s="61"/>
      <c r="H386" s="61"/>
      <c r="I386" s="61"/>
      <c r="J386" s="61"/>
      <c r="K386" s="61"/>
      <c r="L386" s="61"/>
      <c r="M386" s="61"/>
      <c r="N386" s="61"/>
      <c r="O386" s="61"/>
      <c r="P386" s="61"/>
      <c r="Q386" s="61"/>
      <c r="R386" s="61"/>
      <c r="S386" s="61"/>
    </row>
    <row r="387" spans="1:19" ht="20.25">
      <c r="A387" s="1555" t="s">
        <v>77</v>
      </c>
      <c r="B387" s="1555"/>
      <c r="C387" s="1555"/>
      <c r="D387" s="1555"/>
      <c r="E387" s="1555"/>
      <c r="F387" s="1555"/>
      <c r="G387" s="1555"/>
      <c r="H387" s="1555"/>
      <c r="I387" s="889"/>
      <c r="J387" s="115"/>
      <c r="K387" s="889"/>
      <c r="L387" s="115"/>
      <c r="M387" s="889"/>
      <c r="N387" s="889"/>
      <c r="O387" s="889"/>
      <c r="P387" s="115"/>
      <c r="Q387" s="115"/>
      <c r="R387" s="115"/>
      <c r="S387" s="116" t="s">
        <v>486</v>
      </c>
    </row>
    <row r="388" spans="1:19" ht="20.25">
      <c r="A388" s="1556" t="s">
        <v>487</v>
      </c>
      <c r="B388" s="1556"/>
      <c r="C388" s="1556"/>
      <c r="D388" s="1556"/>
      <c r="E388" s="1556"/>
      <c r="F388" s="1556"/>
      <c r="G388" s="1556"/>
      <c r="H388" s="1556"/>
      <c r="I388" s="889"/>
      <c r="J388" s="115"/>
      <c r="K388" s="889"/>
      <c r="L388" s="115"/>
      <c r="M388" s="889"/>
      <c r="N388" s="889"/>
      <c r="O388" s="889"/>
      <c r="P388" s="115"/>
      <c r="Q388" s="115"/>
      <c r="R388" s="115"/>
      <c r="S388" s="115" t="s">
        <v>164</v>
      </c>
    </row>
    <row r="389" spans="1:19" ht="20.25">
      <c r="A389" s="1556" t="s">
        <v>446</v>
      </c>
      <c r="B389" s="1556"/>
      <c r="C389" s="1556"/>
      <c r="D389" s="1556"/>
      <c r="E389" s="1556"/>
      <c r="F389" s="1556"/>
      <c r="G389" s="1556"/>
      <c r="H389" s="1556"/>
      <c r="I389" s="889"/>
      <c r="J389" s="115"/>
      <c r="K389" s="889"/>
      <c r="L389" s="115"/>
      <c r="M389" s="889"/>
      <c r="N389" s="889"/>
      <c r="O389" s="889"/>
      <c r="P389" s="115"/>
      <c r="Q389" s="115"/>
      <c r="R389" s="115"/>
      <c r="S389" s="889"/>
    </row>
    <row r="390" spans="1:19" ht="20.25">
      <c r="A390" s="1555" t="s">
        <v>2269</v>
      </c>
      <c r="B390" s="1555"/>
      <c r="C390" s="1555"/>
      <c r="D390" s="1555"/>
      <c r="E390" s="1555"/>
      <c r="F390" s="1555"/>
      <c r="G390" s="1555"/>
      <c r="H390" s="1555"/>
      <c r="I390" s="889"/>
      <c r="J390" s="889"/>
      <c r="K390" s="889"/>
      <c r="L390" s="889"/>
      <c r="M390" s="889"/>
      <c r="N390" s="889"/>
      <c r="O390" s="889"/>
      <c r="P390" s="889"/>
      <c r="Q390" s="889"/>
      <c r="R390" s="889"/>
      <c r="S390" s="889"/>
    </row>
    <row r="391" spans="1:19">
      <c r="A391" s="118"/>
      <c r="B391" s="118"/>
      <c r="C391" s="118"/>
      <c r="D391" s="119"/>
      <c r="E391" s="120"/>
      <c r="F391" s="119"/>
      <c r="G391" s="119"/>
      <c r="H391" s="119"/>
      <c r="I391" s="120"/>
      <c r="J391" s="119"/>
      <c r="K391" s="120"/>
      <c r="L391" s="119"/>
      <c r="M391" s="120"/>
      <c r="N391" s="120"/>
      <c r="O391" s="120"/>
      <c r="P391" s="119"/>
      <c r="Q391" s="120"/>
      <c r="R391" s="119"/>
      <c r="S391" s="120"/>
    </row>
    <row r="392" spans="1:19">
      <c r="A392" s="120"/>
      <c r="B392" s="120"/>
      <c r="C392" s="120"/>
      <c r="D392" s="119"/>
      <c r="E392" s="120"/>
      <c r="F392" s="119"/>
      <c r="G392" s="119"/>
      <c r="H392" s="119"/>
      <c r="I392" s="120"/>
      <c r="J392" s="119"/>
      <c r="K392" s="120"/>
      <c r="L392" s="119"/>
      <c r="M392" s="120"/>
      <c r="N392" s="120"/>
      <c r="O392" s="120"/>
      <c r="P392" s="119"/>
      <c r="Q392" s="120"/>
      <c r="R392" s="119"/>
      <c r="S392" s="120"/>
    </row>
    <row r="393" spans="1:19">
      <c r="A393" s="120"/>
      <c r="B393" s="120"/>
      <c r="C393" s="120"/>
      <c r="D393" s="119"/>
      <c r="E393" s="120"/>
      <c r="F393" s="119"/>
      <c r="G393" s="119"/>
      <c r="H393" s="119"/>
      <c r="I393" s="121"/>
      <c r="J393" s="119"/>
      <c r="K393" s="120"/>
      <c r="L393" s="119"/>
      <c r="M393" s="122" t="s">
        <v>447</v>
      </c>
      <c r="N393" s="122"/>
      <c r="O393" s="122"/>
      <c r="P393" s="122"/>
      <c r="Q393" s="123"/>
      <c r="R393" s="119"/>
      <c r="S393" s="120"/>
    </row>
    <row r="394" spans="1:19">
      <c r="A394" s="120"/>
      <c r="B394" s="120"/>
      <c r="C394" s="120"/>
      <c r="D394" s="119"/>
      <c r="E394" s="123" t="s">
        <v>448</v>
      </c>
      <c r="F394" s="119"/>
      <c r="G394"/>
      <c r="H394" s="119"/>
      <c r="I394" s="123"/>
      <c r="J394" s="119"/>
      <c r="K394" s="120"/>
      <c r="L394" s="119"/>
      <c r="M394" s="120"/>
      <c r="N394" s="123"/>
      <c r="O394"/>
      <c r="P394" s="119"/>
      <c r="Q394" s="123" t="s">
        <v>448</v>
      </c>
      <c r="R394" s="548"/>
      <c r="S394" s="120"/>
    </row>
    <row r="395" spans="1:19">
      <c r="A395" s="61"/>
      <c r="B395" s="61"/>
      <c r="C395" s="61"/>
      <c r="D395" s="119"/>
      <c r="E395" s="123" t="s">
        <v>449</v>
      </c>
      <c r="F395" s="119"/>
      <c r="G395" s="123" t="s">
        <v>450</v>
      </c>
      <c r="H395" s="119"/>
      <c r="I395" s="123" t="s">
        <v>451</v>
      </c>
      <c r="J395" s="119"/>
      <c r="K395" s="123" t="s">
        <v>452</v>
      </c>
      <c r="L395" s="124"/>
      <c r="M395" s="125" t="s">
        <v>453</v>
      </c>
      <c r="N395" s="123"/>
      <c r="O395" s="123" t="s">
        <v>454</v>
      </c>
      <c r="P395" s="119"/>
      <c r="Q395" s="123" t="s">
        <v>449</v>
      </c>
      <c r="R395" s="548"/>
      <c r="S395" s="123" t="s">
        <v>454</v>
      </c>
    </row>
    <row r="396" spans="1:19">
      <c r="A396" s="61"/>
      <c r="B396" s="61"/>
      <c r="C396" s="61"/>
      <c r="D396" s="119"/>
      <c r="E396" s="123" t="s">
        <v>455</v>
      </c>
      <c r="F396" s="119"/>
      <c r="G396" s="123" t="s">
        <v>456</v>
      </c>
      <c r="H396" s="119"/>
      <c r="I396" s="123" t="s">
        <v>449</v>
      </c>
      <c r="J396" s="119"/>
      <c r="K396" s="123" t="s">
        <v>457</v>
      </c>
      <c r="L396" s="124"/>
      <c r="M396" s="125" t="str">
        <f>M12</f>
        <v>2025 LEGISLATIVE</v>
      </c>
      <c r="N396" s="123"/>
      <c r="O396" s="549" t="str">
        <f>O12</f>
        <v>2025-26</v>
      </c>
      <c r="P396" s="119"/>
      <c r="Q396" s="123" t="s">
        <v>455</v>
      </c>
      <c r="R396" s="548"/>
      <c r="S396" s="126" t="str">
        <f>S12</f>
        <v>2025-26</v>
      </c>
    </row>
    <row r="397" spans="1:19">
      <c r="A397" s="46"/>
      <c r="B397" s="46"/>
      <c r="C397" s="46"/>
      <c r="D397" s="119"/>
      <c r="E397" s="463" t="str">
        <f>E13</f>
        <v>APRIL 1, 2025</v>
      </c>
      <c r="F397" s="119"/>
      <c r="G397" s="463" t="str">
        <f>G13</f>
        <v>2025 LEGISLATURE</v>
      </c>
      <c r="H397" s="119"/>
      <c r="I397" s="550" t="s">
        <v>458</v>
      </c>
      <c r="J397" s="119"/>
      <c r="K397" s="550" t="s">
        <v>459</v>
      </c>
      <c r="L397" s="124"/>
      <c r="M397" s="552" t="s">
        <v>460</v>
      </c>
      <c r="N397" s="126"/>
      <c r="O397" s="463" t="s">
        <v>461</v>
      </c>
      <c r="P397" s="119"/>
      <c r="Q397" s="463" t="str">
        <f>Q13</f>
        <v>MARCH 31, 2026</v>
      </c>
      <c r="R397" s="548"/>
      <c r="S397" s="550" t="s">
        <v>462</v>
      </c>
    </row>
    <row r="398" spans="1:19">
      <c r="A398" s="61"/>
      <c r="B398" s="61"/>
      <c r="C398" s="61"/>
      <c r="D398" s="119"/>
      <c r="E398" s="127"/>
      <c r="F398" s="119"/>
      <c r="G398" s="119"/>
      <c r="H398" s="119"/>
      <c r="I398" s="127"/>
      <c r="J398" s="119"/>
      <c r="K398" s="127"/>
      <c r="L398" s="119"/>
      <c r="M398" s="127"/>
      <c r="N398" s="120"/>
      <c r="O398" s="120"/>
      <c r="P398" s="119"/>
      <c r="Q398" s="127"/>
      <c r="R398" s="553"/>
      <c r="S398" s="127"/>
    </row>
    <row r="399" spans="1:19">
      <c r="A399" s="128" t="s">
        <v>686</v>
      </c>
      <c r="R399" s="553"/>
    </row>
    <row r="400" spans="1:19">
      <c r="R400" s="559"/>
    </row>
    <row r="401" spans="1:19">
      <c r="B401" s="133" t="s">
        <v>604</v>
      </c>
      <c r="C401" s="133" t="s">
        <v>83</v>
      </c>
      <c r="D401" s="134"/>
      <c r="E401" s="744">
        <v>86430</v>
      </c>
      <c r="F401" s="136"/>
      <c r="G401" s="135">
        <v>1925000</v>
      </c>
      <c r="H401" s="136"/>
      <c r="I401" s="740">
        <v>86430</v>
      </c>
      <c r="J401" s="135"/>
      <c r="K401" s="740">
        <v>0</v>
      </c>
      <c r="L401" s="136"/>
      <c r="M401" s="741">
        <v>0</v>
      </c>
      <c r="N401" s="135"/>
      <c r="O401" s="743">
        <v>1890360</v>
      </c>
      <c r="P401" s="136"/>
      <c r="Q401" s="135">
        <f>ROUND(+SUM(E401)+SUM(G401)-SUM(I401)+SUM(K401) +SUM(M401)-SUM(O401),0)</f>
        <v>34640</v>
      </c>
      <c r="R401" s="558"/>
      <c r="S401" s="743">
        <v>1890360</v>
      </c>
    </row>
    <row r="402" spans="1:19">
      <c r="B402" s="133" t="s">
        <v>605</v>
      </c>
      <c r="C402" s="133" t="s">
        <v>83</v>
      </c>
      <c r="D402" s="119"/>
      <c r="E402" s="744">
        <v>4663731</v>
      </c>
      <c r="F402" s="135"/>
      <c r="G402" s="135">
        <v>24183000</v>
      </c>
      <c r="H402" s="136"/>
      <c r="I402" s="740">
        <v>3463254</v>
      </c>
      <c r="J402" s="135"/>
      <c r="K402" s="740">
        <v>0</v>
      </c>
      <c r="L402" s="136"/>
      <c r="M402" s="741">
        <v>0</v>
      </c>
      <c r="N402" s="135"/>
      <c r="O402" s="743">
        <v>21385731</v>
      </c>
      <c r="P402" s="135"/>
      <c r="Q402" s="135">
        <f>ROUND(+SUM(E402)+SUM(G402)-SUM(I402)+SUM(K402) +SUM(M402)-SUM(O402),0)</f>
        <v>3997746</v>
      </c>
      <c r="R402" s="553"/>
      <c r="S402" s="743">
        <v>21385731</v>
      </c>
    </row>
    <row r="403" spans="1:19">
      <c r="B403" s="133" t="s">
        <v>687</v>
      </c>
      <c r="C403" s="133" t="s">
        <v>83</v>
      </c>
      <c r="D403" s="138"/>
      <c r="E403" s="749">
        <v>21277022</v>
      </c>
      <c r="F403" s="140"/>
      <c r="G403" s="135">
        <v>47693000</v>
      </c>
      <c r="H403" s="136"/>
      <c r="I403" s="740">
        <v>20185185</v>
      </c>
      <c r="J403" s="135"/>
      <c r="K403" s="740">
        <v>-2566000</v>
      </c>
      <c r="L403" s="136"/>
      <c r="M403" s="741">
        <v>0</v>
      </c>
      <c r="N403" s="135"/>
      <c r="O403" s="743">
        <v>26113554</v>
      </c>
      <c r="P403" s="140"/>
      <c r="Q403" s="135">
        <f>ROUND(+SUM(E403)+SUM(G403)-SUM(I403)+SUM(K403) +SUM(M403)-SUM(O403),0)</f>
        <v>20105283</v>
      </c>
      <c r="R403" s="555"/>
      <c r="S403" s="743">
        <v>26113554</v>
      </c>
    </row>
    <row r="404" spans="1:19">
      <c r="B404" s="133" t="s">
        <v>657</v>
      </c>
      <c r="C404" s="133" t="s">
        <v>83</v>
      </c>
      <c r="D404" s="138"/>
      <c r="E404" s="749">
        <v>29957779</v>
      </c>
      <c r="F404" s="140"/>
      <c r="G404" s="135">
        <v>76821000</v>
      </c>
      <c r="H404" s="136"/>
      <c r="I404" s="740">
        <v>26777798</v>
      </c>
      <c r="J404" s="135"/>
      <c r="K404" s="740">
        <v>0</v>
      </c>
      <c r="L404" s="136"/>
      <c r="M404" s="741">
        <v>0</v>
      </c>
      <c r="N404" s="135"/>
      <c r="O404" s="743">
        <v>51746593</v>
      </c>
      <c r="P404" s="140"/>
      <c r="Q404" s="135">
        <f>ROUND(+SUM(E404)+SUM(G404)-SUM(I404)+SUM(K404) +SUM(M404)-SUM(O404),0)</f>
        <v>28254388</v>
      </c>
      <c r="R404" s="555"/>
      <c r="S404" s="743">
        <v>51744409</v>
      </c>
    </row>
    <row r="405" spans="1:19" s="120" customFormat="1" ht="15">
      <c r="B405" s="133" t="s">
        <v>500</v>
      </c>
      <c r="C405" s="133" t="s">
        <v>83</v>
      </c>
      <c r="D405" s="138"/>
      <c r="E405" s="744">
        <v>22958999</v>
      </c>
      <c r="F405" s="135"/>
      <c r="G405" s="135">
        <v>9000000</v>
      </c>
      <c r="H405" s="136"/>
      <c r="I405" s="740">
        <v>0</v>
      </c>
      <c r="J405" s="135"/>
      <c r="K405" s="740">
        <v>0</v>
      </c>
      <c r="L405" s="136"/>
      <c r="M405" s="741">
        <v>0</v>
      </c>
      <c r="N405" s="135"/>
      <c r="O405" s="743">
        <v>4435323</v>
      </c>
      <c r="P405" s="135"/>
      <c r="Q405" s="135">
        <f t="shared" ref="Q405:Q411" si="35">ROUND(+SUM(E405)+SUM(G405)-SUM(I405)+SUM(K405) +SUM(M405)-SUM(O405),0)</f>
        <v>27523676</v>
      </c>
      <c r="R405" s="553"/>
      <c r="S405" s="743">
        <v>4435323</v>
      </c>
    </row>
    <row r="406" spans="1:19" s="120" customFormat="1" ht="15.75">
      <c r="B406" s="133" t="s">
        <v>688</v>
      </c>
      <c r="C406" s="133" t="s">
        <v>83</v>
      </c>
      <c r="D406" s="142"/>
      <c r="E406" s="744">
        <v>16165002</v>
      </c>
      <c r="F406" s="143"/>
      <c r="G406" s="135">
        <v>35071000</v>
      </c>
      <c r="H406" s="136"/>
      <c r="I406" s="740">
        <v>15377136</v>
      </c>
      <c r="J406" s="135"/>
      <c r="K406" s="740">
        <v>0</v>
      </c>
      <c r="L406" s="136"/>
      <c r="M406" s="741">
        <v>0</v>
      </c>
      <c r="N406" s="135"/>
      <c r="O406" s="743">
        <v>22907538</v>
      </c>
      <c r="P406" s="143"/>
      <c r="Q406" s="135">
        <f t="shared" si="35"/>
        <v>12951328</v>
      </c>
      <c r="R406" s="556"/>
      <c r="S406" s="743">
        <v>22875098</v>
      </c>
    </row>
    <row r="407" spans="1:19" s="120" customFormat="1" ht="15.75">
      <c r="B407" s="133" t="s">
        <v>689</v>
      </c>
      <c r="C407" s="133" t="s">
        <v>83</v>
      </c>
      <c r="D407" s="61"/>
      <c r="E407" s="746">
        <v>410828</v>
      </c>
      <c r="F407" s="143"/>
      <c r="G407" s="135">
        <v>2103000</v>
      </c>
      <c r="H407" s="136"/>
      <c r="I407" s="740">
        <v>291667</v>
      </c>
      <c r="J407" s="135"/>
      <c r="K407" s="740">
        <v>0</v>
      </c>
      <c r="L407" s="136"/>
      <c r="M407" s="741">
        <v>0</v>
      </c>
      <c r="N407" s="135"/>
      <c r="O407" s="743">
        <v>1934249</v>
      </c>
      <c r="P407" s="848"/>
      <c r="Q407" s="135">
        <f t="shared" si="35"/>
        <v>287912</v>
      </c>
      <c r="R407" s="557"/>
      <c r="S407" s="743">
        <v>1934249</v>
      </c>
    </row>
    <row r="408" spans="1:19" s="120" customFormat="1" ht="15.75">
      <c r="B408" s="133" t="s">
        <v>690</v>
      </c>
      <c r="C408" s="133" t="s">
        <v>83</v>
      </c>
      <c r="D408" s="61"/>
      <c r="E408" s="746">
        <v>95000</v>
      </c>
      <c r="F408" s="143"/>
      <c r="G408" s="135">
        <v>95000</v>
      </c>
      <c r="H408" s="136"/>
      <c r="I408" s="740">
        <v>95000</v>
      </c>
      <c r="J408" s="135"/>
      <c r="K408" s="740">
        <v>0</v>
      </c>
      <c r="L408" s="136"/>
      <c r="M408" s="741">
        <v>0</v>
      </c>
      <c r="N408" s="135"/>
      <c r="O408" s="743">
        <v>0</v>
      </c>
      <c r="P408" s="848"/>
      <c r="Q408" s="135">
        <f t="shared" si="35"/>
        <v>95000</v>
      </c>
      <c r="R408" s="557"/>
      <c r="S408" s="743">
        <v>0</v>
      </c>
    </row>
    <row r="409" spans="1:19" s="120" customFormat="1" ht="15">
      <c r="B409" s="133" t="s">
        <v>681</v>
      </c>
      <c r="C409" s="133" t="s">
        <v>83</v>
      </c>
      <c r="D409" s="134"/>
      <c r="E409" s="746">
        <v>459365965</v>
      </c>
      <c r="F409" s="136"/>
      <c r="G409" s="135">
        <v>899137000</v>
      </c>
      <c r="H409" s="136"/>
      <c r="I409" s="740">
        <v>395615565</v>
      </c>
      <c r="J409" s="135"/>
      <c r="K409" s="740">
        <v>0</v>
      </c>
      <c r="L409" s="136"/>
      <c r="M409" s="741">
        <v>0</v>
      </c>
      <c r="N409" s="135"/>
      <c r="O409" s="743">
        <v>601780156</v>
      </c>
      <c r="P409" s="136"/>
      <c r="Q409" s="135">
        <f t="shared" si="35"/>
        <v>361107244</v>
      </c>
      <c r="R409" s="558"/>
      <c r="S409" s="743">
        <v>601718846</v>
      </c>
    </row>
    <row r="410" spans="1:19" s="120" customFormat="1" ht="15">
      <c r="B410" s="133" t="s">
        <v>519</v>
      </c>
      <c r="C410" s="133" t="s">
        <v>83</v>
      </c>
      <c r="D410" s="119"/>
      <c r="E410" s="748">
        <v>633501680</v>
      </c>
      <c r="F410" s="135"/>
      <c r="G410" s="135">
        <v>201636000</v>
      </c>
      <c r="H410" s="136"/>
      <c r="I410" s="740">
        <v>26291000</v>
      </c>
      <c r="J410" s="135"/>
      <c r="K410" s="740">
        <v>0</v>
      </c>
      <c r="L410" s="136"/>
      <c r="M410" s="741">
        <v>0</v>
      </c>
      <c r="N410" s="135"/>
      <c r="O410" s="743">
        <v>118766366</v>
      </c>
      <c r="P410" s="135"/>
      <c r="Q410" s="135">
        <f t="shared" si="35"/>
        <v>690080314</v>
      </c>
      <c r="R410" s="553"/>
      <c r="S410" s="743">
        <v>118766366</v>
      </c>
    </row>
    <row r="411" spans="1:19" s="120" customFormat="1">
      <c r="A411" s="15"/>
      <c r="B411" s="133" t="s">
        <v>691</v>
      </c>
      <c r="C411" s="133" t="s">
        <v>83</v>
      </c>
      <c r="D411" s="119"/>
      <c r="E411" s="44">
        <v>5775453</v>
      </c>
      <c r="F411" s="135"/>
      <c r="G411" s="135">
        <v>5340000</v>
      </c>
      <c r="H411" s="136"/>
      <c r="I411" s="740">
        <v>2656479</v>
      </c>
      <c r="J411" s="135"/>
      <c r="K411" s="740">
        <v>0</v>
      </c>
      <c r="L411" s="136"/>
      <c r="M411" s="741">
        <v>0</v>
      </c>
      <c r="N411" s="135"/>
      <c r="O411" s="743">
        <v>2505593</v>
      </c>
      <c r="P411" s="135"/>
      <c r="Q411" s="135">
        <f t="shared" si="35"/>
        <v>5953381</v>
      </c>
      <c r="R411" s="553"/>
      <c r="S411" s="743">
        <v>2502738</v>
      </c>
    </row>
    <row r="412" spans="1:19" s="120" customFormat="1" ht="15">
      <c r="B412" s="133" t="s">
        <v>582</v>
      </c>
      <c r="C412" s="133" t="s">
        <v>83</v>
      </c>
      <c r="D412" s="119"/>
      <c r="E412" s="747">
        <v>3583851</v>
      </c>
      <c r="F412" s="135"/>
      <c r="G412" s="135">
        <v>22734000</v>
      </c>
      <c r="H412" s="136"/>
      <c r="I412" s="740">
        <v>1256719</v>
      </c>
      <c r="J412" s="135"/>
      <c r="K412" s="740">
        <v>0</v>
      </c>
      <c r="L412" s="136"/>
      <c r="M412" s="741">
        <v>0</v>
      </c>
      <c r="N412" s="135"/>
      <c r="O412" s="743">
        <v>21505265</v>
      </c>
      <c r="P412" s="135"/>
      <c r="Q412" s="135">
        <f t="shared" ref="Q412:Q419" si="36">ROUND(+SUM(E412)+SUM(G412)-SUM(I412)+SUM(K412) +SUM(M412)-SUM(O412),0)</f>
        <v>3555867</v>
      </c>
      <c r="R412" s="553"/>
      <c r="S412" s="743">
        <v>21498737</v>
      </c>
    </row>
    <row r="413" spans="1:19" s="120" customFormat="1" ht="15">
      <c r="B413" s="133" t="s">
        <v>692</v>
      </c>
      <c r="C413" s="133" t="s">
        <v>83</v>
      </c>
      <c r="D413" s="119"/>
      <c r="E413" s="747">
        <v>2198793</v>
      </c>
      <c r="F413" s="135"/>
      <c r="G413" s="135">
        <v>2597000</v>
      </c>
      <c r="H413" s="136"/>
      <c r="I413" s="740">
        <v>2188120</v>
      </c>
      <c r="J413" s="135"/>
      <c r="K413" s="740">
        <v>0</v>
      </c>
      <c r="L413" s="136"/>
      <c r="M413" s="741">
        <v>0</v>
      </c>
      <c r="N413" s="135"/>
      <c r="O413" s="743">
        <v>429068</v>
      </c>
      <c r="P413" s="135"/>
      <c r="Q413" s="135">
        <f t="shared" si="36"/>
        <v>2178605</v>
      </c>
      <c r="R413" s="553"/>
      <c r="S413" s="743">
        <v>429068</v>
      </c>
    </row>
    <row r="414" spans="1:19">
      <c r="A414" s="120"/>
      <c r="B414" s="133" t="s">
        <v>587</v>
      </c>
      <c r="C414" s="133" t="s">
        <v>83</v>
      </c>
      <c r="D414" s="134"/>
      <c r="E414" s="747">
        <v>4984239</v>
      </c>
      <c r="F414" s="136"/>
      <c r="G414" s="135">
        <v>5300000</v>
      </c>
      <c r="H414" s="136"/>
      <c r="I414" s="740">
        <v>4984238</v>
      </c>
      <c r="J414" s="135"/>
      <c r="K414" s="740">
        <v>0</v>
      </c>
      <c r="L414" s="136"/>
      <c r="M414" s="741">
        <v>0</v>
      </c>
      <c r="N414" s="135"/>
      <c r="O414" s="743">
        <v>448239</v>
      </c>
      <c r="P414" s="136"/>
      <c r="Q414" s="135">
        <f t="shared" si="36"/>
        <v>4851762</v>
      </c>
      <c r="R414" s="558"/>
      <c r="S414" s="743">
        <v>448239</v>
      </c>
    </row>
    <row r="415" spans="1:19">
      <c r="A415" s="120"/>
      <c r="B415" s="133" t="s">
        <v>539</v>
      </c>
      <c r="C415" s="133" t="s">
        <v>83</v>
      </c>
      <c r="D415" s="119"/>
      <c r="E415" s="747">
        <v>348001</v>
      </c>
      <c r="F415" s="135"/>
      <c r="G415" s="135">
        <v>348000</v>
      </c>
      <c r="H415" s="136"/>
      <c r="I415" s="740">
        <v>348000</v>
      </c>
      <c r="J415" s="135"/>
      <c r="K415" s="740">
        <v>0</v>
      </c>
      <c r="L415" s="136"/>
      <c r="M415" s="741">
        <v>0</v>
      </c>
      <c r="N415" s="135"/>
      <c r="O415" s="743">
        <v>0</v>
      </c>
      <c r="P415" s="135"/>
      <c r="Q415" s="135">
        <f t="shared" si="36"/>
        <v>348001</v>
      </c>
      <c r="R415" s="553"/>
      <c r="S415" s="743">
        <v>0</v>
      </c>
    </row>
    <row r="416" spans="1:19" s="120" customFormat="1" ht="15">
      <c r="B416" s="133" t="s">
        <v>540</v>
      </c>
      <c r="C416" s="133" t="s">
        <v>83</v>
      </c>
      <c r="D416" s="119"/>
      <c r="E416" s="748">
        <v>394876</v>
      </c>
      <c r="F416" s="135"/>
      <c r="G416" s="135">
        <v>845000</v>
      </c>
      <c r="H416" s="136"/>
      <c r="I416" s="740">
        <v>471378</v>
      </c>
      <c r="J416" s="135"/>
      <c r="K416" s="740">
        <v>0</v>
      </c>
      <c r="L416" s="136"/>
      <c r="M416" s="741">
        <v>0</v>
      </c>
      <c r="N416" s="135"/>
      <c r="O416" s="743">
        <v>282234</v>
      </c>
      <c r="P416" s="135"/>
      <c r="Q416" s="135">
        <f t="shared" si="36"/>
        <v>486264</v>
      </c>
      <c r="R416" s="553"/>
      <c r="S416" s="743">
        <v>282234</v>
      </c>
    </row>
    <row r="417" spans="1:19" s="120" customFormat="1" ht="15">
      <c r="B417" s="133" t="s">
        <v>544</v>
      </c>
      <c r="C417" s="133" t="s">
        <v>89</v>
      </c>
      <c r="D417" s="134"/>
      <c r="E417" s="744">
        <v>47191613</v>
      </c>
      <c r="F417" s="136"/>
      <c r="G417" s="135">
        <v>103117000</v>
      </c>
      <c r="H417" s="136"/>
      <c r="I417" s="740">
        <v>42462617</v>
      </c>
      <c r="J417" s="135"/>
      <c r="K417" s="740">
        <v>2566000</v>
      </c>
      <c r="L417" s="136"/>
      <c r="M417" s="741">
        <v>0</v>
      </c>
      <c r="N417" s="135"/>
      <c r="O417" s="743">
        <v>61336199</v>
      </c>
      <c r="P417" s="136"/>
      <c r="Q417" s="135">
        <f t="shared" si="36"/>
        <v>49075797</v>
      </c>
      <c r="R417" s="558"/>
      <c r="S417" s="743">
        <v>61068462</v>
      </c>
    </row>
    <row r="418" spans="1:19" s="120" customFormat="1" ht="15">
      <c r="B418" s="133" t="s">
        <v>693</v>
      </c>
      <c r="C418" s="133" t="s">
        <v>83</v>
      </c>
      <c r="D418" s="119"/>
      <c r="E418" s="748">
        <v>6472137</v>
      </c>
      <c r="F418" s="135"/>
      <c r="G418" s="135">
        <v>24300000</v>
      </c>
      <c r="H418" s="136"/>
      <c r="I418" s="740">
        <v>1175134</v>
      </c>
      <c r="J418" s="135"/>
      <c r="K418" s="740">
        <v>0</v>
      </c>
      <c r="L418" s="136"/>
      <c r="M418" s="741">
        <v>0</v>
      </c>
      <c r="N418" s="135"/>
      <c r="O418" s="743">
        <v>22634903</v>
      </c>
      <c r="P418" s="135"/>
      <c r="Q418" s="135">
        <f t="shared" si="36"/>
        <v>6962100</v>
      </c>
      <c r="R418" s="553"/>
      <c r="S418" s="743">
        <v>22559269</v>
      </c>
    </row>
    <row r="419" spans="1:19">
      <c r="A419" s="120"/>
      <c r="B419" s="133" t="s">
        <v>550</v>
      </c>
      <c r="C419" s="133" t="s">
        <v>83</v>
      </c>
      <c r="D419" s="119"/>
      <c r="E419" s="748">
        <v>72181826</v>
      </c>
      <c r="F419" s="135"/>
      <c r="G419" s="135">
        <v>80081000</v>
      </c>
      <c r="H419" s="136"/>
      <c r="I419" s="740">
        <v>53420600</v>
      </c>
      <c r="J419" s="135"/>
      <c r="K419" s="740">
        <v>0</v>
      </c>
      <c r="L419" s="136"/>
      <c r="M419" s="741">
        <v>0</v>
      </c>
      <c r="N419" s="135"/>
      <c r="O419" s="743">
        <v>20120000</v>
      </c>
      <c r="P419" s="135"/>
      <c r="Q419" s="135">
        <f t="shared" si="36"/>
        <v>78722226</v>
      </c>
      <c r="R419" s="553"/>
      <c r="S419" s="743">
        <v>20120000</v>
      </c>
    </row>
    <row r="420" spans="1:19">
      <c r="A420" s="120"/>
      <c r="B420" s="46" t="s">
        <v>694</v>
      </c>
      <c r="C420" s="133" t="s">
        <v>83</v>
      </c>
      <c r="D420" s="119"/>
      <c r="E420" s="656">
        <f>ROUND(SUM(E401:E419),0)</f>
        <v>1331613225</v>
      </c>
      <c r="F420" s="135"/>
      <c r="G420" s="656">
        <f>ROUND(SUM(G401:G419),0)</f>
        <v>1542326000</v>
      </c>
      <c r="H420" s="135"/>
      <c r="I420" s="656">
        <f>ROUND(SUM(I401:I419),0)</f>
        <v>597146320</v>
      </c>
      <c r="J420" s="135"/>
      <c r="K420" s="656">
        <f>ROUND(SUM(K401:K419),0)</f>
        <v>0</v>
      </c>
      <c r="L420" s="135"/>
      <c r="M420" s="656">
        <f>ROUND(SUM(M401:M419),0)</f>
        <v>0</v>
      </c>
      <c r="N420" s="135"/>
      <c r="O420" s="656">
        <f>ROUND(SUM(O401:O419),0)</f>
        <v>980221371</v>
      </c>
      <c r="P420" s="135"/>
      <c r="Q420" s="657">
        <f>ROUND(+SUM(E420)+SUM(G420)-SUM(I420)+SUM(K420) +SUM(M420)-SUM(O420),0)</f>
        <v>1296571534</v>
      </c>
      <c r="R420" s="553"/>
      <c r="S420" s="656">
        <f>ROUND(SUM(S401:S419),0)</f>
        <v>979772683</v>
      </c>
    </row>
    <row r="421" spans="1:19">
      <c r="A421" s="120"/>
      <c r="B421" s="133"/>
      <c r="C421" s="133"/>
      <c r="D421" s="119"/>
      <c r="E421" s="111"/>
      <c r="F421" s="135"/>
      <c r="G421" s="135"/>
      <c r="H421" s="135"/>
      <c r="I421" s="848"/>
      <c r="J421" s="135"/>
      <c r="K421" s="848"/>
      <c r="L421" s="135"/>
      <c r="M421" s="848"/>
      <c r="N421" s="135"/>
      <c r="O421" s="848"/>
      <c r="P421" s="135"/>
      <c r="Q421" s="135"/>
      <c r="R421" s="553"/>
      <c r="S421" s="848"/>
    </row>
    <row r="422" spans="1:19" ht="18.75" thickBot="1">
      <c r="A422" s="118"/>
      <c r="B422" s="46" t="s">
        <v>695</v>
      </c>
      <c r="C422" s="15" t="s">
        <v>83</v>
      </c>
      <c r="D422" s="134"/>
      <c r="E422" s="160">
        <f>ROUND(SUM(E383+E420),0)</f>
        <v>13280181971</v>
      </c>
      <c r="F422" s="136"/>
      <c r="G422" s="160">
        <f>ROUND(SUM(G383+G420),0)</f>
        <v>11668151400</v>
      </c>
      <c r="H422" s="136"/>
      <c r="I422" s="160">
        <f>ROUND(SUM(I383+I420),0)</f>
        <v>4075167499</v>
      </c>
      <c r="J422" s="136"/>
      <c r="K422" s="160">
        <f>ROUND(SUM(K383+K420),0)</f>
        <v>0</v>
      </c>
      <c r="L422" s="136"/>
      <c r="M422" s="160">
        <f>ROUND(SUM(M383+M420),0)</f>
        <v>8000000000</v>
      </c>
      <c r="N422" s="135"/>
      <c r="O422" s="160">
        <f>ROUND(SUM(O383+O420),0)</f>
        <v>14792622616</v>
      </c>
      <c r="P422" s="136"/>
      <c r="Q422" s="161">
        <f>ROUND(+SUM(E422)+SUM(G422)-SUM(I422)+SUM(K422) +SUM(M422)-SUM(O422),0)</f>
        <v>14080543256</v>
      </c>
      <c r="R422" s="553"/>
      <c r="S422" s="160">
        <f>ROUND(SUM(S383+S420),0)</f>
        <v>14795914954</v>
      </c>
    </row>
    <row r="423" spans="1:19" s="120" customFormat="1" ht="18.75" thickTop="1">
      <c r="A423" s="15"/>
      <c r="B423" s="15"/>
      <c r="C423" s="15"/>
      <c r="D423" s="148"/>
      <c r="E423" s="159"/>
      <c r="F423" s="149"/>
      <c r="G423" s="149"/>
      <c r="H423" s="149"/>
      <c r="I423" s="159"/>
      <c r="J423" s="149"/>
      <c r="K423" s="159"/>
      <c r="L423" s="149"/>
      <c r="M423" s="159"/>
      <c r="N423" s="135"/>
      <c r="O423" s="159"/>
      <c r="P423" s="149"/>
      <c r="Q423" s="159"/>
      <c r="R423" s="553"/>
      <c r="S423" s="159"/>
    </row>
    <row r="424" spans="1:19">
      <c r="A424" s="163" t="s">
        <v>696</v>
      </c>
      <c r="B424" s="61"/>
      <c r="C424" s="61"/>
      <c r="D424" s="119"/>
      <c r="E424" s="848"/>
      <c r="F424" s="135"/>
      <c r="G424" s="135"/>
      <c r="H424" s="135"/>
      <c r="I424" s="848"/>
      <c r="J424" s="135"/>
      <c r="K424" s="848"/>
      <c r="L424" s="135"/>
      <c r="M424" s="848"/>
      <c r="N424" s="135"/>
      <c r="O424" s="848"/>
      <c r="P424" s="135"/>
      <c r="Q424" s="848"/>
      <c r="R424" s="553"/>
      <c r="S424" s="848"/>
    </row>
    <row r="425" spans="1:19">
      <c r="A425" s="61"/>
      <c r="B425" s="61"/>
      <c r="C425" s="61"/>
      <c r="D425" s="119"/>
      <c r="E425" s="848"/>
      <c r="F425" s="135"/>
      <c r="G425" s="135"/>
      <c r="H425" s="135"/>
      <c r="I425" s="848"/>
      <c r="J425" s="135"/>
      <c r="K425" s="848"/>
      <c r="L425" s="135"/>
      <c r="M425" s="151"/>
      <c r="N425" s="135"/>
      <c r="O425" s="151"/>
      <c r="P425" s="135"/>
      <c r="Q425" s="151"/>
      <c r="R425" s="553"/>
      <c r="S425" s="151"/>
    </row>
    <row r="426" spans="1:19">
      <c r="A426" s="61"/>
      <c r="B426" s="133" t="s">
        <v>697</v>
      </c>
      <c r="C426" s="133" t="s">
        <v>83</v>
      </c>
      <c r="D426" s="134"/>
      <c r="E426" s="744">
        <v>1527408</v>
      </c>
      <c r="F426" s="136"/>
      <c r="G426" s="260">
        <v>1867000</v>
      </c>
      <c r="H426" s="136"/>
      <c r="I426" s="740">
        <v>1523736</v>
      </c>
      <c r="J426" s="848"/>
      <c r="K426" s="740">
        <v>0</v>
      </c>
      <c r="L426" s="136"/>
      <c r="M426" s="741">
        <v>0</v>
      </c>
      <c r="N426" s="135"/>
      <c r="O426" s="743">
        <v>234762</v>
      </c>
      <c r="P426" s="136"/>
      <c r="Q426" s="135">
        <f>ROUND(+SUM(E426)+SUM(G426)-SUM(I426)+SUM(K426) +SUM(M426)-SUM(O426),0)</f>
        <v>1635910</v>
      </c>
      <c r="R426" s="558"/>
      <c r="S426" s="743">
        <v>234762</v>
      </c>
    </row>
    <row r="427" spans="1:19">
      <c r="A427" s="61"/>
      <c r="B427" s="133" t="s">
        <v>698</v>
      </c>
      <c r="C427" s="133" t="s">
        <v>83</v>
      </c>
      <c r="D427" s="134" t="s">
        <v>83</v>
      </c>
      <c r="E427" s="744">
        <v>1109408</v>
      </c>
      <c r="F427" s="835" t="s">
        <v>83</v>
      </c>
      <c r="G427" s="260">
        <v>1558000</v>
      </c>
      <c r="H427" s="136"/>
      <c r="I427" s="740">
        <v>994291</v>
      </c>
      <c r="J427" s="848"/>
      <c r="K427" s="740">
        <v>0</v>
      </c>
      <c r="L427" s="136"/>
      <c r="M427" s="741">
        <v>0</v>
      </c>
      <c r="N427" s="135"/>
      <c r="O427" s="743">
        <v>811122</v>
      </c>
      <c r="P427" s="135"/>
      <c r="Q427" s="129">
        <f>ROUND(+SUM(E427)+SUM(G427)-SUM(I427)+SUM(K427) +SUM(M427)-SUM(O427),0)</f>
        <v>861995</v>
      </c>
      <c r="R427" s="558"/>
      <c r="S427" s="740">
        <v>811122</v>
      </c>
    </row>
    <row r="428" spans="1:19">
      <c r="A428" s="47"/>
      <c r="B428" s="47" t="s">
        <v>699</v>
      </c>
      <c r="C428" s="15" t="s">
        <v>83</v>
      </c>
      <c r="D428" s="134"/>
      <c r="E428" s="612">
        <f>SUM(E426:E427)</f>
        <v>2636816</v>
      </c>
      <c r="F428" s="136"/>
      <c r="G428" s="612">
        <f>SUM(G426:G427)</f>
        <v>3425000</v>
      </c>
      <c r="H428" s="136"/>
      <c r="I428" s="612">
        <f>SUM(I426:I427)</f>
        <v>2518027</v>
      </c>
      <c r="J428" s="136"/>
      <c r="K428" s="612">
        <f>SUM(K426:K427)</f>
        <v>0</v>
      </c>
      <c r="L428" s="136"/>
      <c r="M428" s="612">
        <f>SUM(M426:M427)</f>
        <v>0</v>
      </c>
      <c r="N428" s="135"/>
      <c r="O428" s="612">
        <f>SUM(O426:O427)</f>
        <v>1045884</v>
      </c>
      <c r="P428" s="136"/>
      <c r="Q428" s="657">
        <f>SUM(Q426:Q427)</f>
        <v>2497905</v>
      </c>
      <c r="R428" s="553"/>
      <c r="S428" s="612">
        <f>SUM(S426:S427)</f>
        <v>1045884</v>
      </c>
    </row>
    <row r="429" spans="1:19">
      <c r="A429" s="47"/>
      <c r="C429" s="15">
        <v>0</v>
      </c>
      <c r="D429" s="134"/>
      <c r="E429" s="150"/>
      <c r="F429" s="136"/>
      <c r="G429" s="150"/>
      <c r="H429" s="136"/>
      <c r="I429" s="150"/>
      <c r="J429" s="136"/>
      <c r="K429" s="150"/>
      <c r="L429" s="136"/>
      <c r="M429" s="150"/>
      <c r="N429" s="135"/>
      <c r="O429" s="150"/>
      <c r="P429" s="136"/>
      <c r="Q429" s="150"/>
      <c r="R429" s="553"/>
      <c r="S429" s="150"/>
    </row>
    <row r="430" spans="1:19" s="120" customFormat="1">
      <c r="A430" s="163" t="s">
        <v>700</v>
      </c>
      <c r="B430" s="15"/>
      <c r="C430" s="15">
        <v>0</v>
      </c>
      <c r="D430" s="134"/>
      <c r="E430" s="150"/>
      <c r="F430" s="136"/>
      <c r="G430" s="150"/>
      <c r="H430" s="136"/>
      <c r="I430" s="150"/>
      <c r="J430" s="136"/>
      <c r="K430" s="150"/>
      <c r="L430" s="136"/>
      <c r="M430" s="150"/>
      <c r="N430" s="135"/>
      <c r="O430" s="150"/>
      <c r="P430" s="136"/>
      <c r="Q430" s="150"/>
      <c r="R430" s="553"/>
      <c r="S430" s="150"/>
    </row>
    <row r="431" spans="1:19" s="144" customFormat="1">
      <c r="A431" s="47"/>
      <c r="B431" s="15"/>
      <c r="C431" s="15">
        <v>0</v>
      </c>
      <c r="D431" s="134"/>
      <c r="E431" s="150"/>
      <c r="F431" s="136"/>
      <c r="G431" s="150"/>
      <c r="H431" s="136"/>
      <c r="I431" s="150"/>
      <c r="J431" s="136"/>
      <c r="K431" s="150"/>
      <c r="L431" s="136"/>
      <c r="M431" s="150"/>
      <c r="N431" s="135"/>
      <c r="O431" s="150"/>
      <c r="P431" s="136"/>
      <c r="Q431" s="150"/>
      <c r="R431" s="553"/>
      <c r="S431" s="150"/>
    </row>
    <row r="432" spans="1:19" s="144" customFormat="1" ht="15">
      <c r="A432" s="120"/>
      <c r="B432" s="133" t="s">
        <v>544</v>
      </c>
      <c r="C432" s="133" t="s">
        <v>83</v>
      </c>
      <c r="D432" s="138"/>
      <c r="E432" s="135">
        <v>23610258</v>
      </c>
      <c r="F432" s="140"/>
      <c r="G432" s="140">
        <v>288672000</v>
      </c>
      <c r="H432" s="140"/>
      <c r="I432" s="740">
        <v>11950639</v>
      </c>
      <c r="J432" s="888" t="s">
        <v>83</v>
      </c>
      <c r="K432" s="740">
        <v>0</v>
      </c>
      <c r="L432" s="135" t="s">
        <v>83</v>
      </c>
      <c r="M432" s="741">
        <v>0</v>
      </c>
      <c r="N432" s="135"/>
      <c r="O432" s="743">
        <v>225106575</v>
      </c>
      <c r="P432" s="135"/>
      <c r="Q432" s="135">
        <f>ROUND(+SUM(E432)+SUM(G432)-SUM(I432)+SUM(K432) +SUM(M432)-SUM(O432),0)</f>
        <v>75225044</v>
      </c>
      <c r="R432" s="553"/>
      <c r="S432" s="743">
        <v>225106575</v>
      </c>
    </row>
    <row r="433" spans="1:19" s="144" customFormat="1">
      <c r="A433" s="47"/>
      <c r="B433" s="47" t="s">
        <v>701</v>
      </c>
      <c r="C433" s="15" t="s">
        <v>83</v>
      </c>
      <c r="D433" s="134"/>
      <c r="E433" s="612">
        <f>ROUND(SUM(E432:E432),0)</f>
        <v>23610258</v>
      </c>
      <c r="F433" s="136"/>
      <c r="G433" s="612">
        <f>ROUND(SUM(G432:G432),0)</f>
        <v>288672000</v>
      </c>
      <c r="H433" s="136"/>
      <c r="I433" s="612">
        <f>ROUND(SUM(I432:I432),0)</f>
        <v>11950639</v>
      </c>
      <c r="J433" s="136"/>
      <c r="K433" s="612">
        <f>ROUND(SUM(K432:K432),0)</f>
        <v>0</v>
      </c>
      <c r="L433" s="136"/>
      <c r="M433" s="612">
        <f>ROUND(SUM(M432:M432),0)</f>
        <v>0</v>
      </c>
      <c r="N433" s="135"/>
      <c r="O433" s="612">
        <f t="shared" ref="O433" si="37">ROUND(SUM(O432:O432),0)</f>
        <v>225106575</v>
      </c>
      <c r="P433" s="136"/>
      <c r="Q433" s="657">
        <f>ROUND(+SUM(E433)+SUM(G433)-SUM(I433)+SUM(K433) +SUM(M433)-SUM(O433),0)</f>
        <v>75225044</v>
      </c>
      <c r="R433" s="553"/>
      <c r="S433" s="612">
        <f>ROUND(SUM(S432:S432),0)</f>
        <v>225106575</v>
      </c>
    </row>
    <row r="434" spans="1:19" s="144" customFormat="1">
      <c r="A434" s="47"/>
      <c r="B434" s="47"/>
      <c r="C434" s="15">
        <v>0</v>
      </c>
      <c r="D434" s="134"/>
      <c r="E434" s="150"/>
      <c r="F434" s="136"/>
      <c r="G434" s="150"/>
      <c r="H434" s="136"/>
      <c r="I434" s="150"/>
      <c r="J434" s="136"/>
      <c r="K434" s="150"/>
      <c r="L434" s="136"/>
      <c r="M434" s="150"/>
      <c r="N434" s="135"/>
      <c r="O434" s="150"/>
      <c r="P434" s="136"/>
      <c r="Q434" s="150"/>
      <c r="R434" s="553"/>
      <c r="S434" s="150"/>
    </row>
    <row r="435" spans="1:19" s="120" customFormat="1">
      <c r="A435" s="163" t="s">
        <v>702</v>
      </c>
      <c r="B435" s="47"/>
      <c r="C435" s="15">
        <v>0</v>
      </c>
      <c r="D435" s="134"/>
      <c r="E435" s="150"/>
      <c r="F435" s="136"/>
      <c r="G435" s="150"/>
      <c r="H435" s="136"/>
      <c r="I435" s="150"/>
      <c r="J435" s="136"/>
      <c r="K435" s="150"/>
      <c r="L435" s="136"/>
      <c r="M435" s="150"/>
      <c r="N435" s="135"/>
      <c r="O435" s="150"/>
      <c r="P435" s="136"/>
      <c r="Q435" s="150"/>
      <c r="R435" s="553"/>
      <c r="S435" s="150"/>
    </row>
    <row r="436" spans="1:19" s="120" customFormat="1">
      <c r="A436" s="47"/>
      <c r="B436" s="47"/>
      <c r="C436" s="15">
        <v>0</v>
      </c>
      <c r="D436" s="134"/>
      <c r="E436" s="150"/>
      <c r="F436" s="136"/>
      <c r="G436" s="150"/>
      <c r="H436" s="136"/>
      <c r="I436" s="150"/>
      <c r="J436" s="136"/>
      <c r="K436" s="150"/>
      <c r="L436" s="136"/>
      <c r="M436" s="150"/>
      <c r="N436" s="135"/>
      <c r="O436" s="150"/>
      <c r="P436" s="136"/>
      <c r="Q436" s="150"/>
      <c r="R436" s="553"/>
      <c r="S436" s="150"/>
    </row>
    <row r="437" spans="1:19" s="120" customFormat="1" ht="15">
      <c r="B437" s="133" t="s">
        <v>703</v>
      </c>
      <c r="C437" s="133" t="s">
        <v>83</v>
      </c>
      <c r="D437" s="138"/>
      <c r="E437" s="744">
        <v>37</v>
      </c>
      <c r="F437" s="140"/>
      <c r="G437" s="140">
        <v>0</v>
      </c>
      <c r="H437" s="140"/>
      <c r="I437" s="740">
        <v>0</v>
      </c>
      <c r="J437" s="848"/>
      <c r="K437" s="740">
        <v>0</v>
      </c>
      <c r="L437" s="140"/>
      <c r="M437" s="741">
        <v>0</v>
      </c>
      <c r="N437" s="135"/>
      <c r="O437" s="740">
        <v>0</v>
      </c>
      <c r="P437" s="140"/>
      <c r="Q437" s="135">
        <f t="shared" ref="Q437:Q438" si="38">ROUND(+SUM(E437)+SUM(G437)-SUM(I437)+SUM(K437) +SUM(M437)-SUM(O437),0)</f>
        <v>37</v>
      </c>
      <c r="R437" s="555"/>
      <c r="S437" s="743">
        <v>0</v>
      </c>
    </row>
    <row r="438" spans="1:19" s="120" customFormat="1" ht="15.75">
      <c r="A438" s="47"/>
      <c r="B438" s="133" t="s">
        <v>681</v>
      </c>
      <c r="C438" s="133" t="s">
        <v>83</v>
      </c>
      <c r="D438" s="61"/>
      <c r="E438" s="746">
        <v>750000</v>
      </c>
      <c r="F438" s="143"/>
      <c r="G438" s="140">
        <v>750000</v>
      </c>
      <c r="H438" s="140"/>
      <c r="I438" s="740">
        <v>750000</v>
      </c>
      <c r="J438" s="848"/>
      <c r="K438" s="740">
        <v>0</v>
      </c>
      <c r="L438" s="140"/>
      <c r="M438" s="741">
        <v>0</v>
      </c>
      <c r="N438" s="135"/>
      <c r="O438" s="740">
        <v>0</v>
      </c>
      <c r="P438" s="848"/>
      <c r="Q438" s="135">
        <f t="shared" si="38"/>
        <v>750000</v>
      </c>
      <c r="R438" s="557"/>
      <c r="S438" s="743">
        <v>0</v>
      </c>
    </row>
    <row r="439" spans="1:19">
      <c r="A439" s="47"/>
      <c r="B439" s="796" t="s">
        <v>704</v>
      </c>
      <c r="C439" s="796" t="s">
        <v>89</v>
      </c>
      <c r="D439" s="61"/>
      <c r="E439" s="786">
        <v>0</v>
      </c>
      <c r="F439" s="143"/>
      <c r="G439" s="140">
        <v>150000000</v>
      </c>
      <c r="H439" s="140"/>
      <c r="I439" s="740">
        <v>0</v>
      </c>
      <c r="J439" s="848"/>
      <c r="K439" s="740">
        <v>0</v>
      </c>
      <c r="L439" s="140"/>
      <c r="M439" s="741">
        <v>0</v>
      </c>
      <c r="N439" s="135"/>
      <c r="O439" s="740">
        <v>150000000</v>
      </c>
      <c r="P439" s="848"/>
      <c r="Q439" s="135">
        <f>ROUND(+SUM(E439)+SUM(G439)-SUM(I439)+SUM(K439) +SUM(M439)-SUM(O439),0)</f>
        <v>0</v>
      </c>
      <c r="R439" s="557"/>
      <c r="S439" s="743">
        <v>150000000</v>
      </c>
    </row>
    <row r="440" spans="1:19">
      <c r="A440" s="47"/>
      <c r="B440" s="133" t="s">
        <v>576</v>
      </c>
      <c r="C440" s="133" t="s">
        <v>83</v>
      </c>
      <c r="D440" s="134"/>
      <c r="E440" s="744">
        <v>33501327</v>
      </c>
      <c r="F440" s="136"/>
      <c r="G440" s="140">
        <v>0</v>
      </c>
      <c r="H440" s="140"/>
      <c r="I440" s="740">
        <v>0</v>
      </c>
      <c r="J440" s="848"/>
      <c r="K440" s="740">
        <v>0</v>
      </c>
      <c r="L440" s="140"/>
      <c r="M440" s="741">
        <v>0</v>
      </c>
      <c r="N440" s="135"/>
      <c r="O440" s="740">
        <v>840984</v>
      </c>
      <c r="P440" s="136"/>
      <c r="Q440" s="135">
        <f>ROUND(+SUM(E440)+SUM(G440)-SUM(I440)+SUM(K440) +SUM(M440)-SUM(O440),0)</f>
        <v>32660343</v>
      </c>
      <c r="R440" s="558"/>
      <c r="S440" s="743">
        <v>840984</v>
      </c>
    </row>
    <row r="441" spans="1:19" s="120" customFormat="1" ht="15.75">
      <c r="A441" s="47"/>
      <c r="B441" s="133" t="s">
        <v>582</v>
      </c>
      <c r="C441" s="133" t="s">
        <v>83</v>
      </c>
      <c r="D441" s="119"/>
      <c r="E441" s="747">
        <v>1056931</v>
      </c>
      <c r="F441" s="135"/>
      <c r="G441" s="140">
        <v>0</v>
      </c>
      <c r="H441" s="140"/>
      <c r="I441" s="740">
        <v>0</v>
      </c>
      <c r="J441" s="848"/>
      <c r="K441" s="740">
        <v>0</v>
      </c>
      <c r="L441" s="140"/>
      <c r="M441" s="741">
        <v>0</v>
      </c>
      <c r="N441" s="135"/>
      <c r="O441" s="740">
        <v>0</v>
      </c>
      <c r="P441" s="135"/>
      <c r="Q441" s="135">
        <f>ROUND(+SUM(E441)+SUM(G441)-SUM(I441)+SUM(K441) +SUM(M441)-SUM(O441),0)</f>
        <v>1056931</v>
      </c>
      <c r="R441" s="553"/>
      <c r="S441" s="743">
        <v>0</v>
      </c>
    </row>
    <row r="442" spans="1:19" s="120" customFormat="1" ht="15">
      <c r="B442" s="133" t="s">
        <v>586</v>
      </c>
      <c r="C442" s="133" t="s">
        <v>83</v>
      </c>
      <c r="D442" s="138"/>
      <c r="E442" s="749">
        <v>706342942</v>
      </c>
      <c r="F442" s="140"/>
      <c r="G442" s="140">
        <v>709900000</v>
      </c>
      <c r="H442" s="140"/>
      <c r="I442" s="740">
        <v>706342949</v>
      </c>
      <c r="J442" s="848"/>
      <c r="K442" s="740">
        <v>0</v>
      </c>
      <c r="L442" s="140"/>
      <c r="M442" s="741">
        <v>0</v>
      </c>
      <c r="N442" s="135"/>
      <c r="O442" s="740">
        <v>3181252</v>
      </c>
      <c r="P442" s="140"/>
      <c r="Q442" s="135">
        <f>ROUND(+SUM(E442)+SUM(G442)-SUM(I442)+SUM(K442) +SUM(M442)-SUM(O442),0)</f>
        <v>706718741</v>
      </c>
      <c r="R442" s="553"/>
      <c r="S442" s="743">
        <v>3181252</v>
      </c>
    </row>
    <row r="443" spans="1:19">
      <c r="B443" s="133" t="s">
        <v>539</v>
      </c>
      <c r="C443" s="133" t="s">
        <v>89</v>
      </c>
      <c r="D443" s="138"/>
      <c r="E443" s="749">
        <v>73932</v>
      </c>
      <c r="F443" s="140"/>
      <c r="G443" s="140">
        <v>0</v>
      </c>
      <c r="H443" s="140"/>
      <c r="I443" s="740">
        <v>0</v>
      </c>
      <c r="J443" s="848"/>
      <c r="K443" s="740">
        <v>0</v>
      </c>
      <c r="L443" s="140"/>
      <c r="M443" s="741">
        <v>0</v>
      </c>
      <c r="N443" s="135"/>
      <c r="O443" s="740">
        <v>0</v>
      </c>
      <c r="P443" s="140"/>
      <c r="Q443" s="135">
        <f t="shared" ref="Q443" si="39">ROUND(+SUM(E443)+SUM(G443)-SUM(I443)+SUM(K443) +SUM(M443)-SUM(O443),0)</f>
        <v>73932</v>
      </c>
      <c r="R443" s="553"/>
      <c r="S443" s="743">
        <v>0</v>
      </c>
    </row>
    <row r="444" spans="1:19" s="120" customFormat="1" ht="15">
      <c r="B444" s="133" t="s">
        <v>648</v>
      </c>
      <c r="C444" s="133" t="s">
        <v>83</v>
      </c>
      <c r="D444" s="119"/>
      <c r="E444" s="747">
        <v>579968</v>
      </c>
      <c r="F444" s="135"/>
      <c r="G444" s="140">
        <v>0</v>
      </c>
      <c r="H444" s="140"/>
      <c r="I444" s="740">
        <v>0</v>
      </c>
      <c r="J444" s="848"/>
      <c r="K444" s="740">
        <v>0</v>
      </c>
      <c r="L444" s="140"/>
      <c r="M444" s="741">
        <v>0</v>
      </c>
      <c r="N444" s="135"/>
      <c r="O444" s="740">
        <v>0</v>
      </c>
      <c r="P444" s="135"/>
      <c r="Q444" s="135">
        <f>ROUND(+SUM(E444)+SUM(G444)-SUM(I444)+SUM(K444) +SUM(M444)-SUM(O444),0)</f>
        <v>579968</v>
      </c>
      <c r="R444" s="553"/>
      <c r="S444" s="743">
        <v>0</v>
      </c>
    </row>
    <row r="445" spans="1:19">
      <c r="A445" s="120"/>
      <c r="B445" s="133" t="s">
        <v>552</v>
      </c>
      <c r="C445" s="133" t="s">
        <v>83</v>
      </c>
      <c r="D445" s="119"/>
      <c r="E445" s="748">
        <v>15499867</v>
      </c>
      <c r="F445" s="135"/>
      <c r="G445" s="140">
        <v>10000000</v>
      </c>
      <c r="H445" s="140"/>
      <c r="I445" s="740">
        <v>7506756</v>
      </c>
      <c r="J445" s="848"/>
      <c r="K445" s="740">
        <v>0</v>
      </c>
      <c r="L445" s="140"/>
      <c r="M445" s="741">
        <v>0</v>
      </c>
      <c r="N445" s="135"/>
      <c r="O445" s="740">
        <v>2134334</v>
      </c>
      <c r="P445" s="135"/>
      <c r="Q445" s="135">
        <f>ROUND(+SUM(E445)+SUM(G445)-SUM(I445)+SUM(K445) +SUM(M445)-SUM(O445),0)</f>
        <v>15858777</v>
      </c>
      <c r="R445" s="553"/>
      <c r="S445" s="743">
        <v>2134334</v>
      </c>
    </row>
    <row r="446" spans="1:19">
      <c r="A446" s="47"/>
      <c r="B446" s="133" t="s">
        <v>705</v>
      </c>
      <c r="C446" s="133" t="s">
        <v>83</v>
      </c>
      <c r="D446" s="119"/>
      <c r="E446" s="750">
        <v>647716197</v>
      </c>
      <c r="F446" s="135"/>
      <c r="G446" s="140">
        <v>50000000</v>
      </c>
      <c r="H446" s="140"/>
      <c r="I446" s="740">
        <v>0</v>
      </c>
      <c r="J446" s="848"/>
      <c r="K446" s="740">
        <v>0</v>
      </c>
      <c r="L446" s="140"/>
      <c r="M446" s="741">
        <v>0</v>
      </c>
      <c r="N446" s="135"/>
      <c r="O446" s="740">
        <v>36339853</v>
      </c>
      <c r="P446" s="135"/>
      <c r="Q446" s="135">
        <f>ROUND(+SUM(E446)+SUM(G446)-SUM(I446)+SUM(K446) +SUM(M446)-SUM(O446),0)</f>
        <v>661376344</v>
      </c>
      <c r="R446" s="553"/>
      <c r="S446" s="743">
        <v>36339853</v>
      </c>
    </row>
    <row r="447" spans="1:19">
      <c r="A447" s="47"/>
      <c r="B447" s="47" t="s">
        <v>706</v>
      </c>
      <c r="C447" s="15" t="s">
        <v>83</v>
      </c>
      <c r="D447" s="134"/>
      <c r="E447" s="612">
        <f>ROUND(SUM(E437:E446),0)</f>
        <v>1405521201</v>
      </c>
      <c r="F447" s="136"/>
      <c r="G447" s="612">
        <f>ROUND(SUM(G437:G446),0)</f>
        <v>920650000</v>
      </c>
      <c r="H447" s="136"/>
      <c r="I447" s="612">
        <f>ROUND(SUM(I437:I446),0)</f>
        <v>714599705</v>
      </c>
      <c r="J447" s="136"/>
      <c r="K447" s="612">
        <f>ROUND(SUM(K437:K446),0)</f>
        <v>0</v>
      </c>
      <c r="L447" s="136"/>
      <c r="M447" s="612">
        <f>ROUND(SUM(M437:M446),0)</f>
        <v>0</v>
      </c>
      <c r="N447" s="135"/>
      <c r="O447" s="612">
        <f>ROUND(SUM(O437:O446),0)</f>
        <v>192496423</v>
      </c>
      <c r="P447" s="136"/>
      <c r="Q447" s="657">
        <f>ROUND(+SUM(E447)+SUM(G447)-SUM(I447)+SUM(K447) +SUM(M447)-SUM(O447),0)</f>
        <v>1419075073</v>
      </c>
      <c r="R447" s="553"/>
      <c r="S447" s="612">
        <f>ROUND(SUM(S437:S446),0)</f>
        <v>192496423</v>
      </c>
    </row>
    <row r="448" spans="1:19">
      <c r="A448" s="46"/>
      <c r="B448" s="47"/>
      <c r="C448" s="15" t="s">
        <v>83</v>
      </c>
      <c r="D448" s="134"/>
      <c r="E448" s="150"/>
      <c r="F448" s="136"/>
      <c r="G448" s="150"/>
      <c r="H448" s="136"/>
      <c r="I448" s="150"/>
      <c r="J448" s="136"/>
      <c r="K448" s="150"/>
      <c r="L448" s="136"/>
      <c r="M448" s="150"/>
      <c r="N448" s="135"/>
      <c r="O448" s="150"/>
      <c r="P448" s="136"/>
      <c r="Q448" s="150"/>
      <c r="R448" s="553"/>
      <c r="S448" s="150"/>
    </row>
    <row r="449" spans="1:19" ht="18.75" thickBot="1">
      <c r="A449" s="46"/>
      <c r="B449" s="46" t="s">
        <v>707</v>
      </c>
      <c r="C449" s="133" t="s">
        <v>83</v>
      </c>
      <c r="D449" s="134"/>
      <c r="E449" s="164">
        <f>ROUND(SUM(E428+E433+E447),0)</f>
        <v>1431768275</v>
      </c>
      <c r="F449" s="136"/>
      <c r="G449" s="164">
        <f>ROUND(SUM(G428+G433+G447),0)</f>
        <v>1212747000</v>
      </c>
      <c r="H449" s="136"/>
      <c r="I449" s="164">
        <f>ROUND(SUM(I428+I433+I447),0)</f>
        <v>729068371</v>
      </c>
      <c r="J449" s="136"/>
      <c r="K449" s="164">
        <f>ROUND(SUM(K428+K433+K447),0)</f>
        <v>0</v>
      </c>
      <c r="L449" s="136"/>
      <c r="M449" s="164">
        <f>ROUND(SUM(M428+M433+M447),0)</f>
        <v>0</v>
      </c>
      <c r="N449" s="135"/>
      <c r="O449" s="164">
        <f>ROUND(SUM(O428+O433+O447),0)</f>
        <v>418648882</v>
      </c>
      <c r="P449" s="136"/>
      <c r="Q449" s="161">
        <f>ROUND(+SUM(E449)+SUM(G449)-SUM(I449)+SUM(K449) +SUM(M449)-SUM(O449),0)</f>
        <v>1496798022</v>
      </c>
      <c r="R449" s="553"/>
      <c r="S449" s="164">
        <f>ROUND(SUM(S428+S433+S447),0)</f>
        <v>418648882</v>
      </c>
    </row>
    <row r="450" spans="1:19" ht="18.75" thickTop="1">
      <c r="C450" s="15" t="s">
        <v>83</v>
      </c>
      <c r="E450" s="159"/>
      <c r="F450" s="149"/>
      <c r="G450" s="149"/>
      <c r="H450" s="149"/>
      <c r="I450" s="159"/>
      <c r="J450" s="149"/>
      <c r="K450" s="159"/>
      <c r="L450" s="149"/>
      <c r="M450" s="159"/>
      <c r="N450" s="135"/>
      <c r="O450" s="159"/>
      <c r="P450" s="149"/>
      <c r="Q450" s="159"/>
      <c r="R450" s="553"/>
      <c r="S450" s="159"/>
    </row>
    <row r="451" spans="1:19" ht="18.75" thickBot="1">
      <c r="A451" s="118" t="s">
        <v>481</v>
      </c>
      <c r="B451" s="120"/>
      <c r="C451" s="259" t="s">
        <v>83</v>
      </c>
      <c r="D451" s="134"/>
      <c r="E451" s="160">
        <f>ROUND(SUM(E449+E422+E365),0)</f>
        <v>488143219746</v>
      </c>
      <c r="F451" s="136"/>
      <c r="G451" s="160">
        <f>ROUND(SUM(G449+G422+G365),0)</f>
        <v>344077974966</v>
      </c>
      <c r="H451" s="136"/>
      <c r="I451" s="160">
        <f>ROUND(SUM(I449+I422+I365),0)</f>
        <v>146153514192</v>
      </c>
      <c r="J451" s="136"/>
      <c r="K451" s="160">
        <f>ROUND(SUM(K449+K422+K365),0)</f>
        <v>0</v>
      </c>
      <c r="L451" s="136"/>
      <c r="M451" s="160">
        <f>ROUND(SUM(M449+M422+M365),0)</f>
        <v>8223854572</v>
      </c>
      <c r="N451" s="135"/>
      <c r="O451" s="160">
        <f>ROUND(SUM(O449+O422+O365),0)</f>
        <v>280898172431</v>
      </c>
      <c r="P451" s="136"/>
      <c r="Q451" s="161">
        <f>ROUND(SUM(Q365+Q422+Q449),0)</f>
        <v>413393362661</v>
      </c>
      <c r="R451" s="553"/>
      <c r="S451" s="160">
        <f>ROUND(SUM(S449+S422+S365),0)</f>
        <v>280868288942</v>
      </c>
    </row>
    <row r="452" spans="1:19" ht="18.75" thickTop="1"/>
    <row r="456" spans="1:19">
      <c r="A456" s="611" t="s">
        <v>482</v>
      </c>
      <c r="B456" s="61" t="s">
        <v>483</v>
      </c>
      <c r="C456" s="61"/>
      <c r="D456" s="61"/>
      <c r="E456" s="61"/>
      <c r="F456" s="61"/>
      <c r="G456" s="61"/>
      <c r="H456" s="61"/>
      <c r="I456" s="61"/>
      <c r="J456" s="61"/>
      <c r="K456" s="61"/>
      <c r="L456" s="61"/>
      <c r="M456" s="61"/>
      <c r="N456" s="61"/>
      <c r="O456" s="61"/>
      <c r="P456" s="61"/>
      <c r="Q456" s="61"/>
      <c r="R456" s="61"/>
      <c r="S456" s="61"/>
    </row>
    <row r="457" spans="1:19">
      <c r="A457" s="611" t="s">
        <v>484</v>
      </c>
      <c r="B457" s="61" t="s">
        <v>485</v>
      </c>
      <c r="C457" s="61"/>
      <c r="D457" s="61"/>
      <c r="E457" s="61"/>
      <c r="F457" s="61"/>
      <c r="G457" s="61"/>
      <c r="H457" s="61"/>
      <c r="I457" s="61"/>
      <c r="J457" s="61"/>
      <c r="K457" s="61"/>
      <c r="L457" s="61"/>
      <c r="M457" s="61"/>
      <c r="N457" s="61"/>
      <c r="O457" s="61"/>
      <c r="P457" s="61"/>
      <c r="Q457" s="61"/>
      <c r="R457" s="61"/>
      <c r="S457" s="61"/>
    </row>
    <row r="458" spans="1:19" ht="35.85" customHeight="1">
      <c r="A458" s="831" t="s">
        <v>83</v>
      </c>
      <c r="B458" s="1441"/>
      <c r="C458" s="1442"/>
      <c r="D458" s="1442"/>
      <c r="E458" s="1442"/>
      <c r="F458" s="1442"/>
      <c r="G458" s="1442"/>
      <c r="H458" s="1442"/>
      <c r="I458" s="1442"/>
      <c r="J458" s="1442"/>
      <c r="K458" s="1442"/>
      <c r="L458" s="1442"/>
      <c r="M458" s="1442"/>
      <c r="N458" s="1442"/>
      <c r="O458" s="1442"/>
      <c r="P458" s="1442"/>
    </row>
  </sheetData>
  <mergeCells count="9">
    <mergeCell ref="B385:S385"/>
    <mergeCell ref="B304:S304"/>
    <mergeCell ref="A3:H3"/>
    <mergeCell ref="A4:H4"/>
    <mergeCell ref="A5:H5"/>
    <mergeCell ref="A6:H6"/>
    <mergeCell ref="B226:S226"/>
    <mergeCell ref="B155:S155"/>
    <mergeCell ref="B156:S156"/>
  </mergeCells>
  <printOptions horizontalCentered="1"/>
  <pageMargins left="0.4" right="0.5" top="0.95" bottom="0.25" header="0.3" footer="0.25"/>
  <pageSetup scale="39" firstPageNumber="83" fitToHeight="0" orientation="landscape" useFirstPageNumber="1" r:id="rId1"/>
  <headerFooter scaleWithDoc="0">
    <oddFooter>&amp;R&amp;8&amp;P</oddFooter>
  </headerFooter>
  <rowBreaks count="5" manualBreakCount="5">
    <brk id="84" max="18" man="1"/>
    <brk id="156" max="18" man="1"/>
    <brk id="227" max="18" man="1"/>
    <brk id="305" max="18" man="1"/>
    <brk id="386" max="1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33"/>
  <sheetViews>
    <sheetView showGridLines="0" zoomScale="80" zoomScaleNormal="80" workbookViewId="0"/>
  </sheetViews>
  <sheetFormatPr defaultColWidth="9.77734375" defaultRowHeight="15"/>
  <cols>
    <col min="1" max="1" width="57.44140625" style="61" customWidth="1"/>
    <col min="2" max="2" width="3.109375" style="61" customWidth="1"/>
    <col min="3" max="3" width="18.5546875" style="61" customWidth="1"/>
    <col min="4" max="4" width="3.109375" style="61" customWidth="1"/>
    <col min="5" max="5" width="18.44140625" style="61" customWidth="1"/>
    <col min="6" max="6" width="3.109375" style="61" customWidth="1"/>
    <col min="7" max="7" width="18.5546875" style="61" bestFit="1" customWidth="1"/>
    <col min="8" max="8" width="3.109375" style="61" customWidth="1"/>
    <col min="9" max="9" width="18.5546875" style="61" customWidth="1"/>
    <col min="10" max="16384" width="9.77734375" style="61"/>
  </cols>
  <sheetData>
    <row r="1" spans="1:9">
      <c r="A1" s="342" t="s">
        <v>76</v>
      </c>
    </row>
    <row r="3" spans="1:9" ht="18">
      <c r="A3" s="20" t="s">
        <v>77</v>
      </c>
      <c r="B3" s="37"/>
      <c r="C3" s="37"/>
      <c r="D3" s="37"/>
      <c r="E3" s="37"/>
      <c r="F3" s="37"/>
      <c r="G3" s="37"/>
      <c r="H3" s="37"/>
      <c r="I3" s="37"/>
    </row>
    <row r="4" spans="1:9" ht="18">
      <c r="A4" s="20" t="s">
        <v>78</v>
      </c>
      <c r="B4" s="37"/>
      <c r="C4" s="37"/>
      <c r="D4" s="37"/>
      <c r="E4" s="37"/>
      <c r="F4" s="37"/>
      <c r="G4" s="37"/>
      <c r="H4" s="37"/>
      <c r="I4" s="165" t="s">
        <v>708</v>
      </c>
    </row>
    <row r="5" spans="1:9" ht="18">
      <c r="A5" s="20" t="s">
        <v>709</v>
      </c>
      <c r="B5"/>
      <c r="C5"/>
      <c r="D5"/>
      <c r="E5"/>
      <c r="F5"/>
      <c r="G5"/>
      <c r="H5"/>
      <c r="I5" s="37" t="s">
        <v>83</v>
      </c>
    </row>
    <row r="6" spans="1:9" ht="18">
      <c r="A6" s="166" t="s">
        <v>2264</v>
      </c>
      <c r="B6" s="37"/>
      <c r="C6" s="37"/>
      <c r="D6" s="37"/>
      <c r="E6" s="37"/>
      <c r="F6" s="37"/>
      <c r="G6" s="37"/>
      <c r="H6" s="37"/>
      <c r="I6" s="37"/>
    </row>
    <row r="7" spans="1:9" ht="18">
      <c r="A7" s="7" t="s">
        <v>81</v>
      </c>
      <c r="B7" s="37"/>
      <c r="C7" s="37"/>
      <c r="D7" s="37"/>
      <c r="E7" s="37"/>
      <c r="F7" s="37"/>
      <c r="G7" s="37"/>
      <c r="H7" s="37"/>
      <c r="I7" s="37"/>
    </row>
    <row r="8" spans="1:9" ht="18">
      <c r="A8" s="7"/>
      <c r="B8" s="37"/>
      <c r="C8" s="37"/>
      <c r="D8" s="37"/>
      <c r="E8" s="37"/>
      <c r="F8" s="37"/>
      <c r="G8" s="37"/>
      <c r="H8" s="37"/>
      <c r="I8" s="37"/>
    </row>
    <row r="9" spans="1:9">
      <c r="A9" s="37"/>
      <c r="B9" s="37"/>
      <c r="C9" s="37"/>
      <c r="D9" s="37"/>
      <c r="E9" s="37"/>
      <c r="F9" s="37"/>
      <c r="G9" s="37"/>
      <c r="H9" s="37"/>
      <c r="I9" s="37"/>
    </row>
    <row r="10" spans="1:9" ht="15.75">
      <c r="A10" s="37"/>
      <c r="B10" s="37"/>
      <c r="C10" s="167" t="s">
        <v>710</v>
      </c>
      <c r="D10" s="40"/>
      <c r="E10" s="40"/>
      <c r="F10" s="40"/>
      <c r="G10" s="570"/>
      <c r="H10" s="40"/>
      <c r="I10" s="167" t="s">
        <v>710</v>
      </c>
    </row>
    <row r="11" spans="1:9" ht="15.75">
      <c r="A11" s="37"/>
      <c r="B11" s="37"/>
      <c r="C11" s="168" t="s">
        <v>2270</v>
      </c>
      <c r="D11" s="40"/>
      <c r="E11" s="167" t="s">
        <v>711</v>
      </c>
      <c r="F11" s="40"/>
      <c r="G11" s="571" t="s">
        <v>712</v>
      </c>
      <c r="H11" s="40"/>
      <c r="I11" s="169" t="s">
        <v>2273</v>
      </c>
    </row>
    <row r="12" spans="1:9">
      <c r="A12" s="37"/>
      <c r="B12" s="37"/>
      <c r="C12" s="38"/>
      <c r="D12" s="37"/>
      <c r="E12" s="38"/>
      <c r="F12" s="37"/>
      <c r="G12" s="572"/>
      <c r="H12" s="37"/>
      <c r="I12" s="38"/>
    </row>
    <row r="13" spans="1:9" ht="15.75">
      <c r="A13" s="40" t="s">
        <v>488</v>
      </c>
      <c r="B13" s="37"/>
      <c r="C13" s="37"/>
      <c r="D13" s="37"/>
      <c r="E13" s="37"/>
      <c r="F13" s="37"/>
      <c r="G13" s="573"/>
      <c r="H13" s="37"/>
      <c r="I13" s="37"/>
    </row>
    <row r="14" spans="1:9">
      <c r="A14" s="170" t="s">
        <v>713</v>
      </c>
      <c r="B14" s="37" t="s">
        <v>83</v>
      </c>
      <c r="C14" s="36">
        <v>11426</v>
      </c>
      <c r="D14" s="37"/>
      <c r="E14" s="171">
        <v>0</v>
      </c>
      <c r="F14" s="37"/>
      <c r="G14" s="574">
        <v>50</v>
      </c>
      <c r="H14" s="37"/>
      <c r="I14" s="36">
        <f>ROUND(SUM(C14+E14)-SUM(G14),0)</f>
        <v>11376</v>
      </c>
    </row>
    <row r="15" spans="1:9" ht="18" customHeight="1">
      <c r="A15" s="173" t="s">
        <v>714</v>
      </c>
      <c r="B15" s="37" t="s">
        <v>83</v>
      </c>
      <c r="C15" s="174">
        <f>ROUND(SUM(C14:C14),0)</f>
        <v>11426</v>
      </c>
      <c r="D15" s="37" t="s">
        <v>83</v>
      </c>
      <c r="E15" s="175">
        <f>ROUND(SUM(E14:E14),0)</f>
        <v>0</v>
      </c>
      <c r="F15" s="37" t="s">
        <v>83</v>
      </c>
      <c r="G15" s="719">
        <f>ROUND(SUM(G14:G14),0)</f>
        <v>50</v>
      </c>
      <c r="H15" s="37" t="s">
        <v>83</v>
      </c>
      <c r="I15" s="174">
        <f>ROUND(SUM(I14:I14),0)</f>
        <v>11376</v>
      </c>
    </row>
    <row r="16" spans="1:9">
      <c r="A16" s="37"/>
      <c r="B16" s="37" t="s">
        <v>83</v>
      </c>
      <c r="C16" s="38"/>
      <c r="D16" s="37"/>
      <c r="E16" s="37"/>
      <c r="F16" s="37"/>
      <c r="G16" s="572"/>
      <c r="H16" s="37"/>
      <c r="I16" s="38"/>
    </row>
    <row r="17" spans="1:9">
      <c r="A17" s="37"/>
      <c r="B17" s="37" t="s">
        <v>83</v>
      </c>
      <c r="C17" s="37"/>
      <c r="D17" s="37"/>
      <c r="E17" s="37"/>
      <c r="F17" s="37"/>
      <c r="G17" s="573"/>
      <c r="H17" s="37"/>
      <c r="I17" s="37"/>
    </row>
    <row r="18" spans="1:9" ht="15.75">
      <c r="A18" s="40" t="s">
        <v>715</v>
      </c>
      <c r="B18" s="37" t="s">
        <v>83</v>
      </c>
      <c r="C18" s="37"/>
      <c r="D18" s="37"/>
      <c r="E18" s="37"/>
      <c r="F18" s="37"/>
      <c r="G18" s="573"/>
      <c r="H18" s="37"/>
      <c r="I18" s="37"/>
    </row>
    <row r="19" spans="1:9">
      <c r="A19" s="464" t="s">
        <v>716</v>
      </c>
      <c r="B19" s="176" t="s">
        <v>717</v>
      </c>
      <c r="C19" s="575">
        <v>9000</v>
      </c>
      <c r="D19" s="37"/>
      <c r="E19" s="44">
        <v>0</v>
      </c>
      <c r="F19" s="37"/>
      <c r="G19" s="576">
        <v>0</v>
      </c>
      <c r="H19" s="37"/>
      <c r="I19" s="37">
        <f>ROUND(SUM(C19+E19)-SUM(G19),0)</f>
        <v>9000</v>
      </c>
    </row>
    <row r="20" spans="1:9" ht="18" customHeight="1">
      <c r="A20" s="40" t="s">
        <v>718</v>
      </c>
      <c r="B20" s="37" t="s">
        <v>83</v>
      </c>
      <c r="C20" s="40">
        <f>ROUND(SUM(+C19),0)</f>
        <v>9000</v>
      </c>
      <c r="D20" s="37" t="s">
        <v>83</v>
      </c>
      <c r="E20" s="175">
        <f>ROUND(SUM(E19:E19),0)</f>
        <v>0</v>
      </c>
      <c r="F20" s="37" t="s">
        <v>83</v>
      </c>
      <c r="G20" s="851">
        <f>ROUND(SUM(G19:G19),0)</f>
        <v>0</v>
      </c>
      <c r="H20" s="37" t="s">
        <v>83</v>
      </c>
      <c r="I20" s="174">
        <f>ROUND(SUM(I19:I19),0)</f>
        <v>9000</v>
      </c>
    </row>
    <row r="21" spans="1:9">
      <c r="A21" s="37"/>
      <c r="B21" s="37" t="s">
        <v>83</v>
      </c>
      <c r="C21" s="38"/>
      <c r="D21" s="37"/>
      <c r="E21" s="37"/>
      <c r="F21" s="37"/>
      <c r="G21" s="577"/>
      <c r="H21" s="37"/>
      <c r="I21" s="38"/>
    </row>
    <row r="22" spans="1:9">
      <c r="A22" s="37"/>
      <c r="B22" s="37" t="s">
        <v>83</v>
      </c>
      <c r="C22" s="37"/>
      <c r="D22" s="37"/>
      <c r="E22" s="129"/>
      <c r="F22" s="37"/>
      <c r="G22" s="578"/>
      <c r="H22" s="37"/>
      <c r="I22" s="37"/>
    </row>
    <row r="23" spans="1:9" ht="15.75">
      <c r="A23" s="40" t="s">
        <v>719</v>
      </c>
      <c r="B23" s="37" t="s">
        <v>83</v>
      </c>
      <c r="C23" s="37"/>
      <c r="D23" s="37"/>
      <c r="E23" s="37"/>
      <c r="F23" s="37"/>
      <c r="G23" s="573"/>
      <c r="H23" s="37"/>
      <c r="I23" s="37"/>
    </row>
    <row r="24" spans="1:9">
      <c r="A24" s="464" t="s">
        <v>2138</v>
      </c>
      <c r="B24" s="37" t="s">
        <v>83</v>
      </c>
      <c r="C24" s="37">
        <v>19151</v>
      </c>
      <c r="D24" s="37"/>
      <c r="E24" s="44">
        <v>590</v>
      </c>
      <c r="F24" s="37"/>
      <c r="G24" s="576">
        <v>590</v>
      </c>
      <c r="H24" s="37"/>
      <c r="I24" s="37">
        <f>ROUND(SUM(C24+E24)-SUM(G24),0)</f>
        <v>19151</v>
      </c>
    </row>
    <row r="25" spans="1:9">
      <c r="A25" s="37" t="s">
        <v>720</v>
      </c>
      <c r="B25" s="37" t="s">
        <v>83</v>
      </c>
      <c r="C25" s="37">
        <v>23382</v>
      </c>
      <c r="D25" s="37"/>
      <c r="E25" s="44">
        <v>0</v>
      </c>
      <c r="F25" s="37"/>
      <c r="G25" s="576">
        <v>0</v>
      </c>
      <c r="H25" s="37"/>
      <c r="I25" s="37">
        <f>ROUND(SUM(C25+E25)-SUM(G25),0)</f>
        <v>23382</v>
      </c>
    </row>
    <row r="26" spans="1:9">
      <c r="A26" s="464" t="s">
        <v>2139</v>
      </c>
      <c r="B26" s="178" t="s">
        <v>717</v>
      </c>
      <c r="C26" s="37">
        <v>94091</v>
      </c>
      <c r="D26" s="37"/>
      <c r="E26" s="135">
        <v>0</v>
      </c>
      <c r="F26" s="37"/>
      <c r="G26" s="579">
        <v>0</v>
      </c>
      <c r="H26" s="37"/>
      <c r="I26" s="37">
        <f>ROUND(SUM(C26+E26)-SUM(G26),0)</f>
        <v>94091</v>
      </c>
    </row>
    <row r="27" spans="1:9" ht="18" customHeight="1">
      <c r="A27" s="40" t="s">
        <v>721</v>
      </c>
      <c r="B27" s="37" t="s">
        <v>83</v>
      </c>
      <c r="C27" s="41">
        <f>ROUND(SUM(C24:C26),0)</f>
        <v>136624</v>
      </c>
      <c r="D27" s="40" t="s">
        <v>83</v>
      </c>
      <c r="E27" s="174">
        <f>ROUND(SUM(E24:E26),0)</f>
        <v>590</v>
      </c>
      <c r="F27" s="40" t="s">
        <v>83</v>
      </c>
      <c r="G27" s="174">
        <f>ROUND(SUM(G24:G26),0)</f>
        <v>590</v>
      </c>
      <c r="H27" s="40" t="s">
        <v>83</v>
      </c>
      <c r="I27" s="41">
        <f>ROUND(SUM(I24:I26),0)</f>
        <v>136624</v>
      </c>
    </row>
    <row r="28" spans="1:9" ht="25.5" customHeight="1" thickBot="1">
      <c r="A28" s="40" t="s">
        <v>2173</v>
      </c>
      <c r="B28" s="37" t="s">
        <v>83</v>
      </c>
      <c r="C28" s="179">
        <f>ROUND(SUM(C15+C27+C20),0)</f>
        <v>157050</v>
      </c>
      <c r="D28" s="180"/>
      <c r="E28" s="179">
        <f>ROUND(SUM(E15+E27+E20),0)</f>
        <v>590</v>
      </c>
      <c r="F28" s="180"/>
      <c r="G28" s="580">
        <f>ROUND(SUM(G15+G27+G20),0)</f>
        <v>640</v>
      </c>
      <c r="H28" s="180"/>
      <c r="I28" s="179">
        <f>ROUND(SUM(I15+I27+I20),0)</f>
        <v>157000</v>
      </c>
    </row>
    <row r="29" spans="1:9" ht="15.75" thickTop="1">
      <c r="C29" s="37"/>
      <c r="E29" s="37"/>
    </row>
    <row r="30" spans="1:9">
      <c r="A30" s="1565" t="s">
        <v>83</v>
      </c>
      <c r="B30" s="1565"/>
      <c r="C30" s="1565"/>
      <c r="E30" s="37"/>
    </row>
    <row r="31" spans="1:9" ht="12.75" customHeight="1">
      <c r="A31" s="181"/>
    </row>
    <row r="32" spans="1:9" ht="12.75" customHeight="1">
      <c r="A32" s="181"/>
    </row>
    <row r="33" spans="1:1" ht="12.75" customHeight="1">
      <c r="A33" s="181"/>
    </row>
  </sheetData>
  <mergeCells count="1">
    <mergeCell ref="A30:C30"/>
  </mergeCells>
  <printOptions horizontalCentered="1"/>
  <pageMargins left="1" right="0.5" top="0.75" bottom="0.25" header="0.3" footer="0.25"/>
  <pageSetup scale="70" orientation="landscape" r:id="rId1"/>
  <headerFooter scaleWithDoc="0">
    <oddFooter>&amp;R&amp;8 89</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0"/>
  <sheetViews>
    <sheetView showGridLines="0" zoomScale="80" zoomScaleNormal="80" workbookViewId="0"/>
  </sheetViews>
  <sheetFormatPr defaultColWidth="9.77734375" defaultRowHeight="15"/>
  <cols>
    <col min="1" max="1" width="57.109375" style="184" customWidth="1"/>
    <col min="2" max="2" width="3.109375" style="184" customWidth="1"/>
    <col min="3" max="3" width="18.44140625" style="184" customWidth="1"/>
    <col min="4" max="4" width="3.109375" style="184" customWidth="1"/>
    <col min="5" max="5" width="18.44140625" style="184" customWidth="1"/>
    <col min="6" max="6" width="3.109375" style="184" customWidth="1"/>
    <col min="7" max="7" width="18.5546875" style="184" bestFit="1" customWidth="1"/>
    <col min="8" max="8" width="3.109375" style="184" customWidth="1"/>
    <col min="9" max="9" width="18.5546875" style="184" customWidth="1"/>
    <col min="10" max="16384" width="9.77734375" style="184"/>
  </cols>
  <sheetData>
    <row r="1" spans="1:9">
      <c r="A1" s="342" t="s">
        <v>76</v>
      </c>
    </row>
    <row r="3" spans="1:9" ht="18">
      <c r="A3" s="183" t="s">
        <v>77</v>
      </c>
      <c r="B3" s="177"/>
      <c r="C3" s="177"/>
      <c r="D3" s="177"/>
      <c r="E3" s="177"/>
      <c r="F3" s="177"/>
      <c r="G3" s="177"/>
      <c r="H3" s="177"/>
      <c r="I3" s="177"/>
    </row>
    <row r="4" spans="1:9" ht="18">
      <c r="A4" s="183" t="s">
        <v>722</v>
      </c>
      <c r="B4" s="177"/>
      <c r="C4" s="177"/>
      <c r="D4" s="177"/>
      <c r="E4" s="177"/>
      <c r="F4" s="177"/>
      <c r="G4" s="177"/>
      <c r="H4" s="177"/>
      <c r="I4" s="185" t="s">
        <v>723</v>
      </c>
    </row>
    <row r="5" spans="1:9" ht="18">
      <c r="A5" s="473" t="s">
        <v>724</v>
      </c>
      <c r="B5" s="101"/>
      <c r="C5" s="101"/>
      <c r="D5" s="101"/>
      <c r="E5" s="101"/>
      <c r="F5" s="101"/>
      <c r="G5" s="101"/>
      <c r="H5" s="101"/>
      <c r="I5" s="177" t="s">
        <v>83</v>
      </c>
    </row>
    <row r="6" spans="1:9" ht="18">
      <c r="A6" s="186" t="s">
        <v>2264</v>
      </c>
      <c r="B6" s="177"/>
      <c r="C6" s="177"/>
      <c r="D6" s="177"/>
      <c r="E6" s="177"/>
      <c r="F6" s="177"/>
      <c r="G6" s="177"/>
      <c r="H6" s="177"/>
      <c r="I6" s="177"/>
    </row>
    <row r="7" spans="1:9" ht="18">
      <c r="A7" s="187" t="s">
        <v>81</v>
      </c>
      <c r="B7" s="177"/>
      <c r="C7" s="177"/>
      <c r="D7" s="177"/>
      <c r="E7" s="177"/>
      <c r="F7" s="177"/>
      <c r="G7" s="177"/>
      <c r="H7" s="177"/>
      <c r="I7" s="177"/>
    </row>
    <row r="8" spans="1:9">
      <c r="A8" s="177"/>
      <c r="B8" s="177"/>
      <c r="C8" s="177"/>
      <c r="D8" s="177"/>
      <c r="E8" s="177"/>
      <c r="F8" s="177"/>
      <c r="G8" s="177"/>
      <c r="H8" s="177"/>
      <c r="I8" s="177"/>
    </row>
    <row r="9" spans="1:9" ht="15.75">
      <c r="A9" s="177"/>
      <c r="B9" s="177"/>
      <c r="C9" s="188" t="s">
        <v>710</v>
      </c>
      <c r="D9" s="189"/>
      <c r="E9" s="189"/>
      <c r="F9" s="189"/>
      <c r="G9" s="189"/>
      <c r="H9" s="189"/>
      <c r="I9" s="188" t="s">
        <v>710</v>
      </c>
    </row>
    <row r="10" spans="1:9" ht="15.75">
      <c r="A10" s="177"/>
      <c r="B10" s="177"/>
      <c r="C10" s="474" t="s">
        <v>2270</v>
      </c>
      <c r="D10" s="189"/>
      <c r="E10" s="475" t="s">
        <v>711</v>
      </c>
      <c r="F10" s="189"/>
      <c r="G10" s="475" t="s">
        <v>712</v>
      </c>
      <c r="H10" s="189"/>
      <c r="I10" s="474" t="s">
        <v>2273</v>
      </c>
    </row>
    <row r="11" spans="1:9">
      <c r="A11" s="177"/>
      <c r="B11" s="177"/>
      <c r="C11" s="190"/>
      <c r="D11" s="177"/>
      <c r="E11" s="190"/>
      <c r="F11" s="177"/>
      <c r="G11" s="190"/>
      <c r="H11" s="190"/>
      <c r="I11" s="190"/>
    </row>
    <row r="12" spans="1:9" ht="15.75" customHeight="1">
      <c r="A12" s="189" t="s">
        <v>725</v>
      </c>
      <c r="B12" s="177"/>
      <c r="C12" s="190"/>
      <c r="D12" s="177"/>
      <c r="E12" s="190"/>
      <c r="F12" s="177"/>
      <c r="G12" s="190"/>
      <c r="H12" s="190"/>
      <c r="I12" s="190"/>
    </row>
    <row r="13" spans="1:9" ht="15" customHeight="1">
      <c r="A13" s="476" t="s">
        <v>726</v>
      </c>
      <c r="B13" s="177" t="s">
        <v>83</v>
      </c>
      <c r="C13" s="191" t="s">
        <v>83</v>
      </c>
      <c r="D13" s="191"/>
      <c r="E13" s="193"/>
      <c r="F13" s="193"/>
      <c r="G13" s="193"/>
      <c r="H13" s="191"/>
      <c r="I13" s="477"/>
    </row>
    <row r="14" spans="1:9" ht="15.75" customHeight="1">
      <c r="A14" s="478" t="s">
        <v>727</v>
      </c>
      <c r="B14" s="177" t="s">
        <v>83</v>
      </c>
      <c r="C14" s="177"/>
      <c r="D14" s="177"/>
      <c r="E14" s="177"/>
      <c r="F14" s="177"/>
      <c r="G14" s="177"/>
      <c r="H14" s="177"/>
      <c r="I14" s="177"/>
    </row>
    <row r="15" spans="1:9" ht="14.25" customHeight="1">
      <c r="A15" s="717" t="s">
        <v>728</v>
      </c>
      <c r="B15" s="209" t="s">
        <v>717</v>
      </c>
      <c r="C15" s="195">
        <v>714</v>
      </c>
      <c r="D15" s="191"/>
      <c r="E15" s="195">
        <v>0</v>
      </c>
      <c r="F15" s="193"/>
      <c r="G15" s="195">
        <v>50</v>
      </c>
      <c r="H15" s="191"/>
      <c r="I15" s="196">
        <f>ROUND(SUM(C15+E15)-SUM(G15),0)</f>
        <v>664</v>
      </c>
    </row>
    <row r="16" spans="1:9" ht="15.75" customHeight="1">
      <c r="A16" s="478" t="s">
        <v>729</v>
      </c>
      <c r="B16" s="177" t="s">
        <v>83</v>
      </c>
      <c r="C16" s="479"/>
      <c r="D16" s="479"/>
      <c r="E16" s="479"/>
      <c r="F16" s="480"/>
      <c r="G16" s="479"/>
      <c r="H16" s="479"/>
      <c r="I16" s="480"/>
    </row>
    <row r="17" spans="1:9" ht="15.75" customHeight="1">
      <c r="A17" s="717" t="s">
        <v>730</v>
      </c>
      <c r="B17" s="209" t="s">
        <v>717</v>
      </c>
      <c r="C17" s="479">
        <v>8400</v>
      </c>
      <c r="D17" s="479"/>
      <c r="E17" s="479">
        <v>0</v>
      </c>
      <c r="F17" s="480"/>
      <c r="G17" s="479">
        <v>0</v>
      </c>
      <c r="H17" s="479"/>
      <c r="I17" s="480">
        <f>ROUND(SUM(C17+E17)-SUM(G17),0)</f>
        <v>8400</v>
      </c>
    </row>
    <row r="18" spans="1:9" ht="15.75" customHeight="1">
      <c r="A18" s="194" t="s">
        <v>731</v>
      </c>
      <c r="B18" s="209" t="s">
        <v>717</v>
      </c>
      <c r="C18" s="479">
        <v>1150</v>
      </c>
      <c r="D18" s="479"/>
      <c r="E18" s="479">
        <v>0</v>
      </c>
      <c r="F18" s="480"/>
      <c r="G18" s="479">
        <v>0</v>
      </c>
      <c r="H18" s="479"/>
      <c r="I18" s="480">
        <f t="shared" ref="I18" si="0">ROUND(SUM(C18+E18)-SUM(G18),0)</f>
        <v>1150</v>
      </c>
    </row>
    <row r="19" spans="1:9" ht="15.75">
      <c r="A19" s="481" t="s">
        <v>732</v>
      </c>
      <c r="B19" s="177" t="s">
        <v>83</v>
      </c>
      <c r="C19" s="482">
        <f>ROUND(SUM(C15:C18),0)</f>
        <v>10264</v>
      </c>
      <c r="D19" s="479" t="s">
        <v>83</v>
      </c>
      <c r="E19" s="482">
        <f>ROUND(SUM(E15:E18),0)</f>
        <v>0</v>
      </c>
      <c r="F19" s="479" t="s">
        <v>83</v>
      </c>
      <c r="G19" s="482">
        <f>ROUND(SUM(G15:G18),0)</f>
        <v>50</v>
      </c>
      <c r="H19" s="479" t="s">
        <v>83</v>
      </c>
      <c r="I19" s="482">
        <f>ROUND(SUM(I15:I18),0)</f>
        <v>10214</v>
      </c>
    </row>
    <row r="20" spans="1:9">
      <c r="A20" s="177"/>
      <c r="B20" s="177"/>
      <c r="C20" s="483"/>
      <c r="D20" s="479"/>
      <c r="E20" s="483"/>
      <c r="F20" s="479"/>
      <c r="G20" s="483"/>
      <c r="H20" s="479"/>
      <c r="I20" s="483"/>
    </row>
    <row r="21" spans="1:9" ht="17.25" customHeight="1">
      <c r="A21" s="177"/>
      <c r="B21" s="177"/>
      <c r="C21" s="479"/>
      <c r="D21" s="479"/>
      <c r="E21" s="479"/>
      <c r="F21" s="479"/>
      <c r="G21" s="479"/>
      <c r="H21" s="479"/>
      <c r="I21" s="479"/>
    </row>
    <row r="22" spans="1:9" ht="16.5" customHeight="1">
      <c r="A22" s="198" t="s">
        <v>733</v>
      </c>
      <c r="B22" s="177" t="s">
        <v>83</v>
      </c>
      <c r="C22" s="479"/>
      <c r="D22" s="479" t="s">
        <v>83</v>
      </c>
      <c r="E22" s="479"/>
      <c r="F22" s="479" t="s">
        <v>83</v>
      </c>
      <c r="G22" s="479"/>
      <c r="H22" s="479" t="s">
        <v>83</v>
      </c>
      <c r="I22" s="479"/>
    </row>
    <row r="23" spans="1:9" ht="15.75" customHeight="1">
      <c r="A23" s="476" t="s">
        <v>726</v>
      </c>
      <c r="B23" s="177" t="s">
        <v>83</v>
      </c>
      <c r="C23" s="479"/>
      <c r="D23" s="479"/>
      <c r="E23" s="479"/>
      <c r="F23" s="479"/>
      <c r="G23" s="479"/>
      <c r="H23" s="479"/>
      <c r="I23" s="479"/>
    </row>
    <row r="24" spans="1:9" ht="15.6" customHeight="1">
      <c r="A24" s="478" t="s">
        <v>729</v>
      </c>
      <c r="B24" s="177" t="s">
        <v>83</v>
      </c>
      <c r="C24" s="479"/>
      <c r="D24" s="479"/>
      <c r="E24" s="479"/>
      <c r="F24" s="480"/>
      <c r="G24" s="479"/>
      <c r="H24" s="479"/>
      <c r="I24" s="480"/>
    </row>
    <row r="25" spans="1:9">
      <c r="A25" s="717" t="s">
        <v>734</v>
      </c>
      <c r="B25" s="209" t="s">
        <v>717</v>
      </c>
      <c r="C25" s="479">
        <v>1162</v>
      </c>
      <c r="D25" s="479"/>
      <c r="E25" s="479">
        <v>0</v>
      </c>
      <c r="F25" s="480"/>
      <c r="G25" s="479">
        <v>0</v>
      </c>
      <c r="H25" s="479"/>
      <c r="I25" s="480">
        <f t="shared" ref="I25" si="1">ROUND(SUM(C25+E25)-SUM(G25),0)</f>
        <v>1162</v>
      </c>
    </row>
    <row r="26" spans="1:9" ht="15.75">
      <c r="A26" s="481" t="s">
        <v>735</v>
      </c>
      <c r="B26" s="177" t="s">
        <v>83</v>
      </c>
      <c r="C26" s="199">
        <f>ROUND(SUM(C24:C25),0)</f>
        <v>1162</v>
      </c>
      <c r="D26" s="479" t="s">
        <v>83</v>
      </c>
      <c r="E26" s="199">
        <f>ROUND(SUM(E24:E25),0)</f>
        <v>0</v>
      </c>
      <c r="F26" s="479" t="s">
        <v>83</v>
      </c>
      <c r="G26" s="199">
        <f>ROUND(SUM(G24:G25),0)</f>
        <v>0</v>
      </c>
      <c r="H26" s="479" t="s">
        <v>83</v>
      </c>
      <c r="I26" s="199">
        <f>ROUND(SUM(I24:I25),0)</f>
        <v>1162</v>
      </c>
    </row>
    <row r="27" spans="1:9" ht="30.75" customHeight="1">
      <c r="A27" s="197"/>
      <c r="B27" s="177"/>
      <c r="C27" s="200"/>
      <c r="D27" s="177"/>
      <c r="E27" s="484"/>
      <c r="F27" s="177"/>
      <c r="G27" s="200"/>
      <c r="H27" s="177"/>
      <c r="I27" s="200"/>
    </row>
    <row r="28" spans="1:9" ht="15.75" customHeight="1" thickBot="1">
      <c r="A28" s="189" t="s">
        <v>736</v>
      </c>
      <c r="B28" s="485" t="s">
        <v>717</v>
      </c>
      <c r="C28" s="201">
        <f>ROUND(SUM(C19+C26),0)</f>
        <v>11426</v>
      </c>
      <c r="D28" s="202"/>
      <c r="E28" s="201">
        <f>ROUND(SUM(E19+E26),0)</f>
        <v>0</v>
      </c>
      <c r="F28" s="202"/>
      <c r="G28" s="201">
        <f>ROUND(SUM(G19+G26),0)</f>
        <v>50</v>
      </c>
      <c r="H28" s="202"/>
      <c r="I28" s="201">
        <f>ROUND(SUM(I19+I26),0)</f>
        <v>11376</v>
      </c>
    </row>
    <row r="29" spans="1:9" ht="15.75" thickTop="1">
      <c r="B29" s="184" t="s">
        <v>83</v>
      </c>
      <c r="C29" s="203" t="s">
        <v>83</v>
      </c>
      <c r="D29" s="184" t="s">
        <v>83</v>
      </c>
      <c r="E29" s="203" t="s">
        <v>83</v>
      </c>
      <c r="F29" s="184" t="s">
        <v>83</v>
      </c>
      <c r="G29" s="203" t="s">
        <v>83</v>
      </c>
      <c r="H29" s="184" t="s">
        <v>83</v>
      </c>
      <c r="I29" s="203" t="s">
        <v>83</v>
      </c>
    </row>
    <row r="30" spans="1:9">
      <c r="C30" s="184" t="s">
        <v>83</v>
      </c>
      <c r="E30" s="184" t="s">
        <v>83</v>
      </c>
      <c r="G30" s="184" t="s">
        <v>83</v>
      </c>
      <c r="I30" s="184" t="s">
        <v>83</v>
      </c>
    </row>
  </sheetData>
  <printOptions horizontalCentered="1"/>
  <pageMargins left="1" right="0.5" top="0.75" bottom="0.25" header="0.3" footer="0.25"/>
  <pageSetup scale="70" orientation="landscape" r:id="rId1"/>
  <headerFooter scaleWithDoc="0">
    <oddFooter>&amp;R&amp;8 90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41"/>
  <sheetViews>
    <sheetView showGridLines="0" zoomScale="80" zoomScaleNormal="80" workbookViewId="0"/>
  </sheetViews>
  <sheetFormatPr defaultColWidth="9.77734375" defaultRowHeight="15"/>
  <cols>
    <col min="1" max="1" width="57" style="184" customWidth="1"/>
    <col min="2" max="2" width="2.77734375" style="184" customWidth="1"/>
    <col min="3" max="3" width="18.44140625" style="184" customWidth="1"/>
    <col min="4" max="4" width="3" style="184" customWidth="1"/>
    <col min="5" max="5" width="18.5546875" style="184" customWidth="1"/>
    <col min="6" max="6" width="3" style="184" customWidth="1"/>
    <col min="7" max="7" width="18.5546875" style="184" bestFit="1" customWidth="1"/>
    <col min="8" max="8" width="3" style="184" customWidth="1"/>
    <col min="9" max="9" width="18.77734375" style="184" customWidth="1"/>
    <col min="10" max="10" width="3.77734375" style="184" customWidth="1"/>
    <col min="11" max="16384" width="9.77734375" style="184"/>
  </cols>
  <sheetData>
    <row r="1" spans="1:10">
      <c r="A1" s="342" t="s">
        <v>76</v>
      </c>
    </row>
    <row r="3" spans="1:10" ht="18">
      <c r="A3" s="183" t="s">
        <v>77</v>
      </c>
      <c r="B3" s="177"/>
      <c r="C3" s="177"/>
      <c r="D3" s="177"/>
      <c r="E3" s="177"/>
      <c r="F3" s="177"/>
      <c r="G3" s="177"/>
      <c r="H3" s="177"/>
      <c r="I3" s="177"/>
      <c r="J3" s="177"/>
    </row>
    <row r="4" spans="1:10" ht="18">
      <c r="A4" s="183" t="s">
        <v>737</v>
      </c>
      <c r="B4" s="177"/>
      <c r="C4" s="177"/>
      <c r="D4" s="177"/>
      <c r="E4" s="177"/>
      <c r="F4" s="177"/>
      <c r="G4" s="177"/>
      <c r="H4" s="177"/>
      <c r="I4" s="185" t="s">
        <v>738</v>
      </c>
      <c r="J4" s="177"/>
    </row>
    <row r="5" spans="1:10" ht="18">
      <c r="A5" s="890" t="s">
        <v>739</v>
      </c>
      <c r="B5" s="177"/>
      <c r="C5" s="177"/>
      <c r="D5" s="177"/>
      <c r="E5" s="177"/>
      <c r="F5" s="177"/>
      <c r="G5" s="177"/>
      <c r="H5" s="177"/>
      <c r="J5" s="185"/>
    </row>
    <row r="6" spans="1:10" ht="18">
      <c r="A6" s="186" t="s">
        <v>2264</v>
      </c>
      <c r="B6" s="177"/>
      <c r="C6" s="177"/>
      <c r="D6" s="177"/>
      <c r="E6" s="177"/>
      <c r="F6" s="177"/>
      <c r="G6" s="177"/>
      <c r="H6" s="177"/>
      <c r="I6" s="177"/>
      <c r="J6" s="177"/>
    </row>
    <row r="7" spans="1:10" ht="18">
      <c r="A7" s="187" t="s">
        <v>81</v>
      </c>
      <c r="B7" s="177"/>
      <c r="C7" s="177"/>
      <c r="D7" s="177"/>
      <c r="E7" s="177"/>
      <c r="F7" s="177"/>
      <c r="G7" s="177"/>
      <c r="H7" s="177"/>
      <c r="I7" s="177"/>
      <c r="J7" s="177"/>
    </row>
    <row r="8" spans="1:10" ht="18">
      <c r="A8" s="187"/>
      <c r="B8" s="177"/>
      <c r="C8" s="177"/>
      <c r="D8" s="177"/>
      <c r="E8" s="177"/>
      <c r="F8" s="177"/>
      <c r="G8" s="177"/>
      <c r="H8" s="177"/>
      <c r="I8" s="177"/>
      <c r="J8" s="177"/>
    </row>
    <row r="9" spans="1:10" ht="15.75">
      <c r="A9" s="177"/>
      <c r="B9" s="177"/>
      <c r="C9" s="188" t="s">
        <v>710</v>
      </c>
      <c r="D9" s="189"/>
      <c r="E9" s="189"/>
      <c r="F9" s="189"/>
      <c r="G9" s="189"/>
      <c r="H9" s="189"/>
      <c r="I9" s="188" t="s">
        <v>710</v>
      </c>
      <c r="J9" s="190"/>
    </row>
    <row r="10" spans="1:10" ht="15.75">
      <c r="A10" s="177"/>
      <c r="B10" s="177"/>
      <c r="C10" s="474" t="s">
        <v>2270</v>
      </c>
      <c r="D10" s="189"/>
      <c r="E10" s="475" t="s">
        <v>711</v>
      </c>
      <c r="F10" s="189"/>
      <c r="G10" s="475" t="s">
        <v>712</v>
      </c>
      <c r="H10" s="189"/>
      <c r="I10" s="852" t="s">
        <v>2273</v>
      </c>
      <c r="J10" s="190"/>
    </row>
    <row r="11" spans="1:10">
      <c r="A11" s="177"/>
      <c r="B11" s="177"/>
      <c r="C11" s="190"/>
      <c r="D11" s="177"/>
      <c r="E11" s="190"/>
      <c r="F11" s="177"/>
      <c r="G11" s="190"/>
      <c r="H11" s="177"/>
      <c r="I11" s="190"/>
      <c r="J11" s="190"/>
    </row>
    <row r="12" spans="1:10" ht="16.350000000000001" customHeight="1">
      <c r="A12" s="198" t="s">
        <v>740</v>
      </c>
      <c r="B12" s="177"/>
      <c r="C12" s="200"/>
      <c r="D12" s="191"/>
      <c r="E12" s="204"/>
      <c r="F12" s="191"/>
      <c r="G12" s="204"/>
      <c r="H12" s="200"/>
      <c r="I12" s="205"/>
      <c r="J12" s="193"/>
    </row>
    <row r="13" spans="1:10" ht="16.350000000000001" customHeight="1">
      <c r="A13" s="755" t="s">
        <v>741</v>
      </c>
      <c r="B13" s="177"/>
      <c r="C13" s="200"/>
      <c r="D13" s="191"/>
      <c r="E13" s="204"/>
      <c r="F13" s="191"/>
      <c r="G13" s="204"/>
      <c r="H13" s="200"/>
      <c r="I13" s="205"/>
      <c r="J13" s="193"/>
    </row>
    <row r="14" spans="1:10" ht="16.350000000000001" customHeight="1">
      <c r="A14" s="194" t="s">
        <v>742</v>
      </c>
      <c r="B14" s="206" t="s">
        <v>717</v>
      </c>
      <c r="C14" s="853">
        <v>9000</v>
      </c>
      <c r="D14" s="207"/>
      <c r="E14" s="854">
        <v>0</v>
      </c>
      <c r="F14" s="207"/>
      <c r="G14" s="854">
        <v>0</v>
      </c>
      <c r="H14" s="207"/>
      <c r="I14" s="855">
        <f>ROUND(SUM(C14:G14),0)</f>
        <v>9000</v>
      </c>
      <c r="J14" s="193"/>
    </row>
    <row r="15" spans="1:10" ht="16.350000000000001" customHeight="1">
      <c r="A15" s="208" t="s">
        <v>743</v>
      </c>
      <c r="B15" s="209" t="s">
        <v>717</v>
      </c>
      <c r="C15" s="210">
        <f>ROUND((+C14),0)</f>
        <v>9000</v>
      </c>
      <c r="D15" s="200"/>
      <c r="E15" s="210">
        <f>ROUND((+E14),0)</f>
        <v>0</v>
      </c>
      <c r="F15" s="200"/>
      <c r="G15" s="210">
        <f>ROUND((+G14),0)</f>
        <v>0</v>
      </c>
      <c r="H15" s="200"/>
      <c r="I15" s="210">
        <f>ROUND(SUM(C15:G15),0)</f>
        <v>9000</v>
      </c>
      <c r="J15" s="193"/>
    </row>
    <row r="16" spans="1:10" ht="16.350000000000001" customHeight="1">
      <c r="A16" s="177"/>
      <c r="B16" s="177"/>
      <c r="C16" s="200"/>
      <c r="D16" s="191"/>
      <c r="E16" s="204"/>
      <c r="F16" s="191"/>
      <c r="G16" s="204"/>
      <c r="H16" s="200"/>
      <c r="I16" s="205"/>
      <c r="J16" s="193"/>
    </row>
    <row r="17" spans="1:10" ht="16.350000000000001" customHeight="1">
      <c r="A17" s="198"/>
      <c r="B17" s="177"/>
      <c r="C17" s="200"/>
      <c r="D17" s="191"/>
      <c r="E17" s="204"/>
      <c r="F17" s="191"/>
      <c r="G17" s="204"/>
      <c r="H17" s="200"/>
      <c r="I17" s="205"/>
      <c r="J17" s="193"/>
    </row>
    <row r="18" spans="1:10" ht="16.350000000000001" customHeight="1">
      <c r="A18" s="177"/>
      <c r="B18" s="207"/>
      <c r="C18" s="191"/>
      <c r="D18" s="207"/>
      <c r="E18" s="207"/>
      <c r="F18" s="207"/>
      <c r="G18" s="204"/>
      <c r="H18" s="207"/>
      <c r="I18" s="193"/>
      <c r="J18" s="190"/>
    </row>
    <row r="19" spans="1:10" ht="16.5" thickBot="1">
      <c r="A19" s="189" t="s">
        <v>744</v>
      </c>
      <c r="B19" s="209" t="s">
        <v>717</v>
      </c>
      <c r="C19" s="211">
        <f>ROUND((+C15),0)</f>
        <v>9000</v>
      </c>
      <c r="D19" s="212"/>
      <c r="E19" s="211">
        <f>ROUND((+E15),0)</f>
        <v>0</v>
      </c>
      <c r="F19" s="212"/>
      <c r="G19" s="211">
        <f>ROUND((+G15),0)</f>
        <v>0</v>
      </c>
      <c r="H19" s="212"/>
      <c r="I19" s="211">
        <f>ROUND((+I15),0)</f>
        <v>9000</v>
      </c>
      <c r="J19" s="190"/>
    </row>
    <row r="20" spans="1:10" ht="15.75" thickTop="1">
      <c r="A20" s="177"/>
      <c r="B20" s="213"/>
      <c r="C20" s="214"/>
      <c r="D20" s="213"/>
      <c r="E20" s="214"/>
      <c r="F20" s="213"/>
      <c r="G20" s="214"/>
      <c r="H20" s="213"/>
      <c r="I20" s="214"/>
      <c r="J20" s="177"/>
    </row>
    <row r="21" spans="1:10">
      <c r="A21" s="61"/>
      <c r="B21" s="177"/>
      <c r="C21" s="177"/>
      <c r="D21" s="177"/>
      <c r="E21" s="177"/>
      <c r="F21" s="177"/>
      <c r="G21" s="177"/>
      <c r="H21" s="177"/>
      <c r="I21" s="177"/>
      <c r="J21" s="177"/>
    </row>
    <row r="22" spans="1:10">
      <c r="A22" s="177"/>
      <c r="B22" s="177"/>
      <c r="C22" s="177"/>
      <c r="D22" s="177"/>
      <c r="E22" s="177"/>
      <c r="F22" s="177"/>
      <c r="G22" s="177"/>
      <c r="H22" s="177"/>
      <c r="I22" s="177"/>
      <c r="J22" s="190"/>
    </row>
    <row r="23" spans="1:10">
      <c r="A23" s="181"/>
      <c r="C23" s="203"/>
      <c r="I23" s="203"/>
      <c r="J23" s="203"/>
    </row>
    <row r="24" spans="1:10" ht="12.75" customHeight="1">
      <c r="A24" s="181"/>
      <c r="C24" s="203"/>
      <c r="I24" s="203"/>
      <c r="J24" s="203"/>
    </row>
    <row r="25" spans="1:10" ht="12.75" customHeight="1">
      <c r="A25" s="181"/>
      <c r="C25" s="203"/>
      <c r="I25" s="203"/>
      <c r="J25" s="203"/>
    </row>
    <row r="26" spans="1:10" ht="15.75">
      <c r="C26" s="215"/>
      <c r="I26" s="203"/>
      <c r="J26" s="203"/>
    </row>
    <row r="27" spans="1:10">
      <c r="C27" s="203"/>
      <c r="I27" s="203"/>
      <c r="J27" s="203"/>
    </row>
    <row r="28" spans="1:10">
      <c r="C28" s="203"/>
      <c r="I28" s="203"/>
      <c r="J28" s="203"/>
    </row>
    <row r="29" spans="1:10">
      <c r="C29" s="203"/>
      <c r="I29" s="203"/>
      <c r="J29" s="203"/>
    </row>
    <row r="30" spans="1:10">
      <c r="C30" s="203"/>
      <c r="I30" s="203"/>
      <c r="J30" s="203"/>
    </row>
    <row r="31" spans="1:10">
      <c r="C31" s="203"/>
      <c r="I31" s="203"/>
      <c r="J31" s="203"/>
    </row>
    <row r="32" spans="1:10">
      <c r="C32" s="203"/>
      <c r="I32" s="203"/>
      <c r="J32" s="203"/>
    </row>
    <row r="33" spans="3:10">
      <c r="C33" s="203"/>
      <c r="I33" s="203"/>
      <c r="J33" s="203"/>
    </row>
    <row r="34" spans="3:10">
      <c r="C34" s="203"/>
      <c r="I34" s="203"/>
      <c r="J34" s="203"/>
    </row>
    <row r="35" spans="3:10">
      <c r="C35" s="203"/>
      <c r="J35" s="203"/>
    </row>
    <row r="36" spans="3:10">
      <c r="C36" s="203"/>
      <c r="J36" s="203"/>
    </row>
    <row r="37" spans="3:10">
      <c r="C37" s="203"/>
      <c r="J37" s="203"/>
    </row>
    <row r="38" spans="3:10">
      <c r="C38" s="203"/>
      <c r="J38" s="203"/>
    </row>
    <row r="39" spans="3:10">
      <c r="C39" s="203"/>
      <c r="J39" s="203"/>
    </row>
    <row r="40" spans="3:10">
      <c r="C40" s="203"/>
      <c r="J40" s="203"/>
    </row>
    <row r="41" spans="3:10">
      <c r="C41" s="203"/>
      <c r="J41" s="203"/>
    </row>
  </sheetData>
  <printOptions horizontalCentered="1"/>
  <pageMargins left="1" right="0.5" top="0.75" bottom="0.25" header="0.3" footer="0.25"/>
  <pageSetup scale="22" orientation="landscape" r:id="rId1"/>
  <headerFooter scaleWithDoc="0">
    <oddFooter>&amp;R&amp;8 91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9"/>
  <sheetViews>
    <sheetView showGridLines="0" zoomScale="80" zoomScaleNormal="80" workbookViewId="0"/>
  </sheetViews>
  <sheetFormatPr defaultColWidth="9.77734375" defaultRowHeight="15"/>
  <cols>
    <col min="1" max="1" width="72" style="184" customWidth="1"/>
    <col min="2" max="2" width="4.109375" style="184" customWidth="1"/>
    <col min="3" max="3" width="19.109375" style="184" customWidth="1"/>
    <col min="4" max="4" width="3.109375" style="184" customWidth="1"/>
    <col min="5" max="5" width="19.109375" style="184" customWidth="1"/>
    <col min="6" max="6" width="2.77734375" style="184" customWidth="1"/>
    <col min="7" max="7" width="19.109375" style="238" customWidth="1"/>
    <col min="8" max="8" width="2.44140625" style="184" customWidth="1"/>
    <col min="9" max="9" width="19.109375" style="184" customWidth="1"/>
    <col min="10" max="10" width="3" style="184" bestFit="1" customWidth="1"/>
    <col min="11" max="11" width="11.44140625" style="184" customWidth="1"/>
    <col min="12" max="12" width="9.77734375" style="184" customWidth="1"/>
    <col min="13" max="13" width="13.5546875" style="184" customWidth="1"/>
    <col min="14" max="16384" width="9.77734375" style="184"/>
  </cols>
  <sheetData>
    <row r="1" spans="1:12">
      <c r="A1" s="581" t="s">
        <v>745</v>
      </c>
      <c r="B1" s="177"/>
      <c r="C1" s="177"/>
      <c r="D1" s="177"/>
      <c r="E1" s="177"/>
      <c r="F1" s="177"/>
      <c r="G1" s="582"/>
      <c r="H1" s="177"/>
      <c r="I1" s="177"/>
    </row>
    <row r="2" spans="1:12">
      <c r="A2" s="177"/>
      <c r="B2" s="177"/>
      <c r="C2" s="177"/>
      <c r="D2" s="177"/>
      <c r="E2" s="177"/>
      <c r="F2" s="177"/>
      <c r="G2" s="582"/>
      <c r="H2" s="177"/>
      <c r="I2" s="177"/>
    </row>
    <row r="3" spans="1:12" ht="18">
      <c r="A3" s="216" t="s">
        <v>239</v>
      </c>
      <c r="B3" s="217"/>
      <c r="C3" s="217"/>
      <c r="D3" s="217"/>
      <c r="E3" s="217"/>
      <c r="F3" s="217"/>
      <c r="G3" s="582"/>
      <c r="H3" s="217"/>
      <c r="I3" s="217"/>
    </row>
    <row r="4" spans="1:12" ht="18">
      <c r="A4" s="216" t="s">
        <v>746</v>
      </c>
      <c r="B4" s="217"/>
      <c r="C4" s="217"/>
      <c r="D4" s="217"/>
      <c r="E4" s="217"/>
      <c r="F4" s="217"/>
      <c r="G4" s="582"/>
      <c r="H4" s="217"/>
      <c r="I4" s="754" t="s">
        <v>747</v>
      </c>
    </row>
    <row r="5" spans="1:12" ht="18">
      <c r="A5" s="890" t="s">
        <v>748</v>
      </c>
      <c r="B5" s="217"/>
      <c r="C5" s="217"/>
      <c r="D5" s="217"/>
      <c r="E5" s="217"/>
      <c r="F5" s="217"/>
      <c r="G5" s="582"/>
      <c r="H5" s="217"/>
      <c r="I5" s="217"/>
    </row>
    <row r="6" spans="1:12" ht="18">
      <c r="A6" s="216" t="s">
        <v>2264</v>
      </c>
      <c r="B6" s="217"/>
      <c r="C6" s="217"/>
      <c r="D6" s="217"/>
      <c r="E6" s="217"/>
      <c r="F6" s="217"/>
      <c r="G6" s="582"/>
      <c r="H6" s="217"/>
      <c r="I6" s="217"/>
    </row>
    <row r="7" spans="1:12" ht="18">
      <c r="A7" s="218" t="s">
        <v>165</v>
      </c>
      <c r="B7" s="217"/>
      <c r="C7" s="217"/>
      <c r="D7" s="217"/>
      <c r="E7" s="217"/>
      <c r="F7" s="217"/>
      <c r="G7" s="582"/>
      <c r="H7" s="217"/>
      <c r="I7" s="217"/>
    </row>
    <row r="8" spans="1:12" ht="15.75">
      <c r="A8" s="583"/>
      <c r="B8" s="217"/>
      <c r="C8" s="217"/>
      <c r="D8" s="217"/>
      <c r="E8" s="217"/>
      <c r="F8" s="217"/>
      <c r="G8" s="582"/>
      <c r="H8" s="217"/>
      <c r="I8" s="217"/>
    </row>
    <row r="9" spans="1:12" ht="15.75">
      <c r="A9" s="217"/>
      <c r="B9" s="217"/>
      <c r="C9" s="219" t="s">
        <v>710</v>
      </c>
      <c r="D9" s="219"/>
      <c r="E9" s="219"/>
      <c r="F9" s="219"/>
      <c r="G9" s="584"/>
      <c r="H9" s="219"/>
      <c r="I9" s="219" t="s">
        <v>710</v>
      </c>
    </row>
    <row r="10" spans="1:12" ht="15.75">
      <c r="A10" s="217"/>
      <c r="B10" s="217"/>
      <c r="C10" s="221" t="s">
        <v>2270</v>
      </c>
      <c r="D10" s="219"/>
      <c r="E10" s="219" t="s">
        <v>711</v>
      </c>
      <c r="F10" s="219"/>
      <c r="G10" s="585" t="s">
        <v>749</v>
      </c>
      <c r="H10" s="219"/>
      <c r="I10" s="222" t="s">
        <v>2273</v>
      </c>
    </row>
    <row r="11" spans="1:12" ht="15.75">
      <c r="A11" s="223" t="s">
        <v>750</v>
      </c>
      <c r="B11" s="217"/>
      <c r="C11" s="586"/>
      <c r="D11" s="217"/>
      <c r="E11" s="586"/>
      <c r="F11" s="217"/>
      <c r="G11" s="587"/>
      <c r="H11" s="217"/>
      <c r="I11" s="586"/>
    </row>
    <row r="12" spans="1:12" ht="16.350000000000001" customHeight="1">
      <c r="A12" s="217" t="s">
        <v>751</v>
      </c>
      <c r="C12" s="224"/>
      <c r="D12" s="177"/>
      <c r="E12" s="225"/>
      <c r="F12" s="177"/>
      <c r="G12" s="582"/>
      <c r="H12" s="225"/>
      <c r="I12" s="224"/>
      <c r="K12" s="192"/>
    </row>
    <row r="13" spans="1:12" ht="16.350000000000001" customHeight="1">
      <c r="A13" s="217" t="s">
        <v>752</v>
      </c>
      <c r="B13" s="226" t="s">
        <v>717</v>
      </c>
      <c r="C13" s="227">
        <v>19151</v>
      </c>
      <c r="D13" s="706"/>
      <c r="E13" s="228">
        <v>590</v>
      </c>
      <c r="F13" s="706"/>
      <c r="G13" s="589">
        <v>590</v>
      </c>
      <c r="H13" s="706"/>
      <c r="I13" s="36">
        <f>ROUND(SUM(C13)+(E13)-SUM(G13),0)</f>
        <v>19151</v>
      </c>
      <c r="K13" s="192"/>
      <c r="L13" s="229"/>
    </row>
    <row r="14" spans="1:12" ht="16.350000000000001" customHeight="1">
      <c r="A14" s="217" t="s">
        <v>753</v>
      </c>
      <c r="B14" s="226" t="s">
        <v>717</v>
      </c>
      <c r="C14" s="706"/>
      <c r="D14" s="706"/>
      <c r="E14" s="706"/>
      <c r="F14" s="706"/>
      <c r="G14" s="591"/>
      <c r="H14" s="706"/>
      <c r="I14" s="706"/>
      <c r="K14" s="192"/>
    </row>
    <row r="15" spans="1:12" ht="16.350000000000001" customHeight="1">
      <c r="A15" s="217" t="s">
        <v>754</v>
      </c>
      <c r="B15" s="226" t="s">
        <v>717</v>
      </c>
      <c r="C15" s="706">
        <v>1116</v>
      </c>
      <c r="D15" s="706"/>
      <c r="E15" s="230">
        <v>0</v>
      </c>
      <c r="F15" s="230"/>
      <c r="G15" s="590">
        <v>0</v>
      </c>
      <c r="H15" s="230"/>
      <c r="I15" s="848">
        <f>ROUND(SUM(C15)+(E15)-SUM(G15),0)</f>
        <v>1116</v>
      </c>
    </row>
    <row r="16" spans="1:12" ht="16.350000000000001" customHeight="1">
      <c r="A16" s="217" t="s">
        <v>755</v>
      </c>
      <c r="B16" s="226" t="s">
        <v>717</v>
      </c>
      <c r="C16" s="706">
        <v>630</v>
      </c>
      <c r="D16" s="706"/>
      <c r="E16" s="230">
        <v>0</v>
      </c>
      <c r="F16" s="706"/>
      <c r="G16" s="590">
        <v>0</v>
      </c>
      <c r="H16" s="230"/>
      <c r="I16" s="848">
        <f>ROUND(SUM(C16)+(E16)-SUM(G16),0)</f>
        <v>630</v>
      </c>
    </row>
    <row r="17" spans="1:10" ht="16.350000000000001" customHeight="1">
      <c r="A17" s="217" t="s">
        <v>756</v>
      </c>
      <c r="B17" s="226" t="s">
        <v>717</v>
      </c>
      <c r="C17" s="706"/>
      <c r="D17" s="706"/>
      <c r="E17" s="706"/>
      <c r="F17" s="706"/>
      <c r="G17" s="591"/>
      <c r="H17" s="706"/>
      <c r="I17" s="706"/>
    </row>
    <row r="18" spans="1:10" ht="16.350000000000001" customHeight="1">
      <c r="A18" s="217" t="s">
        <v>757</v>
      </c>
      <c r="B18" s="226" t="s">
        <v>717</v>
      </c>
      <c r="C18" s="706"/>
      <c r="D18" s="706"/>
      <c r="E18" s="706"/>
      <c r="F18" s="706"/>
      <c r="G18" s="591"/>
      <c r="H18" s="706"/>
      <c r="I18" s="706"/>
    </row>
    <row r="19" spans="1:10" ht="16.350000000000001" customHeight="1">
      <c r="A19" s="217" t="s">
        <v>2257</v>
      </c>
      <c r="B19" s="226" t="s">
        <v>717</v>
      </c>
      <c r="C19" s="706">
        <v>3380</v>
      </c>
      <c r="D19" s="706"/>
      <c r="E19" s="230">
        <v>0</v>
      </c>
      <c r="F19" s="230"/>
      <c r="G19" s="590">
        <v>0</v>
      </c>
      <c r="H19" s="230"/>
      <c r="I19" s="848">
        <f>ROUND(SUM(C19)+(E19)-SUM(G19),0)</f>
        <v>3380</v>
      </c>
    </row>
    <row r="20" spans="1:10" ht="16.350000000000001" customHeight="1">
      <c r="A20" s="217" t="s">
        <v>758</v>
      </c>
      <c r="B20" s="226" t="s">
        <v>717</v>
      </c>
      <c r="C20" s="706"/>
      <c r="D20" s="706"/>
      <c r="E20" s="706"/>
      <c r="F20" s="706"/>
      <c r="G20" s="591"/>
      <c r="H20" s="706"/>
      <c r="I20" s="706"/>
    </row>
    <row r="21" spans="1:10" ht="16.350000000000001" customHeight="1">
      <c r="A21" s="685" t="s">
        <v>759</v>
      </c>
      <c r="B21" s="226" t="s">
        <v>717</v>
      </c>
      <c r="C21" s="706">
        <v>18630</v>
      </c>
      <c r="D21" s="706"/>
      <c r="E21" s="230">
        <v>0</v>
      </c>
      <c r="F21" s="230"/>
      <c r="G21" s="590">
        <v>0</v>
      </c>
      <c r="H21" s="706"/>
      <c r="I21" s="848">
        <f>ROUND(SUM(C21)+(E21)-SUM(G21),0)</f>
        <v>18630</v>
      </c>
    </row>
    <row r="22" spans="1:10" ht="16.350000000000001" customHeight="1">
      <c r="A22" s="686" t="s">
        <v>760</v>
      </c>
      <c r="B22" s="226" t="s">
        <v>717</v>
      </c>
      <c r="C22" s="706">
        <v>3230</v>
      </c>
      <c r="D22" s="706"/>
      <c r="E22" s="230">
        <v>0</v>
      </c>
      <c r="F22" s="706"/>
      <c r="G22" s="590">
        <v>0</v>
      </c>
      <c r="H22" s="706"/>
      <c r="I22" s="848">
        <f>ROUND(SUM(C22)+(E22)-SUM(G22),0)</f>
        <v>3230</v>
      </c>
    </row>
    <row r="23" spans="1:10" ht="16.350000000000001" customHeight="1">
      <c r="A23" s="686" t="s">
        <v>761</v>
      </c>
      <c r="B23" s="226" t="s">
        <v>717</v>
      </c>
      <c r="C23" s="706">
        <v>3356</v>
      </c>
      <c r="D23" s="706"/>
      <c r="E23" s="230">
        <v>0</v>
      </c>
      <c r="F23" s="230"/>
      <c r="G23" s="590">
        <v>0</v>
      </c>
      <c r="H23" s="706"/>
      <c r="I23" s="848">
        <f>ROUND(SUM(C23)+(E23)-SUM(G23),0)</f>
        <v>3356</v>
      </c>
      <c r="J23" s="232"/>
    </row>
    <row r="24" spans="1:10" ht="16.350000000000001" customHeight="1">
      <c r="A24" s="217" t="s">
        <v>762</v>
      </c>
      <c r="B24" s="217" t="s">
        <v>83</v>
      </c>
      <c r="C24" s="706"/>
      <c r="D24" s="706"/>
      <c r="E24" s="706"/>
      <c r="F24" s="706"/>
      <c r="G24" s="591"/>
      <c r="H24" s="706"/>
      <c r="I24" s="706"/>
      <c r="J24" s="232"/>
    </row>
    <row r="25" spans="1:10" ht="16.350000000000001" customHeight="1">
      <c r="A25" s="686" t="s">
        <v>2345</v>
      </c>
      <c r="B25" s="226" t="s">
        <v>717</v>
      </c>
      <c r="C25" s="706">
        <v>1400</v>
      </c>
      <c r="D25" s="706"/>
      <c r="E25" s="230">
        <v>0</v>
      </c>
      <c r="F25" s="706"/>
      <c r="G25" s="590">
        <v>0</v>
      </c>
      <c r="H25" s="706"/>
      <c r="I25" s="848">
        <f t="shared" ref="I25:I32" si="0">ROUND(SUM(C25)+(E25)-SUM(G25),0)</f>
        <v>1400</v>
      </c>
      <c r="J25" s="232"/>
    </row>
    <row r="26" spans="1:10" ht="16.350000000000001" customHeight="1">
      <c r="A26" s="217" t="s">
        <v>763</v>
      </c>
      <c r="B26" s="226" t="s">
        <v>717</v>
      </c>
      <c r="C26" s="706">
        <v>39433</v>
      </c>
      <c r="D26" s="706"/>
      <c r="E26" s="230">
        <v>0</v>
      </c>
      <c r="F26" s="706"/>
      <c r="G26" s="590">
        <v>0</v>
      </c>
      <c r="H26" s="706"/>
      <c r="I26" s="848">
        <f t="shared" si="0"/>
        <v>39433</v>
      </c>
      <c r="J26" s="232"/>
    </row>
    <row r="27" spans="1:10" ht="16.350000000000001" customHeight="1">
      <c r="A27" s="217" t="s">
        <v>764</v>
      </c>
      <c r="B27" s="226" t="s">
        <v>717</v>
      </c>
      <c r="C27" s="706">
        <v>348</v>
      </c>
      <c r="D27" s="706"/>
      <c r="E27" s="230">
        <v>0</v>
      </c>
      <c r="F27" s="706"/>
      <c r="G27" s="590">
        <v>0</v>
      </c>
      <c r="H27" s="706"/>
      <c r="I27" s="848">
        <f t="shared" si="0"/>
        <v>348</v>
      </c>
      <c r="J27" s="232"/>
    </row>
    <row r="28" spans="1:10" ht="16.350000000000001" customHeight="1">
      <c r="A28" s="217" t="s">
        <v>765</v>
      </c>
      <c r="B28" s="226" t="s">
        <v>717</v>
      </c>
      <c r="C28" s="706">
        <v>11234</v>
      </c>
      <c r="D28" s="706"/>
      <c r="E28" s="230">
        <v>0</v>
      </c>
      <c r="F28" s="706"/>
      <c r="G28" s="590">
        <v>0</v>
      </c>
      <c r="H28" s="706"/>
      <c r="I28" s="848">
        <f t="shared" si="0"/>
        <v>11234</v>
      </c>
      <c r="J28" s="232"/>
    </row>
    <row r="29" spans="1:10" ht="16.350000000000001" customHeight="1">
      <c r="A29" s="217" t="s">
        <v>766</v>
      </c>
      <c r="B29" s="226" t="s">
        <v>717</v>
      </c>
      <c r="C29" s="465">
        <v>3010</v>
      </c>
      <c r="D29" s="706"/>
      <c r="E29" s="230">
        <v>0</v>
      </c>
      <c r="F29" s="706"/>
      <c r="G29" s="590">
        <v>0</v>
      </c>
      <c r="H29" s="706"/>
      <c r="I29" s="848">
        <f t="shared" si="0"/>
        <v>3010</v>
      </c>
      <c r="J29" s="232"/>
    </row>
    <row r="30" spans="1:10" ht="16.350000000000001" customHeight="1">
      <c r="A30" s="217" t="s">
        <v>767</v>
      </c>
      <c r="B30" s="226" t="s">
        <v>717</v>
      </c>
      <c r="C30" s="706">
        <v>1929</v>
      </c>
      <c r="D30" s="706"/>
      <c r="E30" s="230">
        <v>0</v>
      </c>
      <c r="F30" s="706"/>
      <c r="G30" s="590">
        <v>0</v>
      </c>
      <c r="H30" s="706"/>
      <c r="I30" s="848">
        <f t="shared" si="0"/>
        <v>1929</v>
      </c>
      <c r="J30" s="232"/>
    </row>
    <row r="31" spans="1:10" ht="16.350000000000001" customHeight="1">
      <c r="A31" s="686" t="s">
        <v>2171</v>
      </c>
      <c r="B31" s="226" t="s">
        <v>717</v>
      </c>
      <c r="C31" s="706">
        <v>1146</v>
      </c>
      <c r="D31" s="706"/>
      <c r="E31" s="230">
        <v>0</v>
      </c>
      <c r="F31" s="706"/>
      <c r="G31" s="590">
        <v>0</v>
      </c>
      <c r="H31" s="706"/>
      <c r="I31" s="848">
        <f t="shared" si="0"/>
        <v>1146</v>
      </c>
      <c r="J31" s="232"/>
    </row>
    <row r="32" spans="1:10" ht="16.350000000000001" customHeight="1">
      <c r="A32" s="217" t="s">
        <v>768</v>
      </c>
      <c r="B32" s="226" t="s">
        <v>717</v>
      </c>
      <c r="C32" s="706">
        <v>6995</v>
      </c>
      <c r="D32" s="706"/>
      <c r="E32" s="230">
        <v>0</v>
      </c>
      <c r="F32" s="706"/>
      <c r="G32" s="590">
        <v>0</v>
      </c>
      <c r="H32" s="706"/>
      <c r="I32" s="848">
        <f t="shared" si="0"/>
        <v>6995</v>
      </c>
      <c r="J32" s="232"/>
    </row>
    <row r="33" spans="1:10" ht="16.350000000000001" customHeight="1">
      <c r="A33" s="197" t="s">
        <v>2140</v>
      </c>
      <c r="B33" s="226" t="s">
        <v>717</v>
      </c>
      <c r="C33" s="233">
        <f>ROUND(SUM(C13:C32),0)</f>
        <v>114988</v>
      </c>
      <c r="D33" s="225"/>
      <c r="E33" s="236">
        <f>ROUND(SUM(E13:E32),0)</f>
        <v>590</v>
      </c>
      <c r="F33" s="225"/>
      <c r="G33" s="592">
        <f>ROUND(SUM(G13:G32),0)</f>
        <v>590</v>
      </c>
      <c r="H33" s="217"/>
      <c r="I33" s="233">
        <f>ROUND(SUM(I13:I32),0)</f>
        <v>114988</v>
      </c>
      <c r="J33" s="232"/>
    </row>
    <row r="34" spans="1:10" ht="13.5" customHeight="1">
      <c r="A34" s="217"/>
      <c r="B34" s="226"/>
      <c r="C34" s="224"/>
      <c r="D34" s="225"/>
      <c r="E34" s="230"/>
      <c r="F34" s="225"/>
      <c r="G34" s="593"/>
      <c r="H34" s="217"/>
      <c r="I34" s="37"/>
      <c r="J34" s="232"/>
    </row>
    <row r="35" spans="1:10" ht="15.75">
      <c r="A35" s="234" t="s">
        <v>769</v>
      </c>
      <c r="B35" s="217" t="s">
        <v>83</v>
      </c>
      <c r="C35" s="224"/>
      <c r="D35" s="217"/>
      <c r="E35" s="224"/>
      <c r="F35" s="217"/>
      <c r="G35" s="582"/>
      <c r="H35" s="217"/>
      <c r="I35" s="224"/>
      <c r="J35" s="190"/>
    </row>
    <row r="36" spans="1:10" ht="16.350000000000001" customHeight="1">
      <c r="A36" s="217" t="s">
        <v>753</v>
      </c>
      <c r="B36" s="217" t="s">
        <v>83</v>
      </c>
      <c r="C36" s="224"/>
      <c r="D36" s="217"/>
      <c r="E36" s="224"/>
      <c r="F36" s="217"/>
      <c r="G36" s="582"/>
      <c r="H36" s="217"/>
      <c r="I36" s="224"/>
      <c r="J36" s="190"/>
    </row>
    <row r="37" spans="1:10" ht="15.75">
      <c r="A37" s="217" t="s">
        <v>770</v>
      </c>
      <c r="B37" s="226" t="s">
        <v>717</v>
      </c>
      <c r="C37" s="224">
        <v>21636</v>
      </c>
      <c r="D37" s="223"/>
      <c r="E37" s="594">
        <v>0</v>
      </c>
      <c r="F37" s="225"/>
      <c r="G37" s="590">
        <v>0</v>
      </c>
      <c r="H37" s="217"/>
      <c r="I37" s="37">
        <f>ROUND(SUM(C37)+(E37)-SUM(G37),0)</f>
        <v>21636</v>
      </c>
      <c r="J37" s="190"/>
    </row>
    <row r="38" spans="1:10" ht="16.350000000000001" customHeight="1">
      <c r="A38" s="197" t="s">
        <v>771</v>
      </c>
      <c r="B38" s="231" t="s">
        <v>717</v>
      </c>
      <c r="C38" s="233">
        <f>ROUND(SUM(C37),0)</f>
        <v>21636</v>
      </c>
      <c r="D38" s="235"/>
      <c r="E38" s="236">
        <f>ROUND(SUM(E37),0)</f>
        <v>0</v>
      </c>
      <c r="F38" s="225"/>
      <c r="G38" s="592">
        <f>ROUND(SUM(G37),0)</f>
        <v>0</v>
      </c>
      <c r="H38" s="235"/>
      <c r="I38" s="233">
        <f>ROUND(SUM(I37),0)</f>
        <v>21636</v>
      </c>
    </row>
    <row r="39" spans="1:10" ht="16.350000000000001" customHeight="1">
      <c r="A39" s="197"/>
      <c r="B39" s="231"/>
      <c r="C39" s="237"/>
      <c r="D39" s="235"/>
      <c r="E39" s="237"/>
      <c r="F39" s="235"/>
      <c r="G39" s="595"/>
      <c r="H39" s="235"/>
      <c r="I39" s="237"/>
    </row>
    <row r="40" spans="1:10" ht="16.350000000000001" customHeight="1">
      <c r="A40" s="217"/>
      <c r="B40" s="226" t="s">
        <v>717</v>
      </c>
      <c r="C40" s="224"/>
      <c r="D40" s="217"/>
      <c r="E40" s="224"/>
      <c r="F40" s="217"/>
      <c r="G40" s="588"/>
      <c r="H40" s="217"/>
      <c r="I40" s="224"/>
    </row>
    <row r="41" spans="1:10" ht="16.350000000000001" customHeight="1" thickBot="1">
      <c r="A41" s="189" t="s">
        <v>2141</v>
      </c>
      <c r="B41" s="226" t="s">
        <v>717</v>
      </c>
      <c r="C41" s="596">
        <f>ROUND(SUM(C33+C38),0)</f>
        <v>136624</v>
      </c>
      <c r="D41" s="220"/>
      <c r="E41" s="596">
        <f>ROUND(SUM(E33+E38),0)</f>
        <v>590</v>
      </c>
      <c r="F41" s="220"/>
      <c r="G41" s="596">
        <f>ROUND(SUM(G33+G38),0)</f>
        <v>590</v>
      </c>
      <c r="H41" s="220"/>
      <c r="I41" s="596">
        <f>ROUND(SUM(I33+I38),0)</f>
        <v>136624</v>
      </c>
    </row>
    <row r="42" spans="1:10" ht="15.75" thickTop="1">
      <c r="I42" s="239"/>
    </row>
    <row r="43" spans="1:10" ht="25.5" customHeight="1">
      <c r="A43" s="707" t="s">
        <v>83</v>
      </c>
      <c r="B43" s="708"/>
      <c r="C43" s="708"/>
      <c r="D43" s="708"/>
      <c r="E43" s="708"/>
      <c r="F43" s="708"/>
      <c r="G43" s="708"/>
      <c r="H43" s="708"/>
      <c r="I43" s="708"/>
    </row>
    <row r="44" spans="1:10">
      <c r="I44" s="239"/>
    </row>
    <row r="45" spans="1:10" ht="33" customHeight="1">
      <c r="A45" s="1566"/>
      <c r="B45" s="1567"/>
      <c r="C45" s="1567"/>
      <c r="D45" s="1567"/>
      <c r="E45" s="1567"/>
      <c r="F45" s="1567"/>
      <c r="G45" s="1567"/>
      <c r="H45" s="1567"/>
      <c r="I45" s="1567"/>
    </row>
    <row r="46" spans="1:10">
      <c r="I46" s="239"/>
    </row>
    <row r="47" spans="1:10">
      <c r="I47" s="239"/>
    </row>
    <row r="48" spans="1:10">
      <c r="A48" s="177"/>
      <c r="I48" s="239"/>
    </row>
    <row r="49" spans="1:9" ht="7.5" customHeight="1">
      <c r="A49" s="177"/>
      <c r="I49" s="239"/>
    </row>
  </sheetData>
  <mergeCells count="1">
    <mergeCell ref="A45:I45"/>
  </mergeCells>
  <printOptions horizontalCentered="1"/>
  <pageMargins left="0.7" right="0.5" top="0.49" bottom="0.25" header="0.48" footer="0.25"/>
  <pageSetup scale="15" orientation="landscape" r:id="rId1"/>
  <headerFooter scaleWithDoc="0">
    <oddFooter>&amp;R&amp;8 92</oddFooter>
  </headerFooter>
  <customProperties>
    <customPr name="SheetOptions"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58"/>
  <sheetViews>
    <sheetView showGridLines="0" zoomScale="80" zoomScaleNormal="80" workbookViewId="0"/>
  </sheetViews>
  <sheetFormatPr defaultColWidth="8.77734375" defaultRowHeight="15"/>
  <cols>
    <col min="1" max="1" width="52.44140625" style="240" customWidth="1"/>
    <col min="2" max="2" width="2.109375" style="240" customWidth="1"/>
    <col min="3" max="3" width="22.5546875" style="1022" bestFit="1" customWidth="1"/>
    <col min="4" max="4" width="2.109375" style="1022" customWidth="1"/>
    <col min="5" max="5" width="17.21875" style="1022" customWidth="1"/>
    <col min="6" max="6" width="2.109375" style="1023" customWidth="1"/>
    <col min="7" max="7" width="17.109375" style="1022" customWidth="1"/>
    <col min="8" max="8" width="2.109375" style="1023" customWidth="1"/>
    <col min="9" max="9" width="17.109375" style="1023" customWidth="1"/>
    <col min="10" max="10" width="2.109375" style="1023" customWidth="1"/>
    <col min="11" max="11" width="17.109375" style="1023" customWidth="1"/>
    <col min="12" max="12" width="2.109375" style="1023" customWidth="1"/>
    <col min="13" max="13" width="18.77734375" style="1023" customWidth="1"/>
    <col min="14" max="16" width="2.109375" style="240" customWidth="1"/>
    <col min="17" max="17" width="17.109375" style="1023" customWidth="1"/>
    <col min="18" max="18" width="2.109375" style="1023" customWidth="1"/>
    <col min="19" max="19" width="17.109375" style="1022" customWidth="1"/>
    <col min="20" max="20" width="2.5546875" style="240" customWidth="1"/>
    <col min="21" max="21" width="17.109375" style="240" customWidth="1"/>
    <col min="22" max="16384" width="8.77734375" style="240"/>
  </cols>
  <sheetData>
    <row r="1" spans="1:19">
      <c r="A1" s="342" t="s">
        <v>76</v>
      </c>
    </row>
    <row r="3" spans="1:19" ht="18">
      <c r="A3" s="1024" t="s">
        <v>77</v>
      </c>
      <c r="S3" s="1025" t="s">
        <v>772</v>
      </c>
    </row>
    <row r="4" spans="1:19" ht="18">
      <c r="A4" s="1024" t="s">
        <v>773</v>
      </c>
    </row>
    <row r="5" spans="1:19" ht="18">
      <c r="A5" s="1024" t="s">
        <v>2264</v>
      </c>
    </row>
    <row r="6" spans="1:19" s="1027" customFormat="1" ht="12.75">
      <c r="A6" s="1026"/>
      <c r="C6" s="1028"/>
      <c r="D6" s="1028"/>
      <c r="E6" s="1028"/>
      <c r="F6" s="1029"/>
      <c r="G6" s="1028"/>
      <c r="H6" s="1029"/>
      <c r="I6" s="1029"/>
      <c r="J6" s="1029"/>
      <c r="K6" s="1029"/>
      <c r="L6" s="1029"/>
      <c r="M6" s="1029"/>
      <c r="Q6" s="1029"/>
      <c r="R6" s="1029"/>
      <c r="S6" s="1028"/>
    </row>
    <row r="7" spans="1:19" s="1027" customFormat="1" ht="12.75">
      <c r="A7" s="1026"/>
      <c r="C7" s="1028"/>
      <c r="D7" s="1028"/>
      <c r="E7" s="1028"/>
      <c r="F7" s="1029"/>
      <c r="G7" s="1028"/>
      <c r="H7" s="1029"/>
      <c r="I7" s="1029"/>
      <c r="J7" s="1029"/>
      <c r="K7" s="1029"/>
      <c r="L7" s="1029"/>
      <c r="M7" s="1029"/>
      <c r="Q7" s="1029"/>
      <c r="R7" s="1029"/>
      <c r="S7" s="1028"/>
    </row>
    <row r="8" spans="1:19" s="1027" customFormat="1" ht="12.75">
      <c r="C8" s="1028"/>
      <c r="D8" s="1028"/>
      <c r="E8" s="1028"/>
      <c r="F8" s="1029"/>
      <c r="G8" s="1028"/>
      <c r="H8" s="1029"/>
      <c r="I8" s="1029"/>
      <c r="J8" s="1029"/>
      <c r="K8" s="1029"/>
      <c r="L8" s="1029"/>
      <c r="M8" s="1029"/>
      <c r="Q8" s="1029"/>
      <c r="R8" s="1029"/>
      <c r="S8" s="1028"/>
    </row>
    <row r="9" spans="1:19" s="1027" customFormat="1" ht="12.75">
      <c r="C9" s="1568" t="s">
        <v>774</v>
      </c>
      <c r="D9" s="1568"/>
      <c r="E9" s="1568"/>
      <c r="F9" s="1568"/>
      <c r="G9" s="1568"/>
      <c r="H9" s="1568"/>
      <c r="I9" s="1568"/>
      <c r="J9" s="1568"/>
      <c r="K9" s="1568"/>
      <c r="L9" s="1568"/>
      <c r="M9" s="1568"/>
      <c r="Q9" s="1568" t="s">
        <v>775</v>
      </c>
      <c r="R9" s="1569"/>
      <c r="S9" s="1569"/>
    </row>
    <row r="10" spans="1:19" s="1027" customFormat="1" ht="12.75">
      <c r="C10" s="1028"/>
      <c r="D10" s="1028"/>
      <c r="E10" s="1028"/>
      <c r="F10" s="1029"/>
      <c r="G10" s="1028"/>
      <c r="H10" s="1029"/>
      <c r="I10" s="1029"/>
      <c r="J10" s="1029"/>
      <c r="K10" s="1029"/>
      <c r="L10" s="1029"/>
      <c r="M10" s="1029"/>
      <c r="O10" s="1031"/>
      <c r="Q10" s="1029"/>
      <c r="R10" s="1029"/>
      <c r="S10" s="1028"/>
    </row>
    <row r="11" spans="1:19" s="1027" customFormat="1" ht="12.75">
      <c r="C11" s="1032" t="s">
        <v>776</v>
      </c>
      <c r="D11" s="1032"/>
      <c r="E11" s="1032"/>
      <c r="F11" s="1029"/>
      <c r="G11" s="1568" t="s">
        <v>777</v>
      </c>
      <c r="H11" s="1568"/>
      <c r="I11" s="1568"/>
      <c r="J11" s="1029"/>
      <c r="K11" s="1029"/>
      <c r="L11" s="1029"/>
      <c r="M11" s="1033" t="s">
        <v>776</v>
      </c>
      <c r="O11" s="1031"/>
      <c r="Q11" s="1029"/>
      <c r="R11" s="1029"/>
      <c r="S11" s="1028"/>
    </row>
    <row r="12" spans="1:19" s="1027" customFormat="1" ht="12.75">
      <c r="A12" s="1034" t="s">
        <v>2407</v>
      </c>
      <c r="C12" s="1035" t="s">
        <v>2270</v>
      </c>
      <c r="D12" s="1425"/>
      <c r="E12" s="1035" t="s">
        <v>2339</v>
      </c>
      <c r="F12" s="1029"/>
      <c r="G12" s="1440" t="s">
        <v>2334</v>
      </c>
      <c r="H12" s="1033"/>
      <c r="I12" s="1030" t="s">
        <v>779</v>
      </c>
      <c r="J12" s="1029"/>
      <c r="K12" s="1030" t="s">
        <v>780</v>
      </c>
      <c r="L12" s="1029"/>
      <c r="M12" s="1036" t="s">
        <v>2273</v>
      </c>
      <c r="O12" s="1031"/>
      <c r="Q12" s="1036" t="s">
        <v>2273</v>
      </c>
      <c r="R12" s="1029"/>
      <c r="S12" s="1035" t="s">
        <v>2189</v>
      </c>
    </row>
    <row r="13" spans="1:19" s="1027" customFormat="1" ht="12.75">
      <c r="B13" s="1037"/>
      <c r="C13" s="1038"/>
      <c r="D13" s="1038"/>
      <c r="E13" s="1038"/>
      <c r="F13" s="1039"/>
      <c r="G13" s="1038"/>
      <c r="H13" s="1039"/>
      <c r="I13" s="1039"/>
      <c r="J13" s="1039"/>
      <c r="K13" s="1039"/>
      <c r="L13" s="1039"/>
      <c r="M13" s="1039"/>
      <c r="N13" s="1037"/>
      <c r="O13" s="1040"/>
      <c r="P13" s="1037"/>
      <c r="Q13" s="1039"/>
      <c r="R13" s="1039"/>
      <c r="S13" s="1038"/>
    </row>
    <row r="14" spans="1:19" s="1027" customFormat="1" ht="12.75">
      <c r="A14" s="1026" t="s">
        <v>781</v>
      </c>
      <c r="B14" s="1027" t="s">
        <v>83</v>
      </c>
      <c r="C14" s="1038"/>
      <c r="D14" s="1038"/>
      <c r="E14" s="1038"/>
      <c r="F14" s="1039"/>
      <c r="G14" s="1038"/>
      <c r="H14" s="1039"/>
      <c r="I14" s="1039"/>
      <c r="J14" s="1039"/>
      <c r="K14" s="1039"/>
      <c r="L14" s="1039"/>
      <c r="M14" s="1039"/>
      <c r="N14" s="1037"/>
      <c r="O14" s="1040"/>
      <c r="P14" s="1037"/>
      <c r="Q14" s="1039"/>
      <c r="R14" s="1039"/>
      <c r="S14" s="1038"/>
    </row>
    <row r="15" spans="1:19" s="1027" customFormat="1" ht="12.75">
      <c r="A15" s="1026" t="s">
        <v>2174</v>
      </c>
      <c r="B15" s="1027" t="s">
        <v>83</v>
      </c>
      <c r="C15" s="813">
        <v>3553180</v>
      </c>
      <c r="D15" s="813"/>
      <c r="E15" s="813">
        <v>0</v>
      </c>
      <c r="F15" s="895"/>
      <c r="G15" s="813">
        <v>0</v>
      </c>
      <c r="H15" s="896"/>
      <c r="I15" s="275">
        <v>0</v>
      </c>
      <c r="J15" s="896"/>
      <c r="K15" s="275">
        <v>964575</v>
      </c>
      <c r="L15" s="896"/>
      <c r="M15" s="1427">
        <f t="shared" ref="M15:M17" si="0">ROUND(SUM(C15)+SUM(G15)+SUM(I15)-SUM(K15)+SUM(E15),2)</f>
        <v>2588605</v>
      </c>
      <c r="N15" s="897"/>
      <c r="O15" s="898"/>
      <c r="P15" s="896"/>
      <c r="Q15" s="275">
        <v>86841</v>
      </c>
      <c r="R15" s="899"/>
      <c r="S15" s="275">
        <v>129061</v>
      </c>
    </row>
    <row r="16" spans="1:19" s="1027" customFormat="1" ht="12.75">
      <c r="A16" s="1026" t="s">
        <v>2408</v>
      </c>
      <c r="B16" s="1027" t="s">
        <v>83</v>
      </c>
      <c r="C16" s="1038"/>
      <c r="D16" s="1038"/>
      <c r="E16" s="1038"/>
      <c r="F16" s="1039"/>
      <c r="G16" s="1041"/>
      <c r="H16" s="1042"/>
      <c r="I16" s="1043"/>
      <c r="J16" s="1039"/>
      <c r="K16" s="1039"/>
      <c r="L16" s="1039"/>
      <c r="M16" s="1048"/>
      <c r="N16" s="1037"/>
      <c r="O16" s="1040"/>
      <c r="P16" s="1037"/>
      <c r="Q16" s="1039"/>
      <c r="R16" s="1039"/>
      <c r="S16" s="1039"/>
    </row>
    <row r="17" spans="1:19" s="1027" customFormat="1" ht="12.75">
      <c r="A17" s="1027" t="s">
        <v>782</v>
      </c>
      <c r="B17" s="1027" t="s">
        <v>83</v>
      </c>
      <c r="C17" s="1044">
        <v>947571</v>
      </c>
      <c r="D17" s="1044"/>
      <c r="E17" s="1044">
        <v>0</v>
      </c>
      <c r="F17" s="1039"/>
      <c r="G17" s="1045">
        <v>0</v>
      </c>
      <c r="H17" s="1046"/>
      <c r="I17" s="1047">
        <v>0</v>
      </c>
      <c r="J17" s="1039"/>
      <c r="K17" s="54">
        <v>231681</v>
      </c>
      <c r="L17" s="1039"/>
      <c r="M17" s="1048">
        <f t="shared" si="0"/>
        <v>715890</v>
      </c>
      <c r="N17" s="1037"/>
      <c r="O17" s="1040"/>
      <c r="P17" s="1037"/>
      <c r="Q17" s="54">
        <v>36494</v>
      </c>
      <c r="R17" s="1049"/>
      <c r="S17" s="54">
        <v>33693</v>
      </c>
    </row>
    <row r="18" spans="1:19" s="1027" customFormat="1" ht="12.75">
      <c r="A18" s="1027" t="s">
        <v>783</v>
      </c>
      <c r="B18" s="1027" t="s">
        <v>83</v>
      </c>
      <c r="C18" s="1044">
        <v>192566576</v>
      </c>
      <c r="D18" s="1044"/>
      <c r="E18" s="1044">
        <v>-75715</v>
      </c>
      <c r="F18" s="1039"/>
      <c r="G18" s="1045">
        <v>0</v>
      </c>
      <c r="H18" s="1029"/>
      <c r="I18" s="1047">
        <v>0</v>
      </c>
      <c r="J18" s="1039"/>
      <c r="K18" s="54">
        <v>29564979</v>
      </c>
      <c r="L18" s="1039"/>
      <c r="M18" s="1048">
        <f>ROUND(SUM(C18)+SUM(G18)+SUM(I18)-SUM(K18)+SUM(E18),2)</f>
        <v>162925882</v>
      </c>
      <c r="N18" s="1037"/>
      <c r="O18" s="1040"/>
      <c r="P18" s="1037"/>
      <c r="Q18" s="54">
        <v>6172038</v>
      </c>
      <c r="R18" s="1049"/>
      <c r="S18" s="54">
        <v>6369353</v>
      </c>
    </row>
    <row r="19" spans="1:19" s="1027" customFormat="1" ht="12.75">
      <c r="A19" s="1027" t="s">
        <v>784</v>
      </c>
      <c r="B19" s="1027" t="s">
        <v>83</v>
      </c>
      <c r="C19" s="1044">
        <v>4618750</v>
      </c>
      <c r="D19" s="1044"/>
      <c r="E19" s="1044">
        <v>0</v>
      </c>
      <c r="F19" s="1039"/>
      <c r="G19" s="1045">
        <v>0</v>
      </c>
      <c r="H19" s="1029"/>
      <c r="I19" s="1047">
        <v>0</v>
      </c>
      <c r="J19" s="1039"/>
      <c r="K19" s="54">
        <v>1078260</v>
      </c>
      <c r="L19" s="1039"/>
      <c r="M19" s="1048">
        <f t="shared" ref="M19:M53" si="1">ROUND(SUM(C19)+SUM(G19)+SUM(I19)-SUM(K19)+SUM(E19),2)</f>
        <v>3540490</v>
      </c>
      <c r="N19" s="1037"/>
      <c r="O19" s="1040"/>
      <c r="P19" s="1037"/>
      <c r="Q19" s="54">
        <v>140824</v>
      </c>
      <c r="R19" s="1049"/>
      <c r="S19" s="54">
        <v>160706</v>
      </c>
    </row>
    <row r="20" spans="1:19" s="1027" customFormat="1" ht="12.75">
      <c r="A20" s="1027" t="s">
        <v>785</v>
      </c>
      <c r="B20" s="1027" t="s">
        <v>83</v>
      </c>
      <c r="C20" s="1044">
        <v>23638204</v>
      </c>
      <c r="D20" s="1044"/>
      <c r="E20" s="1044">
        <v>0</v>
      </c>
      <c r="F20" s="1029"/>
      <c r="G20" s="1045">
        <v>0</v>
      </c>
      <c r="H20" s="1029"/>
      <c r="I20" s="1047">
        <v>0</v>
      </c>
      <c r="J20" s="1029"/>
      <c r="K20" s="54">
        <v>2641787</v>
      </c>
      <c r="L20" s="1039"/>
      <c r="M20" s="1048">
        <f t="shared" si="1"/>
        <v>20996417</v>
      </c>
      <c r="N20" s="1037"/>
      <c r="O20" s="1040"/>
      <c r="P20" s="1037"/>
      <c r="Q20" s="54">
        <v>900349</v>
      </c>
      <c r="R20" s="1049"/>
      <c r="S20" s="54">
        <v>851200</v>
      </c>
    </row>
    <row r="21" spans="1:19" s="1027" customFormat="1" ht="12.75">
      <c r="A21" s="2" t="s">
        <v>2126</v>
      </c>
      <c r="C21" s="1044"/>
      <c r="D21" s="1044"/>
      <c r="E21" s="1044"/>
      <c r="F21" s="1029"/>
      <c r="G21" s="1045"/>
      <c r="H21" s="1029"/>
      <c r="I21" s="1045"/>
      <c r="J21" s="1029"/>
      <c r="K21" s="1047"/>
      <c r="L21" s="1039"/>
      <c r="M21" s="1048"/>
      <c r="N21" s="1037"/>
      <c r="O21" s="1040"/>
      <c r="P21" s="1037"/>
      <c r="Q21" s="1047"/>
      <c r="R21" s="1049"/>
      <c r="S21" s="1047"/>
    </row>
    <row r="22" spans="1:19" s="1027" customFormat="1" ht="12.75">
      <c r="A22" s="3" t="s">
        <v>2127</v>
      </c>
      <c r="B22" s="1027" t="s">
        <v>83</v>
      </c>
      <c r="C22" s="1044">
        <v>3313756</v>
      </c>
      <c r="D22" s="1044"/>
      <c r="E22" s="1044">
        <v>0</v>
      </c>
      <c r="F22" s="1029"/>
      <c r="G22" s="1045">
        <v>0</v>
      </c>
      <c r="H22" s="1029"/>
      <c r="I22" s="1045">
        <v>0</v>
      </c>
      <c r="J22" s="1029"/>
      <c r="K22" s="1047">
        <v>32788</v>
      </c>
      <c r="L22" s="1039"/>
      <c r="M22" s="1048">
        <f t="shared" si="1"/>
        <v>3280968</v>
      </c>
      <c r="N22" s="1037"/>
      <c r="O22" s="1040"/>
      <c r="P22" s="1037"/>
      <c r="Q22" s="1047">
        <v>160625</v>
      </c>
      <c r="R22" s="1049"/>
      <c r="S22" s="1047">
        <v>0</v>
      </c>
    </row>
    <row r="23" spans="1:19" s="1027" customFormat="1" ht="12.75">
      <c r="A23" s="3" t="s">
        <v>2128</v>
      </c>
      <c r="B23" s="1027" t="s">
        <v>83</v>
      </c>
      <c r="C23" s="1044">
        <v>352645</v>
      </c>
      <c r="D23" s="1044"/>
      <c r="E23" s="1044">
        <v>0</v>
      </c>
      <c r="F23" s="1029"/>
      <c r="G23" s="1045">
        <v>0</v>
      </c>
      <c r="H23" s="1029"/>
      <c r="I23" s="1045">
        <v>0</v>
      </c>
      <c r="J23" s="1029"/>
      <c r="K23" s="1047">
        <v>3489</v>
      </c>
      <c r="L23" s="1039"/>
      <c r="M23" s="1048">
        <f t="shared" si="1"/>
        <v>349156</v>
      </c>
      <c r="N23" s="1037"/>
      <c r="O23" s="1040"/>
      <c r="P23" s="1037"/>
      <c r="Q23" s="1047">
        <v>17093</v>
      </c>
      <c r="R23" s="1049"/>
      <c r="S23" s="1047">
        <v>0</v>
      </c>
    </row>
    <row r="24" spans="1:19" s="1027" customFormat="1" ht="12.75">
      <c r="A24" s="3" t="s">
        <v>2129</v>
      </c>
      <c r="B24" s="1027" t="s">
        <v>83</v>
      </c>
      <c r="C24" s="1044">
        <v>394808</v>
      </c>
      <c r="D24" s="1044"/>
      <c r="E24" s="1044">
        <v>0</v>
      </c>
      <c r="F24" s="1029"/>
      <c r="G24" s="1045">
        <v>0</v>
      </c>
      <c r="H24" s="1029"/>
      <c r="I24" s="1045">
        <v>0</v>
      </c>
      <c r="J24" s="1029"/>
      <c r="K24" s="1047">
        <v>3907</v>
      </c>
      <c r="L24" s="1039"/>
      <c r="M24" s="1048">
        <f t="shared" si="1"/>
        <v>390901</v>
      </c>
      <c r="N24" s="1037"/>
      <c r="O24" s="1040"/>
      <c r="P24" s="1037"/>
      <c r="Q24" s="1047">
        <v>19137</v>
      </c>
      <c r="R24" s="1049"/>
      <c r="S24" s="1047">
        <v>0</v>
      </c>
    </row>
    <row r="25" spans="1:19" s="1027" customFormat="1" ht="12.75">
      <c r="A25" s="1026" t="s">
        <v>2409</v>
      </c>
      <c r="B25" s="1027" t="s">
        <v>83</v>
      </c>
      <c r="C25" s="1053"/>
      <c r="D25" s="1053"/>
      <c r="E25" s="1053"/>
      <c r="F25" s="1029"/>
      <c r="G25" s="1044"/>
      <c r="H25" s="1029"/>
      <c r="I25" s="1045"/>
      <c r="J25" s="1029"/>
      <c r="K25" s="1053"/>
      <c r="L25" s="1039"/>
      <c r="M25" s="1048"/>
      <c r="N25" s="1037"/>
      <c r="O25" s="1040"/>
      <c r="P25" s="1037"/>
      <c r="Q25" s="1051"/>
      <c r="R25" s="1039"/>
      <c r="S25" s="1051"/>
    </row>
    <row r="26" spans="1:19" s="1027" customFormat="1" ht="14.25" customHeight="1">
      <c r="A26" s="1027" t="s">
        <v>786</v>
      </c>
      <c r="B26" s="1027" t="s">
        <v>83</v>
      </c>
      <c r="C26" s="1044">
        <v>271856</v>
      </c>
      <c r="D26" s="1044"/>
      <c r="E26" s="1044">
        <v>0</v>
      </c>
      <c r="F26" s="1029"/>
      <c r="G26" s="1045">
        <v>0</v>
      </c>
      <c r="H26" s="1050"/>
      <c r="I26" s="1047">
        <v>0</v>
      </c>
      <c r="J26" s="1029"/>
      <c r="K26" s="54">
        <v>23837</v>
      </c>
      <c r="L26" s="1039"/>
      <c r="M26" s="1048">
        <f t="shared" si="1"/>
        <v>248019</v>
      </c>
      <c r="N26" s="1037"/>
      <c r="O26" s="1040"/>
      <c r="P26" s="1037"/>
      <c r="Q26" s="54">
        <v>13177</v>
      </c>
      <c r="R26" s="1049"/>
      <c r="S26" s="54">
        <v>13303</v>
      </c>
    </row>
    <row r="27" spans="1:19" s="1027" customFormat="1" ht="12.75">
      <c r="A27" s="1026" t="s">
        <v>787</v>
      </c>
      <c r="B27" s="1027" t="s">
        <v>83</v>
      </c>
      <c r="C27" s="1053" t="s">
        <v>83</v>
      </c>
      <c r="D27" s="1053"/>
      <c r="E27" s="1053"/>
      <c r="F27" s="1029"/>
      <c r="G27" s="1044"/>
      <c r="H27" s="1029"/>
      <c r="I27" s="1045"/>
      <c r="J27" s="1029"/>
      <c r="K27" s="1443"/>
      <c r="L27" s="1039"/>
      <c r="M27" s="1048"/>
      <c r="N27" s="1037"/>
      <c r="O27" s="1040"/>
      <c r="P27" s="1037"/>
      <c r="Q27" s="1052"/>
      <c r="R27" s="1039"/>
      <c r="S27" s="1052"/>
    </row>
    <row r="28" spans="1:19" s="1027" customFormat="1" ht="12.75">
      <c r="A28" s="1027" t="s">
        <v>788</v>
      </c>
      <c r="B28" s="1027" t="s">
        <v>83</v>
      </c>
      <c r="C28" s="1053">
        <v>636124</v>
      </c>
      <c r="D28" s="1053"/>
      <c r="E28" s="1053">
        <v>0</v>
      </c>
      <c r="F28" s="1029"/>
      <c r="G28" s="1045">
        <v>0</v>
      </c>
      <c r="H28" s="1046"/>
      <c r="I28" s="1047">
        <v>0</v>
      </c>
      <c r="J28" s="1029"/>
      <c r="K28" s="54">
        <v>6294</v>
      </c>
      <c r="L28" s="1039"/>
      <c r="M28" s="1048">
        <f t="shared" si="1"/>
        <v>629830</v>
      </c>
      <c r="N28" s="1037"/>
      <c r="O28" s="1040"/>
      <c r="P28" s="1037"/>
      <c r="Q28" s="54">
        <v>30834</v>
      </c>
      <c r="R28" s="1049"/>
      <c r="S28" s="54">
        <v>0</v>
      </c>
    </row>
    <row r="29" spans="1:19" s="1027" customFormat="1" ht="12.75">
      <c r="A29" s="1027" t="s">
        <v>789</v>
      </c>
      <c r="B29" s="1027" t="s">
        <v>83</v>
      </c>
      <c r="C29" s="1053">
        <v>1505891</v>
      </c>
      <c r="D29" s="1053"/>
      <c r="E29" s="1053">
        <v>0</v>
      </c>
      <c r="F29" s="1029"/>
      <c r="G29" s="1045">
        <v>0</v>
      </c>
      <c r="H29" s="1054"/>
      <c r="I29" s="1047">
        <v>0</v>
      </c>
      <c r="J29" s="1029"/>
      <c r="K29" s="54">
        <v>479960</v>
      </c>
      <c r="L29" s="1039"/>
      <c r="M29" s="1048">
        <f t="shared" si="1"/>
        <v>1025931</v>
      </c>
      <c r="N29" s="1037"/>
      <c r="O29" s="1040"/>
      <c r="P29" s="1037"/>
      <c r="Q29" s="54">
        <v>72908</v>
      </c>
      <c r="R29" s="1049"/>
      <c r="S29" s="54">
        <v>107111</v>
      </c>
    </row>
    <row r="30" spans="1:19" s="1027" customFormat="1" ht="12.75">
      <c r="A30" s="1027" t="s">
        <v>790</v>
      </c>
      <c r="B30" s="1027" t="s">
        <v>89</v>
      </c>
      <c r="C30" s="1044">
        <v>3839843</v>
      </c>
      <c r="D30" s="1044"/>
      <c r="E30" s="1044">
        <v>-2620</v>
      </c>
      <c r="F30" s="1029"/>
      <c r="G30" s="1045">
        <v>0</v>
      </c>
      <c r="H30" s="1054"/>
      <c r="I30" s="1047">
        <v>0</v>
      </c>
      <c r="J30" s="1029"/>
      <c r="K30" s="54">
        <v>248360</v>
      </c>
      <c r="L30" s="1039"/>
      <c r="M30" s="1048">
        <f t="shared" si="1"/>
        <v>3588863</v>
      </c>
      <c r="N30" s="1037"/>
      <c r="O30" s="1040"/>
      <c r="P30" s="1037"/>
      <c r="Q30" s="54">
        <v>142805</v>
      </c>
      <c r="R30" s="1049"/>
      <c r="S30" s="54">
        <v>147610</v>
      </c>
    </row>
    <row r="31" spans="1:19" s="1027" customFormat="1" ht="12.75">
      <c r="A31" s="1026" t="s">
        <v>791</v>
      </c>
      <c r="B31" s="1027" t="s">
        <v>83</v>
      </c>
      <c r="C31" s="1053" t="s">
        <v>83</v>
      </c>
      <c r="D31" s="1053"/>
      <c r="E31" s="1053"/>
      <c r="F31" s="1029"/>
      <c r="G31" s="1044"/>
      <c r="H31" s="1029"/>
      <c r="I31" s="1045"/>
      <c r="J31" s="1029"/>
      <c r="K31" s="1443"/>
      <c r="L31" s="1039"/>
      <c r="M31" s="1048"/>
      <c r="N31" s="1037"/>
      <c r="O31" s="1040"/>
      <c r="P31" s="1037"/>
      <c r="Q31" s="1052"/>
      <c r="R31" s="1039"/>
      <c r="S31" s="1052"/>
    </row>
    <row r="32" spans="1:19" s="1027" customFormat="1" ht="12.75">
      <c r="A32" s="1027" t="s">
        <v>792</v>
      </c>
      <c r="B32" s="1027" t="s">
        <v>83</v>
      </c>
      <c r="C32" s="1047">
        <v>1112607</v>
      </c>
      <c r="D32" s="1047"/>
      <c r="E32" s="1047">
        <v>0</v>
      </c>
      <c r="F32" s="1029"/>
      <c r="G32" s="1045">
        <v>0</v>
      </c>
      <c r="H32" s="1046"/>
      <c r="I32" s="1047">
        <v>0</v>
      </c>
      <c r="J32" s="1029"/>
      <c r="K32" s="54">
        <v>212333</v>
      </c>
      <c r="L32" s="1039"/>
      <c r="M32" s="1048">
        <f t="shared" si="1"/>
        <v>900274</v>
      </c>
      <c r="N32" s="1037"/>
      <c r="O32" s="1040"/>
      <c r="P32" s="1037"/>
      <c r="Q32" s="54">
        <v>43031</v>
      </c>
      <c r="R32" s="1049"/>
      <c r="S32" s="54">
        <v>45600</v>
      </c>
    </row>
    <row r="33" spans="1:19" s="1027" customFormat="1" ht="12.75">
      <c r="A33" s="1027" t="s">
        <v>793</v>
      </c>
      <c r="B33" s="1027" t="s">
        <v>83</v>
      </c>
      <c r="C33" s="1044">
        <v>32633626</v>
      </c>
      <c r="D33" s="1044"/>
      <c r="E33" s="1044">
        <v>0</v>
      </c>
      <c r="F33" s="1029"/>
      <c r="G33" s="1045">
        <v>0</v>
      </c>
      <c r="H33" s="1046"/>
      <c r="I33" s="1047">
        <v>0</v>
      </c>
      <c r="J33" s="1029"/>
      <c r="K33" s="54">
        <v>7752233</v>
      </c>
      <c r="L33" s="1039"/>
      <c r="M33" s="1048">
        <f>ROUND(SUM(C33)+SUM(G33)+SUM(I33)-SUM(K33)+SUM(E33),2)</f>
        <v>24881393</v>
      </c>
      <c r="N33" s="1037"/>
      <c r="O33" s="1040"/>
      <c r="P33" s="1037"/>
      <c r="Q33" s="54">
        <v>1084130</v>
      </c>
      <c r="R33" s="1049"/>
      <c r="S33" s="54">
        <v>1129110</v>
      </c>
    </row>
    <row r="34" spans="1:19" s="1027" customFormat="1" ht="12.75">
      <c r="A34" s="1026" t="s">
        <v>2410</v>
      </c>
      <c r="B34" s="1027" t="s">
        <v>83</v>
      </c>
      <c r="C34" s="1053" t="s">
        <v>83</v>
      </c>
      <c r="D34" s="1053"/>
      <c r="E34" s="1053"/>
      <c r="F34" s="1029"/>
      <c r="G34" s="1044"/>
      <c r="H34" s="1029"/>
      <c r="I34" s="1045"/>
      <c r="J34" s="1029"/>
      <c r="K34" s="1443"/>
      <c r="L34" s="1039"/>
      <c r="M34" s="1048"/>
      <c r="N34" s="1037"/>
      <c r="O34" s="1040"/>
      <c r="P34" s="1037"/>
      <c r="Q34" s="1052"/>
      <c r="R34" s="1039"/>
      <c r="S34" s="1052"/>
    </row>
    <row r="35" spans="1:19" s="1027" customFormat="1" ht="12.75">
      <c r="A35" s="1027" t="s">
        <v>794</v>
      </c>
      <c r="B35" s="1027" t="s">
        <v>83</v>
      </c>
      <c r="C35" s="1044">
        <v>0</v>
      </c>
      <c r="D35" s="1044"/>
      <c r="E35" s="1044">
        <v>0</v>
      </c>
      <c r="F35" s="1029"/>
      <c r="G35" s="1045">
        <v>0</v>
      </c>
      <c r="H35" s="1050"/>
      <c r="I35" s="1045">
        <v>0</v>
      </c>
      <c r="J35" s="1029"/>
      <c r="K35" s="54">
        <v>0</v>
      </c>
      <c r="L35" s="1039"/>
      <c r="M35" s="1048">
        <f t="shared" si="1"/>
        <v>0</v>
      </c>
      <c r="N35" s="1037"/>
      <c r="O35" s="1040"/>
      <c r="P35" s="1037"/>
      <c r="Q35" s="54">
        <v>0</v>
      </c>
      <c r="R35" s="1049"/>
      <c r="S35" s="54">
        <v>0</v>
      </c>
    </row>
    <row r="36" spans="1:19" s="1027" customFormat="1" ht="12.75">
      <c r="A36" s="1027" t="s">
        <v>795</v>
      </c>
      <c r="B36" s="1027" t="s">
        <v>83</v>
      </c>
      <c r="C36" s="1044">
        <v>0</v>
      </c>
      <c r="D36" s="1044"/>
      <c r="E36" s="1044">
        <v>0</v>
      </c>
      <c r="F36" s="1029"/>
      <c r="G36" s="1045">
        <v>0</v>
      </c>
      <c r="H36" s="1050"/>
      <c r="I36" s="1045">
        <v>0</v>
      </c>
      <c r="J36" s="1029"/>
      <c r="K36" s="54">
        <v>0</v>
      </c>
      <c r="L36" s="1039"/>
      <c r="M36" s="1048">
        <f t="shared" si="1"/>
        <v>0</v>
      </c>
      <c r="N36" s="1037"/>
      <c r="O36" s="1040"/>
      <c r="P36" s="1037"/>
      <c r="Q36" s="54">
        <v>0</v>
      </c>
      <c r="R36" s="1049"/>
      <c r="S36" s="54">
        <v>0</v>
      </c>
    </row>
    <row r="37" spans="1:19" s="1027" customFormat="1" ht="12.75">
      <c r="A37" s="1026" t="s">
        <v>2214</v>
      </c>
      <c r="B37" s="1027" t="s">
        <v>83</v>
      </c>
      <c r="C37" s="1044">
        <v>0</v>
      </c>
      <c r="D37" s="1044"/>
      <c r="E37" s="1044">
        <v>0</v>
      </c>
      <c r="F37" s="1029"/>
      <c r="G37" s="1045">
        <v>0</v>
      </c>
      <c r="H37" s="1050"/>
      <c r="I37" s="1045">
        <v>0</v>
      </c>
      <c r="J37" s="1029"/>
      <c r="K37" s="54">
        <v>0</v>
      </c>
      <c r="L37" s="1039"/>
      <c r="M37" s="1048">
        <f t="shared" si="1"/>
        <v>0</v>
      </c>
      <c r="N37" s="1037"/>
      <c r="O37" s="1040"/>
      <c r="P37" s="1037"/>
      <c r="Q37" s="54">
        <v>0</v>
      </c>
      <c r="R37" s="1047"/>
      <c r="S37" s="54">
        <v>0</v>
      </c>
    </row>
    <row r="38" spans="1:19" s="1027" customFormat="1" ht="12.75">
      <c r="A38" s="1026" t="s">
        <v>796</v>
      </c>
      <c r="B38" s="1027" t="s">
        <v>83</v>
      </c>
      <c r="C38" s="1044">
        <v>14600515</v>
      </c>
      <c r="D38" s="1044"/>
      <c r="E38" s="1044">
        <v>-17567</v>
      </c>
      <c r="F38" s="1029"/>
      <c r="G38" s="1045">
        <v>0</v>
      </c>
      <c r="H38" s="1029"/>
      <c r="I38" s="1047">
        <v>0</v>
      </c>
      <c r="J38" s="1029"/>
      <c r="K38" s="54">
        <v>837694</v>
      </c>
      <c r="L38" s="1039"/>
      <c r="M38" s="1048">
        <f>ROUND(SUM(C38)+SUM(G38)+SUM(I38)-SUM(K38)+SUM(E38),2)</f>
        <v>13745254</v>
      </c>
      <c r="N38" s="1037"/>
      <c r="O38" s="1040"/>
      <c r="P38" s="1037"/>
      <c r="Q38" s="54">
        <v>557354</v>
      </c>
      <c r="R38" s="1049"/>
      <c r="S38" s="54">
        <v>505506</v>
      </c>
    </row>
    <row r="39" spans="1:19" s="1027" customFormat="1" ht="12.75">
      <c r="A39" s="1026" t="s">
        <v>2215</v>
      </c>
      <c r="B39" s="1027" t="s">
        <v>83</v>
      </c>
      <c r="C39" s="1044">
        <v>0</v>
      </c>
      <c r="D39" s="1044"/>
      <c r="E39" s="1044">
        <v>0</v>
      </c>
      <c r="F39" s="1029"/>
      <c r="G39" s="1045">
        <v>0</v>
      </c>
      <c r="H39" s="1050"/>
      <c r="I39" s="1045">
        <v>0</v>
      </c>
      <c r="J39" s="1029"/>
      <c r="K39" s="54">
        <v>0</v>
      </c>
      <c r="L39" s="1039"/>
      <c r="M39" s="1048">
        <f t="shared" si="1"/>
        <v>0</v>
      </c>
      <c r="N39" s="1037"/>
      <c r="O39" s="1040"/>
      <c r="P39" s="1037"/>
      <c r="Q39" s="54">
        <v>0</v>
      </c>
      <c r="R39" s="1047"/>
      <c r="S39" s="54">
        <v>0</v>
      </c>
    </row>
    <row r="40" spans="1:19" s="1027" customFormat="1" ht="12.75">
      <c r="A40" s="1026" t="s">
        <v>797</v>
      </c>
      <c r="B40" s="1027" t="s">
        <v>83</v>
      </c>
      <c r="C40" s="1053" t="s">
        <v>83</v>
      </c>
      <c r="D40" s="1053"/>
      <c r="E40" s="1053"/>
      <c r="F40" s="1029"/>
      <c r="G40" s="1044"/>
      <c r="H40" s="1029"/>
      <c r="I40" s="1045"/>
      <c r="J40" s="1029"/>
      <c r="K40" s="1443"/>
      <c r="L40" s="1039"/>
      <c r="M40" s="1048"/>
      <c r="N40" s="1037"/>
      <c r="O40" s="1040"/>
      <c r="P40" s="1037"/>
      <c r="Q40" s="1052"/>
      <c r="R40" s="1039"/>
      <c r="S40" s="1052"/>
    </row>
    <row r="41" spans="1:19" s="1027" customFormat="1" ht="12.75">
      <c r="A41" s="1027" t="s">
        <v>798</v>
      </c>
      <c r="B41" s="1027" t="s">
        <v>83</v>
      </c>
      <c r="C41" s="1044">
        <v>349787094</v>
      </c>
      <c r="D41" s="1044"/>
      <c r="E41" s="1044">
        <v>-33970</v>
      </c>
      <c r="F41" s="1029"/>
      <c r="G41" s="1045">
        <v>0</v>
      </c>
      <c r="H41" s="1055"/>
      <c r="I41" s="1047">
        <v>0</v>
      </c>
      <c r="J41" s="1029"/>
      <c r="K41" s="54">
        <v>52172501</v>
      </c>
      <c r="L41" s="1039"/>
      <c r="M41" s="1048">
        <f t="shared" si="1"/>
        <v>297580623</v>
      </c>
      <c r="N41" s="1037"/>
      <c r="O41" s="1040"/>
      <c r="P41" s="1037"/>
      <c r="Q41" s="54">
        <v>10979598</v>
      </c>
      <c r="R41" s="1049"/>
      <c r="S41" s="54">
        <v>12667215</v>
      </c>
    </row>
    <row r="42" spans="1:19" s="1027" customFormat="1" ht="12.75">
      <c r="A42" s="1027" t="s">
        <v>799</v>
      </c>
      <c r="B42" s="1027" t="s">
        <v>83</v>
      </c>
      <c r="C42" s="1045">
        <v>1795066</v>
      </c>
      <c r="D42" s="1045"/>
      <c r="E42" s="1045">
        <v>0</v>
      </c>
      <c r="F42" s="1029"/>
      <c r="G42" s="1045">
        <v>0</v>
      </c>
      <c r="H42" s="1054"/>
      <c r="I42" s="1047">
        <v>0</v>
      </c>
      <c r="J42" s="1029"/>
      <c r="K42" s="54">
        <v>579704</v>
      </c>
      <c r="L42" s="1039"/>
      <c r="M42" s="1048">
        <f t="shared" si="1"/>
        <v>1215362</v>
      </c>
      <c r="N42" s="1037"/>
      <c r="O42" s="1040"/>
      <c r="P42" s="1037"/>
      <c r="Q42" s="54">
        <v>58069</v>
      </c>
      <c r="R42" s="1049"/>
      <c r="S42" s="54">
        <v>112113</v>
      </c>
    </row>
    <row r="43" spans="1:19" s="1027" customFormat="1" ht="12.75">
      <c r="A43" s="1027" t="s">
        <v>800</v>
      </c>
      <c r="B43" s="1027" t="s">
        <v>83</v>
      </c>
      <c r="C43" s="1045">
        <v>34565951</v>
      </c>
      <c r="D43" s="1045"/>
      <c r="E43" s="1045">
        <v>-24326</v>
      </c>
      <c r="F43" s="1029"/>
      <c r="G43" s="1045">
        <v>0</v>
      </c>
      <c r="H43" s="1054"/>
      <c r="I43" s="1047">
        <v>0</v>
      </c>
      <c r="J43" s="1029"/>
      <c r="K43" s="54">
        <v>3394335</v>
      </c>
      <c r="L43" s="1039"/>
      <c r="M43" s="1048">
        <f t="shared" si="1"/>
        <v>31147290</v>
      </c>
      <c r="N43" s="1037"/>
      <c r="O43" s="1040"/>
      <c r="P43" s="1037"/>
      <c r="Q43" s="54">
        <v>1004554</v>
      </c>
      <c r="R43" s="1049"/>
      <c r="S43" s="54">
        <v>1036929</v>
      </c>
    </row>
    <row r="44" spans="1:19" s="1027" customFormat="1" ht="12.75">
      <c r="A44" s="1027" t="s">
        <v>801</v>
      </c>
      <c r="B44" s="1027" t="s">
        <v>83</v>
      </c>
      <c r="C44" s="1045">
        <v>66132078</v>
      </c>
      <c r="D44" s="1045"/>
      <c r="E44" s="1045">
        <v>-72978</v>
      </c>
      <c r="F44" s="1029"/>
      <c r="G44" s="1045">
        <v>0</v>
      </c>
      <c r="H44" s="1054"/>
      <c r="I44" s="1047">
        <v>0</v>
      </c>
      <c r="J44" s="1029"/>
      <c r="K44" s="54">
        <v>7554803</v>
      </c>
      <c r="L44" s="1039"/>
      <c r="M44" s="1048">
        <f t="shared" si="1"/>
        <v>58504297</v>
      </c>
      <c r="N44" s="1037"/>
      <c r="O44" s="1040"/>
      <c r="P44" s="1037"/>
      <c r="Q44" s="54">
        <v>2009749</v>
      </c>
      <c r="R44" s="1049"/>
      <c r="S44" s="54">
        <v>2195723</v>
      </c>
    </row>
    <row r="45" spans="1:19" s="1027" customFormat="1" ht="12.75">
      <c r="A45" s="1027" t="s">
        <v>802</v>
      </c>
      <c r="B45" s="1027" t="s">
        <v>83</v>
      </c>
      <c r="C45" s="1045">
        <v>6787442</v>
      </c>
      <c r="D45" s="1045"/>
      <c r="E45" s="1045">
        <v>0</v>
      </c>
      <c r="F45" s="1029"/>
      <c r="G45" s="1045">
        <v>0</v>
      </c>
      <c r="H45" s="1050"/>
      <c r="I45" s="1047">
        <v>0</v>
      </c>
      <c r="J45" s="1029"/>
      <c r="K45" s="54">
        <v>1900398</v>
      </c>
      <c r="L45" s="1039"/>
      <c r="M45" s="1048">
        <f t="shared" si="1"/>
        <v>4887044</v>
      </c>
      <c r="N45" s="1037"/>
      <c r="O45" s="1040"/>
      <c r="P45" s="1037"/>
      <c r="Q45" s="54">
        <v>283735</v>
      </c>
      <c r="R45" s="1049"/>
      <c r="S45" s="54">
        <v>360790</v>
      </c>
    </row>
    <row r="46" spans="1:19" s="1027" customFormat="1" ht="12.75">
      <c r="A46" s="1027" t="s">
        <v>803</v>
      </c>
      <c r="B46" s="1027" t="s">
        <v>83</v>
      </c>
      <c r="C46" s="1044">
        <v>822405844</v>
      </c>
      <c r="D46" s="1044"/>
      <c r="E46" s="1044">
        <v>-1622787</v>
      </c>
      <c r="F46" s="1029"/>
      <c r="G46" s="1045">
        <v>0</v>
      </c>
      <c r="H46" s="1029"/>
      <c r="I46" s="1047">
        <v>0</v>
      </c>
      <c r="J46" s="1029"/>
      <c r="K46" s="54">
        <v>52644897</v>
      </c>
      <c r="L46" s="1039"/>
      <c r="M46" s="1048">
        <f t="shared" si="1"/>
        <v>768138160</v>
      </c>
      <c r="N46" s="1037"/>
      <c r="O46" s="1040"/>
      <c r="P46" s="1037"/>
      <c r="Q46" s="54">
        <v>29530884</v>
      </c>
      <c r="R46" s="1049"/>
      <c r="S46" s="54">
        <v>31742201</v>
      </c>
    </row>
    <row r="47" spans="1:19" s="1027" customFormat="1" ht="12.75">
      <c r="A47" s="1026" t="s">
        <v>2411</v>
      </c>
      <c r="B47" s="1027" t="s">
        <v>83</v>
      </c>
      <c r="C47" s="1053" t="s">
        <v>83</v>
      </c>
      <c r="D47" s="1053"/>
      <c r="E47" s="1053"/>
      <c r="F47" s="1029"/>
      <c r="G47" s="1044"/>
      <c r="H47" s="1029"/>
      <c r="I47" s="1045"/>
      <c r="J47" s="1029"/>
      <c r="K47" s="1443"/>
      <c r="L47" s="1039"/>
      <c r="M47" s="1048"/>
      <c r="N47" s="1037"/>
      <c r="O47" s="1040"/>
      <c r="P47" s="1037"/>
      <c r="Q47" s="1052"/>
      <c r="R47" s="1039"/>
      <c r="S47" s="1052"/>
    </row>
    <row r="48" spans="1:19" s="1027" customFormat="1" ht="12.75">
      <c r="A48" s="1027" t="s">
        <v>804</v>
      </c>
      <c r="B48" s="1027" t="s">
        <v>83</v>
      </c>
      <c r="C48" s="1044">
        <v>0</v>
      </c>
      <c r="D48" s="1044"/>
      <c r="E48" s="1044">
        <v>0</v>
      </c>
      <c r="F48" s="1029"/>
      <c r="G48" s="1045">
        <v>0</v>
      </c>
      <c r="H48" s="1050"/>
      <c r="I48" s="1047">
        <v>0</v>
      </c>
      <c r="J48" s="1029"/>
      <c r="K48" s="54">
        <v>0</v>
      </c>
      <c r="L48" s="1039"/>
      <c r="M48" s="1048">
        <f t="shared" si="1"/>
        <v>0</v>
      </c>
      <c r="N48" s="1037"/>
      <c r="O48" s="1040"/>
      <c r="P48" s="1037"/>
      <c r="Q48" s="54">
        <v>0</v>
      </c>
      <c r="R48" s="1049"/>
      <c r="S48" s="54">
        <v>159</v>
      </c>
    </row>
    <row r="49" spans="1:19" s="1027" customFormat="1" ht="12.75">
      <c r="A49" s="1027" t="s">
        <v>805</v>
      </c>
      <c r="B49" s="1027" t="s">
        <v>83</v>
      </c>
      <c r="C49" s="1044">
        <v>255371</v>
      </c>
      <c r="D49" s="1044"/>
      <c r="E49" s="1044">
        <v>0</v>
      </c>
      <c r="F49" s="1029"/>
      <c r="G49" s="1045">
        <v>0</v>
      </c>
      <c r="H49" s="1050"/>
      <c r="I49" s="1047">
        <v>0</v>
      </c>
      <c r="J49" s="1029"/>
      <c r="K49" s="54">
        <v>255371</v>
      </c>
      <c r="L49" s="1039"/>
      <c r="M49" s="1048">
        <f t="shared" si="1"/>
        <v>0</v>
      </c>
      <c r="N49" s="1037"/>
      <c r="O49" s="1040"/>
      <c r="P49" s="1037"/>
      <c r="Q49" s="54">
        <v>8920</v>
      </c>
      <c r="R49" s="1049"/>
      <c r="S49" s="54">
        <v>13746</v>
      </c>
    </row>
    <row r="50" spans="1:19" s="1027" customFormat="1" ht="12.75">
      <c r="A50" s="1026" t="s">
        <v>806</v>
      </c>
      <c r="B50" s="1027" t="s">
        <v>83</v>
      </c>
      <c r="C50" s="1056">
        <v>702829931</v>
      </c>
      <c r="D50" s="1056"/>
      <c r="E50" s="1056">
        <v>0</v>
      </c>
      <c r="F50" s="1029"/>
      <c r="G50" s="1045">
        <v>0</v>
      </c>
      <c r="H50" s="1050"/>
      <c r="I50" s="1047">
        <v>0</v>
      </c>
      <c r="J50" s="1029"/>
      <c r="K50" s="54">
        <v>54755580</v>
      </c>
      <c r="L50" s="1039"/>
      <c r="M50" s="1048">
        <f t="shared" si="1"/>
        <v>648074351</v>
      </c>
      <c r="N50" s="1037"/>
      <c r="O50" s="1040"/>
      <c r="P50" s="1037"/>
      <c r="Q50" s="54">
        <v>33033536</v>
      </c>
      <c r="R50" s="1039"/>
      <c r="S50" s="54">
        <v>18947036</v>
      </c>
    </row>
    <row r="51" spans="1:19" s="1027" customFormat="1" ht="12.75">
      <c r="A51" s="1026" t="s">
        <v>2412</v>
      </c>
      <c r="B51" s="1027" t="s">
        <v>83</v>
      </c>
      <c r="C51" s="1053" t="s">
        <v>83</v>
      </c>
      <c r="D51" s="1053"/>
      <c r="E51" s="1053"/>
      <c r="F51" s="1029"/>
      <c r="G51" s="1044"/>
      <c r="H51" s="1029"/>
      <c r="I51" s="1045" t="s">
        <v>83</v>
      </c>
      <c r="J51" s="1029"/>
      <c r="K51" s="1443" t="s">
        <v>83</v>
      </c>
      <c r="L51" s="1039"/>
      <c r="M51" s="1048"/>
      <c r="N51" s="1037"/>
      <c r="O51" s="1040"/>
      <c r="P51" s="1037"/>
      <c r="Q51" s="1443" t="s">
        <v>83</v>
      </c>
      <c r="R51" s="1029"/>
      <c r="S51" s="1443" t="s">
        <v>83</v>
      </c>
    </row>
    <row r="52" spans="1:19" s="1027" customFormat="1" ht="12.75">
      <c r="A52" s="1027" t="s">
        <v>800</v>
      </c>
      <c r="B52" s="1027" t="s">
        <v>83</v>
      </c>
      <c r="C52" s="1044">
        <v>35271</v>
      </c>
      <c r="D52" s="1044"/>
      <c r="E52" s="1044">
        <v>0</v>
      </c>
      <c r="F52" s="1029"/>
      <c r="G52" s="1045">
        <v>0</v>
      </c>
      <c r="H52" s="1050"/>
      <c r="I52" s="1047">
        <v>0</v>
      </c>
      <c r="J52" s="1029"/>
      <c r="K52" s="54">
        <v>35271</v>
      </c>
      <c r="L52" s="1039"/>
      <c r="M52" s="1048">
        <f t="shared" si="1"/>
        <v>0</v>
      </c>
      <c r="N52" s="1037"/>
      <c r="O52" s="1040"/>
      <c r="P52" s="1037"/>
      <c r="Q52" s="54">
        <v>1710</v>
      </c>
      <c r="R52" s="1049"/>
      <c r="S52" s="54">
        <v>3589</v>
      </c>
    </row>
    <row r="53" spans="1:19" s="1027" customFormat="1" ht="12.75">
      <c r="A53" s="1027" t="s">
        <v>807</v>
      </c>
      <c r="B53" s="1027" t="s">
        <v>83</v>
      </c>
      <c r="C53" s="1044">
        <v>0</v>
      </c>
      <c r="D53" s="1044"/>
      <c r="E53" s="1044">
        <v>0</v>
      </c>
      <c r="F53" s="1029"/>
      <c r="G53" s="1045">
        <v>0</v>
      </c>
      <c r="H53" s="1050"/>
      <c r="I53" s="1045">
        <v>0</v>
      </c>
      <c r="J53" s="1029"/>
      <c r="K53" s="54">
        <v>0</v>
      </c>
      <c r="L53" s="1039"/>
      <c r="M53" s="1048">
        <f t="shared" si="1"/>
        <v>0</v>
      </c>
      <c r="N53" s="1037"/>
      <c r="O53" s="1040"/>
      <c r="P53" s="1037"/>
      <c r="Q53" s="54">
        <v>0</v>
      </c>
      <c r="R53" s="1049"/>
      <c r="S53" s="54">
        <v>0</v>
      </c>
    </row>
    <row r="54" spans="1:19" s="1026" customFormat="1" ht="13.5" thickBot="1">
      <c r="A54" s="1026" t="s">
        <v>808</v>
      </c>
      <c r="B54" s="1027" t="s">
        <v>83</v>
      </c>
      <c r="C54" s="900">
        <f>ROUND(SUM(C15:C53),2)</f>
        <v>2268580000</v>
      </c>
      <c r="D54" s="1426"/>
      <c r="E54" s="900">
        <f t="shared" ref="E54:F54" si="2">ROUND(SUM(E15:E53),2)</f>
        <v>-1849963</v>
      </c>
      <c r="F54" s="1426">
        <f t="shared" si="2"/>
        <v>0</v>
      </c>
      <c r="G54" s="901">
        <f>ROUND(SUM(G15:G53),2)</f>
        <v>0</v>
      </c>
      <c r="H54" s="896"/>
      <c r="I54" s="901">
        <f>ROUND(SUM(I15:I53),0)</f>
        <v>0</v>
      </c>
      <c r="J54" s="896"/>
      <c r="K54" s="901">
        <f>ROUND(SUM(K15:K53),2)</f>
        <v>217375037</v>
      </c>
      <c r="L54" s="896"/>
      <c r="M54" s="900">
        <f>ROUND(SUM(M15:M53),2)</f>
        <v>2049355000</v>
      </c>
      <c r="N54" s="902"/>
      <c r="O54" s="903"/>
      <c r="P54" s="896"/>
      <c r="Q54" s="901">
        <f>ROUND(SUM(Q15:Q53),2)</f>
        <v>86388395</v>
      </c>
      <c r="R54" s="896"/>
      <c r="S54" s="900">
        <f>ROUND(SUM(S15:S53),2)</f>
        <v>76571754</v>
      </c>
    </row>
    <row r="55" spans="1:19" ht="15.75" thickTop="1">
      <c r="I55" s="1049"/>
      <c r="M55" s="1023" t="s">
        <v>83</v>
      </c>
    </row>
    <row r="56" spans="1:19">
      <c r="A56" s="1027" t="s">
        <v>2352</v>
      </c>
    </row>
    <row r="57" spans="1:19">
      <c r="A57" s="1027" t="s">
        <v>2413</v>
      </c>
    </row>
    <row r="58" spans="1:19">
      <c r="A58" s="1027" t="s">
        <v>2338</v>
      </c>
    </row>
  </sheetData>
  <mergeCells count="3">
    <mergeCell ref="C9:M9"/>
    <mergeCell ref="Q9:S9"/>
    <mergeCell ref="G11:I11"/>
  </mergeCells>
  <pageMargins left="0.75" right="0.5" top="0.7" bottom="0.25" header="0.5" footer="0.25"/>
  <pageSetup scale="47" orientation="landscape" r:id="rId1"/>
  <headerFooter scaleWithDoc="0">
    <oddFooter>&amp;R&amp;8 93</oddFooter>
  </headerFooter>
  <customProperties>
    <customPr name="SheetOptions" r:id="rId2"/>
  </customProperties>
  <ignoredErrors>
    <ignoredError sqref="L41:L46 R41:R46 N41:P46" formulaRange="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R72"/>
  <sheetViews>
    <sheetView showGridLines="0" zoomScale="80" zoomScaleNormal="80" workbookViewId="0"/>
  </sheetViews>
  <sheetFormatPr defaultColWidth="8.77734375" defaultRowHeight="15"/>
  <cols>
    <col min="1" max="1" width="60.109375" style="61" customWidth="1"/>
    <col min="2" max="2" width="2.77734375" customWidth="1"/>
    <col min="3" max="3" width="13" style="61" customWidth="1"/>
    <col min="4" max="4" width="2.109375" style="61" customWidth="1"/>
    <col min="5" max="5" width="13" style="61" customWidth="1"/>
    <col min="6" max="6" width="5.77734375" style="61" customWidth="1"/>
    <col min="7" max="7" width="2.109375" style="61" customWidth="1"/>
    <col min="8" max="8" width="17.44140625" style="61" customWidth="1"/>
    <col min="9" max="9" width="5.5546875" style="696" customWidth="1"/>
    <col min="10" max="10" width="2" style="61" customWidth="1"/>
    <col min="11" max="11" width="17.44140625" style="61" customWidth="1"/>
    <col min="12" max="12" width="5.77734375" style="696" customWidth="1"/>
    <col min="13" max="13" width="2" style="61" customWidth="1"/>
    <col min="14" max="14" width="17.44140625" style="61" customWidth="1"/>
    <col min="15" max="15" width="4.77734375" style="696" customWidth="1"/>
    <col min="16" max="16" width="2.109375" customWidth="1"/>
    <col min="17" max="17" width="17.44140625" style="61" customWidth="1"/>
    <col min="18" max="18" width="10" style="61" bestFit="1" customWidth="1"/>
    <col min="19" max="16384" width="8.77734375" style="61"/>
  </cols>
  <sheetData>
    <row r="1" spans="1:17">
      <c r="A1" s="342" t="s">
        <v>76</v>
      </c>
    </row>
    <row r="3" spans="1:17" ht="18">
      <c r="A3" s="8" t="s">
        <v>77</v>
      </c>
      <c r="O3" s="699"/>
    </row>
    <row r="4" spans="1:17" ht="18" customHeight="1">
      <c r="A4" s="8" t="s">
        <v>809</v>
      </c>
      <c r="O4" s="699"/>
      <c r="Q4" s="721" t="s">
        <v>810</v>
      </c>
    </row>
    <row r="5" spans="1:17" ht="18">
      <c r="A5" s="8" t="s">
        <v>811</v>
      </c>
      <c r="O5" s="699"/>
    </row>
    <row r="6" spans="1:17" ht="18">
      <c r="A6" s="8" t="s">
        <v>2274</v>
      </c>
      <c r="O6" s="699"/>
    </row>
    <row r="7" spans="1:17" ht="18">
      <c r="A7" s="8" t="s">
        <v>83</v>
      </c>
      <c r="O7" s="699"/>
    </row>
    <row r="8" spans="1:17" ht="18">
      <c r="A8" s="8"/>
      <c r="O8" s="699"/>
    </row>
    <row r="9" spans="1:17" ht="18">
      <c r="A9" s="8"/>
      <c r="O9" s="699"/>
    </row>
    <row r="10" spans="1:17" ht="18">
      <c r="A10" s="8"/>
      <c r="O10" s="699"/>
    </row>
    <row r="11" spans="1:17" ht="15.75">
      <c r="C11" s="172" t="s">
        <v>812</v>
      </c>
      <c r="D11" s="172"/>
      <c r="E11" s="172" t="s">
        <v>812</v>
      </c>
      <c r="F11" s="172"/>
      <c r="K11" s="172" t="s">
        <v>813</v>
      </c>
      <c r="N11" s="172" t="s">
        <v>814</v>
      </c>
      <c r="O11" s="699"/>
      <c r="Q11" s="172" t="s">
        <v>815</v>
      </c>
    </row>
    <row r="12" spans="1:17" ht="15.75">
      <c r="C12" s="172" t="s">
        <v>816</v>
      </c>
      <c r="D12" s="172"/>
      <c r="E12" s="172" t="s">
        <v>817</v>
      </c>
      <c r="F12" s="172"/>
      <c r="H12" s="172" t="s">
        <v>813</v>
      </c>
      <c r="I12" s="141"/>
      <c r="K12" s="172" t="s">
        <v>818</v>
      </c>
      <c r="L12" s="141"/>
      <c r="N12" s="172" t="s">
        <v>819</v>
      </c>
      <c r="O12" s="700"/>
      <c r="Q12" s="172" t="s">
        <v>266</v>
      </c>
    </row>
    <row r="13" spans="1:17" ht="15.75">
      <c r="A13" s="618" t="s">
        <v>778</v>
      </c>
      <c r="C13" s="618" t="s">
        <v>779</v>
      </c>
      <c r="D13" s="172"/>
      <c r="E13" s="618" t="s">
        <v>820</v>
      </c>
      <c r="F13" s="172"/>
      <c r="H13" s="618" t="s">
        <v>814</v>
      </c>
      <c r="I13" s="141"/>
      <c r="K13" s="618" t="s">
        <v>2221</v>
      </c>
      <c r="L13" s="141"/>
      <c r="N13" s="618" t="s">
        <v>821</v>
      </c>
      <c r="O13" s="700"/>
      <c r="Q13" s="618" t="s">
        <v>776</v>
      </c>
    </row>
    <row r="14" spans="1:17" ht="12.75" customHeight="1">
      <c r="O14" s="699"/>
    </row>
    <row r="15" spans="1:17" ht="15.75" customHeight="1">
      <c r="A15" s="46" t="s">
        <v>781</v>
      </c>
      <c r="E15" s="49"/>
      <c r="O15" s="699"/>
    </row>
    <row r="16" spans="1:17" ht="15.75" customHeight="1">
      <c r="A16" s="46" t="s">
        <v>2175</v>
      </c>
      <c r="B16" t="s">
        <v>83</v>
      </c>
      <c r="C16" s="884">
        <v>1989</v>
      </c>
      <c r="E16" s="51">
        <v>2031</v>
      </c>
      <c r="F16" s="884"/>
      <c r="G16" s="893"/>
      <c r="H16" s="398">
        <v>3000000000</v>
      </c>
      <c r="I16" s="697"/>
      <c r="J16" s="893"/>
      <c r="K16" s="398">
        <v>2979768596</v>
      </c>
      <c r="L16" s="697"/>
      <c r="M16" s="893"/>
      <c r="N16" s="398">
        <f>ROUND(SUM(H16-K16),1)</f>
        <v>20231404</v>
      </c>
      <c r="O16" s="698"/>
      <c r="P16" s="893"/>
      <c r="Q16" s="398">
        <f>ROUND('SCH 14'!M15,0)</f>
        <v>2588605</v>
      </c>
    </row>
    <row r="17" spans="1:18" ht="15.75" customHeight="1">
      <c r="A17" s="46" t="s">
        <v>2216</v>
      </c>
      <c r="C17" s="687"/>
      <c r="D17" s="241"/>
      <c r="E17" s="51"/>
      <c r="F17" s="687"/>
      <c r="G17" s="241"/>
      <c r="H17" s="688"/>
      <c r="I17" s="698"/>
      <c r="J17" s="241"/>
      <c r="K17" s="396"/>
      <c r="L17" s="698"/>
      <c r="M17" s="241"/>
      <c r="N17" s="396"/>
      <c r="O17" s="698"/>
      <c r="Q17" s="396"/>
    </row>
    <row r="18" spans="1:18" ht="15.75" customHeight="1">
      <c r="A18" s="61" t="s">
        <v>782</v>
      </c>
      <c r="B18" t="s">
        <v>83</v>
      </c>
      <c r="C18" s="884">
        <v>1997</v>
      </c>
      <c r="E18" s="51">
        <v>2044</v>
      </c>
      <c r="F18" s="884"/>
      <c r="H18" s="688">
        <v>230000000</v>
      </c>
      <c r="I18" s="697"/>
      <c r="K18" s="395">
        <v>202462036</v>
      </c>
      <c r="L18" s="697"/>
      <c r="N18" s="395">
        <f>ROUND(SUM(H18-K18),1)</f>
        <v>27537964</v>
      </c>
      <c r="O18" s="698"/>
      <c r="Q18" s="395">
        <f>ROUND('SCH 14'!M17,0)</f>
        <v>715890</v>
      </c>
    </row>
    <row r="19" spans="1:18" ht="15.75" customHeight="1">
      <c r="A19" s="61" t="s">
        <v>783</v>
      </c>
      <c r="B19" t="s">
        <v>83</v>
      </c>
      <c r="C19" s="884">
        <v>1997</v>
      </c>
      <c r="E19" s="51">
        <v>2044</v>
      </c>
      <c r="F19" s="884"/>
      <c r="H19" s="688">
        <v>790000000</v>
      </c>
      <c r="I19" s="697"/>
      <c r="K19" s="395">
        <v>746565820</v>
      </c>
      <c r="L19" s="1408" t="s">
        <v>2207</v>
      </c>
      <c r="N19" s="395">
        <f t="shared" ref="N19:N43" si="0">ROUND(SUM(H19-K19),1)</f>
        <v>43434180</v>
      </c>
      <c r="O19" s="698"/>
      <c r="Q19" s="395">
        <f>ROUND('SCH 14'!M18,0)</f>
        <v>162925882</v>
      </c>
    </row>
    <row r="20" spans="1:18" ht="15.75" customHeight="1">
      <c r="A20" s="61" t="s">
        <v>784</v>
      </c>
      <c r="B20" t="s">
        <v>83</v>
      </c>
      <c r="C20" s="884">
        <v>1999</v>
      </c>
      <c r="E20" s="51">
        <v>2040</v>
      </c>
      <c r="F20" s="884"/>
      <c r="H20" s="688">
        <v>175000000</v>
      </c>
      <c r="I20" s="697"/>
      <c r="K20" s="395">
        <v>175000000</v>
      </c>
      <c r="L20" s="1408" t="s">
        <v>2207</v>
      </c>
      <c r="N20" s="395">
        <f t="shared" si="0"/>
        <v>0</v>
      </c>
      <c r="O20" s="698"/>
      <c r="Q20" s="395">
        <f>ROUND('SCH 14'!M19,0)</f>
        <v>3540490</v>
      </c>
    </row>
    <row r="21" spans="1:18" ht="15.75" customHeight="1">
      <c r="A21" s="61" t="s">
        <v>785</v>
      </c>
      <c r="B21" t="s">
        <v>83</v>
      </c>
      <c r="C21" s="884">
        <v>1998</v>
      </c>
      <c r="E21" s="51">
        <v>2044</v>
      </c>
      <c r="F21" s="884"/>
      <c r="H21" s="688">
        <v>200000000</v>
      </c>
      <c r="I21" s="697"/>
      <c r="K21" s="395">
        <v>180048073</v>
      </c>
      <c r="L21" s="697"/>
      <c r="N21" s="395">
        <f t="shared" si="0"/>
        <v>19951927</v>
      </c>
      <c r="O21" s="698"/>
      <c r="Q21" s="395">
        <f>ROUND('SCH 14'!M20,0)</f>
        <v>20996417</v>
      </c>
    </row>
    <row r="22" spans="1:18" ht="15.75" customHeight="1">
      <c r="A22" s="46" t="s">
        <v>822</v>
      </c>
      <c r="C22" s="884"/>
      <c r="E22" s="51"/>
      <c r="F22" s="884"/>
      <c r="H22" s="688"/>
      <c r="I22" s="697"/>
      <c r="K22" s="395"/>
      <c r="L22" s="697"/>
      <c r="N22" s="395"/>
      <c r="O22" s="698"/>
      <c r="Q22" s="395"/>
    </row>
    <row r="23" spans="1:18" ht="15.75" customHeight="1">
      <c r="A23" t="s">
        <v>823</v>
      </c>
      <c r="B23" t="s">
        <v>83</v>
      </c>
      <c r="C23" s="884"/>
      <c r="E23" s="51"/>
      <c r="F23" s="884"/>
      <c r="H23" s="688">
        <v>0</v>
      </c>
      <c r="I23" s="697"/>
      <c r="K23" s="395">
        <v>0</v>
      </c>
      <c r="L23" s="697"/>
      <c r="N23" s="395">
        <v>0</v>
      </c>
      <c r="O23" s="698"/>
      <c r="P23" t="s">
        <v>83</v>
      </c>
      <c r="Q23" s="395">
        <v>0</v>
      </c>
    </row>
    <row r="24" spans="1:18" ht="15.75" customHeight="1">
      <c r="A24" t="s">
        <v>824</v>
      </c>
      <c r="B24" t="s">
        <v>83</v>
      </c>
      <c r="C24" s="884">
        <v>2025</v>
      </c>
      <c r="E24" s="51">
        <v>2044</v>
      </c>
      <c r="F24" s="884"/>
      <c r="H24" s="688">
        <v>0</v>
      </c>
      <c r="I24" s="697"/>
      <c r="K24" s="395">
        <v>3721154</v>
      </c>
      <c r="L24" s="1409" t="s">
        <v>2208</v>
      </c>
      <c r="N24" s="395">
        <v>0</v>
      </c>
      <c r="O24" s="698"/>
      <c r="P24" t="s">
        <v>83</v>
      </c>
      <c r="Q24" s="395">
        <f>ROUND('SCH 14'!M22,0)</f>
        <v>3280968</v>
      </c>
    </row>
    <row r="25" spans="1:18" ht="15.75" customHeight="1">
      <c r="A25" t="s">
        <v>825</v>
      </c>
      <c r="B25" t="s">
        <v>83</v>
      </c>
      <c r="C25" s="884">
        <v>2025</v>
      </c>
      <c r="E25" s="51">
        <v>2044</v>
      </c>
      <c r="F25" s="884"/>
      <c r="H25" s="688">
        <v>0</v>
      </c>
      <c r="I25" s="697"/>
      <c r="K25" s="395">
        <v>396000</v>
      </c>
      <c r="L25" s="1409" t="s">
        <v>2208</v>
      </c>
      <c r="N25" s="395">
        <v>0</v>
      </c>
      <c r="O25" s="698"/>
      <c r="P25" t="s">
        <v>83</v>
      </c>
      <c r="Q25" s="395">
        <f>ROUND('SCH 14'!M23,0)</f>
        <v>349156</v>
      </c>
    </row>
    <row r="26" spans="1:18" ht="15.75" customHeight="1">
      <c r="A26" t="s">
        <v>826</v>
      </c>
      <c r="B26" t="s">
        <v>83</v>
      </c>
      <c r="C26" s="884">
        <v>2025</v>
      </c>
      <c r="E26" s="51">
        <v>2044</v>
      </c>
      <c r="F26" s="884"/>
      <c r="H26" s="688">
        <v>0</v>
      </c>
      <c r="I26" s="697"/>
      <c r="K26" s="395">
        <v>443346</v>
      </c>
      <c r="L26" s="1409" t="s">
        <v>2208</v>
      </c>
      <c r="N26" s="395">
        <v>0</v>
      </c>
      <c r="O26" s="698"/>
      <c r="P26" t="s">
        <v>83</v>
      </c>
      <c r="Q26" s="395">
        <f>ROUND('SCH 14'!M24,0)</f>
        <v>390901</v>
      </c>
    </row>
    <row r="27" spans="1:18" ht="15.75" customHeight="1">
      <c r="A27" t="s">
        <v>827</v>
      </c>
      <c r="B27" t="s">
        <v>89</v>
      </c>
      <c r="C27" s="884"/>
      <c r="E27" s="51"/>
      <c r="F27" s="884"/>
      <c r="H27" s="688">
        <v>0</v>
      </c>
      <c r="I27" s="697"/>
      <c r="K27" s="395">
        <v>0</v>
      </c>
      <c r="L27" s="1410"/>
      <c r="N27" s="395">
        <v>0</v>
      </c>
      <c r="O27" s="1411"/>
      <c r="P27" t="s">
        <v>83</v>
      </c>
      <c r="Q27" s="395">
        <v>0</v>
      </c>
    </row>
    <row r="28" spans="1:18" ht="15.75" customHeight="1">
      <c r="A28" t="s">
        <v>828</v>
      </c>
      <c r="B28" t="s">
        <v>83</v>
      </c>
      <c r="C28" s="884"/>
      <c r="E28" s="51"/>
      <c r="F28" s="884"/>
      <c r="H28" s="845">
        <v>4200000000</v>
      </c>
      <c r="I28" s="1408" t="s">
        <v>2208</v>
      </c>
      <c r="K28" s="846">
        <f>SUM(K23:K27)</f>
        <v>4560500</v>
      </c>
      <c r="L28" s="1409" t="s">
        <v>2208</v>
      </c>
      <c r="N28" s="846">
        <f>ROUND(SUM(H28-K28),1)</f>
        <v>4195439500</v>
      </c>
      <c r="O28" s="1408" t="s">
        <v>2208</v>
      </c>
      <c r="Q28" s="846">
        <f>SUM(Q23:Q27)</f>
        <v>4021025</v>
      </c>
    </row>
    <row r="29" spans="1:18" ht="15.75" customHeight="1">
      <c r="A29" s="46" t="s">
        <v>2217</v>
      </c>
      <c r="C29" s="241"/>
      <c r="D29" s="687"/>
      <c r="E29" s="49"/>
      <c r="F29" s="687"/>
      <c r="G29" s="687"/>
      <c r="H29" s="55"/>
      <c r="I29" s="1411"/>
      <c r="J29" s="244"/>
      <c r="K29" s="397"/>
      <c r="L29" s="1411"/>
      <c r="M29" s="243"/>
      <c r="N29" s="395" t="s">
        <v>83</v>
      </c>
      <c r="O29" s="1411"/>
      <c r="P29" s="1444"/>
      <c r="Q29" s="395"/>
      <c r="R29" s="243"/>
    </row>
    <row r="30" spans="1:18" ht="15.75" customHeight="1">
      <c r="A30" s="61" t="s">
        <v>786</v>
      </c>
      <c r="B30" t="s">
        <v>83</v>
      </c>
      <c r="C30" s="884">
        <v>1981</v>
      </c>
      <c r="E30" s="51">
        <v>2032</v>
      </c>
      <c r="F30" s="884"/>
      <c r="H30" s="688">
        <v>400000000</v>
      </c>
      <c r="I30" s="1410"/>
      <c r="K30" s="1447">
        <v>400000000</v>
      </c>
      <c r="L30" s="1410"/>
      <c r="N30" s="395">
        <f t="shared" si="0"/>
        <v>0</v>
      </c>
      <c r="O30" s="1411"/>
      <c r="Q30" s="395">
        <f>ROUND('SCH 14'!M26,0)</f>
        <v>248019</v>
      </c>
    </row>
    <row r="31" spans="1:18" ht="15.75" customHeight="1">
      <c r="A31" s="46" t="s">
        <v>787</v>
      </c>
      <c r="C31" s="241"/>
      <c r="D31" s="687"/>
      <c r="E31" s="49"/>
      <c r="F31" s="687"/>
      <c r="G31" s="687"/>
      <c r="H31" s="55"/>
      <c r="I31" s="1411"/>
      <c r="J31" s="244"/>
      <c r="K31" s="1447"/>
      <c r="L31" s="1411"/>
      <c r="M31" s="243"/>
      <c r="N31" s="395"/>
      <c r="O31" s="1411"/>
      <c r="P31" s="1444"/>
      <c r="Q31" s="397"/>
      <c r="R31" s="243"/>
    </row>
    <row r="32" spans="1:18" ht="15.75" customHeight="1">
      <c r="A32" s="61" t="s">
        <v>788</v>
      </c>
      <c r="B32" t="s">
        <v>83</v>
      </c>
      <c r="C32" s="884">
        <v>1977</v>
      </c>
      <c r="E32" s="51">
        <v>2044</v>
      </c>
      <c r="F32" s="884"/>
      <c r="H32" s="688">
        <v>150000000</v>
      </c>
      <c r="I32" s="1410"/>
      <c r="K32" s="1447">
        <v>138361223</v>
      </c>
      <c r="L32" s="1408" t="s">
        <v>2207</v>
      </c>
      <c r="N32" s="395">
        <f t="shared" si="0"/>
        <v>11638777</v>
      </c>
      <c r="O32" s="1411"/>
      <c r="Q32" s="395">
        <f>ROUND('SCH 14'!M28,0)</f>
        <v>629830</v>
      </c>
    </row>
    <row r="33" spans="1:18" ht="15.75" customHeight="1">
      <c r="A33" s="61" t="s">
        <v>789</v>
      </c>
      <c r="B33" t="s">
        <v>83</v>
      </c>
      <c r="C33" s="884">
        <v>1976</v>
      </c>
      <c r="E33" s="51">
        <v>2029</v>
      </c>
      <c r="F33" s="884"/>
      <c r="H33" s="688">
        <v>350000000</v>
      </c>
      <c r="I33" s="1410"/>
      <c r="K33" s="1447">
        <v>347134293</v>
      </c>
      <c r="L33" s="1410"/>
      <c r="N33" s="395">
        <f t="shared" si="0"/>
        <v>2865707</v>
      </c>
      <c r="O33" s="1411"/>
      <c r="Q33" s="395">
        <f>ROUND('SCH 14'!M29,0)</f>
        <v>1025931</v>
      </c>
      <c r="R33" s="904"/>
    </row>
    <row r="34" spans="1:18" ht="15.75" customHeight="1">
      <c r="A34" s="61" t="s">
        <v>790</v>
      </c>
      <c r="B34" t="s">
        <v>83</v>
      </c>
      <c r="C34" s="884">
        <v>1976</v>
      </c>
      <c r="E34" s="51">
        <v>2042</v>
      </c>
      <c r="F34" s="884"/>
      <c r="H34" s="688">
        <v>650000000</v>
      </c>
      <c r="I34" s="1410"/>
      <c r="K34" s="1447">
        <v>649359815</v>
      </c>
      <c r="L34" s="1410"/>
      <c r="N34" s="395">
        <f t="shared" si="0"/>
        <v>640185</v>
      </c>
      <c r="O34" s="1411"/>
      <c r="Q34" s="395">
        <f>ROUND('SCH 14'!M30,0)</f>
        <v>3588863</v>
      </c>
    </row>
    <row r="35" spans="1:18" ht="15.75" customHeight="1">
      <c r="A35" s="46" t="s">
        <v>791</v>
      </c>
      <c r="C35" s="241"/>
      <c r="D35" s="687"/>
      <c r="E35" s="49"/>
      <c r="F35" s="687"/>
      <c r="G35" s="687"/>
      <c r="H35" s="55"/>
      <c r="I35" s="1411"/>
      <c r="J35" s="244"/>
      <c r="K35" s="1447"/>
      <c r="L35" s="1411"/>
      <c r="M35" s="243"/>
      <c r="N35" s="395" t="s">
        <v>83</v>
      </c>
      <c r="O35" s="1411"/>
      <c r="P35" s="1444"/>
      <c r="Q35" s="397"/>
      <c r="R35" s="243"/>
    </row>
    <row r="36" spans="1:18" ht="15.75" customHeight="1">
      <c r="A36" t="s">
        <v>792</v>
      </c>
      <c r="B36" t="s">
        <v>83</v>
      </c>
      <c r="C36" s="884">
        <v>1989</v>
      </c>
      <c r="E36" s="51">
        <v>2044</v>
      </c>
      <c r="F36" s="884"/>
      <c r="H36" s="688">
        <v>250000000</v>
      </c>
      <c r="I36" s="1410"/>
      <c r="K36" s="1447">
        <v>249092074</v>
      </c>
      <c r="L36" s="1410"/>
      <c r="N36" s="395">
        <f t="shared" si="0"/>
        <v>907926</v>
      </c>
      <c r="O36" s="1411"/>
      <c r="Q36" s="395">
        <f>ROUND('SCH 14'!M32,0)</f>
        <v>900274</v>
      </c>
    </row>
    <row r="37" spans="1:18" ht="15.75" customHeight="1">
      <c r="A37" t="s">
        <v>829</v>
      </c>
      <c r="B37" t="s">
        <v>83</v>
      </c>
      <c r="C37" s="884">
        <v>1989</v>
      </c>
      <c r="E37" s="51">
        <v>2044</v>
      </c>
      <c r="F37" s="884"/>
      <c r="H37" s="688">
        <v>1200000000</v>
      </c>
      <c r="I37" s="1410"/>
      <c r="K37" s="1447">
        <v>1173708597</v>
      </c>
      <c r="L37" s="1410"/>
      <c r="N37" s="395">
        <f t="shared" si="0"/>
        <v>26291403</v>
      </c>
      <c r="O37" s="1411"/>
      <c r="Q37" s="395">
        <f>ROUND('SCH 14'!M33,0)</f>
        <v>24881393</v>
      </c>
    </row>
    <row r="38" spans="1:18" ht="15.75" customHeight="1">
      <c r="A38" s="46" t="s">
        <v>2218</v>
      </c>
      <c r="C38" s="241"/>
      <c r="D38" s="687"/>
      <c r="E38" s="49"/>
      <c r="F38" s="687"/>
      <c r="G38" s="687"/>
      <c r="H38" s="55"/>
      <c r="I38" s="1411"/>
      <c r="J38" s="244"/>
      <c r="K38" s="1447"/>
      <c r="L38" s="1411"/>
      <c r="M38" s="243"/>
      <c r="N38" s="395" t="s">
        <v>83</v>
      </c>
      <c r="O38" s="1411"/>
      <c r="P38" s="1444"/>
      <c r="Q38" s="397"/>
      <c r="R38" s="243"/>
    </row>
    <row r="39" spans="1:18" ht="15.75" customHeight="1">
      <c r="A39" t="s">
        <v>794</v>
      </c>
      <c r="B39" t="s">
        <v>83</v>
      </c>
      <c r="C39" s="884">
        <v>1941</v>
      </c>
      <c r="E39" s="51">
        <v>2024</v>
      </c>
      <c r="F39" s="884"/>
      <c r="H39" s="688">
        <v>960000000</v>
      </c>
      <c r="I39" s="1410"/>
      <c r="K39" s="1447">
        <v>952072000</v>
      </c>
      <c r="L39" s="1410"/>
      <c r="N39" s="395">
        <f t="shared" si="0"/>
        <v>7928000</v>
      </c>
      <c r="O39" s="1411"/>
      <c r="Q39" s="395">
        <f>ROUND('SCH 14'!M35,0)</f>
        <v>0</v>
      </c>
    </row>
    <row r="40" spans="1:18" ht="15.75" customHeight="1">
      <c r="A40" s="61" t="s">
        <v>795</v>
      </c>
      <c r="B40" t="s">
        <v>83</v>
      </c>
      <c r="C40" s="884">
        <v>1957</v>
      </c>
      <c r="E40" s="51">
        <v>2023</v>
      </c>
      <c r="F40" s="884"/>
      <c r="H40" s="688">
        <v>150000000</v>
      </c>
      <c r="I40" s="1410"/>
      <c r="K40" s="1447">
        <v>149500000</v>
      </c>
      <c r="L40" s="1410"/>
      <c r="N40" s="395">
        <f t="shared" si="0"/>
        <v>500000</v>
      </c>
      <c r="O40" s="1411"/>
      <c r="Q40" s="395">
        <f>ROUND('SCH 14'!M36,0)</f>
        <v>0</v>
      </c>
    </row>
    <row r="41" spans="1:18" ht="15.75" customHeight="1">
      <c r="A41" s="46" t="s">
        <v>2236</v>
      </c>
      <c r="B41" t="s">
        <v>83</v>
      </c>
      <c r="C41" s="884">
        <v>1959</v>
      </c>
      <c r="E41" s="51">
        <v>2018</v>
      </c>
      <c r="F41" s="884"/>
      <c r="H41" s="688">
        <v>100000000</v>
      </c>
      <c r="I41" s="1410"/>
      <c r="K41" s="1447">
        <v>99228000</v>
      </c>
      <c r="L41" s="1410"/>
      <c r="N41" s="395">
        <f t="shared" si="0"/>
        <v>772000</v>
      </c>
      <c r="O41" s="1411"/>
      <c r="Q41" s="395">
        <f>ROUND('SCH 14'!M37,0)</f>
        <v>0</v>
      </c>
    </row>
    <row r="42" spans="1:18" ht="15.75" customHeight="1">
      <c r="A42" s="46" t="s">
        <v>830</v>
      </c>
      <c r="B42" t="s">
        <v>83</v>
      </c>
      <c r="C42" s="884">
        <v>1968</v>
      </c>
      <c r="E42" s="51">
        <v>2044</v>
      </c>
      <c r="F42" s="884"/>
      <c r="H42" s="688">
        <v>1000000000</v>
      </c>
      <c r="I42" s="1410"/>
      <c r="K42" s="1447">
        <v>985445585</v>
      </c>
      <c r="L42" s="1410"/>
      <c r="N42" s="395">
        <f t="shared" si="0"/>
        <v>14554415</v>
      </c>
      <c r="O42" s="1411"/>
      <c r="Q42" s="395">
        <f>ROUND('SCH 14'!M38,0)</f>
        <v>13745254</v>
      </c>
    </row>
    <row r="43" spans="1:18" ht="15.75" customHeight="1">
      <c r="A43" s="46" t="s">
        <v>831</v>
      </c>
      <c r="B43" t="s">
        <v>83</v>
      </c>
      <c r="C43" s="884">
        <v>1977</v>
      </c>
      <c r="E43" s="51">
        <v>2017</v>
      </c>
      <c r="F43" s="884"/>
      <c r="H43" s="688">
        <v>250000000</v>
      </c>
      <c r="I43" s="1410"/>
      <c r="K43" s="1447">
        <v>250000000</v>
      </c>
      <c r="L43" s="1410"/>
      <c r="N43" s="395">
        <f t="shared" si="0"/>
        <v>0</v>
      </c>
      <c r="O43" s="1411"/>
      <c r="Q43" s="395">
        <f>ROUND('SCH 14'!M39,0)</f>
        <v>0</v>
      </c>
      <c r="R43"/>
    </row>
    <row r="44" spans="1:18" ht="15.75" customHeight="1">
      <c r="A44" s="46" t="s">
        <v>797</v>
      </c>
      <c r="C44" s="241"/>
      <c r="D44" s="687"/>
      <c r="E44" s="49"/>
      <c r="F44" s="687"/>
      <c r="G44" s="687"/>
      <c r="H44" s="55"/>
      <c r="I44" s="1411"/>
      <c r="J44" s="244"/>
      <c r="K44" s="397"/>
      <c r="L44" s="1411"/>
      <c r="M44" s="243"/>
      <c r="N44" s="1449"/>
      <c r="O44" s="1411"/>
      <c r="P44" s="1444"/>
      <c r="Q44" s="397"/>
      <c r="R44" s="243"/>
    </row>
    <row r="45" spans="1:18" ht="15.75" customHeight="1">
      <c r="A45" t="s">
        <v>832</v>
      </c>
      <c r="C45" s="241"/>
      <c r="D45" s="687"/>
      <c r="E45" s="49"/>
      <c r="F45" s="687"/>
      <c r="G45" s="687"/>
      <c r="H45" s="55"/>
      <c r="I45" s="1411"/>
      <c r="J45" s="244"/>
      <c r="K45" s="397"/>
      <c r="L45" s="1411"/>
      <c r="M45" s="243"/>
      <c r="N45" s="1449"/>
      <c r="O45" s="1411"/>
      <c r="P45" s="1444"/>
      <c r="Q45" s="397"/>
      <c r="R45" s="243"/>
    </row>
    <row r="46" spans="1:18" ht="15.75" customHeight="1">
      <c r="A46" s="61" t="s">
        <v>833</v>
      </c>
      <c r="B46" t="s">
        <v>83</v>
      </c>
      <c r="C46" s="884">
        <v>2006</v>
      </c>
      <c r="E46" s="51">
        <v>2042</v>
      </c>
      <c r="F46" s="884"/>
      <c r="H46" s="689">
        <v>0</v>
      </c>
      <c r="I46" s="64"/>
      <c r="K46" s="395">
        <v>1142172938</v>
      </c>
      <c r="L46" s="1408" t="s">
        <v>2209</v>
      </c>
      <c r="N46" s="44">
        <v>0</v>
      </c>
      <c r="O46" s="64"/>
      <c r="Q46" s="395">
        <f>ROUND('SCH 14'!M41,0)</f>
        <v>297580623</v>
      </c>
    </row>
    <row r="47" spans="1:18" ht="15.75" customHeight="1">
      <c r="A47" s="61" t="s">
        <v>834</v>
      </c>
      <c r="B47" t="s">
        <v>83</v>
      </c>
      <c r="C47" s="690">
        <v>2009</v>
      </c>
      <c r="E47" s="51">
        <v>2028</v>
      </c>
      <c r="F47" s="690"/>
      <c r="H47" s="689">
        <v>0</v>
      </c>
      <c r="I47" s="64"/>
      <c r="K47" s="395">
        <v>33862391</v>
      </c>
      <c r="L47" s="1408" t="s">
        <v>2209</v>
      </c>
      <c r="N47" s="44">
        <v>0</v>
      </c>
      <c r="O47" s="64"/>
      <c r="Q47" s="395">
        <f>ROUND('SCH 14'!M42,0)</f>
        <v>1215362</v>
      </c>
    </row>
    <row r="48" spans="1:18" ht="15.75" customHeight="1">
      <c r="A48" s="61" t="s">
        <v>835</v>
      </c>
      <c r="B48" t="s">
        <v>83</v>
      </c>
      <c r="C48" s="690">
        <v>2009</v>
      </c>
      <c r="E48" s="51">
        <v>2044</v>
      </c>
      <c r="F48" s="690"/>
      <c r="H48" s="689">
        <v>0</v>
      </c>
      <c r="I48" s="64"/>
      <c r="K48" s="395">
        <v>67964686</v>
      </c>
      <c r="L48" s="1408" t="s">
        <v>2209</v>
      </c>
      <c r="N48" s="44">
        <v>0</v>
      </c>
      <c r="O48" s="64"/>
      <c r="Q48" s="395">
        <f>ROUND('SCH 14'!M43,0)</f>
        <v>31147290</v>
      </c>
      <c r="R48"/>
    </row>
    <row r="49" spans="1:18" ht="15.75" customHeight="1">
      <c r="A49" s="61" t="s">
        <v>836</v>
      </c>
      <c r="B49" t="s">
        <v>83</v>
      </c>
      <c r="C49" s="690">
        <v>2007</v>
      </c>
      <c r="E49" s="51">
        <v>2044</v>
      </c>
      <c r="F49" s="690"/>
      <c r="H49" s="689">
        <v>0</v>
      </c>
      <c r="I49" s="64"/>
      <c r="K49" s="1448">
        <v>128205388</v>
      </c>
      <c r="L49" s="1408" t="s">
        <v>2209</v>
      </c>
      <c r="N49" s="44">
        <v>0</v>
      </c>
      <c r="O49" s="64"/>
      <c r="Q49" s="395">
        <f>ROUND('SCH 14'!M44,0)</f>
        <v>58504297</v>
      </c>
      <c r="R49"/>
    </row>
    <row r="50" spans="1:18" ht="15.75" customHeight="1">
      <c r="A50" s="61" t="s">
        <v>837</v>
      </c>
      <c r="B50" t="s">
        <v>83</v>
      </c>
      <c r="C50" s="691">
        <v>2008</v>
      </c>
      <c r="E50" s="691">
        <v>2031</v>
      </c>
      <c r="F50" s="690"/>
      <c r="H50" s="856">
        <v>0</v>
      </c>
      <c r="I50" s="64"/>
      <c r="K50" s="394">
        <v>36286765</v>
      </c>
      <c r="L50" s="1408" t="s">
        <v>2209</v>
      </c>
      <c r="N50" s="1450">
        <v>0</v>
      </c>
      <c r="O50" s="64"/>
      <c r="Q50" s="394">
        <f>ROUND('SCH 14'!M45,0)</f>
        <v>4887044</v>
      </c>
      <c r="R50"/>
    </row>
    <row r="51" spans="1:18" ht="15.75" customHeight="1">
      <c r="A51" t="s">
        <v>838</v>
      </c>
      <c r="B51" t="s">
        <v>83</v>
      </c>
      <c r="C51" s="690"/>
      <c r="E51" s="691"/>
      <c r="F51" s="690"/>
      <c r="H51" s="688">
        <v>1450000000</v>
      </c>
      <c r="I51" s="1408" t="s">
        <v>2209</v>
      </c>
      <c r="K51" s="395">
        <f>SUM(K46:K50)</f>
        <v>1408492168</v>
      </c>
      <c r="L51" s="1408" t="s">
        <v>2209</v>
      </c>
      <c r="N51" s="395">
        <f>ROUND(SUM(H51-K51),1)</f>
        <v>41507832</v>
      </c>
      <c r="O51" s="1408" t="s">
        <v>2209</v>
      </c>
      <c r="Q51" s="395">
        <f>SUM(Q46:Q50)</f>
        <v>393334616</v>
      </c>
    </row>
    <row r="52" spans="1:18" ht="15.75" customHeight="1">
      <c r="A52" s="61" t="s">
        <v>803</v>
      </c>
      <c r="B52" t="s">
        <v>83</v>
      </c>
      <c r="C52" s="690">
        <v>2006</v>
      </c>
      <c r="E52" s="691">
        <v>2042</v>
      </c>
      <c r="F52" s="690"/>
      <c r="H52" s="688">
        <v>1450000000</v>
      </c>
      <c r="I52" s="1410"/>
      <c r="K52" s="1447">
        <v>1335772232</v>
      </c>
      <c r="N52" s="395">
        <f>ROUND(SUM(H52-K52),1)</f>
        <v>114227768</v>
      </c>
      <c r="O52" s="1411"/>
      <c r="Q52" s="395">
        <f>ROUND('SCH 14'!M46,0)</f>
        <v>768138160</v>
      </c>
    </row>
    <row r="53" spans="1:18" ht="15.75" customHeight="1">
      <c r="A53" s="46" t="s">
        <v>2219</v>
      </c>
      <c r="C53" s="241"/>
      <c r="D53" s="687"/>
      <c r="E53" s="49"/>
      <c r="F53" s="687"/>
      <c r="G53" s="687"/>
      <c r="H53" s="55"/>
      <c r="I53" s="1411"/>
      <c r="J53" s="244"/>
      <c r="K53" s="397"/>
      <c r="L53" s="698"/>
      <c r="M53" s="243"/>
      <c r="N53" s="395" t="s">
        <v>83</v>
      </c>
      <c r="O53" s="1411"/>
      <c r="P53" s="1444"/>
      <c r="Q53" s="397"/>
      <c r="R53" s="243"/>
    </row>
    <row r="54" spans="1:18" ht="15.75" customHeight="1">
      <c r="A54" s="61" t="s">
        <v>839</v>
      </c>
      <c r="B54" t="s">
        <v>83</v>
      </c>
      <c r="C54" s="884">
        <v>1984</v>
      </c>
      <c r="E54" s="51">
        <v>2025</v>
      </c>
      <c r="F54" s="884"/>
      <c r="H54" s="688">
        <v>1064000000</v>
      </c>
      <c r="I54" s="1408" t="s">
        <v>2210</v>
      </c>
      <c r="K54" s="395">
        <v>1043500569</v>
      </c>
      <c r="L54" s="697"/>
      <c r="N54" s="395">
        <f t="shared" ref="N54:N59" si="1">ROUND(SUM(H54-K54),1)</f>
        <v>20499431</v>
      </c>
      <c r="O54" s="1411"/>
      <c r="Q54" s="395">
        <f>ROUND('SCH 14'!M48,0)</f>
        <v>0</v>
      </c>
    </row>
    <row r="55" spans="1:18" ht="15.75" customHeight="1">
      <c r="A55" s="61" t="s">
        <v>840</v>
      </c>
      <c r="B55" t="s">
        <v>83</v>
      </c>
      <c r="C55" s="884">
        <v>1984</v>
      </c>
      <c r="E55" s="51">
        <v>2026</v>
      </c>
      <c r="F55" s="884"/>
      <c r="H55" s="688">
        <v>136640000</v>
      </c>
      <c r="I55" s="1408" t="s">
        <v>2210</v>
      </c>
      <c r="K55" s="395">
        <v>136640000</v>
      </c>
      <c r="L55" s="697"/>
      <c r="N55" s="395">
        <f t="shared" si="1"/>
        <v>0</v>
      </c>
      <c r="O55" s="1411"/>
      <c r="Q55" s="395">
        <f>ROUND('SCH 14'!M49,0)</f>
        <v>0</v>
      </c>
    </row>
    <row r="56" spans="1:18" ht="15.75" customHeight="1">
      <c r="A56" s="46" t="s">
        <v>841</v>
      </c>
      <c r="B56" t="s">
        <v>83</v>
      </c>
      <c r="C56" s="565">
        <v>2018</v>
      </c>
      <c r="E56" s="51">
        <v>2044</v>
      </c>
      <c r="F56" s="884"/>
      <c r="H56" s="688">
        <v>2000000000</v>
      </c>
      <c r="I56" s="697"/>
      <c r="K56" s="1447">
        <v>990993639</v>
      </c>
      <c r="L56" s="697"/>
      <c r="N56" s="395">
        <f>ROUND(SUM(H56-K56),1)</f>
        <v>1009006361</v>
      </c>
      <c r="O56" s="1411"/>
      <c r="Q56" s="395">
        <f>ROUND('SCH 14'!M50,0)</f>
        <v>648074351</v>
      </c>
    </row>
    <row r="57" spans="1:18" ht="15.75" customHeight="1">
      <c r="A57" s="46" t="s">
        <v>2220</v>
      </c>
      <c r="C57" s="241"/>
      <c r="D57" s="687"/>
      <c r="E57" s="49"/>
      <c r="F57" s="687"/>
      <c r="G57" s="687"/>
      <c r="H57" s="55"/>
      <c r="I57" s="698"/>
      <c r="J57" s="244"/>
      <c r="K57" s="397"/>
      <c r="L57" s="698"/>
      <c r="M57" s="243"/>
      <c r="N57" s="395" t="s">
        <v>83</v>
      </c>
      <c r="O57" s="1411"/>
      <c r="P57" s="1444"/>
      <c r="Q57" s="395"/>
      <c r="R57" s="243"/>
    </row>
    <row r="58" spans="1:18" ht="15.75" customHeight="1">
      <c r="A58" t="s">
        <v>2342</v>
      </c>
      <c r="B58" t="s">
        <v>83</v>
      </c>
      <c r="C58" s="884">
        <v>1971</v>
      </c>
      <c r="D58" s="884"/>
      <c r="E58" s="51">
        <v>2026</v>
      </c>
      <c r="F58" s="884"/>
      <c r="H58" s="688">
        <v>250000000</v>
      </c>
      <c r="I58" s="697"/>
      <c r="K58" s="395">
        <v>250000000</v>
      </c>
      <c r="L58" s="697"/>
      <c r="N58" s="395">
        <f t="shared" si="1"/>
        <v>0</v>
      </c>
      <c r="O58" s="1411"/>
      <c r="Q58" s="395">
        <f>ROUND('SCH 14'!M52,0)</f>
        <v>0</v>
      </c>
    </row>
    <row r="59" spans="1:18" ht="15.75" customHeight="1">
      <c r="A59" s="61" t="s">
        <v>842</v>
      </c>
      <c r="B59" t="s">
        <v>83</v>
      </c>
      <c r="C59" s="884">
        <v>1970</v>
      </c>
      <c r="D59" s="884"/>
      <c r="E59" s="51">
        <v>2017</v>
      </c>
      <c r="F59" s="884"/>
      <c r="H59" s="688">
        <v>1000000000</v>
      </c>
      <c r="I59" s="697"/>
      <c r="K59" s="395">
        <v>1000000000</v>
      </c>
      <c r="L59" s="697"/>
      <c r="N59" s="395">
        <f t="shared" si="1"/>
        <v>0</v>
      </c>
      <c r="O59" s="1411"/>
      <c r="Q59" s="395">
        <f>ROUND('SCH 14'!M53,0)</f>
        <v>0</v>
      </c>
    </row>
    <row r="60" spans="1:18" ht="15.75" customHeight="1" thickBot="1">
      <c r="A60" s="46" t="s">
        <v>843</v>
      </c>
      <c r="B60" t="s">
        <v>83</v>
      </c>
      <c r="C60" s="241"/>
      <c r="D60" s="241"/>
      <c r="E60" s="49"/>
      <c r="G60" s="893"/>
      <c r="H60" s="399">
        <f>ROUND(SUM(H16:H59)-SUM(H46:H50),1)-SUM(H23:H27)</f>
        <v>21405640000</v>
      </c>
      <c r="I60" s="697"/>
      <c r="J60" s="893"/>
      <c r="K60" s="399">
        <f>ROUND(SUM(K16:K59)-SUM(K46:K50),1)-SUM(K23:K27)</f>
        <v>15847705220</v>
      </c>
      <c r="L60" s="697"/>
      <c r="M60" s="893"/>
      <c r="N60" s="399">
        <f>ROUND(SUM(N16:N59)-SUM(N46:N50)-SUM(N23:N27),1)</f>
        <v>5557934780</v>
      </c>
      <c r="O60" s="64"/>
      <c r="P60" s="562"/>
      <c r="Q60" s="399">
        <f>ROUND(SUM(Q16:Q59)-SUM(Q46:Q50)-SUM(Q23:Q27),1)</f>
        <v>2049355000</v>
      </c>
    </row>
    <row r="61" spans="1:18" ht="16.5" thickTop="1">
      <c r="A61" s="46"/>
      <c r="C61" s="241"/>
      <c r="D61" s="241"/>
      <c r="E61" s="49"/>
      <c r="H61" s="245"/>
      <c r="I61" s="697"/>
      <c r="K61" s="245"/>
      <c r="L61" s="697"/>
      <c r="N61" s="245" t="s">
        <v>83</v>
      </c>
      <c r="O61" s="1411"/>
      <c r="Q61" s="245"/>
    </row>
    <row r="62" spans="1:18" ht="0.75" customHeight="1">
      <c r="A62" s="46"/>
      <c r="C62" s="241"/>
      <c r="D62" s="241"/>
      <c r="E62" s="49"/>
      <c r="H62" s="245"/>
      <c r="I62" s="697"/>
      <c r="K62" s="245"/>
      <c r="L62" s="697"/>
      <c r="N62" s="245"/>
      <c r="O62" s="1411"/>
      <c r="Q62" s="245"/>
    </row>
    <row r="63" spans="1:18" ht="4.5" customHeight="1">
      <c r="C63" s="241"/>
      <c r="D63" s="241"/>
      <c r="E63" s="49"/>
      <c r="O63" s="699"/>
    </row>
    <row r="64" spans="1:18">
      <c r="A64" t="s">
        <v>2199</v>
      </c>
      <c r="E64" s="49"/>
      <c r="O64" s="699"/>
    </row>
    <row r="65" spans="1:5">
      <c r="A65" t="s">
        <v>2200</v>
      </c>
      <c r="E65" s="49"/>
    </row>
    <row r="66" spans="1:5">
      <c r="A66" t="s">
        <v>2201</v>
      </c>
      <c r="E66" s="49"/>
    </row>
    <row r="67" spans="1:5">
      <c r="A67" t="s">
        <v>2202</v>
      </c>
      <c r="E67" s="49"/>
    </row>
    <row r="68" spans="1:5">
      <c r="A68" t="s">
        <v>2203</v>
      </c>
      <c r="E68" s="49"/>
    </row>
    <row r="69" spans="1:5">
      <c r="A69" t="s">
        <v>2204</v>
      </c>
      <c r="E69" s="49"/>
    </row>
    <row r="70" spans="1:5">
      <c r="A70" t="s">
        <v>2205</v>
      </c>
      <c r="E70" s="49"/>
    </row>
    <row r="71" spans="1:5">
      <c r="A71" t="s">
        <v>2206</v>
      </c>
      <c r="E71" s="49"/>
    </row>
    <row r="72" spans="1:5">
      <c r="A72" t="s">
        <v>2363</v>
      </c>
      <c r="E72" s="49"/>
    </row>
  </sheetData>
  <printOptions horizontalCentered="1" verticalCentered="1"/>
  <pageMargins left="0.5" right="0.5" top="0.7" bottom="0.25" header="0" footer="0.25"/>
  <pageSetup scale="52" orientation="landscape" r:id="rId1"/>
  <headerFooter scaleWithDoc="0">
    <oddFooter>&amp;R&amp;8 94</oddFooter>
  </headerFooter>
  <customProperties>
    <customPr name="SheetOptions" r:id="rId2"/>
  </customProperties>
  <ignoredErrors>
    <ignoredError sqref="L19:L52 I51:I55 O28:O51 I28"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S55"/>
  <sheetViews>
    <sheetView showGridLines="0" zoomScale="80" zoomScaleNormal="80" workbookViewId="0"/>
  </sheetViews>
  <sheetFormatPr defaultColWidth="8.77734375" defaultRowHeight="15"/>
  <cols>
    <col min="1" max="1" width="52.5546875" style="311" customWidth="1"/>
    <col min="2" max="2" width="2.109375" style="311" customWidth="1"/>
    <col min="3" max="3" width="9.77734375" style="311" customWidth="1"/>
    <col min="4" max="4" width="2.77734375" style="311" customWidth="1"/>
    <col min="5" max="5" width="9.109375" style="311" customWidth="1"/>
    <col min="6" max="6" width="2.77734375" style="311" customWidth="1"/>
    <col min="7" max="7" width="13.5546875" style="311" customWidth="1"/>
    <col min="8" max="8" width="2.77734375" style="311" customWidth="1"/>
    <col min="9" max="9" width="13.5546875" style="311" customWidth="1"/>
    <col min="10" max="10" width="2.77734375" style="311" customWidth="1"/>
    <col min="11" max="11" width="13.5546875" style="311" customWidth="1"/>
    <col min="12" max="12" width="2.77734375" style="311" customWidth="1"/>
    <col min="13" max="13" width="13.5546875" style="311" customWidth="1"/>
    <col min="14" max="14" width="2.77734375" style="311" customWidth="1"/>
    <col min="15" max="15" width="13.5546875" style="311" customWidth="1"/>
    <col min="16" max="16" width="2.109375" style="311" customWidth="1"/>
    <col min="17" max="17" width="13.5546875" style="311" customWidth="1"/>
    <col min="18" max="18" width="2.77734375" style="311" customWidth="1"/>
    <col min="19" max="19" width="13.5546875" style="311" customWidth="1"/>
    <col min="20" max="20" width="2.77734375" style="311" customWidth="1"/>
    <col min="21" max="21" width="13.5546875" style="311" customWidth="1"/>
    <col min="22" max="22" width="2.77734375" style="311" customWidth="1"/>
    <col min="23" max="23" width="13.5546875" style="311" customWidth="1"/>
    <col min="24" max="24" width="2.77734375" style="311" customWidth="1"/>
    <col min="25" max="25" width="13.5546875" style="311" customWidth="1"/>
    <col min="26" max="26" width="2.109375" style="311" customWidth="1"/>
    <col min="27" max="27" width="14.109375" style="311" customWidth="1"/>
    <col min="28" max="28" width="2.109375" style="311" customWidth="1"/>
    <col min="29" max="29" width="15.109375" style="311" customWidth="1"/>
    <col min="30" max="30" width="2.109375" style="311" customWidth="1"/>
    <col min="31" max="31" width="13.77734375" style="311" customWidth="1"/>
    <col min="32" max="32" width="2.109375" style="311" customWidth="1"/>
    <col min="33" max="33" width="13.77734375" style="311" customWidth="1"/>
    <col min="34" max="34" width="2.109375" style="311" customWidth="1"/>
    <col min="35" max="35" width="13.77734375" style="311" customWidth="1"/>
    <col min="36" max="36" width="2.109375" style="311" customWidth="1"/>
    <col min="37" max="37" width="13.77734375" style="311" customWidth="1"/>
    <col min="38" max="38" width="2.109375" style="311" customWidth="1"/>
    <col min="39" max="39" width="13.44140625" style="311" customWidth="1"/>
    <col min="40" max="40" width="2.109375" style="311" customWidth="1"/>
    <col min="41" max="41" width="13.77734375" style="311" customWidth="1"/>
    <col min="42" max="42" width="2.109375" style="311" customWidth="1"/>
    <col min="43" max="43" width="14" style="311" customWidth="1"/>
    <col min="44" max="44" width="2.109375" style="311" customWidth="1"/>
    <col min="45" max="45" width="14.109375" style="311" customWidth="1"/>
    <col min="46" max="46" width="8.77734375" style="311"/>
    <col min="47" max="47" width="15.77734375" style="311" customWidth="1"/>
    <col min="48" max="48" width="14.77734375" style="311" customWidth="1"/>
    <col min="49" max="16384" width="8.77734375" style="311"/>
  </cols>
  <sheetData>
    <row r="1" spans="1:45">
      <c r="A1" s="342" t="s">
        <v>76</v>
      </c>
    </row>
    <row r="3" spans="1:45" ht="18">
      <c r="A3" s="310" t="s">
        <v>77</v>
      </c>
      <c r="O3" s="61"/>
      <c r="P3" s="61"/>
      <c r="Q3" s="61"/>
      <c r="R3" s="61"/>
      <c r="S3" s="61"/>
      <c r="T3" s="61"/>
      <c r="U3" s="61"/>
      <c r="V3" s="61"/>
      <c r="W3" s="61"/>
      <c r="X3" s="61"/>
      <c r="Y3" s="61"/>
      <c r="AA3" s="61"/>
      <c r="AB3" s="61"/>
      <c r="AC3" s="61"/>
      <c r="AD3" s="61"/>
      <c r="AE3" s="61"/>
      <c r="AF3" s="61"/>
      <c r="AG3" s="61"/>
      <c r="AH3" s="61"/>
      <c r="AI3" s="61"/>
      <c r="AJ3" s="61"/>
      <c r="AK3" s="61"/>
      <c r="AL3" s="61"/>
      <c r="AM3" s="61"/>
      <c r="AN3" s="61"/>
      <c r="AO3" s="61"/>
      <c r="AP3" s="61"/>
      <c r="AQ3" s="61"/>
      <c r="AR3" s="61"/>
      <c r="AS3" s="61"/>
    </row>
    <row r="4" spans="1:45" ht="18">
      <c r="A4" s="310" t="s">
        <v>809</v>
      </c>
      <c r="O4" s="61"/>
      <c r="P4" s="61"/>
      <c r="Q4" s="312" t="s">
        <v>844</v>
      </c>
      <c r="R4" s="61"/>
      <c r="S4" s="61"/>
      <c r="T4" s="61"/>
      <c r="U4" s="61"/>
      <c r="V4" s="61"/>
      <c r="W4" s="61"/>
      <c r="X4" s="61"/>
      <c r="AA4" s="61"/>
      <c r="AB4" s="61"/>
      <c r="AC4" s="6" t="s">
        <v>844</v>
      </c>
      <c r="AD4" s="61"/>
      <c r="AE4" s="61"/>
      <c r="AF4" s="61"/>
      <c r="AG4" s="61"/>
      <c r="AH4" s="61"/>
      <c r="AI4" s="61"/>
      <c r="AJ4" s="61"/>
      <c r="AK4" s="6"/>
      <c r="AL4" s="61"/>
      <c r="AM4" s="61"/>
      <c r="AN4" s="61"/>
      <c r="AO4" s="6"/>
      <c r="AP4" s="61"/>
      <c r="AQ4" s="61"/>
      <c r="AR4" s="61"/>
      <c r="AS4" s="6" t="s">
        <v>844</v>
      </c>
    </row>
    <row r="5" spans="1:45" ht="18">
      <c r="A5" s="310" t="s">
        <v>845</v>
      </c>
      <c r="O5" s="61"/>
      <c r="P5" s="61"/>
      <c r="Q5" s="61"/>
      <c r="R5" s="61"/>
      <c r="S5" s="61"/>
      <c r="T5" s="61"/>
      <c r="U5" s="61"/>
      <c r="V5" s="61"/>
      <c r="W5" s="61"/>
      <c r="X5" s="61"/>
      <c r="AA5" s="61"/>
      <c r="AB5" s="61"/>
      <c r="AC5" s="6" t="s">
        <v>164</v>
      </c>
      <c r="AD5" s="61"/>
      <c r="AE5" s="61"/>
      <c r="AF5" s="61"/>
      <c r="AG5" s="61"/>
      <c r="AH5" s="61"/>
      <c r="AI5" s="61"/>
      <c r="AJ5" s="61"/>
      <c r="AK5" s="61"/>
      <c r="AL5" s="61"/>
      <c r="AM5" s="61"/>
      <c r="AN5" s="61"/>
      <c r="AO5" s="61"/>
      <c r="AP5" s="61"/>
      <c r="AQ5" s="61"/>
      <c r="AR5" s="61"/>
      <c r="AS5" s="6" t="s">
        <v>164</v>
      </c>
    </row>
    <row r="6" spans="1:45" ht="18">
      <c r="A6" s="310" t="s">
        <v>2275</v>
      </c>
      <c r="O6" s="61"/>
      <c r="P6" s="61"/>
      <c r="Q6" s="61"/>
      <c r="R6" s="61"/>
      <c r="S6" s="61"/>
      <c r="T6" s="61"/>
      <c r="U6" s="61"/>
      <c r="V6" s="61"/>
      <c r="W6" s="61"/>
      <c r="X6" s="61"/>
      <c r="Y6" s="61"/>
      <c r="AA6" s="61"/>
      <c r="AB6" s="61"/>
      <c r="AC6" s="61"/>
      <c r="AD6" s="61"/>
      <c r="AE6" s="61"/>
      <c r="AF6" s="61"/>
      <c r="AG6" s="61"/>
      <c r="AH6" s="61"/>
      <c r="AI6" s="61"/>
      <c r="AJ6" s="61"/>
      <c r="AK6" s="61"/>
      <c r="AL6" s="61"/>
      <c r="AM6" s="61"/>
      <c r="AN6" s="61"/>
      <c r="AO6" s="61"/>
      <c r="AP6" s="61"/>
      <c r="AQ6" s="61"/>
      <c r="AR6" s="61"/>
      <c r="AS6" s="61"/>
    </row>
    <row r="7" spans="1:45" ht="18">
      <c r="A7" s="310"/>
      <c r="O7" s="61"/>
      <c r="P7" s="61"/>
      <c r="Q7" s="61"/>
      <c r="R7" s="61"/>
      <c r="S7" s="61"/>
      <c r="T7" s="61"/>
      <c r="U7" s="61"/>
      <c r="V7" s="61"/>
      <c r="W7" s="61"/>
      <c r="X7" s="61"/>
      <c r="Y7" s="61"/>
      <c r="AA7" s="61"/>
      <c r="AB7" s="61"/>
      <c r="AC7" s="61"/>
      <c r="AD7" s="61"/>
      <c r="AE7" s="61"/>
      <c r="AF7" s="61"/>
      <c r="AG7" s="61"/>
      <c r="AH7" s="61"/>
      <c r="AI7" s="61"/>
      <c r="AJ7" s="61"/>
      <c r="AK7" s="61"/>
      <c r="AL7" s="61"/>
      <c r="AM7" s="61"/>
      <c r="AN7" s="61"/>
      <c r="AO7" s="61"/>
      <c r="AP7" s="61"/>
      <c r="AQ7" s="61"/>
      <c r="AR7" s="61"/>
      <c r="AS7" s="61"/>
    </row>
    <row r="8" spans="1:45" ht="15.75">
      <c r="C8" s="313" t="s">
        <v>812</v>
      </c>
      <c r="D8" s="313"/>
      <c r="E8" s="313" t="s">
        <v>812</v>
      </c>
      <c r="O8" s="61"/>
      <c r="P8" s="61"/>
      <c r="Q8" s="61"/>
      <c r="R8" s="61"/>
      <c r="S8" s="61"/>
      <c r="T8" s="61"/>
      <c r="U8" s="61"/>
      <c r="V8" s="61"/>
      <c r="W8" s="61"/>
      <c r="X8" s="61"/>
      <c r="Y8" s="61"/>
      <c r="AA8" s="61"/>
      <c r="AB8" s="61"/>
      <c r="AC8" s="61"/>
      <c r="AD8" s="61"/>
      <c r="AE8" s="61"/>
      <c r="AF8" s="61"/>
      <c r="AG8" s="61"/>
      <c r="AH8" s="61"/>
      <c r="AI8" s="61"/>
      <c r="AJ8" s="61"/>
      <c r="AK8" s="61"/>
      <c r="AL8" s="61"/>
      <c r="AM8" s="61"/>
      <c r="AN8" s="61"/>
      <c r="AO8" s="61"/>
      <c r="AP8" s="61"/>
      <c r="AQ8" s="61"/>
      <c r="AR8" s="61"/>
      <c r="AS8" s="61"/>
    </row>
    <row r="9" spans="1:45" ht="15.75">
      <c r="C9" s="313" t="s">
        <v>816</v>
      </c>
      <c r="D9" s="313"/>
      <c r="E9" s="313" t="s">
        <v>817</v>
      </c>
      <c r="G9" s="623">
        <v>42825</v>
      </c>
      <c r="H9" s="623"/>
      <c r="I9" s="623"/>
      <c r="K9" s="623">
        <v>43190</v>
      </c>
      <c r="L9" s="623"/>
      <c r="M9" s="623"/>
      <c r="N9" s="61"/>
      <c r="O9" s="623">
        <v>43555</v>
      </c>
      <c r="P9" s="623"/>
      <c r="Q9" s="623"/>
      <c r="R9" s="61"/>
      <c r="S9" s="623">
        <v>43921</v>
      </c>
      <c r="T9" s="623"/>
      <c r="U9" s="623"/>
      <c r="W9" s="623">
        <v>44286</v>
      </c>
      <c r="X9" s="623"/>
      <c r="Y9" s="623"/>
      <c r="Z9" s="61"/>
      <c r="AA9" s="623">
        <v>44651</v>
      </c>
      <c r="AB9" s="623"/>
      <c r="AC9" s="623"/>
      <c r="AD9" s="61"/>
      <c r="AE9" s="623">
        <v>45016</v>
      </c>
      <c r="AF9" s="623"/>
      <c r="AG9" s="623"/>
      <c r="AH9" s="61"/>
      <c r="AI9" s="623">
        <v>45382</v>
      </c>
      <c r="AJ9" s="623"/>
      <c r="AK9" s="623"/>
      <c r="AL9" s="61"/>
      <c r="AM9" s="623">
        <v>45747</v>
      </c>
      <c r="AN9" s="623"/>
      <c r="AO9" s="623"/>
      <c r="AP9" s="61"/>
      <c r="AQ9" s="623">
        <v>46112</v>
      </c>
      <c r="AR9" s="623"/>
      <c r="AS9" s="623"/>
    </row>
    <row r="10" spans="1:45" ht="15.75">
      <c r="A10" s="857" t="s">
        <v>2414</v>
      </c>
      <c r="C10" s="857" t="s">
        <v>779</v>
      </c>
      <c r="D10" s="313"/>
      <c r="E10" s="857" t="s">
        <v>820</v>
      </c>
      <c r="G10" s="618" t="s">
        <v>774</v>
      </c>
      <c r="H10" s="61"/>
      <c r="I10" s="618" t="s">
        <v>846</v>
      </c>
      <c r="K10" s="618" t="s">
        <v>774</v>
      </c>
      <c r="L10" s="61"/>
      <c r="M10" s="618" t="s">
        <v>846</v>
      </c>
      <c r="N10" s="61"/>
      <c r="O10" s="618" t="s">
        <v>774</v>
      </c>
      <c r="P10" s="61"/>
      <c r="Q10" s="618" t="s">
        <v>846</v>
      </c>
      <c r="R10" s="61"/>
      <c r="S10" s="618" t="s">
        <v>774</v>
      </c>
      <c r="T10" s="61"/>
      <c r="U10" s="618" t="s">
        <v>846</v>
      </c>
      <c r="W10" s="618" t="s">
        <v>774</v>
      </c>
      <c r="X10" s="61"/>
      <c r="Y10" s="618" t="s">
        <v>846</v>
      </c>
      <c r="Z10" s="61"/>
      <c r="AA10" s="618" t="s">
        <v>774</v>
      </c>
      <c r="AB10" s="61"/>
      <c r="AC10" s="618" t="s">
        <v>846</v>
      </c>
      <c r="AD10" s="61"/>
      <c r="AE10" s="618" t="s">
        <v>774</v>
      </c>
      <c r="AF10" s="61"/>
      <c r="AG10" s="618" t="s">
        <v>846</v>
      </c>
      <c r="AH10" s="61"/>
      <c r="AI10" s="618" t="s">
        <v>774</v>
      </c>
      <c r="AJ10" s="61"/>
      <c r="AK10" s="618" t="s">
        <v>846</v>
      </c>
      <c r="AL10" s="61"/>
      <c r="AM10" s="618" t="s">
        <v>774</v>
      </c>
      <c r="AN10" s="61"/>
      <c r="AO10" s="618" t="s">
        <v>846</v>
      </c>
      <c r="AP10" s="61"/>
      <c r="AQ10" s="618" t="s">
        <v>774</v>
      </c>
      <c r="AR10" s="61"/>
      <c r="AS10" s="618" t="s">
        <v>846</v>
      </c>
    </row>
    <row r="11" spans="1:45">
      <c r="G11" s="61"/>
      <c r="H11" s="61"/>
      <c r="I11" s="61"/>
      <c r="K11" s="61"/>
      <c r="L11" s="61"/>
      <c r="M11" s="61"/>
      <c r="N11" s="61"/>
      <c r="O11" s="61"/>
      <c r="P11" s="61"/>
      <c r="Q11" s="61"/>
      <c r="R11" s="61"/>
      <c r="S11" s="61"/>
      <c r="T11" s="61"/>
      <c r="U11" s="61"/>
      <c r="W11" s="61"/>
      <c r="X11" s="61"/>
      <c r="Y11" s="61"/>
      <c r="Z11" s="61"/>
      <c r="AA11" s="61"/>
      <c r="AB11" s="61"/>
      <c r="AC11" s="61"/>
      <c r="AD11" s="61"/>
      <c r="AE11" s="61"/>
      <c r="AF11" s="61"/>
      <c r="AG11" s="61"/>
      <c r="AH11" s="61"/>
      <c r="AI11" s="61"/>
      <c r="AJ11" s="61"/>
      <c r="AK11" s="61"/>
      <c r="AL11" s="61"/>
      <c r="AM11" s="61"/>
      <c r="AN11" s="61"/>
      <c r="AO11" s="61"/>
      <c r="AP11" s="61"/>
      <c r="AQ11" s="61"/>
      <c r="AR11" s="61"/>
      <c r="AS11" s="61"/>
    </row>
    <row r="12" spans="1:45" ht="15.75">
      <c r="A12" s="314" t="s">
        <v>781</v>
      </c>
      <c r="G12" s="61"/>
      <c r="H12" s="61"/>
      <c r="I12" s="61"/>
      <c r="K12" s="61"/>
      <c r="L12" s="61"/>
      <c r="M12" s="61"/>
      <c r="N12" s="61"/>
      <c r="O12" s="61"/>
      <c r="P12" s="61"/>
      <c r="Q12" s="61"/>
      <c r="R12" s="61"/>
      <c r="S12" s="61"/>
      <c r="T12" s="61"/>
      <c r="U12" s="61"/>
      <c r="W12" s="61"/>
      <c r="X12" s="61"/>
      <c r="Y12" s="61"/>
      <c r="Z12" s="61"/>
      <c r="AA12" s="61"/>
      <c r="AB12" s="61"/>
      <c r="AC12" s="61"/>
      <c r="AD12" s="61"/>
      <c r="AE12" s="61"/>
      <c r="AF12" s="61"/>
      <c r="AG12" s="61"/>
      <c r="AH12" s="61"/>
      <c r="AI12" s="61"/>
      <c r="AJ12" s="61"/>
      <c r="AK12" s="61"/>
      <c r="AL12" s="61"/>
      <c r="AM12" s="61"/>
      <c r="AN12" s="61"/>
      <c r="AO12" s="61"/>
      <c r="AP12" s="61"/>
      <c r="AQ12" s="61"/>
      <c r="AR12" s="61"/>
      <c r="AS12" s="61"/>
    </row>
    <row r="13" spans="1:45" ht="15.75">
      <c r="A13" s="314" t="s">
        <v>847</v>
      </c>
      <c r="B13" s="311" t="s">
        <v>83</v>
      </c>
      <c r="C13" s="692">
        <v>1989</v>
      </c>
      <c r="E13" s="692">
        <v>2031</v>
      </c>
      <c r="F13" s="315"/>
      <c r="G13" s="36">
        <v>44215664</v>
      </c>
      <c r="H13" s="887"/>
      <c r="I13" s="36">
        <v>4219269</v>
      </c>
      <c r="K13" s="36">
        <v>30464862</v>
      </c>
      <c r="L13" s="887"/>
      <c r="M13" s="36">
        <v>2377655</v>
      </c>
      <c r="N13" s="887"/>
      <c r="O13" s="36">
        <v>15527176</v>
      </c>
      <c r="P13" s="887"/>
      <c r="Q13" s="36">
        <v>1252387</v>
      </c>
      <c r="R13" s="887"/>
      <c r="S13" s="36">
        <v>5457617</v>
      </c>
      <c r="T13" s="887"/>
      <c r="U13" s="36">
        <v>631951</v>
      </c>
      <c r="V13" s="887"/>
      <c r="W13" s="36">
        <v>1453289</v>
      </c>
      <c r="X13" s="887"/>
      <c r="Y13" s="36">
        <v>347904</v>
      </c>
      <c r="Z13" s="887"/>
      <c r="AA13" s="36">
        <v>1531170</v>
      </c>
      <c r="AB13" s="887"/>
      <c r="AC13" s="36">
        <v>295727</v>
      </c>
      <c r="AE13" s="36">
        <v>1537312</v>
      </c>
      <c r="AF13" s="887"/>
      <c r="AG13" s="36">
        <v>240537</v>
      </c>
      <c r="AI13" s="36">
        <v>1538199</v>
      </c>
      <c r="AJ13" s="887"/>
      <c r="AK13" s="36">
        <v>186106</v>
      </c>
      <c r="AM13" s="36">
        <v>1832313</v>
      </c>
      <c r="AN13" s="887"/>
      <c r="AO13" s="36">
        <v>129061</v>
      </c>
      <c r="AQ13" s="36">
        <f>ROUND('SCH 14'!K15,0)</f>
        <v>964575</v>
      </c>
      <c r="AS13" s="36">
        <f>ROUND('SCH 14'!Q15,0)</f>
        <v>86841</v>
      </c>
    </row>
    <row r="14" spans="1:45" ht="15.75">
      <c r="A14" s="314" t="s">
        <v>2408</v>
      </c>
      <c r="C14" s="692"/>
      <c r="E14" s="692"/>
      <c r="G14" s="848"/>
      <c r="H14" s="848"/>
      <c r="I14" s="848"/>
      <c r="K14" s="848"/>
      <c r="L14" s="848"/>
      <c r="M14" s="848"/>
      <c r="N14" s="848"/>
      <c r="O14" s="848"/>
      <c r="P14" s="848"/>
      <c r="Q14" s="848"/>
      <c r="R14" s="848"/>
      <c r="S14" s="848"/>
      <c r="T14" s="848"/>
      <c r="U14" s="848"/>
      <c r="V14" s="848"/>
      <c r="W14" s="848"/>
      <c r="X14" s="848"/>
      <c r="Y14" s="848"/>
      <c r="Z14" s="848"/>
      <c r="AA14" s="848"/>
      <c r="AB14" s="848"/>
      <c r="AC14" s="848"/>
      <c r="AE14" s="848"/>
      <c r="AF14" s="848"/>
      <c r="AG14" s="848"/>
      <c r="AI14" s="848"/>
      <c r="AJ14" s="848"/>
      <c r="AK14" s="848"/>
      <c r="AM14" s="848"/>
      <c r="AN14" s="848"/>
      <c r="AO14" s="848"/>
      <c r="AQ14" s="848"/>
      <c r="AS14" s="848"/>
    </row>
    <row r="15" spans="1:45">
      <c r="A15" s="543" t="s">
        <v>848</v>
      </c>
      <c r="B15" s="311" t="s">
        <v>83</v>
      </c>
      <c r="C15" s="692">
        <v>1997</v>
      </c>
      <c r="E15" s="692">
        <v>2044</v>
      </c>
      <c r="G15" s="848">
        <v>1195274</v>
      </c>
      <c r="H15" s="848"/>
      <c r="I15" s="848">
        <v>127794</v>
      </c>
      <c r="K15" s="848">
        <v>472507</v>
      </c>
      <c r="L15" s="848"/>
      <c r="M15" s="848">
        <v>72010</v>
      </c>
      <c r="N15" s="848"/>
      <c r="O15" s="848">
        <v>651849</v>
      </c>
      <c r="P15" s="848"/>
      <c r="Q15" s="848">
        <v>97831</v>
      </c>
      <c r="R15" s="848"/>
      <c r="S15" s="848">
        <v>657629</v>
      </c>
      <c r="T15" s="848"/>
      <c r="U15" s="848">
        <v>70903</v>
      </c>
      <c r="V15" s="848"/>
      <c r="W15" s="848">
        <v>473909</v>
      </c>
      <c r="X15" s="848"/>
      <c r="Y15" s="848">
        <v>51873</v>
      </c>
      <c r="Z15" s="848"/>
      <c r="AA15" s="848">
        <v>202567</v>
      </c>
      <c r="AB15" s="848"/>
      <c r="AC15" s="848">
        <v>40083</v>
      </c>
      <c r="AE15" s="848">
        <v>173110</v>
      </c>
      <c r="AF15" s="848"/>
      <c r="AG15" s="848">
        <v>34596</v>
      </c>
      <c r="AI15" s="848">
        <v>177956</v>
      </c>
      <c r="AJ15" s="848"/>
      <c r="AK15" s="848">
        <v>33682</v>
      </c>
      <c r="AM15" s="848">
        <v>186492</v>
      </c>
      <c r="AN15" s="848"/>
      <c r="AO15" s="848">
        <v>33693</v>
      </c>
      <c r="AQ15" s="848">
        <f>ROUND('SCH 14'!K17,0)</f>
        <v>231681</v>
      </c>
      <c r="AS15" s="848">
        <f>ROUND('SCH 14'!Q17,0)</f>
        <v>36494</v>
      </c>
    </row>
    <row r="16" spans="1:45">
      <c r="A16" s="543" t="s">
        <v>849</v>
      </c>
      <c r="B16" s="311" t="s">
        <v>83</v>
      </c>
      <c r="C16" s="692">
        <v>1997</v>
      </c>
      <c r="E16" s="692">
        <v>2044</v>
      </c>
      <c r="G16" s="848">
        <v>28512699</v>
      </c>
      <c r="H16" s="848"/>
      <c r="I16" s="848">
        <v>15234692</v>
      </c>
      <c r="K16" s="848">
        <v>26962570</v>
      </c>
      <c r="L16" s="848"/>
      <c r="M16" s="848">
        <v>14963790</v>
      </c>
      <c r="N16" s="848"/>
      <c r="O16" s="848">
        <v>25706644</v>
      </c>
      <c r="P16" s="848"/>
      <c r="Q16" s="848">
        <v>13838350</v>
      </c>
      <c r="R16" s="848"/>
      <c r="S16" s="848">
        <v>25640517</v>
      </c>
      <c r="T16" s="848"/>
      <c r="U16" s="848">
        <v>12026942</v>
      </c>
      <c r="V16" s="848"/>
      <c r="W16" s="848">
        <v>25653557</v>
      </c>
      <c r="X16" s="848"/>
      <c r="Y16" s="848">
        <v>10523338</v>
      </c>
      <c r="Z16" s="848"/>
      <c r="AA16" s="848">
        <v>24416422</v>
      </c>
      <c r="AB16" s="848"/>
      <c r="AC16" s="848">
        <v>7675095</v>
      </c>
      <c r="AE16" s="848">
        <v>23042981</v>
      </c>
      <c r="AF16" s="848"/>
      <c r="AG16" s="848">
        <v>6885477</v>
      </c>
      <c r="AI16" s="848">
        <v>20139799</v>
      </c>
      <c r="AJ16" s="848"/>
      <c r="AK16" s="848">
        <v>6437876</v>
      </c>
      <c r="AM16" s="848">
        <v>20477990</v>
      </c>
      <c r="AN16" s="848"/>
      <c r="AO16" s="848">
        <v>6369353</v>
      </c>
      <c r="AQ16" s="848">
        <f>ROUND('SCH 14'!K18,0)</f>
        <v>29564979</v>
      </c>
      <c r="AS16" s="848">
        <f>ROUND('SCH 14'!Q18,0)</f>
        <v>6172038</v>
      </c>
    </row>
    <row r="17" spans="1:45">
      <c r="A17" s="543" t="s">
        <v>850</v>
      </c>
      <c r="B17" s="311" t="s">
        <v>83</v>
      </c>
      <c r="C17" s="692">
        <v>1999</v>
      </c>
      <c r="E17" s="692">
        <v>2040</v>
      </c>
      <c r="G17" s="848">
        <v>5654801</v>
      </c>
      <c r="H17" s="848"/>
      <c r="I17" s="848">
        <v>898918</v>
      </c>
      <c r="K17" s="848">
        <v>5338512</v>
      </c>
      <c r="L17" s="848"/>
      <c r="M17" s="848">
        <v>1047764</v>
      </c>
      <c r="N17" s="848"/>
      <c r="O17" s="848">
        <v>5733562</v>
      </c>
      <c r="P17" s="848"/>
      <c r="Q17" s="848">
        <v>1033435</v>
      </c>
      <c r="R17" s="848"/>
      <c r="S17" s="848">
        <v>5890743</v>
      </c>
      <c r="T17" s="848"/>
      <c r="U17" s="848">
        <v>893036</v>
      </c>
      <c r="V17" s="848"/>
      <c r="W17" s="848">
        <v>5212385</v>
      </c>
      <c r="X17" s="848"/>
      <c r="Y17" s="848">
        <v>623816</v>
      </c>
      <c r="Z17" s="848"/>
      <c r="AA17" s="848">
        <v>3889642</v>
      </c>
      <c r="AB17" s="848"/>
      <c r="AC17" s="848">
        <v>387179</v>
      </c>
      <c r="AE17" s="848">
        <v>764891</v>
      </c>
      <c r="AF17" s="848"/>
      <c r="AG17" s="848">
        <v>207950</v>
      </c>
      <c r="AI17" s="848">
        <v>839888</v>
      </c>
      <c r="AJ17" s="848"/>
      <c r="AK17" s="848">
        <v>183445</v>
      </c>
      <c r="AM17" s="848">
        <v>864162</v>
      </c>
      <c r="AN17" s="848"/>
      <c r="AO17" s="848">
        <v>160706</v>
      </c>
      <c r="AQ17" s="848">
        <f>ROUND('SCH 14'!K19,0)</f>
        <v>1078260</v>
      </c>
      <c r="AS17" s="848">
        <f>ROUND('SCH 14'!Q19,0)</f>
        <v>140824</v>
      </c>
    </row>
    <row r="18" spans="1:45">
      <c r="A18" s="543" t="s">
        <v>851</v>
      </c>
      <c r="B18" s="311" t="s">
        <v>83</v>
      </c>
      <c r="C18" s="692">
        <v>1998</v>
      </c>
      <c r="E18" s="692">
        <v>2044</v>
      </c>
      <c r="G18" s="848">
        <v>12168464</v>
      </c>
      <c r="H18" s="848"/>
      <c r="I18" s="848">
        <v>3275982</v>
      </c>
      <c r="K18" s="848">
        <v>10767101</v>
      </c>
      <c r="L18" s="848"/>
      <c r="M18" s="848">
        <v>2784306</v>
      </c>
      <c r="N18" s="848"/>
      <c r="O18" s="848">
        <v>10580460</v>
      </c>
      <c r="P18" s="848"/>
      <c r="Q18" s="848">
        <v>2346493</v>
      </c>
      <c r="R18" s="848"/>
      <c r="S18" s="848">
        <v>6627358</v>
      </c>
      <c r="T18" s="848"/>
      <c r="U18" s="848">
        <v>1785718</v>
      </c>
      <c r="V18" s="848"/>
      <c r="W18" s="848">
        <v>4751754</v>
      </c>
      <c r="X18" s="848"/>
      <c r="Y18" s="848">
        <v>1481173</v>
      </c>
      <c r="Z18" s="848"/>
      <c r="AA18" s="848">
        <v>3949782</v>
      </c>
      <c r="AB18" s="848"/>
      <c r="AC18" s="848">
        <v>1097163</v>
      </c>
      <c r="AE18" s="848">
        <v>2582354</v>
      </c>
      <c r="AF18" s="848"/>
      <c r="AG18" s="848">
        <v>939380</v>
      </c>
      <c r="AI18" s="848">
        <v>2438758</v>
      </c>
      <c r="AJ18" s="848"/>
      <c r="AK18" s="848">
        <v>884539</v>
      </c>
      <c r="AM18" s="848">
        <v>2760768</v>
      </c>
      <c r="AN18" s="848"/>
      <c r="AO18" s="848">
        <v>851200</v>
      </c>
      <c r="AQ18" s="848">
        <f>ROUND('SCH 14'!K20,0)</f>
        <v>2641787</v>
      </c>
      <c r="AS18" s="848">
        <f>ROUND('SCH 14'!Q20,0)</f>
        <v>900349</v>
      </c>
    </row>
    <row r="19" spans="1:45" ht="15.75">
      <c r="A19" s="314" t="s">
        <v>2126</v>
      </c>
      <c r="C19" s="692"/>
      <c r="E19" s="692"/>
      <c r="G19" s="848"/>
      <c r="H19" s="848"/>
      <c r="I19" s="848"/>
      <c r="K19" s="848"/>
      <c r="L19" s="848"/>
      <c r="M19" s="848"/>
      <c r="N19" s="848"/>
      <c r="O19" s="848"/>
      <c r="P19" s="848"/>
      <c r="Q19" s="848"/>
      <c r="R19" s="848"/>
      <c r="S19" s="848"/>
      <c r="T19" s="848"/>
      <c r="U19" s="848"/>
      <c r="V19" s="848"/>
      <c r="W19" s="848"/>
      <c r="X19" s="848"/>
      <c r="Y19" s="848"/>
      <c r="Z19" s="848"/>
      <c r="AA19" s="848"/>
      <c r="AB19" s="848"/>
      <c r="AC19" s="848"/>
      <c r="AE19" s="848"/>
      <c r="AF19" s="848"/>
      <c r="AG19" s="848"/>
      <c r="AI19" s="848"/>
      <c r="AJ19" s="848"/>
      <c r="AK19" s="848"/>
      <c r="AM19" s="848"/>
      <c r="AN19" s="848"/>
      <c r="AO19" s="848"/>
      <c r="AQ19" s="848"/>
      <c r="AS19" s="848"/>
    </row>
    <row r="20" spans="1:45">
      <c r="A20" s="543" t="s">
        <v>2191</v>
      </c>
      <c r="B20" s="311" t="s">
        <v>83</v>
      </c>
      <c r="C20" s="692">
        <v>2025</v>
      </c>
      <c r="E20" s="694">
        <v>2044</v>
      </c>
      <c r="G20" s="848">
        <v>0</v>
      </c>
      <c r="H20" s="848"/>
      <c r="I20" s="848">
        <v>0</v>
      </c>
      <c r="K20" s="848">
        <v>0</v>
      </c>
      <c r="L20" s="848"/>
      <c r="M20" s="848">
        <v>0</v>
      </c>
      <c r="N20" s="848"/>
      <c r="O20" s="848">
        <v>0</v>
      </c>
      <c r="P20" s="848"/>
      <c r="Q20" s="848">
        <v>0</v>
      </c>
      <c r="R20" s="848"/>
      <c r="S20" s="848">
        <v>0</v>
      </c>
      <c r="T20" s="848"/>
      <c r="U20" s="848">
        <v>0</v>
      </c>
      <c r="V20" s="848"/>
      <c r="W20" s="848">
        <v>0</v>
      </c>
      <c r="X20" s="848"/>
      <c r="Y20" s="848">
        <v>0</v>
      </c>
      <c r="Z20" s="848"/>
      <c r="AA20" s="848">
        <v>0</v>
      </c>
      <c r="AB20" s="848"/>
      <c r="AC20" s="848">
        <v>0</v>
      </c>
      <c r="AE20" s="848">
        <v>0</v>
      </c>
      <c r="AF20" s="848"/>
      <c r="AG20" s="848">
        <v>0</v>
      </c>
      <c r="AI20" s="848">
        <v>0</v>
      </c>
      <c r="AJ20" s="848"/>
      <c r="AK20" s="848">
        <v>0</v>
      </c>
      <c r="AM20" s="848">
        <v>0</v>
      </c>
      <c r="AN20" s="848"/>
      <c r="AO20" s="848">
        <v>0</v>
      </c>
      <c r="AQ20" s="848">
        <f>ROUND('SCH 14'!K22,0)</f>
        <v>32788</v>
      </c>
      <c r="AS20" s="848">
        <f>ROUND('SCH 14'!Q22,0)</f>
        <v>160625</v>
      </c>
    </row>
    <row r="21" spans="1:45">
      <c r="A21" s="543" t="s">
        <v>2192</v>
      </c>
      <c r="B21" s="311" t="s">
        <v>83</v>
      </c>
      <c r="C21" s="692">
        <v>2025</v>
      </c>
      <c r="E21" s="694">
        <v>2044</v>
      </c>
      <c r="G21" s="848">
        <v>0</v>
      </c>
      <c r="H21" s="848"/>
      <c r="I21" s="848">
        <v>0</v>
      </c>
      <c r="K21" s="848">
        <v>0</v>
      </c>
      <c r="L21" s="848"/>
      <c r="M21" s="848">
        <v>0</v>
      </c>
      <c r="N21" s="848"/>
      <c r="O21" s="848">
        <v>0</v>
      </c>
      <c r="P21" s="848"/>
      <c r="Q21" s="848">
        <v>0</v>
      </c>
      <c r="R21" s="848"/>
      <c r="S21" s="848">
        <v>0</v>
      </c>
      <c r="T21" s="848"/>
      <c r="U21" s="848">
        <v>0</v>
      </c>
      <c r="V21" s="848"/>
      <c r="W21" s="848">
        <v>0</v>
      </c>
      <c r="X21" s="848"/>
      <c r="Y21" s="848">
        <v>0</v>
      </c>
      <c r="Z21" s="848"/>
      <c r="AA21" s="848">
        <v>0</v>
      </c>
      <c r="AB21" s="848"/>
      <c r="AC21" s="848">
        <v>0</v>
      </c>
      <c r="AE21" s="848">
        <v>0</v>
      </c>
      <c r="AF21" s="848"/>
      <c r="AG21" s="848">
        <v>0</v>
      </c>
      <c r="AI21" s="848">
        <v>0</v>
      </c>
      <c r="AJ21" s="848"/>
      <c r="AK21" s="848">
        <v>0</v>
      </c>
      <c r="AM21" s="848">
        <v>0</v>
      </c>
      <c r="AN21" s="848"/>
      <c r="AO21" s="848">
        <v>0</v>
      </c>
      <c r="AQ21" s="848">
        <f>ROUND('SCH 14'!K23,0)</f>
        <v>3489</v>
      </c>
      <c r="AS21" s="848">
        <f>ROUND('SCH 14'!Q23,0)</f>
        <v>17093</v>
      </c>
    </row>
    <row r="22" spans="1:45">
      <c r="A22" s="543" t="s">
        <v>2193</v>
      </c>
      <c r="B22" s="311" t="s">
        <v>83</v>
      </c>
      <c r="C22" s="692">
        <v>2025</v>
      </c>
      <c r="E22" s="694">
        <v>2044</v>
      </c>
      <c r="G22" s="848">
        <v>0</v>
      </c>
      <c r="H22" s="848"/>
      <c r="I22" s="848">
        <v>0</v>
      </c>
      <c r="K22" s="848">
        <v>0</v>
      </c>
      <c r="L22" s="848"/>
      <c r="M22" s="848">
        <v>0</v>
      </c>
      <c r="N22" s="848"/>
      <c r="O22" s="848">
        <v>0</v>
      </c>
      <c r="P22" s="848"/>
      <c r="Q22" s="848">
        <v>0</v>
      </c>
      <c r="R22" s="848"/>
      <c r="S22" s="848">
        <v>0</v>
      </c>
      <c r="T22" s="848"/>
      <c r="U22" s="848">
        <v>0</v>
      </c>
      <c r="V22" s="848"/>
      <c r="W22" s="848">
        <v>0</v>
      </c>
      <c r="X22" s="848"/>
      <c r="Y22" s="848">
        <v>0</v>
      </c>
      <c r="Z22" s="848"/>
      <c r="AA22" s="848">
        <v>0</v>
      </c>
      <c r="AB22" s="848"/>
      <c r="AC22" s="848">
        <v>0</v>
      </c>
      <c r="AE22" s="848">
        <v>0</v>
      </c>
      <c r="AF22" s="848"/>
      <c r="AG22" s="848">
        <v>0</v>
      </c>
      <c r="AI22" s="848">
        <v>0</v>
      </c>
      <c r="AJ22" s="848"/>
      <c r="AK22" s="848">
        <v>0</v>
      </c>
      <c r="AM22" s="848">
        <v>0</v>
      </c>
      <c r="AN22" s="848"/>
      <c r="AO22" s="848">
        <v>0</v>
      </c>
      <c r="AQ22" s="848">
        <f>ROUND('SCH 14'!K24,0)</f>
        <v>3907</v>
      </c>
      <c r="AS22" s="848">
        <f>ROUND('SCH 14'!Q24,0)</f>
        <v>19137</v>
      </c>
    </row>
    <row r="23" spans="1:45" ht="15.75">
      <c r="A23" s="314" t="s">
        <v>2409</v>
      </c>
      <c r="C23" s="692"/>
      <c r="E23" s="692"/>
      <c r="G23" s="848"/>
      <c r="H23" s="848"/>
      <c r="I23" s="848"/>
      <c r="K23" s="848"/>
      <c r="L23" s="848"/>
      <c r="M23" s="848"/>
      <c r="N23" s="848"/>
      <c r="O23" s="848"/>
      <c r="P23" s="848"/>
      <c r="Q23" s="848"/>
      <c r="R23" s="848"/>
      <c r="S23" s="848"/>
      <c r="T23" s="848"/>
      <c r="U23" s="848"/>
      <c r="V23" s="848"/>
      <c r="W23" s="848"/>
      <c r="X23" s="848"/>
      <c r="Y23" s="848"/>
      <c r="Z23" s="848"/>
      <c r="AA23" s="848"/>
      <c r="AB23" s="848"/>
      <c r="AC23" s="848"/>
      <c r="AE23" s="848"/>
      <c r="AF23" s="848"/>
      <c r="AG23" s="848"/>
      <c r="AI23" s="848"/>
      <c r="AJ23" s="848"/>
      <c r="AK23" s="848"/>
      <c r="AM23" s="848"/>
      <c r="AN23" s="848"/>
      <c r="AO23" s="848"/>
      <c r="AQ23" s="848"/>
      <c r="AS23" s="848"/>
    </row>
    <row r="24" spans="1:45">
      <c r="A24" s="543" t="s">
        <v>852</v>
      </c>
      <c r="B24" s="311" t="s">
        <v>83</v>
      </c>
      <c r="C24" s="692">
        <v>1981</v>
      </c>
      <c r="E24" s="692">
        <v>2032</v>
      </c>
      <c r="G24" s="848">
        <v>726809</v>
      </c>
      <c r="H24" s="848"/>
      <c r="I24" s="848">
        <v>98451</v>
      </c>
      <c r="K24" s="848">
        <v>229318</v>
      </c>
      <c r="L24" s="848"/>
      <c r="M24" s="848">
        <v>75186</v>
      </c>
      <c r="N24" s="848"/>
      <c r="O24" s="848">
        <v>264788</v>
      </c>
      <c r="P24" s="848"/>
      <c r="Q24" s="848">
        <v>65213</v>
      </c>
      <c r="R24" s="848"/>
      <c r="S24" s="848">
        <v>154061</v>
      </c>
      <c r="T24" s="848"/>
      <c r="U24" s="848">
        <v>56567</v>
      </c>
      <c r="V24" s="848"/>
      <c r="W24" s="848">
        <v>176298</v>
      </c>
      <c r="X24" s="848"/>
      <c r="Y24" s="848">
        <v>48908</v>
      </c>
      <c r="Z24" s="848"/>
      <c r="AA24" s="848">
        <v>263713</v>
      </c>
      <c r="AB24" s="848"/>
      <c r="AC24" s="848">
        <v>38507</v>
      </c>
      <c r="AE24" s="848">
        <v>171238</v>
      </c>
      <c r="AF24" s="848"/>
      <c r="AG24" s="848">
        <v>27634</v>
      </c>
      <c r="AI24" s="848">
        <v>256191</v>
      </c>
      <c r="AJ24" s="848"/>
      <c r="AK24" s="848">
        <v>19117</v>
      </c>
      <c r="AM24" s="848">
        <v>35012</v>
      </c>
      <c r="AN24" s="848"/>
      <c r="AO24" s="848">
        <v>13303</v>
      </c>
      <c r="AQ24" s="848">
        <f>ROUND('SCH 14'!K26,0)</f>
        <v>23837</v>
      </c>
      <c r="AS24" s="848">
        <f>ROUND('SCH 14'!Q26,0)</f>
        <v>13177</v>
      </c>
    </row>
    <row r="25" spans="1:45" ht="15.75">
      <c r="A25" s="314" t="s">
        <v>787</v>
      </c>
      <c r="C25" s="692"/>
      <c r="E25" s="692"/>
      <c r="G25" s="848"/>
      <c r="H25" s="848"/>
      <c r="I25" s="848"/>
      <c r="K25" s="848"/>
      <c r="L25" s="848"/>
      <c r="M25" s="848"/>
      <c r="N25" s="848"/>
      <c r="O25" s="848"/>
      <c r="P25" s="848"/>
      <c r="Q25" s="848"/>
      <c r="R25" s="848"/>
      <c r="S25" s="848"/>
      <c r="T25" s="848"/>
      <c r="U25" s="848"/>
      <c r="V25" s="848"/>
      <c r="W25" s="848"/>
      <c r="X25" s="848"/>
      <c r="Y25" s="848"/>
      <c r="Z25" s="848"/>
      <c r="AA25" s="848"/>
      <c r="AB25" s="848"/>
      <c r="AC25" s="848"/>
      <c r="AE25" s="848"/>
      <c r="AF25" s="848"/>
      <c r="AG25" s="848"/>
      <c r="AI25" s="848"/>
      <c r="AJ25" s="848"/>
      <c r="AK25" s="848"/>
      <c r="AM25" s="848"/>
      <c r="AN25" s="848"/>
      <c r="AO25" s="848"/>
      <c r="AQ25" s="848"/>
      <c r="AS25" s="848"/>
    </row>
    <row r="26" spans="1:45">
      <c r="A26" s="543" t="s">
        <v>853</v>
      </c>
      <c r="B26" s="311" t="s">
        <v>83</v>
      </c>
      <c r="C26" s="692">
        <v>1977</v>
      </c>
      <c r="E26" s="692">
        <v>2044</v>
      </c>
      <c r="G26" s="848">
        <v>162781</v>
      </c>
      <c r="H26" s="848"/>
      <c r="I26" s="848">
        <v>20530</v>
      </c>
      <c r="K26" s="848">
        <v>162864</v>
      </c>
      <c r="L26" s="848"/>
      <c r="M26" s="848">
        <v>12449</v>
      </c>
      <c r="N26" s="848"/>
      <c r="O26" s="848">
        <v>162960</v>
      </c>
      <c r="P26" s="848"/>
      <c r="Q26" s="848">
        <v>4357</v>
      </c>
      <c r="R26" s="848"/>
      <c r="S26" s="848">
        <v>3063</v>
      </c>
      <c r="T26" s="848"/>
      <c r="U26" s="848">
        <v>250</v>
      </c>
      <c r="V26" s="848"/>
      <c r="W26" s="848">
        <v>3184</v>
      </c>
      <c r="X26" s="848"/>
      <c r="Y26" s="848">
        <v>129</v>
      </c>
      <c r="Z26" s="848"/>
      <c r="AA26" s="848">
        <v>0</v>
      </c>
      <c r="AB26" s="848"/>
      <c r="AC26" s="848">
        <v>0</v>
      </c>
      <c r="AE26" s="848">
        <v>0</v>
      </c>
      <c r="AF26" s="848"/>
      <c r="AG26" s="848">
        <v>0</v>
      </c>
      <c r="AI26" s="848">
        <v>0</v>
      </c>
      <c r="AJ26" s="848"/>
      <c r="AK26" s="848">
        <v>0</v>
      </c>
      <c r="AM26" s="848">
        <v>0</v>
      </c>
      <c r="AN26" s="848"/>
      <c r="AO26" s="848">
        <v>0</v>
      </c>
      <c r="AQ26" s="848">
        <f>ROUND('SCH 14'!K28,0)</f>
        <v>6294</v>
      </c>
      <c r="AS26" s="848">
        <f>ROUND('SCH 14'!Q28,0)</f>
        <v>30834</v>
      </c>
    </row>
    <row r="27" spans="1:45">
      <c r="A27" s="543" t="s">
        <v>854</v>
      </c>
      <c r="B27" s="311" t="s">
        <v>83</v>
      </c>
      <c r="C27" s="692">
        <v>1976</v>
      </c>
      <c r="E27" s="692">
        <v>2029</v>
      </c>
      <c r="G27" s="848">
        <v>2958457</v>
      </c>
      <c r="H27" s="848"/>
      <c r="I27" s="848">
        <v>264815</v>
      </c>
      <c r="K27" s="848">
        <v>709823</v>
      </c>
      <c r="L27" s="848"/>
      <c r="M27" s="848">
        <v>176258</v>
      </c>
      <c r="N27" s="848"/>
      <c r="O27" s="848">
        <v>1015660</v>
      </c>
      <c r="P27" s="848"/>
      <c r="Q27" s="848">
        <v>147027</v>
      </c>
      <c r="R27" s="848"/>
      <c r="S27" s="848">
        <v>929513</v>
      </c>
      <c r="T27" s="848"/>
      <c r="U27" s="848">
        <v>275481</v>
      </c>
      <c r="V27" s="848"/>
      <c r="W27" s="848">
        <v>672349</v>
      </c>
      <c r="X27" s="848"/>
      <c r="Y27" s="848">
        <v>240156</v>
      </c>
      <c r="Z27" s="848"/>
      <c r="AA27" s="848">
        <v>702110</v>
      </c>
      <c r="AB27" s="848"/>
      <c r="AC27" s="848">
        <v>207278</v>
      </c>
      <c r="AE27" s="848">
        <v>698642</v>
      </c>
      <c r="AF27" s="848"/>
      <c r="AG27" s="848">
        <v>172836</v>
      </c>
      <c r="AI27" s="848">
        <v>662368</v>
      </c>
      <c r="AJ27" s="848"/>
      <c r="AK27" s="848">
        <v>139599</v>
      </c>
      <c r="AM27" s="848">
        <v>698501</v>
      </c>
      <c r="AN27" s="848"/>
      <c r="AO27" s="848">
        <v>107111</v>
      </c>
      <c r="AQ27" s="848">
        <f>ROUND('SCH 14'!K29,0)</f>
        <v>479960</v>
      </c>
      <c r="AS27" s="848">
        <f>ROUND('SCH 14'!Q29,0)</f>
        <v>72908</v>
      </c>
    </row>
    <row r="28" spans="1:45">
      <c r="A28" s="543" t="s">
        <v>855</v>
      </c>
      <c r="B28" s="311" t="s">
        <v>83</v>
      </c>
      <c r="C28" s="692">
        <v>1976</v>
      </c>
      <c r="E28" s="692">
        <v>2042</v>
      </c>
      <c r="G28" s="848">
        <v>8162461</v>
      </c>
      <c r="H28" s="848"/>
      <c r="I28" s="848">
        <v>1028548</v>
      </c>
      <c r="K28" s="848">
        <v>5880496</v>
      </c>
      <c r="L28" s="848"/>
      <c r="M28" s="848">
        <v>729351</v>
      </c>
      <c r="N28" s="848"/>
      <c r="O28" s="848">
        <v>4821685</v>
      </c>
      <c r="P28" s="848"/>
      <c r="Q28" s="848">
        <v>524207</v>
      </c>
      <c r="R28" s="848"/>
      <c r="S28" s="848">
        <v>4565354</v>
      </c>
      <c r="T28" s="848"/>
      <c r="U28" s="848">
        <v>341697</v>
      </c>
      <c r="V28" s="848"/>
      <c r="W28" s="848">
        <v>861629</v>
      </c>
      <c r="X28" s="848"/>
      <c r="Y28" s="848">
        <v>234123</v>
      </c>
      <c r="Z28" s="848"/>
      <c r="AA28" s="848">
        <v>1873050</v>
      </c>
      <c r="AB28" s="848"/>
      <c r="AC28" s="848">
        <v>165412</v>
      </c>
      <c r="AE28" s="848">
        <v>807421</v>
      </c>
      <c r="AF28" s="848"/>
      <c r="AG28" s="848">
        <v>106488</v>
      </c>
      <c r="AI28" s="848">
        <v>426147</v>
      </c>
      <c r="AJ28" s="848"/>
      <c r="AK28" s="848">
        <v>111383</v>
      </c>
      <c r="AM28" s="848">
        <v>131921</v>
      </c>
      <c r="AN28" s="848"/>
      <c r="AO28" s="848">
        <v>147610</v>
      </c>
      <c r="AQ28" s="848">
        <f>ROUND('SCH 14'!K30,0)</f>
        <v>248360</v>
      </c>
      <c r="AS28" s="848">
        <f>ROUND('SCH 14'!Q30,0)</f>
        <v>142805</v>
      </c>
    </row>
    <row r="29" spans="1:45" ht="15.75">
      <c r="A29" s="314" t="s">
        <v>791</v>
      </c>
      <c r="C29" s="692"/>
      <c r="E29" s="692"/>
      <c r="G29" s="848"/>
      <c r="H29" s="848"/>
      <c r="I29" s="848"/>
      <c r="K29" s="848"/>
      <c r="L29" s="848"/>
      <c r="M29" s="848"/>
      <c r="N29" s="848"/>
      <c r="O29" s="848"/>
      <c r="P29" s="848"/>
      <c r="Q29" s="848"/>
      <c r="R29" s="848"/>
      <c r="S29" s="848"/>
      <c r="T29" s="848"/>
      <c r="U29" s="848"/>
      <c r="V29" s="848"/>
      <c r="W29" s="848"/>
      <c r="X29" s="848"/>
      <c r="Y29" s="848"/>
      <c r="Z29" s="848"/>
      <c r="AA29" s="848"/>
      <c r="AB29" s="848"/>
      <c r="AC29" s="848"/>
      <c r="AE29" s="848"/>
      <c r="AF29" s="848"/>
      <c r="AG29" s="848"/>
      <c r="AI29" s="848"/>
      <c r="AJ29" s="848"/>
      <c r="AK29" s="848"/>
      <c r="AM29" s="848"/>
      <c r="AN29" s="848"/>
      <c r="AO29" s="848"/>
      <c r="AQ29" s="848"/>
      <c r="AS29" s="848"/>
    </row>
    <row r="30" spans="1:45">
      <c r="A30" s="543" t="s">
        <v>856</v>
      </c>
      <c r="B30" s="311" t="s">
        <v>83</v>
      </c>
      <c r="C30" s="692">
        <v>1989</v>
      </c>
      <c r="E30" s="692">
        <v>2044</v>
      </c>
      <c r="G30" s="848">
        <v>3724570</v>
      </c>
      <c r="H30" s="848"/>
      <c r="I30" s="848">
        <v>520427</v>
      </c>
      <c r="K30" s="848">
        <v>3182377</v>
      </c>
      <c r="L30" s="848"/>
      <c r="M30" s="848">
        <v>437629</v>
      </c>
      <c r="N30" s="848"/>
      <c r="O30" s="848">
        <v>1639551</v>
      </c>
      <c r="P30" s="848"/>
      <c r="Q30" s="848">
        <v>341330</v>
      </c>
      <c r="R30" s="848"/>
      <c r="S30" s="848">
        <v>1531885</v>
      </c>
      <c r="T30" s="848"/>
      <c r="U30" s="848">
        <v>287074</v>
      </c>
      <c r="V30" s="848"/>
      <c r="W30" s="848">
        <v>2634757</v>
      </c>
      <c r="X30" s="848"/>
      <c r="Y30" s="848">
        <v>217189</v>
      </c>
      <c r="Z30" s="848"/>
      <c r="AA30" s="848">
        <v>635920</v>
      </c>
      <c r="AB30" s="848"/>
      <c r="AC30" s="848">
        <v>89623</v>
      </c>
      <c r="AE30" s="848">
        <v>313800</v>
      </c>
      <c r="AF30" s="848"/>
      <c r="AG30" s="848">
        <v>63194</v>
      </c>
      <c r="AI30" s="848">
        <v>257206</v>
      </c>
      <c r="AJ30" s="848"/>
      <c r="AK30" s="848">
        <v>53335</v>
      </c>
      <c r="AM30" s="848">
        <v>287702</v>
      </c>
      <c r="AN30" s="848"/>
      <c r="AO30" s="848">
        <v>45600</v>
      </c>
      <c r="AQ30" s="848">
        <f>ROUND('SCH 14'!K32,0)</f>
        <v>212333</v>
      </c>
      <c r="AS30" s="848">
        <f>ROUND('SCH 14'!Q32,0)</f>
        <v>43031</v>
      </c>
    </row>
    <row r="31" spans="1:45">
      <c r="A31" s="543" t="s">
        <v>857</v>
      </c>
      <c r="B31" s="311" t="s">
        <v>83</v>
      </c>
      <c r="C31" s="692">
        <v>1989</v>
      </c>
      <c r="E31" s="692">
        <v>2044</v>
      </c>
      <c r="G31" s="848">
        <v>37584068</v>
      </c>
      <c r="H31" s="848"/>
      <c r="I31" s="848">
        <v>7532613</v>
      </c>
      <c r="K31" s="848">
        <v>27787939</v>
      </c>
      <c r="L31" s="848"/>
      <c r="M31" s="848">
        <v>6120141</v>
      </c>
      <c r="N31" s="848"/>
      <c r="O31" s="848">
        <v>14079416</v>
      </c>
      <c r="P31" s="848"/>
      <c r="Q31" s="848">
        <v>5011331</v>
      </c>
      <c r="R31" s="848"/>
      <c r="S31" s="848">
        <v>15908042</v>
      </c>
      <c r="T31" s="848"/>
      <c r="U31" s="848">
        <v>4175595</v>
      </c>
      <c r="V31" s="848"/>
      <c r="W31" s="848">
        <v>15421248</v>
      </c>
      <c r="X31" s="848"/>
      <c r="Y31" s="848">
        <v>3288828</v>
      </c>
      <c r="Z31" s="848"/>
      <c r="AA31" s="848">
        <v>15043465</v>
      </c>
      <c r="AB31" s="848"/>
      <c r="AC31" s="848">
        <v>2597660</v>
      </c>
      <c r="AE31" s="848">
        <v>14242210</v>
      </c>
      <c r="AF31" s="848"/>
      <c r="AG31" s="848">
        <v>1992915</v>
      </c>
      <c r="AI31" s="848">
        <v>12864727</v>
      </c>
      <c r="AJ31" s="848"/>
      <c r="AK31" s="848">
        <v>1515144</v>
      </c>
      <c r="AM31" s="848">
        <v>12853986</v>
      </c>
      <c r="AN31" s="848"/>
      <c r="AO31" s="848">
        <v>1129110</v>
      </c>
      <c r="AQ31" s="848">
        <f>ROUND('SCH 14'!K33,0)</f>
        <v>7752233</v>
      </c>
      <c r="AS31" s="848">
        <f>ROUND('SCH 14'!Q33,0)</f>
        <v>1084130</v>
      </c>
    </row>
    <row r="32" spans="1:45" ht="15.75">
      <c r="A32" s="314" t="s">
        <v>2410</v>
      </c>
      <c r="C32" s="692"/>
      <c r="E32" s="692"/>
      <c r="G32" s="848"/>
      <c r="H32" s="848"/>
      <c r="I32" s="848"/>
      <c r="K32" s="848"/>
      <c r="L32" s="848"/>
      <c r="M32" s="848"/>
      <c r="N32" s="848"/>
      <c r="O32" s="848"/>
      <c r="P32" s="848"/>
      <c r="Q32" s="848"/>
      <c r="R32" s="848"/>
      <c r="S32" s="848"/>
      <c r="T32" s="848"/>
      <c r="U32" s="848"/>
      <c r="V32" s="848"/>
      <c r="W32" s="848"/>
      <c r="X32" s="848"/>
      <c r="Y32" s="848"/>
      <c r="Z32" s="848"/>
      <c r="AA32" s="848"/>
      <c r="AB32" s="848"/>
      <c r="AC32" s="848"/>
      <c r="AE32" s="848"/>
      <c r="AF32" s="848"/>
      <c r="AG32" s="848"/>
      <c r="AI32" s="848"/>
      <c r="AJ32" s="848"/>
      <c r="AK32" s="848"/>
      <c r="AM32" s="848"/>
      <c r="AN32" s="848"/>
      <c r="AO32" s="848"/>
      <c r="AQ32" s="848"/>
      <c r="AS32" s="848"/>
    </row>
    <row r="33" spans="1:45">
      <c r="A33" s="543" t="s">
        <v>858</v>
      </c>
      <c r="B33" s="311" t="s">
        <v>83</v>
      </c>
      <c r="C33" s="692">
        <v>1941</v>
      </c>
      <c r="E33" s="692">
        <v>2024</v>
      </c>
      <c r="G33" s="136">
        <v>2880000</v>
      </c>
      <c r="H33" s="848"/>
      <c r="I33" s="848">
        <v>479000</v>
      </c>
      <c r="K33" s="136">
        <v>2880000</v>
      </c>
      <c r="L33" s="848"/>
      <c r="M33" s="848">
        <v>382800</v>
      </c>
      <c r="N33" s="848"/>
      <c r="O33" s="136">
        <v>1860000</v>
      </c>
      <c r="P33" s="848"/>
      <c r="Q33" s="848">
        <v>302800</v>
      </c>
      <c r="R33" s="848"/>
      <c r="S33" s="136">
        <v>2660000</v>
      </c>
      <c r="T33" s="848"/>
      <c r="U33" s="848">
        <v>342600</v>
      </c>
      <c r="V33" s="848"/>
      <c r="W33" s="848">
        <v>1860000</v>
      </c>
      <c r="X33" s="848"/>
      <c r="Y33" s="848">
        <v>114507</v>
      </c>
      <c r="Z33" s="848"/>
      <c r="AA33" s="848">
        <v>1110000</v>
      </c>
      <c r="AB33" s="848"/>
      <c r="AC33" s="848">
        <v>0</v>
      </c>
      <c r="AE33" s="848">
        <v>3005000</v>
      </c>
      <c r="AF33" s="848"/>
      <c r="AG33" s="848">
        <v>18221</v>
      </c>
      <c r="AI33" s="848">
        <v>0</v>
      </c>
      <c r="AJ33" s="848"/>
      <c r="AK33" s="848">
        <v>0</v>
      </c>
      <c r="AM33" s="848">
        <v>0</v>
      </c>
      <c r="AN33" s="848"/>
      <c r="AO33" s="848">
        <v>0</v>
      </c>
      <c r="AQ33" s="848">
        <f>ROUND('SCH 14'!K35,0)</f>
        <v>0</v>
      </c>
      <c r="AS33" s="848">
        <f>ROUND('SCH 14'!Q35,0)</f>
        <v>0</v>
      </c>
    </row>
    <row r="34" spans="1:45">
      <c r="A34" s="543" t="s">
        <v>859</v>
      </c>
      <c r="B34" s="311" t="s">
        <v>83</v>
      </c>
      <c r="C34" s="692">
        <v>1957</v>
      </c>
      <c r="E34" s="692">
        <v>2023</v>
      </c>
      <c r="G34" s="136">
        <v>3455000</v>
      </c>
      <c r="H34" s="848"/>
      <c r="I34" s="848">
        <v>419984</v>
      </c>
      <c r="K34" s="136">
        <v>2110000</v>
      </c>
      <c r="L34" s="848"/>
      <c r="M34" s="848">
        <v>341883</v>
      </c>
      <c r="N34" s="848"/>
      <c r="O34" s="136">
        <v>2185000</v>
      </c>
      <c r="P34" s="848"/>
      <c r="Q34" s="848">
        <v>275781</v>
      </c>
      <c r="R34" s="848"/>
      <c r="S34" s="136">
        <v>2190000</v>
      </c>
      <c r="T34" s="848"/>
      <c r="U34" s="848">
        <v>200855</v>
      </c>
      <c r="V34" s="848"/>
      <c r="W34" s="848">
        <v>2240000</v>
      </c>
      <c r="X34" s="848"/>
      <c r="Y34" s="848">
        <v>161988</v>
      </c>
      <c r="Z34" s="848"/>
      <c r="AA34" s="848">
        <v>1280000</v>
      </c>
      <c r="AB34" s="848"/>
      <c r="AC34" s="848">
        <v>2242</v>
      </c>
      <c r="AE34" s="848">
        <v>515000</v>
      </c>
      <c r="AF34" s="848"/>
      <c r="AG34" s="848">
        <v>10558</v>
      </c>
      <c r="AI34" s="848">
        <v>0</v>
      </c>
      <c r="AJ34" s="848"/>
      <c r="AK34" s="848">
        <v>0</v>
      </c>
      <c r="AM34" s="848">
        <v>0</v>
      </c>
      <c r="AN34" s="848"/>
      <c r="AO34" s="848">
        <v>0</v>
      </c>
      <c r="AQ34" s="848">
        <f>ROUND('SCH 14'!K36,0)</f>
        <v>0</v>
      </c>
      <c r="AS34" s="848">
        <f>ROUND('SCH 14'!Q36,0)</f>
        <v>0</v>
      </c>
    </row>
    <row r="35" spans="1:45" ht="15.75">
      <c r="A35" s="314" t="s">
        <v>860</v>
      </c>
      <c r="B35" s="311" t="s">
        <v>83</v>
      </c>
      <c r="C35" s="692">
        <v>1959</v>
      </c>
      <c r="E35" s="692">
        <v>2018</v>
      </c>
      <c r="G35" s="136">
        <v>3113</v>
      </c>
      <c r="H35" s="848"/>
      <c r="I35" s="848">
        <v>254</v>
      </c>
      <c r="K35" s="136">
        <v>3238</v>
      </c>
      <c r="L35" s="848"/>
      <c r="M35" s="848">
        <v>129</v>
      </c>
      <c r="N35" s="848"/>
      <c r="O35" s="136">
        <v>0</v>
      </c>
      <c r="P35" s="848"/>
      <c r="Q35" s="848">
        <v>0</v>
      </c>
      <c r="R35" s="848"/>
      <c r="S35" s="136">
        <v>0</v>
      </c>
      <c r="T35" s="848"/>
      <c r="U35" s="848">
        <v>0</v>
      </c>
      <c r="V35" s="848"/>
      <c r="W35" s="848">
        <v>0</v>
      </c>
      <c r="X35" s="848"/>
      <c r="Y35" s="848">
        <v>0</v>
      </c>
      <c r="Z35" s="848"/>
      <c r="AA35" s="848">
        <v>0</v>
      </c>
      <c r="AB35" s="848"/>
      <c r="AC35" s="848">
        <v>0</v>
      </c>
      <c r="AE35" s="848">
        <v>0</v>
      </c>
      <c r="AF35" s="848"/>
      <c r="AG35" s="848">
        <v>0</v>
      </c>
      <c r="AI35" s="848">
        <v>0</v>
      </c>
      <c r="AJ35" s="848"/>
      <c r="AK35" s="848">
        <v>0</v>
      </c>
      <c r="AM35" s="848">
        <v>0</v>
      </c>
      <c r="AN35" s="848"/>
      <c r="AO35" s="848">
        <v>0</v>
      </c>
      <c r="AQ35" s="848">
        <f>ROUND('SCH 14'!K37,0)</f>
        <v>0</v>
      </c>
      <c r="AS35" s="848">
        <f>ROUND('SCH 14'!Q37,0)</f>
        <v>0</v>
      </c>
    </row>
    <row r="36" spans="1:45" ht="15.75">
      <c r="A36" s="314" t="s">
        <v>861</v>
      </c>
      <c r="B36" s="311" t="s">
        <v>83</v>
      </c>
      <c r="C36" s="692">
        <v>1968</v>
      </c>
      <c r="E36" s="692">
        <v>2044</v>
      </c>
      <c r="G36" s="135">
        <v>5697235</v>
      </c>
      <c r="H36" s="848"/>
      <c r="I36" s="848">
        <v>1209791</v>
      </c>
      <c r="K36" s="135">
        <v>4276347</v>
      </c>
      <c r="L36" s="848"/>
      <c r="M36" s="848">
        <v>986610</v>
      </c>
      <c r="N36" s="848"/>
      <c r="O36" s="135">
        <v>3217264</v>
      </c>
      <c r="P36" s="848"/>
      <c r="Q36" s="848">
        <v>807568</v>
      </c>
      <c r="R36" s="848"/>
      <c r="S36" s="135">
        <v>2641435</v>
      </c>
      <c r="T36" s="848"/>
      <c r="U36" s="848">
        <v>634869</v>
      </c>
      <c r="V36" s="848"/>
      <c r="W36" s="848">
        <v>2129827</v>
      </c>
      <c r="X36" s="848"/>
      <c r="Y36" s="848">
        <v>527330</v>
      </c>
      <c r="Z36" s="848"/>
      <c r="AA36" s="848">
        <v>1126465</v>
      </c>
      <c r="AB36" s="848"/>
      <c r="AC36" s="848">
        <v>424059</v>
      </c>
      <c r="AE36" s="848">
        <v>1123803</v>
      </c>
      <c r="AF36" s="848"/>
      <c r="AG36" s="848">
        <v>375642</v>
      </c>
      <c r="AI36" s="848">
        <v>752491</v>
      </c>
      <c r="AJ36" s="848"/>
      <c r="AK36" s="848">
        <v>418064</v>
      </c>
      <c r="AM36" s="848">
        <v>626233</v>
      </c>
      <c r="AN36" s="848"/>
      <c r="AO36" s="848">
        <v>505506</v>
      </c>
      <c r="AQ36" s="848">
        <f>ROUND('SCH 14'!K38,0)</f>
        <v>837694</v>
      </c>
      <c r="AS36" s="848">
        <f>ROUND('SCH 14'!Q38,0)</f>
        <v>557354</v>
      </c>
    </row>
    <row r="37" spans="1:45" ht="15.75">
      <c r="A37" s="314" t="s">
        <v>862</v>
      </c>
      <c r="B37" s="311" t="s">
        <v>83</v>
      </c>
      <c r="C37" s="692">
        <v>1977</v>
      </c>
      <c r="E37" s="692">
        <v>2017</v>
      </c>
      <c r="G37" s="135">
        <v>297439</v>
      </c>
      <c r="H37" s="848"/>
      <c r="I37" s="848">
        <v>7867</v>
      </c>
      <c r="K37" s="135">
        <v>0</v>
      </c>
      <c r="L37" s="848"/>
      <c r="M37" s="848">
        <v>0</v>
      </c>
      <c r="N37" s="848"/>
      <c r="O37" s="135">
        <v>0</v>
      </c>
      <c r="P37" s="848"/>
      <c r="Q37" s="848">
        <v>0</v>
      </c>
      <c r="R37" s="848"/>
      <c r="S37" s="135">
        <v>0</v>
      </c>
      <c r="T37" s="848"/>
      <c r="U37" s="848">
        <v>0</v>
      </c>
      <c r="V37" s="848"/>
      <c r="W37" s="848">
        <v>0</v>
      </c>
      <c r="X37" s="848"/>
      <c r="Y37" s="848">
        <v>0</v>
      </c>
      <c r="Z37" s="848"/>
      <c r="AA37" s="848">
        <v>0</v>
      </c>
      <c r="AB37" s="848"/>
      <c r="AC37" s="848">
        <v>0</v>
      </c>
      <c r="AE37" s="848">
        <v>0</v>
      </c>
      <c r="AF37" s="848"/>
      <c r="AG37" s="848">
        <v>0</v>
      </c>
      <c r="AI37" s="848">
        <v>0</v>
      </c>
      <c r="AJ37" s="848"/>
      <c r="AK37" s="848">
        <v>0</v>
      </c>
      <c r="AM37" s="848">
        <v>0</v>
      </c>
      <c r="AN37" s="848"/>
      <c r="AO37" s="848">
        <v>0</v>
      </c>
      <c r="AQ37" s="848">
        <f>ROUND('SCH 14'!K39,0)</f>
        <v>0</v>
      </c>
      <c r="AS37" s="848">
        <f>ROUND('SCH 14'!Q39,0)</f>
        <v>0</v>
      </c>
    </row>
    <row r="38" spans="1:45" ht="15.75">
      <c r="A38" s="314" t="s">
        <v>797</v>
      </c>
      <c r="C38" s="692"/>
      <c r="E38" s="692"/>
      <c r="G38" s="848"/>
      <c r="H38" s="848"/>
      <c r="I38" s="848"/>
      <c r="K38" s="848"/>
      <c r="L38" s="848"/>
      <c r="M38" s="848"/>
      <c r="N38" s="848"/>
      <c r="O38" s="848"/>
      <c r="P38" s="848"/>
      <c r="Q38" s="848"/>
      <c r="R38" s="848"/>
      <c r="S38" s="848"/>
      <c r="T38" s="848"/>
      <c r="U38" s="848"/>
      <c r="V38" s="848"/>
      <c r="W38" s="848"/>
      <c r="X38" s="848"/>
      <c r="Y38" s="848"/>
      <c r="Z38" s="848"/>
      <c r="AA38" s="848"/>
      <c r="AB38" s="848"/>
      <c r="AC38" s="848"/>
      <c r="AE38" s="848"/>
      <c r="AF38" s="848"/>
      <c r="AG38" s="848"/>
      <c r="AI38" s="848"/>
      <c r="AJ38" s="848"/>
      <c r="AK38" s="848"/>
      <c r="AM38" s="848"/>
      <c r="AN38" s="848"/>
      <c r="AO38" s="848"/>
      <c r="AQ38" s="848"/>
      <c r="AS38" s="848"/>
    </row>
    <row r="39" spans="1:45">
      <c r="A39" s="543" t="s">
        <v>863</v>
      </c>
      <c r="B39" s="311" t="s">
        <v>83</v>
      </c>
      <c r="C39" s="692">
        <v>2006</v>
      </c>
      <c r="E39" s="692">
        <v>2042</v>
      </c>
      <c r="G39" s="848">
        <v>55248657</v>
      </c>
      <c r="H39" s="848"/>
      <c r="I39" s="848">
        <v>35814737</v>
      </c>
      <c r="K39" s="848">
        <v>55858222</v>
      </c>
      <c r="L39" s="848"/>
      <c r="M39" s="848">
        <v>33511076</v>
      </c>
      <c r="N39" s="848"/>
      <c r="O39" s="848">
        <v>49599735</v>
      </c>
      <c r="P39" s="848"/>
      <c r="Q39" s="848">
        <v>30971323</v>
      </c>
      <c r="R39" s="848"/>
      <c r="S39" s="848">
        <v>46968395</v>
      </c>
      <c r="T39" s="848"/>
      <c r="U39" s="848">
        <v>24252002</v>
      </c>
      <c r="V39" s="848"/>
      <c r="W39" s="848">
        <v>46347847</v>
      </c>
      <c r="X39" s="848"/>
      <c r="Y39" s="848">
        <v>20823844</v>
      </c>
      <c r="Z39" s="848"/>
      <c r="AA39" s="848">
        <v>48396569</v>
      </c>
      <c r="AB39" s="848"/>
      <c r="AC39" s="848">
        <v>15962057</v>
      </c>
      <c r="AE39" s="848">
        <v>46261665</v>
      </c>
      <c r="AF39" s="848"/>
      <c r="AG39" s="848">
        <v>14310847</v>
      </c>
      <c r="AI39" s="848">
        <v>45747974</v>
      </c>
      <c r="AJ39" s="848"/>
      <c r="AK39" s="848">
        <v>13259110</v>
      </c>
      <c r="AM39" s="848">
        <v>54499846</v>
      </c>
      <c r="AN39" s="848"/>
      <c r="AO39" s="848">
        <v>12667215</v>
      </c>
      <c r="AQ39" s="848">
        <f>ROUND('SCH 14'!K41,0)</f>
        <v>52172501</v>
      </c>
      <c r="AS39" s="848">
        <f>ROUND('SCH 14'!Q41,0)</f>
        <v>10979598</v>
      </c>
    </row>
    <row r="40" spans="1:45">
      <c r="A40" s="543" t="s">
        <v>864</v>
      </c>
      <c r="B40" s="311" t="s">
        <v>83</v>
      </c>
      <c r="C40" s="692">
        <v>2009</v>
      </c>
      <c r="E40" s="692">
        <v>2028</v>
      </c>
      <c r="G40" s="136">
        <v>2579356</v>
      </c>
      <c r="H40" s="848"/>
      <c r="I40" s="136">
        <v>703896</v>
      </c>
      <c r="K40" s="136">
        <v>2692443</v>
      </c>
      <c r="L40" s="848"/>
      <c r="M40" s="136">
        <v>591155</v>
      </c>
      <c r="N40" s="848"/>
      <c r="O40" s="136">
        <v>3310967</v>
      </c>
      <c r="P40" s="848"/>
      <c r="Q40" s="136">
        <v>610476</v>
      </c>
      <c r="R40" s="848"/>
      <c r="S40" s="136">
        <v>2464683</v>
      </c>
      <c r="T40" s="848"/>
      <c r="U40" s="136">
        <v>483265</v>
      </c>
      <c r="V40" s="848"/>
      <c r="W40" s="848">
        <v>1799369</v>
      </c>
      <c r="X40" s="848"/>
      <c r="Y40" s="848">
        <v>378650</v>
      </c>
      <c r="Z40" s="848"/>
      <c r="AA40" s="848">
        <v>1876708</v>
      </c>
      <c r="AB40" s="848"/>
      <c r="AC40" s="848">
        <v>301311</v>
      </c>
      <c r="AE40" s="848">
        <v>1399233</v>
      </c>
      <c r="AF40" s="848"/>
      <c r="AG40" s="848">
        <v>219645</v>
      </c>
      <c r="AI40" s="848">
        <v>1249027</v>
      </c>
      <c r="AJ40" s="848"/>
      <c r="AK40" s="848">
        <v>163362</v>
      </c>
      <c r="AM40" s="848">
        <v>1300277</v>
      </c>
      <c r="AN40" s="848"/>
      <c r="AO40" s="848">
        <v>112113</v>
      </c>
      <c r="AQ40" s="848">
        <f>ROUND('SCH 14'!K42,0)</f>
        <v>579704</v>
      </c>
      <c r="AS40" s="848">
        <f>ROUND('SCH 14'!Q42,0)</f>
        <v>58069</v>
      </c>
    </row>
    <row r="41" spans="1:45">
      <c r="A41" s="543" t="s">
        <v>865</v>
      </c>
      <c r="B41" s="311" t="s">
        <v>83</v>
      </c>
      <c r="C41" s="692">
        <v>2009</v>
      </c>
      <c r="E41" s="692">
        <v>2044</v>
      </c>
      <c r="G41" s="136">
        <v>2734938</v>
      </c>
      <c r="H41" s="848"/>
      <c r="I41" s="136">
        <v>2098776</v>
      </c>
      <c r="K41" s="136">
        <v>2849840</v>
      </c>
      <c r="L41" s="848"/>
      <c r="M41" s="136">
        <v>1982870</v>
      </c>
      <c r="N41" s="848"/>
      <c r="O41" s="136">
        <v>3177912</v>
      </c>
      <c r="P41" s="848"/>
      <c r="Q41" s="136">
        <v>1915715</v>
      </c>
      <c r="R41" s="848"/>
      <c r="S41" s="136">
        <v>2327660</v>
      </c>
      <c r="T41" s="848"/>
      <c r="U41" s="136">
        <v>1408597</v>
      </c>
      <c r="V41" s="848"/>
      <c r="W41" s="848">
        <v>1878003</v>
      </c>
      <c r="X41" s="848"/>
      <c r="Y41" s="848">
        <v>1287902</v>
      </c>
      <c r="Z41" s="848"/>
      <c r="AA41" s="848">
        <v>1486637</v>
      </c>
      <c r="AB41" s="848"/>
      <c r="AC41" s="848">
        <v>1090651</v>
      </c>
      <c r="AE41" s="848">
        <v>1524623</v>
      </c>
      <c r="AF41" s="848"/>
      <c r="AG41" s="848">
        <v>1050662</v>
      </c>
      <c r="AI41" s="848">
        <v>1401248</v>
      </c>
      <c r="AJ41" s="848"/>
      <c r="AK41" s="848">
        <v>1029033</v>
      </c>
      <c r="AM41" s="848">
        <v>1777113</v>
      </c>
      <c r="AN41" s="848"/>
      <c r="AO41" s="848">
        <v>1036929</v>
      </c>
      <c r="AQ41" s="848">
        <f>ROUND('SCH 14'!K43,0)</f>
        <v>3394335</v>
      </c>
      <c r="AS41" s="848">
        <f>ROUND('SCH 14'!Q43,0)</f>
        <v>1004554</v>
      </c>
    </row>
    <row r="42" spans="1:45">
      <c r="A42" s="543" t="s">
        <v>866</v>
      </c>
      <c r="B42" s="311" t="s">
        <v>83</v>
      </c>
      <c r="C42" s="693">
        <v>2007</v>
      </c>
      <c r="E42" s="693">
        <v>2044</v>
      </c>
      <c r="G42" s="136">
        <v>3257340</v>
      </c>
      <c r="H42" s="135"/>
      <c r="I42" s="136">
        <v>3644105</v>
      </c>
      <c r="K42" s="136">
        <v>3414705</v>
      </c>
      <c r="L42" s="135"/>
      <c r="M42" s="136">
        <v>3485942</v>
      </c>
      <c r="N42" s="848"/>
      <c r="O42" s="136">
        <v>5674448</v>
      </c>
      <c r="P42" s="135"/>
      <c r="Q42" s="136">
        <v>3914118</v>
      </c>
      <c r="R42" s="848"/>
      <c r="S42" s="136">
        <v>4930815</v>
      </c>
      <c r="T42" s="135"/>
      <c r="U42" s="136">
        <v>3125938</v>
      </c>
      <c r="V42" s="848"/>
      <c r="W42" s="848">
        <v>5096387</v>
      </c>
      <c r="X42" s="135"/>
      <c r="Y42" s="848">
        <v>2826266</v>
      </c>
      <c r="Z42" s="848"/>
      <c r="AA42" s="848">
        <v>5462831</v>
      </c>
      <c r="AB42" s="135"/>
      <c r="AC42" s="848">
        <v>2644360</v>
      </c>
      <c r="AE42" s="848">
        <v>5614619</v>
      </c>
      <c r="AF42" s="135"/>
      <c r="AG42" s="848">
        <v>2493703</v>
      </c>
      <c r="AI42" s="848">
        <v>5748557</v>
      </c>
      <c r="AJ42" s="135"/>
      <c r="AK42" s="848">
        <v>2342136</v>
      </c>
      <c r="AM42" s="848">
        <v>6771877</v>
      </c>
      <c r="AN42" s="135"/>
      <c r="AO42" s="848">
        <v>2195723</v>
      </c>
      <c r="AQ42" s="848">
        <f>ROUND('SCH 14'!K44,0)</f>
        <v>7554803</v>
      </c>
      <c r="AS42" s="848">
        <f>ROUND('SCH 14'!Q44,0)</f>
        <v>2009749</v>
      </c>
    </row>
    <row r="43" spans="1:45">
      <c r="A43" s="311" t="s">
        <v>867</v>
      </c>
      <c r="B43" s="311" t="s">
        <v>83</v>
      </c>
      <c r="C43" s="693">
        <v>2008</v>
      </c>
      <c r="E43" s="693">
        <v>2031</v>
      </c>
      <c r="G43" s="136">
        <v>1813667</v>
      </c>
      <c r="H43" s="135"/>
      <c r="I43" s="136">
        <v>283409</v>
      </c>
      <c r="K43" s="136">
        <v>1892336</v>
      </c>
      <c r="L43" s="135"/>
      <c r="M43" s="136">
        <v>205135</v>
      </c>
      <c r="N43" s="848"/>
      <c r="O43" s="136">
        <v>1761001</v>
      </c>
      <c r="P43" s="135"/>
      <c r="Q43" s="136">
        <v>229763</v>
      </c>
      <c r="R43" s="848"/>
      <c r="S43" s="136">
        <v>1706789</v>
      </c>
      <c r="T43" s="135"/>
      <c r="U43" s="136">
        <v>625325</v>
      </c>
      <c r="V43" s="848"/>
      <c r="W43" s="848">
        <v>1792336</v>
      </c>
      <c r="X43" s="135"/>
      <c r="Y43" s="848">
        <v>573235</v>
      </c>
      <c r="Z43" s="848"/>
      <c r="AA43" s="848">
        <v>1648894</v>
      </c>
      <c r="AB43" s="135"/>
      <c r="AC43" s="848">
        <v>544768</v>
      </c>
      <c r="AE43" s="848">
        <v>1718160</v>
      </c>
      <c r="AF43" s="135"/>
      <c r="AG43" s="848">
        <v>481746</v>
      </c>
      <c r="AI43" s="848">
        <v>1761459</v>
      </c>
      <c r="AJ43" s="135"/>
      <c r="AK43" s="848">
        <v>420906</v>
      </c>
      <c r="AM43" s="848">
        <v>1829794</v>
      </c>
      <c r="AN43" s="135"/>
      <c r="AO43" s="848">
        <v>360790</v>
      </c>
      <c r="AQ43" s="848">
        <f>ROUND('SCH 14'!K45,0)</f>
        <v>1900398</v>
      </c>
      <c r="AS43" s="848">
        <f>ROUND('SCH 14'!Q45,0)</f>
        <v>283735</v>
      </c>
    </row>
    <row r="44" spans="1:45">
      <c r="A44" s="311" t="s">
        <v>803</v>
      </c>
      <c r="B44" s="311" t="s">
        <v>83</v>
      </c>
      <c r="C44" s="693">
        <v>2006</v>
      </c>
      <c r="E44" s="693">
        <v>2042</v>
      </c>
      <c r="G44" s="135">
        <v>38675678</v>
      </c>
      <c r="H44" s="135"/>
      <c r="I44" s="135">
        <v>36743919</v>
      </c>
      <c r="K44" s="135">
        <v>40070170</v>
      </c>
      <c r="L44" s="135"/>
      <c r="M44" s="135">
        <v>35343116</v>
      </c>
      <c r="N44" s="848"/>
      <c r="O44" s="135">
        <v>37449646</v>
      </c>
      <c r="P44" s="135"/>
      <c r="Q44" s="135">
        <v>33753945</v>
      </c>
      <c r="R44" s="848"/>
      <c r="S44" s="135">
        <v>28077077</v>
      </c>
      <c r="T44" s="135"/>
      <c r="U44" s="135">
        <v>26877030</v>
      </c>
      <c r="V44" s="848"/>
      <c r="W44" s="848">
        <v>25368452</v>
      </c>
      <c r="X44" s="135"/>
      <c r="Y44" s="848">
        <v>24685486</v>
      </c>
      <c r="Z44" s="848"/>
      <c r="AA44" s="848">
        <v>25724937</v>
      </c>
      <c r="AB44" s="135"/>
      <c r="AC44" s="848">
        <v>20228617</v>
      </c>
      <c r="AE44" s="848">
        <v>22796399</v>
      </c>
      <c r="AF44" s="135"/>
      <c r="AG44" s="848">
        <v>19435900</v>
      </c>
      <c r="AI44" s="848">
        <v>15019754</v>
      </c>
      <c r="AJ44" s="135"/>
      <c r="AK44" s="848">
        <v>24545498</v>
      </c>
      <c r="AM44" s="848">
        <v>41608518</v>
      </c>
      <c r="AN44" s="135"/>
      <c r="AO44" s="848">
        <v>31742201</v>
      </c>
      <c r="AQ44" s="848">
        <f>ROUND('SCH 14'!K46,0)</f>
        <v>52644897</v>
      </c>
      <c r="AS44" s="848">
        <f>ROUND('SCH 14'!Q46,0)</f>
        <v>29530884</v>
      </c>
    </row>
    <row r="45" spans="1:45" ht="15.75">
      <c r="A45" s="314" t="s">
        <v>2411</v>
      </c>
      <c r="C45" s="692"/>
      <c r="G45" s="848"/>
      <c r="H45" s="848"/>
      <c r="I45" s="848"/>
      <c r="K45" s="848"/>
      <c r="L45" s="848"/>
      <c r="M45" s="848"/>
      <c r="N45" s="848"/>
      <c r="O45" s="848"/>
      <c r="P45" s="848"/>
      <c r="Q45" s="848"/>
      <c r="R45" s="848"/>
      <c r="S45" s="848"/>
      <c r="T45" s="848"/>
      <c r="U45" s="848"/>
      <c r="V45" s="848"/>
      <c r="W45" s="848"/>
      <c r="X45" s="848"/>
      <c r="Y45" s="848"/>
      <c r="Z45" s="848"/>
      <c r="AA45" s="848"/>
      <c r="AB45" s="848"/>
      <c r="AC45" s="848"/>
      <c r="AE45" s="848"/>
      <c r="AF45" s="848"/>
      <c r="AG45" s="848"/>
      <c r="AI45" s="848"/>
      <c r="AJ45" s="848"/>
      <c r="AK45" s="848"/>
      <c r="AM45" s="848"/>
      <c r="AN45" s="848"/>
      <c r="AO45" s="848"/>
      <c r="AQ45" s="848"/>
      <c r="AS45" s="848"/>
    </row>
    <row r="46" spans="1:45">
      <c r="A46" s="543" t="s">
        <v>868</v>
      </c>
      <c r="B46" s="311" t="s">
        <v>83</v>
      </c>
      <c r="C46" s="692">
        <v>1984</v>
      </c>
      <c r="E46" s="692">
        <v>2025</v>
      </c>
      <c r="G46" s="848">
        <v>337856</v>
      </c>
      <c r="H46" s="848"/>
      <c r="I46" s="848">
        <v>66669</v>
      </c>
      <c r="K46" s="848">
        <v>169791</v>
      </c>
      <c r="L46" s="848"/>
      <c r="M46" s="848">
        <v>52793</v>
      </c>
      <c r="N46" s="848"/>
      <c r="O46" s="848">
        <v>178281</v>
      </c>
      <c r="P46" s="848"/>
      <c r="Q46" s="848">
        <v>44303</v>
      </c>
      <c r="R46" s="848"/>
      <c r="S46" s="848">
        <v>185622</v>
      </c>
      <c r="T46" s="848"/>
      <c r="U46" s="848">
        <v>34427</v>
      </c>
      <c r="V46" s="848"/>
      <c r="W46" s="848">
        <v>196324</v>
      </c>
      <c r="X46" s="848"/>
      <c r="Y46" s="848">
        <v>25242</v>
      </c>
      <c r="Z46" s="848"/>
      <c r="AA46" s="848">
        <v>180373</v>
      </c>
      <c r="AB46" s="848"/>
      <c r="AC46" s="848">
        <v>16201</v>
      </c>
      <c r="AE46" s="848">
        <v>171074</v>
      </c>
      <c r="AF46" s="848"/>
      <c r="AG46" s="848">
        <v>7183</v>
      </c>
      <c r="AI46" s="848">
        <v>3034</v>
      </c>
      <c r="AJ46" s="848"/>
      <c r="AK46" s="848">
        <v>311</v>
      </c>
      <c r="AM46" s="848">
        <v>3187</v>
      </c>
      <c r="AN46" s="848"/>
      <c r="AO46" s="848">
        <v>159</v>
      </c>
      <c r="AQ46" s="848">
        <f>ROUND('SCH 14'!K48,0)</f>
        <v>0</v>
      </c>
      <c r="AS46" s="848">
        <f>ROUND('SCH 14'!Q48,0)</f>
        <v>0</v>
      </c>
    </row>
    <row r="47" spans="1:45">
      <c r="A47" s="543" t="s">
        <v>869</v>
      </c>
      <c r="B47" s="311" t="s">
        <v>83</v>
      </c>
      <c r="C47" s="692">
        <v>1984</v>
      </c>
      <c r="E47" s="692">
        <v>2026</v>
      </c>
      <c r="G47" s="848">
        <v>1304038</v>
      </c>
      <c r="H47" s="848"/>
      <c r="I47" s="848">
        <v>230058</v>
      </c>
      <c r="K47" s="848">
        <v>781006</v>
      </c>
      <c r="L47" s="848"/>
      <c r="M47" s="848">
        <v>183789</v>
      </c>
      <c r="N47" s="848"/>
      <c r="O47" s="848">
        <v>1088953</v>
      </c>
      <c r="P47" s="848"/>
      <c r="Q47" s="848">
        <v>146600</v>
      </c>
      <c r="R47" s="848"/>
      <c r="S47" s="848">
        <v>555054</v>
      </c>
      <c r="T47" s="848"/>
      <c r="U47" s="848">
        <v>112617</v>
      </c>
      <c r="V47" s="848"/>
      <c r="W47" s="848">
        <v>479171</v>
      </c>
      <c r="X47" s="848"/>
      <c r="Y47" s="848">
        <v>86761</v>
      </c>
      <c r="Z47" s="848"/>
      <c r="AA47" s="848">
        <v>393136</v>
      </c>
      <c r="AB47" s="848"/>
      <c r="AC47" s="848">
        <v>64954</v>
      </c>
      <c r="AE47" s="848">
        <v>371992</v>
      </c>
      <c r="AF47" s="848"/>
      <c r="AG47" s="848">
        <v>45825</v>
      </c>
      <c r="AI47" s="848">
        <v>383447</v>
      </c>
      <c r="AJ47" s="848"/>
      <c r="AK47" s="848">
        <v>26939</v>
      </c>
      <c r="AM47" s="848">
        <v>144269</v>
      </c>
      <c r="AN47" s="848"/>
      <c r="AO47" s="848">
        <v>13746</v>
      </c>
      <c r="AQ47" s="848">
        <f>ROUND('SCH 14'!K49,0)</f>
        <v>255371</v>
      </c>
      <c r="AS47" s="848">
        <f>ROUND('SCH 14'!Q49,0)</f>
        <v>8920</v>
      </c>
    </row>
    <row r="48" spans="1:45" ht="15.75">
      <c r="A48" s="46" t="s">
        <v>870</v>
      </c>
      <c r="B48" s="543" t="s">
        <v>83</v>
      </c>
      <c r="C48" s="694">
        <v>2018</v>
      </c>
      <c r="E48" s="694">
        <v>2044</v>
      </c>
      <c r="G48" s="848">
        <v>0</v>
      </c>
      <c r="H48" s="848"/>
      <c r="I48" s="848">
        <v>0</v>
      </c>
      <c r="K48" s="848">
        <v>0</v>
      </c>
      <c r="L48" s="848"/>
      <c r="M48" s="848">
        <v>0</v>
      </c>
      <c r="N48" s="848"/>
      <c r="O48" s="848">
        <v>9382699</v>
      </c>
      <c r="P48" s="848"/>
      <c r="Q48" s="848">
        <v>4557673</v>
      </c>
      <c r="R48" s="848"/>
      <c r="S48" s="848">
        <v>17713092</v>
      </c>
      <c r="T48" s="848"/>
      <c r="U48" s="848">
        <v>8701207</v>
      </c>
      <c r="V48" s="848"/>
      <c r="W48" s="848">
        <v>18351447</v>
      </c>
      <c r="X48" s="848"/>
      <c r="Y48" s="848">
        <v>8062853</v>
      </c>
      <c r="Z48" s="848"/>
      <c r="AA48" s="848">
        <v>30672798</v>
      </c>
      <c r="AB48" s="848"/>
      <c r="AC48" s="848">
        <v>12030787</v>
      </c>
      <c r="AE48" s="848">
        <v>32022173</v>
      </c>
      <c r="AF48" s="848"/>
      <c r="AG48" s="848">
        <v>10918108</v>
      </c>
      <c r="AI48" s="848">
        <v>32845858</v>
      </c>
      <c r="AJ48" s="848"/>
      <c r="AK48" s="848">
        <v>14177785</v>
      </c>
      <c r="AM48" s="848">
        <v>37722667</v>
      </c>
      <c r="AN48" s="848"/>
      <c r="AO48" s="848">
        <v>18947036</v>
      </c>
      <c r="AQ48" s="848">
        <f>ROUND('SCH 14'!K50,0)</f>
        <v>54755580</v>
      </c>
      <c r="AS48" s="848">
        <f>ROUND('SCH 14'!Q50,0)</f>
        <v>33033536</v>
      </c>
    </row>
    <row r="49" spans="1:45" ht="15.75">
      <c r="A49" s="314" t="s">
        <v>2412</v>
      </c>
      <c r="C49" s="692"/>
      <c r="G49" s="848" t="s">
        <v>83</v>
      </c>
      <c r="H49" s="848"/>
      <c r="I49" s="848"/>
      <c r="K49" s="848" t="s">
        <v>83</v>
      </c>
      <c r="L49" s="848"/>
      <c r="M49" s="848"/>
      <c r="N49" s="848"/>
      <c r="O49" s="848" t="s">
        <v>83</v>
      </c>
      <c r="P49" s="848"/>
      <c r="Q49" s="848"/>
      <c r="R49" s="848"/>
      <c r="S49" s="848" t="s">
        <v>83</v>
      </c>
      <c r="T49" s="848"/>
      <c r="U49" s="848"/>
      <c r="V49" s="848"/>
      <c r="W49" s="848" t="s">
        <v>83</v>
      </c>
      <c r="X49" s="848"/>
      <c r="Y49" s="848"/>
      <c r="Z49" s="848"/>
      <c r="AA49" s="848" t="s">
        <v>83</v>
      </c>
      <c r="AB49" s="848"/>
      <c r="AC49" s="848"/>
      <c r="AE49" s="848" t="s">
        <v>83</v>
      </c>
      <c r="AF49" s="848"/>
      <c r="AG49" s="848"/>
      <c r="AI49" s="848" t="s">
        <v>83</v>
      </c>
      <c r="AJ49" s="848"/>
      <c r="AK49" s="848"/>
      <c r="AM49" s="848" t="s">
        <v>83</v>
      </c>
      <c r="AN49" s="848"/>
      <c r="AO49" s="848"/>
      <c r="AQ49" s="848" t="s">
        <v>83</v>
      </c>
      <c r="AS49" s="848"/>
    </row>
    <row r="50" spans="1:45">
      <c r="A50" s="543" t="s">
        <v>871</v>
      </c>
      <c r="B50" s="311" t="s">
        <v>83</v>
      </c>
      <c r="C50" s="692">
        <v>1971</v>
      </c>
      <c r="D50" s="692"/>
      <c r="E50" s="692">
        <v>2026</v>
      </c>
      <c r="G50" s="848">
        <v>1455965</v>
      </c>
      <c r="H50" s="848"/>
      <c r="I50" s="848">
        <v>215415</v>
      </c>
      <c r="K50" s="848">
        <v>628533</v>
      </c>
      <c r="L50" s="848"/>
      <c r="M50" s="848">
        <v>170406</v>
      </c>
      <c r="N50" s="848"/>
      <c r="O50" s="848">
        <v>720343</v>
      </c>
      <c r="P50" s="848"/>
      <c r="Q50" s="848">
        <v>140553</v>
      </c>
      <c r="R50" s="848"/>
      <c r="S50" s="848">
        <v>928596</v>
      </c>
      <c r="T50" s="848"/>
      <c r="U50" s="848">
        <v>116514</v>
      </c>
      <c r="V50" s="848"/>
      <c r="W50" s="848">
        <v>441478</v>
      </c>
      <c r="X50" s="848"/>
      <c r="Y50" s="848">
        <v>90412</v>
      </c>
      <c r="Z50" s="848"/>
      <c r="AA50" s="848">
        <v>837811</v>
      </c>
      <c r="AB50" s="848"/>
      <c r="AC50" s="848">
        <v>60379</v>
      </c>
      <c r="AE50" s="848">
        <v>312300</v>
      </c>
      <c r="AF50" s="848"/>
      <c r="AG50" s="848">
        <v>31627</v>
      </c>
      <c r="AI50" s="848">
        <v>350911</v>
      </c>
      <c r="AJ50" s="848"/>
      <c r="AK50" s="848">
        <v>15046</v>
      </c>
      <c r="AM50" s="848">
        <v>107372</v>
      </c>
      <c r="AN50" s="848"/>
      <c r="AO50" s="848">
        <v>3589</v>
      </c>
      <c r="AQ50" s="848">
        <f>ROUND('SCH 14'!K52,0)</f>
        <v>35271</v>
      </c>
      <c r="AS50" s="848">
        <f>ROUND('SCH 14'!Q52,0)</f>
        <v>1710</v>
      </c>
    </row>
    <row r="51" spans="1:45">
      <c r="A51" s="311" t="s">
        <v>842</v>
      </c>
      <c r="B51" s="311" t="s">
        <v>83</v>
      </c>
      <c r="C51" s="692">
        <v>1970</v>
      </c>
      <c r="D51" s="692"/>
      <c r="E51" s="692">
        <v>2017</v>
      </c>
      <c r="G51" s="848">
        <v>38670</v>
      </c>
      <c r="H51" s="848"/>
      <c r="I51" s="848">
        <v>996</v>
      </c>
      <c r="K51" s="848">
        <v>0</v>
      </c>
      <c r="L51" s="848"/>
      <c r="M51" s="848">
        <v>0</v>
      </c>
      <c r="N51" s="848"/>
      <c r="O51" s="848">
        <v>0</v>
      </c>
      <c r="P51" s="848"/>
      <c r="Q51" s="848">
        <v>0</v>
      </c>
      <c r="R51" s="848"/>
      <c r="S51" s="848">
        <v>0</v>
      </c>
      <c r="T51" s="848"/>
      <c r="U51" s="848">
        <v>0</v>
      </c>
      <c r="V51" s="848"/>
      <c r="W51" s="848">
        <v>0</v>
      </c>
      <c r="X51" s="848"/>
      <c r="Y51" s="848">
        <v>0</v>
      </c>
      <c r="Z51" s="848"/>
      <c r="AA51" s="848">
        <v>0</v>
      </c>
      <c r="AB51" s="848"/>
      <c r="AC51" s="848">
        <v>0</v>
      </c>
      <c r="AE51" s="848">
        <v>0</v>
      </c>
      <c r="AF51" s="848"/>
      <c r="AG51" s="848">
        <v>0</v>
      </c>
      <c r="AI51" s="848">
        <v>0</v>
      </c>
      <c r="AJ51" s="848"/>
      <c r="AK51" s="848">
        <v>0</v>
      </c>
      <c r="AM51" s="848">
        <v>0</v>
      </c>
      <c r="AN51" s="848"/>
      <c r="AO51" s="848">
        <v>0</v>
      </c>
      <c r="AQ51" s="848">
        <f>ROUND('SCH 14'!K53,0)</f>
        <v>0</v>
      </c>
      <c r="AS51" s="848">
        <f>ROUND('SCH 14'!Q53,0)</f>
        <v>0</v>
      </c>
    </row>
    <row r="52" spans="1:45" ht="17.25" customHeight="1" thickBot="1">
      <c r="A52" s="314" t="s">
        <v>872</v>
      </c>
      <c r="B52" s="311" t="s">
        <v>83</v>
      </c>
      <c r="F52" s="315"/>
      <c r="G52" s="317">
        <f>ROUND(SUM(G13:G51),1)</f>
        <v>264845000</v>
      </c>
      <c r="H52" s="316"/>
      <c r="I52" s="317">
        <f>ROUND(SUM(I13:I51),1)</f>
        <v>115140915</v>
      </c>
      <c r="J52" s="316"/>
      <c r="K52" s="317">
        <f>ROUND(SUM(K13:K51),1)</f>
        <v>229585000</v>
      </c>
      <c r="L52" s="887"/>
      <c r="M52" s="317">
        <f>ROUND(SUM(M13:M51),1)</f>
        <v>106034243</v>
      </c>
      <c r="O52" s="317">
        <f>ROUND(SUM(O13:O51),1)</f>
        <v>199790000</v>
      </c>
      <c r="P52" s="887"/>
      <c r="Q52" s="317">
        <f>ROUND(SUM(Q13:Q51),1)</f>
        <v>102332579</v>
      </c>
      <c r="R52" s="887"/>
      <c r="S52" s="317">
        <f>ROUND(SUM(S13:S51),1)</f>
        <v>180715000</v>
      </c>
      <c r="T52" s="887"/>
      <c r="U52" s="317">
        <f>ROUND(SUM(U13:U51),1)</f>
        <v>87460460</v>
      </c>
      <c r="V52" s="887"/>
      <c r="W52" s="317">
        <f>ROUND(SUM(W13:W51),1)</f>
        <v>165295000</v>
      </c>
      <c r="X52" s="887"/>
      <c r="Y52" s="317">
        <f>ROUND(SUM(Y13:Y51),1)</f>
        <v>76701913</v>
      </c>
      <c r="AA52" s="317">
        <f>ROUND(SUM(AA13:AA51),1)</f>
        <v>172705000</v>
      </c>
      <c r="AB52" s="887"/>
      <c r="AC52" s="317">
        <f>ROUND(SUM(AC13:AC51),1)</f>
        <v>65964113</v>
      </c>
      <c r="AD52" s="887"/>
      <c r="AE52" s="317">
        <f>ROUND(SUM(AE13:AE51),1)</f>
        <v>161170000</v>
      </c>
      <c r="AF52" s="887"/>
      <c r="AG52" s="317">
        <f>ROUND(SUM(AG13:AG51),1)</f>
        <v>60070674</v>
      </c>
      <c r="AH52" s="887"/>
      <c r="AI52" s="317">
        <f>ROUND(SUM(AI13:AI51),1)</f>
        <v>144864999</v>
      </c>
      <c r="AJ52" s="887"/>
      <c r="AK52" s="317">
        <f>ROUND(SUM(AK13:AK51),1)</f>
        <v>65962416</v>
      </c>
      <c r="AL52" s="893"/>
      <c r="AM52" s="317">
        <f>ROUND(SUM(AM13:AM51),1)</f>
        <v>186520000</v>
      </c>
      <c r="AN52" s="887"/>
      <c r="AO52" s="317">
        <f>ROUND(SUM(AO13:AO51),1)</f>
        <v>76571754</v>
      </c>
      <c r="AP52" s="893"/>
      <c r="AQ52" s="317">
        <f>SUM(AQ13:AQ50)</f>
        <v>217375037</v>
      </c>
      <c r="AR52" s="887"/>
      <c r="AS52" s="317">
        <f>SUM(AS13:AS51)</f>
        <v>86388395</v>
      </c>
    </row>
    <row r="53" spans="1:45" ht="15.75" thickTop="1">
      <c r="AA53" s="61"/>
      <c r="AB53" s="61"/>
      <c r="AC53" s="61"/>
      <c r="AD53" s="61"/>
      <c r="AE53" s="61"/>
      <c r="AF53" s="61"/>
      <c r="AG53" s="61"/>
      <c r="AH53" s="61"/>
      <c r="AI53" s="61"/>
      <c r="AJ53" s="61"/>
      <c r="AK53" s="61"/>
      <c r="AL53" s="61"/>
      <c r="AM53" s="61"/>
      <c r="AN53" s="61"/>
      <c r="AO53" s="61"/>
      <c r="AP53" s="61"/>
      <c r="AQ53" s="61"/>
      <c r="AR53" s="61"/>
      <c r="AS53" s="37" t="s">
        <v>83</v>
      </c>
    </row>
    <row r="54" spans="1:45">
      <c r="A54" s="714" t="s">
        <v>873</v>
      </c>
    </row>
    <row r="55" spans="1:45">
      <c r="A55" s="714" t="s">
        <v>2333</v>
      </c>
      <c r="G55" s="701"/>
      <c r="H55" s="701"/>
      <c r="I55" s="701"/>
      <c r="J55" s="701"/>
      <c r="K55" s="701"/>
      <c r="L55" s="701"/>
      <c r="M55" s="701"/>
      <c r="N55" s="701"/>
      <c r="O55" s="701"/>
      <c r="P55" s="701"/>
      <c r="Q55" s="701"/>
      <c r="R55" s="701"/>
      <c r="S55" s="701"/>
      <c r="T55" s="701"/>
      <c r="U55" s="701"/>
      <c r="V55" s="701"/>
      <c r="W55" s="701"/>
      <c r="X55" s="701"/>
      <c r="Y55" s="701"/>
      <c r="Z55" s="701"/>
      <c r="AA55" s="701"/>
      <c r="AB55" s="701"/>
      <c r="AC55" s="701"/>
      <c r="AD55" s="701"/>
      <c r="AE55" s="701"/>
      <c r="AF55" s="701"/>
      <c r="AG55" s="701"/>
      <c r="AH55" s="701"/>
      <c r="AI55" s="701"/>
      <c r="AJ55" s="701"/>
      <c r="AK55" s="701"/>
      <c r="AL55" s="701"/>
      <c r="AM55" s="701"/>
      <c r="AN55" s="701"/>
      <c r="AO55" s="701"/>
      <c r="AP55" s="701"/>
      <c r="AQ55" s="701"/>
      <c r="AR55" s="701"/>
      <c r="AS55" s="701"/>
    </row>
  </sheetData>
  <printOptions verticalCentered="1"/>
  <pageMargins left="0.6" right="0.5" top="0.5" bottom="0.25" header="0.5" footer="0.25"/>
  <pageSetup scale="51" firstPageNumber="95" orientation="landscape" useFirstPageNumber="1" r:id="rId1"/>
  <headerFooter scaleWithDoc="0">
    <oddFooter>&amp;R&amp;8&amp;P</oddFooter>
  </headerFooter>
  <colBreaks count="2" manualBreakCount="2">
    <brk id="17" min="2" max="54" man="1"/>
    <brk id="29" min="2" max="54" man="1"/>
  </colBreaks>
  <customProperties>
    <customPr name="SheetOptions"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S43"/>
  <sheetViews>
    <sheetView showGridLines="0" zoomScale="80" zoomScaleNormal="80" workbookViewId="0"/>
  </sheetViews>
  <sheetFormatPr defaultColWidth="8.77734375" defaultRowHeight="15"/>
  <cols>
    <col min="1" max="1" width="55.44140625" style="344" customWidth="1"/>
    <col min="2" max="2" width="2" style="344" customWidth="1"/>
    <col min="3" max="3" width="15.44140625" style="344" customWidth="1"/>
    <col min="4" max="4" width="2" style="344" customWidth="1"/>
    <col min="5" max="5" width="15.77734375" style="344" customWidth="1"/>
    <col min="6" max="6" width="2" style="344" customWidth="1"/>
    <col min="7" max="7" width="15" style="344" customWidth="1"/>
    <col min="8" max="8" width="2" style="344" bestFit="1" customWidth="1"/>
    <col min="9" max="9" width="14.77734375" style="344" customWidth="1"/>
    <col min="10" max="10" width="2" style="344" customWidth="1"/>
    <col min="11" max="11" width="14.5546875" style="344" customWidth="1"/>
    <col min="12" max="12" width="2" style="344" customWidth="1"/>
    <col min="13" max="13" width="15.44140625" style="344" customWidth="1"/>
    <col min="14" max="14" width="1.44140625" style="344" customWidth="1"/>
    <col min="15" max="15" width="15.77734375" style="344" customWidth="1"/>
    <col min="16" max="16" width="2" style="344" customWidth="1"/>
    <col min="17" max="17" width="13.109375" style="344" customWidth="1"/>
    <col min="18" max="18" width="2" style="344" customWidth="1"/>
    <col min="19" max="19" width="14.109375" style="344" customWidth="1"/>
    <col min="20" max="16384" width="8.77734375" style="344"/>
  </cols>
  <sheetData>
    <row r="1" spans="1:19">
      <c r="A1" s="342" t="s">
        <v>76</v>
      </c>
    </row>
    <row r="3" spans="1:19" ht="21.75">
      <c r="A3" s="343" t="s">
        <v>77</v>
      </c>
    </row>
    <row r="4" spans="1:19" ht="21.75">
      <c r="A4" s="343" t="s">
        <v>874</v>
      </c>
      <c r="S4" s="345" t="s">
        <v>875</v>
      </c>
    </row>
    <row r="5" spans="1:19" ht="21.75">
      <c r="A5" s="343" t="s">
        <v>876</v>
      </c>
    </row>
    <row r="6" spans="1:19" ht="15.75">
      <c r="A6" s="346"/>
    </row>
    <row r="7" spans="1:19" ht="15.75">
      <c r="A7" s="346"/>
    </row>
    <row r="8" spans="1:19" ht="15.75">
      <c r="A8" s="407"/>
      <c r="B8" s="407"/>
      <c r="C8" s="1570">
        <v>46477</v>
      </c>
      <c r="D8" s="1570"/>
      <c r="E8" s="1570"/>
      <c r="F8" s="1570"/>
      <c r="G8" s="1570"/>
      <c r="H8" s="407"/>
      <c r="I8" s="1570">
        <v>46843</v>
      </c>
      <c r="J8" s="1570"/>
      <c r="K8" s="1570"/>
      <c r="L8" s="1570"/>
      <c r="M8" s="1570"/>
      <c r="N8" s="413"/>
      <c r="O8" s="1570">
        <v>47208</v>
      </c>
      <c r="P8" s="1570"/>
      <c r="Q8" s="1570"/>
      <c r="R8" s="1570"/>
      <c r="S8" s="1570"/>
    </row>
    <row r="9" spans="1:19" ht="15.75">
      <c r="A9" s="409" t="s">
        <v>2407</v>
      </c>
      <c r="B9" s="407"/>
      <c r="C9" s="409" t="s">
        <v>774</v>
      </c>
      <c r="D9" s="411"/>
      <c r="E9" s="409" t="s">
        <v>846</v>
      </c>
      <c r="F9" s="411"/>
      <c r="G9" s="409" t="s">
        <v>815</v>
      </c>
      <c r="H9" s="407"/>
      <c r="I9" s="409" t="s">
        <v>774</v>
      </c>
      <c r="J9" s="411"/>
      <c r="K9" s="409" t="s">
        <v>846</v>
      </c>
      <c r="L9" s="411"/>
      <c r="M9" s="409" t="s">
        <v>815</v>
      </c>
      <c r="N9" s="411"/>
      <c r="O9" s="409" t="s">
        <v>774</v>
      </c>
      <c r="P9" s="411"/>
      <c r="Q9" s="409" t="s">
        <v>846</v>
      </c>
      <c r="R9" s="411"/>
      <c r="S9" s="409" t="s">
        <v>815</v>
      </c>
    </row>
    <row r="10" spans="1:19">
      <c r="A10" s="407"/>
      <c r="B10" s="407"/>
      <c r="C10" s="408"/>
      <c r="D10" s="408"/>
      <c r="E10" s="408"/>
      <c r="F10" s="408"/>
      <c r="G10" s="408"/>
      <c r="H10" s="407"/>
      <c r="I10" s="408"/>
      <c r="J10" s="408"/>
      <c r="K10" s="408"/>
      <c r="L10" s="408"/>
      <c r="M10" s="408"/>
      <c r="N10" s="408"/>
      <c r="O10" s="408"/>
      <c r="P10" s="408"/>
      <c r="Q10" s="408"/>
      <c r="R10" s="408"/>
      <c r="S10" s="408"/>
    </row>
    <row r="11" spans="1:19" ht="15.75">
      <c r="A11" s="410" t="s">
        <v>781</v>
      </c>
      <c r="B11" s="407"/>
      <c r="C11" s="407"/>
      <c r="D11" s="408"/>
      <c r="E11" s="407"/>
      <c r="F11" s="408"/>
      <c r="G11" s="407"/>
      <c r="H11" s="407"/>
      <c r="I11" s="407"/>
      <c r="J11" s="408"/>
      <c r="K11" s="407"/>
      <c r="L11" s="408"/>
      <c r="M11" s="407"/>
      <c r="N11" s="407"/>
      <c r="O11" s="407"/>
      <c r="P11" s="408"/>
      <c r="Q11" s="407"/>
      <c r="R11" s="408"/>
      <c r="S11" s="407"/>
    </row>
    <row r="12" spans="1:19" ht="15.75">
      <c r="A12" s="410" t="s">
        <v>877</v>
      </c>
      <c r="B12" s="408" t="s">
        <v>83</v>
      </c>
      <c r="C12" s="758">
        <v>681250</v>
      </c>
      <c r="D12" s="458"/>
      <c r="E12" s="758">
        <v>65042</v>
      </c>
      <c r="F12" s="455"/>
      <c r="G12" s="765">
        <f>ROUND(SUM(C12:E12),0)</f>
        <v>746292</v>
      </c>
      <c r="H12" s="455"/>
      <c r="I12" s="758">
        <v>697329</v>
      </c>
      <c r="J12" s="458"/>
      <c r="K12" s="758">
        <v>48964</v>
      </c>
      <c r="L12" s="455"/>
      <c r="M12" s="765">
        <f>ROUND(SUM(I12:K12),0)</f>
        <v>746293</v>
      </c>
      <c r="N12" s="765"/>
      <c r="O12" s="758">
        <f>393073</f>
        <v>393073</v>
      </c>
      <c r="P12" s="458"/>
      <c r="Q12" s="758">
        <v>31880</v>
      </c>
      <c r="R12" s="458"/>
      <c r="S12" s="457">
        <f>ROUND(SUM(O12:Q12),0)</f>
        <v>424953</v>
      </c>
    </row>
    <row r="13" spans="1:19" ht="15.75">
      <c r="A13" s="410" t="s">
        <v>2408</v>
      </c>
      <c r="B13" s="407"/>
      <c r="C13" s="759"/>
      <c r="D13" s="759"/>
      <c r="E13" s="759"/>
      <c r="F13" s="766"/>
      <c r="G13" s="766"/>
      <c r="H13" s="767"/>
      <c r="I13" s="759"/>
      <c r="J13" s="722"/>
      <c r="K13" s="759"/>
      <c r="L13" s="766"/>
      <c r="M13" s="766"/>
      <c r="N13" s="766"/>
      <c r="O13" s="759"/>
      <c r="P13" s="722"/>
      <c r="Q13" s="759"/>
      <c r="R13" s="722"/>
      <c r="S13" s="454"/>
    </row>
    <row r="14" spans="1:19">
      <c r="A14" s="408" t="s">
        <v>782</v>
      </c>
      <c r="B14" s="408" t="s">
        <v>83</v>
      </c>
      <c r="C14" s="760">
        <v>207971</v>
      </c>
      <c r="D14" s="760"/>
      <c r="E14" s="760">
        <v>28968</v>
      </c>
      <c r="F14" s="487"/>
      <c r="G14" s="487">
        <f>ROUND(SUM(C14:E14),0)</f>
        <v>236939</v>
      </c>
      <c r="H14" s="487"/>
      <c r="I14" s="760">
        <v>214956</v>
      </c>
      <c r="J14" s="760"/>
      <c r="K14" s="760">
        <v>21978</v>
      </c>
      <c r="L14" s="487"/>
      <c r="M14" s="487">
        <f>ROUND(SUM(I14:K14),0)</f>
        <v>236934</v>
      </c>
      <c r="N14" s="487"/>
      <c r="O14" s="760">
        <v>14585</v>
      </c>
      <c r="P14" s="760"/>
      <c r="Q14" s="760">
        <v>14648</v>
      </c>
      <c r="R14" s="760"/>
      <c r="S14" s="486">
        <f>ROUND(SUM(O14:Q14),0)</f>
        <v>29233</v>
      </c>
    </row>
    <row r="15" spans="1:19">
      <c r="A15" s="408" t="s">
        <v>783</v>
      </c>
      <c r="B15" s="408" t="s">
        <v>83</v>
      </c>
      <c r="C15" s="760">
        <v>21328305</v>
      </c>
      <c r="D15" s="760"/>
      <c r="E15" s="760">
        <v>5442788</v>
      </c>
      <c r="F15" s="487"/>
      <c r="G15" s="487">
        <f t="shared" ref="G15:G39" si="0">ROUND(SUM(C15:E15),0)</f>
        <v>26771093</v>
      </c>
      <c r="H15" s="487"/>
      <c r="I15" s="760">
        <v>18845165</v>
      </c>
      <c r="J15" s="760"/>
      <c r="K15" s="760">
        <v>4832507</v>
      </c>
      <c r="L15" s="487"/>
      <c r="M15" s="487">
        <f t="shared" ref="M15:M39" si="1">ROUND(SUM(I15:K15),0)</f>
        <v>23677672</v>
      </c>
      <c r="N15" s="487"/>
      <c r="O15" s="760">
        <v>17872926</v>
      </c>
      <c r="P15" s="760"/>
      <c r="Q15" s="760">
        <v>4294961</v>
      </c>
      <c r="R15" s="760"/>
      <c r="S15" s="486">
        <f t="shared" ref="S15:S39" si="2">ROUND(SUM(O15:Q15),0)</f>
        <v>22167887</v>
      </c>
    </row>
    <row r="16" spans="1:19">
      <c r="A16" s="408" t="s">
        <v>784</v>
      </c>
      <c r="B16" s="408" t="s">
        <v>83</v>
      </c>
      <c r="C16" s="760">
        <v>926470</v>
      </c>
      <c r="D16" s="760"/>
      <c r="E16" s="760">
        <v>107395</v>
      </c>
      <c r="F16" s="487"/>
      <c r="G16" s="487">
        <f t="shared" si="0"/>
        <v>1033865</v>
      </c>
      <c r="H16" s="487"/>
      <c r="I16" s="760">
        <v>731399</v>
      </c>
      <c r="J16" s="760"/>
      <c r="K16" s="760">
        <v>78028</v>
      </c>
      <c r="L16" s="487"/>
      <c r="M16" s="487">
        <f t="shared" si="1"/>
        <v>809427</v>
      </c>
      <c r="N16" s="487"/>
      <c r="O16" s="760">
        <v>703639</v>
      </c>
      <c r="P16" s="760"/>
      <c r="Q16" s="760">
        <v>58628</v>
      </c>
      <c r="R16" s="760"/>
      <c r="S16" s="486">
        <f t="shared" si="2"/>
        <v>762267</v>
      </c>
    </row>
    <row r="17" spans="1:19">
      <c r="A17" s="408" t="s">
        <v>785</v>
      </c>
      <c r="B17" s="408" t="s">
        <v>83</v>
      </c>
      <c r="C17" s="760">
        <v>3079164</v>
      </c>
      <c r="D17" s="760"/>
      <c r="E17" s="760">
        <v>834160</v>
      </c>
      <c r="F17" s="487"/>
      <c r="G17" s="487">
        <f t="shared" si="0"/>
        <v>3913324</v>
      </c>
      <c r="H17" s="487"/>
      <c r="I17" s="760">
        <v>3133110</v>
      </c>
      <c r="J17" s="760"/>
      <c r="K17" s="760">
        <v>739404</v>
      </c>
      <c r="L17" s="487"/>
      <c r="M17" s="487">
        <f t="shared" si="1"/>
        <v>3872514</v>
      </c>
      <c r="N17" s="487"/>
      <c r="O17" s="760">
        <v>3013570</v>
      </c>
      <c r="P17" s="760"/>
      <c r="Q17" s="760">
        <v>645025</v>
      </c>
      <c r="R17" s="760"/>
      <c r="S17" s="486">
        <f t="shared" si="2"/>
        <v>3658595</v>
      </c>
    </row>
    <row r="18" spans="1:19" ht="15.75">
      <c r="A18" s="314" t="s">
        <v>2126</v>
      </c>
      <c r="B18" s="545" t="s">
        <v>83</v>
      </c>
      <c r="C18" s="760"/>
      <c r="D18" s="760"/>
      <c r="E18" s="760"/>
      <c r="F18" s="487"/>
      <c r="G18" s="1277" t="s">
        <v>83</v>
      </c>
      <c r="H18" s="487"/>
      <c r="I18" s="760"/>
      <c r="J18" s="760"/>
      <c r="K18" s="760"/>
      <c r="L18" s="487"/>
      <c r="M18" s="1277" t="s">
        <v>83</v>
      </c>
      <c r="N18" s="487"/>
      <c r="O18" s="760"/>
      <c r="P18" s="760"/>
      <c r="Q18" s="760"/>
      <c r="R18" s="760"/>
      <c r="S18" s="486" t="s">
        <v>83</v>
      </c>
    </row>
    <row r="19" spans="1:19">
      <c r="A19" s="543" t="s">
        <v>2191</v>
      </c>
      <c r="B19" s="545" t="s">
        <v>83</v>
      </c>
      <c r="C19" s="760">
        <v>116235</v>
      </c>
      <c r="D19" s="760"/>
      <c r="E19" s="760">
        <v>164048</v>
      </c>
      <c r="F19" s="487"/>
      <c r="G19" s="487">
        <f t="shared" si="0"/>
        <v>280283</v>
      </c>
      <c r="H19" s="487"/>
      <c r="I19" s="760">
        <v>122044</v>
      </c>
      <c r="J19" s="760"/>
      <c r="K19" s="760">
        <v>158237</v>
      </c>
      <c r="L19" s="487"/>
      <c r="M19" s="487">
        <f t="shared" si="1"/>
        <v>280281</v>
      </c>
      <c r="N19" s="487"/>
      <c r="O19" s="760">
        <v>128149</v>
      </c>
      <c r="P19" s="760"/>
      <c r="Q19" s="760">
        <v>152135</v>
      </c>
      <c r="R19" s="760"/>
      <c r="S19" s="487">
        <f t="shared" si="2"/>
        <v>280284</v>
      </c>
    </row>
    <row r="20" spans="1:19">
      <c r="A20" s="543" t="s">
        <v>2192</v>
      </c>
      <c r="B20" s="545" t="s">
        <v>83</v>
      </c>
      <c r="C20" s="760">
        <v>12370</v>
      </c>
      <c r="D20" s="760"/>
      <c r="E20" s="760">
        <v>17458</v>
      </c>
      <c r="F20" s="487"/>
      <c r="G20" s="487">
        <f t="shared" si="0"/>
        <v>29828</v>
      </c>
      <c r="H20" s="487"/>
      <c r="I20" s="760">
        <v>12988</v>
      </c>
      <c r="J20" s="760"/>
      <c r="K20" s="760">
        <v>16839</v>
      </c>
      <c r="L20" s="487"/>
      <c r="M20" s="487">
        <f t="shared" si="1"/>
        <v>29827</v>
      </c>
      <c r="N20" s="487"/>
      <c r="O20" s="760">
        <v>13637</v>
      </c>
      <c r="P20" s="760"/>
      <c r="Q20" s="760">
        <v>16190</v>
      </c>
      <c r="R20" s="760"/>
      <c r="S20" s="487">
        <f t="shared" si="2"/>
        <v>29827</v>
      </c>
    </row>
    <row r="21" spans="1:19">
      <c r="A21" s="543" t="s">
        <v>2193</v>
      </c>
      <c r="B21" s="545" t="s">
        <v>83</v>
      </c>
      <c r="C21" s="760">
        <v>13848</v>
      </c>
      <c r="D21" s="760"/>
      <c r="E21" s="760">
        <v>19545</v>
      </c>
      <c r="F21" s="487"/>
      <c r="G21" s="487">
        <f t="shared" si="0"/>
        <v>33393</v>
      </c>
      <c r="H21" s="487"/>
      <c r="I21" s="760">
        <v>14541</v>
      </c>
      <c r="J21" s="760"/>
      <c r="K21" s="760">
        <v>18853</v>
      </c>
      <c r="L21" s="487"/>
      <c r="M21" s="487">
        <f t="shared" si="1"/>
        <v>33394</v>
      </c>
      <c r="N21" s="487"/>
      <c r="O21" s="760">
        <v>15268</v>
      </c>
      <c r="P21" s="760"/>
      <c r="Q21" s="760">
        <v>18126</v>
      </c>
      <c r="R21" s="760"/>
      <c r="S21" s="487">
        <f t="shared" si="2"/>
        <v>33394</v>
      </c>
    </row>
    <row r="22" spans="1:19" ht="15.75">
      <c r="A22" s="410" t="s">
        <v>2415</v>
      </c>
      <c r="B22" s="407"/>
      <c r="C22" s="760"/>
      <c r="D22" s="760"/>
      <c r="E22" s="760"/>
      <c r="F22" s="487"/>
      <c r="G22" s="487"/>
      <c r="H22" s="487"/>
      <c r="I22" s="760"/>
      <c r="J22" s="760"/>
      <c r="K22" s="760"/>
      <c r="L22" s="487"/>
      <c r="M22" s="487"/>
      <c r="N22" s="487"/>
      <c r="O22" s="760"/>
      <c r="P22" s="760"/>
      <c r="Q22" s="760"/>
      <c r="R22" s="760"/>
      <c r="S22" s="487"/>
    </row>
    <row r="23" spans="1:19">
      <c r="A23" s="408" t="s">
        <v>878</v>
      </c>
      <c r="B23" s="408" t="s">
        <v>83</v>
      </c>
      <c r="C23" s="760">
        <v>34286</v>
      </c>
      <c r="D23" s="760"/>
      <c r="E23" s="760">
        <v>12401</v>
      </c>
      <c r="F23" s="487"/>
      <c r="G23" s="487">
        <f t="shared" si="0"/>
        <v>46687</v>
      </c>
      <c r="H23" s="487"/>
      <c r="I23" s="760">
        <v>35709</v>
      </c>
      <c r="J23" s="760"/>
      <c r="K23" s="760">
        <v>10687</v>
      </c>
      <c r="L23" s="487"/>
      <c r="M23" s="487">
        <f t="shared" si="1"/>
        <v>46396</v>
      </c>
      <c r="N23" s="487"/>
      <c r="O23" s="760">
        <v>40923</v>
      </c>
      <c r="P23" s="760"/>
      <c r="Q23" s="760">
        <v>8901</v>
      </c>
      <c r="R23" s="760"/>
      <c r="S23" s="487">
        <f t="shared" si="2"/>
        <v>49824</v>
      </c>
    </row>
    <row r="24" spans="1:19" ht="15.75">
      <c r="A24" s="410" t="s">
        <v>787</v>
      </c>
      <c r="B24" s="407"/>
      <c r="C24" s="760"/>
      <c r="D24" s="760"/>
      <c r="E24" s="760"/>
      <c r="F24" s="487"/>
      <c r="G24" s="487"/>
      <c r="H24" s="487"/>
      <c r="I24" s="760"/>
      <c r="J24" s="760"/>
      <c r="K24" s="760"/>
      <c r="L24" s="487"/>
      <c r="M24" s="487"/>
      <c r="N24" s="487"/>
      <c r="O24" s="760"/>
      <c r="P24" s="760"/>
      <c r="Q24" s="760"/>
      <c r="R24" s="760"/>
      <c r="S24" s="487"/>
    </row>
    <row r="25" spans="1:19">
      <c r="A25" s="545" t="s">
        <v>2416</v>
      </c>
      <c r="B25" s="545" t="s">
        <v>83</v>
      </c>
      <c r="C25" s="760">
        <v>22313</v>
      </c>
      <c r="D25" s="760"/>
      <c r="E25" s="760">
        <v>31492</v>
      </c>
      <c r="F25" s="487"/>
      <c r="G25" s="487">
        <f t="shared" si="0"/>
        <v>53805</v>
      </c>
      <c r="H25" s="487"/>
      <c r="I25" s="760">
        <v>23428</v>
      </c>
      <c r="J25" s="760"/>
      <c r="K25" s="760">
        <v>30376</v>
      </c>
      <c r="L25" s="487"/>
      <c r="M25" s="487">
        <f t="shared" si="1"/>
        <v>53804</v>
      </c>
      <c r="N25" s="487"/>
      <c r="O25" s="760">
        <v>24600</v>
      </c>
      <c r="P25" s="760"/>
      <c r="Q25" s="760">
        <v>29204</v>
      </c>
      <c r="R25" s="760"/>
      <c r="S25" s="487">
        <f t="shared" si="2"/>
        <v>53804</v>
      </c>
    </row>
    <row r="26" spans="1:19">
      <c r="A26" s="408" t="s">
        <v>789</v>
      </c>
      <c r="B26" s="408" t="s">
        <v>83</v>
      </c>
      <c r="C26" s="760">
        <v>503256</v>
      </c>
      <c r="D26" s="760"/>
      <c r="E26" s="760">
        <v>49614</v>
      </c>
      <c r="F26" s="487"/>
      <c r="G26" s="487">
        <f t="shared" si="0"/>
        <v>552870</v>
      </c>
      <c r="H26" s="487"/>
      <c r="I26" s="760">
        <v>510275</v>
      </c>
      <c r="J26" s="760"/>
      <c r="K26" s="760">
        <f>25142</f>
        <v>25142</v>
      </c>
      <c r="L26" s="487"/>
      <c r="M26" s="487">
        <f t="shared" si="1"/>
        <v>535417</v>
      </c>
      <c r="N26" s="487"/>
      <c r="O26" s="760">
        <f>12400</f>
        <v>12400</v>
      </c>
      <c r="P26" s="760"/>
      <c r="Q26" s="760">
        <v>316</v>
      </c>
      <c r="R26" s="760"/>
      <c r="S26" s="487">
        <f t="shared" si="2"/>
        <v>12716</v>
      </c>
    </row>
    <row r="27" spans="1:19">
      <c r="A27" s="408" t="s">
        <v>790</v>
      </c>
      <c r="B27" s="408" t="s">
        <v>83</v>
      </c>
      <c r="C27" s="760">
        <v>182302</v>
      </c>
      <c r="D27" s="760"/>
      <c r="E27" s="760">
        <f>135936</f>
        <v>135936</v>
      </c>
      <c r="F27" s="487"/>
      <c r="G27" s="487">
        <f t="shared" si="0"/>
        <v>318238</v>
      </c>
      <c r="H27" s="487"/>
      <c r="I27" s="760">
        <v>188822</v>
      </c>
      <c r="J27" s="760"/>
      <c r="K27" s="760">
        <v>130011</v>
      </c>
      <c r="L27" s="487"/>
      <c r="M27" s="487">
        <f t="shared" si="1"/>
        <v>318833</v>
      </c>
      <c r="N27" s="487"/>
      <c r="O27" s="760">
        <v>200915</v>
      </c>
      <c r="P27" s="760"/>
      <c r="Q27" s="760">
        <v>123809</v>
      </c>
      <c r="R27" s="760"/>
      <c r="S27" s="487">
        <f t="shared" si="2"/>
        <v>324724</v>
      </c>
    </row>
    <row r="28" spans="1:19" ht="15.75">
      <c r="A28" s="410" t="s">
        <v>791</v>
      </c>
      <c r="B28" s="408" t="s">
        <v>83</v>
      </c>
      <c r="C28" s="760"/>
      <c r="D28" s="760"/>
      <c r="E28" s="760"/>
      <c r="F28" s="487"/>
      <c r="G28" s="487"/>
      <c r="H28" s="487"/>
      <c r="I28" s="760"/>
      <c r="J28" s="760"/>
      <c r="K28" s="760"/>
      <c r="L28" s="487"/>
      <c r="M28" s="487"/>
      <c r="N28" s="487"/>
      <c r="O28" s="760"/>
      <c r="P28" s="760"/>
      <c r="Q28" s="760"/>
      <c r="R28" s="760"/>
      <c r="S28" s="487"/>
    </row>
    <row r="29" spans="1:19">
      <c r="A29" s="545" t="s">
        <v>792</v>
      </c>
      <c r="B29" s="408" t="s">
        <v>83</v>
      </c>
      <c r="C29" s="760">
        <v>147766</v>
      </c>
      <c r="D29" s="760"/>
      <c r="E29" s="760">
        <v>37576</v>
      </c>
      <c r="F29" s="487"/>
      <c r="G29" s="487">
        <f t="shared" si="0"/>
        <v>185342</v>
      </c>
      <c r="H29" s="487"/>
      <c r="I29" s="760">
        <v>100487</v>
      </c>
      <c r="J29" s="760"/>
      <c r="K29" s="760">
        <v>32559</v>
      </c>
      <c r="L29" s="487"/>
      <c r="M29" s="487">
        <f t="shared" si="1"/>
        <v>133046</v>
      </c>
      <c r="N29" s="487"/>
      <c r="O29" s="760">
        <v>110546</v>
      </c>
      <c r="P29" s="760"/>
      <c r="Q29" s="760">
        <v>29006</v>
      </c>
      <c r="R29" s="760"/>
      <c r="S29" s="487">
        <f t="shared" si="2"/>
        <v>139552</v>
      </c>
    </row>
    <row r="30" spans="1:19">
      <c r="A30" s="545" t="s">
        <v>793</v>
      </c>
      <c r="B30" s="408" t="s">
        <v>83</v>
      </c>
      <c r="C30" s="760">
        <v>4906021</v>
      </c>
      <c r="D30" s="760"/>
      <c r="E30" s="760">
        <v>891993</v>
      </c>
      <c r="F30" s="487"/>
      <c r="G30" s="487">
        <f t="shared" si="0"/>
        <v>5798014</v>
      </c>
      <c r="H30" s="487"/>
      <c r="I30" s="760">
        <v>3748912</v>
      </c>
      <c r="J30" s="760"/>
      <c r="K30" s="760">
        <v>749822</v>
      </c>
      <c r="L30" s="487"/>
      <c r="M30" s="487">
        <f t="shared" si="1"/>
        <v>4498734</v>
      </c>
      <c r="N30" s="487"/>
      <c r="O30" s="760">
        <v>2913116</v>
      </c>
      <c r="P30" s="760"/>
      <c r="Q30" s="760">
        <v>635176</v>
      </c>
      <c r="R30" s="760"/>
      <c r="S30" s="487">
        <f t="shared" si="2"/>
        <v>3548292</v>
      </c>
    </row>
    <row r="31" spans="1:19" ht="15.75">
      <c r="A31" s="410" t="s">
        <v>830</v>
      </c>
      <c r="B31" s="408" t="s">
        <v>83</v>
      </c>
      <c r="C31" s="760">
        <v>697727</v>
      </c>
      <c r="D31" s="760"/>
      <c r="E31" s="760">
        <f>536883</f>
        <v>536883</v>
      </c>
      <c r="F31" s="487"/>
      <c r="G31" s="487">
        <f t="shared" si="0"/>
        <v>1234610</v>
      </c>
      <c r="H31" s="487"/>
      <c r="I31" s="760">
        <v>2229558</v>
      </c>
      <c r="J31" s="760"/>
      <c r="K31" s="760">
        <v>476379</v>
      </c>
      <c r="L31" s="487"/>
      <c r="M31" s="487">
        <f t="shared" si="1"/>
        <v>2705937</v>
      </c>
      <c r="N31" s="487"/>
      <c r="O31" s="760">
        <f>779770-1</f>
        <v>779769</v>
      </c>
      <c r="P31" s="760"/>
      <c r="Q31" s="760">
        <v>414749</v>
      </c>
      <c r="R31" s="760"/>
      <c r="S31" s="487">
        <f t="shared" si="2"/>
        <v>1194518</v>
      </c>
    </row>
    <row r="32" spans="1:19" ht="15.75">
      <c r="A32" s="410" t="s">
        <v>797</v>
      </c>
      <c r="B32" s="408" t="s">
        <v>83</v>
      </c>
      <c r="C32" s="760"/>
      <c r="D32" s="760"/>
      <c r="E32" s="760"/>
      <c r="F32" s="487"/>
      <c r="G32" s="487"/>
      <c r="H32" s="487"/>
      <c r="I32" s="760"/>
      <c r="J32" s="760"/>
      <c r="K32" s="760"/>
      <c r="L32" s="487"/>
      <c r="M32" s="487"/>
      <c r="N32" s="487"/>
      <c r="O32" s="760"/>
      <c r="P32" s="760"/>
      <c r="Q32" s="760"/>
      <c r="R32" s="760"/>
      <c r="S32" s="487"/>
    </row>
    <row r="33" spans="1:19">
      <c r="A33" s="408" t="s">
        <v>798</v>
      </c>
      <c r="B33" s="408" t="s">
        <v>83</v>
      </c>
      <c r="C33" s="760">
        <v>57116172</v>
      </c>
      <c r="D33" s="760"/>
      <c r="E33" s="760">
        <v>9675418</v>
      </c>
      <c r="F33" s="487"/>
      <c r="G33" s="487">
        <f>ROUND(SUM(C33:E33),0)</f>
        <v>66791590</v>
      </c>
      <c r="H33" s="487"/>
      <c r="I33" s="760">
        <v>57178823</v>
      </c>
      <c r="J33" s="760"/>
      <c r="K33" s="760">
        <v>8102871</v>
      </c>
      <c r="L33" s="487"/>
      <c r="M33" s="487">
        <f t="shared" si="1"/>
        <v>65281694</v>
      </c>
      <c r="N33" s="487"/>
      <c r="O33" s="760">
        <v>53288109</v>
      </c>
      <c r="P33" s="760"/>
      <c r="Q33" s="760">
        <v>6504000</v>
      </c>
      <c r="R33" s="760"/>
      <c r="S33" s="487">
        <f t="shared" si="2"/>
        <v>59792109</v>
      </c>
    </row>
    <row r="34" spans="1:19">
      <c r="A34" s="412" t="s">
        <v>799</v>
      </c>
      <c r="B34" s="412" t="s">
        <v>83</v>
      </c>
      <c r="C34" s="760">
        <v>597964</v>
      </c>
      <c r="D34" s="761"/>
      <c r="E34" s="760">
        <f>39808</f>
        <v>39808</v>
      </c>
      <c r="F34" s="768"/>
      <c r="G34" s="487">
        <f t="shared" si="0"/>
        <v>637772</v>
      </c>
      <c r="H34" s="487"/>
      <c r="I34" s="760">
        <v>617398</v>
      </c>
      <c r="J34" s="761"/>
      <c r="K34" s="760">
        <v>20374</v>
      </c>
      <c r="L34" s="768"/>
      <c r="M34" s="487">
        <f t="shared" si="1"/>
        <v>637772</v>
      </c>
      <c r="N34" s="487"/>
      <c r="O34" s="760">
        <v>0</v>
      </c>
      <c r="P34" s="761"/>
      <c r="Q34" s="760">
        <v>0</v>
      </c>
      <c r="R34" s="761"/>
      <c r="S34" s="487">
        <f t="shared" si="2"/>
        <v>0</v>
      </c>
    </row>
    <row r="35" spans="1:19">
      <c r="A35" s="412" t="s">
        <v>800</v>
      </c>
      <c r="B35" s="412" t="s">
        <v>83</v>
      </c>
      <c r="C35" s="760">
        <v>1952372</v>
      </c>
      <c r="D35" s="761"/>
      <c r="E35" s="760">
        <f>929544</f>
        <v>929544</v>
      </c>
      <c r="F35" s="768"/>
      <c r="G35" s="487">
        <f t="shared" si="0"/>
        <v>2881916</v>
      </c>
      <c r="H35" s="487"/>
      <c r="I35" s="760">
        <v>1923759</v>
      </c>
      <c r="J35" s="761"/>
      <c r="K35" s="760">
        <v>883068</v>
      </c>
      <c r="L35" s="768"/>
      <c r="M35" s="487">
        <f t="shared" si="1"/>
        <v>2806827</v>
      </c>
      <c r="N35" s="487"/>
      <c r="O35" s="760">
        <v>1920877</v>
      </c>
      <c r="P35" s="761"/>
      <c r="Q35" s="760">
        <v>839327</v>
      </c>
      <c r="R35" s="761"/>
      <c r="S35" s="487">
        <f t="shared" si="2"/>
        <v>2760204</v>
      </c>
    </row>
    <row r="36" spans="1:19">
      <c r="A36" s="408" t="s">
        <v>801</v>
      </c>
      <c r="B36" s="408" t="s">
        <v>83</v>
      </c>
      <c r="C36" s="760">
        <v>6570302</v>
      </c>
      <c r="D36" s="762"/>
      <c r="E36" s="760">
        <v>1806145</v>
      </c>
      <c r="F36" s="768"/>
      <c r="G36" s="487">
        <f t="shared" si="0"/>
        <v>8376447</v>
      </c>
      <c r="H36" s="487"/>
      <c r="I36" s="760">
        <v>6749426</v>
      </c>
      <c r="J36" s="762"/>
      <c r="K36" s="760">
        <v>1606259</v>
      </c>
      <c r="L36" s="768"/>
      <c r="M36" s="487">
        <f t="shared" si="1"/>
        <v>8355685</v>
      </c>
      <c r="N36" s="487"/>
      <c r="O36" s="760">
        <v>3422426</v>
      </c>
      <c r="P36" s="762"/>
      <c r="Q36" s="760">
        <v>1399194</v>
      </c>
      <c r="R36" s="761"/>
      <c r="S36" s="487">
        <f t="shared" si="2"/>
        <v>4821620</v>
      </c>
    </row>
    <row r="37" spans="1:19">
      <c r="A37" s="408" t="s">
        <v>867</v>
      </c>
      <c r="B37" s="408" t="s">
        <v>83</v>
      </c>
      <c r="C37" s="760">
        <v>1991892</v>
      </c>
      <c r="D37" s="763"/>
      <c r="E37" s="760">
        <v>201945</v>
      </c>
      <c r="F37" s="769"/>
      <c r="G37" s="487">
        <f t="shared" si="0"/>
        <v>2193837</v>
      </c>
      <c r="H37" s="487"/>
      <c r="I37" s="760">
        <v>1834110</v>
      </c>
      <c r="J37" s="763"/>
      <c r="K37" s="760">
        <v>115423</v>
      </c>
      <c r="L37" s="769"/>
      <c r="M37" s="487">
        <f t="shared" si="1"/>
        <v>1949533</v>
      </c>
      <c r="N37" s="487"/>
      <c r="O37" s="760">
        <v>427485</v>
      </c>
      <c r="P37" s="763"/>
      <c r="Q37" s="760">
        <v>37850</v>
      </c>
      <c r="R37" s="763"/>
      <c r="S37" s="487">
        <f t="shared" si="2"/>
        <v>465335</v>
      </c>
    </row>
    <row r="38" spans="1:19">
      <c r="A38" s="408" t="s">
        <v>803</v>
      </c>
      <c r="B38" s="408" t="s">
        <v>83</v>
      </c>
      <c r="C38" s="760">
        <v>41570033</v>
      </c>
      <c r="D38" s="760"/>
      <c r="E38" s="760">
        <f>28271354</f>
        <v>28271354</v>
      </c>
      <c r="F38" s="487"/>
      <c r="G38" s="487">
        <f t="shared" si="0"/>
        <v>69841387</v>
      </c>
      <c r="H38" s="487"/>
      <c r="I38" s="760">
        <v>43358143</v>
      </c>
      <c r="J38" s="760"/>
      <c r="K38" s="760">
        <v>27003841</v>
      </c>
      <c r="L38" s="487"/>
      <c r="M38" s="487">
        <f t="shared" si="1"/>
        <v>70361984</v>
      </c>
      <c r="N38" s="487"/>
      <c r="O38" s="760">
        <v>43905262</v>
      </c>
      <c r="P38" s="760"/>
      <c r="Q38" s="760">
        <f>25670953</f>
        <v>25670953</v>
      </c>
      <c r="R38" s="760"/>
      <c r="S38" s="487">
        <f t="shared" si="2"/>
        <v>69576215</v>
      </c>
    </row>
    <row r="39" spans="1:19" ht="15.75">
      <c r="A39" s="46" t="s">
        <v>879</v>
      </c>
      <c r="B39" s="545" t="s">
        <v>83</v>
      </c>
      <c r="C39" s="760">
        <v>57941981</v>
      </c>
      <c r="D39" s="760"/>
      <c r="E39" s="760">
        <v>31071765</v>
      </c>
      <c r="F39" s="487"/>
      <c r="G39" s="487">
        <f t="shared" si="0"/>
        <v>89013746</v>
      </c>
      <c r="H39" s="487"/>
      <c r="I39" s="760">
        <v>46204618</v>
      </c>
      <c r="J39" s="760"/>
      <c r="K39" s="760">
        <v>28386788</v>
      </c>
      <c r="L39" s="487"/>
      <c r="M39" s="487">
        <f t="shared" si="1"/>
        <v>74591406</v>
      </c>
      <c r="N39" s="487"/>
      <c r="O39" s="760">
        <v>35008725</v>
      </c>
      <c r="P39" s="760"/>
      <c r="Q39" s="760">
        <v>26309014</v>
      </c>
      <c r="R39" s="760"/>
      <c r="S39" s="486">
        <f t="shared" si="2"/>
        <v>61317739</v>
      </c>
    </row>
    <row r="40" spans="1:19" ht="21.75" customHeight="1" thickBot="1">
      <c r="A40" s="410" t="s">
        <v>880</v>
      </c>
      <c r="B40" s="408" t="s">
        <v>83</v>
      </c>
      <c r="C40" s="456">
        <f>ROUND(SUM(C12:C39),0)</f>
        <v>200600000</v>
      </c>
      <c r="D40" s="455"/>
      <c r="E40" s="456">
        <f>ROUND(SUM(E12:E39),0)</f>
        <v>80371278</v>
      </c>
      <c r="F40" s="455"/>
      <c r="G40" s="456">
        <f>ROUND(SUM(G12:G39),0)</f>
        <v>280971278</v>
      </c>
      <c r="H40" s="455"/>
      <c r="I40" s="756">
        <f>ROUND(SUM(I12:I39),0)</f>
        <v>188475000</v>
      </c>
      <c r="J40" s="455"/>
      <c r="K40" s="756">
        <f>ROUND(SUM(K12:K39),0)</f>
        <v>73488410</v>
      </c>
      <c r="L40" s="455"/>
      <c r="M40" s="756">
        <f>ROUND(SUM(M12:M39),0)</f>
        <v>261963410</v>
      </c>
      <c r="N40" s="563"/>
      <c r="O40" s="456">
        <f>ROUND(SUM(O12:O39),0)</f>
        <v>164210000</v>
      </c>
      <c r="P40" s="455"/>
      <c r="Q40" s="456">
        <f>ROUND(SUM(Q12:Q39),0)</f>
        <v>67233092</v>
      </c>
      <c r="R40" s="455"/>
      <c r="S40" s="456">
        <f>ROUND(SUM(S12:S39),0)</f>
        <v>231443092</v>
      </c>
    </row>
    <row r="41" spans="1:19" ht="15.75" thickTop="1">
      <c r="B41" s="344" t="s">
        <v>83</v>
      </c>
      <c r="C41" s="347"/>
      <c r="D41" s="347"/>
      <c r="E41" s="347"/>
      <c r="F41" s="347"/>
      <c r="G41" s="347"/>
      <c r="H41" s="347"/>
      <c r="M41" s="352"/>
    </row>
    <row r="42" spans="1:19">
      <c r="A42" s="716" t="s">
        <v>881</v>
      </c>
      <c r="C42" s="347"/>
      <c r="D42" s="347"/>
      <c r="E42" s="347"/>
      <c r="F42" s="347"/>
      <c r="G42" s="347"/>
      <c r="H42" s="347"/>
      <c r="I42" s="347"/>
      <c r="J42" s="347"/>
      <c r="K42" s="347"/>
      <c r="L42" s="347"/>
      <c r="M42" s="347"/>
      <c r="O42" s="816"/>
      <c r="Q42" s="816"/>
      <c r="R42" s="349"/>
    </row>
    <row r="43" spans="1:19">
      <c r="A43" s="715" t="s">
        <v>882</v>
      </c>
      <c r="C43" s="347"/>
      <c r="D43" s="347"/>
      <c r="E43" s="347"/>
      <c r="F43" s="347"/>
      <c r="G43" s="347"/>
      <c r="H43" s="347"/>
      <c r="I43" s="347"/>
      <c r="J43" s="347"/>
      <c r="K43" s="347"/>
      <c r="L43" s="347"/>
      <c r="M43" s="347"/>
      <c r="O43" s="816"/>
      <c r="Q43" s="816"/>
    </row>
  </sheetData>
  <mergeCells count="3">
    <mergeCell ref="C8:G8"/>
    <mergeCell ref="I8:M8"/>
    <mergeCell ref="O8:S8"/>
  </mergeCells>
  <printOptions verticalCentered="1"/>
  <pageMargins left="0.5" right="0.4" top="0.5" bottom="0.5" header="0.5" footer="0.25"/>
  <pageSetup scale="50" firstPageNumber="97" orientation="landscape" useFirstPageNumber="1" r:id="rId1"/>
  <headerFooter scaleWithDoc="0">
    <oddFooter>&amp;R&amp;8 98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0"/>
  <sheetViews>
    <sheetView showGridLines="0" zoomScale="80" zoomScaleNormal="80" workbookViewId="0"/>
  </sheetViews>
  <sheetFormatPr defaultColWidth="8.77734375" defaultRowHeight="18"/>
  <cols>
    <col min="1" max="1" width="2.77734375" style="4" customWidth="1"/>
    <col min="2" max="2" width="42.77734375" style="4" customWidth="1"/>
    <col min="3" max="4" width="1.77734375" style="4" customWidth="1"/>
    <col min="5" max="5" width="23.77734375" style="4" customWidth="1"/>
    <col min="6" max="6" width="1.77734375" style="4" customWidth="1"/>
    <col min="7" max="7" width="23.77734375" style="4" customWidth="1"/>
    <col min="8" max="8" width="1.77734375" style="4" customWidth="1"/>
    <col min="9" max="9" width="23.77734375" style="4" customWidth="1"/>
    <col min="10" max="10" width="1.77734375" style="4" customWidth="1"/>
    <col min="11" max="11" width="23.77734375" style="4" customWidth="1"/>
    <col min="12" max="12" width="23.109375" style="695" customWidth="1"/>
    <col min="13" max="13" width="9.77734375" style="4"/>
    <col min="14" max="14" width="13.5546875" style="4" customWidth="1"/>
    <col min="15" max="254" width="9.77734375" style="4"/>
    <col min="255" max="255" width="2.77734375" style="4" customWidth="1"/>
    <col min="256" max="256" width="42.77734375" style="4" customWidth="1"/>
    <col min="257" max="257" width="1.77734375" style="4" customWidth="1"/>
    <col min="258" max="259" width="2.77734375" style="4" customWidth="1"/>
    <col min="260" max="260" width="23.77734375" style="4" customWidth="1"/>
    <col min="261" max="261" width="2.77734375" style="4" customWidth="1"/>
    <col min="262" max="262" width="22" style="4" customWidth="1"/>
    <col min="263" max="263" width="2.77734375" style="4" customWidth="1"/>
    <col min="264" max="264" width="1.77734375" style="4" customWidth="1"/>
    <col min="265" max="265" width="8.77734375" style="4" customWidth="1"/>
    <col min="266" max="266" width="23.44140625" style="4" customWidth="1"/>
    <col min="267" max="267" width="1.77734375" style="4" customWidth="1"/>
    <col min="268" max="268" width="23.109375" style="4" customWidth="1"/>
    <col min="269" max="510" width="9.77734375" style="4"/>
    <col min="511" max="511" width="2.77734375" style="4" customWidth="1"/>
    <col min="512" max="512" width="42.77734375" style="4" customWidth="1"/>
    <col min="513" max="513" width="1.77734375" style="4" customWidth="1"/>
    <col min="514" max="515" width="2.77734375" style="4" customWidth="1"/>
    <col min="516" max="516" width="23.77734375" style="4" customWidth="1"/>
    <col min="517" max="517" width="2.77734375" style="4" customWidth="1"/>
    <col min="518" max="518" width="22" style="4" customWidth="1"/>
    <col min="519" max="519" width="2.77734375" style="4" customWidth="1"/>
    <col min="520" max="520" width="1.77734375" style="4" customWidth="1"/>
    <col min="521" max="521" width="8.77734375" style="4" customWidth="1"/>
    <col min="522" max="522" width="23.44140625" style="4" customWidth="1"/>
    <col min="523" max="523" width="1.77734375" style="4" customWidth="1"/>
    <col min="524" max="524" width="23.109375" style="4" customWidth="1"/>
    <col min="525" max="766" width="9.77734375" style="4"/>
    <col min="767" max="767" width="2.77734375" style="4" customWidth="1"/>
    <col min="768" max="768" width="42.77734375" style="4" customWidth="1"/>
    <col min="769" max="769" width="1.77734375" style="4" customWidth="1"/>
    <col min="770" max="771" width="2.77734375" style="4" customWidth="1"/>
    <col min="772" max="772" width="23.77734375" style="4" customWidth="1"/>
    <col min="773" max="773" width="2.77734375" style="4" customWidth="1"/>
    <col min="774" max="774" width="22" style="4" customWidth="1"/>
    <col min="775" max="775" width="2.77734375" style="4" customWidth="1"/>
    <col min="776" max="776" width="1.77734375" style="4" customWidth="1"/>
    <col min="777" max="777" width="8.77734375" style="4" customWidth="1"/>
    <col min="778" max="778" width="23.44140625" style="4" customWidth="1"/>
    <col min="779" max="779" width="1.77734375" style="4" customWidth="1"/>
    <col min="780" max="780" width="23.109375" style="4" customWidth="1"/>
    <col min="781" max="1022" width="9.77734375" style="4"/>
    <col min="1023" max="1023" width="2.77734375" style="4" customWidth="1"/>
    <col min="1024" max="1024" width="42.77734375" style="4" customWidth="1"/>
    <col min="1025" max="1025" width="1.77734375" style="4" customWidth="1"/>
    <col min="1026" max="1027" width="2.77734375" style="4" customWidth="1"/>
    <col min="1028" max="1028" width="23.77734375" style="4" customWidth="1"/>
    <col min="1029" max="1029" width="2.77734375" style="4" customWidth="1"/>
    <col min="1030" max="1030" width="22" style="4" customWidth="1"/>
    <col min="1031" max="1031" width="2.77734375" style="4" customWidth="1"/>
    <col min="1032" max="1032" width="1.77734375" style="4" customWidth="1"/>
    <col min="1033" max="1033" width="8.77734375" style="4" customWidth="1"/>
    <col min="1034" max="1034" width="23.44140625" style="4" customWidth="1"/>
    <col min="1035" max="1035" width="1.77734375" style="4" customWidth="1"/>
    <col min="1036" max="1036" width="23.109375" style="4" customWidth="1"/>
    <col min="1037" max="1278" width="9.77734375" style="4"/>
    <col min="1279" max="1279" width="2.77734375" style="4" customWidth="1"/>
    <col min="1280" max="1280" width="42.77734375" style="4" customWidth="1"/>
    <col min="1281" max="1281" width="1.77734375" style="4" customWidth="1"/>
    <col min="1282" max="1283" width="2.77734375" style="4" customWidth="1"/>
    <col min="1284" max="1284" width="23.77734375" style="4" customWidth="1"/>
    <col min="1285" max="1285" width="2.77734375" style="4" customWidth="1"/>
    <col min="1286" max="1286" width="22" style="4" customWidth="1"/>
    <col min="1287" max="1287" width="2.77734375" style="4" customWidth="1"/>
    <col min="1288" max="1288" width="1.77734375" style="4" customWidth="1"/>
    <col min="1289" max="1289" width="8.77734375" style="4" customWidth="1"/>
    <col min="1290" max="1290" width="23.44140625" style="4" customWidth="1"/>
    <col min="1291" max="1291" width="1.77734375" style="4" customWidth="1"/>
    <col min="1292" max="1292" width="23.109375" style="4" customWidth="1"/>
    <col min="1293" max="1534" width="9.77734375" style="4"/>
    <col min="1535" max="1535" width="2.77734375" style="4" customWidth="1"/>
    <col min="1536" max="1536" width="42.77734375" style="4" customWidth="1"/>
    <col min="1537" max="1537" width="1.77734375" style="4" customWidth="1"/>
    <col min="1538" max="1539" width="2.77734375" style="4" customWidth="1"/>
    <col min="1540" max="1540" width="23.77734375" style="4" customWidth="1"/>
    <col min="1541" max="1541" width="2.77734375" style="4" customWidth="1"/>
    <col min="1542" max="1542" width="22" style="4" customWidth="1"/>
    <col min="1543" max="1543" width="2.77734375" style="4" customWidth="1"/>
    <col min="1544" max="1544" width="1.77734375" style="4" customWidth="1"/>
    <col min="1545" max="1545" width="8.77734375" style="4" customWidth="1"/>
    <col min="1546" max="1546" width="23.44140625" style="4" customWidth="1"/>
    <col min="1547" max="1547" width="1.77734375" style="4" customWidth="1"/>
    <col min="1548" max="1548" width="23.109375" style="4" customWidth="1"/>
    <col min="1549" max="1790" width="9.77734375" style="4"/>
    <col min="1791" max="1791" width="2.77734375" style="4" customWidth="1"/>
    <col min="1792" max="1792" width="42.77734375" style="4" customWidth="1"/>
    <col min="1793" max="1793" width="1.77734375" style="4" customWidth="1"/>
    <col min="1794" max="1795" width="2.77734375" style="4" customWidth="1"/>
    <col min="1796" max="1796" width="23.77734375" style="4" customWidth="1"/>
    <col min="1797" max="1797" width="2.77734375" style="4" customWidth="1"/>
    <col min="1798" max="1798" width="22" style="4" customWidth="1"/>
    <col min="1799" max="1799" width="2.77734375" style="4" customWidth="1"/>
    <col min="1800" max="1800" width="1.77734375" style="4" customWidth="1"/>
    <col min="1801" max="1801" width="8.77734375" style="4" customWidth="1"/>
    <col min="1802" max="1802" width="23.44140625" style="4" customWidth="1"/>
    <col min="1803" max="1803" width="1.77734375" style="4" customWidth="1"/>
    <col min="1804" max="1804" width="23.109375" style="4" customWidth="1"/>
    <col min="1805" max="2046" width="9.77734375" style="4"/>
    <col min="2047" max="2047" width="2.77734375" style="4" customWidth="1"/>
    <col min="2048" max="2048" width="42.77734375" style="4" customWidth="1"/>
    <col min="2049" max="2049" width="1.77734375" style="4" customWidth="1"/>
    <col min="2050" max="2051" width="2.77734375" style="4" customWidth="1"/>
    <col min="2052" max="2052" width="23.77734375" style="4" customWidth="1"/>
    <col min="2053" max="2053" width="2.77734375" style="4" customWidth="1"/>
    <col min="2054" max="2054" width="22" style="4" customWidth="1"/>
    <col min="2055" max="2055" width="2.77734375" style="4" customWidth="1"/>
    <col min="2056" max="2056" width="1.77734375" style="4" customWidth="1"/>
    <col min="2057" max="2057" width="8.77734375" style="4" customWidth="1"/>
    <col min="2058" max="2058" width="23.44140625" style="4" customWidth="1"/>
    <col min="2059" max="2059" width="1.77734375" style="4" customWidth="1"/>
    <col min="2060" max="2060" width="23.109375" style="4" customWidth="1"/>
    <col min="2061" max="2302" width="9.77734375" style="4"/>
    <col min="2303" max="2303" width="2.77734375" style="4" customWidth="1"/>
    <col min="2304" max="2304" width="42.77734375" style="4" customWidth="1"/>
    <col min="2305" max="2305" width="1.77734375" style="4" customWidth="1"/>
    <col min="2306" max="2307" width="2.77734375" style="4" customWidth="1"/>
    <col min="2308" max="2308" width="23.77734375" style="4" customWidth="1"/>
    <col min="2309" max="2309" width="2.77734375" style="4" customWidth="1"/>
    <col min="2310" max="2310" width="22" style="4" customWidth="1"/>
    <col min="2311" max="2311" width="2.77734375" style="4" customWidth="1"/>
    <col min="2312" max="2312" width="1.77734375" style="4" customWidth="1"/>
    <col min="2313" max="2313" width="8.77734375" style="4" customWidth="1"/>
    <col min="2314" max="2314" width="23.44140625" style="4" customWidth="1"/>
    <col min="2315" max="2315" width="1.77734375" style="4" customWidth="1"/>
    <col min="2316" max="2316" width="23.109375" style="4" customWidth="1"/>
    <col min="2317" max="2558" width="9.77734375" style="4"/>
    <col min="2559" max="2559" width="2.77734375" style="4" customWidth="1"/>
    <col min="2560" max="2560" width="42.77734375" style="4" customWidth="1"/>
    <col min="2561" max="2561" width="1.77734375" style="4" customWidth="1"/>
    <col min="2562" max="2563" width="2.77734375" style="4" customWidth="1"/>
    <col min="2564" max="2564" width="23.77734375" style="4" customWidth="1"/>
    <col min="2565" max="2565" width="2.77734375" style="4" customWidth="1"/>
    <col min="2566" max="2566" width="22" style="4" customWidth="1"/>
    <col min="2567" max="2567" width="2.77734375" style="4" customWidth="1"/>
    <col min="2568" max="2568" width="1.77734375" style="4" customWidth="1"/>
    <col min="2569" max="2569" width="8.77734375" style="4" customWidth="1"/>
    <col min="2570" max="2570" width="23.44140625" style="4" customWidth="1"/>
    <col min="2571" max="2571" width="1.77734375" style="4" customWidth="1"/>
    <col min="2572" max="2572" width="23.109375" style="4" customWidth="1"/>
    <col min="2573" max="2814" width="9.77734375" style="4"/>
    <col min="2815" max="2815" width="2.77734375" style="4" customWidth="1"/>
    <col min="2816" max="2816" width="42.77734375" style="4" customWidth="1"/>
    <col min="2817" max="2817" width="1.77734375" style="4" customWidth="1"/>
    <col min="2818" max="2819" width="2.77734375" style="4" customWidth="1"/>
    <col min="2820" max="2820" width="23.77734375" style="4" customWidth="1"/>
    <col min="2821" max="2821" width="2.77734375" style="4" customWidth="1"/>
    <col min="2822" max="2822" width="22" style="4" customWidth="1"/>
    <col min="2823" max="2823" width="2.77734375" style="4" customWidth="1"/>
    <col min="2824" max="2824" width="1.77734375" style="4" customWidth="1"/>
    <col min="2825" max="2825" width="8.77734375" style="4" customWidth="1"/>
    <col min="2826" max="2826" width="23.44140625" style="4" customWidth="1"/>
    <col min="2827" max="2827" width="1.77734375" style="4" customWidth="1"/>
    <col min="2828" max="2828" width="23.109375" style="4" customWidth="1"/>
    <col min="2829" max="3070" width="9.77734375" style="4"/>
    <col min="3071" max="3071" width="2.77734375" style="4" customWidth="1"/>
    <col min="3072" max="3072" width="42.77734375" style="4" customWidth="1"/>
    <col min="3073" max="3073" width="1.77734375" style="4" customWidth="1"/>
    <col min="3074" max="3075" width="2.77734375" style="4" customWidth="1"/>
    <col min="3076" max="3076" width="23.77734375" style="4" customWidth="1"/>
    <col min="3077" max="3077" width="2.77734375" style="4" customWidth="1"/>
    <col min="3078" max="3078" width="22" style="4" customWidth="1"/>
    <col min="3079" max="3079" width="2.77734375" style="4" customWidth="1"/>
    <col min="3080" max="3080" width="1.77734375" style="4" customWidth="1"/>
    <col min="3081" max="3081" width="8.77734375" style="4" customWidth="1"/>
    <col min="3082" max="3082" width="23.44140625" style="4" customWidth="1"/>
    <col min="3083" max="3083" width="1.77734375" style="4" customWidth="1"/>
    <col min="3084" max="3084" width="23.109375" style="4" customWidth="1"/>
    <col min="3085" max="3326" width="9.77734375" style="4"/>
    <col min="3327" max="3327" width="2.77734375" style="4" customWidth="1"/>
    <col min="3328" max="3328" width="42.77734375" style="4" customWidth="1"/>
    <col min="3329" max="3329" width="1.77734375" style="4" customWidth="1"/>
    <col min="3330" max="3331" width="2.77734375" style="4" customWidth="1"/>
    <col min="3332" max="3332" width="23.77734375" style="4" customWidth="1"/>
    <col min="3333" max="3333" width="2.77734375" style="4" customWidth="1"/>
    <col min="3334" max="3334" width="22" style="4" customWidth="1"/>
    <col min="3335" max="3335" width="2.77734375" style="4" customWidth="1"/>
    <col min="3336" max="3336" width="1.77734375" style="4" customWidth="1"/>
    <col min="3337" max="3337" width="8.77734375" style="4" customWidth="1"/>
    <col min="3338" max="3338" width="23.44140625" style="4" customWidth="1"/>
    <col min="3339" max="3339" width="1.77734375" style="4" customWidth="1"/>
    <col min="3340" max="3340" width="23.109375" style="4" customWidth="1"/>
    <col min="3341" max="3582" width="9.77734375" style="4"/>
    <col min="3583" max="3583" width="2.77734375" style="4" customWidth="1"/>
    <col min="3584" max="3584" width="42.77734375" style="4" customWidth="1"/>
    <col min="3585" max="3585" width="1.77734375" style="4" customWidth="1"/>
    <col min="3586" max="3587" width="2.77734375" style="4" customWidth="1"/>
    <col min="3588" max="3588" width="23.77734375" style="4" customWidth="1"/>
    <col min="3589" max="3589" width="2.77734375" style="4" customWidth="1"/>
    <col min="3590" max="3590" width="22" style="4" customWidth="1"/>
    <col min="3591" max="3591" width="2.77734375" style="4" customWidth="1"/>
    <col min="3592" max="3592" width="1.77734375" style="4" customWidth="1"/>
    <col min="3593" max="3593" width="8.77734375" style="4" customWidth="1"/>
    <col min="3594" max="3594" width="23.44140625" style="4" customWidth="1"/>
    <col min="3595" max="3595" width="1.77734375" style="4" customWidth="1"/>
    <col min="3596" max="3596" width="23.109375" style="4" customWidth="1"/>
    <col min="3597" max="3838" width="9.77734375" style="4"/>
    <col min="3839" max="3839" width="2.77734375" style="4" customWidth="1"/>
    <col min="3840" max="3840" width="42.77734375" style="4" customWidth="1"/>
    <col min="3841" max="3841" width="1.77734375" style="4" customWidth="1"/>
    <col min="3842" max="3843" width="2.77734375" style="4" customWidth="1"/>
    <col min="3844" max="3844" width="23.77734375" style="4" customWidth="1"/>
    <col min="3845" max="3845" width="2.77734375" style="4" customWidth="1"/>
    <col min="3846" max="3846" width="22" style="4" customWidth="1"/>
    <col min="3847" max="3847" width="2.77734375" style="4" customWidth="1"/>
    <col min="3848" max="3848" width="1.77734375" style="4" customWidth="1"/>
    <col min="3849" max="3849" width="8.77734375" style="4" customWidth="1"/>
    <col min="3850" max="3850" width="23.44140625" style="4" customWidth="1"/>
    <col min="3851" max="3851" width="1.77734375" style="4" customWidth="1"/>
    <col min="3852" max="3852" width="23.109375" style="4" customWidth="1"/>
    <col min="3853" max="4094" width="9.77734375" style="4"/>
    <col min="4095" max="4095" width="2.77734375" style="4" customWidth="1"/>
    <col min="4096" max="4096" width="42.77734375" style="4" customWidth="1"/>
    <col min="4097" max="4097" width="1.77734375" style="4" customWidth="1"/>
    <col min="4098" max="4099" width="2.77734375" style="4" customWidth="1"/>
    <col min="4100" max="4100" width="23.77734375" style="4" customWidth="1"/>
    <col min="4101" max="4101" width="2.77734375" style="4" customWidth="1"/>
    <col min="4102" max="4102" width="22" style="4" customWidth="1"/>
    <col min="4103" max="4103" width="2.77734375" style="4" customWidth="1"/>
    <col min="4104" max="4104" width="1.77734375" style="4" customWidth="1"/>
    <col min="4105" max="4105" width="8.77734375" style="4" customWidth="1"/>
    <col min="4106" max="4106" width="23.44140625" style="4" customWidth="1"/>
    <col min="4107" max="4107" width="1.77734375" style="4" customWidth="1"/>
    <col min="4108" max="4108" width="23.109375" style="4" customWidth="1"/>
    <col min="4109" max="4350" width="9.77734375" style="4"/>
    <col min="4351" max="4351" width="2.77734375" style="4" customWidth="1"/>
    <col min="4352" max="4352" width="42.77734375" style="4" customWidth="1"/>
    <col min="4353" max="4353" width="1.77734375" style="4" customWidth="1"/>
    <col min="4354" max="4355" width="2.77734375" style="4" customWidth="1"/>
    <col min="4356" max="4356" width="23.77734375" style="4" customWidth="1"/>
    <col min="4357" max="4357" width="2.77734375" style="4" customWidth="1"/>
    <col min="4358" max="4358" width="22" style="4" customWidth="1"/>
    <col min="4359" max="4359" width="2.77734375" style="4" customWidth="1"/>
    <col min="4360" max="4360" width="1.77734375" style="4" customWidth="1"/>
    <col min="4361" max="4361" width="8.77734375" style="4" customWidth="1"/>
    <col min="4362" max="4362" width="23.44140625" style="4" customWidth="1"/>
    <col min="4363" max="4363" width="1.77734375" style="4" customWidth="1"/>
    <col min="4364" max="4364" width="23.109375" style="4" customWidth="1"/>
    <col min="4365" max="4606" width="9.77734375" style="4"/>
    <col min="4607" max="4607" width="2.77734375" style="4" customWidth="1"/>
    <col min="4608" max="4608" width="42.77734375" style="4" customWidth="1"/>
    <col min="4609" max="4609" width="1.77734375" style="4" customWidth="1"/>
    <col min="4610" max="4611" width="2.77734375" style="4" customWidth="1"/>
    <col min="4612" max="4612" width="23.77734375" style="4" customWidth="1"/>
    <col min="4613" max="4613" width="2.77734375" style="4" customWidth="1"/>
    <col min="4614" max="4614" width="22" style="4" customWidth="1"/>
    <col min="4615" max="4615" width="2.77734375" style="4" customWidth="1"/>
    <col min="4616" max="4616" width="1.77734375" style="4" customWidth="1"/>
    <col min="4617" max="4617" width="8.77734375" style="4" customWidth="1"/>
    <col min="4618" max="4618" width="23.44140625" style="4" customWidth="1"/>
    <col min="4619" max="4619" width="1.77734375" style="4" customWidth="1"/>
    <col min="4620" max="4620" width="23.109375" style="4" customWidth="1"/>
    <col min="4621" max="4862" width="9.77734375" style="4"/>
    <col min="4863" max="4863" width="2.77734375" style="4" customWidth="1"/>
    <col min="4864" max="4864" width="42.77734375" style="4" customWidth="1"/>
    <col min="4865" max="4865" width="1.77734375" style="4" customWidth="1"/>
    <col min="4866" max="4867" width="2.77734375" style="4" customWidth="1"/>
    <col min="4868" max="4868" width="23.77734375" style="4" customWidth="1"/>
    <col min="4869" max="4869" width="2.77734375" style="4" customWidth="1"/>
    <col min="4870" max="4870" width="22" style="4" customWidth="1"/>
    <col min="4871" max="4871" width="2.77734375" style="4" customWidth="1"/>
    <col min="4872" max="4872" width="1.77734375" style="4" customWidth="1"/>
    <col min="4873" max="4873" width="8.77734375" style="4" customWidth="1"/>
    <col min="4874" max="4874" width="23.44140625" style="4" customWidth="1"/>
    <col min="4875" max="4875" width="1.77734375" style="4" customWidth="1"/>
    <col min="4876" max="4876" width="23.109375" style="4" customWidth="1"/>
    <col min="4877" max="5118" width="9.77734375" style="4"/>
    <col min="5119" max="5119" width="2.77734375" style="4" customWidth="1"/>
    <col min="5120" max="5120" width="42.77734375" style="4" customWidth="1"/>
    <col min="5121" max="5121" width="1.77734375" style="4" customWidth="1"/>
    <col min="5122" max="5123" width="2.77734375" style="4" customWidth="1"/>
    <col min="5124" max="5124" width="23.77734375" style="4" customWidth="1"/>
    <col min="5125" max="5125" width="2.77734375" style="4" customWidth="1"/>
    <col min="5126" max="5126" width="22" style="4" customWidth="1"/>
    <col min="5127" max="5127" width="2.77734375" style="4" customWidth="1"/>
    <col min="5128" max="5128" width="1.77734375" style="4" customWidth="1"/>
    <col min="5129" max="5129" width="8.77734375" style="4" customWidth="1"/>
    <col min="5130" max="5130" width="23.44140625" style="4" customWidth="1"/>
    <col min="5131" max="5131" width="1.77734375" style="4" customWidth="1"/>
    <col min="5132" max="5132" width="23.109375" style="4" customWidth="1"/>
    <col min="5133" max="5374" width="9.77734375" style="4"/>
    <col min="5375" max="5375" width="2.77734375" style="4" customWidth="1"/>
    <col min="5376" max="5376" width="42.77734375" style="4" customWidth="1"/>
    <col min="5377" max="5377" width="1.77734375" style="4" customWidth="1"/>
    <col min="5378" max="5379" width="2.77734375" style="4" customWidth="1"/>
    <col min="5380" max="5380" width="23.77734375" style="4" customWidth="1"/>
    <col min="5381" max="5381" width="2.77734375" style="4" customWidth="1"/>
    <col min="5382" max="5382" width="22" style="4" customWidth="1"/>
    <col min="5383" max="5383" width="2.77734375" style="4" customWidth="1"/>
    <col min="5384" max="5384" width="1.77734375" style="4" customWidth="1"/>
    <col min="5385" max="5385" width="8.77734375" style="4" customWidth="1"/>
    <col min="5386" max="5386" width="23.44140625" style="4" customWidth="1"/>
    <col min="5387" max="5387" width="1.77734375" style="4" customWidth="1"/>
    <col min="5388" max="5388" width="23.109375" style="4" customWidth="1"/>
    <col min="5389" max="5630" width="9.77734375" style="4"/>
    <col min="5631" max="5631" width="2.77734375" style="4" customWidth="1"/>
    <col min="5632" max="5632" width="42.77734375" style="4" customWidth="1"/>
    <col min="5633" max="5633" width="1.77734375" style="4" customWidth="1"/>
    <col min="5634" max="5635" width="2.77734375" style="4" customWidth="1"/>
    <col min="5636" max="5636" width="23.77734375" style="4" customWidth="1"/>
    <col min="5637" max="5637" width="2.77734375" style="4" customWidth="1"/>
    <col min="5638" max="5638" width="22" style="4" customWidth="1"/>
    <col min="5639" max="5639" width="2.77734375" style="4" customWidth="1"/>
    <col min="5640" max="5640" width="1.77734375" style="4" customWidth="1"/>
    <col min="5641" max="5641" width="8.77734375" style="4" customWidth="1"/>
    <col min="5642" max="5642" width="23.44140625" style="4" customWidth="1"/>
    <col min="5643" max="5643" width="1.77734375" style="4" customWidth="1"/>
    <col min="5644" max="5644" width="23.109375" style="4" customWidth="1"/>
    <col min="5645" max="5886" width="9.77734375" style="4"/>
    <col min="5887" max="5887" width="2.77734375" style="4" customWidth="1"/>
    <col min="5888" max="5888" width="42.77734375" style="4" customWidth="1"/>
    <col min="5889" max="5889" width="1.77734375" style="4" customWidth="1"/>
    <col min="5890" max="5891" width="2.77734375" style="4" customWidth="1"/>
    <col min="5892" max="5892" width="23.77734375" style="4" customWidth="1"/>
    <col min="5893" max="5893" width="2.77734375" style="4" customWidth="1"/>
    <col min="5894" max="5894" width="22" style="4" customWidth="1"/>
    <col min="5895" max="5895" width="2.77734375" style="4" customWidth="1"/>
    <col min="5896" max="5896" width="1.77734375" style="4" customWidth="1"/>
    <col min="5897" max="5897" width="8.77734375" style="4" customWidth="1"/>
    <col min="5898" max="5898" width="23.44140625" style="4" customWidth="1"/>
    <col min="5899" max="5899" width="1.77734375" style="4" customWidth="1"/>
    <col min="5900" max="5900" width="23.109375" style="4" customWidth="1"/>
    <col min="5901" max="6142" width="9.77734375" style="4"/>
    <col min="6143" max="6143" width="2.77734375" style="4" customWidth="1"/>
    <col min="6144" max="6144" width="42.77734375" style="4" customWidth="1"/>
    <col min="6145" max="6145" width="1.77734375" style="4" customWidth="1"/>
    <col min="6146" max="6147" width="2.77734375" style="4" customWidth="1"/>
    <col min="6148" max="6148" width="23.77734375" style="4" customWidth="1"/>
    <col min="6149" max="6149" width="2.77734375" style="4" customWidth="1"/>
    <col min="6150" max="6150" width="22" style="4" customWidth="1"/>
    <col min="6151" max="6151" width="2.77734375" style="4" customWidth="1"/>
    <col min="6152" max="6152" width="1.77734375" style="4" customWidth="1"/>
    <col min="6153" max="6153" width="8.77734375" style="4" customWidth="1"/>
    <col min="6154" max="6154" width="23.44140625" style="4" customWidth="1"/>
    <col min="6155" max="6155" width="1.77734375" style="4" customWidth="1"/>
    <col min="6156" max="6156" width="23.109375" style="4" customWidth="1"/>
    <col min="6157" max="6398" width="9.77734375" style="4"/>
    <col min="6399" max="6399" width="2.77734375" style="4" customWidth="1"/>
    <col min="6400" max="6400" width="42.77734375" style="4" customWidth="1"/>
    <col min="6401" max="6401" width="1.77734375" style="4" customWidth="1"/>
    <col min="6402" max="6403" width="2.77734375" style="4" customWidth="1"/>
    <col min="6404" max="6404" width="23.77734375" style="4" customWidth="1"/>
    <col min="6405" max="6405" width="2.77734375" style="4" customWidth="1"/>
    <col min="6406" max="6406" width="22" style="4" customWidth="1"/>
    <col min="6407" max="6407" width="2.77734375" style="4" customWidth="1"/>
    <col min="6408" max="6408" width="1.77734375" style="4" customWidth="1"/>
    <col min="6409" max="6409" width="8.77734375" style="4" customWidth="1"/>
    <col min="6410" max="6410" width="23.44140625" style="4" customWidth="1"/>
    <col min="6411" max="6411" width="1.77734375" style="4" customWidth="1"/>
    <col min="6412" max="6412" width="23.109375" style="4" customWidth="1"/>
    <col min="6413" max="6654" width="9.77734375" style="4"/>
    <col min="6655" max="6655" width="2.77734375" style="4" customWidth="1"/>
    <col min="6656" max="6656" width="42.77734375" style="4" customWidth="1"/>
    <col min="6657" max="6657" width="1.77734375" style="4" customWidth="1"/>
    <col min="6658" max="6659" width="2.77734375" style="4" customWidth="1"/>
    <col min="6660" max="6660" width="23.77734375" style="4" customWidth="1"/>
    <col min="6661" max="6661" width="2.77734375" style="4" customWidth="1"/>
    <col min="6662" max="6662" width="22" style="4" customWidth="1"/>
    <col min="6663" max="6663" width="2.77734375" style="4" customWidth="1"/>
    <col min="6664" max="6664" width="1.77734375" style="4" customWidth="1"/>
    <col min="6665" max="6665" width="8.77734375" style="4" customWidth="1"/>
    <col min="6666" max="6666" width="23.44140625" style="4" customWidth="1"/>
    <col min="6667" max="6667" width="1.77734375" style="4" customWidth="1"/>
    <col min="6668" max="6668" width="23.109375" style="4" customWidth="1"/>
    <col min="6669" max="6910" width="9.77734375" style="4"/>
    <col min="6911" max="6911" width="2.77734375" style="4" customWidth="1"/>
    <col min="6912" max="6912" width="42.77734375" style="4" customWidth="1"/>
    <col min="6913" max="6913" width="1.77734375" style="4" customWidth="1"/>
    <col min="6914" max="6915" width="2.77734375" style="4" customWidth="1"/>
    <col min="6916" max="6916" width="23.77734375" style="4" customWidth="1"/>
    <col min="6917" max="6917" width="2.77734375" style="4" customWidth="1"/>
    <col min="6918" max="6918" width="22" style="4" customWidth="1"/>
    <col min="6919" max="6919" width="2.77734375" style="4" customWidth="1"/>
    <col min="6920" max="6920" width="1.77734375" style="4" customWidth="1"/>
    <col min="6921" max="6921" width="8.77734375" style="4" customWidth="1"/>
    <col min="6922" max="6922" width="23.44140625" style="4" customWidth="1"/>
    <col min="6923" max="6923" width="1.77734375" style="4" customWidth="1"/>
    <col min="6924" max="6924" width="23.109375" style="4" customWidth="1"/>
    <col min="6925" max="7166" width="9.77734375" style="4"/>
    <col min="7167" max="7167" width="2.77734375" style="4" customWidth="1"/>
    <col min="7168" max="7168" width="42.77734375" style="4" customWidth="1"/>
    <col min="7169" max="7169" width="1.77734375" style="4" customWidth="1"/>
    <col min="7170" max="7171" width="2.77734375" style="4" customWidth="1"/>
    <col min="7172" max="7172" width="23.77734375" style="4" customWidth="1"/>
    <col min="7173" max="7173" width="2.77734375" style="4" customWidth="1"/>
    <col min="7174" max="7174" width="22" style="4" customWidth="1"/>
    <col min="7175" max="7175" width="2.77734375" style="4" customWidth="1"/>
    <col min="7176" max="7176" width="1.77734375" style="4" customWidth="1"/>
    <col min="7177" max="7177" width="8.77734375" style="4" customWidth="1"/>
    <col min="7178" max="7178" width="23.44140625" style="4" customWidth="1"/>
    <col min="7179" max="7179" width="1.77734375" style="4" customWidth="1"/>
    <col min="7180" max="7180" width="23.109375" style="4" customWidth="1"/>
    <col min="7181" max="7422" width="9.77734375" style="4"/>
    <col min="7423" max="7423" width="2.77734375" style="4" customWidth="1"/>
    <col min="7424" max="7424" width="42.77734375" style="4" customWidth="1"/>
    <col min="7425" max="7425" width="1.77734375" style="4" customWidth="1"/>
    <col min="7426" max="7427" width="2.77734375" style="4" customWidth="1"/>
    <col min="7428" max="7428" width="23.77734375" style="4" customWidth="1"/>
    <col min="7429" max="7429" width="2.77734375" style="4" customWidth="1"/>
    <col min="7430" max="7430" width="22" style="4" customWidth="1"/>
    <col min="7431" max="7431" width="2.77734375" style="4" customWidth="1"/>
    <col min="7432" max="7432" width="1.77734375" style="4" customWidth="1"/>
    <col min="7433" max="7433" width="8.77734375" style="4" customWidth="1"/>
    <col min="7434" max="7434" width="23.44140625" style="4" customWidth="1"/>
    <col min="7435" max="7435" width="1.77734375" style="4" customWidth="1"/>
    <col min="7436" max="7436" width="23.109375" style="4" customWidth="1"/>
    <col min="7437" max="7678" width="9.77734375" style="4"/>
    <col min="7679" max="7679" width="2.77734375" style="4" customWidth="1"/>
    <col min="7680" max="7680" width="42.77734375" style="4" customWidth="1"/>
    <col min="7681" max="7681" width="1.77734375" style="4" customWidth="1"/>
    <col min="7682" max="7683" width="2.77734375" style="4" customWidth="1"/>
    <col min="7684" max="7684" width="23.77734375" style="4" customWidth="1"/>
    <col min="7685" max="7685" width="2.77734375" style="4" customWidth="1"/>
    <col min="7686" max="7686" width="22" style="4" customWidth="1"/>
    <col min="7687" max="7687" width="2.77734375" style="4" customWidth="1"/>
    <col min="7688" max="7688" width="1.77734375" style="4" customWidth="1"/>
    <col min="7689" max="7689" width="8.77734375" style="4" customWidth="1"/>
    <col min="7690" max="7690" width="23.44140625" style="4" customWidth="1"/>
    <col min="7691" max="7691" width="1.77734375" style="4" customWidth="1"/>
    <col min="7692" max="7692" width="23.109375" style="4" customWidth="1"/>
    <col min="7693" max="7934" width="9.77734375" style="4"/>
    <col min="7935" max="7935" width="2.77734375" style="4" customWidth="1"/>
    <col min="7936" max="7936" width="42.77734375" style="4" customWidth="1"/>
    <col min="7937" max="7937" width="1.77734375" style="4" customWidth="1"/>
    <col min="7938" max="7939" width="2.77734375" style="4" customWidth="1"/>
    <col min="7940" max="7940" width="23.77734375" style="4" customWidth="1"/>
    <col min="7941" max="7941" width="2.77734375" style="4" customWidth="1"/>
    <col min="7942" max="7942" width="22" style="4" customWidth="1"/>
    <col min="7943" max="7943" width="2.77734375" style="4" customWidth="1"/>
    <col min="7944" max="7944" width="1.77734375" style="4" customWidth="1"/>
    <col min="7945" max="7945" width="8.77734375" style="4" customWidth="1"/>
    <col min="7946" max="7946" width="23.44140625" style="4" customWidth="1"/>
    <col min="7947" max="7947" width="1.77734375" style="4" customWidth="1"/>
    <col min="7948" max="7948" width="23.109375" style="4" customWidth="1"/>
    <col min="7949" max="8190" width="9.77734375" style="4"/>
    <col min="8191" max="8191" width="2.77734375" style="4" customWidth="1"/>
    <col min="8192" max="8192" width="42.77734375" style="4" customWidth="1"/>
    <col min="8193" max="8193" width="1.77734375" style="4" customWidth="1"/>
    <col min="8194" max="8195" width="2.77734375" style="4" customWidth="1"/>
    <col min="8196" max="8196" width="23.77734375" style="4" customWidth="1"/>
    <col min="8197" max="8197" width="2.77734375" style="4" customWidth="1"/>
    <col min="8198" max="8198" width="22" style="4" customWidth="1"/>
    <col min="8199" max="8199" width="2.77734375" style="4" customWidth="1"/>
    <col min="8200" max="8200" width="1.77734375" style="4" customWidth="1"/>
    <col min="8201" max="8201" width="8.77734375" style="4" customWidth="1"/>
    <col min="8202" max="8202" width="23.44140625" style="4" customWidth="1"/>
    <col min="8203" max="8203" width="1.77734375" style="4" customWidth="1"/>
    <col min="8204" max="8204" width="23.109375" style="4" customWidth="1"/>
    <col min="8205" max="8446" width="9.77734375" style="4"/>
    <col min="8447" max="8447" width="2.77734375" style="4" customWidth="1"/>
    <col min="8448" max="8448" width="42.77734375" style="4" customWidth="1"/>
    <col min="8449" max="8449" width="1.77734375" style="4" customWidth="1"/>
    <col min="8450" max="8451" width="2.77734375" style="4" customWidth="1"/>
    <col min="8452" max="8452" width="23.77734375" style="4" customWidth="1"/>
    <col min="8453" max="8453" width="2.77734375" style="4" customWidth="1"/>
    <col min="8454" max="8454" width="22" style="4" customWidth="1"/>
    <col min="8455" max="8455" width="2.77734375" style="4" customWidth="1"/>
    <col min="8456" max="8456" width="1.77734375" style="4" customWidth="1"/>
    <col min="8457" max="8457" width="8.77734375" style="4" customWidth="1"/>
    <col min="8458" max="8458" width="23.44140625" style="4" customWidth="1"/>
    <col min="8459" max="8459" width="1.77734375" style="4" customWidth="1"/>
    <col min="8460" max="8460" width="23.109375" style="4" customWidth="1"/>
    <col min="8461" max="8702" width="9.77734375" style="4"/>
    <col min="8703" max="8703" width="2.77734375" style="4" customWidth="1"/>
    <col min="8704" max="8704" width="42.77734375" style="4" customWidth="1"/>
    <col min="8705" max="8705" width="1.77734375" style="4" customWidth="1"/>
    <col min="8706" max="8707" width="2.77734375" style="4" customWidth="1"/>
    <col min="8708" max="8708" width="23.77734375" style="4" customWidth="1"/>
    <col min="8709" max="8709" width="2.77734375" style="4" customWidth="1"/>
    <col min="8710" max="8710" width="22" style="4" customWidth="1"/>
    <col min="8711" max="8711" width="2.77734375" style="4" customWidth="1"/>
    <col min="8712" max="8712" width="1.77734375" style="4" customWidth="1"/>
    <col min="8713" max="8713" width="8.77734375" style="4" customWidth="1"/>
    <col min="8714" max="8714" width="23.44140625" style="4" customWidth="1"/>
    <col min="8715" max="8715" width="1.77734375" style="4" customWidth="1"/>
    <col min="8716" max="8716" width="23.109375" style="4" customWidth="1"/>
    <col min="8717" max="8958" width="9.77734375" style="4"/>
    <col min="8959" max="8959" width="2.77734375" style="4" customWidth="1"/>
    <col min="8960" max="8960" width="42.77734375" style="4" customWidth="1"/>
    <col min="8961" max="8961" width="1.77734375" style="4" customWidth="1"/>
    <col min="8962" max="8963" width="2.77734375" style="4" customWidth="1"/>
    <col min="8964" max="8964" width="23.77734375" style="4" customWidth="1"/>
    <col min="8965" max="8965" width="2.77734375" style="4" customWidth="1"/>
    <col min="8966" max="8966" width="22" style="4" customWidth="1"/>
    <col min="8967" max="8967" width="2.77734375" style="4" customWidth="1"/>
    <col min="8968" max="8968" width="1.77734375" style="4" customWidth="1"/>
    <col min="8969" max="8969" width="8.77734375" style="4" customWidth="1"/>
    <col min="8970" max="8970" width="23.44140625" style="4" customWidth="1"/>
    <col min="8971" max="8971" width="1.77734375" style="4" customWidth="1"/>
    <col min="8972" max="8972" width="23.109375" style="4" customWidth="1"/>
    <col min="8973" max="9214" width="9.77734375" style="4"/>
    <col min="9215" max="9215" width="2.77734375" style="4" customWidth="1"/>
    <col min="9216" max="9216" width="42.77734375" style="4" customWidth="1"/>
    <col min="9217" max="9217" width="1.77734375" style="4" customWidth="1"/>
    <col min="9218" max="9219" width="2.77734375" style="4" customWidth="1"/>
    <col min="9220" max="9220" width="23.77734375" style="4" customWidth="1"/>
    <col min="9221" max="9221" width="2.77734375" style="4" customWidth="1"/>
    <col min="9222" max="9222" width="22" style="4" customWidth="1"/>
    <col min="9223" max="9223" width="2.77734375" style="4" customWidth="1"/>
    <col min="9224" max="9224" width="1.77734375" style="4" customWidth="1"/>
    <col min="9225" max="9225" width="8.77734375" style="4" customWidth="1"/>
    <col min="9226" max="9226" width="23.44140625" style="4" customWidth="1"/>
    <col min="9227" max="9227" width="1.77734375" style="4" customWidth="1"/>
    <col min="9228" max="9228" width="23.109375" style="4" customWidth="1"/>
    <col min="9229" max="9470" width="9.77734375" style="4"/>
    <col min="9471" max="9471" width="2.77734375" style="4" customWidth="1"/>
    <col min="9472" max="9472" width="42.77734375" style="4" customWidth="1"/>
    <col min="9473" max="9473" width="1.77734375" style="4" customWidth="1"/>
    <col min="9474" max="9475" width="2.77734375" style="4" customWidth="1"/>
    <col min="9476" max="9476" width="23.77734375" style="4" customWidth="1"/>
    <col min="9477" max="9477" width="2.77734375" style="4" customWidth="1"/>
    <col min="9478" max="9478" width="22" style="4" customWidth="1"/>
    <col min="9479" max="9479" width="2.77734375" style="4" customWidth="1"/>
    <col min="9480" max="9480" width="1.77734375" style="4" customWidth="1"/>
    <col min="9481" max="9481" width="8.77734375" style="4" customWidth="1"/>
    <col min="9482" max="9482" width="23.44140625" style="4" customWidth="1"/>
    <col min="9483" max="9483" width="1.77734375" style="4" customWidth="1"/>
    <col min="9484" max="9484" width="23.109375" style="4" customWidth="1"/>
    <col min="9485" max="9726" width="9.77734375" style="4"/>
    <col min="9727" max="9727" width="2.77734375" style="4" customWidth="1"/>
    <col min="9728" max="9728" width="42.77734375" style="4" customWidth="1"/>
    <col min="9729" max="9729" width="1.77734375" style="4" customWidth="1"/>
    <col min="9730" max="9731" width="2.77734375" style="4" customWidth="1"/>
    <col min="9732" max="9732" width="23.77734375" style="4" customWidth="1"/>
    <col min="9733" max="9733" width="2.77734375" style="4" customWidth="1"/>
    <col min="9734" max="9734" width="22" style="4" customWidth="1"/>
    <col min="9735" max="9735" width="2.77734375" style="4" customWidth="1"/>
    <col min="9736" max="9736" width="1.77734375" style="4" customWidth="1"/>
    <col min="9737" max="9737" width="8.77734375" style="4" customWidth="1"/>
    <col min="9738" max="9738" width="23.44140625" style="4" customWidth="1"/>
    <col min="9739" max="9739" width="1.77734375" style="4" customWidth="1"/>
    <col min="9740" max="9740" width="23.109375" style="4" customWidth="1"/>
    <col min="9741" max="9982" width="9.77734375" style="4"/>
    <col min="9983" max="9983" width="2.77734375" style="4" customWidth="1"/>
    <col min="9984" max="9984" width="42.77734375" style="4" customWidth="1"/>
    <col min="9985" max="9985" width="1.77734375" style="4" customWidth="1"/>
    <col min="9986" max="9987" width="2.77734375" style="4" customWidth="1"/>
    <col min="9988" max="9988" width="23.77734375" style="4" customWidth="1"/>
    <col min="9989" max="9989" width="2.77734375" style="4" customWidth="1"/>
    <col min="9990" max="9990" width="22" style="4" customWidth="1"/>
    <col min="9991" max="9991" width="2.77734375" style="4" customWidth="1"/>
    <col min="9992" max="9992" width="1.77734375" style="4" customWidth="1"/>
    <col min="9993" max="9993" width="8.77734375" style="4" customWidth="1"/>
    <col min="9994" max="9994" width="23.44140625" style="4" customWidth="1"/>
    <col min="9995" max="9995" width="1.77734375" style="4" customWidth="1"/>
    <col min="9996" max="9996" width="23.109375" style="4" customWidth="1"/>
    <col min="9997" max="10238" width="9.77734375" style="4"/>
    <col min="10239" max="10239" width="2.77734375" style="4" customWidth="1"/>
    <col min="10240" max="10240" width="42.77734375" style="4" customWidth="1"/>
    <col min="10241" max="10241" width="1.77734375" style="4" customWidth="1"/>
    <col min="10242" max="10243" width="2.77734375" style="4" customWidth="1"/>
    <col min="10244" max="10244" width="23.77734375" style="4" customWidth="1"/>
    <col min="10245" max="10245" width="2.77734375" style="4" customWidth="1"/>
    <col min="10246" max="10246" width="22" style="4" customWidth="1"/>
    <col min="10247" max="10247" width="2.77734375" style="4" customWidth="1"/>
    <col min="10248" max="10248" width="1.77734375" style="4" customWidth="1"/>
    <col min="10249" max="10249" width="8.77734375" style="4" customWidth="1"/>
    <col min="10250" max="10250" width="23.44140625" style="4" customWidth="1"/>
    <col min="10251" max="10251" width="1.77734375" style="4" customWidth="1"/>
    <col min="10252" max="10252" width="23.109375" style="4" customWidth="1"/>
    <col min="10253" max="10494" width="9.77734375" style="4"/>
    <col min="10495" max="10495" width="2.77734375" style="4" customWidth="1"/>
    <col min="10496" max="10496" width="42.77734375" style="4" customWidth="1"/>
    <col min="10497" max="10497" width="1.77734375" style="4" customWidth="1"/>
    <col min="10498" max="10499" width="2.77734375" style="4" customWidth="1"/>
    <col min="10500" max="10500" width="23.77734375" style="4" customWidth="1"/>
    <col min="10501" max="10501" width="2.77734375" style="4" customWidth="1"/>
    <col min="10502" max="10502" width="22" style="4" customWidth="1"/>
    <col min="10503" max="10503" width="2.77734375" style="4" customWidth="1"/>
    <col min="10504" max="10504" width="1.77734375" style="4" customWidth="1"/>
    <col min="10505" max="10505" width="8.77734375" style="4" customWidth="1"/>
    <col min="10506" max="10506" width="23.44140625" style="4" customWidth="1"/>
    <col min="10507" max="10507" width="1.77734375" style="4" customWidth="1"/>
    <col min="10508" max="10508" width="23.109375" style="4" customWidth="1"/>
    <col min="10509" max="10750" width="9.77734375" style="4"/>
    <col min="10751" max="10751" width="2.77734375" style="4" customWidth="1"/>
    <col min="10752" max="10752" width="42.77734375" style="4" customWidth="1"/>
    <col min="10753" max="10753" width="1.77734375" style="4" customWidth="1"/>
    <col min="10754" max="10755" width="2.77734375" style="4" customWidth="1"/>
    <col min="10756" max="10756" width="23.77734375" style="4" customWidth="1"/>
    <col min="10757" max="10757" width="2.77734375" style="4" customWidth="1"/>
    <col min="10758" max="10758" width="22" style="4" customWidth="1"/>
    <col min="10759" max="10759" width="2.77734375" style="4" customWidth="1"/>
    <col min="10760" max="10760" width="1.77734375" style="4" customWidth="1"/>
    <col min="10761" max="10761" width="8.77734375" style="4" customWidth="1"/>
    <col min="10762" max="10762" width="23.44140625" style="4" customWidth="1"/>
    <col min="10763" max="10763" width="1.77734375" style="4" customWidth="1"/>
    <col min="10764" max="10764" width="23.109375" style="4" customWidth="1"/>
    <col min="10765" max="11006" width="9.77734375" style="4"/>
    <col min="11007" max="11007" width="2.77734375" style="4" customWidth="1"/>
    <col min="11008" max="11008" width="42.77734375" style="4" customWidth="1"/>
    <col min="11009" max="11009" width="1.77734375" style="4" customWidth="1"/>
    <col min="11010" max="11011" width="2.77734375" style="4" customWidth="1"/>
    <col min="11012" max="11012" width="23.77734375" style="4" customWidth="1"/>
    <col min="11013" max="11013" width="2.77734375" style="4" customWidth="1"/>
    <col min="11014" max="11014" width="22" style="4" customWidth="1"/>
    <col min="11015" max="11015" width="2.77734375" style="4" customWidth="1"/>
    <col min="11016" max="11016" width="1.77734375" style="4" customWidth="1"/>
    <col min="11017" max="11017" width="8.77734375" style="4" customWidth="1"/>
    <col min="11018" max="11018" width="23.44140625" style="4" customWidth="1"/>
    <col min="11019" max="11019" width="1.77734375" style="4" customWidth="1"/>
    <col min="11020" max="11020" width="23.109375" style="4" customWidth="1"/>
    <col min="11021" max="11262" width="9.77734375" style="4"/>
    <col min="11263" max="11263" width="2.77734375" style="4" customWidth="1"/>
    <col min="11264" max="11264" width="42.77734375" style="4" customWidth="1"/>
    <col min="11265" max="11265" width="1.77734375" style="4" customWidth="1"/>
    <col min="11266" max="11267" width="2.77734375" style="4" customWidth="1"/>
    <col min="11268" max="11268" width="23.77734375" style="4" customWidth="1"/>
    <col min="11269" max="11269" width="2.77734375" style="4" customWidth="1"/>
    <col min="11270" max="11270" width="22" style="4" customWidth="1"/>
    <col min="11271" max="11271" width="2.77734375" style="4" customWidth="1"/>
    <col min="11272" max="11272" width="1.77734375" style="4" customWidth="1"/>
    <col min="11273" max="11273" width="8.77734375" style="4" customWidth="1"/>
    <col min="11274" max="11274" width="23.44140625" style="4" customWidth="1"/>
    <col min="11275" max="11275" width="1.77734375" style="4" customWidth="1"/>
    <col min="11276" max="11276" width="23.109375" style="4" customWidth="1"/>
    <col min="11277" max="11518" width="9.77734375" style="4"/>
    <col min="11519" max="11519" width="2.77734375" style="4" customWidth="1"/>
    <col min="11520" max="11520" width="42.77734375" style="4" customWidth="1"/>
    <col min="11521" max="11521" width="1.77734375" style="4" customWidth="1"/>
    <col min="11522" max="11523" width="2.77734375" style="4" customWidth="1"/>
    <col min="11524" max="11524" width="23.77734375" style="4" customWidth="1"/>
    <col min="11525" max="11525" width="2.77734375" style="4" customWidth="1"/>
    <col min="11526" max="11526" width="22" style="4" customWidth="1"/>
    <col min="11527" max="11527" width="2.77734375" style="4" customWidth="1"/>
    <col min="11528" max="11528" width="1.77734375" style="4" customWidth="1"/>
    <col min="11529" max="11529" width="8.77734375" style="4" customWidth="1"/>
    <col min="11530" max="11530" width="23.44140625" style="4" customWidth="1"/>
    <col min="11531" max="11531" width="1.77734375" style="4" customWidth="1"/>
    <col min="11532" max="11532" width="23.109375" style="4" customWidth="1"/>
    <col min="11533" max="11774" width="9.77734375" style="4"/>
    <col min="11775" max="11775" width="2.77734375" style="4" customWidth="1"/>
    <col min="11776" max="11776" width="42.77734375" style="4" customWidth="1"/>
    <col min="11777" max="11777" width="1.77734375" style="4" customWidth="1"/>
    <col min="11778" max="11779" width="2.77734375" style="4" customWidth="1"/>
    <col min="11780" max="11780" width="23.77734375" style="4" customWidth="1"/>
    <col min="11781" max="11781" width="2.77734375" style="4" customWidth="1"/>
    <col min="11782" max="11782" width="22" style="4" customWidth="1"/>
    <col min="11783" max="11783" width="2.77734375" style="4" customWidth="1"/>
    <col min="11784" max="11784" width="1.77734375" style="4" customWidth="1"/>
    <col min="11785" max="11785" width="8.77734375" style="4" customWidth="1"/>
    <col min="11786" max="11786" width="23.44140625" style="4" customWidth="1"/>
    <col min="11787" max="11787" width="1.77734375" style="4" customWidth="1"/>
    <col min="11788" max="11788" width="23.109375" style="4" customWidth="1"/>
    <col min="11789" max="12030" width="9.77734375" style="4"/>
    <col min="12031" max="12031" width="2.77734375" style="4" customWidth="1"/>
    <col min="12032" max="12032" width="42.77734375" style="4" customWidth="1"/>
    <col min="12033" max="12033" width="1.77734375" style="4" customWidth="1"/>
    <col min="12034" max="12035" width="2.77734375" style="4" customWidth="1"/>
    <col min="12036" max="12036" width="23.77734375" style="4" customWidth="1"/>
    <col min="12037" max="12037" width="2.77734375" style="4" customWidth="1"/>
    <col min="12038" max="12038" width="22" style="4" customWidth="1"/>
    <col min="12039" max="12039" width="2.77734375" style="4" customWidth="1"/>
    <col min="12040" max="12040" width="1.77734375" style="4" customWidth="1"/>
    <col min="12041" max="12041" width="8.77734375" style="4" customWidth="1"/>
    <col min="12042" max="12042" width="23.44140625" style="4" customWidth="1"/>
    <col min="12043" max="12043" width="1.77734375" style="4" customWidth="1"/>
    <col min="12044" max="12044" width="23.109375" style="4" customWidth="1"/>
    <col min="12045" max="12286" width="9.77734375" style="4"/>
    <col min="12287" max="12287" width="2.77734375" style="4" customWidth="1"/>
    <col min="12288" max="12288" width="42.77734375" style="4" customWidth="1"/>
    <col min="12289" max="12289" width="1.77734375" style="4" customWidth="1"/>
    <col min="12290" max="12291" width="2.77734375" style="4" customWidth="1"/>
    <col min="12292" max="12292" width="23.77734375" style="4" customWidth="1"/>
    <col min="12293" max="12293" width="2.77734375" style="4" customWidth="1"/>
    <col min="12294" max="12294" width="22" style="4" customWidth="1"/>
    <col min="12295" max="12295" width="2.77734375" style="4" customWidth="1"/>
    <col min="12296" max="12296" width="1.77734375" style="4" customWidth="1"/>
    <col min="12297" max="12297" width="8.77734375" style="4" customWidth="1"/>
    <col min="12298" max="12298" width="23.44140625" style="4" customWidth="1"/>
    <col min="12299" max="12299" width="1.77734375" style="4" customWidth="1"/>
    <col min="12300" max="12300" width="23.109375" style="4" customWidth="1"/>
    <col min="12301" max="12542" width="9.77734375" style="4"/>
    <col min="12543" max="12543" width="2.77734375" style="4" customWidth="1"/>
    <col min="12544" max="12544" width="42.77734375" style="4" customWidth="1"/>
    <col min="12545" max="12545" width="1.77734375" style="4" customWidth="1"/>
    <col min="12546" max="12547" width="2.77734375" style="4" customWidth="1"/>
    <col min="12548" max="12548" width="23.77734375" style="4" customWidth="1"/>
    <col min="12549" max="12549" width="2.77734375" style="4" customWidth="1"/>
    <col min="12550" max="12550" width="22" style="4" customWidth="1"/>
    <col min="12551" max="12551" width="2.77734375" style="4" customWidth="1"/>
    <col min="12552" max="12552" width="1.77734375" style="4" customWidth="1"/>
    <col min="12553" max="12553" width="8.77734375" style="4" customWidth="1"/>
    <col min="12554" max="12554" width="23.44140625" style="4" customWidth="1"/>
    <col min="12555" max="12555" width="1.77734375" style="4" customWidth="1"/>
    <col min="12556" max="12556" width="23.109375" style="4" customWidth="1"/>
    <col min="12557" max="12798" width="9.77734375" style="4"/>
    <col min="12799" max="12799" width="2.77734375" style="4" customWidth="1"/>
    <col min="12800" max="12800" width="42.77734375" style="4" customWidth="1"/>
    <col min="12801" max="12801" width="1.77734375" style="4" customWidth="1"/>
    <col min="12802" max="12803" width="2.77734375" style="4" customWidth="1"/>
    <col min="12804" max="12804" width="23.77734375" style="4" customWidth="1"/>
    <col min="12805" max="12805" width="2.77734375" style="4" customWidth="1"/>
    <col min="12806" max="12806" width="22" style="4" customWidth="1"/>
    <col min="12807" max="12807" width="2.77734375" style="4" customWidth="1"/>
    <col min="12808" max="12808" width="1.77734375" style="4" customWidth="1"/>
    <col min="12809" max="12809" width="8.77734375" style="4" customWidth="1"/>
    <col min="12810" max="12810" width="23.44140625" style="4" customWidth="1"/>
    <col min="12811" max="12811" width="1.77734375" style="4" customWidth="1"/>
    <col min="12812" max="12812" width="23.109375" style="4" customWidth="1"/>
    <col min="12813" max="13054" width="9.77734375" style="4"/>
    <col min="13055" max="13055" width="2.77734375" style="4" customWidth="1"/>
    <col min="13056" max="13056" width="42.77734375" style="4" customWidth="1"/>
    <col min="13057" max="13057" width="1.77734375" style="4" customWidth="1"/>
    <col min="13058" max="13059" width="2.77734375" style="4" customWidth="1"/>
    <col min="13060" max="13060" width="23.77734375" style="4" customWidth="1"/>
    <col min="13061" max="13061" width="2.77734375" style="4" customWidth="1"/>
    <col min="13062" max="13062" width="22" style="4" customWidth="1"/>
    <col min="13063" max="13063" width="2.77734375" style="4" customWidth="1"/>
    <col min="13064" max="13064" width="1.77734375" style="4" customWidth="1"/>
    <col min="13065" max="13065" width="8.77734375" style="4" customWidth="1"/>
    <col min="13066" max="13066" width="23.44140625" style="4" customWidth="1"/>
    <col min="13067" max="13067" width="1.77734375" style="4" customWidth="1"/>
    <col min="13068" max="13068" width="23.109375" style="4" customWidth="1"/>
    <col min="13069" max="13310" width="9.77734375" style="4"/>
    <col min="13311" max="13311" width="2.77734375" style="4" customWidth="1"/>
    <col min="13312" max="13312" width="42.77734375" style="4" customWidth="1"/>
    <col min="13313" max="13313" width="1.77734375" style="4" customWidth="1"/>
    <col min="13314" max="13315" width="2.77734375" style="4" customWidth="1"/>
    <col min="13316" max="13316" width="23.77734375" style="4" customWidth="1"/>
    <col min="13317" max="13317" width="2.77734375" style="4" customWidth="1"/>
    <col min="13318" max="13318" width="22" style="4" customWidth="1"/>
    <col min="13319" max="13319" width="2.77734375" style="4" customWidth="1"/>
    <col min="13320" max="13320" width="1.77734375" style="4" customWidth="1"/>
    <col min="13321" max="13321" width="8.77734375" style="4" customWidth="1"/>
    <col min="13322" max="13322" width="23.44140625" style="4" customWidth="1"/>
    <col min="13323" max="13323" width="1.77734375" style="4" customWidth="1"/>
    <col min="13324" max="13324" width="23.109375" style="4" customWidth="1"/>
    <col min="13325" max="13566" width="9.77734375" style="4"/>
    <col min="13567" max="13567" width="2.77734375" style="4" customWidth="1"/>
    <col min="13568" max="13568" width="42.77734375" style="4" customWidth="1"/>
    <col min="13569" max="13569" width="1.77734375" style="4" customWidth="1"/>
    <col min="13570" max="13571" width="2.77734375" style="4" customWidth="1"/>
    <col min="13572" max="13572" width="23.77734375" style="4" customWidth="1"/>
    <col min="13573" max="13573" width="2.77734375" style="4" customWidth="1"/>
    <col min="13574" max="13574" width="22" style="4" customWidth="1"/>
    <col min="13575" max="13575" width="2.77734375" style="4" customWidth="1"/>
    <col min="13576" max="13576" width="1.77734375" style="4" customWidth="1"/>
    <col min="13577" max="13577" width="8.77734375" style="4" customWidth="1"/>
    <col min="13578" max="13578" width="23.44140625" style="4" customWidth="1"/>
    <col min="13579" max="13579" width="1.77734375" style="4" customWidth="1"/>
    <col min="13580" max="13580" width="23.109375" style="4" customWidth="1"/>
    <col min="13581" max="13822" width="9.77734375" style="4"/>
    <col min="13823" max="13823" width="2.77734375" style="4" customWidth="1"/>
    <col min="13824" max="13824" width="42.77734375" style="4" customWidth="1"/>
    <col min="13825" max="13825" width="1.77734375" style="4" customWidth="1"/>
    <col min="13826" max="13827" width="2.77734375" style="4" customWidth="1"/>
    <col min="13828" max="13828" width="23.77734375" style="4" customWidth="1"/>
    <col min="13829" max="13829" width="2.77734375" style="4" customWidth="1"/>
    <col min="13830" max="13830" width="22" style="4" customWidth="1"/>
    <col min="13831" max="13831" width="2.77734375" style="4" customWidth="1"/>
    <col min="13832" max="13832" width="1.77734375" style="4" customWidth="1"/>
    <col min="13833" max="13833" width="8.77734375" style="4" customWidth="1"/>
    <col min="13834" max="13834" width="23.44140625" style="4" customWidth="1"/>
    <col min="13835" max="13835" width="1.77734375" style="4" customWidth="1"/>
    <col min="13836" max="13836" width="23.109375" style="4" customWidth="1"/>
    <col min="13837" max="14078" width="9.77734375" style="4"/>
    <col min="14079" max="14079" width="2.77734375" style="4" customWidth="1"/>
    <col min="14080" max="14080" width="42.77734375" style="4" customWidth="1"/>
    <col min="14081" max="14081" width="1.77734375" style="4" customWidth="1"/>
    <col min="14082" max="14083" width="2.77734375" style="4" customWidth="1"/>
    <col min="14084" max="14084" width="23.77734375" style="4" customWidth="1"/>
    <col min="14085" max="14085" width="2.77734375" style="4" customWidth="1"/>
    <col min="14086" max="14086" width="22" style="4" customWidth="1"/>
    <col min="14087" max="14087" width="2.77734375" style="4" customWidth="1"/>
    <col min="14088" max="14088" width="1.77734375" style="4" customWidth="1"/>
    <col min="14089" max="14089" width="8.77734375" style="4" customWidth="1"/>
    <col min="14090" max="14090" width="23.44140625" style="4" customWidth="1"/>
    <col min="14091" max="14091" width="1.77734375" style="4" customWidth="1"/>
    <col min="14092" max="14092" width="23.109375" style="4" customWidth="1"/>
    <col min="14093" max="14334" width="9.77734375" style="4"/>
    <col min="14335" max="14335" width="2.77734375" style="4" customWidth="1"/>
    <col min="14336" max="14336" width="42.77734375" style="4" customWidth="1"/>
    <col min="14337" max="14337" width="1.77734375" style="4" customWidth="1"/>
    <col min="14338" max="14339" width="2.77734375" style="4" customWidth="1"/>
    <col min="14340" max="14340" width="23.77734375" style="4" customWidth="1"/>
    <col min="14341" max="14341" width="2.77734375" style="4" customWidth="1"/>
    <col min="14342" max="14342" width="22" style="4" customWidth="1"/>
    <col min="14343" max="14343" width="2.77734375" style="4" customWidth="1"/>
    <col min="14344" max="14344" width="1.77734375" style="4" customWidth="1"/>
    <col min="14345" max="14345" width="8.77734375" style="4" customWidth="1"/>
    <col min="14346" max="14346" width="23.44140625" style="4" customWidth="1"/>
    <col min="14347" max="14347" width="1.77734375" style="4" customWidth="1"/>
    <col min="14348" max="14348" width="23.109375" style="4" customWidth="1"/>
    <col min="14349" max="14590" width="9.77734375" style="4"/>
    <col min="14591" max="14591" width="2.77734375" style="4" customWidth="1"/>
    <col min="14592" max="14592" width="42.77734375" style="4" customWidth="1"/>
    <col min="14593" max="14593" width="1.77734375" style="4" customWidth="1"/>
    <col min="14594" max="14595" width="2.77734375" style="4" customWidth="1"/>
    <col min="14596" max="14596" width="23.77734375" style="4" customWidth="1"/>
    <col min="14597" max="14597" width="2.77734375" style="4" customWidth="1"/>
    <col min="14598" max="14598" width="22" style="4" customWidth="1"/>
    <col min="14599" max="14599" width="2.77734375" style="4" customWidth="1"/>
    <col min="14600" max="14600" width="1.77734375" style="4" customWidth="1"/>
    <col min="14601" max="14601" width="8.77734375" style="4" customWidth="1"/>
    <col min="14602" max="14602" width="23.44140625" style="4" customWidth="1"/>
    <col min="14603" max="14603" width="1.77734375" style="4" customWidth="1"/>
    <col min="14604" max="14604" width="23.109375" style="4" customWidth="1"/>
    <col min="14605" max="14846" width="9.77734375" style="4"/>
    <col min="14847" max="14847" width="2.77734375" style="4" customWidth="1"/>
    <col min="14848" max="14848" width="42.77734375" style="4" customWidth="1"/>
    <col min="14849" max="14849" width="1.77734375" style="4" customWidth="1"/>
    <col min="14850" max="14851" width="2.77734375" style="4" customWidth="1"/>
    <col min="14852" max="14852" width="23.77734375" style="4" customWidth="1"/>
    <col min="14853" max="14853" width="2.77734375" style="4" customWidth="1"/>
    <col min="14854" max="14854" width="22" style="4" customWidth="1"/>
    <col min="14855" max="14855" width="2.77734375" style="4" customWidth="1"/>
    <col min="14856" max="14856" width="1.77734375" style="4" customWidth="1"/>
    <col min="14857" max="14857" width="8.77734375" style="4" customWidth="1"/>
    <col min="14858" max="14858" width="23.44140625" style="4" customWidth="1"/>
    <col min="14859" max="14859" width="1.77734375" style="4" customWidth="1"/>
    <col min="14860" max="14860" width="23.109375" style="4" customWidth="1"/>
    <col min="14861" max="15102" width="9.77734375" style="4"/>
    <col min="15103" max="15103" width="2.77734375" style="4" customWidth="1"/>
    <col min="15104" max="15104" width="42.77734375" style="4" customWidth="1"/>
    <col min="15105" max="15105" width="1.77734375" style="4" customWidth="1"/>
    <col min="15106" max="15107" width="2.77734375" style="4" customWidth="1"/>
    <col min="15108" max="15108" width="23.77734375" style="4" customWidth="1"/>
    <col min="15109" max="15109" width="2.77734375" style="4" customWidth="1"/>
    <col min="15110" max="15110" width="22" style="4" customWidth="1"/>
    <col min="15111" max="15111" width="2.77734375" style="4" customWidth="1"/>
    <col min="15112" max="15112" width="1.77734375" style="4" customWidth="1"/>
    <col min="15113" max="15113" width="8.77734375" style="4" customWidth="1"/>
    <col min="15114" max="15114" width="23.44140625" style="4" customWidth="1"/>
    <col min="15115" max="15115" width="1.77734375" style="4" customWidth="1"/>
    <col min="15116" max="15116" width="23.109375" style="4" customWidth="1"/>
    <col min="15117" max="15358" width="9.77734375" style="4"/>
    <col min="15359" max="15359" width="2.77734375" style="4" customWidth="1"/>
    <col min="15360" max="15360" width="42.77734375" style="4" customWidth="1"/>
    <col min="15361" max="15361" width="1.77734375" style="4" customWidth="1"/>
    <col min="15362" max="15363" width="2.77734375" style="4" customWidth="1"/>
    <col min="15364" max="15364" width="23.77734375" style="4" customWidth="1"/>
    <col min="15365" max="15365" width="2.77734375" style="4" customWidth="1"/>
    <col min="15366" max="15366" width="22" style="4" customWidth="1"/>
    <col min="15367" max="15367" width="2.77734375" style="4" customWidth="1"/>
    <col min="15368" max="15368" width="1.77734375" style="4" customWidth="1"/>
    <col min="15369" max="15369" width="8.77734375" style="4" customWidth="1"/>
    <col min="15370" max="15370" width="23.44140625" style="4" customWidth="1"/>
    <col min="15371" max="15371" width="1.77734375" style="4" customWidth="1"/>
    <col min="15372" max="15372" width="23.109375" style="4" customWidth="1"/>
    <col min="15373" max="15614" width="9.77734375" style="4"/>
    <col min="15615" max="15615" width="2.77734375" style="4" customWidth="1"/>
    <col min="15616" max="15616" width="42.77734375" style="4" customWidth="1"/>
    <col min="15617" max="15617" width="1.77734375" style="4" customWidth="1"/>
    <col min="15618" max="15619" width="2.77734375" style="4" customWidth="1"/>
    <col min="15620" max="15620" width="23.77734375" style="4" customWidth="1"/>
    <col min="15621" max="15621" width="2.77734375" style="4" customWidth="1"/>
    <col min="15622" max="15622" width="22" style="4" customWidth="1"/>
    <col min="15623" max="15623" width="2.77734375" style="4" customWidth="1"/>
    <col min="15624" max="15624" width="1.77734375" style="4" customWidth="1"/>
    <col min="15625" max="15625" width="8.77734375" style="4" customWidth="1"/>
    <col min="15626" max="15626" width="23.44140625" style="4" customWidth="1"/>
    <col min="15627" max="15627" width="1.77734375" style="4" customWidth="1"/>
    <col min="15628" max="15628" width="23.109375" style="4" customWidth="1"/>
    <col min="15629" max="15870" width="9.77734375" style="4"/>
    <col min="15871" max="15871" width="2.77734375" style="4" customWidth="1"/>
    <col min="15872" max="15872" width="42.77734375" style="4" customWidth="1"/>
    <col min="15873" max="15873" width="1.77734375" style="4" customWidth="1"/>
    <col min="15874" max="15875" width="2.77734375" style="4" customWidth="1"/>
    <col min="15876" max="15876" width="23.77734375" style="4" customWidth="1"/>
    <col min="15877" max="15877" width="2.77734375" style="4" customWidth="1"/>
    <col min="15878" max="15878" width="22" style="4" customWidth="1"/>
    <col min="15879" max="15879" width="2.77734375" style="4" customWidth="1"/>
    <col min="15880" max="15880" width="1.77734375" style="4" customWidth="1"/>
    <col min="15881" max="15881" width="8.77734375" style="4" customWidth="1"/>
    <col min="15882" max="15882" width="23.44140625" style="4" customWidth="1"/>
    <col min="15883" max="15883" width="1.77734375" style="4" customWidth="1"/>
    <col min="15884" max="15884" width="23.109375" style="4" customWidth="1"/>
    <col min="15885" max="16126" width="9.77734375" style="4"/>
    <col min="16127" max="16127" width="2.77734375" style="4" customWidth="1"/>
    <col min="16128" max="16128" width="42.77734375" style="4" customWidth="1"/>
    <col min="16129" max="16129" width="1.77734375" style="4" customWidth="1"/>
    <col min="16130" max="16131" width="2.77734375" style="4" customWidth="1"/>
    <col min="16132" max="16132" width="23.77734375" style="4" customWidth="1"/>
    <col min="16133" max="16133" width="2.77734375" style="4" customWidth="1"/>
    <col min="16134" max="16134" width="22" style="4" customWidth="1"/>
    <col min="16135" max="16135" width="2.77734375" style="4" customWidth="1"/>
    <col min="16136" max="16136" width="1.77734375" style="4" customWidth="1"/>
    <col min="16137" max="16137" width="8.77734375" style="4" customWidth="1"/>
    <col min="16138" max="16138" width="23.44140625" style="4" customWidth="1"/>
    <col min="16139" max="16139" width="1.77734375" style="4" customWidth="1"/>
    <col min="16140" max="16140" width="23.109375" style="4" customWidth="1"/>
    <col min="16141" max="16384" width="8.77734375" style="4"/>
  </cols>
  <sheetData>
    <row r="1" spans="1:12" s="3" customFormat="1" ht="15" customHeight="1">
      <c r="A1" s="342" t="s">
        <v>76</v>
      </c>
    </row>
    <row r="2" spans="1:12">
      <c r="L2" s="499"/>
    </row>
    <row r="3" spans="1:12" ht="20.25">
      <c r="A3" s="1" t="s">
        <v>77</v>
      </c>
      <c r="B3" s="2"/>
      <c r="C3" s="2"/>
      <c r="D3" s="3"/>
      <c r="E3" s="3"/>
      <c r="F3" s="3"/>
      <c r="G3" s="3"/>
      <c r="H3" s="3"/>
      <c r="I3" s="3"/>
      <c r="J3" s="3"/>
      <c r="L3" s="499"/>
    </row>
    <row r="4" spans="1:12" ht="20.25">
      <c r="A4" s="5" t="s">
        <v>78</v>
      </c>
      <c r="B4" s="2"/>
      <c r="C4" s="2"/>
      <c r="D4" s="3"/>
      <c r="E4" s="3"/>
      <c r="F4" s="3"/>
      <c r="G4" s="3"/>
      <c r="H4" s="3"/>
      <c r="I4" s="3"/>
      <c r="J4" s="3"/>
      <c r="L4" s="499"/>
    </row>
    <row r="5" spans="1:12" ht="20.25">
      <c r="A5" s="1" t="s">
        <v>79</v>
      </c>
      <c r="B5" s="2"/>
      <c r="C5" s="2"/>
      <c r="D5" s="3"/>
      <c r="E5" s="3"/>
      <c r="F5" s="3"/>
      <c r="G5" s="3"/>
      <c r="H5" s="3"/>
      <c r="K5" s="6" t="s">
        <v>80</v>
      </c>
      <c r="L5" s="499"/>
    </row>
    <row r="6" spans="1:12" ht="20.25">
      <c r="A6" s="5" t="s">
        <v>2264</v>
      </c>
      <c r="B6" s="2"/>
      <c r="C6" s="2"/>
      <c r="D6" s="3"/>
      <c r="E6" s="3"/>
      <c r="F6" s="3"/>
      <c r="G6" s="3"/>
      <c r="H6" s="3"/>
      <c r="I6" s="3"/>
      <c r="J6" s="3"/>
      <c r="L6" s="499"/>
    </row>
    <row r="7" spans="1:12" ht="16.350000000000001" customHeight="1">
      <c r="A7" s="723" t="s">
        <v>81</v>
      </c>
      <c r="B7" s="3"/>
      <c r="C7" s="3"/>
      <c r="D7" s="3"/>
      <c r="E7" s="3"/>
      <c r="F7" s="3"/>
      <c r="G7" s="3"/>
      <c r="H7" s="3"/>
      <c r="I7" s="3"/>
      <c r="J7" s="3"/>
      <c r="L7" s="499"/>
    </row>
    <row r="8" spans="1:12">
      <c r="A8" s="3"/>
      <c r="B8" s="3"/>
      <c r="C8" s="3"/>
      <c r="D8" s="3"/>
      <c r="E8" s="8"/>
      <c r="F8" s="8"/>
      <c r="G8" s="8"/>
      <c r="H8" s="8"/>
      <c r="I8" s="8"/>
      <c r="J8" s="8"/>
      <c r="L8" s="499"/>
    </row>
    <row r="9" spans="1:12">
      <c r="A9" s="3"/>
      <c r="B9" s="3"/>
      <c r="C9" s="3"/>
      <c r="D9" s="3"/>
      <c r="E9" s="914"/>
      <c r="F9" s="8"/>
      <c r="G9" s="914"/>
      <c r="H9" s="8"/>
      <c r="I9" s="1558" t="s">
        <v>82</v>
      </c>
      <c r="J9" s="1558"/>
      <c r="K9" s="1558"/>
      <c r="L9" s="499"/>
    </row>
    <row r="10" spans="1:12">
      <c r="A10" s="3"/>
      <c r="B10" s="3" t="s">
        <v>83</v>
      </c>
      <c r="C10" s="3"/>
      <c r="D10" s="3"/>
      <c r="E10" s="914" t="s">
        <v>84</v>
      </c>
      <c r="F10" s="8"/>
      <c r="G10" s="914" t="s">
        <v>85</v>
      </c>
      <c r="H10" s="8"/>
      <c r="I10" s="915" t="s">
        <v>2265</v>
      </c>
      <c r="J10" s="914" t="s">
        <v>83</v>
      </c>
      <c r="K10" s="915" t="s">
        <v>2187</v>
      </c>
      <c r="L10" s="499"/>
    </row>
    <row r="11" spans="1:12" ht="16.350000000000001" customHeight="1">
      <c r="A11" s="3"/>
      <c r="B11" s="3"/>
      <c r="C11" s="3"/>
      <c r="D11" s="3"/>
      <c r="E11" s="916"/>
      <c r="F11" s="10"/>
      <c r="G11" s="916"/>
      <c r="H11" s="10"/>
      <c r="I11" s="10"/>
      <c r="J11" s="10"/>
      <c r="K11" s="916"/>
      <c r="L11" s="499"/>
    </row>
    <row r="12" spans="1:12" s="14" customFormat="1" ht="17.100000000000001" customHeight="1">
      <c r="A12" s="488" t="s">
        <v>88</v>
      </c>
      <c r="B12" s="11"/>
      <c r="C12" s="12"/>
      <c r="D12" s="13" t="s">
        <v>83</v>
      </c>
      <c r="E12" s="917">
        <f>ROUND(SUM(G12+I12),0)</f>
        <v>84685611</v>
      </c>
      <c r="F12" s="13"/>
      <c r="G12" s="917">
        <v>17274743</v>
      </c>
      <c r="H12" s="13"/>
      <c r="I12" s="918">
        <f>'SCH 2'!T25</f>
        <v>67410868</v>
      </c>
      <c r="J12" s="13"/>
      <c r="K12" s="918">
        <f>'SCH 2'!V25</f>
        <v>61201732</v>
      </c>
    </row>
    <row r="13" spans="1:12" ht="14.1" customHeight="1">
      <c r="A13" s="8"/>
      <c r="B13" s="10"/>
      <c r="C13" s="10"/>
      <c r="D13" s="10"/>
      <c r="E13" s="919"/>
      <c r="F13" s="920"/>
      <c r="G13" s="919"/>
      <c r="H13" s="920"/>
      <c r="I13" s="919"/>
      <c r="J13" s="920"/>
      <c r="K13" s="919"/>
      <c r="L13" s="499"/>
    </row>
    <row r="14" spans="1:12" ht="14.1" customHeight="1">
      <c r="A14" s="8"/>
      <c r="B14" s="10"/>
      <c r="C14" s="15" t="s">
        <v>89</v>
      </c>
      <c r="D14" s="10"/>
      <c r="E14" s="920" t="s">
        <v>83</v>
      </c>
      <c r="F14" s="920"/>
      <c r="G14" s="920"/>
      <c r="H14" s="920"/>
      <c r="I14" s="920"/>
      <c r="J14" s="920"/>
      <c r="K14" s="920"/>
      <c r="L14" s="499"/>
    </row>
    <row r="15" spans="1:12" ht="17.100000000000001" customHeight="1">
      <c r="A15" s="16" t="s">
        <v>90</v>
      </c>
      <c r="B15" s="10"/>
      <c r="C15" s="15" t="s">
        <v>89</v>
      </c>
      <c r="D15" s="15"/>
      <c r="E15" s="920" t="s">
        <v>83</v>
      </c>
      <c r="F15" s="920"/>
      <c r="G15" s="920"/>
      <c r="H15" s="920"/>
      <c r="I15" s="920" t="s">
        <v>83</v>
      </c>
      <c r="J15" s="920"/>
      <c r="K15" s="920" t="s">
        <v>83</v>
      </c>
      <c r="L15" s="499"/>
    </row>
    <row r="16" spans="1:12" ht="17.100000000000001" customHeight="1">
      <c r="A16" s="8"/>
      <c r="B16" s="15" t="s">
        <v>91</v>
      </c>
      <c r="C16" s="17"/>
      <c r="D16" s="15" t="s">
        <v>83</v>
      </c>
      <c r="E16" s="159">
        <f>ROUND(SUM(G16+I16),0)</f>
        <v>21782564</v>
      </c>
      <c r="F16" s="920"/>
      <c r="G16" s="921">
        <v>220926</v>
      </c>
      <c r="H16" s="920"/>
      <c r="I16" s="159">
        <f>'SCH 2'!T28</f>
        <v>21561638</v>
      </c>
      <c r="J16" s="922"/>
      <c r="K16" s="159">
        <f>'SCH 2'!V28</f>
        <v>20348756</v>
      </c>
      <c r="L16" s="499"/>
    </row>
    <row r="17" spans="1:12" ht="17.100000000000001" customHeight="1">
      <c r="A17" s="8"/>
      <c r="B17" s="15" t="s">
        <v>92</v>
      </c>
      <c r="C17" s="17"/>
      <c r="D17" s="10" t="s">
        <v>83</v>
      </c>
      <c r="E17" s="159">
        <f>ROUND(SUM(G17+I17),0)</f>
        <v>148131</v>
      </c>
      <c r="F17" s="920"/>
      <c r="G17" s="923">
        <v>131</v>
      </c>
      <c r="H17" s="920"/>
      <c r="I17" s="923">
        <f>'SCH 2'!T29</f>
        <v>148000</v>
      </c>
      <c r="J17" s="922"/>
      <c r="K17" s="159">
        <f>'SCH 2'!V29</f>
        <v>137000</v>
      </c>
      <c r="L17" s="499"/>
    </row>
    <row r="18" spans="1:12" ht="17.100000000000001" customHeight="1">
      <c r="A18" s="8"/>
      <c r="B18" s="15" t="s">
        <v>93</v>
      </c>
      <c r="C18" s="17"/>
      <c r="D18" s="15" t="s">
        <v>83</v>
      </c>
      <c r="E18" s="159">
        <f>ROUND(SUM(G18+I18),0)</f>
        <v>744771</v>
      </c>
      <c r="F18" s="920"/>
      <c r="G18" s="921">
        <v>3955</v>
      </c>
      <c r="H18" s="920"/>
      <c r="I18" s="923">
        <f>'SCH 2'!T30</f>
        <v>740816</v>
      </c>
      <c r="J18" s="922"/>
      <c r="K18" s="159">
        <f>'SCH 2'!V30</f>
        <v>797836</v>
      </c>
      <c r="L18" s="499"/>
    </row>
    <row r="19" spans="1:12" ht="17.100000000000001" customHeight="1">
      <c r="A19" s="8"/>
      <c r="B19" s="15" t="s">
        <v>94</v>
      </c>
      <c r="C19" s="17"/>
      <c r="D19" s="15" t="s">
        <v>83</v>
      </c>
      <c r="E19" s="159">
        <f>ROUND(SUM(G19+I19),0)</f>
        <v>198775</v>
      </c>
      <c r="F19" s="920"/>
      <c r="G19" s="921">
        <v>323</v>
      </c>
      <c r="H19" s="920"/>
      <c r="I19" s="923">
        <f>'SCH 2'!T31</f>
        <v>198452</v>
      </c>
      <c r="J19" s="922"/>
      <c r="K19" s="159">
        <f>'SCH 2'!V31</f>
        <v>129101</v>
      </c>
      <c r="L19" s="499"/>
    </row>
    <row r="20" spans="1:12" ht="17.100000000000001" customHeight="1">
      <c r="A20" s="8"/>
      <c r="B20" s="15" t="s">
        <v>95</v>
      </c>
      <c r="C20" s="17"/>
      <c r="D20" s="15" t="s">
        <v>83</v>
      </c>
      <c r="E20" s="159">
        <f t="shared" ref="E20:E23" si="0">ROUND(SUM(G20+I20),0)</f>
        <v>510718</v>
      </c>
      <c r="F20" s="920"/>
      <c r="G20" s="924">
        <v>20920</v>
      </c>
      <c r="H20" s="920"/>
      <c r="I20" s="923">
        <f>'SCH 2'!T32</f>
        <v>489798</v>
      </c>
      <c r="J20" s="922"/>
      <c r="K20" s="159">
        <f>'SCH 2'!V32</f>
        <v>486456</v>
      </c>
      <c r="L20" s="499"/>
    </row>
    <row r="21" spans="1:12" ht="17.100000000000001" customHeight="1">
      <c r="A21" s="8"/>
      <c r="B21" s="15" t="s">
        <v>96</v>
      </c>
      <c r="C21" s="17"/>
      <c r="D21" s="15" t="s">
        <v>83</v>
      </c>
      <c r="E21" s="159">
        <f t="shared" ref="E21" si="1">ROUND(SUM(G21+I21),0)</f>
        <v>1400</v>
      </c>
      <c r="F21" s="920"/>
      <c r="G21" s="924">
        <v>0</v>
      </c>
      <c r="H21" s="920"/>
      <c r="I21" s="923">
        <f>'SCH 2'!T33</f>
        <v>1400</v>
      </c>
      <c r="J21" s="922"/>
      <c r="K21" s="159">
        <f>'SCH 2'!V33</f>
        <v>2000</v>
      </c>
      <c r="L21" s="499"/>
    </row>
    <row r="22" spans="1:12" ht="17.100000000000001" customHeight="1">
      <c r="A22" s="8"/>
      <c r="B22" s="15" t="s">
        <v>97</v>
      </c>
      <c r="C22" s="17"/>
      <c r="D22" s="15" t="s">
        <v>83</v>
      </c>
      <c r="E22" s="159">
        <f t="shared" si="0"/>
        <v>269313</v>
      </c>
      <c r="F22" s="920"/>
      <c r="G22" s="924">
        <v>1052</v>
      </c>
      <c r="H22" s="920"/>
      <c r="I22" s="923">
        <f>'SCH 2'!T34</f>
        <v>268261</v>
      </c>
      <c r="J22" s="922"/>
      <c r="K22" s="159">
        <f>'SCH 2'!V34</f>
        <v>269445</v>
      </c>
      <c r="L22" s="499"/>
    </row>
    <row r="23" spans="1:12" ht="17.100000000000001" customHeight="1">
      <c r="A23" s="8"/>
      <c r="B23" s="18" t="s">
        <v>98</v>
      </c>
      <c r="C23" s="17"/>
      <c r="D23" s="10" t="s">
        <v>83</v>
      </c>
      <c r="E23" s="159">
        <f t="shared" si="0"/>
        <v>135825</v>
      </c>
      <c r="F23" s="920"/>
      <c r="G23" s="924">
        <v>1137</v>
      </c>
      <c r="H23" s="920"/>
      <c r="I23" s="923">
        <f>'SCH 2'!T35</f>
        <v>134688</v>
      </c>
      <c r="J23" s="922"/>
      <c r="K23" s="159">
        <f>'SCH 2'!V35</f>
        <v>137794</v>
      </c>
      <c r="L23" s="499"/>
    </row>
    <row r="24" spans="1:12" ht="17.100000000000001" customHeight="1">
      <c r="A24" s="8"/>
      <c r="B24" s="18" t="s">
        <v>99</v>
      </c>
      <c r="C24" s="17"/>
      <c r="D24" s="10" t="s">
        <v>83</v>
      </c>
      <c r="E24" s="159">
        <f t="shared" ref="E24" si="2">ROUND(SUM(G24+I24),0)</f>
        <v>18958</v>
      </c>
      <c r="F24" s="920"/>
      <c r="G24" s="924">
        <v>17</v>
      </c>
      <c r="H24" s="920"/>
      <c r="I24" s="923">
        <f>'SCH 2'!T36</f>
        <v>18941</v>
      </c>
      <c r="J24" s="922"/>
      <c r="K24" s="159">
        <f>'SCH 2'!V36</f>
        <v>21060</v>
      </c>
      <c r="L24" s="499"/>
    </row>
    <row r="25" spans="1:12" ht="17.100000000000001" customHeight="1">
      <c r="A25" s="8"/>
      <c r="B25" s="18" t="s">
        <v>100</v>
      </c>
      <c r="C25" s="17"/>
      <c r="D25" s="10" t="s">
        <v>83</v>
      </c>
      <c r="E25" s="159">
        <f>ROUND(SUM(G25+I25),0)</f>
        <v>22208</v>
      </c>
      <c r="F25" s="920"/>
      <c r="G25" s="924">
        <v>3</v>
      </c>
      <c r="H25" s="920"/>
      <c r="I25" s="923">
        <f>'SCH 2'!T37</f>
        <v>22205</v>
      </c>
      <c r="J25" s="922"/>
      <c r="K25" s="159">
        <f>'SCH 2'!V37</f>
        <v>20561</v>
      </c>
      <c r="L25" s="499"/>
    </row>
    <row r="26" spans="1:12" ht="20.100000000000001" customHeight="1">
      <c r="A26" s="8"/>
      <c r="B26" s="16" t="s">
        <v>101</v>
      </c>
      <c r="C26" s="19"/>
      <c r="D26" s="15" t="s">
        <v>83</v>
      </c>
      <c r="E26" s="925">
        <f>ROUND(SUM(E16:E25),0)</f>
        <v>23832663</v>
      </c>
      <c r="F26" s="926"/>
      <c r="G26" s="925">
        <f>ROUND(SUM(G16:G25),0)</f>
        <v>248464</v>
      </c>
      <c r="H26" s="20"/>
      <c r="I26" s="925">
        <f>ROUND(SUM(I16:I25),0)</f>
        <v>23584199</v>
      </c>
      <c r="J26" s="20"/>
      <c r="K26" s="925">
        <f>ROUND(SUM(K16:K25),0)</f>
        <v>22350009</v>
      </c>
      <c r="L26" s="499"/>
    </row>
    <row r="27" spans="1:12" ht="9.75" customHeight="1">
      <c r="A27" s="8"/>
      <c r="B27" s="10"/>
      <c r="C27" s="10"/>
      <c r="D27" s="10"/>
      <c r="E27" s="919"/>
      <c r="F27" s="920"/>
      <c r="G27" s="919"/>
      <c r="H27" s="920"/>
      <c r="I27" s="919"/>
      <c r="J27" s="920"/>
      <c r="K27" s="919"/>
      <c r="L27" s="499"/>
    </row>
    <row r="28" spans="1:12" ht="14.1" customHeight="1">
      <c r="A28" s="8"/>
      <c r="B28" s="10"/>
      <c r="C28" s="15" t="s">
        <v>89</v>
      </c>
      <c r="D28" s="10"/>
      <c r="E28" s="920"/>
      <c r="F28" s="920"/>
      <c r="G28" s="920"/>
      <c r="H28" s="920"/>
      <c r="I28" s="920" t="s">
        <v>83</v>
      </c>
      <c r="J28" s="920"/>
      <c r="K28" s="920" t="s">
        <v>83</v>
      </c>
      <c r="L28" s="499"/>
    </row>
    <row r="29" spans="1:12" ht="17.100000000000001" customHeight="1">
      <c r="A29" s="16" t="s">
        <v>102</v>
      </c>
      <c r="B29" s="10"/>
      <c r="C29" s="15" t="s">
        <v>89</v>
      </c>
      <c r="D29" s="15"/>
      <c r="E29" s="920"/>
      <c r="F29" s="920"/>
      <c r="G29" s="920" t="s">
        <v>83</v>
      </c>
      <c r="H29" s="920"/>
      <c r="I29" s="920"/>
      <c r="J29" s="920"/>
      <c r="K29" s="920"/>
      <c r="L29" s="499"/>
    </row>
    <row r="30" spans="1:12" ht="17.100000000000001" customHeight="1">
      <c r="A30" s="8"/>
      <c r="B30" s="15" t="s">
        <v>103</v>
      </c>
      <c r="C30" s="17"/>
      <c r="D30" s="15" t="s">
        <v>83</v>
      </c>
      <c r="E30" s="159">
        <f>ROUND(SUM(G30+I30),0)</f>
        <v>9839730</v>
      </c>
      <c r="F30" s="920"/>
      <c r="G30" s="921">
        <v>1364220</v>
      </c>
      <c r="H30" s="920"/>
      <c r="I30" s="159">
        <f>'SCH 2'!T41</f>
        <v>8475510</v>
      </c>
      <c r="J30" s="922"/>
      <c r="K30" s="159">
        <f>'SCH 2'!V41</f>
        <v>8676539</v>
      </c>
      <c r="L30" s="499"/>
    </row>
    <row r="31" spans="1:12" ht="17.100000000000001" customHeight="1">
      <c r="A31" s="8"/>
      <c r="B31" s="15" t="s">
        <v>104</v>
      </c>
      <c r="C31" s="17"/>
      <c r="D31" s="15" t="s">
        <v>83</v>
      </c>
      <c r="E31" s="159">
        <f t="shared" ref="E31:E35" si="3">ROUND(SUM(G31+I31),0)</f>
        <v>544703</v>
      </c>
      <c r="F31" s="920"/>
      <c r="G31" s="921">
        <v>31691</v>
      </c>
      <c r="H31" s="920"/>
      <c r="I31" s="159">
        <f>'SCH 2'!T42</f>
        <v>513012</v>
      </c>
      <c r="J31" s="922"/>
      <c r="K31" s="159">
        <f>'SCH 2'!V42</f>
        <v>516029</v>
      </c>
      <c r="L31" s="499"/>
    </row>
    <row r="32" spans="1:12" ht="17.100000000000001" customHeight="1">
      <c r="A32" s="8"/>
      <c r="B32" s="15" t="s">
        <v>105</v>
      </c>
      <c r="C32" s="17"/>
      <c r="D32" s="15" t="s">
        <v>83</v>
      </c>
      <c r="E32" s="159">
        <f t="shared" si="3"/>
        <v>2994412</v>
      </c>
      <c r="F32" s="920"/>
      <c r="G32" s="921">
        <v>103514</v>
      </c>
      <c r="H32" s="920"/>
      <c r="I32" s="159">
        <f>'SCH 2'!T43</f>
        <v>2890898</v>
      </c>
      <c r="J32" s="922"/>
      <c r="K32" s="159">
        <f>'SCH 2'!V43</f>
        <v>3005684</v>
      </c>
      <c r="L32" s="499"/>
    </row>
    <row r="33" spans="1:12" ht="17.100000000000001" customHeight="1">
      <c r="A33" s="8"/>
      <c r="B33" s="15" t="s">
        <v>106</v>
      </c>
      <c r="C33" s="17"/>
      <c r="D33" s="15" t="s">
        <v>83</v>
      </c>
      <c r="E33" s="159">
        <f t="shared" si="3"/>
        <v>271618</v>
      </c>
      <c r="F33" s="920"/>
      <c r="G33" s="921">
        <v>22889</v>
      </c>
      <c r="H33" s="920"/>
      <c r="I33" s="159">
        <f>'SCH 2'!T44</f>
        <v>248729</v>
      </c>
      <c r="J33" s="922"/>
      <c r="K33" s="159">
        <f>'SCH 2'!V44</f>
        <v>332662</v>
      </c>
      <c r="L33" s="499"/>
    </row>
    <row r="34" spans="1:12" ht="17.100000000000001" customHeight="1">
      <c r="A34" s="8"/>
      <c r="B34" s="15" t="s">
        <v>107</v>
      </c>
      <c r="C34" s="17"/>
      <c r="D34" s="15" t="s">
        <v>83</v>
      </c>
      <c r="E34" s="159">
        <f>ROUND(SUM(G34+I34),0)</f>
        <v>21905663</v>
      </c>
      <c r="F34" s="920"/>
      <c r="G34" s="921">
        <v>1779947</v>
      </c>
      <c r="H34" s="920"/>
      <c r="I34" s="159">
        <f>'SCH 2'!T45</f>
        <v>20125716</v>
      </c>
      <c r="J34" s="922"/>
      <c r="K34" s="159">
        <f>'SCH 2'!V45</f>
        <v>17780858</v>
      </c>
      <c r="L34" s="499"/>
    </row>
    <row r="35" spans="1:12" ht="17.100000000000001" customHeight="1">
      <c r="A35" s="8"/>
      <c r="B35" s="15" t="s">
        <v>108</v>
      </c>
      <c r="C35" s="17"/>
      <c r="D35" s="15" t="s">
        <v>83</v>
      </c>
      <c r="E35" s="159">
        <f t="shared" si="3"/>
        <v>1045343</v>
      </c>
      <c r="F35" s="920"/>
      <c r="G35" s="924">
        <v>44380</v>
      </c>
      <c r="H35" s="920"/>
      <c r="I35" s="159">
        <f>'SCH 2'!T46</f>
        <v>1000963</v>
      </c>
      <c r="J35" s="922"/>
      <c r="K35" s="159">
        <f>'SCH 2'!V46</f>
        <v>1060573</v>
      </c>
      <c r="L35" s="499"/>
    </row>
    <row r="36" spans="1:12" ht="20.100000000000001" customHeight="1">
      <c r="A36" s="8"/>
      <c r="B36" s="16" t="s">
        <v>109</v>
      </c>
      <c r="C36" s="19"/>
      <c r="D36" s="15" t="s">
        <v>83</v>
      </c>
      <c r="E36" s="925">
        <f>ROUND(SUM(E30:E35),0)</f>
        <v>36601469</v>
      </c>
      <c r="F36" s="20"/>
      <c r="G36" s="925">
        <f>ROUND(SUM(G30:G35),0)</f>
        <v>3346641</v>
      </c>
      <c r="H36" s="20"/>
      <c r="I36" s="925">
        <f>ROUND(SUM(I29:I35),0)</f>
        <v>33254828</v>
      </c>
      <c r="J36" s="20"/>
      <c r="K36" s="925">
        <f>ROUND(SUM(K29:K35),0)</f>
        <v>31372345</v>
      </c>
      <c r="L36" s="499"/>
    </row>
    <row r="37" spans="1:12" ht="9.75" customHeight="1">
      <c r="A37" s="8"/>
      <c r="B37" s="10"/>
      <c r="C37" s="15" t="s">
        <v>89</v>
      </c>
      <c r="D37" s="10"/>
      <c r="E37" s="927"/>
      <c r="F37" s="920"/>
      <c r="G37" s="919"/>
      <c r="H37" s="920"/>
      <c r="I37" s="919"/>
      <c r="J37" s="920"/>
      <c r="K37" s="919"/>
      <c r="L37" s="499"/>
    </row>
    <row r="38" spans="1:12" ht="14.1" customHeight="1">
      <c r="A38" s="8"/>
      <c r="B38" s="10"/>
      <c r="C38" s="15" t="s">
        <v>89</v>
      </c>
      <c r="D38" s="15"/>
      <c r="E38" s="159"/>
      <c r="F38" s="920"/>
      <c r="G38" s="920"/>
      <c r="H38" s="920"/>
      <c r="I38" s="920"/>
      <c r="J38" s="920"/>
      <c r="K38" s="920"/>
      <c r="L38" s="499"/>
    </row>
    <row r="39" spans="1:12" ht="17.100000000000001" customHeight="1">
      <c r="A39" s="16" t="s">
        <v>110</v>
      </c>
      <c r="B39" s="10"/>
      <c r="C39" s="15" t="s">
        <v>89</v>
      </c>
      <c r="D39" s="10"/>
      <c r="E39" s="159"/>
      <c r="F39" s="920"/>
      <c r="G39" s="920"/>
      <c r="H39" s="920"/>
      <c r="I39" s="920"/>
      <c r="J39" s="920"/>
      <c r="K39" s="920"/>
      <c r="L39" s="499"/>
    </row>
    <row r="40" spans="1:12" ht="17.100000000000001" customHeight="1">
      <c r="A40" s="8"/>
      <c r="B40" s="15" t="s">
        <v>111</v>
      </c>
      <c r="C40" s="17"/>
      <c r="D40" s="15" t="s">
        <v>83</v>
      </c>
      <c r="E40" s="159">
        <f>ROUND(SUM(G40+I40),0)</f>
        <v>0</v>
      </c>
      <c r="F40" s="920"/>
      <c r="G40" s="921">
        <v>0</v>
      </c>
      <c r="H40" s="920"/>
      <c r="I40" s="159">
        <f>'SCH 2'!T50</f>
        <v>0</v>
      </c>
      <c r="J40" s="922"/>
      <c r="K40" s="159">
        <f>'SCH 2'!V50</f>
        <v>0</v>
      </c>
      <c r="L40" s="499"/>
    </row>
    <row r="41" spans="1:12" ht="17.100000000000001" customHeight="1">
      <c r="A41" s="8"/>
      <c r="B41" s="15" t="s">
        <v>112</v>
      </c>
      <c r="C41" s="17"/>
      <c r="D41" s="15" t="s">
        <v>83</v>
      </c>
      <c r="E41" s="159">
        <f t="shared" ref="E41:E44" si="4">ROUND(SUM(G41+I41),0)</f>
        <v>1858628</v>
      </c>
      <c r="F41" s="920"/>
      <c r="G41" s="921">
        <v>105184</v>
      </c>
      <c r="H41" s="920"/>
      <c r="I41" s="159">
        <f>'SCH 2'!T51</f>
        <v>1753444</v>
      </c>
      <c r="J41" s="922"/>
      <c r="K41" s="159">
        <f>'SCH 2'!V51</f>
        <v>1300942</v>
      </c>
      <c r="L41" s="499"/>
    </row>
    <row r="42" spans="1:12" ht="16.5" customHeight="1">
      <c r="A42" s="8"/>
      <c r="B42" s="15" t="s">
        <v>113</v>
      </c>
      <c r="C42" s="17"/>
      <c r="D42" s="15" t="s">
        <v>83</v>
      </c>
      <c r="E42" s="159">
        <f t="shared" si="4"/>
        <v>12914</v>
      </c>
      <c r="F42" s="920"/>
      <c r="G42" s="921">
        <v>4</v>
      </c>
      <c r="H42" s="920"/>
      <c r="I42" s="159">
        <f>'SCH 2'!T52</f>
        <v>12910</v>
      </c>
      <c r="J42" s="922"/>
      <c r="K42" s="159">
        <f>'SCH 2'!V52</f>
        <v>11665</v>
      </c>
      <c r="L42" s="499"/>
    </row>
    <row r="43" spans="1:12" ht="17.100000000000001" customHeight="1">
      <c r="A43" s="8"/>
      <c r="B43" s="18" t="s">
        <v>114</v>
      </c>
      <c r="C43" s="17"/>
      <c r="D43" s="15" t="s">
        <v>83</v>
      </c>
      <c r="E43" s="159">
        <f t="shared" si="4"/>
        <v>1446077</v>
      </c>
      <c r="F43" s="920"/>
      <c r="G43" s="921">
        <v>522</v>
      </c>
      <c r="H43" s="920"/>
      <c r="I43" s="159">
        <f>'SCH 2'!T53</f>
        <v>1445555</v>
      </c>
      <c r="J43" s="922"/>
      <c r="K43" s="159">
        <f>'SCH 2'!V53</f>
        <v>1257841</v>
      </c>
      <c r="L43" s="499"/>
    </row>
    <row r="44" spans="1:12" ht="17.100000000000001" customHeight="1">
      <c r="A44" s="8"/>
      <c r="B44" s="15" t="s">
        <v>115</v>
      </c>
      <c r="C44" s="17"/>
      <c r="D44" s="15" t="s">
        <v>83</v>
      </c>
      <c r="E44" s="159">
        <f t="shared" si="4"/>
        <v>1017</v>
      </c>
      <c r="F44" s="920"/>
      <c r="G44" s="921">
        <v>72</v>
      </c>
      <c r="H44" s="920"/>
      <c r="I44" s="159">
        <f>'SCH 2'!T54</f>
        <v>945</v>
      </c>
      <c r="J44" s="922"/>
      <c r="K44" s="159">
        <f>'SCH 2'!V54</f>
        <v>2155</v>
      </c>
      <c r="L44" s="499"/>
    </row>
    <row r="45" spans="1:12" ht="17.100000000000001" customHeight="1">
      <c r="A45" s="8"/>
      <c r="B45" s="15" t="s">
        <v>116</v>
      </c>
      <c r="C45" s="17"/>
      <c r="D45" s="15" t="s">
        <v>83</v>
      </c>
      <c r="E45" s="159">
        <f>ROUND(SUM(G45+I45),0)</f>
        <v>17297</v>
      </c>
      <c r="F45" s="920"/>
      <c r="G45" s="921">
        <v>55</v>
      </c>
      <c r="H45" s="920"/>
      <c r="I45" s="159">
        <f>'SCH 2'!T55</f>
        <v>17242</v>
      </c>
      <c r="J45" s="922"/>
      <c r="K45" s="159">
        <f>'SCH 2'!V55</f>
        <v>14988</v>
      </c>
      <c r="L45" s="499"/>
    </row>
    <row r="46" spans="1:12" ht="20.100000000000001" customHeight="1">
      <c r="A46" s="8"/>
      <c r="B46" s="16" t="s">
        <v>117</v>
      </c>
      <c r="C46" s="19"/>
      <c r="D46" s="15" t="s">
        <v>83</v>
      </c>
      <c r="E46" s="925">
        <f>ROUND(SUM(E40:E45),0)</f>
        <v>3335933</v>
      </c>
      <c r="F46" s="20"/>
      <c r="G46" s="925">
        <f>ROUND(SUM(G40:G45),0)</f>
        <v>105837</v>
      </c>
      <c r="H46" s="20"/>
      <c r="I46" s="925">
        <f>ROUND(SUM(I40:I45),0)</f>
        <v>3230096</v>
      </c>
      <c r="J46" s="20"/>
      <c r="K46" s="925">
        <f>ROUND(SUM(K40:K45),0)</f>
        <v>2587591</v>
      </c>
      <c r="L46" s="499"/>
    </row>
    <row r="47" spans="1:12" s="21" customFormat="1" ht="27" customHeight="1" thickBot="1">
      <c r="A47" s="488" t="s">
        <v>118</v>
      </c>
      <c r="C47" s="22"/>
      <c r="D47" s="23" t="s">
        <v>83</v>
      </c>
      <c r="E47" s="928">
        <f>ROUND(SUM(E12)+SUM(E26)+SUM(E36)+SUM(E46),0)</f>
        <v>148455676</v>
      </c>
      <c r="F47" s="13"/>
      <c r="G47" s="928">
        <f>ROUND(SUM(G12)+SUM(G26)+SUM(G36)+SUM(G46),0)</f>
        <v>20975685</v>
      </c>
      <c r="H47" s="13"/>
      <c r="I47" s="928">
        <f>ROUND(SUM(I12)+SUM(I26)+SUM(I36)+SUM(I46),0)</f>
        <v>127479991</v>
      </c>
      <c r="J47" s="13"/>
      <c r="K47" s="928">
        <f>ROUND(SUM(K12)+SUM(K26)+SUM(K36)+SUM(K46),0)</f>
        <v>117511677</v>
      </c>
    </row>
    <row r="48" spans="1:12" ht="17.100000000000001" customHeight="1" thickTop="1">
      <c r="A48" s="24"/>
      <c r="B48" s="25"/>
      <c r="C48" s="25"/>
      <c r="D48" s="25"/>
      <c r="E48" s="929"/>
      <c r="F48" s="25"/>
      <c r="G48" s="929"/>
      <c r="H48" s="25"/>
      <c r="I48" s="929"/>
      <c r="J48" s="25"/>
      <c r="K48" s="929"/>
      <c r="L48" s="499"/>
    </row>
    <row r="49" spans="1:10" s="29" customFormat="1" ht="16.5" customHeight="1">
      <c r="A49" s="26"/>
      <c r="B49" s="27"/>
      <c r="C49" s="28"/>
      <c r="D49" s="28"/>
      <c r="E49" s="28"/>
      <c r="F49" s="28"/>
      <c r="G49" s="28"/>
      <c r="H49" s="28"/>
      <c r="I49" s="28"/>
      <c r="J49" s="28"/>
    </row>
    <row r="50" spans="1:10" s="29" customFormat="1" ht="15" customHeight="1">
      <c r="A50" s="30"/>
      <c r="B50" s="27"/>
      <c r="C50" s="28"/>
      <c r="D50" s="28"/>
      <c r="E50" s="28"/>
      <c r="F50" s="28"/>
      <c r="G50" s="28"/>
      <c r="H50" s="28"/>
      <c r="I50" s="28"/>
      <c r="J50" s="28"/>
    </row>
  </sheetData>
  <mergeCells count="1">
    <mergeCell ref="I9:K9"/>
  </mergeCells>
  <pageMargins left="0.6" right="0.5" top="1" bottom="0.25" header="0" footer="0.25"/>
  <pageSetup scale="63" orientation="landscape" r:id="rId1"/>
  <headerFooter scaleWithDoc="0">
    <oddFooter>&amp;R&amp;8 67</oddFooter>
  </headerFooter>
  <customProperties>
    <customPr name="SheetOptions" r:id="rId2"/>
  </customProperties>
  <ignoredErrors>
    <ignoredError sqref="E13:I15 E19:F19 F16 H16 E17:F17 H17 E18:F18 H18 E26:I28 E20:F20 H20 E22:F22 H22 E23:F23 H23 E36:I39 E30:F30 H30 E31:F31 H31 E32:F32 H32 E33:F33 H33 E35:F35 H35 E42:F42 E41:F41 H41 E47:H47 E43:F43 H43 E44:F44 H44 F46 H46 F12 H12 H42 E29:F29 H29:I29 E40:F40 H19 H40" evalError="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A43"/>
  <sheetViews>
    <sheetView showGridLines="0" zoomScale="80" zoomScaleNormal="80" workbookViewId="0"/>
  </sheetViews>
  <sheetFormatPr defaultColWidth="8.77734375" defaultRowHeight="15"/>
  <cols>
    <col min="1" max="1" width="55.44140625" style="344" customWidth="1"/>
    <col min="2" max="2" width="2" style="344" customWidth="1"/>
    <col min="3" max="3" width="15.44140625" style="344" customWidth="1"/>
    <col min="4" max="4" width="1.44140625" style="344" customWidth="1"/>
    <col min="5" max="5" width="14" style="344" customWidth="1"/>
    <col min="6" max="6" width="1.77734375" style="344" customWidth="1"/>
    <col min="7" max="7" width="14.109375" style="344" customWidth="1"/>
    <col min="8" max="8" width="1.77734375" style="344" customWidth="1"/>
    <col min="9" max="9" width="14.5546875" style="344" customWidth="1"/>
    <col min="10" max="10" width="1.109375" style="344" customWidth="1"/>
    <col min="11" max="11" width="13.5546875" style="344" customWidth="1"/>
    <col min="12" max="12" width="1.109375" style="344" customWidth="1"/>
    <col min="13" max="13" width="15" style="344" customWidth="1"/>
    <col min="14" max="14" width="1.109375" style="344" customWidth="1"/>
    <col min="15" max="15" width="15.109375" style="344" customWidth="1"/>
    <col min="16" max="16" width="1.109375" style="344" customWidth="1"/>
    <col min="17" max="17" width="15.109375" style="344" customWidth="1"/>
    <col min="18" max="18" width="0.77734375" style="344" customWidth="1"/>
    <col min="19" max="19" width="15.44140625" style="344" customWidth="1"/>
    <col min="20" max="20" width="0.77734375" style="344" customWidth="1"/>
    <col min="21" max="21" width="15.77734375" style="344" customWidth="1"/>
    <col min="22" max="22" width="1.109375" style="344" customWidth="1"/>
    <col min="23" max="23" width="15.44140625" style="344" customWidth="1"/>
    <col min="24" max="24" width="1" style="344" customWidth="1"/>
    <col min="25" max="25" width="16.109375" style="344" customWidth="1"/>
    <col min="26" max="26" width="2.5546875" style="344" customWidth="1"/>
    <col min="27" max="27" width="14.109375" style="344" bestFit="1" customWidth="1"/>
    <col min="28" max="28" width="2" style="344" customWidth="1"/>
    <col min="29" max="29" width="14.44140625" style="344" customWidth="1"/>
    <col min="30" max="30" width="13.109375" style="344" bestFit="1" customWidth="1"/>
    <col min="31" max="31" width="15.77734375" style="344" customWidth="1"/>
    <col min="32" max="32" width="2" style="344" customWidth="1"/>
    <col min="33" max="33" width="18.109375" style="344" customWidth="1"/>
    <col min="34" max="34" width="4.44140625" style="344" customWidth="1"/>
    <col min="35" max="35" width="12" style="344" customWidth="1"/>
    <col min="36" max="36" width="3" style="344" customWidth="1"/>
    <col min="37" max="37" width="13.5546875" style="344" customWidth="1"/>
    <col min="38" max="16384" width="8.77734375" style="344"/>
  </cols>
  <sheetData>
    <row r="1" spans="1:25">
      <c r="A1" s="342" t="s">
        <v>76</v>
      </c>
    </row>
    <row r="3" spans="1:25" ht="21.75">
      <c r="A3" s="343" t="s">
        <v>77</v>
      </c>
    </row>
    <row r="4" spans="1:25" ht="23.25">
      <c r="A4" s="343" t="s">
        <v>874</v>
      </c>
      <c r="Y4" s="350" t="s">
        <v>875</v>
      </c>
    </row>
    <row r="5" spans="1:25" ht="21.75">
      <c r="A5" s="343" t="s">
        <v>883</v>
      </c>
      <c r="Y5" s="351" t="s">
        <v>164</v>
      </c>
    </row>
    <row r="6" spans="1:25" ht="15.75">
      <c r="A6" s="346"/>
    </row>
    <row r="7" spans="1:25" ht="15.75">
      <c r="A7" s="346"/>
    </row>
    <row r="8" spans="1:25" ht="15.75">
      <c r="A8" s="414"/>
      <c r="B8" s="414"/>
      <c r="C8" s="1571">
        <v>47573</v>
      </c>
      <c r="D8" s="1571"/>
      <c r="E8" s="1571"/>
      <c r="F8" s="1571"/>
      <c r="G8" s="1571"/>
      <c r="H8" s="420"/>
      <c r="I8" s="1571">
        <v>47938</v>
      </c>
      <c r="J8" s="1571"/>
      <c r="K8" s="1571"/>
      <c r="L8" s="1571"/>
      <c r="M8" s="1571"/>
      <c r="N8" s="414"/>
      <c r="O8" s="1571" t="s">
        <v>884</v>
      </c>
      <c r="P8" s="1571"/>
      <c r="Q8" s="1571"/>
      <c r="R8" s="1571"/>
      <c r="S8" s="1571"/>
      <c r="T8" s="414"/>
      <c r="U8" s="1571" t="s">
        <v>885</v>
      </c>
      <c r="V8" s="1571"/>
      <c r="W8" s="1571"/>
      <c r="X8" s="1571"/>
      <c r="Y8" s="1571"/>
    </row>
    <row r="9" spans="1:25" ht="15.75">
      <c r="A9" s="416" t="s">
        <v>2407</v>
      </c>
      <c r="B9" s="414"/>
      <c r="C9" s="416" t="s">
        <v>774</v>
      </c>
      <c r="D9" s="418"/>
      <c r="E9" s="416" t="s">
        <v>846</v>
      </c>
      <c r="F9" s="418"/>
      <c r="G9" s="416" t="s">
        <v>815</v>
      </c>
      <c r="H9" s="418"/>
      <c r="I9" s="416" t="s">
        <v>774</v>
      </c>
      <c r="J9" s="418"/>
      <c r="K9" s="416" t="s">
        <v>846</v>
      </c>
      <c r="L9" s="418"/>
      <c r="M9" s="416" t="s">
        <v>815</v>
      </c>
      <c r="N9" s="414"/>
      <c r="O9" s="416" t="s">
        <v>774</v>
      </c>
      <c r="P9" s="418"/>
      <c r="Q9" s="416" t="s">
        <v>846</v>
      </c>
      <c r="R9" s="418"/>
      <c r="S9" s="416" t="s">
        <v>815</v>
      </c>
      <c r="T9" s="414"/>
      <c r="U9" s="416" t="s">
        <v>774</v>
      </c>
      <c r="V9" s="418"/>
      <c r="W9" s="416" t="s">
        <v>846</v>
      </c>
      <c r="X9" s="418"/>
      <c r="Y9" s="416" t="s">
        <v>815</v>
      </c>
    </row>
    <row r="10" spans="1:25">
      <c r="A10" s="414"/>
      <c r="B10" s="414"/>
      <c r="C10" s="414"/>
      <c r="D10" s="414"/>
      <c r="E10" s="414"/>
      <c r="F10" s="414"/>
      <c r="G10" s="414"/>
      <c r="H10" s="414"/>
      <c r="I10" s="415"/>
      <c r="J10" s="415"/>
      <c r="K10" s="415"/>
      <c r="L10" s="415"/>
      <c r="M10" s="415"/>
      <c r="N10" s="414"/>
      <c r="O10" s="415"/>
      <c r="P10" s="415"/>
      <c r="Q10" s="415"/>
      <c r="R10" s="415"/>
      <c r="S10" s="415"/>
      <c r="T10" s="414"/>
      <c r="U10" s="415"/>
      <c r="V10" s="415"/>
      <c r="W10" s="415"/>
      <c r="X10" s="415"/>
      <c r="Y10" s="415"/>
    </row>
    <row r="11" spans="1:25" ht="15.75">
      <c r="A11" s="417" t="s">
        <v>781</v>
      </c>
      <c r="B11" s="414"/>
      <c r="C11" s="414"/>
      <c r="D11" s="414"/>
      <c r="E11" s="414"/>
      <c r="F11" s="414"/>
      <c r="G11" s="414"/>
      <c r="H11" s="414"/>
      <c r="I11" s="414"/>
      <c r="J11" s="415"/>
      <c r="K11" s="414"/>
      <c r="L11" s="415"/>
      <c r="M11" s="414"/>
      <c r="N11" s="414"/>
      <c r="O11" s="414"/>
      <c r="P11" s="415"/>
      <c r="Q11" s="414"/>
      <c r="R11" s="415"/>
      <c r="S11" s="414"/>
      <c r="T11" s="414"/>
      <c r="U11" s="414"/>
      <c r="V11" s="415"/>
      <c r="W11" s="414"/>
      <c r="X11" s="415"/>
      <c r="Y11" s="414"/>
    </row>
    <row r="12" spans="1:25" ht="15.75">
      <c r="A12" s="417" t="s">
        <v>886</v>
      </c>
      <c r="B12" s="544" t="s">
        <v>83</v>
      </c>
      <c r="C12" s="758">
        <v>403124</v>
      </c>
      <c r="D12" s="458"/>
      <c r="E12" s="758">
        <v>21856</v>
      </c>
      <c r="F12" s="458"/>
      <c r="G12" s="758">
        <f>ROUND(SUM(C12:E12),0)</f>
        <v>424980</v>
      </c>
      <c r="H12" s="458"/>
      <c r="I12" s="758">
        <v>413829</v>
      </c>
      <c r="J12" s="458"/>
      <c r="K12" s="758">
        <v>11173</v>
      </c>
      <c r="L12" s="458"/>
      <c r="M12" s="758">
        <f>ROUND(SUM(I12:K12),0)</f>
        <v>425002</v>
      </c>
      <c r="N12" s="458"/>
      <c r="O12" s="758">
        <v>0</v>
      </c>
      <c r="P12" s="458"/>
      <c r="Q12" s="758">
        <v>0</v>
      </c>
      <c r="R12" s="458"/>
      <c r="S12" s="758">
        <f>ROUND(SUM(O12:Q12),0)</f>
        <v>0</v>
      </c>
      <c r="T12" s="458"/>
      <c r="U12" s="758">
        <f>'SCH 17 pg1'!C12+'SCH 17 pg1'!I12+'SCH 17 pg1'!O12+'SCH 17 pg2'!C12+'SCH 17 pg2'!I12+'SCH 17 pg2'!O12</f>
        <v>2588605</v>
      </c>
      <c r="V12" s="458"/>
      <c r="W12" s="758">
        <f>'SCH 17 pg1'!E12+'SCH 17 pg1'!K12+'SCH 17 pg1'!Q12+'SCH 17 pg2'!E12+'SCH 17 pg2'!K12+'SCH 17 pg2'!Q12</f>
        <v>178915</v>
      </c>
      <c r="X12" s="458"/>
      <c r="Y12" s="1553">
        <f>ROUND(SUM(U12:W12),0)</f>
        <v>2767520</v>
      </c>
    </row>
    <row r="13" spans="1:25" ht="15.75">
      <c r="A13" s="417" t="s">
        <v>2408</v>
      </c>
      <c r="B13" s="544" t="s">
        <v>83</v>
      </c>
      <c r="C13" s="759"/>
      <c r="D13" s="722"/>
      <c r="E13" s="759"/>
      <c r="F13" s="722"/>
      <c r="G13" s="759"/>
      <c r="H13" s="759"/>
      <c r="I13" s="759"/>
      <c r="J13" s="722"/>
      <c r="K13" s="759"/>
      <c r="L13" s="722"/>
      <c r="M13" s="722"/>
      <c r="N13" s="759"/>
      <c r="O13" s="759"/>
      <c r="P13" s="722"/>
      <c r="Q13" s="759"/>
      <c r="R13" s="722"/>
      <c r="S13" s="722"/>
      <c r="T13" s="759"/>
      <c r="U13" s="759"/>
      <c r="V13" s="722"/>
      <c r="W13" s="759"/>
      <c r="X13" s="722"/>
      <c r="Y13" s="722"/>
    </row>
    <row r="14" spans="1:25">
      <c r="A14" s="415" t="s">
        <v>782</v>
      </c>
      <c r="B14" s="544" t="s">
        <v>83</v>
      </c>
      <c r="C14" s="760">
        <v>15313</v>
      </c>
      <c r="D14" s="760"/>
      <c r="E14" s="760">
        <v>13919</v>
      </c>
      <c r="F14" s="760"/>
      <c r="G14" s="760">
        <f>ROUND(SUM(C14:E14),0)</f>
        <v>29232</v>
      </c>
      <c r="H14" s="760"/>
      <c r="I14" s="760">
        <v>16077</v>
      </c>
      <c r="J14" s="760"/>
      <c r="K14" s="760">
        <v>13153</v>
      </c>
      <c r="L14" s="760"/>
      <c r="M14" s="760">
        <f>ROUND(SUM(I14:K14),0)</f>
        <v>29230</v>
      </c>
      <c r="N14" s="760"/>
      <c r="O14" s="760">
        <v>246988</v>
      </c>
      <c r="P14" s="760"/>
      <c r="Q14" s="760">
        <f>83419+1</f>
        <v>83420</v>
      </c>
      <c r="R14" s="760"/>
      <c r="S14" s="760">
        <f>ROUND(SUM(O14:Q14),0)</f>
        <v>330408</v>
      </c>
      <c r="T14" s="760"/>
      <c r="U14" s="760">
        <f>'SCH 17 pg1'!C14+'SCH 17 pg1'!I14+'SCH 17 pg1'!O14+'SCH 17 pg2'!C14+'SCH 17 pg2'!I14+'SCH 17 pg2'!O14</f>
        <v>715890</v>
      </c>
      <c r="V14" s="760"/>
      <c r="W14" s="760">
        <f>'SCH 17 pg1'!E14+'SCH 17 pg1'!K14+'SCH 17 pg1'!Q14+'SCH 17 pg2'!E14+'SCH 17 pg2'!K14+'SCH 17 pg2'!Q14</f>
        <v>176086</v>
      </c>
      <c r="X14" s="774"/>
      <c r="Y14" s="774">
        <f>ROUND(SUM(U14:W14),0)</f>
        <v>891976</v>
      </c>
    </row>
    <row r="15" spans="1:25">
      <c r="A15" s="415" t="s">
        <v>783</v>
      </c>
      <c r="B15" s="544" t="s">
        <v>83</v>
      </c>
      <c r="C15" s="760">
        <v>19120371</v>
      </c>
      <c r="D15" s="760"/>
      <c r="E15" s="760">
        <v>3731981</v>
      </c>
      <c r="F15" s="760"/>
      <c r="G15" s="760">
        <f t="shared" ref="G15:G39" si="0">ROUND(SUM(C15:E15),0)</f>
        <v>22852352</v>
      </c>
      <c r="H15" s="760"/>
      <c r="I15" s="760">
        <v>11545900</v>
      </c>
      <c r="J15" s="760"/>
      <c r="K15" s="760">
        <v>3000582</v>
      </c>
      <c r="L15" s="760"/>
      <c r="M15" s="760">
        <f t="shared" ref="M15:M39" si="1">ROUND(SUM(I15:K15),0)</f>
        <v>14546482</v>
      </c>
      <c r="N15" s="760"/>
      <c r="O15" s="760">
        <v>74213215</v>
      </c>
      <c r="P15" s="760"/>
      <c r="Q15" s="910">
        <f>13600493</f>
        <v>13600493</v>
      </c>
      <c r="R15" s="760"/>
      <c r="S15" s="760">
        <f t="shared" ref="S15:S39" si="2">ROUND(SUM(O15:Q15),0)</f>
        <v>87813708</v>
      </c>
      <c r="T15" s="760"/>
      <c r="U15" s="760">
        <f>'SCH 17 pg1'!C15+'SCH 17 pg1'!I15+'SCH 17 pg1'!O15+'SCH 17 pg2'!C15+'SCH 17 pg2'!I15+'SCH 17 pg2'!O15</f>
        <v>162925882</v>
      </c>
      <c r="V15" s="760"/>
      <c r="W15" s="760">
        <f>'SCH 17 pg1'!E15+'SCH 17 pg1'!K15+'SCH 17 pg1'!Q15+'SCH 17 pg2'!E15+'SCH 17 pg2'!K15+'SCH 17 pg2'!Q15</f>
        <v>34903312</v>
      </c>
      <c r="X15" s="774"/>
      <c r="Y15" s="774">
        <f>ROUND(SUM(U15:W15),0)</f>
        <v>197829194</v>
      </c>
    </row>
    <row r="16" spans="1:25">
      <c r="A16" s="415" t="s">
        <v>784</v>
      </c>
      <c r="B16" s="544" t="s">
        <v>83</v>
      </c>
      <c r="C16" s="760">
        <v>689272</v>
      </c>
      <c r="D16" s="760"/>
      <c r="E16" s="760">
        <v>36990</v>
      </c>
      <c r="F16" s="760"/>
      <c r="G16" s="760">
        <f t="shared" si="0"/>
        <v>726262</v>
      </c>
      <c r="H16" s="760"/>
      <c r="I16" s="760">
        <v>43333</v>
      </c>
      <c r="J16" s="760"/>
      <c r="K16" s="760">
        <v>14843</v>
      </c>
      <c r="L16" s="760"/>
      <c r="M16" s="760">
        <f t="shared" si="1"/>
        <v>58176</v>
      </c>
      <c r="N16" s="760"/>
      <c r="O16" s="760">
        <v>446377</v>
      </c>
      <c r="P16" s="760"/>
      <c r="Q16" s="760">
        <v>72091</v>
      </c>
      <c r="R16" s="760"/>
      <c r="S16" s="760">
        <f t="shared" si="2"/>
        <v>518468</v>
      </c>
      <c r="T16" s="760"/>
      <c r="U16" s="760">
        <f>'SCH 17 pg1'!C16+'SCH 17 pg1'!I16+'SCH 17 pg1'!O16+'SCH 17 pg2'!C16+'SCH 17 pg2'!I16+'SCH 17 pg2'!O16</f>
        <v>3540490</v>
      </c>
      <c r="V16" s="910"/>
      <c r="W16" s="760">
        <f>'SCH 17 pg1'!E16+'SCH 17 pg1'!K16+'SCH 17 pg1'!Q16+'SCH 17 pg2'!E16+'SCH 17 pg2'!K16+'SCH 17 pg2'!Q16</f>
        <v>367975</v>
      </c>
      <c r="X16" s="774"/>
      <c r="Y16" s="774">
        <f t="shared" ref="Y16:Y39" si="3">ROUND(SUM(U16:W16),0)</f>
        <v>3908465</v>
      </c>
    </row>
    <row r="17" spans="1:25">
      <c r="A17" s="415" t="s">
        <v>785</v>
      </c>
      <c r="B17" s="544" t="s">
        <v>83</v>
      </c>
      <c r="C17" s="760">
        <v>2438233</v>
      </c>
      <c r="D17" s="760"/>
      <c r="E17" s="760">
        <v>532141</v>
      </c>
      <c r="F17" s="760"/>
      <c r="G17" s="760">
        <f t="shared" si="0"/>
        <v>2970374</v>
      </c>
      <c r="H17" s="760"/>
      <c r="I17" s="760">
        <v>2227700</v>
      </c>
      <c r="J17" s="760"/>
      <c r="K17" s="760">
        <v>429511</v>
      </c>
      <c r="L17" s="760"/>
      <c r="M17" s="760">
        <f t="shared" si="1"/>
        <v>2657211</v>
      </c>
      <c r="N17" s="760"/>
      <c r="O17" s="760">
        <v>7104640</v>
      </c>
      <c r="P17" s="760"/>
      <c r="Q17" s="760">
        <f>915677+1</f>
        <v>915678</v>
      </c>
      <c r="R17" s="760"/>
      <c r="S17" s="760">
        <f t="shared" si="2"/>
        <v>8020318</v>
      </c>
      <c r="T17" s="760"/>
      <c r="U17" s="760">
        <f>'SCH 17 pg1'!C17+'SCH 17 pg1'!I17+'SCH 17 pg1'!O17+'SCH 17 pg2'!C17+'SCH 17 pg2'!I17+'SCH 17 pg2'!O17</f>
        <v>20996417</v>
      </c>
      <c r="V17" s="760"/>
      <c r="W17" s="760">
        <f>'SCH 17 pg1'!E17+'SCH 17 pg1'!K17+'SCH 17 pg1'!Q17+'SCH 17 pg2'!E17+'SCH 17 pg2'!K17+'SCH 17 pg2'!Q17</f>
        <v>4095919</v>
      </c>
      <c r="X17" s="774"/>
      <c r="Y17" s="774">
        <f t="shared" si="3"/>
        <v>25092336</v>
      </c>
    </row>
    <row r="18" spans="1:25" ht="15.75">
      <c r="A18" s="314" t="s">
        <v>2126</v>
      </c>
      <c r="B18" s="544" t="s">
        <v>83</v>
      </c>
      <c r="C18" s="760"/>
      <c r="D18" s="760"/>
      <c r="E18" s="760"/>
      <c r="F18" s="760"/>
      <c r="G18" s="910" t="s">
        <v>83</v>
      </c>
      <c r="H18" s="760"/>
      <c r="I18" s="760"/>
      <c r="J18" s="760"/>
      <c r="K18" s="760"/>
      <c r="L18" s="760"/>
      <c r="M18" s="910" t="s">
        <v>83</v>
      </c>
      <c r="N18" s="760"/>
      <c r="O18" s="760"/>
      <c r="P18" s="760"/>
      <c r="Q18" s="760"/>
      <c r="R18" s="760"/>
      <c r="S18" s="910" t="s">
        <v>83</v>
      </c>
      <c r="T18" s="760"/>
      <c r="U18" s="760"/>
      <c r="V18" s="760"/>
      <c r="W18" s="760"/>
      <c r="X18" s="774"/>
      <c r="Y18" s="774"/>
    </row>
    <row r="19" spans="1:25">
      <c r="A19" s="543" t="s">
        <v>2191</v>
      </c>
      <c r="B19" s="544" t="s">
        <v>83</v>
      </c>
      <c r="C19" s="760">
        <v>134598</v>
      </c>
      <c r="D19" s="760"/>
      <c r="E19" s="760">
        <v>145727</v>
      </c>
      <c r="F19" s="760"/>
      <c r="G19" s="760">
        <f t="shared" si="0"/>
        <v>280325</v>
      </c>
      <c r="H19" s="760"/>
      <c r="I19" s="760">
        <v>141294</v>
      </c>
      <c r="J19" s="760"/>
      <c r="K19" s="760">
        <v>138997</v>
      </c>
      <c r="L19" s="760"/>
      <c r="M19" s="760">
        <f t="shared" si="1"/>
        <v>280291</v>
      </c>
      <c r="N19" s="760"/>
      <c r="O19" s="760">
        <f>2638647+1</f>
        <v>2638648</v>
      </c>
      <c r="P19" s="910" t="s">
        <v>83</v>
      </c>
      <c r="Q19" s="760">
        <v>1013691</v>
      </c>
      <c r="R19" s="760"/>
      <c r="S19" s="760">
        <f t="shared" si="2"/>
        <v>3652339</v>
      </c>
      <c r="T19" s="760"/>
      <c r="U19" s="760">
        <f>'SCH 17 pg1'!C19+'SCH 17 pg1'!I19+'SCH 17 pg1'!O19+'SCH 17 pg2'!C19+'SCH 17 pg2'!I19+'SCH 17 pg2'!O19</f>
        <v>3280968</v>
      </c>
      <c r="V19" s="760"/>
      <c r="W19" s="760">
        <f>'SCH 17 pg1'!E19+'SCH 17 pg1'!K19+'SCH 17 pg1'!Q19+'SCH 17 pg2'!E19+'SCH 17 pg2'!K19+'SCH 17 pg2'!Q19</f>
        <v>1772835</v>
      </c>
      <c r="X19" s="774"/>
      <c r="Y19" s="774">
        <f t="shared" ref="Y19" si="4">ROUND(SUM(U19:W19),0)</f>
        <v>5053803</v>
      </c>
    </row>
    <row r="20" spans="1:25">
      <c r="A20" s="543" t="s">
        <v>2192</v>
      </c>
      <c r="B20" s="544" t="s">
        <v>83</v>
      </c>
      <c r="C20" s="760">
        <v>14324</v>
      </c>
      <c r="D20" s="760"/>
      <c r="E20" s="760">
        <v>15508</v>
      </c>
      <c r="F20" s="760"/>
      <c r="G20" s="760">
        <f t="shared" si="0"/>
        <v>29832</v>
      </c>
      <c r="H20" s="760"/>
      <c r="I20" s="760">
        <v>15036</v>
      </c>
      <c r="J20" s="760"/>
      <c r="K20" s="760">
        <v>14792</v>
      </c>
      <c r="L20" s="760"/>
      <c r="M20" s="760">
        <f t="shared" si="1"/>
        <v>29828</v>
      </c>
      <c r="N20" s="760"/>
      <c r="O20" s="760">
        <v>280801</v>
      </c>
      <c r="P20" s="760"/>
      <c r="Q20" s="760">
        <v>107876</v>
      </c>
      <c r="R20" s="760"/>
      <c r="S20" s="760">
        <f t="shared" si="2"/>
        <v>388677</v>
      </c>
      <c r="T20" s="760"/>
      <c r="U20" s="760">
        <f>'SCH 17 pg1'!C20+'SCH 17 pg1'!I20+'SCH 17 pg1'!O20+'SCH 17 pg2'!C20+'SCH 17 pg2'!I20+'SCH 17 pg2'!O20</f>
        <v>349156</v>
      </c>
      <c r="V20" s="760"/>
      <c r="W20" s="760">
        <f>'SCH 17 pg1'!E20+'SCH 17 pg1'!K20+'SCH 17 pg1'!Q20+'SCH 17 pg2'!E20+'SCH 17 pg2'!K20+'SCH 17 pg2'!Q20</f>
        <v>188663</v>
      </c>
      <c r="X20" s="774"/>
      <c r="Y20" s="774">
        <f t="shared" ref="Y20:Y21" si="5">ROUND(SUM(U20:W20),0)</f>
        <v>537819</v>
      </c>
    </row>
    <row r="21" spans="1:25">
      <c r="A21" s="543" t="s">
        <v>2193</v>
      </c>
      <c r="B21" s="544" t="s">
        <v>83</v>
      </c>
      <c r="C21" s="760">
        <v>16036</v>
      </c>
      <c r="D21" s="760"/>
      <c r="E21" s="760">
        <v>17362</v>
      </c>
      <c r="F21" s="760"/>
      <c r="G21" s="760">
        <f t="shared" si="0"/>
        <v>33398</v>
      </c>
      <c r="H21" s="760"/>
      <c r="I21" s="760">
        <v>16834</v>
      </c>
      <c r="J21" s="760"/>
      <c r="K21" s="760">
        <v>16560</v>
      </c>
      <c r="L21" s="760"/>
      <c r="M21" s="760">
        <f t="shared" si="1"/>
        <v>33394</v>
      </c>
      <c r="N21" s="760"/>
      <c r="O21" s="760">
        <v>314374</v>
      </c>
      <c r="P21" s="760"/>
      <c r="Q21" s="760">
        <f>120774</f>
        <v>120774</v>
      </c>
      <c r="R21" s="760"/>
      <c r="S21" s="760">
        <f t="shared" si="2"/>
        <v>435148</v>
      </c>
      <c r="T21" s="760"/>
      <c r="U21" s="760">
        <f>'SCH 17 pg1'!C21+'SCH 17 pg1'!I21+'SCH 17 pg1'!O21+'SCH 17 pg2'!C21+'SCH 17 pg2'!I21+'SCH 17 pg2'!O21</f>
        <v>390901</v>
      </c>
      <c r="V21" s="910"/>
      <c r="W21" s="760">
        <f>'SCH 17 pg1'!E21+'SCH 17 pg1'!K21+'SCH 17 pg1'!Q21+'SCH 17 pg2'!E21+'SCH 17 pg2'!K21+'SCH 17 pg2'!Q21</f>
        <v>211220</v>
      </c>
      <c r="X21" s="774"/>
      <c r="Y21" s="774">
        <f t="shared" si="5"/>
        <v>602121</v>
      </c>
    </row>
    <row r="22" spans="1:25" ht="15.75">
      <c r="A22" s="417" t="s">
        <v>2415</v>
      </c>
      <c r="B22" s="544" t="s">
        <v>83</v>
      </c>
      <c r="C22" s="760"/>
      <c r="D22" s="760"/>
      <c r="E22" s="760"/>
      <c r="F22" s="760"/>
      <c r="G22" s="760"/>
      <c r="H22" s="760"/>
      <c r="I22" s="760"/>
      <c r="J22" s="760"/>
      <c r="K22" s="760"/>
      <c r="L22" s="760"/>
      <c r="M22" s="760"/>
      <c r="N22" s="760"/>
      <c r="O22" s="760"/>
      <c r="P22" s="760"/>
      <c r="Q22" s="760"/>
      <c r="R22" s="760"/>
      <c r="S22" s="760"/>
      <c r="T22" s="760"/>
      <c r="U22" s="760" t="s">
        <v>83</v>
      </c>
      <c r="V22" s="760"/>
      <c r="W22" s="760" t="s">
        <v>83</v>
      </c>
      <c r="X22" s="774"/>
      <c r="Y22" s="774"/>
    </row>
    <row r="23" spans="1:25">
      <c r="A23" s="415" t="s">
        <v>878</v>
      </c>
      <c r="B23" s="544" t="s">
        <v>83</v>
      </c>
      <c r="C23" s="760">
        <v>41775</v>
      </c>
      <c r="D23" s="760"/>
      <c r="E23" s="760">
        <v>6855</v>
      </c>
      <c r="F23" s="760"/>
      <c r="G23" s="760">
        <f t="shared" si="0"/>
        <v>48630</v>
      </c>
      <c r="H23" s="760"/>
      <c r="I23" s="760">
        <v>47161</v>
      </c>
      <c r="J23" s="760"/>
      <c r="K23" s="760">
        <v>4766</v>
      </c>
      <c r="L23" s="760"/>
      <c r="M23" s="760">
        <f t="shared" si="1"/>
        <v>51927</v>
      </c>
      <c r="N23" s="760"/>
      <c r="O23" s="760">
        <v>48165</v>
      </c>
      <c r="P23" s="760"/>
      <c r="Q23" s="760">
        <v>2408</v>
      </c>
      <c r="R23" s="760"/>
      <c r="S23" s="760">
        <f t="shared" si="2"/>
        <v>50573</v>
      </c>
      <c r="T23" s="760"/>
      <c r="U23" s="760">
        <f>'SCH 17 pg1'!C23+'SCH 17 pg1'!I23+'SCH 17 pg1'!O23+'SCH 17 pg2'!C23+'SCH 17 pg2'!I23+'SCH 17 pg2'!O23</f>
        <v>248019</v>
      </c>
      <c r="V23" s="760"/>
      <c r="W23" s="760">
        <f>'SCH 17 pg1'!E23+'SCH 17 pg1'!K23+'SCH 17 pg1'!Q23+'SCH 17 pg2'!E23+'SCH 17 pg2'!K23+'SCH 17 pg2'!Q23</f>
        <v>46018</v>
      </c>
      <c r="X23" s="774"/>
      <c r="Y23" s="774">
        <f t="shared" si="3"/>
        <v>294037</v>
      </c>
    </row>
    <row r="24" spans="1:25" ht="15.75">
      <c r="A24" s="417" t="s">
        <v>787</v>
      </c>
      <c r="B24" s="544" t="s">
        <v>89</v>
      </c>
      <c r="C24" s="760"/>
      <c r="D24" s="760"/>
      <c r="E24" s="760"/>
      <c r="F24" s="760"/>
      <c r="G24" s="760"/>
      <c r="H24" s="760"/>
      <c r="I24" s="760"/>
      <c r="J24" s="760"/>
      <c r="K24" s="760"/>
      <c r="L24" s="760"/>
      <c r="M24" s="760"/>
      <c r="N24" s="760"/>
      <c r="O24" s="760"/>
      <c r="P24" s="760"/>
      <c r="Q24" s="760"/>
      <c r="R24" s="760"/>
      <c r="S24" s="760"/>
      <c r="T24" s="760"/>
      <c r="U24" s="760" t="s">
        <v>83</v>
      </c>
      <c r="V24" s="760"/>
      <c r="W24" s="760" t="s">
        <v>83</v>
      </c>
      <c r="X24" s="774"/>
      <c r="Y24" s="774"/>
    </row>
    <row r="25" spans="1:25">
      <c r="A25" s="415" t="s">
        <v>2417</v>
      </c>
      <c r="B25" s="544" t="s">
        <v>83</v>
      </c>
      <c r="C25" s="760">
        <v>25838</v>
      </c>
      <c r="D25" s="760"/>
      <c r="E25" s="760">
        <f>27975</f>
        <v>27975</v>
      </c>
      <c r="F25" s="760"/>
      <c r="G25" s="760">
        <f t="shared" si="0"/>
        <v>53813</v>
      </c>
      <c r="H25" s="760"/>
      <c r="I25" s="760">
        <v>27123</v>
      </c>
      <c r="J25" s="760"/>
      <c r="K25" s="760">
        <v>26683</v>
      </c>
      <c r="L25" s="760"/>
      <c r="M25" s="760">
        <f t="shared" si="1"/>
        <v>53806</v>
      </c>
      <c r="N25" s="760"/>
      <c r="O25" s="760">
        <v>506528</v>
      </c>
      <c r="P25" s="760"/>
      <c r="Q25" s="760">
        <f>194591+1</f>
        <v>194592</v>
      </c>
      <c r="R25" s="760"/>
      <c r="S25" s="760">
        <f t="shared" si="2"/>
        <v>701120</v>
      </c>
      <c r="T25" s="760"/>
      <c r="U25" s="760">
        <f>'SCH 17 pg1'!C25+'SCH 17 pg1'!I25+'SCH 17 pg1'!O25+'SCH 17 pg2'!C25+'SCH 17 pg2'!I25+'SCH 17 pg2'!O25</f>
        <v>629830</v>
      </c>
      <c r="V25" s="760"/>
      <c r="W25" s="760">
        <f>'SCH 17 pg1'!E25+'SCH 17 pg1'!K25+'SCH 17 pg1'!Q25+'SCH 17 pg2'!E25+'SCH 17 pg2'!K25+'SCH 17 pg2'!Q25</f>
        <v>340322</v>
      </c>
      <c r="X25" s="774"/>
      <c r="Y25" s="774">
        <f t="shared" si="3"/>
        <v>970152</v>
      </c>
    </row>
    <row r="26" spans="1:25">
      <c r="A26" s="415" t="s">
        <v>789</v>
      </c>
      <c r="B26" s="544" t="s">
        <v>89</v>
      </c>
      <c r="C26" s="760">
        <v>0</v>
      </c>
      <c r="D26" s="760"/>
      <c r="E26" s="760">
        <v>0</v>
      </c>
      <c r="F26" s="760"/>
      <c r="G26" s="760">
        <f t="shared" si="0"/>
        <v>0</v>
      </c>
      <c r="H26" s="760"/>
      <c r="I26" s="760">
        <v>0</v>
      </c>
      <c r="J26" s="760"/>
      <c r="K26" s="760">
        <v>0</v>
      </c>
      <c r="L26" s="760"/>
      <c r="M26" s="760">
        <f t="shared" si="1"/>
        <v>0</v>
      </c>
      <c r="N26" s="760"/>
      <c r="O26" s="760">
        <v>0</v>
      </c>
      <c r="P26" s="760"/>
      <c r="Q26" s="760">
        <v>0</v>
      </c>
      <c r="R26" s="760"/>
      <c r="S26" s="760">
        <f t="shared" si="2"/>
        <v>0</v>
      </c>
      <c r="T26" s="760"/>
      <c r="U26" s="760">
        <f>'SCH 17 pg1'!C26+'SCH 17 pg1'!I26+'SCH 17 pg1'!O26+'SCH 17 pg2'!C26+'SCH 17 pg2'!I26+'SCH 17 pg2'!O26</f>
        <v>1025931</v>
      </c>
      <c r="V26" s="760"/>
      <c r="W26" s="760">
        <f>'SCH 17 pg1'!E26+'SCH 17 pg1'!K26+'SCH 17 pg1'!Q26+'SCH 17 pg2'!E26+'SCH 17 pg2'!K26+'SCH 17 pg2'!Q26</f>
        <v>75072</v>
      </c>
      <c r="X26" s="774"/>
      <c r="Y26" s="774">
        <f t="shared" si="3"/>
        <v>1101003</v>
      </c>
    </row>
    <row r="27" spans="1:25">
      <c r="A27" s="415" t="s">
        <v>790</v>
      </c>
      <c r="B27" s="544" t="s">
        <v>83</v>
      </c>
      <c r="C27" s="760">
        <v>199366</v>
      </c>
      <c r="D27" s="760"/>
      <c r="E27" s="760">
        <v>116631</v>
      </c>
      <c r="F27" s="760"/>
      <c r="G27" s="760">
        <f t="shared" si="0"/>
        <v>315997</v>
      </c>
      <c r="H27" s="760"/>
      <c r="I27" s="760">
        <v>208060</v>
      </c>
      <c r="J27" s="760"/>
      <c r="K27" s="760">
        <v>109248</v>
      </c>
      <c r="L27" s="760"/>
      <c r="M27" s="760">
        <f t="shared" si="1"/>
        <v>317308</v>
      </c>
      <c r="N27" s="760"/>
      <c r="O27" s="760">
        <f>2609397+1</f>
        <v>2609398</v>
      </c>
      <c r="P27" s="760"/>
      <c r="Q27" s="760">
        <f>588696-1</f>
        <v>588695</v>
      </c>
      <c r="R27" s="760"/>
      <c r="S27" s="760">
        <f t="shared" si="2"/>
        <v>3198093</v>
      </c>
      <c r="T27" s="760"/>
      <c r="U27" s="760">
        <f>'SCH 17 pg1'!C27+'SCH 17 pg1'!I27+'SCH 17 pg1'!O27+'SCH 17 pg2'!C27+'SCH 17 pg2'!I27+'SCH 17 pg2'!O27</f>
        <v>3588863</v>
      </c>
      <c r="V27" s="760"/>
      <c r="W27" s="760">
        <f>'SCH 17 pg1'!E27+'SCH 17 pg1'!K27+'SCH 17 pg1'!Q27+'SCH 17 pg2'!E27+'SCH 17 pg2'!K27+'SCH 17 pg2'!Q27</f>
        <v>1204330</v>
      </c>
      <c r="X27" s="774"/>
      <c r="Y27" s="774">
        <f t="shared" si="3"/>
        <v>4793193</v>
      </c>
    </row>
    <row r="28" spans="1:25" ht="15.75">
      <c r="A28" s="417" t="s">
        <v>791</v>
      </c>
      <c r="B28" s="544" t="s">
        <v>83</v>
      </c>
      <c r="C28" s="760"/>
      <c r="D28" s="760"/>
      <c r="E28" s="760"/>
      <c r="F28" s="760"/>
      <c r="G28" s="760"/>
      <c r="H28" s="760"/>
      <c r="I28" s="760"/>
      <c r="J28" s="760"/>
      <c r="K28" s="760"/>
      <c r="L28" s="760"/>
      <c r="M28" s="760"/>
      <c r="N28" s="760"/>
      <c r="O28" s="760"/>
      <c r="P28" s="760"/>
      <c r="Q28" s="760"/>
      <c r="R28" s="760"/>
      <c r="S28" s="760"/>
      <c r="T28" s="760"/>
      <c r="U28" s="760" t="s">
        <v>83</v>
      </c>
      <c r="V28" s="760"/>
      <c r="W28" s="760" t="s">
        <v>83</v>
      </c>
      <c r="X28" s="774"/>
      <c r="Y28" s="774"/>
    </row>
    <row r="29" spans="1:25">
      <c r="A29" s="544" t="s">
        <v>792</v>
      </c>
      <c r="B29" s="544" t="s">
        <v>83</v>
      </c>
      <c r="C29" s="760">
        <v>105563</v>
      </c>
      <c r="D29" s="760"/>
      <c r="E29" s="760">
        <f>24583</f>
        <v>24583</v>
      </c>
      <c r="F29" s="760"/>
      <c r="G29" s="760">
        <f t="shared" si="0"/>
        <v>130146</v>
      </c>
      <c r="H29" s="760"/>
      <c r="I29" s="760">
        <v>108331</v>
      </c>
      <c r="J29" s="760"/>
      <c r="K29" s="760">
        <v>20133</v>
      </c>
      <c r="L29" s="760"/>
      <c r="M29" s="760">
        <f t="shared" si="1"/>
        <v>128464</v>
      </c>
      <c r="N29" s="760"/>
      <c r="O29" s="760">
        <f>327582-1</f>
        <v>327581</v>
      </c>
      <c r="P29" s="760"/>
      <c r="Q29" s="760">
        <f>38018</f>
        <v>38018</v>
      </c>
      <c r="R29" s="760"/>
      <c r="S29" s="760">
        <f>ROUND(SUM(O29:Q29),0)</f>
        <v>365599</v>
      </c>
      <c r="T29" s="760"/>
      <c r="U29" s="760">
        <f>'SCH 17 pg1'!C29+'SCH 17 pg1'!I29+'SCH 17 pg1'!O29+'SCH 17 pg2'!C29+'SCH 17 pg2'!I29+'SCH 17 pg2'!O29</f>
        <v>900274</v>
      </c>
      <c r="V29" s="760"/>
      <c r="W29" s="760">
        <f>'SCH 17 pg1'!E29+'SCH 17 pg1'!K29+'SCH 17 pg1'!Q29+'SCH 17 pg2'!E29+'SCH 17 pg2'!K29+'SCH 17 pg2'!Q29</f>
        <v>181875</v>
      </c>
      <c r="X29" s="774"/>
      <c r="Y29" s="774">
        <f t="shared" si="3"/>
        <v>1082149</v>
      </c>
    </row>
    <row r="30" spans="1:25">
      <c r="A30" s="544" t="s">
        <v>793</v>
      </c>
      <c r="B30" s="544" t="s">
        <v>83</v>
      </c>
      <c r="C30" s="760">
        <v>2559435</v>
      </c>
      <c r="D30" s="760"/>
      <c r="E30" s="760">
        <v>535698</v>
      </c>
      <c r="F30" s="760"/>
      <c r="G30" s="760">
        <f t="shared" si="0"/>
        <v>3095133</v>
      </c>
      <c r="H30" s="760"/>
      <c r="I30" s="760">
        <f>2515086+1</f>
        <v>2515087</v>
      </c>
      <c r="J30" s="760"/>
      <c r="K30" s="760">
        <f>440444-1</f>
        <v>440443</v>
      </c>
      <c r="L30" s="760"/>
      <c r="M30" s="760">
        <f t="shared" si="1"/>
        <v>2955530</v>
      </c>
      <c r="N30" s="760"/>
      <c r="O30" s="760">
        <f>8238823-1</f>
        <v>8238822</v>
      </c>
      <c r="P30" s="760"/>
      <c r="Q30" s="760">
        <f>1932964+1</f>
        <v>1932965</v>
      </c>
      <c r="R30" s="760"/>
      <c r="S30" s="760">
        <f t="shared" si="2"/>
        <v>10171787</v>
      </c>
      <c r="T30" s="760"/>
      <c r="U30" s="760">
        <f>'SCH 17 pg1'!C30+'SCH 17 pg1'!I30+'SCH 17 pg1'!O30+'SCH 17 pg2'!C30+'SCH 17 pg2'!I30+'SCH 17 pg2'!O30</f>
        <v>24881393</v>
      </c>
      <c r="V30" s="760"/>
      <c r="W30" s="760">
        <f>'SCH 17 pg1'!E30+'SCH 17 pg1'!K30+'SCH 17 pg1'!Q30+'SCH 17 pg2'!E30+'SCH 17 pg2'!K30+'SCH 17 pg2'!Q30</f>
        <v>5186097</v>
      </c>
      <c r="X30" s="774"/>
      <c r="Y30" s="774">
        <f t="shared" si="3"/>
        <v>30067490</v>
      </c>
    </row>
    <row r="31" spans="1:25" ht="15.75">
      <c r="A31" s="417" t="s">
        <v>830</v>
      </c>
      <c r="B31" s="544" t="s">
        <v>83</v>
      </c>
      <c r="C31" s="760">
        <v>785506</v>
      </c>
      <c r="D31" s="760"/>
      <c r="E31" s="760">
        <v>386802</v>
      </c>
      <c r="F31" s="760"/>
      <c r="G31" s="760">
        <f t="shared" si="0"/>
        <v>1172308</v>
      </c>
      <c r="H31" s="760"/>
      <c r="I31" s="760">
        <f>785597+1</f>
        <v>785598</v>
      </c>
      <c r="J31" s="760"/>
      <c r="K31" s="760">
        <v>357703</v>
      </c>
      <c r="L31" s="760"/>
      <c r="M31" s="760">
        <f t="shared" si="1"/>
        <v>1143301</v>
      </c>
      <c r="N31" s="760"/>
      <c r="O31" s="760">
        <f>8467097-1</f>
        <v>8467096</v>
      </c>
      <c r="P31" s="760"/>
      <c r="Q31" s="760">
        <f>1878376-1</f>
        <v>1878375</v>
      </c>
      <c r="R31" s="760"/>
      <c r="S31" s="760">
        <f t="shared" si="2"/>
        <v>10345471</v>
      </c>
      <c r="T31" s="760"/>
      <c r="U31" s="760">
        <f>'SCH 17 pg1'!C31+'SCH 17 pg1'!I31+'SCH 17 pg1'!O31+'SCH 17 pg2'!C31+'SCH 17 pg2'!I31+'SCH 17 pg2'!O31</f>
        <v>13745254</v>
      </c>
      <c r="V31" s="760"/>
      <c r="W31" s="760">
        <f>'SCH 17 pg1'!E31+'SCH 17 pg1'!K31+'SCH 17 pg1'!Q31+'SCH 17 pg2'!E31+'SCH 17 pg2'!K31+'SCH 17 pg2'!Q31</f>
        <v>4050891</v>
      </c>
      <c r="X31" s="774"/>
      <c r="Y31" s="774">
        <f t="shared" si="3"/>
        <v>17796145</v>
      </c>
    </row>
    <row r="32" spans="1:25" ht="15.75">
      <c r="A32" s="417" t="s">
        <v>797</v>
      </c>
      <c r="B32" s="544" t="s">
        <v>83</v>
      </c>
      <c r="C32" s="760"/>
      <c r="D32" s="760"/>
      <c r="E32" s="760"/>
      <c r="F32" s="760"/>
      <c r="G32" s="760"/>
      <c r="H32" s="760"/>
      <c r="I32" s="760"/>
      <c r="J32" s="760"/>
      <c r="K32" s="760"/>
      <c r="L32" s="760"/>
      <c r="M32" s="760"/>
      <c r="N32" s="760"/>
      <c r="O32" s="760"/>
      <c r="P32" s="760"/>
      <c r="Q32" s="760"/>
      <c r="R32" s="760"/>
      <c r="S32" s="760"/>
      <c r="T32" s="760"/>
      <c r="U32" s="760" t="s">
        <v>83</v>
      </c>
      <c r="V32" s="760"/>
      <c r="W32" s="760" t="s">
        <v>83</v>
      </c>
      <c r="X32" s="774"/>
      <c r="Y32" s="774"/>
    </row>
    <row r="33" spans="1:27">
      <c r="A33" s="415" t="s">
        <v>798</v>
      </c>
      <c r="B33" s="544" t="s">
        <v>83</v>
      </c>
      <c r="C33" s="760">
        <v>47722462</v>
      </c>
      <c r="D33" s="760"/>
      <c r="E33" s="760">
        <v>4752913</v>
      </c>
      <c r="F33" s="760"/>
      <c r="G33" s="760">
        <f t="shared" si="0"/>
        <v>52475375</v>
      </c>
      <c r="H33" s="760"/>
      <c r="I33" s="760">
        <f>33216532-1</f>
        <v>33216531</v>
      </c>
      <c r="J33" s="760"/>
      <c r="K33" s="760">
        <v>2925738</v>
      </c>
      <c r="L33" s="760"/>
      <c r="M33" s="760">
        <f t="shared" si="1"/>
        <v>36142269</v>
      </c>
      <c r="N33" s="760"/>
      <c r="O33" s="760">
        <v>49058526</v>
      </c>
      <c r="P33" s="760"/>
      <c r="Q33" s="760">
        <v>4655257</v>
      </c>
      <c r="R33" s="760"/>
      <c r="S33" s="760">
        <f>ROUND(SUM(O33:Q33),0)</f>
        <v>53713783</v>
      </c>
      <c r="T33" s="760"/>
      <c r="U33" s="760">
        <f>'SCH 17 pg1'!C33+'SCH 17 pg1'!I33+'SCH 17 pg1'!O33+'SCH 17 pg2'!C33+'SCH 17 pg2'!I33+'SCH 17 pg2'!O33</f>
        <v>297580623</v>
      </c>
      <c r="V33" s="760"/>
      <c r="W33" s="760">
        <f>'SCH 17 pg1'!E33+'SCH 17 pg1'!K33+'SCH 17 pg1'!Q33+'SCH 17 pg2'!E33+'SCH 17 pg2'!K33+'SCH 17 pg2'!Q33</f>
        <v>36616197</v>
      </c>
      <c r="X33" s="774"/>
      <c r="Y33" s="774">
        <f t="shared" si="3"/>
        <v>334196820</v>
      </c>
    </row>
    <row r="34" spans="1:27">
      <c r="A34" s="419" t="s">
        <v>799</v>
      </c>
      <c r="B34" s="544" t="s">
        <v>83</v>
      </c>
      <c r="C34" s="760">
        <v>0</v>
      </c>
      <c r="D34" s="761"/>
      <c r="E34" s="760">
        <v>0</v>
      </c>
      <c r="F34" s="761"/>
      <c r="G34" s="760">
        <f t="shared" si="0"/>
        <v>0</v>
      </c>
      <c r="H34" s="760"/>
      <c r="I34" s="760">
        <v>0</v>
      </c>
      <c r="J34" s="761"/>
      <c r="K34" s="760">
        <v>0</v>
      </c>
      <c r="L34" s="761"/>
      <c r="M34" s="760">
        <f t="shared" si="1"/>
        <v>0</v>
      </c>
      <c r="N34" s="760"/>
      <c r="O34" s="760">
        <v>0</v>
      </c>
      <c r="P34" s="761"/>
      <c r="Q34" s="760">
        <v>0</v>
      </c>
      <c r="R34" s="761"/>
      <c r="S34" s="760">
        <f t="shared" si="2"/>
        <v>0</v>
      </c>
      <c r="T34" s="760"/>
      <c r="U34" s="760">
        <f>'SCH 17 pg1'!C34+'SCH 17 pg1'!I34+'SCH 17 pg1'!O34+'SCH 17 pg2'!C34+'SCH 17 pg2'!I34+'SCH 17 pg2'!O34</f>
        <v>1215362</v>
      </c>
      <c r="V34" s="760"/>
      <c r="W34" s="760">
        <f>'SCH 17 pg1'!E34+'SCH 17 pg1'!K34+'SCH 17 pg1'!Q34+'SCH 17 pg2'!E34+'SCH 17 pg2'!K34+'SCH 17 pg2'!Q34</f>
        <v>60182</v>
      </c>
      <c r="X34" s="774"/>
      <c r="Y34" s="774">
        <f t="shared" si="3"/>
        <v>1275544</v>
      </c>
    </row>
    <row r="35" spans="1:27">
      <c r="A35" s="419" t="s">
        <v>800</v>
      </c>
      <c r="B35" s="544" t="s">
        <v>83</v>
      </c>
      <c r="C35" s="760">
        <v>1856732</v>
      </c>
      <c r="D35" s="761"/>
      <c r="E35" s="760">
        <v>785298</v>
      </c>
      <c r="F35" s="761"/>
      <c r="G35" s="760">
        <f t="shared" si="0"/>
        <v>2642030</v>
      </c>
      <c r="H35" s="760"/>
      <c r="I35" s="760">
        <v>1910801</v>
      </c>
      <c r="J35" s="761"/>
      <c r="K35" s="760">
        <f>730352-1+1</f>
        <v>730352</v>
      </c>
      <c r="L35" s="761"/>
      <c r="M35" s="760">
        <f t="shared" si="1"/>
        <v>2641153</v>
      </c>
      <c r="N35" s="760"/>
      <c r="O35" s="760">
        <v>21582749</v>
      </c>
      <c r="P35" s="761"/>
      <c r="Q35" s="910">
        <f>3791068-1</f>
        <v>3791067</v>
      </c>
      <c r="R35" s="761"/>
      <c r="S35" s="760">
        <f t="shared" si="2"/>
        <v>25373816</v>
      </c>
      <c r="T35" s="760"/>
      <c r="U35" s="760">
        <f>'SCH 17 pg1'!C35+'SCH 17 pg1'!I35+'SCH 17 pg1'!O35+'SCH 17 pg2'!C35+'SCH 17 pg2'!I35+'SCH 17 pg2'!O35</f>
        <v>31147290</v>
      </c>
      <c r="V35" s="760"/>
      <c r="W35" s="760">
        <f>'SCH 17 pg1'!E35+'SCH 17 pg1'!K35+'SCH 17 pg1'!Q35+'SCH 17 pg2'!E35+'SCH 17 pg2'!K35+'SCH 17 pg2'!Q35</f>
        <v>7958656</v>
      </c>
      <c r="X35" s="774"/>
      <c r="Y35" s="774">
        <f t="shared" si="3"/>
        <v>39105946</v>
      </c>
    </row>
    <row r="36" spans="1:27">
      <c r="A36" s="415" t="s">
        <v>801</v>
      </c>
      <c r="B36" s="544" t="s">
        <v>89</v>
      </c>
      <c r="C36" s="760">
        <v>3526873</v>
      </c>
      <c r="D36" s="762"/>
      <c r="E36" s="760">
        <v>1296431</v>
      </c>
      <c r="F36" s="761"/>
      <c r="G36" s="760">
        <f t="shared" si="0"/>
        <v>4823304</v>
      </c>
      <c r="H36" s="760"/>
      <c r="I36" s="760">
        <v>3357513</v>
      </c>
      <c r="J36" s="762"/>
      <c r="K36" s="760">
        <v>1189803</v>
      </c>
      <c r="L36" s="761"/>
      <c r="M36" s="760">
        <f t="shared" si="1"/>
        <v>4547316</v>
      </c>
      <c r="N36" s="760"/>
      <c r="O36" s="760">
        <v>34877757</v>
      </c>
      <c r="P36" s="761"/>
      <c r="Q36" s="760">
        <f>5862536-1</f>
        <v>5862535</v>
      </c>
      <c r="R36" s="761"/>
      <c r="S36" s="760">
        <f t="shared" si="2"/>
        <v>40740292</v>
      </c>
      <c r="T36" s="760"/>
      <c r="U36" s="760">
        <f>'SCH 17 pg1'!C36+'SCH 17 pg1'!I36+'SCH 17 pg1'!O36+'SCH 17 pg2'!C36+'SCH 17 pg2'!I36+'SCH 17 pg2'!O36</f>
        <v>58504297</v>
      </c>
      <c r="V36" s="760"/>
      <c r="W36" s="760">
        <f>'SCH 17 pg1'!E36+'SCH 17 pg1'!K36+'SCH 17 pg1'!Q36+'SCH 17 pg2'!E36+'SCH 17 pg2'!K36+'SCH 17 pg2'!Q36</f>
        <v>13160367</v>
      </c>
      <c r="X36" s="774"/>
      <c r="Y36" s="774">
        <f t="shared" si="3"/>
        <v>71664664</v>
      </c>
    </row>
    <row r="37" spans="1:27">
      <c r="A37" s="415" t="s">
        <v>867</v>
      </c>
      <c r="B37" s="544" t="s">
        <v>83</v>
      </c>
      <c r="C37" s="760">
        <v>317366</v>
      </c>
      <c r="D37" s="763"/>
      <c r="E37" s="760">
        <v>24013</v>
      </c>
      <c r="F37" s="763"/>
      <c r="G37" s="760">
        <f t="shared" si="0"/>
        <v>341379</v>
      </c>
      <c r="H37" s="764"/>
      <c r="I37" s="760">
        <v>316191</v>
      </c>
      <c r="J37" s="763"/>
      <c r="K37" s="760">
        <v>12338</v>
      </c>
      <c r="L37" s="763"/>
      <c r="M37" s="760">
        <f t="shared" si="1"/>
        <v>328529</v>
      </c>
      <c r="N37" s="764"/>
      <c r="O37" s="760">
        <v>0</v>
      </c>
      <c r="P37" s="763"/>
      <c r="Q37" s="760">
        <v>0</v>
      </c>
      <c r="R37" s="763"/>
      <c r="S37" s="760">
        <f t="shared" si="2"/>
        <v>0</v>
      </c>
      <c r="T37" s="764"/>
      <c r="U37" s="760">
        <f>'SCH 17 pg1'!C37+'SCH 17 pg1'!I37+'SCH 17 pg1'!O37+'SCH 17 pg2'!C37+'SCH 17 pg2'!I37+'SCH 17 pg2'!O37</f>
        <v>4887044</v>
      </c>
      <c r="V37" s="760"/>
      <c r="W37" s="760">
        <f>'SCH 17 pg1'!E37+'SCH 17 pg1'!K37+'SCH 17 pg1'!Q37+'SCH 17 pg2'!E37+'SCH 17 pg2'!K37+'SCH 17 pg2'!Q37</f>
        <v>391569</v>
      </c>
      <c r="X37" s="774"/>
      <c r="Y37" s="774">
        <f t="shared" si="3"/>
        <v>5278613</v>
      </c>
    </row>
    <row r="38" spans="1:27">
      <c r="A38" s="415" t="s">
        <v>803</v>
      </c>
      <c r="B38" s="544" t="s">
        <v>83</v>
      </c>
      <c r="C38" s="760">
        <v>43066911</v>
      </c>
      <c r="D38" s="760"/>
      <c r="E38" s="760">
        <v>24176649</v>
      </c>
      <c r="F38" s="760"/>
      <c r="G38" s="760">
        <f t="shared" si="0"/>
        <v>67243560</v>
      </c>
      <c r="H38" s="760"/>
      <c r="I38" s="760">
        <v>51425310</v>
      </c>
      <c r="J38" s="760"/>
      <c r="K38" s="760">
        <v>22622270</v>
      </c>
      <c r="L38" s="760"/>
      <c r="M38" s="760">
        <f t="shared" si="1"/>
        <v>74047580</v>
      </c>
      <c r="N38" s="760"/>
      <c r="O38" s="760">
        <v>544812501</v>
      </c>
      <c r="P38" s="760"/>
      <c r="Q38" s="760">
        <v>116359257</v>
      </c>
      <c r="R38" s="760"/>
      <c r="S38" s="760">
        <f t="shared" si="2"/>
        <v>661171758</v>
      </c>
      <c r="T38" s="760"/>
      <c r="U38" s="760">
        <f>'SCH 17 pg1'!C38+'SCH 17 pg1'!I38+'SCH 17 pg1'!O38+'SCH 17 pg2'!C38+'SCH 17 pg2'!I38+'SCH 17 pg2'!O38</f>
        <v>768138160</v>
      </c>
      <c r="V38" s="760"/>
      <c r="W38" s="760">
        <f>'SCH 17 pg1'!E38+'SCH 17 pg1'!K38+'SCH 17 pg1'!Q38+'SCH 17 pg2'!E38+'SCH 17 pg2'!K38+'SCH 17 pg2'!Q38</f>
        <v>244104324</v>
      </c>
      <c r="X38" s="774"/>
      <c r="Y38" s="774">
        <f t="shared" si="3"/>
        <v>1012242484</v>
      </c>
      <c r="Z38" s="816"/>
      <c r="AA38" s="702"/>
    </row>
    <row r="39" spans="1:27" ht="15.75">
      <c r="A39" s="46" t="s">
        <v>887</v>
      </c>
      <c r="B39" s="544" t="s">
        <v>83</v>
      </c>
      <c r="C39" s="760">
        <v>37315902</v>
      </c>
      <c r="D39" s="760"/>
      <c r="E39" s="760">
        <v>24704030</v>
      </c>
      <c r="F39" s="760"/>
      <c r="G39" s="760">
        <f t="shared" si="0"/>
        <v>62019932</v>
      </c>
      <c r="H39" s="760"/>
      <c r="I39" s="760">
        <v>37207291</v>
      </c>
      <c r="J39" s="760"/>
      <c r="K39" s="760">
        <v>22919167</v>
      </c>
      <c r="L39" s="760"/>
      <c r="M39" s="760">
        <f t="shared" si="1"/>
        <v>60126458</v>
      </c>
      <c r="N39" s="760"/>
      <c r="O39" s="760">
        <f>434395833+1</f>
        <v>434395834</v>
      </c>
      <c r="P39" s="760"/>
      <c r="Q39" s="760">
        <v>142874294</v>
      </c>
      <c r="R39" s="760"/>
      <c r="S39" s="760">
        <f t="shared" si="2"/>
        <v>577270128</v>
      </c>
      <c r="T39" s="760"/>
      <c r="U39" s="760">
        <f>'SCH 17 pg1'!C39+'SCH 17 pg1'!I39+'SCH 17 pg1'!O39+'SCH 17 pg2'!C39+'SCH 17 pg2'!I39+'SCH 17 pg2'!O39</f>
        <v>648074351</v>
      </c>
      <c r="V39" s="760"/>
      <c r="W39" s="760">
        <f>'SCH 17 pg1'!E39+'SCH 17 pg1'!K39+'SCH 17 pg1'!Q39+'SCH 17 pg2'!E39+'SCH 17 pg2'!K39+'SCH 17 pg2'!Q39</f>
        <v>276265058</v>
      </c>
      <c r="X39" s="774"/>
      <c r="Y39" s="774">
        <f t="shared" si="3"/>
        <v>924339409</v>
      </c>
      <c r="Z39" s="816"/>
      <c r="AA39" s="836"/>
    </row>
    <row r="40" spans="1:27" ht="21.75" customHeight="1" thickBot="1">
      <c r="A40" s="417" t="s">
        <v>888</v>
      </c>
      <c r="B40" s="544" t="s">
        <v>83</v>
      </c>
      <c r="C40" s="459">
        <f>ROUND(SUM(C12:C39),0)</f>
        <v>160355000</v>
      </c>
      <c r="D40" s="458"/>
      <c r="E40" s="757">
        <f>ROUND(SUM(E12:E39),0)</f>
        <v>61353362</v>
      </c>
      <c r="F40" s="458"/>
      <c r="G40" s="757">
        <f>ROUND(SUM(G12:G39),0)</f>
        <v>221708362</v>
      </c>
      <c r="H40" s="458"/>
      <c r="I40" s="459">
        <f>ROUND(SUM(I12:I39),0)</f>
        <v>145545000</v>
      </c>
      <c r="J40" s="458"/>
      <c r="K40" s="459">
        <f>ROUND(SUM(K12:K39),0)</f>
        <v>54998255</v>
      </c>
      <c r="L40" s="458"/>
      <c r="M40" s="459">
        <f>ROUND(SUM(M12:M39),0)</f>
        <v>200543255</v>
      </c>
      <c r="N40" s="458"/>
      <c r="O40" s="459">
        <f>ROUND(SUM(O12:O39),0)</f>
        <v>1190170000</v>
      </c>
      <c r="P40" s="458"/>
      <c r="Q40" s="459">
        <f>ROUND(SUM(Q12:Q39),0)</f>
        <v>294091486</v>
      </c>
      <c r="R40" s="458"/>
      <c r="S40" s="459">
        <f>ROUND(SUM(S12:S39),0)</f>
        <v>1484261486</v>
      </c>
      <c r="T40" s="460"/>
      <c r="U40" s="459">
        <f>ROUND(SUM(U12:U39),0)</f>
        <v>2049355000</v>
      </c>
      <c r="V40" s="460"/>
      <c r="W40" s="459">
        <f>ROUND(SUM(W12:W39),0)</f>
        <v>631535883</v>
      </c>
      <c r="X40" s="460"/>
      <c r="Y40" s="459">
        <f>ROUND(SUM(Y12:Y39),0)</f>
        <v>2680890883</v>
      </c>
      <c r="AA40" s="702"/>
    </row>
    <row r="41" spans="1:27" ht="15.75" thickTop="1">
      <c r="B41" s="344" t="s">
        <v>83</v>
      </c>
      <c r="I41" s="816"/>
      <c r="K41" s="816" t="s">
        <v>83</v>
      </c>
      <c r="M41" s="816" t="s">
        <v>83</v>
      </c>
      <c r="O41" s="816"/>
      <c r="Q41" s="816" t="s">
        <v>83</v>
      </c>
      <c r="S41" s="816" t="s">
        <v>83</v>
      </c>
      <c r="U41" s="816" t="s">
        <v>89</v>
      </c>
      <c r="W41" s="1451"/>
      <c r="Y41" s="348" t="s">
        <v>83</v>
      </c>
      <c r="Z41" s="347"/>
      <c r="AA41" s="347"/>
    </row>
    <row r="42" spans="1:27">
      <c r="A42" s="716" t="s">
        <v>881</v>
      </c>
      <c r="I42" s="816"/>
      <c r="K42" s="816"/>
      <c r="M42" s="816"/>
      <c r="O42" s="817"/>
      <c r="Q42" s="816"/>
      <c r="S42" s="816"/>
      <c r="U42" s="816"/>
      <c r="W42" s="816"/>
      <c r="Y42" s="816"/>
      <c r="AA42" s="352" t="s">
        <v>83</v>
      </c>
    </row>
    <row r="43" spans="1:27">
      <c r="A43" s="715" t="s">
        <v>882</v>
      </c>
      <c r="O43" s="816"/>
      <c r="Q43" s="816"/>
      <c r="W43" s="1452"/>
    </row>
  </sheetData>
  <mergeCells count="4">
    <mergeCell ref="I8:M8"/>
    <mergeCell ref="O8:S8"/>
    <mergeCell ref="U8:Y8"/>
    <mergeCell ref="C8:G8"/>
  </mergeCells>
  <printOptions verticalCentered="1"/>
  <pageMargins left="0.4" right="0.5" top="0.5" bottom="0.5" header="0.5" footer="0.25"/>
  <pageSetup scale="10" firstPageNumber="98" orientation="landscape" r:id="rId1"/>
  <headerFooter scaleWithDoc="0">
    <oddFooter>&amp;R&amp;8 99</oddFooter>
  </headerFooter>
  <colBreaks count="1" manualBreakCount="1">
    <brk id="32" max="1048575" man="1"/>
  </colBreaks>
  <customProperties>
    <customPr name="SheetOptions"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31"/>
  <sheetViews>
    <sheetView showGridLines="0" zoomScale="80" zoomScaleNormal="80" workbookViewId="0"/>
  </sheetViews>
  <sheetFormatPr defaultColWidth="8.77734375" defaultRowHeight="15"/>
  <cols>
    <col min="1" max="1" width="56" style="61" customWidth="1"/>
    <col min="2" max="2" width="1.109375" style="61" customWidth="1"/>
    <col min="3" max="3" width="15.109375" style="61" bestFit="1" customWidth="1"/>
    <col min="4" max="4" width="1.109375" style="61" customWidth="1"/>
    <col min="5" max="5" width="17.109375" style="49" bestFit="1" customWidth="1"/>
    <col min="6" max="6" width="1.109375" style="61" customWidth="1"/>
    <col min="7" max="7" width="14.77734375" style="61" bestFit="1" customWidth="1"/>
    <col min="8" max="9" width="0.77734375" style="61" customWidth="1"/>
    <col min="10" max="10" width="17.109375" style="61" bestFit="1" customWidth="1"/>
    <col min="11" max="11" width="1.109375" style="61" customWidth="1"/>
    <col min="12" max="12" width="16" style="61" bestFit="1" customWidth="1"/>
    <col min="13" max="13" width="1.109375" style="61" customWidth="1"/>
    <col min="14" max="14" width="19.109375" style="904" bestFit="1" customWidth="1"/>
    <col min="15" max="15" width="1.109375" style="61" customWidth="1"/>
    <col min="16" max="16" width="17.109375" style="61" customWidth="1"/>
    <col min="17" max="17" width="1.44140625" style="61" customWidth="1"/>
    <col min="18" max="16384" width="8.77734375" style="61"/>
  </cols>
  <sheetData>
    <row r="1" spans="1:17">
      <c r="A1" s="342" t="s">
        <v>76</v>
      </c>
    </row>
    <row r="3" spans="1:17" ht="18">
      <c r="A3" s="8" t="s">
        <v>77</v>
      </c>
      <c r="B3" s="8"/>
    </row>
    <row r="4" spans="1:17" ht="18">
      <c r="A4" s="8" t="s">
        <v>889</v>
      </c>
      <c r="B4" s="8"/>
      <c r="P4" s="6" t="s">
        <v>890</v>
      </c>
    </row>
    <row r="5" spans="1:17" ht="18">
      <c r="A5" s="8" t="s">
        <v>2160</v>
      </c>
      <c r="B5" s="8"/>
    </row>
    <row r="6" spans="1:17" ht="18">
      <c r="A6" s="8" t="s">
        <v>2264</v>
      </c>
      <c r="B6" s="8"/>
    </row>
    <row r="7" spans="1:17" ht="15.75">
      <c r="A7" s="46"/>
      <c r="B7" s="46"/>
    </row>
    <row r="8" spans="1:17" ht="16.5">
      <c r="A8" s="1058"/>
      <c r="B8" s="1058"/>
      <c r="D8" s="1059"/>
      <c r="E8" s="1059"/>
      <c r="F8" s="1059"/>
      <c r="G8" s="1059"/>
      <c r="H8" s="1059"/>
      <c r="I8" s="1059"/>
      <c r="J8" s="1059"/>
      <c r="K8" s="1059"/>
      <c r="L8" s="1059"/>
      <c r="M8" s="1059"/>
      <c r="N8" s="1058"/>
      <c r="O8" s="1058"/>
      <c r="P8" s="1058"/>
      <c r="Q8" s="1058"/>
    </row>
    <row r="9" spans="1:17" ht="16.5">
      <c r="A9" s="1058"/>
      <c r="B9" s="1058"/>
      <c r="C9" s="1059" t="s">
        <v>266</v>
      </c>
      <c r="D9" s="1059"/>
      <c r="E9" s="1059" t="s">
        <v>243</v>
      </c>
      <c r="F9" s="1059"/>
      <c r="G9" s="1059" t="s">
        <v>891</v>
      </c>
      <c r="H9" s="1059"/>
      <c r="I9" s="1059"/>
      <c r="J9" s="1059" t="s">
        <v>276</v>
      </c>
      <c r="K9" s="1059"/>
      <c r="L9" s="1059" t="s">
        <v>892</v>
      </c>
      <c r="M9" s="1059"/>
      <c r="N9" s="1058"/>
      <c r="O9" s="1058"/>
      <c r="P9" s="1058"/>
      <c r="Q9" s="1058"/>
    </row>
    <row r="10" spans="1:17" ht="16.5">
      <c r="A10" s="1058"/>
      <c r="B10" s="1058"/>
      <c r="C10" s="1059" t="s">
        <v>893</v>
      </c>
      <c r="D10" s="1059"/>
      <c r="E10" s="1059" t="s">
        <v>266</v>
      </c>
      <c r="F10" s="1059"/>
      <c r="G10" s="1059" t="s">
        <v>894</v>
      </c>
      <c r="H10" s="1059"/>
      <c r="I10" s="1059"/>
      <c r="J10" s="1060" t="s">
        <v>895</v>
      </c>
      <c r="K10" s="1060"/>
      <c r="L10" s="1059" t="s">
        <v>896</v>
      </c>
      <c r="M10" s="1059"/>
      <c r="N10" s="1061" t="s">
        <v>897</v>
      </c>
      <c r="O10" s="1061"/>
      <c r="P10" s="1061"/>
      <c r="Q10" s="1061"/>
    </row>
    <row r="11" spans="1:17" ht="16.5">
      <c r="A11" s="1058"/>
      <c r="B11" s="1058"/>
      <c r="C11" s="1059" t="s">
        <v>898</v>
      </c>
      <c r="D11" s="1059"/>
      <c r="E11" s="1059" t="s">
        <v>899</v>
      </c>
      <c r="F11" s="1059"/>
      <c r="G11" s="1059" t="s">
        <v>900</v>
      </c>
      <c r="H11" s="1059"/>
      <c r="I11" s="1059"/>
      <c r="J11" s="1059" t="s">
        <v>264</v>
      </c>
      <c r="K11" s="1059"/>
      <c r="L11" s="1059" t="s">
        <v>264</v>
      </c>
      <c r="M11" s="1059"/>
      <c r="N11" s="1061" t="s">
        <v>901</v>
      </c>
      <c r="O11" s="1062"/>
      <c r="P11" s="1062"/>
      <c r="Q11" s="1061"/>
    </row>
    <row r="12" spans="1:17" ht="16.5">
      <c r="A12" s="1063" t="s">
        <v>2155</v>
      </c>
      <c r="B12" s="1064"/>
      <c r="C12" s="1065" t="s">
        <v>902</v>
      </c>
      <c r="D12" s="1060"/>
      <c r="E12" s="1065" t="s">
        <v>903</v>
      </c>
      <c r="F12" s="1060"/>
      <c r="G12" s="1066" t="s">
        <v>904</v>
      </c>
      <c r="H12" s="1060"/>
      <c r="I12" s="1060"/>
      <c r="J12" s="1067" t="s">
        <v>905</v>
      </c>
      <c r="K12" s="1060"/>
      <c r="L12" s="1067" t="s">
        <v>906</v>
      </c>
      <c r="M12" s="1060"/>
      <c r="N12" s="1068" t="s">
        <v>2265</v>
      </c>
      <c r="O12" s="1060"/>
      <c r="P12" s="1068" t="s">
        <v>2187</v>
      </c>
      <c r="Q12" s="1059"/>
    </row>
    <row r="13" spans="1:17" ht="16.5">
      <c r="A13" s="1064" t="s">
        <v>907</v>
      </c>
      <c r="B13" s="1064"/>
      <c r="C13" s="1069"/>
      <c r="D13" s="1069"/>
      <c r="E13" s="1070"/>
      <c r="F13" s="1070"/>
      <c r="G13" s="1069"/>
      <c r="H13" s="1069"/>
      <c r="I13" s="1069"/>
      <c r="J13" s="1069"/>
      <c r="K13" s="1069"/>
      <c r="L13" s="1069"/>
      <c r="M13" s="1069"/>
      <c r="N13" s="1069"/>
      <c r="O13" s="1069"/>
      <c r="P13" s="1071"/>
      <c r="Q13" s="1071"/>
    </row>
    <row r="14" spans="1:17" ht="16.5">
      <c r="A14" s="1058" t="s">
        <v>908</v>
      </c>
      <c r="B14" s="884" t="s">
        <v>83</v>
      </c>
      <c r="C14" s="1072">
        <v>0</v>
      </c>
      <c r="D14" s="1072"/>
      <c r="E14" s="1073">
        <v>12091750</v>
      </c>
      <c r="F14" s="1072"/>
      <c r="G14" s="1073">
        <v>0</v>
      </c>
      <c r="H14" s="1072"/>
      <c r="I14" s="1072"/>
      <c r="J14" s="1073">
        <v>0</v>
      </c>
      <c r="K14" s="1072"/>
      <c r="L14" s="1073">
        <v>0</v>
      </c>
      <c r="M14" s="1072"/>
      <c r="N14" s="1072">
        <f>ROUND(SUM(C14:M14),1)</f>
        <v>12091750</v>
      </c>
      <c r="O14" s="1072"/>
      <c r="P14" s="1073">
        <v>9788122</v>
      </c>
      <c r="Q14" s="1072"/>
    </row>
    <row r="15" spans="1:17" ht="16.5">
      <c r="A15" s="1058" t="s">
        <v>909</v>
      </c>
      <c r="B15" s="884" t="s">
        <v>83</v>
      </c>
      <c r="C15" s="1074"/>
      <c r="D15" s="1074"/>
      <c r="E15" s="1075"/>
      <c r="F15" s="1074"/>
      <c r="G15" s="1075"/>
      <c r="H15" s="1074"/>
      <c r="I15" s="1072"/>
      <c r="J15" s="1075"/>
      <c r="K15" s="1076"/>
      <c r="L15" s="1075"/>
      <c r="M15" s="1076"/>
      <c r="N15" s="1076"/>
      <c r="O15" s="1076"/>
      <c r="P15" s="1077"/>
      <c r="Q15" s="1078"/>
    </row>
    <row r="16" spans="1:17" ht="16.5">
      <c r="A16" s="1058" t="s">
        <v>910</v>
      </c>
      <c r="B16" s="565" t="s">
        <v>83</v>
      </c>
      <c r="C16" s="1074">
        <v>0</v>
      </c>
      <c r="D16" s="1074"/>
      <c r="E16" s="1075">
        <v>0</v>
      </c>
      <c r="F16" s="1076"/>
      <c r="G16" s="1075">
        <v>0</v>
      </c>
      <c r="H16" s="1074"/>
      <c r="I16" s="1076"/>
      <c r="J16" s="1075">
        <v>2272730777</v>
      </c>
      <c r="K16" s="1076"/>
      <c r="L16" s="1075">
        <v>1125625179</v>
      </c>
      <c r="M16" s="1076"/>
      <c r="N16" s="1076">
        <f t="shared" ref="N16:N21" si="0">ROUND(SUM(C16:M16),1)</f>
        <v>3398355956</v>
      </c>
      <c r="O16" s="1076"/>
      <c r="P16" s="1079">
        <v>2137015997</v>
      </c>
      <c r="Q16" s="1078"/>
    </row>
    <row r="17" spans="1:16" ht="16.5">
      <c r="A17" s="1058" t="s">
        <v>911</v>
      </c>
      <c r="B17" s="884" t="s">
        <v>83</v>
      </c>
      <c r="C17" s="1074">
        <v>0</v>
      </c>
      <c r="D17" s="1074"/>
      <c r="E17" s="1075">
        <v>0</v>
      </c>
      <c r="F17" s="1076"/>
      <c r="G17" s="1075">
        <v>8106639</v>
      </c>
      <c r="H17" s="1076"/>
      <c r="I17" s="1076"/>
      <c r="J17" s="1075">
        <v>0</v>
      </c>
      <c r="K17" s="1076"/>
      <c r="L17" s="1075">
        <v>0</v>
      </c>
      <c r="M17" s="1076"/>
      <c r="N17" s="1076">
        <f t="shared" si="0"/>
        <v>8106639</v>
      </c>
      <c r="O17" s="1076"/>
      <c r="P17" s="1079">
        <v>17782353</v>
      </c>
    </row>
    <row r="18" spans="1:16" ht="16.5">
      <c r="A18" s="1058" t="s">
        <v>912</v>
      </c>
      <c r="B18" s="884" t="s">
        <v>83</v>
      </c>
      <c r="C18" s="1074">
        <v>0</v>
      </c>
      <c r="D18" s="1074"/>
      <c r="E18" s="1075">
        <v>0</v>
      </c>
      <c r="F18" s="1076"/>
      <c r="G18" s="1075">
        <v>0</v>
      </c>
      <c r="H18" s="1074"/>
      <c r="I18" s="1076"/>
      <c r="J18" s="1075">
        <v>0</v>
      </c>
      <c r="K18" s="1076"/>
      <c r="L18" s="1075">
        <v>0</v>
      </c>
      <c r="M18" s="1076"/>
      <c r="N18" s="1076">
        <f t="shared" si="0"/>
        <v>0</v>
      </c>
      <c r="O18" s="1076"/>
      <c r="P18" s="1079">
        <v>0</v>
      </c>
    </row>
    <row r="19" spans="1:16" ht="16.5">
      <c r="A19" s="1058" t="s">
        <v>913</v>
      </c>
      <c r="B19" s="884" t="s">
        <v>83</v>
      </c>
      <c r="C19" s="1074">
        <v>0</v>
      </c>
      <c r="D19" s="1074"/>
      <c r="E19" s="1075">
        <v>0</v>
      </c>
      <c r="F19" s="1076"/>
      <c r="G19" s="1075">
        <v>0</v>
      </c>
      <c r="H19" s="1074"/>
      <c r="I19" s="1076"/>
      <c r="J19" s="1075">
        <v>0</v>
      </c>
      <c r="K19" s="1076"/>
      <c r="L19" s="1075">
        <v>0</v>
      </c>
      <c r="M19" s="1076"/>
      <c r="N19" s="1076">
        <f t="shared" si="0"/>
        <v>0</v>
      </c>
      <c r="O19" s="1076"/>
      <c r="P19" s="1079">
        <v>0</v>
      </c>
    </row>
    <row r="20" spans="1:16" ht="16.5">
      <c r="A20" s="1058" t="s">
        <v>914</v>
      </c>
      <c r="B20" s="884" t="s">
        <v>83</v>
      </c>
      <c r="C20" s="1074">
        <v>0</v>
      </c>
      <c r="D20" s="1074"/>
      <c r="E20" s="1075">
        <v>0</v>
      </c>
      <c r="F20" s="1076"/>
      <c r="G20" s="1075">
        <v>0</v>
      </c>
      <c r="H20" s="1074"/>
      <c r="I20" s="1076"/>
      <c r="J20" s="1075">
        <v>0</v>
      </c>
      <c r="K20" s="1076"/>
      <c r="L20" s="1075">
        <v>0</v>
      </c>
      <c r="M20" s="1076"/>
      <c r="N20" s="1076">
        <f t="shared" si="0"/>
        <v>0</v>
      </c>
      <c r="O20" s="1076"/>
      <c r="P20" s="1079">
        <v>15710475</v>
      </c>
    </row>
    <row r="21" spans="1:16" ht="16.5">
      <c r="A21" s="1058" t="s">
        <v>2330</v>
      </c>
      <c r="B21" s="884"/>
      <c r="C21" s="1074">
        <v>0</v>
      </c>
      <c r="D21" s="1074"/>
      <c r="E21" s="1075">
        <v>0</v>
      </c>
      <c r="F21" s="1076"/>
      <c r="G21" s="1075">
        <v>0</v>
      </c>
      <c r="H21" s="1074"/>
      <c r="I21" s="1076"/>
      <c r="J21" s="1075">
        <v>15860620</v>
      </c>
      <c r="K21" s="1076"/>
      <c r="L21" s="1075">
        <v>0</v>
      </c>
      <c r="M21" s="1076"/>
      <c r="N21" s="1076">
        <f t="shared" si="0"/>
        <v>15860620</v>
      </c>
      <c r="O21" s="1076"/>
      <c r="P21" s="1079">
        <v>0</v>
      </c>
    </row>
    <row r="22" spans="1:16" ht="16.5">
      <c r="A22" s="1058" t="s">
        <v>915</v>
      </c>
      <c r="B22" s="884" t="s">
        <v>83</v>
      </c>
      <c r="C22" s="1074"/>
      <c r="D22" s="1074"/>
      <c r="E22" s="1075"/>
      <c r="F22" s="1076"/>
      <c r="G22" s="1075"/>
      <c r="H22" s="1074"/>
      <c r="I22" s="1076"/>
      <c r="J22" s="1075"/>
      <c r="K22" s="1076"/>
      <c r="L22" s="1075"/>
      <c r="M22" s="1076"/>
      <c r="N22" s="1076" t="s">
        <v>83</v>
      </c>
      <c r="O22" s="1076" t="s">
        <v>83</v>
      </c>
      <c r="P22" s="1080"/>
    </row>
    <row r="23" spans="1:16" ht="16.5">
      <c r="A23" s="1058" t="s">
        <v>916</v>
      </c>
      <c r="B23" s="884" t="s">
        <v>83</v>
      </c>
      <c r="C23" s="1074">
        <v>0</v>
      </c>
      <c r="D23" s="1074"/>
      <c r="E23" s="1075">
        <v>0</v>
      </c>
      <c r="F23" s="1076"/>
      <c r="G23" s="1075">
        <v>0</v>
      </c>
      <c r="H23" s="1074"/>
      <c r="I23" s="1076"/>
      <c r="J23" s="1075">
        <v>0</v>
      </c>
      <c r="K23" s="1076"/>
      <c r="L23" s="1075">
        <v>0</v>
      </c>
      <c r="M23" s="1076"/>
      <c r="N23" s="1076">
        <f>ROUND(SUM(C23:M23),1)</f>
        <v>0</v>
      </c>
      <c r="O23" s="1076"/>
      <c r="P23" s="1079">
        <v>40918030</v>
      </c>
    </row>
    <row r="24" spans="1:16" ht="16.5">
      <c r="A24" s="1058" t="s">
        <v>917</v>
      </c>
      <c r="B24" s="884" t="s">
        <v>83</v>
      </c>
      <c r="C24" s="1076">
        <v>0</v>
      </c>
      <c r="D24" s="1074"/>
      <c r="E24" s="1075">
        <v>0</v>
      </c>
      <c r="F24" s="1081"/>
      <c r="G24" s="1075">
        <v>0</v>
      </c>
      <c r="H24" s="1074"/>
      <c r="I24" s="1076"/>
      <c r="J24" s="1075">
        <v>349291611</v>
      </c>
      <c r="K24" s="1076"/>
      <c r="L24" s="1075">
        <v>0</v>
      </c>
      <c r="M24" s="1076"/>
      <c r="N24" s="1076">
        <f>ROUND(SUM(C24:M24),1)</f>
        <v>349291611</v>
      </c>
      <c r="O24" s="1076"/>
      <c r="P24" s="1079">
        <v>144398016</v>
      </c>
    </row>
    <row r="25" spans="1:16" ht="16.5">
      <c r="A25" s="1058" t="s">
        <v>918</v>
      </c>
      <c r="B25" s="884" t="s">
        <v>83</v>
      </c>
      <c r="C25" s="1074" t="s">
        <v>83</v>
      </c>
      <c r="D25" s="1074"/>
      <c r="E25" s="1075"/>
      <c r="F25" s="1076"/>
      <c r="G25" s="1075"/>
      <c r="H25" s="1074"/>
      <c r="I25" s="1076"/>
      <c r="J25" s="1075"/>
      <c r="K25" s="1076"/>
      <c r="L25" s="1075"/>
      <c r="M25" s="1076"/>
      <c r="N25" s="1076" t="s">
        <v>83</v>
      </c>
      <c r="O25" s="1076"/>
      <c r="P25" s="1080"/>
    </row>
    <row r="26" spans="1:16" ht="16.5">
      <c r="A26" s="1082" t="s">
        <v>919</v>
      </c>
      <c r="B26" s="884" t="s">
        <v>83</v>
      </c>
      <c r="C26" s="1079">
        <v>0</v>
      </c>
      <c r="D26" s="1083"/>
      <c r="E26" s="1075">
        <v>0</v>
      </c>
      <c r="F26" s="1076"/>
      <c r="G26" s="1075">
        <v>0</v>
      </c>
      <c r="H26" s="1074"/>
      <c r="I26" s="1076"/>
      <c r="J26" s="1075">
        <v>0</v>
      </c>
      <c r="K26" s="1076"/>
      <c r="L26" s="1075">
        <v>0</v>
      </c>
      <c r="M26" s="1076"/>
      <c r="N26" s="1076">
        <f t="shared" ref="N26:N27" si="1">ROUND(SUM(C26:M26),1)</f>
        <v>0</v>
      </c>
      <c r="O26" s="1076"/>
      <c r="P26" s="1079">
        <v>0</v>
      </c>
    </row>
    <row r="27" spans="1:16" ht="16.5">
      <c r="A27" s="1058" t="s">
        <v>920</v>
      </c>
      <c r="B27" s="565" t="s">
        <v>83</v>
      </c>
      <c r="C27" s="1083">
        <v>0</v>
      </c>
      <c r="D27" s="1083"/>
      <c r="E27" s="1075">
        <v>0</v>
      </c>
      <c r="F27" s="1084"/>
      <c r="G27" s="1075">
        <v>0</v>
      </c>
      <c r="H27" s="1074"/>
      <c r="I27" s="1076"/>
      <c r="J27" s="1075">
        <v>1276281750</v>
      </c>
      <c r="K27" s="1076"/>
      <c r="L27" s="1075">
        <v>385855632</v>
      </c>
      <c r="M27" s="1076"/>
      <c r="N27" s="1076">
        <f t="shared" si="1"/>
        <v>1662137382</v>
      </c>
      <c r="O27" s="1076"/>
      <c r="P27" s="1079">
        <v>1146991090</v>
      </c>
    </row>
    <row r="28" spans="1:16" ht="17.25" thickBot="1">
      <c r="A28" s="1085" t="s">
        <v>921</v>
      </c>
      <c r="B28" s="884" t="s">
        <v>83</v>
      </c>
      <c r="C28" s="1086">
        <f>ROUND(SUM(C14:C27),1)</f>
        <v>0</v>
      </c>
      <c r="D28" s="1087"/>
      <c r="E28" s="1086">
        <f>ROUND(SUM(E14:E27),1)</f>
        <v>12091750</v>
      </c>
      <c r="F28" s="1087"/>
      <c r="G28" s="1086">
        <f>ROUND(SUM(G14:G27),1)</f>
        <v>8106639</v>
      </c>
      <c r="H28" s="1087"/>
      <c r="I28" s="1087"/>
      <c r="J28" s="1086">
        <f>ROUND(SUM(J14:J27),1)</f>
        <v>3914164758</v>
      </c>
      <c r="K28" s="1087"/>
      <c r="L28" s="1086">
        <f>ROUND(SUM(L14:L27),1)</f>
        <v>1511480811</v>
      </c>
      <c r="M28" s="1087"/>
      <c r="N28" s="1086">
        <f>ROUND(SUM(N14:N27),1)</f>
        <v>5445843958</v>
      </c>
      <c r="O28" s="1087"/>
      <c r="P28" s="1086">
        <f>ROUND(SUM(P14:P27),1)</f>
        <v>3512604083</v>
      </c>
    </row>
    <row r="29" spans="1:16" ht="15.75" thickTop="1">
      <c r="B29" s="884" t="s">
        <v>83</v>
      </c>
    </row>
    <row r="30" spans="1:16">
      <c r="A30" s="1088" t="s">
        <v>83</v>
      </c>
    </row>
    <row r="31" spans="1:16">
      <c r="A31" s="1089" t="s">
        <v>83</v>
      </c>
    </row>
  </sheetData>
  <printOptions horizontalCentered="1"/>
  <pageMargins left="0.5" right="0.5" top="1" bottom="0.25" header="0" footer="0.25"/>
  <pageSetup scale="59" orientation="landscape" r:id="rId1"/>
  <headerFooter scaleWithDoc="0">
    <oddFooter xml:space="preserve">&amp;R&amp;8 100&amp;12
</oddFooter>
  </headerFooter>
  <customProperties>
    <customPr name="SheetOptions" r:id="rId2"/>
  </customProperties>
  <ignoredErrors>
    <ignoredError sqref="E12 J12:L12" numberStoredAsText="1"/>
    <ignoredError sqref="N14:N15 N26:N27 N25 N28" evalError="1"/>
    <ignoredError sqref="N17 N22:N23 N24 N18:N20" evalError="1" formulaRange="1"/>
    <ignoredError sqref="D17 C22:D22 O22:O23 O17 D24 O24 D20 O18:O20 K17 K22:K23 K24 K18:K20 D18 D19 D23 F17 F22 F24 F20 F18 F19 F23 H17:I17 H22:I22 H24:I24 H20:I20 H18:I18 H19:I19 H23:I23 M17 M22:M23 M24 M18:M20"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Q42"/>
  <sheetViews>
    <sheetView showGridLines="0" zoomScale="80" zoomScaleNormal="80" workbookViewId="0"/>
  </sheetViews>
  <sheetFormatPr defaultColWidth="8.77734375" defaultRowHeight="15"/>
  <cols>
    <col min="1" max="1" width="64.77734375" style="319" customWidth="1"/>
    <col min="2" max="2" width="2" style="319" bestFit="1" customWidth="1"/>
    <col min="3" max="3" width="11.44140625" style="319" customWidth="1"/>
    <col min="4" max="4" width="2" style="319" bestFit="1" customWidth="1"/>
    <col min="5" max="5" width="11.44140625" style="319" customWidth="1"/>
    <col min="6" max="6" width="2" style="319" bestFit="1" customWidth="1"/>
    <col min="7" max="7" width="11.44140625" style="319" customWidth="1"/>
    <col min="8" max="8" width="2" style="319" bestFit="1" customWidth="1"/>
    <col min="9" max="9" width="11.44140625" style="319" customWidth="1"/>
    <col min="10" max="10" width="2" style="319" bestFit="1" customWidth="1"/>
    <col min="11" max="11" width="11.44140625" style="319" customWidth="1"/>
    <col min="12" max="12" width="2" style="319" bestFit="1" customWidth="1"/>
    <col min="13" max="13" width="11.44140625" style="319" customWidth="1"/>
    <col min="14" max="14" width="2" style="319" customWidth="1"/>
    <col min="15" max="15" width="12.44140625" style="319" customWidth="1"/>
    <col min="16" max="16" width="2" style="319" customWidth="1"/>
    <col min="17" max="17" width="11.5546875" style="319" customWidth="1"/>
    <col min="18" max="18" width="2" style="319" customWidth="1"/>
    <col min="19" max="19" width="11.44140625" style="319" customWidth="1"/>
    <col min="20" max="20" width="2" style="319" customWidth="1"/>
    <col min="21" max="21" width="11.5546875" style="319" bestFit="1" customWidth="1"/>
    <col min="22" max="22" width="2" style="319" customWidth="1"/>
    <col min="23" max="23" width="11.44140625" style="319" customWidth="1"/>
    <col min="24" max="24" width="2" style="319" customWidth="1"/>
    <col min="25" max="25" width="11.44140625" style="319" customWidth="1"/>
    <col min="26" max="26" width="2" style="319" customWidth="1"/>
    <col min="27" max="27" width="12.77734375" style="319" customWidth="1"/>
    <col min="28" max="28" width="2" style="319" customWidth="1"/>
    <col min="29" max="29" width="11.44140625" style="319" customWidth="1"/>
    <col min="30" max="30" width="2" style="319" customWidth="1"/>
    <col min="31" max="31" width="13.5546875" style="319" customWidth="1"/>
    <col min="32" max="32" width="2" style="319" customWidth="1"/>
    <col min="33" max="33" width="12.5546875" style="319" bestFit="1" customWidth="1"/>
    <col min="34" max="34" width="2" style="319" customWidth="1"/>
    <col min="35" max="35" width="12.44140625" style="319" customWidth="1"/>
    <col min="36" max="36" width="2" style="319" customWidth="1"/>
    <col min="37" max="37" width="12.5546875" style="319" bestFit="1" customWidth="1"/>
    <col min="38" max="38" width="2" style="319" customWidth="1"/>
    <col min="39" max="39" width="12.5546875" style="319" bestFit="1" customWidth="1"/>
    <col min="40" max="40" width="2" style="319" customWidth="1"/>
    <col min="41" max="41" width="13.109375" style="319" customWidth="1"/>
    <col min="42" max="42" width="2" style="319" customWidth="1"/>
    <col min="43" max="43" width="13.5546875" style="319" customWidth="1"/>
    <col min="44" max="16384" width="8.77734375" style="319"/>
  </cols>
  <sheetData>
    <row r="1" spans="1:43">
      <c r="A1" s="342" t="s">
        <v>76</v>
      </c>
    </row>
    <row r="3" spans="1:43" ht="18">
      <c r="A3" s="318" t="s">
        <v>77</v>
      </c>
    </row>
    <row r="4" spans="1:43" ht="18">
      <c r="A4" s="318" t="s">
        <v>2159</v>
      </c>
      <c r="O4" s="61"/>
      <c r="P4" s="61"/>
      <c r="Q4" s="61"/>
      <c r="R4" s="61"/>
      <c r="T4" s="61"/>
      <c r="U4" s="61"/>
      <c r="V4" s="61"/>
      <c r="W4" s="61"/>
      <c r="X4" s="61"/>
      <c r="Y4" s="320" t="s">
        <v>922</v>
      </c>
      <c r="Z4" s="61"/>
      <c r="AA4" s="61"/>
      <c r="AB4" s="61"/>
      <c r="AC4" s="61"/>
      <c r="AD4" s="61"/>
      <c r="AE4" s="61"/>
      <c r="AF4" s="61"/>
      <c r="AG4" s="61"/>
      <c r="AH4" s="61"/>
      <c r="AI4" s="61"/>
      <c r="AJ4" s="61"/>
      <c r="AK4" s="893"/>
      <c r="AL4" s="61"/>
      <c r="AM4" s="61"/>
      <c r="AN4" s="61"/>
      <c r="AO4" s="61"/>
      <c r="AP4" s="61"/>
      <c r="AQ4" s="6" t="s">
        <v>922</v>
      </c>
    </row>
    <row r="5" spans="1:43" ht="18">
      <c r="A5" s="318" t="s">
        <v>923</v>
      </c>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893" t="s">
        <v>164</v>
      </c>
    </row>
    <row r="6" spans="1:43" ht="18">
      <c r="A6" s="318" t="s">
        <v>81</v>
      </c>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row>
    <row r="7" spans="1:43" ht="15.75">
      <c r="A7" s="321"/>
      <c r="O7" s="61"/>
      <c r="P7" s="61"/>
      <c r="Q7" s="61"/>
      <c r="R7" s="61"/>
      <c r="S7" s="61"/>
      <c r="T7" s="61"/>
      <c r="U7" s="61"/>
      <c r="V7" s="61"/>
      <c r="W7" s="61"/>
      <c r="X7" s="61"/>
      <c r="Y7" s="61"/>
      <c r="Z7" s="61"/>
      <c r="AA7" s="61"/>
      <c r="AB7" s="61"/>
      <c r="AC7" s="61"/>
      <c r="AD7" s="61"/>
      <c r="AE7" s="61"/>
      <c r="AF7" s="61"/>
      <c r="AG7" s="61"/>
      <c r="AH7" s="61"/>
      <c r="AI7" s="61"/>
      <c r="AJ7" s="61"/>
      <c r="AK7" s="61"/>
      <c r="AL7" s="61"/>
      <c r="AM7" s="61"/>
      <c r="AN7" s="61"/>
      <c r="AO7" s="61"/>
      <c r="AP7" s="61"/>
      <c r="AQ7" s="61"/>
    </row>
    <row r="8" spans="1:43">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row>
    <row r="9" spans="1:43" ht="15.75">
      <c r="C9" s="703" t="s">
        <v>924</v>
      </c>
      <c r="D9" s="703"/>
      <c r="E9" s="703"/>
      <c r="F9" s="703"/>
      <c r="G9" s="703"/>
      <c r="H9" s="61"/>
      <c r="I9" s="703" t="s">
        <v>925</v>
      </c>
      <c r="J9" s="703"/>
      <c r="K9" s="703"/>
      <c r="L9" s="703"/>
      <c r="M9" s="703"/>
      <c r="N9" s="61"/>
      <c r="O9" s="703" t="s">
        <v>2118</v>
      </c>
      <c r="P9" s="703"/>
      <c r="Q9" s="703"/>
      <c r="R9" s="703"/>
      <c r="S9" s="703"/>
      <c r="T9" s="61"/>
      <c r="U9" s="703" t="s">
        <v>2250</v>
      </c>
      <c r="V9" s="703"/>
      <c r="W9" s="703"/>
      <c r="X9" s="703"/>
      <c r="Y9" s="703"/>
      <c r="Z9" s="61"/>
      <c r="AA9" s="703" t="s">
        <v>2295</v>
      </c>
      <c r="AB9" s="703"/>
      <c r="AC9" s="703"/>
      <c r="AD9" s="703"/>
      <c r="AE9" s="703"/>
      <c r="AF9" s="61"/>
      <c r="AG9" s="703" t="s">
        <v>884</v>
      </c>
      <c r="AH9" s="704"/>
      <c r="AI9" s="704"/>
      <c r="AJ9" s="704"/>
      <c r="AK9" s="704"/>
      <c r="AL9" s="61"/>
      <c r="AM9" s="704" t="s">
        <v>885</v>
      </c>
      <c r="AN9" s="704"/>
      <c r="AO9" s="704"/>
      <c r="AP9" s="704"/>
      <c r="AQ9" s="704"/>
    </row>
    <row r="10" spans="1:43" s="321" customFormat="1" ht="15.75">
      <c r="A10" s="322" t="s">
        <v>2154</v>
      </c>
      <c r="C10" s="323" t="s">
        <v>774</v>
      </c>
      <c r="D10" s="324"/>
      <c r="E10" s="323" t="s">
        <v>846</v>
      </c>
      <c r="F10" s="324"/>
      <c r="G10" s="323" t="s">
        <v>815</v>
      </c>
      <c r="I10" s="323" t="s">
        <v>774</v>
      </c>
      <c r="J10" s="324"/>
      <c r="K10" s="323" t="s">
        <v>846</v>
      </c>
      <c r="L10" s="324"/>
      <c r="M10" s="323" t="s">
        <v>815</v>
      </c>
      <c r="O10" s="336" t="s">
        <v>774</v>
      </c>
      <c r="P10" s="172"/>
      <c r="Q10" s="336" t="s">
        <v>846</v>
      </c>
      <c r="R10" s="172"/>
      <c r="S10" s="336" t="s">
        <v>815</v>
      </c>
      <c r="T10" s="46"/>
      <c r="U10" s="336" t="s">
        <v>774</v>
      </c>
      <c r="V10" s="172"/>
      <c r="W10" s="336" t="s">
        <v>846</v>
      </c>
      <c r="X10" s="172"/>
      <c r="Y10" s="336" t="s">
        <v>815</v>
      </c>
      <c r="Z10" s="46"/>
      <c r="AA10" s="336" t="s">
        <v>774</v>
      </c>
      <c r="AB10" s="172"/>
      <c r="AC10" s="336" t="s">
        <v>846</v>
      </c>
      <c r="AD10" s="172"/>
      <c r="AE10" s="336" t="s">
        <v>815</v>
      </c>
      <c r="AF10" s="46"/>
      <c r="AG10" s="336" t="s">
        <v>774</v>
      </c>
      <c r="AH10" s="172"/>
      <c r="AI10" s="336" t="s">
        <v>846</v>
      </c>
      <c r="AJ10" s="172"/>
      <c r="AK10" s="336" t="s">
        <v>815</v>
      </c>
      <c r="AL10" s="46"/>
      <c r="AM10" s="336" t="s">
        <v>774</v>
      </c>
      <c r="AN10" s="172"/>
      <c r="AO10" s="336" t="s">
        <v>846</v>
      </c>
      <c r="AP10" s="172"/>
      <c r="AQ10" s="336" t="s">
        <v>815</v>
      </c>
    </row>
    <row r="11" spans="1:43">
      <c r="C11" s="325"/>
      <c r="D11" s="325"/>
      <c r="E11" s="325"/>
      <c r="F11" s="325"/>
      <c r="G11" s="325"/>
      <c r="I11" s="325"/>
      <c r="J11" s="325"/>
      <c r="K11" s="325"/>
      <c r="L11" s="325"/>
      <c r="M11" s="325"/>
      <c r="O11" s="884"/>
      <c r="P11" s="884"/>
      <c r="Q11" s="884"/>
      <c r="R11" s="884"/>
      <c r="S11" s="884"/>
      <c r="T11" s="61"/>
      <c r="U11" s="884"/>
      <c r="V11" s="884"/>
      <c r="W11" s="884"/>
      <c r="X11" s="884"/>
      <c r="Y11" s="884"/>
      <c r="Z11" s="61"/>
      <c r="AA11" s="884"/>
      <c r="AB11" s="884"/>
      <c r="AC11" s="884"/>
      <c r="AD11" s="884"/>
      <c r="AE11" s="884"/>
      <c r="AF11" s="61"/>
      <c r="AG11" s="884"/>
      <c r="AH11" s="884"/>
      <c r="AI11" s="884"/>
      <c r="AJ11" s="884"/>
      <c r="AK11" s="884"/>
      <c r="AL11" s="61"/>
      <c r="AM11" s="884"/>
      <c r="AN11" s="884"/>
      <c r="AO11" s="884"/>
      <c r="AP11" s="884"/>
      <c r="AQ11" s="884"/>
    </row>
    <row r="12" spans="1:43" ht="15.75">
      <c r="A12" s="321" t="s">
        <v>926</v>
      </c>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row>
    <row r="13" spans="1:43">
      <c r="A13" s="326" t="s">
        <v>927</v>
      </c>
      <c r="B13" s="1445" t="s">
        <v>83</v>
      </c>
      <c r="C13" s="328">
        <v>222285</v>
      </c>
      <c r="D13" s="837" t="s">
        <v>83</v>
      </c>
      <c r="E13" s="328">
        <v>1170380</v>
      </c>
      <c r="F13" s="337"/>
      <c r="G13" s="328">
        <f>SUM(C13+E13)</f>
        <v>1392665</v>
      </c>
      <c r="H13" s="337"/>
      <c r="I13" s="328">
        <v>572650</v>
      </c>
      <c r="J13" s="837"/>
      <c r="K13" s="328">
        <v>1157043</v>
      </c>
      <c r="L13" s="337"/>
      <c r="M13" s="328">
        <f>SUM(I13+K13)</f>
        <v>1729693</v>
      </c>
      <c r="N13" s="337"/>
      <c r="O13" s="328">
        <v>307755</v>
      </c>
      <c r="P13" s="837"/>
      <c r="Q13" s="328">
        <v>1131653</v>
      </c>
      <c r="R13" s="337"/>
      <c r="S13" s="328">
        <f>SUM(O13+Q13)</f>
        <v>1439408</v>
      </c>
      <c r="T13" s="337"/>
      <c r="U13" s="328">
        <v>1433535</v>
      </c>
      <c r="V13" s="837"/>
      <c r="W13" s="328">
        <v>1116106</v>
      </c>
      <c r="X13" s="337"/>
      <c r="Y13" s="328">
        <f>SUM(U13+W13)</f>
        <v>2549641</v>
      </c>
      <c r="Z13" s="337"/>
      <c r="AA13" s="328">
        <v>1586410</v>
      </c>
      <c r="AB13" s="837"/>
      <c r="AC13" s="328">
        <v>1050064</v>
      </c>
      <c r="AD13" s="337"/>
      <c r="AE13" s="328">
        <f>SUM(AA13+AC13)</f>
        <v>2636474</v>
      </c>
      <c r="AF13" s="337"/>
      <c r="AG13" s="328">
        <v>21027995</v>
      </c>
      <c r="AH13" s="837"/>
      <c r="AI13" s="328">
        <v>10305534</v>
      </c>
      <c r="AJ13" s="337"/>
      <c r="AK13" s="328">
        <f>SUM(AG13+AI13)</f>
        <v>31333529</v>
      </c>
      <c r="AL13" s="337"/>
      <c r="AM13" s="328">
        <f>C13+I13+O13+U13+AA13+AG13</f>
        <v>25150630</v>
      </c>
      <c r="AN13" s="337"/>
      <c r="AO13" s="328">
        <f>E13+K13+Q13+W13+AC13+AI13</f>
        <v>15930780</v>
      </c>
      <c r="AP13" s="337"/>
      <c r="AQ13" s="328">
        <f>SUM(AM13+AO13)</f>
        <v>41081410</v>
      </c>
    </row>
    <row r="14" spans="1:43">
      <c r="A14" s="326" t="s">
        <v>928</v>
      </c>
      <c r="B14" s="319" t="s">
        <v>83</v>
      </c>
      <c r="C14" s="329">
        <v>42830</v>
      </c>
      <c r="D14" s="327"/>
      <c r="E14" s="329">
        <v>191780</v>
      </c>
      <c r="F14" s="49" t="s">
        <v>83</v>
      </c>
      <c r="G14" s="329">
        <f t="shared" ref="G14:G15" si="0">SUM(C14+E14)</f>
        <v>234610</v>
      </c>
      <c r="H14" s="49" t="s">
        <v>83</v>
      </c>
      <c r="I14" s="329">
        <v>57955</v>
      </c>
      <c r="J14" s="327"/>
      <c r="K14" s="329">
        <v>189451</v>
      </c>
      <c r="L14" s="49" t="s">
        <v>83</v>
      </c>
      <c r="M14" s="329">
        <f>SUM(I14+K14)</f>
        <v>247406</v>
      </c>
      <c r="N14" s="49" t="s">
        <v>83</v>
      </c>
      <c r="O14" s="329">
        <v>334940</v>
      </c>
      <c r="P14" s="327"/>
      <c r="Q14" s="329">
        <v>180303</v>
      </c>
      <c r="R14" s="49" t="s">
        <v>83</v>
      </c>
      <c r="S14" s="329">
        <f t="shared" ref="S14:S15" si="1">SUM(O14+Q14)</f>
        <v>515243</v>
      </c>
      <c r="T14" s="49" t="s">
        <v>83</v>
      </c>
      <c r="U14" s="329">
        <v>136530</v>
      </c>
      <c r="V14" s="327"/>
      <c r="W14" s="329">
        <v>169408</v>
      </c>
      <c r="X14" s="49"/>
      <c r="Y14" s="329">
        <f t="shared" ref="Y14:Y15" si="2">SUM(U14+W14)</f>
        <v>305938</v>
      </c>
      <c r="Z14" s="49" t="s">
        <v>83</v>
      </c>
      <c r="AA14" s="329">
        <v>163725</v>
      </c>
      <c r="AB14" s="327"/>
      <c r="AC14" s="329">
        <v>162407</v>
      </c>
      <c r="AD14" s="49"/>
      <c r="AE14" s="329">
        <f t="shared" ref="AE14:AE15" si="3">SUM(AA14+AC14)</f>
        <v>326132</v>
      </c>
      <c r="AF14" s="49" t="s">
        <v>83</v>
      </c>
      <c r="AG14" s="329">
        <v>3278260</v>
      </c>
      <c r="AH14" s="327"/>
      <c r="AI14" s="329">
        <v>1282908</v>
      </c>
      <c r="AJ14" s="49"/>
      <c r="AK14" s="329">
        <f>SUM(AG14+AI14)</f>
        <v>4561168</v>
      </c>
      <c r="AL14" s="49" t="s">
        <v>83</v>
      </c>
      <c r="AM14" s="329">
        <f>C14+I14+O14+U14+AA14+AG14</f>
        <v>4014240</v>
      </c>
      <c r="AN14" s="338" t="s">
        <v>83</v>
      </c>
      <c r="AO14" s="329">
        <f>E14+K14+Q14+W14+AC14+AI14</f>
        <v>2176257</v>
      </c>
      <c r="AP14" s="49"/>
      <c r="AQ14" s="329">
        <f>SUM(AM14+AO14)</f>
        <v>6190497</v>
      </c>
    </row>
    <row r="15" spans="1:43">
      <c r="A15" s="326" t="s">
        <v>929</v>
      </c>
      <c r="B15" s="319" t="s">
        <v>83</v>
      </c>
      <c r="C15" s="329">
        <v>109845</v>
      </c>
      <c r="D15" s="327"/>
      <c r="E15" s="329">
        <v>381469</v>
      </c>
      <c r="F15" s="49"/>
      <c r="G15" s="329">
        <f t="shared" si="0"/>
        <v>491314</v>
      </c>
      <c r="H15" s="49" t="s">
        <v>83</v>
      </c>
      <c r="I15" s="329">
        <v>114690</v>
      </c>
      <c r="J15" s="327"/>
      <c r="K15" s="329">
        <v>375851</v>
      </c>
      <c r="L15" s="49"/>
      <c r="M15" s="329">
        <f t="shared" ref="M15" si="4">SUM(I15+K15)</f>
        <v>490541</v>
      </c>
      <c r="N15" s="49" t="s">
        <v>83</v>
      </c>
      <c r="O15" s="329">
        <v>121505</v>
      </c>
      <c r="P15" s="327"/>
      <c r="Q15" s="329">
        <v>369803</v>
      </c>
      <c r="R15" s="49"/>
      <c r="S15" s="329">
        <f t="shared" si="1"/>
        <v>491308</v>
      </c>
      <c r="T15" s="49" t="s">
        <v>83</v>
      </c>
      <c r="U15" s="329">
        <v>413100</v>
      </c>
      <c r="V15" s="327"/>
      <c r="W15" s="329">
        <v>363394</v>
      </c>
      <c r="X15" s="49"/>
      <c r="Y15" s="329">
        <f t="shared" si="2"/>
        <v>776494</v>
      </c>
      <c r="Z15" s="49" t="s">
        <v>83</v>
      </c>
      <c r="AA15" s="329">
        <v>384915</v>
      </c>
      <c r="AB15" s="327"/>
      <c r="AC15" s="329">
        <v>339646</v>
      </c>
      <c r="AD15" s="49"/>
      <c r="AE15" s="329">
        <f t="shared" si="3"/>
        <v>724561</v>
      </c>
      <c r="AF15" s="49" t="s">
        <v>83</v>
      </c>
      <c r="AG15" s="329">
        <v>6884175</v>
      </c>
      <c r="AH15" s="327"/>
      <c r="AI15" s="329">
        <v>3233367</v>
      </c>
      <c r="AJ15" s="49"/>
      <c r="AK15" s="329">
        <f t="shared" ref="AK15" si="5">SUM(AG15+AI15)</f>
        <v>10117542</v>
      </c>
      <c r="AL15" s="49" t="s">
        <v>83</v>
      </c>
      <c r="AM15" s="329">
        <f t="shared" ref="AM15:AM30" si="6">C15+I15+O15+U15+AA15+AG15</f>
        <v>8028230</v>
      </c>
      <c r="AN15" s="338"/>
      <c r="AO15" s="329">
        <f t="shared" ref="AO15:AO30" si="7">E15+K15+Q15+W15+AC15+AI15</f>
        <v>5063530</v>
      </c>
      <c r="AP15" s="49"/>
      <c r="AQ15" s="329">
        <f t="shared" ref="AQ15" si="8">SUM(AM15+AO15)</f>
        <v>13091760</v>
      </c>
    </row>
    <row r="16" spans="1:43">
      <c r="A16" s="326"/>
      <c r="C16" s="329"/>
      <c r="D16" s="327"/>
      <c r="E16" s="329"/>
      <c r="F16" s="49"/>
      <c r="G16" s="329"/>
      <c r="H16" s="49"/>
      <c r="I16" s="329"/>
      <c r="J16" s="327"/>
      <c r="K16" s="329"/>
      <c r="L16" s="49"/>
      <c r="M16" s="329"/>
      <c r="N16" s="49"/>
      <c r="O16" s="329"/>
      <c r="P16" s="327"/>
      <c r="Q16" s="329"/>
      <c r="R16" s="49"/>
      <c r="S16" s="329"/>
      <c r="T16" s="49"/>
      <c r="U16" s="329"/>
      <c r="V16" s="327"/>
      <c r="W16" s="329"/>
      <c r="X16" s="49"/>
      <c r="Y16" s="329"/>
      <c r="Z16" s="49"/>
      <c r="AA16" s="329"/>
      <c r="AB16" s="327"/>
      <c r="AC16" s="329"/>
      <c r="AD16" s="49"/>
      <c r="AE16" s="329"/>
      <c r="AF16" s="49"/>
      <c r="AG16" s="329"/>
      <c r="AH16" s="327"/>
      <c r="AI16" s="329"/>
      <c r="AJ16" s="49"/>
      <c r="AK16" s="329"/>
      <c r="AL16" s="49"/>
      <c r="AM16" s="329"/>
      <c r="AN16" s="338"/>
      <c r="AO16" s="329"/>
      <c r="AP16" s="49"/>
      <c r="AQ16" s="329"/>
    </row>
    <row r="17" spans="1:43" ht="15.75">
      <c r="A17" s="330" t="s">
        <v>2343</v>
      </c>
      <c r="C17" s="329">
        <v>0</v>
      </c>
      <c r="D17" s="327"/>
      <c r="E17" s="329">
        <v>0</v>
      </c>
      <c r="F17" s="49"/>
      <c r="G17" s="329">
        <f t="shared" ref="G17" si="9">SUM(C17+E17)</f>
        <v>0</v>
      </c>
      <c r="H17" s="49"/>
      <c r="I17" s="329">
        <v>0</v>
      </c>
      <c r="J17" s="327"/>
      <c r="K17" s="329">
        <v>0</v>
      </c>
      <c r="L17" s="49"/>
      <c r="M17" s="329">
        <f t="shared" ref="M17" si="10">SUM(I17+K17)</f>
        <v>0</v>
      </c>
      <c r="N17" s="49"/>
      <c r="O17" s="329">
        <v>0</v>
      </c>
      <c r="P17" s="327"/>
      <c r="Q17" s="329">
        <v>0</v>
      </c>
      <c r="R17" s="49"/>
      <c r="S17" s="329">
        <f t="shared" ref="S17:S21" si="11">SUM(O17+Q17)</f>
        <v>0</v>
      </c>
      <c r="T17" s="49"/>
      <c r="U17" s="329">
        <v>0</v>
      </c>
      <c r="V17" s="327"/>
      <c r="W17" s="329">
        <v>0</v>
      </c>
      <c r="X17" s="49"/>
      <c r="Y17" s="329">
        <f t="shared" ref="Y17" si="12">SUM(U17+W17)</f>
        <v>0</v>
      </c>
      <c r="Z17" s="49"/>
      <c r="AA17" s="329">
        <v>0</v>
      </c>
      <c r="AB17" s="327"/>
      <c r="AC17" s="329">
        <v>0</v>
      </c>
      <c r="AD17" s="49"/>
      <c r="AE17" s="329">
        <f t="shared" ref="AE17:AE21" si="13">SUM(AA17+AC17)</f>
        <v>0</v>
      </c>
      <c r="AF17" s="49"/>
      <c r="AG17" s="329">
        <v>0</v>
      </c>
      <c r="AH17" s="327"/>
      <c r="AI17" s="329">
        <v>0</v>
      </c>
      <c r="AJ17" s="49"/>
      <c r="AK17" s="329">
        <f t="shared" ref="AK17:AK21" si="14">SUM(AG17+AI17)</f>
        <v>0</v>
      </c>
      <c r="AL17" s="49"/>
      <c r="AM17" s="329">
        <f t="shared" ref="AM17:AM21" si="15">C17+I17+O17+U17+AA17+AG17</f>
        <v>0</v>
      </c>
      <c r="AN17" s="338"/>
      <c r="AO17" s="329">
        <f t="shared" ref="AO17:AO21" si="16">E17+K17+Q17+W17+AC17+AI17</f>
        <v>0</v>
      </c>
      <c r="AP17" s="49"/>
      <c r="AQ17" s="329">
        <f t="shared" ref="AQ17" si="17">SUM(AM17+AO17)</f>
        <v>0</v>
      </c>
    </row>
    <row r="18" spans="1:43">
      <c r="A18" s="326"/>
      <c r="B18" s="319" t="s">
        <v>83</v>
      </c>
      <c r="C18" s="329"/>
      <c r="D18" s="326"/>
      <c r="E18" s="329"/>
      <c r="F18" s="49"/>
      <c r="G18" s="329"/>
      <c r="H18" s="49"/>
      <c r="I18" s="329"/>
      <c r="J18" s="326"/>
      <c r="K18" s="329"/>
      <c r="L18" s="49"/>
      <c r="M18" s="329"/>
      <c r="N18" s="49"/>
      <c r="O18" s="329"/>
      <c r="P18" s="326"/>
      <c r="Q18" s="329"/>
      <c r="R18" s="49"/>
      <c r="S18" s="329"/>
      <c r="T18" s="49"/>
      <c r="U18" s="329"/>
      <c r="V18" s="326"/>
      <c r="W18" s="329"/>
      <c r="X18" s="49"/>
      <c r="Y18" s="329"/>
      <c r="Z18" s="49"/>
      <c r="AA18" s="329"/>
      <c r="AB18" s="326"/>
      <c r="AC18" s="329"/>
      <c r="AD18" s="49"/>
      <c r="AE18" s="329"/>
      <c r="AF18" s="49"/>
      <c r="AG18" s="329"/>
      <c r="AH18" s="326"/>
      <c r="AI18" s="329"/>
      <c r="AJ18" s="49"/>
      <c r="AK18" s="329"/>
      <c r="AL18" s="61"/>
      <c r="AM18" s="329"/>
      <c r="AN18" s="338"/>
      <c r="AO18" s="329"/>
      <c r="AP18" s="61"/>
      <c r="AQ18" s="329"/>
    </row>
    <row r="19" spans="1:43" ht="15.75">
      <c r="A19" s="330" t="s">
        <v>2251</v>
      </c>
      <c r="B19" s="319" t="s">
        <v>83</v>
      </c>
      <c r="C19" s="329">
        <v>0</v>
      </c>
      <c r="D19" s="326"/>
      <c r="E19" s="329">
        <v>14493</v>
      </c>
      <c r="F19" s="49"/>
      <c r="G19" s="329">
        <f>SUM(C19+E19)</f>
        <v>14493</v>
      </c>
      <c r="H19" s="49"/>
      <c r="I19" s="329">
        <v>230</v>
      </c>
      <c r="J19" s="326"/>
      <c r="K19" s="329">
        <v>14493</v>
      </c>
      <c r="L19" s="49"/>
      <c r="M19" s="329">
        <f>SUM(I19+K19)</f>
        <v>14723</v>
      </c>
      <c r="N19" s="49"/>
      <c r="O19" s="329">
        <v>41190</v>
      </c>
      <c r="P19" s="326"/>
      <c r="Q19" s="329">
        <v>14473</v>
      </c>
      <c r="R19" s="49"/>
      <c r="S19" s="329">
        <f>SUM(O19+Q19)</f>
        <v>55663</v>
      </c>
      <c r="T19" s="49"/>
      <c r="U19" s="329">
        <v>166210</v>
      </c>
      <c r="V19" s="326"/>
      <c r="W19" s="329">
        <v>11183</v>
      </c>
      <c r="X19" s="49"/>
      <c r="Y19" s="329">
        <f>SUM(U19+W19)</f>
        <v>177393</v>
      </c>
      <c r="Z19" s="49"/>
      <c r="AA19" s="329">
        <v>72585</v>
      </c>
      <c r="AB19" s="326"/>
      <c r="AC19" s="329">
        <v>7508</v>
      </c>
      <c r="AD19" s="49"/>
      <c r="AE19" s="329">
        <f>SUM(AA19+AC19)</f>
        <v>80093</v>
      </c>
      <c r="AF19" s="49"/>
      <c r="AG19" s="329">
        <v>104250</v>
      </c>
      <c r="AH19" s="326"/>
      <c r="AI19" s="329">
        <v>82062</v>
      </c>
      <c r="AJ19" s="49"/>
      <c r="AK19" s="329">
        <f>SUM(AG19+AI19)</f>
        <v>186312</v>
      </c>
      <c r="AL19" s="61"/>
      <c r="AM19" s="329">
        <f t="shared" si="15"/>
        <v>384465</v>
      </c>
      <c r="AN19" s="338"/>
      <c r="AO19" s="329">
        <f t="shared" si="16"/>
        <v>144212</v>
      </c>
      <c r="AP19" s="49"/>
      <c r="AQ19" s="329">
        <f>SUM(AM19+AO19)</f>
        <v>528677</v>
      </c>
    </row>
    <row r="20" spans="1:43">
      <c r="A20" s="326"/>
      <c r="B20" s="319" t="s">
        <v>83</v>
      </c>
      <c r="C20" s="329"/>
      <c r="D20" s="326"/>
      <c r="E20" s="329"/>
      <c r="F20" s="49"/>
      <c r="G20" s="329"/>
      <c r="I20" s="329"/>
      <c r="J20" s="326"/>
      <c r="K20" s="329"/>
      <c r="L20" s="49"/>
      <c r="M20" s="329"/>
      <c r="N20" s="49"/>
      <c r="O20" s="847"/>
      <c r="P20" s="326"/>
      <c r="Q20" s="329"/>
      <c r="R20" s="49"/>
      <c r="S20" s="329"/>
      <c r="T20" s="49"/>
      <c r="U20" s="847"/>
      <c r="V20" s="326"/>
      <c r="W20" s="329"/>
      <c r="X20" s="49"/>
      <c r="Y20" s="329"/>
      <c r="Z20" s="49"/>
      <c r="AA20" s="847"/>
      <c r="AB20" s="326"/>
      <c r="AC20" s="329"/>
      <c r="AD20" s="49"/>
      <c r="AE20" s="329"/>
      <c r="AF20" s="49"/>
      <c r="AG20" s="847"/>
      <c r="AH20" s="326"/>
      <c r="AI20" s="847"/>
      <c r="AJ20" s="49"/>
      <c r="AK20" s="329"/>
      <c r="AL20" s="49"/>
      <c r="AM20" s="329"/>
      <c r="AN20" s="338"/>
      <c r="AO20" s="329"/>
      <c r="AP20" s="49"/>
      <c r="AQ20" s="329"/>
    </row>
    <row r="21" spans="1:43" ht="15.75">
      <c r="A21" s="326" t="s">
        <v>2344</v>
      </c>
      <c r="C21" s="329">
        <v>0</v>
      </c>
      <c r="D21" s="326"/>
      <c r="E21" s="329">
        <v>0</v>
      </c>
      <c r="F21" s="49"/>
      <c r="G21" s="329">
        <f t="shared" ref="G21" si="18">SUM(C21+E21)</f>
        <v>0</v>
      </c>
      <c r="I21" s="329">
        <v>0</v>
      </c>
      <c r="J21" s="326"/>
      <c r="K21" s="329">
        <v>0</v>
      </c>
      <c r="L21" s="49"/>
      <c r="M21" s="329">
        <f t="shared" ref="M21" si="19">SUM(I21+K21)</f>
        <v>0</v>
      </c>
      <c r="N21" s="49"/>
      <c r="O21" s="847">
        <v>0</v>
      </c>
      <c r="P21" s="326"/>
      <c r="Q21" s="329">
        <v>0</v>
      </c>
      <c r="R21" s="49"/>
      <c r="S21" s="329">
        <f t="shared" si="11"/>
        <v>0</v>
      </c>
      <c r="T21" s="49"/>
      <c r="U21" s="847">
        <v>0</v>
      </c>
      <c r="V21" s="326"/>
      <c r="W21" s="329">
        <v>0</v>
      </c>
      <c r="X21" s="49"/>
      <c r="Y21" s="329">
        <f t="shared" ref="Y21" si="20">SUM(U21+W21)</f>
        <v>0</v>
      </c>
      <c r="Z21" s="49"/>
      <c r="AA21" s="847">
        <v>0</v>
      </c>
      <c r="AB21" s="326"/>
      <c r="AC21" s="329">
        <v>0</v>
      </c>
      <c r="AD21" s="49"/>
      <c r="AE21" s="329">
        <f t="shared" si="13"/>
        <v>0</v>
      </c>
      <c r="AF21" s="49"/>
      <c r="AG21" s="847">
        <v>0</v>
      </c>
      <c r="AH21" s="326"/>
      <c r="AI21" s="847">
        <v>0</v>
      </c>
      <c r="AJ21" s="49"/>
      <c r="AK21" s="329">
        <f t="shared" si="14"/>
        <v>0</v>
      </c>
      <c r="AL21" s="49"/>
      <c r="AM21" s="329">
        <f t="shared" si="15"/>
        <v>0</v>
      </c>
      <c r="AN21" s="338"/>
      <c r="AO21" s="329">
        <f t="shared" si="16"/>
        <v>0</v>
      </c>
      <c r="AP21" s="49"/>
      <c r="AQ21" s="329">
        <f t="shared" ref="AQ21" si="21">SUM(AM21+AO21)</f>
        <v>0</v>
      </c>
    </row>
    <row r="22" spans="1:43">
      <c r="A22" s="326"/>
      <c r="C22" s="329"/>
      <c r="D22" s="326"/>
      <c r="E22" s="329"/>
      <c r="F22" s="49"/>
      <c r="G22" s="329"/>
      <c r="I22" s="329"/>
      <c r="J22" s="326"/>
      <c r="K22" s="329"/>
      <c r="L22" s="49"/>
      <c r="M22" s="329"/>
      <c r="N22" s="49"/>
      <c r="O22" s="847"/>
      <c r="P22" s="326"/>
      <c r="Q22" s="329"/>
      <c r="R22" s="49"/>
      <c r="S22" s="329"/>
      <c r="T22" s="49"/>
      <c r="U22" s="847"/>
      <c r="V22" s="326"/>
      <c r="W22" s="329"/>
      <c r="X22" s="49"/>
      <c r="Y22" s="329"/>
      <c r="Z22" s="49"/>
      <c r="AA22" s="847"/>
      <c r="AB22" s="326"/>
      <c r="AC22" s="329"/>
      <c r="AD22" s="49"/>
      <c r="AE22" s="329"/>
      <c r="AF22" s="49"/>
      <c r="AG22" s="847"/>
      <c r="AH22" s="326"/>
      <c r="AI22" s="847"/>
      <c r="AJ22" s="49"/>
      <c r="AK22" s="329"/>
      <c r="AL22" s="49"/>
      <c r="AM22" s="329"/>
      <c r="AN22" s="338"/>
      <c r="AO22" s="329"/>
      <c r="AP22" s="49"/>
      <c r="AQ22" s="329"/>
    </row>
    <row r="23" spans="1:43" ht="15.75">
      <c r="A23" s="330" t="s">
        <v>930</v>
      </c>
      <c r="B23" s="319" t="s">
        <v>83</v>
      </c>
      <c r="C23" s="329" t="s">
        <v>83</v>
      </c>
      <c r="D23" s="326"/>
      <c r="E23" s="329" t="s">
        <v>83</v>
      </c>
      <c r="F23" s="49"/>
      <c r="G23" s="329" t="s">
        <v>83</v>
      </c>
      <c r="H23" s="49"/>
      <c r="I23" s="329" t="s">
        <v>83</v>
      </c>
      <c r="J23" s="326"/>
      <c r="K23" s="329" t="s">
        <v>83</v>
      </c>
      <c r="L23" s="49"/>
      <c r="M23" s="329" t="s">
        <v>83</v>
      </c>
      <c r="N23" s="49"/>
      <c r="O23" s="329" t="s">
        <v>83</v>
      </c>
      <c r="P23" s="335"/>
      <c r="Q23" s="329" t="s">
        <v>83</v>
      </c>
      <c r="R23" s="49"/>
      <c r="S23" s="329" t="s">
        <v>83</v>
      </c>
      <c r="T23" s="49"/>
      <c r="U23" s="329" t="s">
        <v>83</v>
      </c>
      <c r="V23" s="335"/>
      <c r="W23" s="329" t="s">
        <v>83</v>
      </c>
      <c r="X23" s="49"/>
      <c r="Y23" s="329" t="s">
        <v>83</v>
      </c>
      <c r="Z23" s="49"/>
      <c r="AA23" s="329" t="s">
        <v>83</v>
      </c>
      <c r="AB23" s="335"/>
      <c r="AC23" s="329" t="s">
        <v>83</v>
      </c>
      <c r="AD23" s="49"/>
      <c r="AE23" s="329" t="s">
        <v>83</v>
      </c>
      <c r="AF23" s="49"/>
      <c r="AG23" s="329" t="s">
        <v>83</v>
      </c>
      <c r="AH23" s="335"/>
      <c r="AI23" s="329" t="s">
        <v>83</v>
      </c>
      <c r="AJ23" s="49"/>
      <c r="AK23" s="329" t="s">
        <v>83</v>
      </c>
      <c r="AL23" s="49"/>
      <c r="AM23" s="329" t="s">
        <v>83</v>
      </c>
      <c r="AN23" s="338"/>
      <c r="AO23" s="329" t="s">
        <v>83</v>
      </c>
      <c r="AP23" s="49" t="s">
        <v>83</v>
      </c>
      <c r="AQ23" s="329" t="s">
        <v>83</v>
      </c>
    </row>
    <row r="24" spans="1:43">
      <c r="A24" s="326" t="s">
        <v>927</v>
      </c>
      <c r="B24" s="319" t="s">
        <v>83</v>
      </c>
      <c r="C24" s="329">
        <v>79830</v>
      </c>
      <c r="D24" s="326"/>
      <c r="E24" s="329">
        <v>318427</v>
      </c>
      <c r="F24" s="49"/>
      <c r="G24" s="329">
        <f t="shared" ref="G24:G25" si="22">SUM(C24+E24)</f>
        <v>398257</v>
      </c>
      <c r="H24" s="49"/>
      <c r="I24" s="329">
        <v>137810</v>
      </c>
      <c r="J24" s="326"/>
      <c r="K24" s="329">
        <v>314436</v>
      </c>
      <c r="L24" s="49"/>
      <c r="M24" s="329">
        <f t="shared" ref="M24:M25" si="23">SUM(I24+K24)</f>
        <v>452246</v>
      </c>
      <c r="N24" s="49"/>
      <c r="O24" s="329">
        <v>163505</v>
      </c>
      <c r="P24" s="335"/>
      <c r="Q24" s="329">
        <v>307545</v>
      </c>
      <c r="R24" s="49"/>
      <c r="S24" s="329">
        <f t="shared" ref="S24:S25" si="24">SUM(O24+Q24)</f>
        <v>471050</v>
      </c>
      <c r="T24" s="49"/>
      <c r="U24" s="329">
        <v>171685</v>
      </c>
      <c r="V24" s="335"/>
      <c r="W24" s="329">
        <v>299370</v>
      </c>
      <c r="X24" s="49"/>
      <c r="Y24" s="329">
        <f t="shared" ref="Y24:Y25" si="25">SUM(U24+W24)</f>
        <v>471055</v>
      </c>
      <c r="Z24" s="49"/>
      <c r="AA24" s="329">
        <v>180255</v>
      </c>
      <c r="AB24" s="335"/>
      <c r="AC24" s="329">
        <v>290786</v>
      </c>
      <c r="AD24" s="49"/>
      <c r="AE24" s="329">
        <f t="shared" ref="AE24:AE25" si="26">SUM(AA24+AC24)</f>
        <v>471041</v>
      </c>
      <c r="AF24" s="49"/>
      <c r="AG24" s="329">
        <v>6141925</v>
      </c>
      <c r="AH24" s="335"/>
      <c r="AI24" s="329">
        <v>4678687</v>
      </c>
      <c r="AJ24" s="49"/>
      <c r="AK24" s="329">
        <f t="shared" ref="AK24:AK25" si="27">SUM(AG24+AI24)</f>
        <v>10820612</v>
      </c>
      <c r="AL24" s="49"/>
      <c r="AM24" s="329">
        <f t="shared" ref="AM24:AM25" si="28">C24+I24+O24+U24+AA24+AG24</f>
        <v>6875010</v>
      </c>
      <c r="AN24" s="338"/>
      <c r="AO24" s="329">
        <f t="shared" ref="AO24:AO25" si="29">E24+K24+Q24+W24+AC24+AI24</f>
        <v>6209251</v>
      </c>
      <c r="AP24" s="49"/>
      <c r="AQ24" s="329">
        <f t="shared" ref="AQ24:AQ25" si="30">SUM(AM24+AO24)</f>
        <v>13084261</v>
      </c>
    </row>
    <row r="25" spans="1:43">
      <c r="A25" s="326" t="s">
        <v>928</v>
      </c>
      <c r="B25" s="319" t="s">
        <v>83</v>
      </c>
      <c r="C25" s="329">
        <v>0</v>
      </c>
      <c r="D25" s="326"/>
      <c r="E25" s="329">
        <v>1434</v>
      </c>
      <c r="F25" s="49"/>
      <c r="G25" s="329">
        <f t="shared" si="22"/>
        <v>1434</v>
      </c>
      <c r="H25" s="49"/>
      <c r="I25" s="329">
        <v>0</v>
      </c>
      <c r="J25" s="326"/>
      <c r="K25" s="329">
        <v>1433</v>
      </c>
      <c r="L25" s="49"/>
      <c r="M25" s="329">
        <f t="shared" si="23"/>
        <v>1433</v>
      </c>
      <c r="N25" s="49"/>
      <c r="O25" s="329">
        <v>0</v>
      </c>
      <c r="P25" s="335"/>
      <c r="Q25" s="329">
        <v>1434</v>
      </c>
      <c r="R25" s="49"/>
      <c r="S25" s="329">
        <f t="shared" si="24"/>
        <v>1434</v>
      </c>
      <c r="T25" s="49"/>
      <c r="U25" s="329">
        <v>0</v>
      </c>
      <c r="V25" s="335"/>
      <c r="W25" s="329">
        <v>1434</v>
      </c>
      <c r="X25" s="49"/>
      <c r="Y25" s="329">
        <f t="shared" si="25"/>
        <v>1434</v>
      </c>
      <c r="Z25" s="49"/>
      <c r="AA25" s="329">
        <v>0</v>
      </c>
      <c r="AB25" s="335"/>
      <c r="AC25" s="329">
        <v>1433</v>
      </c>
      <c r="AD25" s="49"/>
      <c r="AE25" s="329">
        <f t="shared" si="26"/>
        <v>1433</v>
      </c>
      <c r="AF25" s="49"/>
      <c r="AG25" s="329">
        <v>28670</v>
      </c>
      <c r="AH25" s="335"/>
      <c r="AI25" s="329">
        <v>5736</v>
      </c>
      <c r="AJ25" s="49"/>
      <c r="AK25" s="329">
        <f t="shared" si="27"/>
        <v>34406</v>
      </c>
      <c r="AL25" s="49"/>
      <c r="AM25" s="329">
        <f t="shared" si="28"/>
        <v>28670</v>
      </c>
      <c r="AN25" s="338"/>
      <c r="AO25" s="329">
        <f t="shared" si="29"/>
        <v>12904</v>
      </c>
      <c r="AP25" s="49"/>
      <c r="AQ25" s="329">
        <f t="shared" si="30"/>
        <v>41574</v>
      </c>
    </row>
    <row r="26" spans="1:43" ht="15.75">
      <c r="A26" s="330"/>
      <c r="B26" s="319" t="s">
        <v>83</v>
      </c>
      <c r="C26" s="329"/>
      <c r="D26" s="326"/>
      <c r="E26" s="329"/>
      <c r="F26" s="49"/>
      <c r="G26" s="329"/>
      <c r="H26" s="49"/>
      <c r="I26" s="329"/>
      <c r="J26" s="326"/>
      <c r="K26" s="329"/>
      <c r="L26" s="49"/>
      <c r="M26" s="329"/>
      <c r="N26" s="49"/>
      <c r="O26" s="329"/>
      <c r="P26" s="335"/>
      <c r="Q26" s="329"/>
      <c r="R26" s="49"/>
      <c r="S26" s="329"/>
      <c r="T26" s="49"/>
      <c r="U26" s="329"/>
      <c r="V26" s="335"/>
      <c r="W26" s="329"/>
      <c r="X26" s="49"/>
      <c r="Y26" s="329"/>
      <c r="Z26" s="49"/>
      <c r="AA26" s="329"/>
      <c r="AB26" s="335"/>
      <c r="AC26" s="329"/>
      <c r="AD26" s="49"/>
      <c r="AE26" s="329"/>
      <c r="AF26" s="49"/>
      <c r="AG26" s="329"/>
      <c r="AH26" s="335"/>
      <c r="AI26" s="329"/>
      <c r="AJ26" s="49"/>
      <c r="AK26" s="329"/>
      <c r="AL26" s="49"/>
      <c r="AM26" s="329"/>
      <c r="AN26" s="338"/>
      <c r="AO26" s="329"/>
      <c r="AP26" s="49"/>
      <c r="AQ26" s="329"/>
    </row>
    <row r="27" spans="1:43" ht="15.75">
      <c r="A27" s="330" t="s">
        <v>729</v>
      </c>
      <c r="B27" s="319" t="s">
        <v>83</v>
      </c>
      <c r="C27" s="329"/>
      <c r="D27" s="326"/>
      <c r="E27" s="329"/>
      <c r="F27" s="49"/>
      <c r="G27" s="329"/>
      <c r="H27" s="49"/>
      <c r="I27" s="329"/>
      <c r="J27" s="326"/>
      <c r="K27" s="329"/>
      <c r="L27" s="49"/>
      <c r="M27" s="329"/>
      <c r="N27" s="49"/>
      <c r="O27" s="847"/>
      <c r="P27" s="326"/>
      <c r="Q27" s="329"/>
      <c r="R27" s="49"/>
      <c r="S27" s="329"/>
      <c r="T27" s="49"/>
      <c r="U27" s="847"/>
      <c r="V27" s="326"/>
      <c r="W27" s="329"/>
      <c r="X27" s="49"/>
      <c r="Y27" s="329"/>
      <c r="Z27" s="49"/>
      <c r="AA27" s="847"/>
      <c r="AB27" s="326"/>
      <c r="AC27" s="329"/>
      <c r="AD27" s="49"/>
      <c r="AE27" s="329"/>
      <c r="AF27" s="49"/>
      <c r="AG27" s="847"/>
      <c r="AH27" s="326"/>
      <c r="AI27" s="847"/>
      <c r="AJ27" s="49"/>
      <c r="AK27" s="329"/>
      <c r="AL27" s="49"/>
      <c r="AM27" s="329" t="s">
        <v>83</v>
      </c>
      <c r="AN27" s="338"/>
      <c r="AO27" s="329" t="s">
        <v>83</v>
      </c>
      <c r="AP27" s="49"/>
      <c r="AQ27" s="329"/>
    </row>
    <row r="28" spans="1:43">
      <c r="A28" s="326" t="s">
        <v>927</v>
      </c>
      <c r="B28" s="1445" t="s">
        <v>83</v>
      </c>
      <c r="C28" s="329">
        <v>180445</v>
      </c>
      <c r="D28" s="327"/>
      <c r="E28" s="329">
        <v>569189</v>
      </c>
      <c r="F28" s="338"/>
      <c r="G28" s="329">
        <f>SUM(C28+E28)</f>
        <v>749634</v>
      </c>
      <c r="H28" s="338"/>
      <c r="I28" s="329">
        <v>180970</v>
      </c>
      <c r="J28" s="327"/>
      <c r="K28" s="329">
        <v>559590</v>
      </c>
      <c r="L28" s="338"/>
      <c r="M28" s="329">
        <f>SUM(I28+K28)</f>
        <v>740560</v>
      </c>
      <c r="N28" s="338"/>
      <c r="O28" s="329">
        <v>140150</v>
      </c>
      <c r="P28" s="327"/>
      <c r="Q28" s="329">
        <v>549940</v>
      </c>
      <c r="R28" s="338"/>
      <c r="S28" s="329">
        <f>SUM(O28+Q28)</f>
        <v>690090</v>
      </c>
      <c r="T28" s="338"/>
      <c r="U28" s="329">
        <v>836785</v>
      </c>
      <c r="V28" s="327"/>
      <c r="W28" s="329">
        <v>538672</v>
      </c>
      <c r="X28" s="338"/>
      <c r="Y28" s="329">
        <f>SUM(U28+W28)</f>
        <v>1375457</v>
      </c>
      <c r="Z28" s="338"/>
      <c r="AA28" s="329">
        <v>806670</v>
      </c>
      <c r="AB28" s="327"/>
      <c r="AC28" s="329">
        <v>504572</v>
      </c>
      <c r="AD28" s="338"/>
      <c r="AE28" s="329">
        <f>SUM(AA28+AC28)</f>
        <v>1311242</v>
      </c>
      <c r="AF28" s="338"/>
      <c r="AG28" s="329">
        <v>10884358</v>
      </c>
      <c r="AH28" s="327"/>
      <c r="AI28" s="329">
        <v>5090696</v>
      </c>
      <c r="AJ28" s="338"/>
      <c r="AK28" s="329">
        <f>SUM(AG28+AI28)</f>
        <v>15975054</v>
      </c>
      <c r="AL28" s="338"/>
      <c r="AM28" s="329">
        <f t="shared" si="6"/>
        <v>13029378</v>
      </c>
      <c r="AN28" s="338"/>
      <c r="AO28" s="329">
        <f t="shared" si="7"/>
        <v>7812659</v>
      </c>
      <c r="AP28" s="338"/>
      <c r="AQ28" s="329">
        <f>SUM(AM28+AO28)</f>
        <v>20842037</v>
      </c>
    </row>
    <row r="29" spans="1:43">
      <c r="A29" s="326" t="s">
        <v>928</v>
      </c>
      <c r="B29" s="319" t="s">
        <v>83</v>
      </c>
      <c r="C29" s="329">
        <v>0</v>
      </c>
      <c r="D29" s="326"/>
      <c r="E29" s="329">
        <v>25</v>
      </c>
      <c r="F29" s="49"/>
      <c r="G29" s="329">
        <f t="shared" ref="G29:G30" si="31">SUM(C29+E29)</f>
        <v>25</v>
      </c>
      <c r="H29" s="49" t="s">
        <v>83</v>
      </c>
      <c r="I29" s="329">
        <v>0</v>
      </c>
      <c r="J29" s="326"/>
      <c r="K29" s="329">
        <v>25</v>
      </c>
      <c r="L29" s="49"/>
      <c r="M29" s="329">
        <f t="shared" ref="M29:M30" si="32">SUM(I29+K29)</f>
        <v>25</v>
      </c>
      <c r="N29" s="49" t="s">
        <v>83</v>
      </c>
      <c r="O29" s="329">
        <v>0</v>
      </c>
      <c r="P29" s="335"/>
      <c r="Q29" s="329">
        <v>25</v>
      </c>
      <c r="R29" s="49"/>
      <c r="S29" s="329">
        <f t="shared" ref="S29:S30" si="33">SUM(O29+Q29)</f>
        <v>25</v>
      </c>
      <c r="T29" s="49" t="s">
        <v>83</v>
      </c>
      <c r="U29" s="329">
        <v>0</v>
      </c>
      <c r="V29" s="335"/>
      <c r="W29" s="329">
        <v>25</v>
      </c>
      <c r="X29" s="49"/>
      <c r="Y29" s="329">
        <f t="shared" ref="Y29:Y30" si="34">SUM(U29+W29)</f>
        <v>25</v>
      </c>
      <c r="Z29" s="49" t="s">
        <v>83</v>
      </c>
      <c r="AA29" s="329">
        <v>0</v>
      </c>
      <c r="AB29" s="335"/>
      <c r="AC29" s="329">
        <v>25</v>
      </c>
      <c r="AD29" s="49"/>
      <c r="AE29" s="329">
        <f t="shared" ref="AE29:AE30" si="35">SUM(AA29+AC29)</f>
        <v>25</v>
      </c>
      <c r="AF29" s="49" t="s">
        <v>83</v>
      </c>
      <c r="AG29" s="329">
        <v>567</v>
      </c>
      <c r="AH29" s="335"/>
      <c r="AI29" s="329">
        <v>267</v>
      </c>
      <c r="AJ29" s="49"/>
      <c r="AK29" s="329">
        <f t="shared" ref="AK29:AK30" si="36">SUM(AG29+AI29)</f>
        <v>834</v>
      </c>
      <c r="AL29" s="49" t="s">
        <v>83</v>
      </c>
      <c r="AM29" s="329">
        <f t="shared" si="6"/>
        <v>567</v>
      </c>
      <c r="AN29" s="338"/>
      <c r="AO29" s="329">
        <f t="shared" si="7"/>
        <v>392</v>
      </c>
      <c r="AP29" s="49"/>
      <c r="AQ29" s="329">
        <f t="shared" ref="AQ29:AQ30" si="37">SUM(AM29+AO29)</f>
        <v>959</v>
      </c>
    </row>
    <row r="30" spans="1:43">
      <c r="A30" s="326" t="s">
        <v>929</v>
      </c>
      <c r="B30" s="1445" t="s">
        <v>83</v>
      </c>
      <c r="C30" s="329">
        <v>1260</v>
      </c>
      <c r="D30" s="327"/>
      <c r="E30" s="329">
        <v>26994</v>
      </c>
      <c r="F30" s="338"/>
      <c r="G30" s="329">
        <f t="shared" si="31"/>
        <v>28254</v>
      </c>
      <c r="H30" s="338"/>
      <c r="I30" s="329">
        <v>1325</v>
      </c>
      <c r="J30" s="327"/>
      <c r="K30" s="329">
        <v>26930</v>
      </c>
      <c r="L30" s="338"/>
      <c r="M30" s="329">
        <f t="shared" si="32"/>
        <v>28255</v>
      </c>
      <c r="N30" s="338"/>
      <c r="O30" s="329">
        <v>0</v>
      </c>
      <c r="P30" s="327"/>
      <c r="Q30" s="329">
        <v>26865</v>
      </c>
      <c r="R30" s="338"/>
      <c r="S30" s="329">
        <f t="shared" si="33"/>
        <v>26865</v>
      </c>
      <c r="T30" s="338"/>
      <c r="U30" s="329">
        <v>2335</v>
      </c>
      <c r="V30" s="327"/>
      <c r="W30" s="329">
        <v>26865</v>
      </c>
      <c r="X30" s="338"/>
      <c r="Y30" s="329">
        <f t="shared" si="34"/>
        <v>29200</v>
      </c>
      <c r="Z30" s="338"/>
      <c r="AA30" s="329">
        <v>2500</v>
      </c>
      <c r="AB30" s="327"/>
      <c r="AC30" s="329">
        <v>26749</v>
      </c>
      <c r="AD30" s="338"/>
      <c r="AE30" s="329">
        <f t="shared" si="35"/>
        <v>29249</v>
      </c>
      <c r="AF30" s="338"/>
      <c r="AG30" s="329">
        <v>731470</v>
      </c>
      <c r="AH30" s="327"/>
      <c r="AI30" s="329">
        <v>412297</v>
      </c>
      <c r="AJ30" s="338"/>
      <c r="AK30" s="329">
        <f t="shared" si="36"/>
        <v>1143767</v>
      </c>
      <c r="AL30" s="338"/>
      <c r="AM30" s="329">
        <f t="shared" si="6"/>
        <v>738890</v>
      </c>
      <c r="AN30" s="338"/>
      <c r="AO30" s="329">
        <f t="shared" si="7"/>
        <v>546700</v>
      </c>
      <c r="AP30" s="49"/>
      <c r="AQ30" s="329">
        <f t="shared" si="37"/>
        <v>1285590</v>
      </c>
    </row>
    <row r="31" spans="1:43" s="321" customFormat="1" ht="20.25" customHeight="1" thickBot="1">
      <c r="A31" s="331" t="s">
        <v>931</v>
      </c>
      <c r="B31" s="1446" t="s">
        <v>83</v>
      </c>
      <c r="C31" s="332">
        <f>SUM(C13:C30)</f>
        <v>636495</v>
      </c>
      <c r="D31" s="333" t="s">
        <v>83</v>
      </c>
      <c r="E31" s="332">
        <f>SUM(E13:E30)</f>
        <v>2674191</v>
      </c>
      <c r="F31" s="333" t="s">
        <v>83</v>
      </c>
      <c r="G31" s="332">
        <f>SUM(G13:G30)</f>
        <v>3310686</v>
      </c>
      <c r="H31" s="333" t="s">
        <v>83</v>
      </c>
      <c r="I31" s="332">
        <f>SUM(I13:I30)</f>
        <v>1065630</v>
      </c>
      <c r="J31" s="333" t="s">
        <v>83</v>
      </c>
      <c r="K31" s="332">
        <f>SUM(K13:K30)</f>
        <v>2639252</v>
      </c>
      <c r="L31" s="333" t="s">
        <v>83</v>
      </c>
      <c r="M31" s="332">
        <f>SUM(M13:M30)</f>
        <v>3704882</v>
      </c>
      <c r="O31" s="332">
        <f>SUM(O13:O30)</f>
        <v>1109045</v>
      </c>
      <c r="P31" s="333" t="s">
        <v>83</v>
      </c>
      <c r="Q31" s="332">
        <f>SUM(Q13:Q30)</f>
        <v>2582041</v>
      </c>
      <c r="R31" s="333" t="s">
        <v>83</v>
      </c>
      <c r="S31" s="332">
        <f>SUM(S13:S30)</f>
        <v>3691086</v>
      </c>
      <c r="T31" s="307" t="s">
        <v>83</v>
      </c>
      <c r="U31" s="332">
        <f>SUM(U13:U30)</f>
        <v>3160180</v>
      </c>
      <c r="V31" s="333" t="s">
        <v>83</v>
      </c>
      <c r="W31" s="332">
        <f>SUM(W13:W30)</f>
        <v>2526457</v>
      </c>
      <c r="X31" s="333" t="s">
        <v>83</v>
      </c>
      <c r="Y31" s="332">
        <f>SUM(Y13:Y30)</f>
        <v>5686637</v>
      </c>
      <c r="Z31" s="307" t="s">
        <v>83</v>
      </c>
      <c r="AA31" s="332">
        <f>SUM(AA13:AA30)</f>
        <v>3197060</v>
      </c>
      <c r="AB31" s="333" t="s">
        <v>83</v>
      </c>
      <c r="AC31" s="332">
        <f>SUM(AC13:AC30)</f>
        <v>2383190</v>
      </c>
      <c r="AD31" s="333" t="s">
        <v>83</v>
      </c>
      <c r="AE31" s="332">
        <f>SUM(AE13:AE30)</f>
        <v>5580250</v>
      </c>
      <c r="AF31" s="307" t="s">
        <v>83</v>
      </c>
      <c r="AG31" s="332">
        <f>SUM(AG13:AG30)</f>
        <v>49081670</v>
      </c>
      <c r="AH31" s="333" t="s">
        <v>83</v>
      </c>
      <c r="AI31" s="332">
        <f>SUM(AI13:AI30)</f>
        <v>25091554</v>
      </c>
      <c r="AJ31" s="333" t="s">
        <v>83</v>
      </c>
      <c r="AK31" s="332">
        <f>SUM(AK13:AK30)</f>
        <v>74173224</v>
      </c>
      <c r="AL31" s="307" t="s">
        <v>83</v>
      </c>
      <c r="AM31" s="332">
        <f>SUM(AM13:AM30)</f>
        <v>58250080</v>
      </c>
      <c r="AN31" s="333" t="s">
        <v>83</v>
      </c>
      <c r="AO31" s="332">
        <f>SUM(AO13:AO30)</f>
        <v>37896685</v>
      </c>
      <c r="AP31" s="333" t="s">
        <v>83</v>
      </c>
      <c r="AQ31" s="332">
        <f>SUM(AQ13:AQ30)</f>
        <v>96146765</v>
      </c>
    </row>
    <row r="32" spans="1:43" ht="15.75" thickTop="1">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row>
    <row r="33" spans="1:43" ht="15.75">
      <c r="A33" s="321" t="s">
        <v>881</v>
      </c>
      <c r="AJ33" s="49"/>
      <c r="AK33" s="49"/>
      <c r="AL33" s="49"/>
      <c r="AM33" s="49"/>
      <c r="AN33" s="49"/>
      <c r="AO33" s="49"/>
      <c r="AP33" s="49"/>
      <c r="AQ33" s="49"/>
    </row>
    <row r="34" spans="1:43">
      <c r="A34" s="341" t="s">
        <v>83</v>
      </c>
      <c r="AJ34" s="49"/>
      <c r="AK34" s="49"/>
      <c r="AL34" s="49"/>
      <c r="AM34" s="49"/>
      <c r="AN34" s="49"/>
      <c r="AO34" s="49"/>
      <c r="AP34" s="49"/>
      <c r="AQ34" s="49"/>
    </row>
    <row r="39" spans="1:43">
      <c r="A39" s="334"/>
    </row>
    <row r="40" spans="1:43">
      <c r="A40" s="334"/>
    </row>
    <row r="41" spans="1:43">
      <c r="A41" s="334"/>
    </row>
    <row r="42" spans="1:43">
      <c r="A42" s="334"/>
    </row>
  </sheetData>
  <printOptions horizontalCentered="1"/>
  <pageMargins left="0.5" right="0.5" top="0.65" bottom="0.25" header="0.5" footer="0.25"/>
  <pageSetup scale="46" firstPageNumber="101" orientation="landscape" useFirstPageNumber="1" r:id="rId1"/>
  <headerFooter scaleWithDoc="0">
    <oddFooter>&amp;R&amp;8&amp;P</oddFooter>
    <firstFooter>&amp;R&amp;9 98</firstFooter>
  </headerFooter>
  <colBreaks count="1" manualBreakCount="1">
    <brk id="25" min="2" max="5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V39"/>
  <sheetViews>
    <sheetView showGridLines="0" zoomScale="80" zoomScaleNormal="80" workbookViewId="0"/>
  </sheetViews>
  <sheetFormatPr defaultColWidth="9.77734375" defaultRowHeight="18"/>
  <cols>
    <col min="1" max="1" width="3.44140625" style="489" customWidth="1"/>
    <col min="2" max="2" width="46.77734375" style="489" customWidth="1"/>
    <col min="3" max="3" width="1.109375" style="489" customWidth="1"/>
    <col min="4" max="4" width="10.77734375" style="489" bestFit="1" customWidth="1"/>
    <col min="5" max="5" width="3" style="489" bestFit="1" customWidth="1"/>
    <col min="6" max="6" width="10.77734375" style="489" bestFit="1" customWidth="1"/>
    <col min="7" max="7" width="3" style="489" bestFit="1" customWidth="1"/>
    <col min="8" max="8" width="10.77734375" style="489" bestFit="1" customWidth="1"/>
    <col min="9" max="9" width="3" style="489" bestFit="1" customWidth="1"/>
    <col min="10" max="10" width="10.77734375" style="489" bestFit="1" customWidth="1"/>
    <col min="11" max="11" width="3" style="489" bestFit="1" customWidth="1"/>
    <col min="12" max="12" width="10.77734375" style="489" bestFit="1" customWidth="1"/>
    <col min="13" max="13" width="3" style="489" bestFit="1" customWidth="1"/>
    <col min="14" max="14" width="10.77734375" style="489" bestFit="1" customWidth="1"/>
    <col min="15" max="15" width="3" style="489" bestFit="1" customWidth="1"/>
    <col min="16" max="16" width="10.77734375" style="489" bestFit="1" customWidth="1"/>
    <col min="17" max="17" width="3" style="489" bestFit="1" customWidth="1"/>
    <col min="18" max="18" width="10.77734375" style="489" bestFit="1" customWidth="1"/>
    <col min="19" max="19" width="3" style="489" bestFit="1" customWidth="1"/>
    <col min="20" max="20" width="10.77734375" style="489" bestFit="1" customWidth="1"/>
    <col min="21" max="21" width="1.77734375" style="489" customWidth="1"/>
    <col min="22" max="22" width="10.77734375" style="489" bestFit="1" customWidth="1"/>
    <col min="23" max="23" width="1.77734375" style="489" customWidth="1"/>
    <col min="24" max="16384" width="9.77734375" style="489"/>
  </cols>
  <sheetData>
    <row r="1" spans="1:22">
      <c r="A1" s="342" t="s">
        <v>76</v>
      </c>
    </row>
    <row r="3" spans="1:22">
      <c r="A3" s="494" t="s">
        <v>77</v>
      </c>
      <c r="C3" s="490"/>
      <c r="D3" s="490"/>
      <c r="E3" s="490"/>
      <c r="F3" s="490"/>
      <c r="G3" s="490"/>
      <c r="H3" s="490"/>
      <c r="I3" s="490"/>
      <c r="J3" s="490"/>
      <c r="K3" s="490"/>
      <c r="L3" s="490"/>
      <c r="M3" s="490"/>
      <c r="N3" s="490"/>
      <c r="O3" s="490"/>
      <c r="P3" s="490"/>
      <c r="Q3" s="495"/>
      <c r="R3" s="495"/>
      <c r="S3" s="495"/>
      <c r="T3" s="495"/>
      <c r="U3" s="495"/>
      <c r="V3" s="495"/>
    </row>
    <row r="4" spans="1:22">
      <c r="A4" s="493" t="s">
        <v>2262</v>
      </c>
      <c r="C4" s="490"/>
      <c r="D4" s="490"/>
      <c r="E4" s="490"/>
      <c r="F4" s="490"/>
      <c r="G4" s="490"/>
      <c r="H4" s="490"/>
      <c r="I4" s="490"/>
      <c r="J4" s="490"/>
      <c r="K4" s="490"/>
      <c r="L4" s="490"/>
      <c r="M4" s="490"/>
      <c r="N4" s="495"/>
      <c r="O4" s="490"/>
      <c r="P4" s="509"/>
      <c r="Q4" s="510"/>
      <c r="R4" s="510"/>
      <c r="S4" s="509"/>
      <c r="T4" s="1572" t="s">
        <v>932</v>
      </c>
      <c r="U4" s="1573"/>
      <c r="V4" s="1573"/>
    </row>
    <row r="5" spans="1:22">
      <c r="A5" s="508" t="s">
        <v>2279</v>
      </c>
      <c r="C5" s="490"/>
      <c r="D5" s="490"/>
      <c r="E5" s="490"/>
      <c r="F5" s="490"/>
      <c r="G5" s="490"/>
      <c r="H5" s="490"/>
      <c r="I5" s="490"/>
      <c r="J5" s="490"/>
      <c r="K5" s="490"/>
      <c r="L5" s="490"/>
      <c r="M5" s="490"/>
      <c r="N5" s="490"/>
      <c r="O5" s="490"/>
      <c r="P5" s="490"/>
      <c r="Q5" s="495"/>
      <c r="R5" s="495"/>
      <c r="S5" s="495"/>
    </row>
    <row r="6" spans="1:22">
      <c r="A6" s="490" t="s">
        <v>933</v>
      </c>
      <c r="C6" s="490"/>
      <c r="D6" s="490"/>
      <c r="E6" s="490"/>
      <c r="F6" s="490"/>
      <c r="G6" s="490"/>
      <c r="H6" s="490"/>
      <c r="I6" s="490"/>
      <c r="J6" s="490"/>
      <c r="K6" s="490"/>
      <c r="L6" s="490"/>
      <c r="M6" s="490"/>
      <c r="N6" s="490"/>
      <c r="O6" s="490"/>
      <c r="P6" s="490"/>
      <c r="Q6" s="495"/>
      <c r="R6" s="495"/>
      <c r="S6" s="495"/>
      <c r="T6" s="495"/>
      <c r="U6" s="495"/>
      <c r="V6" s="495"/>
    </row>
    <row r="7" spans="1:22">
      <c r="A7" s="508"/>
      <c r="C7" s="490"/>
      <c r="D7" s="490"/>
      <c r="E7" s="490"/>
      <c r="F7" s="490"/>
      <c r="G7" s="490"/>
      <c r="H7" s="490"/>
      <c r="I7" s="490"/>
      <c r="J7" s="490"/>
      <c r="K7" s="490"/>
      <c r="L7" s="490"/>
      <c r="M7" s="490"/>
      <c r="N7" s="490"/>
      <c r="O7" s="490"/>
      <c r="P7" s="490"/>
      <c r="Q7" s="495"/>
      <c r="R7" s="495"/>
      <c r="S7" s="495"/>
      <c r="T7" s="495"/>
      <c r="U7" s="495"/>
      <c r="V7" s="495"/>
    </row>
    <row r="8" spans="1:22">
      <c r="A8" s="508"/>
      <c r="C8" s="490"/>
      <c r="D8" s="490"/>
      <c r="E8" s="490"/>
      <c r="F8" s="490"/>
      <c r="G8" s="490"/>
      <c r="H8" s="490"/>
      <c r="I8" s="490"/>
      <c r="J8" s="490"/>
      <c r="K8" s="490"/>
      <c r="L8" s="490"/>
      <c r="M8" s="490"/>
      <c r="N8" s="490"/>
      <c r="O8" s="490"/>
      <c r="P8" s="490"/>
      <c r="Q8" s="495"/>
      <c r="R8" s="495"/>
      <c r="S8" s="495"/>
      <c r="T8" s="495"/>
      <c r="U8" s="495"/>
      <c r="V8" s="495"/>
    </row>
    <row r="9" spans="1:22" ht="15" customHeight="1">
      <c r="C9" s="490"/>
      <c r="D9" s="490"/>
      <c r="E9" s="490"/>
      <c r="F9" s="490"/>
      <c r="G9" s="490"/>
      <c r="H9" s="490"/>
      <c r="I9" s="490"/>
      <c r="J9" s="490"/>
      <c r="K9" s="490"/>
      <c r="L9" s="490"/>
      <c r="M9" s="490"/>
      <c r="N9" s="490"/>
      <c r="O9" s="490"/>
      <c r="P9" s="490"/>
      <c r="Q9" s="495"/>
      <c r="R9" s="495"/>
      <c r="S9" s="495"/>
      <c r="T9" s="495"/>
      <c r="U9" s="495"/>
      <c r="V9" s="495"/>
    </row>
    <row r="10" spans="1:22">
      <c r="B10" s="494"/>
      <c r="C10" s="490"/>
      <c r="D10" s="490"/>
      <c r="E10" s="490"/>
      <c r="F10" s="490"/>
      <c r="G10" s="490"/>
      <c r="H10" s="490"/>
      <c r="I10" s="490"/>
      <c r="J10" s="490"/>
      <c r="K10" s="490"/>
      <c r="L10" s="490"/>
      <c r="M10" s="490"/>
      <c r="N10" s="490"/>
      <c r="O10" s="490"/>
      <c r="P10" s="490"/>
      <c r="Q10" s="495"/>
      <c r="R10" s="495"/>
      <c r="S10" s="495"/>
      <c r="T10" s="495"/>
      <c r="U10" s="495"/>
      <c r="V10" s="495"/>
    </row>
    <row r="11" spans="1:22">
      <c r="B11" s="494"/>
      <c r="C11" s="490"/>
      <c r="D11" s="490"/>
      <c r="E11" s="490"/>
      <c r="F11" s="490"/>
      <c r="G11" s="490"/>
      <c r="H11" s="490"/>
      <c r="I11" s="490"/>
      <c r="J11" s="490"/>
      <c r="K11" s="490"/>
      <c r="L11" s="490"/>
      <c r="M11" s="490"/>
      <c r="N11" s="490"/>
      <c r="O11" s="490"/>
      <c r="P11" s="490"/>
      <c r="Q11" s="495"/>
      <c r="R11" s="495"/>
      <c r="S11" s="495"/>
      <c r="T11" s="495"/>
      <c r="U11" s="495"/>
      <c r="V11" s="495"/>
    </row>
    <row r="12" spans="1:22">
      <c r="C12" s="490"/>
      <c r="D12" s="771" t="s">
        <v>217</v>
      </c>
      <c r="E12" s="494"/>
      <c r="F12" s="771" t="s">
        <v>218</v>
      </c>
      <c r="G12" s="494"/>
      <c r="H12" s="771" t="s">
        <v>219</v>
      </c>
      <c r="I12" s="494"/>
      <c r="J12" s="771" t="s">
        <v>220</v>
      </c>
      <c r="K12" s="494"/>
      <c r="L12" s="771" t="s">
        <v>221</v>
      </c>
      <c r="M12" s="494"/>
      <c r="N12" s="771" t="s">
        <v>87</v>
      </c>
      <c r="O12" s="494"/>
      <c r="P12" s="771" t="s">
        <v>86</v>
      </c>
      <c r="Q12" s="494"/>
      <c r="R12" s="771" t="s">
        <v>2117</v>
      </c>
      <c r="S12" s="494"/>
      <c r="T12" s="771" t="s">
        <v>2187</v>
      </c>
      <c r="U12" s="494"/>
      <c r="V12" s="771" t="s">
        <v>2265</v>
      </c>
    </row>
    <row r="13" spans="1:22" s="495" customFormat="1">
      <c r="A13" s="489"/>
      <c r="B13" s="508"/>
      <c r="C13" s="490"/>
      <c r="D13" s="494"/>
      <c r="E13" s="494"/>
      <c r="F13" s="494"/>
      <c r="G13" s="494"/>
      <c r="H13" s="489"/>
      <c r="I13" s="489"/>
      <c r="J13" s="489"/>
      <c r="K13" s="489"/>
      <c r="L13" s="489"/>
      <c r="M13" s="489"/>
      <c r="N13" s="489"/>
      <c r="O13" s="489"/>
      <c r="P13" s="489"/>
      <c r="Q13" s="489"/>
      <c r="R13" s="489"/>
      <c r="S13" s="489"/>
      <c r="T13" s="489"/>
    </row>
    <row r="14" spans="1:22" s="495" customFormat="1">
      <c r="A14" s="507" t="s">
        <v>934</v>
      </c>
      <c r="C14" s="490"/>
      <c r="D14" s="494"/>
      <c r="E14" s="494"/>
      <c r="F14" s="494"/>
      <c r="G14" s="494"/>
      <c r="H14" s="489"/>
      <c r="I14" s="489"/>
      <c r="J14" s="489"/>
      <c r="K14" s="489"/>
      <c r="L14" s="489"/>
      <c r="M14" s="489"/>
      <c r="N14" s="489"/>
      <c r="O14" s="489"/>
      <c r="P14" s="489"/>
      <c r="Q14" s="489"/>
      <c r="R14" s="489"/>
      <c r="S14" s="489"/>
      <c r="T14" s="489"/>
    </row>
    <row r="15" spans="1:22" s="495" customFormat="1" ht="27.75" customHeight="1">
      <c r="A15" s="506" t="s">
        <v>935</v>
      </c>
      <c r="B15" s="489"/>
      <c r="C15" s="490" t="s">
        <v>83</v>
      </c>
      <c r="D15" s="505">
        <f>'SCH 20a'!E18</f>
        <v>2463</v>
      </c>
      <c r="E15" s="505" t="s">
        <v>83</v>
      </c>
      <c r="F15" s="505">
        <f>'SCH 20a'!G18</f>
        <v>2371</v>
      </c>
      <c r="G15" s="505" t="s">
        <v>83</v>
      </c>
      <c r="H15" s="505">
        <f>'SCH 20a'!I18</f>
        <v>2286</v>
      </c>
      <c r="I15" s="505" t="s">
        <v>83</v>
      </c>
      <c r="J15" s="505">
        <f>'SCH 20a'!K18</f>
        <v>2131</v>
      </c>
      <c r="K15" s="505" t="s">
        <v>83</v>
      </c>
      <c r="L15" s="505">
        <f>'SCH 20a'!M18</f>
        <v>2169</v>
      </c>
      <c r="M15" s="505" t="s">
        <v>83</v>
      </c>
      <c r="N15" s="505">
        <f>'SCH 20a'!O18</f>
        <v>1996</v>
      </c>
      <c r="O15" s="505" t="s">
        <v>83</v>
      </c>
      <c r="P15" s="505">
        <f>'SCH 20a'!Q18</f>
        <v>1835</v>
      </c>
      <c r="Q15" s="505" t="s">
        <v>83</v>
      </c>
      <c r="R15" s="505">
        <f>'SCH 20a'!S18</f>
        <v>2128</v>
      </c>
      <c r="S15" s="505" t="s">
        <v>83</v>
      </c>
      <c r="T15" s="505">
        <f>'SCH 20a'!U18</f>
        <v>2269</v>
      </c>
      <c r="U15" s="505" t="s">
        <v>83</v>
      </c>
      <c r="V15" s="505">
        <f>'SCH 20a'!W18</f>
        <v>2049</v>
      </c>
    </row>
    <row r="16" spans="1:22" ht="27.75" customHeight="1">
      <c r="A16" s="489" t="s">
        <v>2156</v>
      </c>
      <c r="C16" s="490" t="s">
        <v>83</v>
      </c>
      <c r="D16" s="504">
        <f>'SCH 20a'!E23</f>
        <v>47159</v>
      </c>
      <c r="E16" s="502" t="s">
        <v>83</v>
      </c>
      <c r="F16" s="504">
        <f>'SCH 20a'!G23</f>
        <v>48894</v>
      </c>
      <c r="G16" s="502" t="s">
        <v>83</v>
      </c>
      <c r="H16" s="504">
        <f>'SCH 20a'!I23</f>
        <v>50939</v>
      </c>
      <c r="I16" s="502" t="s">
        <v>83</v>
      </c>
      <c r="J16" s="504">
        <f>'SCH 20a'!K23</f>
        <v>52076</v>
      </c>
      <c r="K16" s="502" t="s">
        <v>83</v>
      </c>
      <c r="L16" s="504">
        <f>'SCH 20a'!M23</f>
        <v>56544</v>
      </c>
      <c r="M16" s="502" t="s">
        <v>83</v>
      </c>
      <c r="N16" s="504">
        <f>'SCH 20a'!O23</f>
        <v>59941</v>
      </c>
      <c r="O16" s="502" t="s">
        <v>83</v>
      </c>
      <c r="P16" s="504">
        <f>'SCH 20a'!Q23</f>
        <v>54075</v>
      </c>
      <c r="Q16" s="502" t="s">
        <v>83</v>
      </c>
      <c r="R16" s="504">
        <f>'SCH 20a'!S23</f>
        <v>52191</v>
      </c>
      <c r="S16" s="502" t="s">
        <v>83</v>
      </c>
      <c r="T16" s="504">
        <f>'SCH 20a'!U23</f>
        <v>53598</v>
      </c>
      <c r="U16" s="502" t="s">
        <v>83</v>
      </c>
      <c r="V16" s="504">
        <f>'SCH 20a'!W23</f>
        <v>58250</v>
      </c>
    </row>
    <row r="17" spans="1:22" s="494" customFormat="1" ht="27.75" customHeight="1">
      <c r="B17" s="493" t="s">
        <v>936</v>
      </c>
      <c r="C17" s="490" t="s">
        <v>83</v>
      </c>
      <c r="D17" s="501">
        <f>ROUND(SUM(D15:D16),0)</f>
        <v>49622</v>
      </c>
      <c r="E17" s="501"/>
      <c r="F17" s="501">
        <f>ROUND(SUM(F15:F16),0)</f>
        <v>51265</v>
      </c>
      <c r="G17" s="501"/>
      <c r="H17" s="501">
        <f>ROUND(SUM(H15:H16),0)</f>
        <v>53225</v>
      </c>
      <c r="I17" s="501"/>
      <c r="J17" s="501">
        <f>ROUND(SUM(J15:J16),0)</f>
        <v>54207</v>
      </c>
      <c r="K17" s="501"/>
      <c r="L17" s="501">
        <f>ROUND(SUM(L15:L16),0)</f>
        <v>58713</v>
      </c>
      <c r="M17" s="501"/>
      <c r="N17" s="501">
        <f>ROUND(SUM(N15:N16),0)</f>
        <v>61937</v>
      </c>
      <c r="O17" s="501"/>
      <c r="P17" s="501">
        <f>ROUND(SUM(P15:P16),0)</f>
        <v>55910</v>
      </c>
      <c r="Q17" s="501"/>
      <c r="R17" s="501">
        <f>ROUND(SUM(R15:R16),0)</f>
        <v>54319</v>
      </c>
      <c r="S17" s="501"/>
      <c r="T17" s="501">
        <f>ROUND(SUM(T15:T16),0)</f>
        <v>55867</v>
      </c>
      <c r="U17" s="501"/>
      <c r="V17" s="501">
        <f>ROUND(SUM(V15:V16),0)</f>
        <v>60299</v>
      </c>
    </row>
    <row r="18" spans="1:22" s="494" customFormat="1" ht="27.75" customHeight="1">
      <c r="B18" s="493"/>
      <c r="C18" s="490"/>
      <c r="D18" s="501"/>
      <c r="E18" s="501"/>
      <c r="F18" s="501"/>
      <c r="G18" s="501"/>
      <c r="H18" s="501"/>
      <c r="I18" s="501"/>
      <c r="J18" s="501"/>
      <c r="K18" s="501"/>
      <c r="L18" s="501"/>
      <c r="M18" s="501"/>
      <c r="N18" s="501"/>
      <c r="O18" s="501"/>
      <c r="P18" s="501"/>
      <c r="Q18" s="501"/>
      <c r="R18" s="501"/>
      <c r="S18" s="501"/>
      <c r="T18" s="501"/>
      <c r="U18" s="501"/>
      <c r="V18" s="501"/>
    </row>
    <row r="19" spans="1:22" s="494" customFormat="1" ht="27.75" customHeight="1">
      <c r="A19" s="500" t="s">
        <v>937</v>
      </c>
      <c r="C19" s="490"/>
      <c r="D19" s="501"/>
      <c r="E19" s="501"/>
      <c r="F19" s="501"/>
      <c r="G19" s="501"/>
      <c r="H19" s="501"/>
      <c r="I19" s="501"/>
      <c r="J19" s="501"/>
      <c r="K19" s="501"/>
      <c r="L19" s="501"/>
      <c r="M19" s="501"/>
      <c r="N19" s="501"/>
      <c r="O19" s="501"/>
      <c r="P19" s="501"/>
      <c r="Q19" s="501"/>
      <c r="R19" s="501"/>
      <c r="S19" s="501"/>
      <c r="T19" s="501"/>
      <c r="U19" s="501"/>
      <c r="V19" s="501"/>
    </row>
    <row r="20" spans="1:22" s="494" customFormat="1" ht="27.75" customHeight="1">
      <c r="A20" s="1416" t="s">
        <v>2252</v>
      </c>
      <c r="B20" s="493"/>
      <c r="C20" s="490" t="s">
        <v>83</v>
      </c>
      <c r="D20" s="1415">
        <v>660</v>
      </c>
      <c r="E20" s="1415"/>
      <c r="F20" s="1415">
        <v>0</v>
      </c>
      <c r="G20" s="1415"/>
      <c r="H20" s="1415">
        <v>0</v>
      </c>
      <c r="I20" s="1415"/>
      <c r="J20" s="1415">
        <v>0</v>
      </c>
      <c r="K20" s="1415"/>
      <c r="L20" s="1415">
        <v>0</v>
      </c>
      <c r="M20" s="1415"/>
      <c r="N20" s="1415">
        <v>0</v>
      </c>
      <c r="O20" s="1415"/>
      <c r="P20" s="1415">
        <v>0</v>
      </c>
      <c r="Q20" s="1415"/>
      <c r="R20" s="1415">
        <v>0</v>
      </c>
      <c r="S20" s="1415"/>
      <c r="T20" s="1415">
        <v>0</v>
      </c>
      <c r="U20" s="1415"/>
      <c r="V20" s="1415">
        <v>0</v>
      </c>
    </row>
    <row r="21" spans="1:22" s="494" customFormat="1" ht="27.75" customHeight="1">
      <c r="A21" s="1416" t="s">
        <v>2253</v>
      </c>
      <c r="B21" s="493"/>
      <c r="C21" s="490" t="s">
        <v>83</v>
      </c>
      <c r="D21" s="1415">
        <v>203</v>
      </c>
      <c r="E21" s="1415"/>
      <c r="F21" s="1415">
        <v>172</v>
      </c>
      <c r="G21" s="1415"/>
      <c r="H21" s="1415">
        <v>139</v>
      </c>
      <c r="I21" s="1415"/>
      <c r="J21" s="1415">
        <v>104</v>
      </c>
      <c r="K21" s="1415"/>
      <c r="L21" s="1415">
        <v>68</v>
      </c>
      <c r="M21" s="1415"/>
      <c r="N21" s="1415">
        <v>30</v>
      </c>
      <c r="O21" s="1415"/>
      <c r="P21" s="1415">
        <v>0</v>
      </c>
      <c r="Q21" s="1415"/>
      <c r="R21" s="1415">
        <v>0</v>
      </c>
      <c r="S21" s="1415"/>
      <c r="T21" s="1415">
        <v>0</v>
      </c>
      <c r="U21" s="1415"/>
      <c r="V21" s="1415">
        <v>0</v>
      </c>
    </row>
    <row r="22" spans="1:22" ht="27" customHeight="1">
      <c r="A22" s="489" t="s">
        <v>938</v>
      </c>
      <c r="C22" s="489" t="s">
        <v>83</v>
      </c>
      <c r="D22" s="503">
        <f>'SCH 20b'!F34</f>
        <v>1884</v>
      </c>
      <c r="E22" s="502" t="s">
        <v>83</v>
      </c>
      <c r="F22" s="503">
        <f>'SCH 20b'!H34</f>
        <v>1805</v>
      </c>
      <c r="G22" s="502" t="s">
        <v>83</v>
      </c>
      <c r="H22" s="503">
        <f>'SCH 20b'!J34</f>
        <v>1721</v>
      </c>
      <c r="I22" s="502" t="s">
        <v>83</v>
      </c>
      <c r="J22" s="503">
        <f>'SCH 20b'!L34</f>
        <v>1634</v>
      </c>
      <c r="K22" s="502" t="s">
        <v>83</v>
      </c>
      <c r="L22" s="503">
        <f>'SCH 20b'!N34</f>
        <v>1542</v>
      </c>
      <c r="M22" s="502" t="s">
        <v>83</v>
      </c>
      <c r="N22" s="503">
        <f>'SCH 20b'!P34</f>
        <v>0</v>
      </c>
      <c r="O22" s="502" t="s">
        <v>83</v>
      </c>
      <c r="P22" s="503">
        <f>'SCH 20b'!R34</f>
        <v>0</v>
      </c>
      <c r="Q22" s="502" t="s">
        <v>83</v>
      </c>
      <c r="R22" s="503">
        <f>'SCH 20b'!T34</f>
        <v>0</v>
      </c>
      <c r="S22" s="502" t="s">
        <v>83</v>
      </c>
      <c r="T22" s="503">
        <f>'SCH 20b'!V34</f>
        <v>0</v>
      </c>
      <c r="U22" s="502" t="s">
        <v>83</v>
      </c>
      <c r="V22" s="503">
        <f>'SCH 20b'!X34</f>
        <v>0</v>
      </c>
    </row>
    <row r="23" spans="1:22" ht="27" customHeight="1">
      <c r="A23" s="489" t="s">
        <v>939</v>
      </c>
      <c r="C23" s="489" t="s">
        <v>83</v>
      </c>
      <c r="D23" s="499">
        <f>'SCH 20b'!F39</f>
        <v>157</v>
      </c>
      <c r="E23" s="499"/>
      <c r="F23" s="499">
        <f>'SCH 20b'!H39</f>
        <v>142</v>
      </c>
      <c r="G23" s="499"/>
      <c r="H23" s="499">
        <f>'SCH 20b'!J39</f>
        <v>153</v>
      </c>
      <c r="I23" s="499"/>
      <c r="J23" s="499">
        <f>'SCH 20b'!L39</f>
        <v>127</v>
      </c>
      <c r="K23" s="499"/>
      <c r="L23" s="499">
        <f>'SCH 20b'!N39</f>
        <v>100</v>
      </c>
      <c r="M23" s="499"/>
      <c r="N23" s="499">
        <f>'SCH 20b'!P39</f>
        <v>0</v>
      </c>
      <c r="O23" s="499"/>
      <c r="P23" s="499">
        <f>'SCH 20b'!R39</f>
        <v>0</v>
      </c>
      <c r="Q23" s="499"/>
      <c r="R23" s="499">
        <f>'SCH 20b'!T39</f>
        <v>0</v>
      </c>
      <c r="S23" s="502"/>
      <c r="T23" s="503">
        <f>'SCH 20b'!V39</f>
        <v>0</v>
      </c>
      <c r="U23" s="503"/>
      <c r="V23" s="503">
        <f>'SCH 20b'!X39</f>
        <v>0</v>
      </c>
    </row>
    <row r="24" spans="1:22" ht="27" customHeight="1">
      <c r="A24" s="489" t="s">
        <v>940</v>
      </c>
      <c r="C24" s="489" t="s">
        <v>83</v>
      </c>
      <c r="D24" s="499">
        <f>'SCH 20b'!F44</f>
        <v>956</v>
      </c>
      <c r="E24" s="499" t="s">
        <v>83</v>
      </c>
      <c r="F24" s="499">
        <f>'SCH 20b'!H44</f>
        <v>1263</v>
      </c>
      <c r="G24" s="499" t="s">
        <v>83</v>
      </c>
      <c r="H24" s="499">
        <f>'SCH 20b'!J44</f>
        <v>1350</v>
      </c>
      <c r="I24" s="499" t="s">
        <v>83</v>
      </c>
      <c r="J24" s="499">
        <f>'SCH 20b'!L44</f>
        <v>1787</v>
      </c>
      <c r="K24" s="499" t="s">
        <v>83</v>
      </c>
      <c r="L24" s="499">
        <f>'SCH 20b'!N44</f>
        <v>1892</v>
      </c>
      <c r="M24" s="499" t="s">
        <v>83</v>
      </c>
      <c r="N24" s="499">
        <f>'SCH 20b'!P44</f>
        <v>1917</v>
      </c>
      <c r="O24" s="499" t="s">
        <v>83</v>
      </c>
      <c r="P24" s="499">
        <f>'SCH 20b'!R44</f>
        <v>1917</v>
      </c>
      <c r="Q24" s="499" t="s">
        <v>83</v>
      </c>
      <c r="R24" s="499">
        <f>'SCH 20b'!T44</f>
        <v>1874</v>
      </c>
      <c r="S24" s="499" t="s">
        <v>83</v>
      </c>
      <c r="T24" s="499">
        <f>'SCH 20b'!V44</f>
        <v>1782</v>
      </c>
      <c r="U24" s="499" t="s">
        <v>83</v>
      </c>
      <c r="V24" s="499">
        <f>'SCH 20b'!X44</f>
        <v>1821</v>
      </c>
    </row>
    <row r="25" spans="1:22" ht="27.75" customHeight="1">
      <c r="A25" s="489" t="s">
        <v>941</v>
      </c>
      <c r="C25" s="489" t="s">
        <v>83</v>
      </c>
      <c r="D25" s="496">
        <f>'SCH 20b'!F49</f>
        <v>7882</v>
      </c>
      <c r="E25" s="499"/>
      <c r="F25" s="496">
        <f>'SCH 20b'!H49</f>
        <v>7944</v>
      </c>
      <c r="G25" s="499"/>
      <c r="H25" s="496">
        <f>'SCH 20b'!J49</f>
        <v>8111</v>
      </c>
      <c r="I25" s="499"/>
      <c r="J25" s="496">
        <f>'SCH 20b'!L49</f>
        <v>8300</v>
      </c>
      <c r="K25" s="499"/>
      <c r="L25" s="496">
        <f>'SCH 20b'!N49</f>
        <v>8403</v>
      </c>
      <c r="M25" s="499"/>
      <c r="N25" s="496">
        <f>'SCH 20b'!P49</f>
        <v>8154</v>
      </c>
      <c r="O25" s="499"/>
      <c r="P25" s="496">
        <f>'SCH 20b'!R49</f>
        <v>7879</v>
      </c>
      <c r="Q25" s="499"/>
      <c r="R25" s="496">
        <f>'SCH 20b'!T49</f>
        <v>7672</v>
      </c>
      <c r="S25" s="499"/>
      <c r="T25" s="496">
        <f>'SCH 20b'!V49</f>
        <v>7456</v>
      </c>
      <c r="U25" s="499"/>
      <c r="V25" s="496">
        <f>'SCH 20b'!X49</f>
        <v>7100</v>
      </c>
    </row>
    <row r="26" spans="1:22" s="490" customFormat="1" ht="27" customHeight="1">
      <c r="A26" s="494" t="s">
        <v>83</v>
      </c>
      <c r="B26" s="493" t="s">
        <v>942</v>
      </c>
      <c r="C26" s="490" t="s">
        <v>83</v>
      </c>
      <c r="D26" s="501">
        <f>ROUND(D17+SUM(D20:D25),0)</f>
        <v>61364</v>
      </c>
      <c r="E26" s="501"/>
      <c r="F26" s="501">
        <f>ROUND(F17+SUM(F20:F25),0)</f>
        <v>62591</v>
      </c>
      <c r="G26" s="501"/>
      <c r="H26" s="501">
        <f>ROUND(H17+SUM(H20:H25),0)</f>
        <v>64699</v>
      </c>
      <c r="I26" s="501"/>
      <c r="J26" s="501">
        <f>ROUND(J17+SUM(J20:J25),0)</f>
        <v>66159</v>
      </c>
      <c r="K26" s="501"/>
      <c r="L26" s="501">
        <f>ROUND(L17+SUM(L20:L25),0)</f>
        <v>70718</v>
      </c>
      <c r="M26" s="501"/>
      <c r="N26" s="501">
        <f>ROUND(N17+SUM(N20:N25),0)</f>
        <v>72038</v>
      </c>
      <c r="O26" s="501"/>
      <c r="P26" s="501">
        <f>ROUND(P17+SUM(P20:P25),0)</f>
        <v>65706</v>
      </c>
      <c r="Q26" s="501"/>
      <c r="R26" s="501">
        <f>ROUND(R17+SUM(R20:R25),0)</f>
        <v>63865</v>
      </c>
      <c r="S26" s="501"/>
      <c r="T26" s="501">
        <f>ROUND(T17+SUM(T20:T25),0)</f>
        <v>65105</v>
      </c>
      <c r="U26" s="787"/>
      <c r="V26" s="501">
        <f>+V17+V24+V25</f>
        <v>69220</v>
      </c>
    </row>
    <row r="27" spans="1:22" ht="20.25" customHeight="1"/>
    <row r="28" spans="1:22" ht="20.25" customHeight="1">
      <c r="A28" s="500" t="s">
        <v>943</v>
      </c>
    </row>
    <row r="29" spans="1:22" s="495" customFormat="1" ht="27.75" customHeight="1">
      <c r="A29" s="489" t="s">
        <v>944</v>
      </c>
      <c r="B29" s="489"/>
      <c r="C29" s="542" t="s">
        <v>83</v>
      </c>
      <c r="D29" s="499">
        <f>'SCH 20c'!F24</f>
        <v>1</v>
      </c>
      <c r="E29" s="499" t="s">
        <v>83</v>
      </c>
      <c r="F29" s="499">
        <f>'SCH 20c'!H24</f>
        <v>1</v>
      </c>
      <c r="G29" s="499" t="s">
        <v>83</v>
      </c>
      <c r="H29" s="499">
        <f>'SCH 20c'!J24</f>
        <v>0</v>
      </c>
      <c r="I29" s="499" t="s">
        <v>83</v>
      </c>
      <c r="J29" s="499">
        <f>'SCH 20c'!L24</f>
        <v>0</v>
      </c>
      <c r="K29" s="499" t="s">
        <v>83</v>
      </c>
      <c r="L29" s="499">
        <f>'SCH 20c'!N24</f>
        <v>0</v>
      </c>
      <c r="M29" s="499" t="s">
        <v>83</v>
      </c>
      <c r="N29" s="499">
        <f>'SCH 20c'!P24</f>
        <v>0</v>
      </c>
      <c r="O29" s="499" t="s">
        <v>83</v>
      </c>
      <c r="P29" s="499">
        <f>'SCH 20c'!R24</f>
        <v>0</v>
      </c>
      <c r="Q29" s="499" t="s">
        <v>83</v>
      </c>
      <c r="R29" s="499">
        <f>'SCH 20c'!T24</f>
        <v>0</v>
      </c>
      <c r="S29" s="499" t="s">
        <v>83</v>
      </c>
      <c r="T29" s="499">
        <f>'SCH 20c'!V24</f>
        <v>0</v>
      </c>
      <c r="U29" s="499" t="s">
        <v>83</v>
      </c>
      <c r="V29" s="499">
        <f>'SCH 20c'!X24</f>
        <v>0</v>
      </c>
    </row>
    <row r="30" spans="1:22" s="495" customFormat="1" ht="27.75" customHeight="1">
      <c r="A30" s="489" t="s">
        <v>945</v>
      </c>
      <c r="B30" s="489"/>
      <c r="C30" s="542" t="s">
        <v>83</v>
      </c>
      <c r="D30" s="499">
        <f>'SCH 20c'!F29</f>
        <v>63</v>
      </c>
      <c r="E30" s="499" t="s">
        <v>83</v>
      </c>
      <c r="F30" s="499">
        <f>'SCH 20c'!H29</f>
        <v>51</v>
      </c>
      <c r="G30" s="499" t="s">
        <v>83</v>
      </c>
      <c r="H30" s="499">
        <f>'SCH 20c'!J29</f>
        <v>12</v>
      </c>
      <c r="I30" s="499" t="s">
        <v>83</v>
      </c>
      <c r="J30" s="499">
        <f>'SCH 20c'!L29</f>
        <v>8</v>
      </c>
      <c r="K30" s="499" t="s">
        <v>83</v>
      </c>
      <c r="L30" s="499">
        <f>'SCH 20c'!N29</f>
        <v>0</v>
      </c>
      <c r="M30" s="499" t="s">
        <v>83</v>
      </c>
      <c r="N30" s="499">
        <f>'SCH 20c'!P29</f>
        <v>0</v>
      </c>
      <c r="O30" s="499" t="s">
        <v>83</v>
      </c>
      <c r="P30" s="499">
        <f>'SCH 20c'!R29</f>
        <v>0</v>
      </c>
      <c r="Q30" s="499" t="s">
        <v>83</v>
      </c>
      <c r="R30" s="499">
        <f>'SCH 20c'!T29</f>
        <v>0</v>
      </c>
      <c r="S30" s="499" t="s">
        <v>83</v>
      </c>
      <c r="T30" s="499">
        <f>'SCH 20c'!V29</f>
        <v>0</v>
      </c>
      <c r="U30" s="499" t="s">
        <v>83</v>
      </c>
      <c r="V30" s="499">
        <f>'SCH 20c'!X29</f>
        <v>0</v>
      </c>
    </row>
    <row r="31" spans="1:22" s="495" customFormat="1" ht="27" customHeight="1">
      <c r="A31" s="489" t="s">
        <v>946</v>
      </c>
      <c r="B31" s="489"/>
      <c r="C31" s="542" t="s">
        <v>83</v>
      </c>
      <c r="D31" s="496">
        <f>'SCH 20c'!F34</f>
        <v>3</v>
      </c>
      <c r="E31" s="499"/>
      <c r="F31" s="496">
        <f>'SCH 20c'!H34</f>
        <v>0</v>
      </c>
      <c r="G31" s="499"/>
      <c r="H31" s="496">
        <f>'SCH 20c'!J34</f>
        <v>0</v>
      </c>
      <c r="I31" s="499"/>
      <c r="J31" s="496">
        <f>'SCH 20c'!L34</f>
        <v>0</v>
      </c>
      <c r="K31" s="499"/>
      <c r="L31" s="496">
        <f>'SCH 20c'!N34</f>
        <v>0</v>
      </c>
      <c r="M31" s="498"/>
      <c r="N31" s="496">
        <f>'SCH 20c'!P34</f>
        <v>0</v>
      </c>
      <c r="O31" s="498"/>
      <c r="P31" s="496">
        <f>'SCH 20c'!R34</f>
        <v>0</v>
      </c>
      <c r="Q31" s="498"/>
      <c r="R31" s="496">
        <f>'SCH 20c'!T34</f>
        <v>0</v>
      </c>
      <c r="S31" s="497"/>
      <c r="T31" s="496">
        <f>'SCH 20c'!V34</f>
        <v>0</v>
      </c>
      <c r="U31" s="497"/>
      <c r="V31" s="496">
        <f>'SCH 20c'!X34</f>
        <v>0</v>
      </c>
    </row>
    <row r="32" spans="1:22" s="495" customFormat="1" ht="3" customHeight="1">
      <c r="A32" s="489"/>
      <c r="B32" s="493"/>
      <c r="C32" s="542" t="s">
        <v>83</v>
      </c>
      <c r="D32" s="1414"/>
      <c r="E32" s="499"/>
      <c r="F32" s="1414"/>
      <c r="G32" s="499"/>
      <c r="H32" s="1414"/>
      <c r="I32" s="499"/>
      <c r="J32" s="1414"/>
      <c r="K32" s="499"/>
      <c r="L32" s="1414"/>
      <c r="M32" s="498"/>
      <c r="N32" s="1414"/>
      <c r="O32" s="498"/>
      <c r="P32" s="1414"/>
      <c r="Q32" s="498"/>
      <c r="R32" s="1414"/>
      <c r="S32" s="497"/>
      <c r="T32" s="1414"/>
      <c r="U32" s="497"/>
      <c r="V32" s="1414"/>
    </row>
    <row r="33" spans="1:22" s="490" customFormat="1" ht="27.75" customHeight="1" thickBot="1">
      <c r="A33" s="494"/>
      <c r="B33" s="493" t="s">
        <v>947</v>
      </c>
      <c r="C33" s="490" t="s">
        <v>83</v>
      </c>
      <c r="D33" s="1418">
        <f>ROUND(SUM(D26:D31),0)</f>
        <v>61431</v>
      </c>
      <c r="E33" s="492"/>
      <c r="F33" s="1418">
        <f>ROUND(SUM(F26:F31),0)</f>
        <v>62643</v>
      </c>
      <c r="G33" s="492"/>
      <c r="H33" s="1418">
        <f>ROUND(SUM(H26:H31),0)</f>
        <v>64711</v>
      </c>
      <c r="I33" s="492"/>
      <c r="J33" s="1418">
        <f>ROUND(SUM(J26:J31),0)</f>
        <v>66167</v>
      </c>
      <c r="K33" s="492"/>
      <c r="L33" s="1418">
        <f>ROUND(SUM(L26:L31),0)</f>
        <v>70718</v>
      </c>
      <c r="M33" s="492"/>
      <c r="N33" s="1418">
        <f>ROUND(SUM(N26:N31),0)</f>
        <v>72038</v>
      </c>
      <c r="O33" s="492"/>
      <c r="P33" s="1418">
        <f>ROUND(SUM(P26:P31),0)</f>
        <v>65706</v>
      </c>
      <c r="Q33" s="492"/>
      <c r="R33" s="1418">
        <f>ROUND(SUM(R26:R31),0)</f>
        <v>63865</v>
      </c>
      <c r="S33" s="492"/>
      <c r="T33" s="1418">
        <f>ROUND(SUM(T26:T31),0)</f>
        <v>65105</v>
      </c>
      <c r="U33" s="491"/>
      <c r="V33" s="1418">
        <f>ROUND(SUM(V26:V31),0)</f>
        <v>69220</v>
      </c>
    </row>
    <row r="34" spans="1:22" ht="18.75" thickTop="1"/>
    <row r="35" spans="1:22" ht="21">
      <c r="A35" s="500" t="s">
        <v>2259</v>
      </c>
      <c r="C35" s="489" t="s">
        <v>83</v>
      </c>
    </row>
    <row r="36" spans="1:22" ht="28.5" customHeight="1">
      <c r="A36" s="489" t="s">
        <v>2260</v>
      </c>
      <c r="B36" s="1419"/>
      <c r="C36" s="1420" t="s">
        <v>83</v>
      </c>
      <c r="D36" s="496">
        <v>0</v>
      </c>
      <c r="E36" s="1421" t="s">
        <v>83</v>
      </c>
      <c r="F36" s="496">
        <v>0</v>
      </c>
      <c r="G36" s="1421" t="s">
        <v>83</v>
      </c>
      <c r="H36" s="496">
        <v>0</v>
      </c>
      <c r="I36" s="1421" t="s">
        <v>83</v>
      </c>
      <c r="J36" s="496">
        <v>0</v>
      </c>
      <c r="K36" s="1421" t="s">
        <v>83</v>
      </c>
      <c r="L36" s="496">
        <v>0</v>
      </c>
      <c r="M36" s="1421" t="s">
        <v>83</v>
      </c>
      <c r="N36" s="496">
        <v>0</v>
      </c>
      <c r="O36" s="1421" t="s">
        <v>83</v>
      </c>
      <c r="P36" s="496">
        <v>0</v>
      </c>
      <c r="Q36" s="1421" t="s">
        <v>83</v>
      </c>
      <c r="R36" s="496">
        <v>0</v>
      </c>
      <c r="S36" s="1421" t="s">
        <v>83</v>
      </c>
      <c r="T36" s="496">
        <v>14</v>
      </c>
      <c r="U36" s="1421" t="s">
        <v>83</v>
      </c>
      <c r="V36" s="496">
        <v>30</v>
      </c>
    </row>
    <row r="37" spans="1:22" ht="28.5" customHeight="1" thickBot="1">
      <c r="B37" s="493" t="s">
        <v>2261</v>
      </c>
      <c r="C37" s="490" t="s">
        <v>83</v>
      </c>
      <c r="D37" s="1418">
        <f>D36</f>
        <v>0</v>
      </c>
      <c r="E37" s="492"/>
      <c r="F37" s="1418">
        <f>F36</f>
        <v>0</v>
      </c>
      <c r="G37" s="492"/>
      <c r="H37" s="1418">
        <f>H36</f>
        <v>0</v>
      </c>
      <c r="I37" s="492"/>
      <c r="J37" s="1418">
        <f>J36</f>
        <v>0</v>
      </c>
      <c r="K37" s="492"/>
      <c r="L37" s="1418">
        <f>L36</f>
        <v>0</v>
      </c>
      <c r="M37" s="492"/>
      <c r="N37" s="1418">
        <f>N36</f>
        <v>0</v>
      </c>
      <c r="O37" s="492"/>
      <c r="P37" s="1418">
        <f>P36</f>
        <v>0</v>
      </c>
      <c r="Q37" s="492"/>
      <c r="R37" s="1418">
        <f>R36</f>
        <v>0</v>
      </c>
      <c r="S37" s="492"/>
      <c r="T37" s="1418">
        <f>T36</f>
        <v>14</v>
      </c>
      <c r="U37" s="491"/>
      <c r="V37" s="1418">
        <f>V36</f>
        <v>30</v>
      </c>
    </row>
    <row r="38" spans="1:22" ht="18.75" thickTop="1"/>
    <row r="39" spans="1:22">
      <c r="A39" s="542" t="s">
        <v>2396</v>
      </c>
      <c r="B39" s="542"/>
      <c r="C39" s="495"/>
    </row>
  </sheetData>
  <mergeCells count="1">
    <mergeCell ref="T4:V4"/>
  </mergeCells>
  <printOptions horizontalCentered="1" verticalCentered="1"/>
  <pageMargins left="0.55000000000000004" right="0.5" top="1" bottom="0.25" header="0.5" footer="0.25"/>
  <pageSetup scale="29" orientation="landscape" r:id="rId1"/>
  <headerFooter scaleWithDoc="0">
    <oddFooter xml:space="preserve">&amp;R&amp;8 104&amp;12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X65"/>
  <sheetViews>
    <sheetView showGridLines="0" zoomScale="80" zoomScaleNormal="80" workbookViewId="0"/>
  </sheetViews>
  <sheetFormatPr defaultColWidth="9.77734375" defaultRowHeight="15"/>
  <cols>
    <col min="1" max="1" width="3.44140625" style="495" customWidth="1"/>
    <col min="2" max="2" width="12.109375" style="495" customWidth="1"/>
    <col min="3" max="3" width="16.44140625" style="495" customWidth="1"/>
    <col min="4" max="4" width="1.109375" style="495" customWidth="1"/>
    <col min="5" max="5" width="11.109375" style="495" bestFit="1" customWidth="1"/>
    <col min="6" max="6" width="1.77734375" style="495" customWidth="1"/>
    <col min="7" max="7" width="10.109375" style="495" customWidth="1"/>
    <col min="8" max="8" width="1.77734375" style="495" customWidth="1"/>
    <col min="9" max="9" width="10.77734375" style="495" customWidth="1"/>
    <col min="10" max="10" width="1.77734375" style="495" customWidth="1"/>
    <col min="11" max="11" width="11.77734375" style="495" customWidth="1"/>
    <col min="12" max="12" width="1.77734375" style="495" customWidth="1"/>
    <col min="13" max="13" width="11.109375" style="495" customWidth="1"/>
    <col min="14" max="14" width="1.77734375" style="495" customWidth="1"/>
    <col min="15" max="15" width="10.77734375" style="495" customWidth="1"/>
    <col min="16" max="16" width="1.77734375" style="495" customWidth="1"/>
    <col min="17" max="17" width="10.109375" style="495" customWidth="1"/>
    <col min="18" max="18" width="1.77734375" style="495" customWidth="1"/>
    <col min="19" max="19" width="10.77734375" style="495" customWidth="1"/>
    <col min="20" max="20" width="1.77734375" style="495" customWidth="1"/>
    <col min="21" max="21" width="11.109375" style="495" customWidth="1"/>
    <col min="22" max="22" width="1.77734375" style="495" customWidth="1"/>
    <col min="23" max="23" width="11.109375" style="495" customWidth="1"/>
    <col min="24" max="24" width="4.44140625" style="495" bestFit="1" customWidth="1"/>
    <col min="25" max="25" width="9.77734375" style="495" customWidth="1"/>
    <col min="26" max="16384" width="9.77734375" style="495"/>
  </cols>
  <sheetData>
    <row r="1" spans="1:23">
      <c r="A1" s="342" t="s">
        <v>76</v>
      </c>
    </row>
    <row r="3" spans="1:23" ht="18">
      <c r="A3" s="494" t="s">
        <v>77</v>
      </c>
      <c r="B3" s="489"/>
      <c r="C3" s="494"/>
      <c r="D3" s="494"/>
      <c r="E3" s="494"/>
      <c r="F3" s="494"/>
      <c r="G3" s="494"/>
      <c r="H3" s="494"/>
      <c r="I3" s="494"/>
      <c r="J3" s="494"/>
      <c r="K3" s="494"/>
      <c r="L3" s="490"/>
      <c r="M3" s="490"/>
      <c r="N3" s="490"/>
      <c r="O3" s="490"/>
      <c r="P3" s="490"/>
      <c r="Q3" s="490"/>
    </row>
    <row r="4" spans="1:23" ht="18">
      <c r="A4" s="508" t="s">
        <v>2395</v>
      </c>
      <c r="B4" s="489"/>
      <c r="C4" s="494"/>
      <c r="D4" s="494"/>
      <c r="E4" s="494"/>
      <c r="F4" s="494"/>
      <c r="G4" s="494"/>
      <c r="H4" s="494"/>
      <c r="I4" s="494"/>
      <c r="J4" s="494"/>
      <c r="K4" s="494"/>
      <c r="L4" s="490"/>
      <c r="M4" s="494"/>
      <c r="N4" s="490"/>
      <c r="P4" s="490"/>
      <c r="Q4" s="509"/>
      <c r="R4" s="510"/>
      <c r="S4" s="510"/>
      <c r="T4" s="509"/>
      <c r="U4" s="1572" t="s">
        <v>948</v>
      </c>
      <c r="V4" s="1573"/>
      <c r="W4" s="1573"/>
    </row>
    <row r="5" spans="1:23" ht="18">
      <c r="A5" s="508" t="s">
        <v>2279</v>
      </c>
      <c r="B5" s="489"/>
      <c r="C5" s="494"/>
      <c r="D5" s="494"/>
      <c r="E5" s="494"/>
      <c r="F5" s="494"/>
      <c r="G5" s="494"/>
      <c r="H5" s="494"/>
      <c r="I5" s="494"/>
      <c r="J5" s="494"/>
      <c r="K5" s="494"/>
      <c r="L5" s="490"/>
      <c r="M5" s="490"/>
      <c r="N5" s="490"/>
      <c r="O5" s="490"/>
      <c r="P5" s="490"/>
      <c r="Q5" s="490"/>
      <c r="U5" s="1574"/>
      <c r="V5" s="1575"/>
      <c r="W5" s="1575"/>
    </row>
    <row r="6" spans="1:23" ht="15.75">
      <c r="A6" s="490"/>
      <c r="B6" s="490"/>
      <c r="C6" s="490"/>
      <c r="D6" s="490"/>
      <c r="E6" s="490"/>
      <c r="F6" s="490"/>
      <c r="G6" s="490"/>
      <c r="H6" s="490"/>
      <c r="I6" s="490"/>
      <c r="J6" s="490"/>
      <c r="K6" s="490"/>
      <c r="L6" s="490"/>
      <c r="M6" s="490"/>
      <c r="N6" s="490"/>
      <c r="O6" s="490"/>
      <c r="P6" s="490"/>
      <c r="Q6" s="490"/>
    </row>
    <row r="7" spans="1:23" ht="16.5" thickBot="1">
      <c r="A7" s="518"/>
      <c r="D7" s="891"/>
      <c r="E7" s="891"/>
      <c r="F7" s="891"/>
      <c r="G7" s="891"/>
      <c r="H7" s="891"/>
      <c r="I7" s="891"/>
      <c r="J7" s="891"/>
      <c r="K7" s="891"/>
      <c r="L7" s="891"/>
      <c r="M7" s="891"/>
      <c r="N7" s="891"/>
      <c r="O7" s="891"/>
      <c r="P7" s="891"/>
      <c r="Q7" s="891"/>
      <c r="R7" s="891"/>
      <c r="S7" s="891"/>
      <c r="T7" s="891"/>
    </row>
    <row r="8" spans="1:23" ht="7.5" customHeight="1">
      <c r="C8" s="1576" t="s">
        <v>2157</v>
      </c>
      <c r="D8" s="1577"/>
      <c r="E8" s="1577"/>
      <c r="F8" s="1577"/>
      <c r="G8" s="1577"/>
      <c r="H8" s="1577"/>
      <c r="I8" s="1577"/>
      <c r="J8" s="1577"/>
      <c r="K8" s="1577"/>
      <c r="L8" s="1577"/>
      <c r="M8" s="1577"/>
      <c r="N8" s="1577"/>
      <c r="O8" s="1577"/>
      <c r="P8" s="1577"/>
      <c r="Q8" s="1577"/>
      <c r="R8" s="1577"/>
      <c r="S8" s="1577"/>
      <c r="T8" s="1577"/>
      <c r="U8" s="1577"/>
      <c r="V8" s="1578"/>
    </row>
    <row r="9" spans="1:23" ht="15" customHeight="1">
      <c r="C9" s="1579"/>
      <c r="D9" s="1580"/>
      <c r="E9" s="1580"/>
      <c r="F9" s="1580"/>
      <c r="G9" s="1580"/>
      <c r="H9" s="1580"/>
      <c r="I9" s="1580"/>
      <c r="J9" s="1580"/>
      <c r="K9" s="1580"/>
      <c r="L9" s="1580"/>
      <c r="M9" s="1580"/>
      <c r="N9" s="1580"/>
      <c r="O9" s="1580"/>
      <c r="P9" s="1580"/>
      <c r="Q9" s="1580"/>
      <c r="R9" s="1580"/>
      <c r="S9" s="1580"/>
      <c r="T9" s="1580"/>
      <c r="U9" s="1580"/>
      <c r="V9" s="1581"/>
    </row>
    <row r="10" spans="1:23">
      <c r="C10" s="1579"/>
      <c r="D10" s="1580"/>
      <c r="E10" s="1580"/>
      <c r="F10" s="1580"/>
      <c r="G10" s="1580"/>
      <c r="H10" s="1580"/>
      <c r="I10" s="1580"/>
      <c r="J10" s="1580"/>
      <c r="K10" s="1580"/>
      <c r="L10" s="1580"/>
      <c r="M10" s="1580"/>
      <c r="N10" s="1580"/>
      <c r="O10" s="1580"/>
      <c r="P10" s="1580"/>
      <c r="Q10" s="1580"/>
      <c r="R10" s="1580"/>
      <c r="S10" s="1580"/>
      <c r="T10" s="1580"/>
      <c r="U10" s="1580"/>
      <c r="V10" s="1581"/>
    </row>
    <row r="11" spans="1:23" ht="7.5" customHeight="1" thickBot="1">
      <c r="C11" s="1582"/>
      <c r="D11" s="1583"/>
      <c r="E11" s="1583"/>
      <c r="F11" s="1583"/>
      <c r="G11" s="1583"/>
      <c r="H11" s="1583"/>
      <c r="I11" s="1583"/>
      <c r="J11" s="1583"/>
      <c r="K11" s="1583"/>
      <c r="L11" s="1583"/>
      <c r="M11" s="1583"/>
      <c r="N11" s="1583"/>
      <c r="O11" s="1583"/>
      <c r="P11" s="1583"/>
      <c r="Q11" s="1583"/>
      <c r="R11" s="1583"/>
      <c r="S11" s="1583"/>
      <c r="T11" s="1583"/>
      <c r="U11" s="1583"/>
      <c r="V11" s="1584"/>
    </row>
    <row r="12" spans="1:23" ht="15.75">
      <c r="C12" s="490"/>
      <c r="D12" s="490"/>
      <c r="E12" s="490"/>
      <c r="F12" s="490"/>
      <c r="G12" s="490"/>
      <c r="H12" s="490"/>
      <c r="I12" s="490"/>
      <c r="J12" s="490"/>
      <c r="K12" s="490"/>
      <c r="L12" s="490"/>
      <c r="M12" s="490"/>
      <c r="N12" s="490"/>
      <c r="O12" s="490"/>
      <c r="P12" s="490"/>
      <c r="Q12" s="490"/>
    </row>
    <row r="13" spans="1:23" ht="15.75">
      <c r="B13" s="490"/>
      <c r="C13" s="490"/>
      <c r="D13" s="490"/>
      <c r="E13" s="490"/>
      <c r="F13" s="490"/>
      <c r="G13" s="490"/>
      <c r="H13" s="490"/>
      <c r="I13" s="490"/>
      <c r="J13" s="490"/>
      <c r="K13" s="490"/>
      <c r="L13" s="490"/>
      <c r="M13" s="490"/>
      <c r="N13" s="490"/>
      <c r="O13" s="490"/>
      <c r="P13" s="490"/>
      <c r="Q13" s="490"/>
    </row>
    <row r="14" spans="1:23" ht="15.75">
      <c r="D14" s="490"/>
      <c r="E14" s="858" t="s">
        <v>217</v>
      </c>
      <c r="F14" s="520"/>
      <c r="G14" s="858" t="s">
        <v>218</v>
      </c>
      <c r="H14" s="520"/>
      <c r="I14" s="858" t="s">
        <v>219</v>
      </c>
      <c r="J14" s="520"/>
      <c r="K14" s="858" t="s">
        <v>220</v>
      </c>
      <c r="L14" s="520"/>
      <c r="M14" s="858" t="s">
        <v>221</v>
      </c>
      <c r="N14" s="520"/>
      <c r="O14" s="858" t="s">
        <v>87</v>
      </c>
      <c r="P14" s="520"/>
      <c r="Q14" s="858" t="s">
        <v>86</v>
      </c>
      <c r="R14" s="520"/>
      <c r="S14" s="858" t="s">
        <v>2117</v>
      </c>
      <c r="T14" s="520"/>
      <c r="U14" s="858" t="s">
        <v>2187</v>
      </c>
      <c r="V14" s="520"/>
      <c r="W14" s="858" t="s">
        <v>2265</v>
      </c>
    </row>
    <row r="15" spans="1:23" ht="15.75">
      <c r="D15" s="490"/>
      <c r="E15" s="891"/>
      <c r="G15" s="891"/>
      <c r="I15" s="891"/>
      <c r="K15" s="532"/>
      <c r="M15" s="532"/>
      <c r="O15" s="891"/>
      <c r="Q15" s="891"/>
    </row>
    <row r="16" spans="1:23" ht="15.75">
      <c r="A16" s="523" t="s">
        <v>949</v>
      </c>
      <c r="D16" s="490"/>
    </row>
    <row r="17" spans="1:24" ht="15.75">
      <c r="B17" s="518" t="s">
        <v>950</v>
      </c>
      <c r="C17" s="490"/>
      <c r="D17" s="490"/>
      <c r="F17" s="490"/>
    </row>
    <row r="18" spans="1:24" ht="15.75">
      <c r="B18" s="513" t="s">
        <v>951</v>
      </c>
      <c r="C18" s="490"/>
      <c r="D18" s="490"/>
      <c r="E18" s="531">
        <v>2463</v>
      </c>
      <c r="F18" s="526"/>
      <c r="G18" s="531">
        <v>2371</v>
      </c>
      <c r="H18" s="526"/>
      <c r="I18" s="531">
        <v>2286</v>
      </c>
      <c r="J18" s="526"/>
      <c r="K18" s="531">
        <v>2131</v>
      </c>
      <c r="L18" s="526"/>
      <c r="M18" s="531">
        <v>2169</v>
      </c>
      <c r="N18" s="526"/>
      <c r="O18" s="531">
        <v>1996</v>
      </c>
      <c r="P18" s="526"/>
      <c r="Q18" s="531">
        <v>1835</v>
      </c>
      <c r="R18" s="526"/>
      <c r="S18" s="531">
        <v>2128</v>
      </c>
      <c r="T18" s="526"/>
      <c r="U18" s="531">
        <v>2269</v>
      </c>
      <c r="V18" s="526"/>
      <c r="W18" s="531">
        <v>2049</v>
      </c>
    </row>
    <row r="19" spans="1:24" ht="15.75">
      <c r="B19" s="513" t="s">
        <v>952</v>
      </c>
      <c r="C19" s="490"/>
      <c r="D19" s="490"/>
      <c r="E19" s="527">
        <v>-9.6799999999999997E-2</v>
      </c>
      <c r="F19" s="528"/>
      <c r="G19" s="527">
        <f t="shared" ref="G19" si="0">(+G18-E18)/E18</f>
        <v>-3.7352821762078763E-2</v>
      </c>
      <c r="H19" s="528"/>
      <c r="I19" s="527">
        <f t="shared" ref="I19" si="1">(+I18-G18)/G18</f>
        <v>-3.5849852382960776E-2</v>
      </c>
      <c r="J19" s="528"/>
      <c r="K19" s="527">
        <f t="shared" ref="K19" si="2">(+K18-I18)/I18</f>
        <v>-6.7804024496937884E-2</v>
      </c>
      <c r="L19" s="528"/>
      <c r="M19" s="527">
        <f>(+M18-K18)/K18</f>
        <v>1.7832003754106054E-2</v>
      </c>
      <c r="N19" s="528"/>
      <c r="O19" s="527">
        <v>-7.9760258183494692E-2</v>
      </c>
      <c r="P19" s="528"/>
      <c r="Q19" s="527">
        <f>(+Q18-O18)/O18</f>
        <v>-8.0661322645290578E-2</v>
      </c>
      <c r="R19" s="528"/>
      <c r="S19" s="527">
        <f>(+S18-Q18)/Q18</f>
        <v>0.15967302452316076</v>
      </c>
      <c r="T19" s="528"/>
      <c r="U19" s="527">
        <f>(+U18-S18)/S18</f>
        <v>6.6259398496240601E-2</v>
      </c>
      <c r="V19" s="528"/>
      <c r="W19" s="527">
        <f>(+W18-U18)/U18</f>
        <v>-9.6959012780960779E-2</v>
      </c>
    </row>
    <row r="20" spans="1:24" ht="15.75">
      <c r="B20" s="513" t="s">
        <v>953</v>
      </c>
      <c r="C20" s="521"/>
      <c r="D20" s="490"/>
      <c r="E20" s="525">
        <f>E18/19.7</f>
        <v>125.0253807106599</v>
      </c>
      <c r="F20" s="526"/>
      <c r="G20" s="525">
        <f>G18/19.8</f>
        <v>119.74747474747474</v>
      </c>
      <c r="H20" s="526"/>
      <c r="I20" s="525">
        <f>I18/19.5</f>
        <v>117.23076923076923</v>
      </c>
      <c r="J20" s="526"/>
      <c r="K20" s="525">
        <f>K18/19.5</f>
        <v>109.28205128205128</v>
      </c>
      <c r="L20" s="526"/>
      <c r="M20" s="525">
        <f>M18/20.2</f>
        <v>107.37623762376238</v>
      </c>
      <c r="N20" s="526"/>
      <c r="O20" s="525">
        <v>101</v>
      </c>
      <c r="P20" s="526"/>
      <c r="Q20" s="525">
        <f>ROUND(Q18/19.7,0)</f>
        <v>93</v>
      </c>
      <c r="R20" s="526"/>
      <c r="S20" s="525">
        <f>ROUND(S18/19.6,0)-1</f>
        <v>108</v>
      </c>
      <c r="T20" s="526"/>
      <c r="U20" s="525">
        <f>ROUND(U18/19.9,0)</f>
        <v>114</v>
      </c>
      <c r="V20" s="526"/>
      <c r="W20" s="525">
        <f>ROUND(W18/20,0)</f>
        <v>102</v>
      </c>
    </row>
    <row r="21" spans="1:24" ht="15.75">
      <c r="B21" s="490"/>
      <c r="C21" s="490"/>
      <c r="D21" s="490"/>
    </row>
    <row r="22" spans="1:24" ht="15.75">
      <c r="B22" s="490" t="s">
        <v>2158</v>
      </c>
      <c r="D22" s="490"/>
    </row>
    <row r="23" spans="1:24" ht="15.75">
      <c r="B23" s="513" t="s">
        <v>951</v>
      </c>
      <c r="C23" s="891"/>
      <c r="D23" s="490"/>
      <c r="E23" s="525">
        <v>47159</v>
      </c>
      <c r="F23" s="526"/>
      <c r="G23" s="525">
        <v>48894</v>
      </c>
      <c r="H23" s="526"/>
      <c r="I23" s="525">
        <v>50939</v>
      </c>
      <c r="J23" s="526"/>
      <c r="K23" s="525">
        <v>52076</v>
      </c>
      <c r="L23" s="526"/>
      <c r="M23" s="525">
        <v>56544</v>
      </c>
      <c r="N23" s="526"/>
      <c r="O23" s="525">
        <v>59941</v>
      </c>
      <c r="P23" s="526"/>
      <c r="Q23" s="525">
        <v>54075</v>
      </c>
      <c r="R23" s="526"/>
      <c r="S23" s="525">
        <v>52191</v>
      </c>
      <c r="T23" s="526"/>
      <c r="U23" s="525">
        <v>53598</v>
      </c>
      <c r="V23" s="526"/>
      <c r="W23" s="525">
        <v>58250</v>
      </c>
      <c r="X23" s="495" t="s">
        <v>83</v>
      </c>
    </row>
    <row r="24" spans="1:24" ht="15.75">
      <c r="B24" s="513" t="s">
        <v>952</v>
      </c>
      <c r="C24" s="521"/>
      <c r="D24" s="490"/>
      <c r="E24" s="527">
        <v>-7.1999999999999998E-3</v>
      </c>
      <c r="F24" s="528"/>
      <c r="G24" s="527">
        <f>(+G23-E23)/E23</f>
        <v>3.6790432367098537E-2</v>
      </c>
      <c r="H24" s="528"/>
      <c r="I24" s="527">
        <f>(+I23-G23)/G23</f>
        <v>4.1825172822841247E-2</v>
      </c>
      <c r="J24" s="528"/>
      <c r="K24" s="527">
        <f>(+K23-I23)/I23</f>
        <v>2.2320815092561692E-2</v>
      </c>
      <c r="L24" s="528"/>
      <c r="M24" s="527">
        <f>(+M23-K23)/K23</f>
        <v>8.5797680313388122E-2</v>
      </c>
      <c r="N24" s="528"/>
      <c r="O24" s="527">
        <v>6.0077108092812678E-2</v>
      </c>
      <c r="P24" s="528"/>
      <c r="Q24" s="527">
        <f>(+Q23-O23)/O23</f>
        <v>-9.7862898516874922E-2</v>
      </c>
      <c r="R24" s="528"/>
      <c r="S24" s="527">
        <f>(+S23-Q23)/Q23</f>
        <v>-3.4840499306518724E-2</v>
      </c>
      <c r="T24" s="528"/>
      <c r="U24" s="527">
        <f>(+U23-S23)/S23</f>
        <v>2.695867103523596E-2</v>
      </c>
      <c r="V24" s="528"/>
      <c r="W24" s="527">
        <f>(+W23-U23)/U23</f>
        <v>8.6794283368782421E-2</v>
      </c>
    </row>
    <row r="25" spans="1:24" ht="15.75">
      <c r="B25" s="513" t="s">
        <v>953</v>
      </c>
      <c r="D25" s="490"/>
      <c r="E25" s="525">
        <f>E23/19.7</f>
        <v>2393.8578680203045</v>
      </c>
      <c r="F25" s="526"/>
      <c r="G25" s="525">
        <f>G23/19.8</f>
        <v>2469.3939393939395</v>
      </c>
      <c r="H25" s="526"/>
      <c r="I25" s="525">
        <f>I23/19.5</f>
        <v>2612.2564102564102</v>
      </c>
      <c r="J25" s="526"/>
      <c r="K25" s="525">
        <f>K23/19.5</f>
        <v>2670.5641025641025</v>
      </c>
      <c r="L25" s="526"/>
      <c r="M25" s="525">
        <f>M23/20.2</f>
        <v>2799.2079207920792</v>
      </c>
      <c r="N25" s="526"/>
      <c r="O25" s="525">
        <v>3027</v>
      </c>
      <c r="P25" s="526"/>
      <c r="Q25" s="525">
        <f>ROUND(Q23/19.7,0)</f>
        <v>2745</v>
      </c>
      <c r="R25" s="526"/>
      <c r="S25" s="525">
        <f>ROUND(S23/19.6,0)</f>
        <v>2663</v>
      </c>
      <c r="T25" s="526"/>
      <c r="U25" s="525">
        <f>ROUND(U23/19.9,0)</f>
        <v>2693</v>
      </c>
      <c r="V25" s="526"/>
      <c r="W25" s="525">
        <f>ROUND(W23/20,0)</f>
        <v>2913</v>
      </c>
    </row>
    <row r="26" spans="1:24" ht="15.75">
      <c r="A26" s="859"/>
      <c r="B26" s="859"/>
      <c r="C26" s="859"/>
      <c r="D26" s="860"/>
      <c r="S26" s="859"/>
      <c r="T26" s="859"/>
      <c r="U26" s="859"/>
      <c r="V26" s="859"/>
      <c r="W26" s="859"/>
    </row>
    <row r="27" spans="1:24" ht="15.75">
      <c r="D27" s="490"/>
      <c r="E27" s="524"/>
      <c r="F27" s="524"/>
      <c r="G27" s="524"/>
      <c r="H27" s="524"/>
      <c r="I27" s="524"/>
      <c r="J27" s="524"/>
      <c r="K27" s="524"/>
      <c r="L27" s="524"/>
      <c r="M27" s="524"/>
      <c r="N27" s="524"/>
      <c r="O27" s="524"/>
      <c r="P27" s="524"/>
      <c r="Q27" s="524"/>
      <c r="R27" s="524"/>
    </row>
    <row r="28" spans="1:24" ht="15.75">
      <c r="A28" s="523" t="s">
        <v>954</v>
      </c>
      <c r="D28" s="490"/>
    </row>
    <row r="29" spans="1:24" ht="15.75">
      <c r="B29" s="518" t="s">
        <v>951</v>
      </c>
      <c r="D29" s="490"/>
      <c r="E29" s="517">
        <f>E18+E23</f>
        <v>49622</v>
      </c>
      <c r="F29" s="517"/>
      <c r="G29" s="517">
        <f>G18+G23</f>
        <v>51265</v>
      </c>
      <c r="H29" s="517"/>
      <c r="I29" s="517">
        <f>I18+I23</f>
        <v>53225</v>
      </c>
      <c r="J29" s="517"/>
      <c r="K29" s="517">
        <f>K18+K23</f>
        <v>54207</v>
      </c>
      <c r="L29" s="522"/>
      <c r="M29" s="517">
        <f>M18+M23</f>
        <v>58713</v>
      </c>
      <c r="N29" s="522"/>
      <c r="O29" s="517">
        <f>O18+O23</f>
        <v>61937</v>
      </c>
      <c r="P29" s="522"/>
      <c r="Q29" s="517">
        <f>Q18+Q23</f>
        <v>55910</v>
      </c>
      <c r="R29" s="522"/>
      <c r="S29" s="517">
        <f>S18+S23</f>
        <v>54319</v>
      </c>
      <c r="T29" s="522"/>
      <c r="U29" s="517">
        <f>U18+U23</f>
        <v>55867</v>
      </c>
      <c r="V29" s="522"/>
      <c r="W29" s="517">
        <f>W18+W23</f>
        <v>60299</v>
      </c>
    </row>
    <row r="30" spans="1:24" ht="15.75">
      <c r="B30" s="518" t="s">
        <v>952</v>
      </c>
      <c r="C30" s="521"/>
      <c r="D30" s="490"/>
      <c r="E30" s="519">
        <v>-1.21E-2</v>
      </c>
      <c r="F30" s="520"/>
      <c r="G30" s="519">
        <f>(+G29-E29)/E29</f>
        <v>3.3110313973640726E-2</v>
      </c>
      <c r="H30" s="520"/>
      <c r="I30" s="519">
        <f>(+I29-G29)/G29</f>
        <v>3.8232712376865305E-2</v>
      </c>
      <c r="J30" s="520"/>
      <c r="K30" s="519">
        <f>(+K29-I29)/I29</f>
        <v>1.8449976514795678E-2</v>
      </c>
      <c r="L30" s="520"/>
      <c r="M30" s="519">
        <f>(+M29-K29)/K29</f>
        <v>8.3125795561458854E-2</v>
      </c>
      <c r="N30" s="520"/>
      <c r="O30" s="519">
        <f>(+O29-M29)/M29</f>
        <v>5.4911178103656769E-2</v>
      </c>
      <c r="P30" s="520"/>
      <c r="Q30" s="519">
        <f>(+Q29-O29)/O29</f>
        <v>-9.7308555467652616E-2</v>
      </c>
      <c r="R30" s="520"/>
      <c r="S30" s="519">
        <f>(+S29-Q29)/Q29</f>
        <v>-2.8456447862636378E-2</v>
      </c>
      <c r="T30" s="520"/>
      <c r="U30" s="519">
        <f>(+U29-S29)/S29</f>
        <v>2.8498315506544671E-2</v>
      </c>
      <c r="V30" s="520"/>
      <c r="W30" s="519">
        <f>(+W29-U29)/U29</f>
        <v>7.93312689065101E-2</v>
      </c>
    </row>
    <row r="31" spans="1:24" ht="15.75">
      <c r="B31" s="518" t="s">
        <v>953</v>
      </c>
      <c r="D31" s="490"/>
      <c r="E31" s="517">
        <f>E29/19.7</f>
        <v>2518.8832487309646</v>
      </c>
      <c r="F31" s="517"/>
      <c r="G31" s="517">
        <f>G29/19.8</f>
        <v>2589.1414141414139</v>
      </c>
      <c r="H31" s="517"/>
      <c r="I31" s="517">
        <f>I29/19.5</f>
        <v>2729.4871794871797</v>
      </c>
      <c r="J31" s="517"/>
      <c r="K31" s="517">
        <f>K29/19.5</f>
        <v>2779.8461538461538</v>
      </c>
      <c r="L31" s="517"/>
      <c r="M31" s="517">
        <f>M29/20.2-1</f>
        <v>2905.5841584158416</v>
      </c>
      <c r="N31" s="517"/>
      <c r="O31" s="517">
        <f>ROUND(O20+O25,0)</f>
        <v>3128</v>
      </c>
      <c r="P31" s="517"/>
      <c r="Q31" s="517">
        <f>ROUND(Q20+Q25,0)</f>
        <v>2838</v>
      </c>
      <c r="R31" s="517"/>
      <c r="S31" s="517">
        <f>ROUND(S20+S25,0)</f>
        <v>2771</v>
      </c>
      <c r="T31" s="517"/>
      <c r="U31" s="517">
        <f>ROUND(U20+U25,0)</f>
        <v>2807</v>
      </c>
      <c r="V31" s="517"/>
      <c r="W31" s="517">
        <f>ROUND(W20+W25,0)</f>
        <v>3015</v>
      </c>
    </row>
    <row r="32" spans="1:24" ht="16.5" thickBot="1">
      <c r="A32" s="514"/>
      <c r="B32" s="516"/>
      <c r="C32" s="514"/>
      <c r="D32" s="515"/>
      <c r="E32" s="514"/>
    </row>
    <row r="33" spans="1:23" ht="16.5" thickTop="1">
      <c r="B33" s="513"/>
      <c r="D33" s="490"/>
      <c r="E33" s="490"/>
      <c r="F33" s="512"/>
      <c r="G33" s="512"/>
      <c r="H33" s="512"/>
      <c r="I33" s="512"/>
      <c r="J33" s="512"/>
      <c r="K33" s="512"/>
      <c r="L33" s="512"/>
      <c r="M33" s="512"/>
      <c r="N33" s="511"/>
      <c r="O33" s="512"/>
      <c r="P33" s="512"/>
      <c r="Q33" s="512"/>
      <c r="R33" s="511"/>
      <c r="S33" s="511"/>
      <c r="T33" s="511"/>
      <c r="U33" s="511"/>
      <c r="V33" s="511"/>
      <c r="W33" s="511"/>
    </row>
    <row r="35" spans="1:23" ht="15.75">
      <c r="A35" s="718" t="s">
        <v>2393</v>
      </c>
      <c r="D35" s="490"/>
      <c r="E35" s="490"/>
      <c r="F35" s="490"/>
      <c r="G35" s="490"/>
      <c r="H35" s="490"/>
      <c r="I35" s="490"/>
      <c r="J35" s="490"/>
      <c r="K35" s="490"/>
      <c r="L35" s="490"/>
      <c r="M35" s="490"/>
      <c r="O35" s="490"/>
      <c r="P35" s="490"/>
      <c r="Q35" s="490"/>
    </row>
    <row r="36" spans="1:23" ht="15.75">
      <c r="A36" s="542"/>
      <c r="B36" s="542"/>
      <c r="D36" s="490"/>
      <c r="E36" s="490"/>
      <c r="F36" s="490"/>
      <c r="G36" s="490"/>
      <c r="H36" s="490"/>
      <c r="I36" s="490"/>
      <c r="J36" s="490"/>
      <c r="K36" s="490"/>
      <c r="L36" s="490"/>
      <c r="M36" s="490"/>
      <c r="O36" s="490"/>
      <c r="P36" s="490"/>
      <c r="Q36" s="490"/>
    </row>
    <row r="37" spans="1:23" ht="15.75">
      <c r="A37" s="892"/>
      <c r="D37" s="490"/>
      <c r="E37" s="490"/>
      <c r="F37" s="490"/>
      <c r="G37" s="490"/>
      <c r="H37" s="490"/>
      <c r="I37" s="490"/>
      <c r="J37" s="490"/>
      <c r="K37" s="490"/>
      <c r="L37" s="490"/>
      <c r="M37" s="490"/>
      <c r="O37" s="490"/>
      <c r="P37" s="490"/>
      <c r="Q37" s="490"/>
    </row>
    <row r="38" spans="1:23">
      <c r="A38" s="892"/>
    </row>
    <row r="65" spans="24:24">
      <c r="X65" s="495">
        <f>ROUND(SUM(+X19+X25+X30+X43+X58+X53+X48+X35),0)</f>
        <v>0</v>
      </c>
    </row>
  </sheetData>
  <mergeCells count="3">
    <mergeCell ref="U4:W4"/>
    <mergeCell ref="U5:W5"/>
    <mergeCell ref="C8:V11"/>
  </mergeCells>
  <printOptions horizontalCentered="1"/>
  <pageMargins left="0.75" right="0.5" top="1" bottom="0.25" header="0.5" footer="0.25"/>
  <pageSetup scale="11" orientation="landscape" r:id="rId1"/>
  <headerFooter scaleWithDoc="0">
    <oddFooter>&amp;R&amp;8 105</oddFooter>
  </headerFooter>
  <customProperties>
    <customPr name="SheetOptions" r:id="rId2"/>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Z74"/>
  <sheetViews>
    <sheetView showGridLines="0" zoomScale="80" zoomScaleNormal="80" workbookViewId="0"/>
  </sheetViews>
  <sheetFormatPr defaultColWidth="9.77734375" defaultRowHeight="15"/>
  <cols>
    <col min="1" max="1" width="1.77734375" style="495" customWidth="1"/>
    <col min="2" max="2" width="3.44140625" style="495" customWidth="1"/>
    <col min="3" max="3" width="17.109375" style="495" customWidth="1"/>
    <col min="4" max="4" width="21.109375" style="495" customWidth="1"/>
    <col min="5" max="5" width="1.77734375" style="495" customWidth="1"/>
    <col min="6" max="6" width="9.109375" style="495" customWidth="1"/>
    <col min="7" max="7" width="1.77734375" style="495" customWidth="1"/>
    <col min="8" max="8" width="9.109375" style="495" customWidth="1"/>
    <col min="9" max="9" width="1.77734375" style="495" customWidth="1"/>
    <col min="10" max="10" width="9.109375" style="495" customWidth="1"/>
    <col min="11" max="11" width="1.77734375" style="495" customWidth="1"/>
    <col min="12" max="12" width="9.109375" style="495" customWidth="1"/>
    <col min="13" max="13" width="1.77734375" style="495" customWidth="1"/>
    <col min="14" max="14" width="9.109375" style="495" customWidth="1"/>
    <col min="15" max="15" width="1.77734375" style="495" customWidth="1"/>
    <col min="16" max="16" width="9.109375" style="495" customWidth="1"/>
    <col min="17" max="17" width="1.77734375" style="495" customWidth="1"/>
    <col min="18" max="18" width="9.109375" style="495" customWidth="1"/>
    <col min="19" max="19" width="1.77734375" style="495" customWidth="1"/>
    <col min="20" max="20" width="9.109375" style="495" customWidth="1"/>
    <col min="21" max="21" width="1.77734375" style="495" customWidth="1"/>
    <col min="22" max="22" width="9.109375" style="495" customWidth="1"/>
    <col min="23" max="23" width="2" style="495" customWidth="1"/>
    <col min="24" max="24" width="9.109375" style="495" customWidth="1"/>
    <col min="25" max="25" width="1.77734375" style="495" customWidth="1"/>
    <col min="26" max="26" width="10.21875" style="495" bestFit="1" customWidth="1"/>
    <col min="27" max="16384" width="9.77734375" style="495"/>
  </cols>
  <sheetData>
    <row r="1" spans="1:24">
      <c r="A1" s="342" t="s">
        <v>76</v>
      </c>
    </row>
    <row r="3" spans="1:24" ht="18">
      <c r="B3" s="494" t="s">
        <v>77</v>
      </c>
      <c r="D3" s="490"/>
      <c r="E3" s="490"/>
      <c r="F3" s="490"/>
      <c r="G3" s="490"/>
      <c r="H3" s="490"/>
      <c r="I3" s="490"/>
      <c r="J3" s="490"/>
      <c r="K3" s="490"/>
      <c r="L3" s="490"/>
      <c r="M3" s="490"/>
      <c r="N3" s="490"/>
      <c r="O3" s="490"/>
      <c r="P3" s="490"/>
      <c r="Q3" s="490"/>
      <c r="R3" s="490"/>
    </row>
    <row r="4" spans="1:24" ht="18">
      <c r="B4" s="508" t="s">
        <v>2394</v>
      </c>
      <c r="D4" s="490"/>
      <c r="E4" s="490"/>
      <c r="F4" s="490"/>
      <c r="G4" s="490"/>
      <c r="H4" s="490"/>
      <c r="I4" s="490"/>
      <c r="J4" s="490"/>
      <c r="K4" s="490"/>
      <c r="L4" s="490"/>
      <c r="M4" s="490"/>
      <c r="N4" s="490"/>
      <c r="O4" s="490"/>
      <c r="Q4" s="490"/>
      <c r="R4" s="509"/>
      <c r="S4" s="510"/>
      <c r="T4" s="510"/>
      <c r="U4" s="509"/>
      <c r="V4" s="1572" t="s">
        <v>955</v>
      </c>
      <c r="W4" s="1573"/>
      <c r="X4" s="1573"/>
    </row>
    <row r="5" spans="1:24" ht="18">
      <c r="B5" s="508" t="s">
        <v>2279</v>
      </c>
      <c r="D5" s="490"/>
      <c r="E5" s="490"/>
      <c r="F5" s="490"/>
      <c r="G5" s="490"/>
      <c r="H5" s="490"/>
      <c r="I5" s="490"/>
      <c r="J5" s="490"/>
      <c r="K5" s="490"/>
      <c r="L5" s="490"/>
      <c r="M5" s="490"/>
      <c r="N5" s="490"/>
      <c r="O5" s="490"/>
      <c r="P5" s="490"/>
      <c r="Q5" s="490"/>
      <c r="R5" s="490"/>
      <c r="V5" s="1574"/>
      <c r="W5" s="1575"/>
      <c r="X5" s="1575"/>
    </row>
    <row r="6" spans="1:24" ht="15.75">
      <c r="B6" s="490"/>
      <c r="D6" s="490"/>
      <c r="E6" s="490"/>
      <c r="F6" s="490"/>
      <c r="G6" s="490"/>
      <c r="H6" s="490"/>
      <c r="I6" s="490"/>
      <c r="J6" s="490"/>
      <c r="K6" s="490"/>
      <c r="L6" s="490"/>
      <c r="M6" s="490"/>
      <c r="N6" s="490"/>
      <c r="O6" s="490"/>
      <c r="P6" s="490"/>
      <c r="Q6" s="490"/>
      <c r="R6" s="490"/>
    </row>
    <row r="7" spans="1:24" ht="16.5" thickBot="1">
      <c r="B7" s="518"/>
      <c r="D7" s="490"/>
      <c r="E7" s="490"/>
      <c r="F7" s="490"/>
      <c r="G7" s="490"/>
      <c r="H7" s="490"/>
      <c r="I7" s="490"/>
      <c r="J7" s="490"/>
      <c r="K7" s="490"/>
      <c r="L7" s="490"/>
      <c r="M7" s="490"/>
      <c r="N7" s="490"/>
      <c r="O7" s="490"/>
      <c r="P7" s="490"/>
      <c r="Q7" s="490"/>
      <c r="R7" s="490"/>
    </row>
    <row r="8" spans="1:24" ht="15" customHeight="1">
      <c r="C8" s="1585" t="s">
        <v>2258</v>
      </c>
      <c r="D8" s="1586"/>
      <c r="E8" s="1586"/>
      <c r="F8" s="1586"/>
      <c r="G8" s="1586"/>
      <c r="H8" s="1586"/>
      <c r="I8" s="1586"/>
      <c r="J8" s="1586"/>
      <c r="K8" s="1586"/>
      <c r="L8" s="1586"/>
      <c r="M8" s="1586"/>
      <c r="N8" s="1586"/>
      <c r="O8" s="1586"/>
      <c r="P8" s="1586"/>
      <c r="Q8" s="1586"/>
      <c r="R8" s="1586"/>
      <c r="S8" s="1586"/>
      <c r="T8" s="1586"/>
      <c r="U8" s="1586"/>
      <c r="V8" s="1586"/>
      <c r="W8" s="1587"/>
    </row>
    <row r="9" spans="1:24">
      <c r="C9" s="1588"/>
      <c r="D9" s="1589"/>
      <c r="E9" s="1589"/>
      <c r="F9" s="1589"/>
      <c r="G9" s="1589"/>
      <c r="H9" s="1589"/>
      <c r="I9" s="1589"/>
      <c r="J9" s="1589"/>
      <c r="K9" s="1589"/>
      <c r="L9" s="1589"/>
      <c r="M9" s="1589"/>
      <c r="N9" s="1589"/>
      <c r="O9" s="1589"/>
      <c r="P9" s="1589"/>
      <c r="Q9" s="1589"/>
      <c r="R9" s="1589"/>
      <c r="S9" s="1589"/>
      <c r="T9" s="1589"/>
      <c r="U9" s="1589"/>
      <c r="V9" s="1589"/>
      <c r="W9" s="1590"/>
    </row>
    <row r="10" spans="1:24">
      <c r="C10" s="1588"/>
      <c r="D10" s="1589"/>
      <c r="E10" s="1589"/>
      <c r="F10" s="1589"/>
      <c r="G10" s="1589"/>
      <c r="H10" s="1589"/>
      <c r="I10" s="1589"/>
      <c r="J10" s="1589"/>
      <c r="K10" s="1589"/>
      <c r="L10" s="1589"/>
      <c r="M10" s="1589"/>
      <c r="N10" s="1589"/>
      <c r="O10" s="1589"/>
      <c r="P10" s="1589"/>
      <c r="Q10" s="1589"/>
      <c r="R10" s="1589"/>
      <c r="S10" s="1589"/>
      <c r="T10" s="1589"/>
      <c r="U10" s="1589"/>
      <c r="V10" s="1589"/>
      <c r="W10" s="1590"/>
    </row>
    <row r="11" spans="1:24">
      <c r="C11" s="1588"/>
      <c r="D11" s="1589"/>
      <c r="E11" s="1589"/>
      <c r="F11" s="1589"/>
      <c r="G11" s="1589"/>
      <c r="H11" s="1589"/>
      <c r="I11" s="1589"/>
      <c r="J11" s="1589"/>
      <c r="K11" s="1589"/>
      <c r="L11" s="1589"/>
      <c r="M11" s="1589"/>
      <c r="N11" s="1589"/>
      <c r="O11" s="1589"/>
      <c r="P11" s="1589"/>
      <c r="Q11" s="1589"/>
      <c r="R11" s="1589"/>
      <c r="S11" s="1589"/>
      <c r="T11" s="1589"/>
      <c r="U11" s="1589"/>
      <c r="V11" s="1589"/>
      <c r="W11" s="1590"/>
    </row>
    <row r="12" spans="1:24">
      <c r="C12" s="1588"/>
      <c r="D12" s="1589"/>
      <c r="E12" s="1589"/>
      <c r="F12" s="1589"/>
      <c r="G12" s="1589"/>
      <c r="H12" s="1589"/>
      <c r="I12" s="1589"/>
      <c r="J12" s="1589"/>
      <c r="K12" s="1589"/>
      <c r="L12" s="1589"/>
      <c r="M12" s="1589"/>
      <c r="N12" s="1589"/>
      <c r="O12" s="1589"/>
      <c r="P12" s="1589"/>
      <c r="Q12" s="1589"/>
      <c r="R12" s="1589"/>
      <c r="S12" s="1589"/>
      <c r="T12" s="1589"/>
      <c r="U12" s="1589"/>
      <c r="V12" s="1589"/>
      <c r="W12" s="1590"/>
    </row>
    <row r="13" spans="1:24">
      <c r="C13" s="1588"/>
      <c r="D13" s="1589"/>
      <c r="E13" s="1589"/>
      <c r="F13" s="1589"/>
      <c r="G13" s="1589"/>
      <c r="H13" s="1589"/>
      <c r="I13" s="1589"/>
      <c r="J13" s="1589"/>
      <c r="K13" s="1589"/>
      <c r="L13" s="1589"/>
      <c r="M13" s="1589"/>
      <c r="N13" s="1589"/>
      <c r="O13" s="1589"/>
      <c r="P13" s="1589"/>
      <c r="Q13" s="1589"/>
      <c r="R13" s="1589"/>
      <c r="S13" s="1589"/>
      <c r="T13" s="1589"/>
      <c r="U13" s="1589"/>
      <c r="V13" s="1589"/>
      <c r="W13" s="1590"/>
    </row>
    <row r="14" spans="1:24" ht="22.5" customHeight="1" thickBot="1">
      <c r="B14" s="518"/>
      <c r="C14" s="1591"/>
      <c r="D14" s="1592"/>
      <c r="E14" s="1592"/>
      <c r="F14" s="1592"/>
      <c r="G14" s="1592"/>
      <c r="H14" s="1592"/>
      <c r="I14" s="1592"/>
      <c r="J14" s="1592"/>
      <c r="K14" s="1592"/>
      <c r="L14" s="1592"/>
      <c r="M14" s="1592"/>
      <c r="N14" s="1592"/>
      <c r="O14" s="1592"/>
      <c r="P14" s="1592"/>
      <c r="Q14" s="1592"/>
      <c r="R14" s="1592"/>
      <c r="S14" s="1592"/>
      <c r="T14" s="1592"/>
      <c r="U14" s="1592"/>
      <c r="V14" s="1592"/>
      <c r="W14" s="1593"/>
    </row>
    <row r="15" spans="1:24" ht="15.75">
      <c r="C15" s="490"/>
      <c r="D15" s="490"/>
      <c r="E15" s="490"/>
      <c r="F15" s="490"/>
      <c r="G15" s="490"/>
      <c r="H15" s="490"/>
      <c r="I15" s="490"/>
      <c r="J15" s="490"/>
      <c r="K15" s="490"/>
      <c r="L15" s="490"/>
      <c r="M15" s="490"/>
      <c r="N15" s="490"/>
      <c r="O15" s="490"/>
      <c r="P15" s="490"/>
      <c r="Q15" s="490"/>
      <c r="R15" s="490"/>
    </row>
    <row r="16" spans="1:24" ht="15.75">
      <c r="E16" s="490"/>
      <c r="F16" s="858" t="s">
        <v>217</v>
      </c>
      <c r="G16" s="520"/>
      <c r="H16" s="858" t="s">
        <v>218</v>
      </c>
      <c r="I16" s="520"/>
      <c r="J16" s="858" t="s">
        <v>219</v>
      </c>
      <c r="K16" s="520"/>
      <c r="L16" s="858" t="s">
        <v>220</v>
      </c>
      <c r="M16" s="520"/>
      <c r="N16" s="858" t="s">
        <v>221</v>
      </c>
      <c r="O16" s="520"/>
      <c r="P16" s="858" t="s">
        <v>87</v>
      </c>
      <c r="Q16" s="520"/>
      <c r="R16" s="858" t="s">
        <v>86</v>
      </c>
      <c r="S16" s="520"/>
      <c r="T16" s="858" t="s">
        <v>2117</v>
      </c>
      <c r="U16" s="520"/>
      <c r="V16" s="858" t="s">
        <v>2187</v>
      </c>
      <c r="W16" s="520"/>
      <c r="X16" s="858" t="s">
        <v>2265</v>
      </c>
    </row>
    <row r="17" spans="1:24" ht="15.75">
      <c r="E17" s="490"/>
    </row>
    <row r="18" spans="1:24" ht="15.75">
      <c r="A18" s="523" t="s">
        <v>954</v>
      </c>
      <c r="E18" s="490"/>
    </row>
    <row r="19" spans="1:24" ht="15.75">
      <c r="C19" s="513" t="s">
        <v>956</v>
      </c>
      <c r="E19" s="490" t="s">
        <v>83</v>
      </c>
      <c r="F19" s="530">
        <f>'SCH 20a'!E29</f>
        <v>49622</v>
      </c>
      <c r="G19" s="536" t="s">
        <v>83</v>
      </c>
      <c r="H19" s="530">
        <f>'SCH 20a'!G29</f>
        <v>51265</v>
      </c>
      <c r="I19" s="536" t="s">
        <v>83</v>
      </c>
      <c r="J19" s="530">
        <f>'SCH 20a'!I29</f>
        <v>53225</v>
      </c>
      <c r="K19" s="536" t="s">
        <v>83</v>
      </c>
      <c r="L19" s="530">
        <f>'SCH 20a'!K29</f>
        <v>54207</v>
      </c>
      <c r="M19" s="536" t="s">
        <v>83</v>
      </c>
      <c r="N19" s="530">
        <f>'SCH 20a'!M29</f>
        <v>58713</v>
      </c>
      <c r="O19" s="536" t="s">
        <v>83</v>
      </c>
      <c r="P19" s="530">
        <f>'SCH 20a'!O29</f>
        <v>61937</v>
      </c>
      <c r="Q19" s="536" t="s">
        <v>83</v>
      </c>
      <c r="R19" s="530">
        <f>'SCH 20a'!Q29</f>
        <v>55910</v>
      </c>
      <c r="S19" s="536" t="s">
        <v>83</v>
      </c>
      <c r="T19" s="530">
        <f>'SCH 20a'!S29</f>
        <v>54319</v>
      </c>
      <c r="U19" s="536" t="s">
        <v>83</v>
      </c>
      <c r="V19" s="530">
        <f>'SCH 20a'!U29</f>
        <v>55867</v>
      </c>
      <c r="W19" s="536" t="s">
        <v>83</v>
      </c>
      <c r="X19" s="530">
        <f>'SCH 20a'!W29</f>
        <v>60299</v>
      </c>
    </row>
    <row r="20" spans="1:24" ht="15.75">
      <c r="C20" s="513" t="s">
        <v>957</v>
      </c>
      <c r="D20" s="521"/>
      <c r="E20" s="490" t="s">
        <v>83</v>
      </c>
      <c r="F20" s="534">
        <f>'SCH 20a'!E30</f>
        <v>-1.21E-2</v>
      </c>
      <c r="G20" s="535" t="s">
        <v>83</v>
      </c>
      <c r="H20" s="534">
        <f>'SCH 20a'!G30</f>
        <v>3.3110313973640726E-2</v>
      </c>
      <c r="I20" s="535" t="s">
        <v>83</v>
      </c>
      <c r="J20" s="534">
        <f>'SCH 20a'!I30</f>
        <v>3.8232712376865305E-2</v>
      </c>
      <c r="K20" s="535" t="s">
        <v>83</v>
      </c>
      <c r="L20" s="534">
        <f>'SCH 20a'!K30</f>
        <v>1.8449976514795678E-2</v>
      </c>
      <c r="M20" s="535" t="s">
        <v>83</v>
      </c>
      <c r="N20" s="534">
        <f>'SCH 20a'!M30</f>
        <v>8.3125795561458854E-2</v>
      </c>
      <c r="O20" s="535" t="s">
        <v>83</v>
      </c>
      <c r="P20" s="534">
        <f>'SCH 20a'!O30</f>
        <v>5.4911178103656769E-2</v>
      </c>
      <c r="Q20" s="535" t="s">
        <v>83</v>
      </c>
      <c r="R20" s="534">
        <f>'SCH 20a'!Q30</f>
        <v>-9.7308555467652616E-2</v>
      </c>
      <c r="S20" s="535" t="s">
        <v>83</v>
      </c>
      <c r="T20" s="534">
        <f>'SCH 20a'!S30</f>
        <v>-2.8456447862636378E-2</v>
      </c>
      <c r="U20" s="535" t="s">
        <v>83</v>
      </c>
      <c r="V20" s="534">
        <f>'SCH 20a'!U30</f>
        <v>2.8498315506544671E-2</v>
      </c>
      <c r="W20" s="535" t="s">
        <v>83</v>
      </c>
      <c r="X20" s="534">
        <f>'SCH 20a'!W30</f>
        <v>7.93312689065101E-2</v>
      </c>
    </row>
    <row r="21" spans="1:24" ht="15.75">
      <c r="C21" s="513" t="s">
        <v>958</v>
      </c>
      <c r="E21" s="490" t="s">
        <v>83</v>
      </c>
      <c r="F21" s="497">
        <f>'SCH 20a'!E31</f>
        <v>2518.8832487309646</v>
      </c>
      <c r="G21" s="533" t="s">
        <v>83</v>
      </c>
      <c r="H21" s="497">
        <f>'SCH 20a'!G31</f>
        <v>2589.1414141414139</v>
      </c>
      <c r="I21" s="533" t="s">
        <v>83</v>
      </c>
      <c r="J21" s="497">
        <f>'SCH 20a'!I31</f>
        <v>2729.4871794871797</v>
      </c>
      <c r="K21" s="533" t="s">
        <v>83</v>
      </c>
      <c r="L21" s="497">
        <f>'SCH 20a'!K31</f>
        <v>2779.8461538461538</v>
      </c>
      <c r="M21" s="533" t="s">
        <v>83</v>
      </c>
      <c r="N21" s="497">
        <f>'SCH 20a'!M31</f>
        <v>2905.5841584158416</v>
      </c>
      <c r="O21" s="533" t="s">
        <v>83</v>
      </c>
      <c r="P21" s="497">
        <f>'SCH 20a'!O31</f>
        <v>3128</v>
      </c>
      <c r="Q21" s="533" t="s">
        <v>83</v>
      </c>
      <c r="R21" s="497">
        <f>'SCH 20a'!Q31</f>
        <v>2838</v>
      </c>
      <c r="S21" s="533" t="s">
        <v>83</v>
      </c>
      <c r="T21" s="497">
        <f>'SCH 20a'!S31</f>
        <v>2771</v>
      </c>
      <c r="U21" s="533" t="s">
        <v>83</v>
      </c>
      <c r="V21" s="497">
        <f>'SCH 20a'!U31</f>
        <v>2807</v>
      </c>
      <c r="W21" s="533" t="s">
        <v>83</v>
      </c>
      <c r="X21" s="497">
        <f>'SCH 20a'!W31</f>
        <v>3015</v>
      </c>
    </row>
    <row r="22" spans="1:24" ht="15.75">
      <c r="C22" s="513"/>
      <c r="E22" s="490"/>
      <c r="F22" s="497"/>
      <c r="G22" s="533"/>
      <c r="H22" s="497"/>
      <c r="I22" s="533"/>
      <c r="J22" s="497"/>
      <c r="K22" s="533"/>
      <c r="L22" s="497"/>
      <c r="M22" s="533"/>
      <c r="N22" s="497"/>
      <c r="O22" s="533"/>
      <c r="P22" s="497"/>
      <c r="Q22" s="533"/>
      <c r="R22" s="497"/>
      <c r="S22" s="533"/>
      <c r="T22" s="497"/>
      <c r="U22" s="533"/>
      <c r="V22" s="497"/>
      <c r="W22" s="533"/>
      <c r="X22" s="497"/>
    </row>
    <row r="23" spans="1:24" ht="15.75">
      <c r="A23" s="490" t="s">
        <v>959</v>
      </c>
      <c r="D23" s="490"/>
      <c r="E23" s="490" t="s">
        <v>83</v>
      </c>
    </row>
    <row r="24" spans="1:24" ht="15.75">
      <c r="C24" s="513" t="s">
        <v>956</v>
      </c>
      <c r="D24" s="490"/>
      <c r="E24" s="490" t="s">
        <v>83</v>
      </c>
      <c r="F24" s="525">
        <v>660</v>
      </c>
      <c r="G24" s="525"/>
      <c r="H24" s="525">
        <v>0</v>
      </c>
      <c r="I24" s="525"/>
      <c r="J24" s="525">
        <v>0</v>
      </c>
      <c r="K24" s="525"/>
      <c r="L24" s="525">
        <v>0</v>
      </c>
      <c r="M24" s="525"/>
      <c r="N24" s="525">
        <v>0</v>
      </c>
      <c r="O24" s="525"/>
      <c r="P24" s="525">
        <v>0</v>
      </c>
      <c r="Q24" s="525"/>
      <c r="R24" s="525">
        <v>0</v>
      </c>
      <c r="S24" s="525"/>
      <c r="T24" s="525">
        <v>0</v>
      </c>
      <c r="U24" s="525"/>
      <c r="V24" s="525">
        <v>0</v>
      </c>
      <c r="W24" s="525"/>
      <c r="X24" s="525">
        <v>0</v>
      </c>
    </row>
    <row r="25" spans="1:24" ht="15.75">
      <c r="C25" s="513" t="s">
        <v>960</v>
      </c>
      <c r="D25" s="490"/>
      <c r="E25" s="490" t="s">
        <v>83</v>
      </c>
      <c r="F25" s="527">
        <v>-0.52100000000000002</v>
      </c>
      <c r="G25" s="528"/>
      <c r="H25" s="527">
        <f>(+H24-F24)/F24</f>
        <v>-1</v>
      </c>
      <c r="I25" s="528"/>
      <c r="J25" s="527">
        <v>0</v>
      </c>
      <c r="K25" s="528"/>
      <c r="L25" s="527">
        <v>0</v>
      </c>
      <c r="M25" s="528"/>
      <c r="N25" s="527">
        <v>0</v>
      </c>
      <c r="O25" s="528"/>
      <c r="P25" s="527">
        <v>0</v>
      </c>
      <c r="Q25" s="528"/>
      <c r="R25" s="527">
        <v>0</v>
      </c>
      <c r="S25" s="528"/>
      <c r="T25" s="527">
        <v>0</v>
      </c>
      <c r="U25" s="528"/>
      <c r="V25" s="527">
        <v>0</v>
      </c>
      <c r="W25" s="528"/>
      <c r="X25" s="527">
        <v>0</v>
      </c>
    </row>
    <row r="26" spans="1:24" ht="15.75">
      <c r="C26" s="513" t="s">
        <v>961</v>
      </c>
      <c r="D26" s="490"/>
      <c r="E26" s="490" t="s">
        <v>83</v>
      </c>
      <c r="F26" s="525">
        <f>F24/19.7</f>
        <v>33.502538071065992</v>
      </c>
      <c r="G26" s="525"/>
      <c r="H26" s="525">
        <f>H24/19.7</f>
        <v>0</v>
      </c>
      <c r="I26" s="525"/>
      <c r="J26" s="525">
        <f>J24/19.7</f>
        <v>0</v>
      </c>
      <c r="K26" s="525"/>
      <c r="L26" s="525">
        <f>L24/19.7</f>
        <v>0</v>
      </c>
      <c r="M26" s="525"/>
      <c r="N26" s="525">
        <f>ROUND(N24/19.8,0)</f>
        <v>0</v>
      </c>
      <c r="O26" s="525"/>
      <c r="P26" s="525">
        <f>ROUND(P24/19.5,0)</f>
        <v>0</v>
      </c>
      <c r="Q26" s="525"/>
      <c r="R26" s="525">
        <f>ROUND(R24/19.5,0)</f>
        <v>0</v>
      </c>
      <c r="S26" s="525"/>
      <c r="T26" s="525">
        <f>ROUND(T24/19.7,0)</f>
        <v>0</v>
      </c>
      <c r="U26" s="525"/>
      <c r="V26" s="525">
        <f>ROUND(V24/19.6,0)</f>
        <v>0</v>
      </c>
      <c r="W26" s="525"/>
      <c r="X26" s="525">
        <f>ROUND(X24/20,0)</f>
        <v>0</v>
      </c>
    </row>
    <row r="27" spans="1:24" ht="15.75">
      <c r="B27" s="513"/>
      <c r="D27" s="490"/>
      <c r="E27" s="490" t="s">
        <v>83</v>
      </c>
      <c r="F27" s="529"/>
      <c r="H27" s="529"/>
      <c r="J27" s="529"/>
    </row>
    <row r="28" spans="1:24" ht="15.75">
      <c r="A28" s="490" t="s">
        <v>962</v>
      </c>
      <c r="D28" s="490"/>
      <c r="E28" s="490" t="s">
        <v>83</v>
      </c>
    </row>
    <row r="29" spans="1:24" ht="15.75">
      <c r="C29" s="513" t="s">
        <v>963</v>
      </c>
      <c r="D29" s="490"/>
      <c r="E29" s="490" t="s">
        <v>83</v>
      </c>
      <c r="F29" s="525">
        <v>203</v>
      </c>
      <c r="G29" s="525"/>
      <c r="H29" s="525">
        <v>172</v>
      </c>
      <c r="I29" s="525"/>
      <c r="J29" s="525">
        <v>139</v>
      </c>
      <c r="K29" s="525"/>
      <c r="L29" s="525">
        <v>104</v>
      </c>
      <c r="M29" s="525"/>
      <c r="N29" s="525">
        <v>68</v>
      </c>
      <c r="O29" s="525"/>
      <c r="P29" s="525">
        <v>30</v>
      </c>
      <c r="Q29" s="525"/>
      <c r="R29" s="525">
        <v>0</v>
      </c>
      <c r="S29" s="525"/>
      <c r="T29" s="525">
        <v>0</v>
      </c>
      <c r="U29" s="525"/>
      <c r="V29" s="525">
        <v>0</v>
      </c>
      <c r="W29" s="525"/>
      <c r="X29" s="525">
        <v>0</v>
      </c>
    </row>
    <row r="30" spans="1:24" ht="15.75">
      <c r="C30" s="513" t="s">
        <v>964</v>
      </c>
      <c r="D30" s="490"/>
      <c r="E30" s="490" t="s">
        <v>83</v>
      </c>
      <c r="F30" s="527">
        <v>-0.13250000000000001</v>
      </c>
      <c r="G30" s="528"/>
      <c r="H30" s="527">
        <f>(+H29-F29)/F29</f>
        <v>-0.15270935960591134</v>
      </c>
      <c r="I30" s="528"/>
      <c r="J30" s="527">
        <f>(+J29-H29)/H29</f>
        <v>-0.19186046511627908</v>
      </c>
      <c r="K30" s="528"/>
      <c r="L30" s="527">
        <f>(+L29-J29)/J29</f>
        <v>-0.25179856115107913</v>
      </c>
      <c r="M30" s="528"/>
      <c r="N30" s="527">
        <f>(+N29-L29)/L29</f>
        <v>-0.34615384615384615</v>
      </c>
      <c r="O30" s="528"/>
      <c r="P30" s="527">
        <f>(+P29-N29)/N29</f>
        <v>-0.55882352941176472</v>
      </c>
      <c r="Q30" s="528"/>
      <c r="R30" s="527">
        <f>(+R29-P29)/P29</f>
        <v>-1</v>
      </c>
      <c r="S30" s="528"/>
      <c r="T30" s="527">
        <v>0</v>
      </c>
      <c r="U30" s="528"/>
      <c r="V30" s="527">
        <v>0</v>
      </c>
      <c r="W30" s="528"/>
      <c r="X30" s="527">
        <v>0</v>
      </c>
    </row>
    <row r="31" spans="1:24" ht="15.75">
      <c r="C31" s="513" t="s">
        <v>965</v>
      </c>
      <c r="D31" s="490"/>
      <c r="E31" s="490" t="s">
        <v>83</v>
      </c>
      <c r="F31" s="525">
        <f>F29/19.8</f>
        <v>10.252525252525253</v>
      </c>
      <c r="G31" s="525"/>
      <c r="H31" s="525">
        <f>H29/19.7</f>
        <v>8.7309644670050766</v>
      </c>
      <c r="I31" s="525"/>
      <c r="J31" s="720">
        <f>J29/19.8</f>
        <v>7.0202020202020199</v>
      </c>
      <c r="K31" s="525"/>
      <c r="L31" s="525">
        <f>ROUND(L29/19.5,0)</f>
        <v>5</v>
      </c>
      <c r="M31" s="525"/>
      <c r="N31" s="525">
        <f>ROUND(N29/19.5,0)</f>
        <v>3</v>
      </c>
      <c r="O31" s="525"/>
      <c r="P31" s="525">
        <f>ROUND(P29/20.2,0)</f>
        <v>1</v>
      </c>
      <c r="Q31" s="525"/>
      <c r="R31" s="525">
        <f>ROUND(R29/19.7,0)</f>
        <v>0</v>
      </c>
      <c r="S31" s="525"/>
      <c r="T31" s="525">
        <f>ROUND(T29/19.7,0)</f>
        <v>0</v>
      </c>
      <c r="U31" s="525"/>
      <c r="V31" s="525">
        <f>ROUND(V29/19.6,0)</f>
        <v>0</v>
      </c>
      <c r="W31" s="525"/>
      <c r="X31" s="525">
        <f>ROUND(X29/20,0)</f>
        <v>0</v>
      </c>
    </row>
    <row r="32" spans="1:24" ht="15.75">
      <c r="E32" s="490" t="s">
        <v>83</v>
      </c>
    </row>
    <row r="33" spans="1:26" ht="15.75">
      <c r="A33" s="490" t="s">
        <v>966</v>
      </c>
      <c r="D33" s="490"/>
      <c r="E33" s="490"/>
      <c r="F33" s="497"/>
      <c r="G33" s="497"/>
      <c r="H33" s="497"/>
      <c r="I33" s="497"/>
      <c r="J33" s="497"/>
      <c r="K33" s="497"/>
      <c r="L33" s="497"/>
      <c r="M33" s="497"/>
      <c r="N33" s="497"/>
      <c r="O33" s="497"/>
      <c r="P33" s="497"/>
      <c r="Q33" s="497"/>
      <c r="R33" s="497"/>
      <c r="S33" s="497"/>
      <c r="T33" s="497"/>
      <c r="U33" s="497"/>
      <c r="V33" s="497"/>
      <c r="W33" s="497"/>
      <c r="X33" s="497"/>
    </row>
    <row r="34" spans="1:26" ht="15.75">
      <c r="C34" s="513" t="s">
        <v>963</v>
      </c>
      <c r="D34" s="490"/>
      <c r="E34" s="490" t="s">
        <v>83</v>
      </c>
      <c r="F34" s="525">
        <v>1884</v>
      </c>
      <c r="G34" s="525"/>
      <c r="H34" s="525">
        <v>1805</v>
      </c>
      <c r="I34" s="525"/>
      <c r="J34" s="525">
        <v>1721</v>
      </c>
      <c r="K34" s="525"/>
      <c r="L34" s="525">
        <v>1634</v>
      </c>
      <c r="M34" s="525"/>
      <c r="N34" s="525">
        <v>1542</v>
      </c>
      <c r="O34" s="525"/>
      <c r="P34" s="525">
        <v>0</v>
      </c>
      <c r="Q34" s="525"/>
      <c r="R34" s="525">
        <v>0</v>
      </c>
      <c r="S34" s="525"/>
      <c r="T34" s="525">
        <v>0</v>
      </c>
      <c r="U34" s="525"/>
      <c r="V34" s="525">
        <v>0</v>
      </c>
      <c r="W34" s="525"/>
      <c r="X34" s="525">
        <v>0</v>
      </c>
    </row>
    <row r="35" spans="1:26" ht="15.75">
      <c r="C35" s="513" t="s">
        <v>967</v>
      </c>
      <c r="D35" s="490"/>
      <c r="E35" s="490" t="s">
        <v>83</v>
      </c>
      <c r="F35" s="527">
        <v>-3.9300000000000002E-2</v>
      </c>
      <c r="G35" s="528"/>
      <c r="H35" s="527">
        <f>(+H34-F34)/F34</f>
        <v>-4.1932059447983012E-2</v>
      </c>
      <c r="I35" s="528"/>
      <c r="J35" s="527">
        <f>(+J34-H34)/H34</f>
        <v>-4.6537396121883658E-2</v>
      </c>
      <c r="K35" s="528"/>
      <c r="L35" s="527">
        <f>(+L34-J34)/J34</f>
        <v>-5.05520046484602E-2</v>
      </c>
      <c r="M35" s="528"/>
      <c r="N35" s="527">
        <f>(+N34-L34)/L34</f>
        <v>-5.6303549571603426E-2</v>
      </c>
      <c r="O35" s="528"/>
      <c r="P35" s="527">
        <f>(+P34-N34)/N34</f>
        <v>-1</v>
      </c>
      <c r="Q35" s="528"/>
      <c r="R35" s="527">
        <v>0</v>
      </c>
      <c r="S35" s="528"/>
      <c r="T35" s="527">
        <v>0</v>
      </c>
      <c r="U35" s="528"/>
      <c r="V35" s="527">
        <v>0</v>
      </c>
      <c r="W35" s="528"/>
      <c r="X35" s="527">
        <v>0</v>
      </c>
    </row>
    <row r="36" spans="1:26" ht="15.75">
      <c r="C36" s="513" t="s">
        <v>958</v>
      </c>
      <c r="D36" s="490"/>
      <c r="E36" s="490" t="s">
        <v>83</v>
      </c>
      <c r="F36" s="525">
        <f>F34/19.7</f>
        <v>95.634517766497467</v>
      </c>
      <c r="G36" s="525"/>
      <c r="H36" s="525">
        <f>H34/19.8</f>
        <v>91.161616161616152</v>
      </c>
      <c r="I36" s="525"/>
      <c r="J36" s="525">
        <f>ROUND(J34/19.5,0)</f>
        <v>88</v>
      </c>
      <c r="K36" s="525"/>
      <c r="L36" s="525">
        <f>ROUND(L34/19.5,0)</f>
        <v>84</v>
      </c>
      <c r="M36" s="525"/>
      <c r="N36" s="525">
        <f>ROUND(N34/20.2,0)</f>
        <v>76</v>
      </c>
      <c r="O36" s="525"/>
      <c r="P36" s="525">
        <f>ROUND(P34/20.2,0)</f>
        <v>0</v>
      </c>
      <c r="Q36" s="525"/>
      <c r="R36" s="525">
        <f>ROUND(R34/20.2,0)</f>
        <v>0</v>
      </c>
      <c r="S36" s="525"/>
      <c r="T36" s="525">
        <f>ROUND(T34/19.7,0)</f>
        <v>0</v>
      </c>
      <c r="U36" s="525"/>
      <c r="V36" s="525">
        <f>ROUND(V34/19.6,0)</f>
        <v>0</v>
      </c>
      <c r="W36" s="525"/>
      <c r="X36" s="525">
        <f>ROUND(X34/20,0)</f>
        <v>0</v>
      </c>
    </row>
    <row r="37" spans="1:26" ht="15.75">
      <c r="E37" s="490" t="s">
        <v>83</v>
      </c>
    </row>
    <row r="38" spans="1:26" ht="15.75">
      <c r="A38" s="490" t="s">
        <v>968</v>
      </c>
      <c r="D38" s="490"/>
      <c r="E38" s="490"/>
      <c r="F38" s="497"/>
      <c r="G38" s="497"/>
      <c r="H38" s="497"/>
      <c r="I38" s="497"/>
      <c r="J38" s="497"/>
      <c r="K38" s="497"/>
      <c r="L38" s="497"/>
      <c r="M38" s="497"/>
      <c r="N38" s="497"/>
      <c r="O38" s="497"/>
      <c r="P38" s="497"/>
      <c r="Q38" s="497"/>
      <c r="R38" s="497"/>
      <c r="S38" s="497"/>
      <c r="T38" s="497"/>
      <c r="U38" s="497"/>
      <c r="V38" s="497"/>
      <c r="W38" s="497"/>
      <c r="X38" s="497"/>
    </row>
    <row r="39" spans="1:26" ht="15.75">
      <c r="C39" s="513" t="s">
        <v>963</v>
      </c>
      <c r="D39" s="490"/>
      <c r="E39" s="490" t="s">
        <v>83</v>
      </c>
      <c r="F39" s="525">
        <v>157</v>
      </c>
      <c r="G39" s="525"/>
      <c r="H39" s="525">
        <v>142</v>
      </c>
      <c r="I39" s="525"/>
      <c r="J39" s="525">
        <v>153</v>
      </c>
      <c r="K39" s="525"/>
      <c r="L39" s="525">
        <v>127</v>
      </c>
      <c r="M39" s="525"/>
      <c r="N39" s="525">
        <v>100</v>
      </c>
      <c r="O39" s="525"/>
      <c r="P39" s="525">
        <v>0</v>
      </c>
      <c r="Q39" s="525"/>
      <c r="R39" s="525">
        <v>0</v>
      </c>
      <c r="S39" s="525"/>
      <c r="T39" s="525">
        <v>0</v>
      </c>
      <c r="U39" s="525"/>
      <c r="V39" s="525">
        <v>0</v>
      </c>
      <c r="W39" s="525"/>
      <c r="X39" s="525">
        <v>0</v>
      </c>
    </row>
    <row r="40" spans="1:26" ht="15.75">
      <c r="C40" s="513" t="s">
        <v>967</v>
      </c>
      <c r="D40" s="490"/>
      <c r="E40" s="490" t="s">
        <v>83</v>
      </c>
      <c r="F40" s="527">
        <v>-0.1326</v>
      </c>
      <c r="G40" s="705"/>
      <c r="H40" s="527">
        <f>(+H39-F39)/F39</f>
        <v>-9.5541401273885357E-2</v>
      </c>
      <c r="I40" s="528"/>
      <c r="J40" s="527">
        <f>(+J39-H39)/H39</f>
        <v>7.746478873239436E-2</v>
      </c>
      <c r="K40" s="528"/>
      <c r="L40" s="527">
        <f>(+L39-J39)/J39</f>
        <v>-0.16993464052287582</v>
      </c>
      <c r="M40" s="528"/>
      <c r="N40" s="527">
        <f>(+N39-L39)/L39</f>
        <v>-0.2125984251968504</v>
      </c>
      <c r="O40" s="528"/>
      <c r="P40" s="527">
        <f>(+P39-N39)/N39</f>
        <v>-1</v>
      </c>
      <c r="Q40" s="528"/>
      <c r="R40" s="527">
        <v>0</v>
      </c>
      <c r="S40" s="528"/>
      <c r="T40" s="527">
        <v>0</v>
      </c>
      <c r="U40" s="528"/>
      <c r="V40" s="527">
        <v>0</v>
      </c>
      <c r="W40" s="528"/>
      <c r="X40" s="527">
        <v>0</v>
      </c>
    </row>
    <row r="41" spans="1:26" ht="15.75">
      <c r="C41" s="513" t="s">
        <v>958</v>
      </c>
      <c r="D41" s="490"/>
      <c r="E41" s="490" t="s">
        <v>83</v>
      </c>
      <c r="F41" s="525">
        <f>F39/19.7</f>
        <v>7.969543147208122</v>
      </c>
      <c r="G41" s="525"/>
      <c r="H41" s="525">
        <f>H39/19.8</f>
        <v>7.1717171717171713</v>
      </c>
      <c r="I41" s="525"/>
      <c r="J41" s="525">
        <f>ROUND(J39/19.5,0)</f>
        <v>8</v>
      </c>
      <c r="K41" s="525"/>
      <c r="L41" s="525">
        <f>ROUND(L39/19.5,0)-1</f>
        <v>6</v>
      </c>
      <c r="M41" s="525"/>
      <c r="N41" s="525">
        <f>ROUND(N39/20.2,0)</f>
        <v>5</v>
      </c>
      <c r="O41" s="525"/>
      <c r="P41" s="525">
        <f>ROUND(P39/20.2,0)</f>
        <v>0</v>
      </c>
      <c r="Q41" s="525"/>
      <c r="R41" s="525">
        <f>ROUND(R39/20.2,0)</f>
        <v>0</v>
      </c>
      <c r="S41" s="525"/>
      <c r="T41" s="525">
        <f>ROUND(T39/19.7,0)</f>
        <v>0</v>
      </c>
      <c r="U41" s="525"/>
      <c r="V41" s="525">
        <f>ROUND(V39/19.6,0)</f>
        <v>0</v>
      </c>
      <c r="W41" s="525"/>
      <c r="X41" s="525">
        <f>ROUND(X39/20,0)</f>
        <v>0</v>
      </c>
    </row>
    <row r="42" spans="1:26" ht="15.75">
      <c r="C42" s="513"/>
      <c r="D42" s="490"/>
      <c r="E42" s="490"/>
      <c r="F42" s="525"/>
      <c r="G42" s="525"/>
      <c r="H42" s="525"/>
      <c r="I42" s="525"/>
      <c r="J42" s="525"/>
      <c r="K42" s="525"/>
      <c r="L42" s="525"/>
      <c r="M42" s="525"/>
      <c r="N42" s="525"/>
      <c r="O42" s="525"/>
      <c r="P42" s="525"/>
      <c r="Q42" s="525"/>
      <c r="R42" s="525"/>
      <c r="S42" s="525"/>
      <c r="T42" s="525"/>
      <c r="U42" s="525"/>
      <c r="V42" s="525"/>
      <c r="W42" s="525"/>
      <c r="X42" s="525"/>
    </row>
    <row r="43" spans="1:26" ht="15.75">
      <c r="A43" s="490" t="s">
        <v>969</v>
      </c>
      <c r="B43" s="490"/>
      <c r="C43" s="513"/>
      <c r="D43" s="490"/>
      <c r="E43" s="490"/>
      <c r="F43" s="497"/>
      <c r="G43" s="497"/>
      <c r="H43" s="497"/>
      <c r="I43" s="497"/>
      <c r="J43" s="497"/>
      <c r="K43" s="497"/>
      <c r="L43" s="497"/>
      <c r="M43" s="497"/>
      <c r="N43" s="497"/>
      <c r="O43" s="497"/>
      <c r="P43" s="497"/>
      <c r="Q43" s="497"/>
      <c r="R43" s="497"/>
      <c r="S43" s="497"/>
      <c r="T43" s="497"/>
      <c r="U43" s="497"/>
      <c r="V43" s="497"/>
      <c r="W43" s="497"/>
      <c r="X43" s="497"/>
    </row>
    <row r="44" spans="1:26" ht="15.75">
      <c r="C44" s="513" t="s">
        <v>963</v>
      </c>
      <c r="D44" s="490"/>
      <c r="E44" s="490" t="s">
        <v>83</v>
      </c>
      <c r="F44" s="525">
        <v>956</v>
      </c>
      <c r="G44" s="525"/>
      <c r="H44" s="525">
        <v>1263</v>
      </c>
      <c r="I44" s="525"/>
      <c r="J44" s="525">
        <v>1350</v>
      </c>
      <c r="K44" s="525"/>
      <c r="L44" s="525">
        <v>1787</v>
      </c>
      <c r="M44" s="525"/>
      <c r="N44" s="525">
        <v>1892</v>
      </c>
      <c r="O44" s="525"/>
      <c r="P44" s="525">
        <v>1917</v>
      </c>
      <c r="Q44" s="525"/>
      <c r="R44" s="525">
        <v>1917</v>
      </c>
      <c r="S44" s="525"/>
      <c r="T44" s="525">
        <v>1874</v>
      </c>
      <c r="U44" s="525"/>
      <c r="V44" s="525">
        <v>1782</v>
      </c>
      <c r="W44" s="525"/>
      <c r="X44" s="525">
        <v>1821</v>
      </c>
      <c r="Z44" s="1413"/>
    </row>
    <row r="45" spans="1:26" ht="15.75">
      <c r="C45" s="513" t="s">
        <v>328</v>
      </c>
      <c r="D45" s="490"/>
      <c r="E45" s="490" t="s">
        <v>83</v>
      </c>
      <c r="F45" s="527">
        <v>-2.9399999999999999E-2</v>
      </c>
      <c r="G45" s="528"/>
      <c r="H45" s="527">
        <f>(+H44-F44)/F44</f>
        <v>0.32112970711297073</v>
      </c>
      <c r="I45" s="528"/>
      <c r="J45" s="527">
        <f>(+J44-H44)/H44</f>
        <v>6.8883610451306407E-2</v>
      </c>
      <c r="K45" s="528"/>
      <c r="L45" s="527">
        <f>(+L44-J44)/J44</f>
        <v>0.32370370370370372</v>
      </c>
      <c r="M45" s="528"/>
      <c r="N45" s="527">
        <f>(+N44-L44)/L44</f>
        <v>5.875769445998881E-2</v>
      </c>
      <c r="O45" s="528"/>
      <c r="P45" s="527">
        <f>(+P44-N44)/N44</f>
        <v>1.3213530655391121E-2</v>
      </c>
      <c r="Q45" s="528"/>
      <c r="R45" s="527">
        <f>(+R44-P44)/P44</f>
        <v>0</v>
      </c>
      <c r="S45" s="528"/>
      <c r="T45" s="527">
        <f>(+T44-R44)/R44</f>
        <v>-2.2430881585811163E-2</v>
      </c>
      <c r="U45" s="528"/>
      <c r="V45" s="527">
        <f>(+V44-T44)/T44</f>
        <v>-4.909284951974386E-2</v>
      </c>
      <c r="W45" s="528"/>
      <c r="X45" s="527">
        <f>(+X44-V44)/V44</f>
        <v>2.1885521885521887E-2</v>
      </c>
    </row>
    <row r="46" spans="1:26" ht="15.75">
      <c r="C46" s="513" t="s">
        <v>970</v>
      </c>
      <c r="D46" s="490"/>
      <c r="E46" s="490" t="s">
        <v>83</v>
      </c>
      <c r="F46" s="525">
        <f>F44/19.7</f>
        <v>48.527918781725887</v>
      </c>
      <c r="G46" s="525"/>
      <c r="H46" s="525">
        <f>H44/19.8</f>
        <v>63.787878787878789</v>
      </c>
      <c r="I46" s="525"/>
      <c r="J46" s="525">
        <f>ROUND(J44/19.5,0)</f>
        <v>69</v>
      </c>
      <c r="K46" s="525"/>
      <c r="L46" s="525">
        <f>ROUND(L44/19.5,0)</f>
        <v>92</v>
      </c>
      <c r="M46" s="525"/>
      <c r="N46" s="525">
        <f>ROUND(N44/20.2,0)</f>
        <v>94</v>
      </c>
      <c r="O46" s="525"/>
      <c r="P46" s="525">
        <f>ROUND(P44/19.8,0)</f>
        <v>97</v>
      </c>
      <c r="Q46" s="525"/>
      <c r="R46" s="525">
        <f>ROUND(R44/19.7,0)</f>
        <v>97</v>
      </c>
      <c r="S46" s="525"/>
      <c r="T46" s="525">
        <f>ROUND(T44/19.6,0)</f>
        <v>96</v>
      </c>
      <c r="U46" s="525"/>
      <c r="V46" s="525">
        <f>ROUND(V44/19.9,0)</f>
        <v>90</v>
      </c>
      <c r="W46" s="525"/>
      <c r="X46" s="525">
        <f>ROUND(X44/20,0)</f>
        <v>91</v>
      </c>
    </row>
    <row r="47" spans="1:26" ht="15.75">
      <c r="E47" s="490"/>
    </row>
    <row r="48" spans="1:26" ht="15.75">
      <c r="A48" s="490" t="s">
        <v>971</v>
      </c>
      <c r="D48" s="490"/>
      <c r="E48" s="490" t="s">
        <v>83</v>
      </c>
    </row>
    <row r="49" spans="2:26" ht="15.75">
      <c r="C49" s="513" t="s">
        <v>963</v>
      </c>
      <c r="D49" s="490"/>
      <c r="E49" s="490" t="s">
        <v>83</v>
      </c>
      <c r="F49" s="525">
        <v>7882</v>
      </c>
      <c r="G49" s="525"/>
      <c r="H49" s="525">
        <v>7944</v>
      </c>
      <c r="I49" s="525"/>
      <c r="J49" s="525">
        <v>8111</v>
      </c>
      <c r="K49" s="525"/>
      <c r="L49" s="525">
        <v>8300</v>
      </c>
      <c r="M49" s="525"/>
      <c r="N49" s="525">
        <v>8403</v>
      </c>
      <c r="O49" s="525"/>
      <c r="P49" s="525">
        <v>8154</v>
      </c>
      <c r="Q49" s="525"/>
      <c r="R49" s="525">
        <v>7879</v>
      </c>
      <c r="S49" s="525"/>
      <c r="T49" s="525">
        <v>7672</v>
      </c>
      <c r="U49" s="525"/>
      <c r="V49" s="525">
        <v>7456</v>
      </c>
      <c r="W49" s="525"/>
      <c r="X49" s="525">
        <v>7100</v>
      </c>
      <c r="Z49" s="1413"/>
    </row>
    <row r="50" spans="2:26" ht="15.75">
      <c r="C50" s="513" t="s">
        <v>328</v>
      </c>
      <c r="D50" s="490"/>
      <c r="E50" s="490" t="s">
        <v>83</v>
      </c>
      <c r="F50" s="527">
        <v>-2.01E-2</v>
      </c>
      <c r="G50" s="528"/>
      <c r="H50" s="527">
        <f>(+H49-F49)/F49</f>
        <v>7.8660238518142595E-3</v>
      </c>
      <c r="I50" s="528"/>
      <c r="J50" s="527">
        <f>(+J49-H49)/H49</f>
        <v>2.1022155085599195E-2</v>
      </c>
      <c r="K50" s="528"/>
      <c r="L50" s="527">
        <f>(+L49-J49)/J49</f>
        <v>2.3301689064233758E-2</v>
      </c>
      <c r="M50" s="528"/>
      <c r="N50" s="527">
        <f>(+N49-L49)/L49</f>
        <v>1.2409638554216867E-2</v>
      </c>
      <c r="O50" s="528"/>
      <c r="P50" s="527">
        <f>(+P49-N49)/N49</f>
        <v>-2.9632274187790075E-2</v>
      </c>
      <c r="Q50" s="528"/>
      <c r="R50" s="527">
        <f>(+R49-P49)/P49</f>
        <v>-3.3725778758891344E-2</v>
      </c>
      <c r="S50" s="528"/>
      <c r="T50" s="527">
        <f>(+T49-R49)/R49</f>
        <v>-2.6272369590049499E-2</v>
      </c>
      <c r="U50" s="528"/>
      <c r="V50" s="527">
        <f>(+V49-T49)/T49</f>
        <v>-2.8154327424400417E-2</v>
      </c>
      <c r="W50" s="528"/>
      <c r="X50" s="527">
        <f>(+X49-V49)/V49</f>
        <v>-4.7746781115879829E-2</v>
      </c>
    </row>
    <row r="51" spans="2:26" ht="15.75">
      <c r="C51" s="513" t="s">
        <v>970</v>
      </c>
      <c r="D51" s="490"/>
      <c r="E51" s="490" t="s">
        <v>83</v>
      </c>
      <c r="F51" s="525">
        <f>F49/19.7</f>
        <v>400.10152284263961</v>
      </c>
      <c r="G51" s="525"/>
      <c r="H51" s="525">
        <f>H49/19.8</f>
        <v>401.21212121212119</v>
      </c>
      <c r="I51" s="525"/>
      <c r="J51" s="525">
        <f>ROUND(J49/19.5,0)</f>
        <v>416</v>
      </c>
      <c r="K51" s="525"/>
      <c r="L51" s="525">
        <f>ROUND(L49/19.5,0)</f>
        <v>426</v>
      </c>
      <c r="M51" s="525"/>
      <c r="N51" s="525">
        <f>ROUND(N49/20.2,0)</f>
        <v>416</v>
      </c>
      <c r="O51" s="525"/>
      <c r="P51" s="525">
        <f>ROUND(P49/19.8,0)</f>
        <v>412</v>
      </c>
      <c r="Q51" s="525"/>
      <c r="R51" s="525">
        <f>ROUND(R49/19.7,0)</f>
        <v>400</v>
      </c>
      <c r="S51" s="525"/>
      <c r="T51" s="525">
        <f>ROUND(T49/19.6,0)</f>
        <v>391</v>
      </c>
      <c r="U51" s="525"/>
      <c r="V51" s="525">
        <f>ROUND(V49/19.9,0)</f>
        <v>375</v>
      </c>
      <c r="W51" s="525"/>
      <c r="X51" s="525">
        <f>ROUND(X49/20,0)</f>
        <v>355</v>
      </c>
    </row>
    <row r="52" spans="2:26" ht="15.75">
      <c r="C52" s="513"/>
      <c r="D52" s="490"/>
      <c r="E52" s="490"/>
      <c r="F52" s="525"/>
      <c r="G52" s="525"/>
      <c r="H52" s="525"/>
      <c r="I52" s="525"/>
      <c r="J52" s="525"/>
      <c r="K52" s="525"/>
      <c r="L52" s="525"/>
      <c r="M52" s="525"/>
      <c r="N52" s="525"/>
      <c r="O52" s="525"/>
      <c r="P52" s="525"/>
      <c r="Q52" s="525"/>
      <c r="R52" s="525"/>
      <c r="S52" s="525"/>
      <c r="T52" s="525"/>
      <c r="U52" s="525"/>
      <c r="V52" s="525"/>
      <c r="W52" s="525"/>
      <c r="X52" s="525"/>
    </row>
    <row r="53" spans="2:26" ht="15.75">
      <c r="B53" s="859"/>
      <c r="C53" s="859"/>
      <c r="D53" s="859"/>
      <c r="E53" s="860"/>
      <c r="F53" s="859"/>
      <c r="G53" s="859"/>
      <c r="H53" s="859"/>
      <c r="I53" s="859"/>
      <c r="J53" s="859"/>
      <c r="K53" s="859"/>
      <c r="L53" s="859"/>
      <c r="M53" s="859"/>
      <c r="N53" s="859"/>
      <c r="O53" s="859"/>
      <c r="P53" s="859"/>
      <c r="Q53" s="859"/>
      <c r="R53" s="859"/>
      <c r="S53" s="859"/>
      <c r="T53" s="859"/>
      <c r="U53" s="859"/>
      <c r="V53" s="859"/>
      <c r="W53" s="859"/>
      <c r="X53" s="859"/>
    </row>
    <row r="54" spans="2:26" ht="15.75">
      <c r="E54" s="490"/>
      <c r="X54" s="497"/>
    </row>
    <row r="55" spans="2:26" ht="15.75">
      <c r="B55" s="523" t="s">
        <v>972</v>
      </c>
      <c r="E55" s="490"/>
      <c r="F55" s="497"/>
      <c r="G55" s="497"/>
      <c r="H55" s="497"/>
      <c r="I55" s="497"/>
      <c r="J55" s="497"/>
      <c r="K55" s="497"/>
      <c r="L55" s="497"/>
      <c r="M55" s="497"/>
      <c r="N55" s="497"/>
      <c r="O55" s="497"/>
      <c r="P55" s="497"/>
      <c r="R55" s="497"/>
      <c r="S55" s="497"/>
      <c r="T55" s="497"/>
      <c r="U55" s="497"/>
      <c r="V55" s="497"/>
      <c r="W55" s="497"/>
      <c r="X55" s="497"/>
    </row>
    <row r="56" spans="2:26" ht="15.75">
      <c r="C56" s="518" t="s">
        <v>956</v>
      </c>
      <c r="D56" s="490"/>
      <c r="E56" s="490" t="s">
        <v>83</v>
      </c>
      <c r="F56" s="491">
        <f>ROUND(SUM(+F19+F24+F29+F34+F49+F44+F39),0)</f>
        <v>61364</v>
      </c>
      <c r="G56" s="491" t="s">
        <v>83</v>
      </c>
      <c r="H56" s="491">
        <f>ROUND(SUM(+H19+H24+H29+H34+H49+H44+H39),0)</f>
        <v>62591</v>
      </c>
      <c r="I56" s="491" t="s">
        <v>83</v>
      </c>
      <c r="J56" s="491">
        <f>ROUND(SUM(+J19+J24+J29+J34+J39+J49+J44),0)</f>
        <v>64699</v>
      </c>
      <c r="K56" s="491" t="s">
        <v>83</v>
      </c>
      <c r="L56" s="491">
        <f>ROUND(SUM(+L19+L24+L29+L34+L49+L44+L39),0)</f>
        <v>66159</v>
      </c>
      <c r="M56" s="491" t="s">
        <v>83</v>
      </c>
      <c r="N56" s="491">
        <f>ROUND(SUM(+N19+N24+N29+N34+N39+N49+N44),0)</f>
        <v>70718</v>
      </c>
      <c r="O56" s="491" t="s">
        <v>83</v>
      </c>
      <c r="P56" s="491">
        <f>ROUND(SUM(+P19+P24+P29+P34+P49+P44+P39),0)</f>
        <v>72038</v>
      </c>
      <c r="Q56" s="491" t="s">
        <v>83</v>
      </c>
      <c r="R56" s="491">
        <f>ROUND(SUM(+R19+R24+R29+R34+R49+R44+R39),0)</f>
        <v>65706</v>
      </c>
      <c r="S56" s="491" t="s">
        <v>83</v>
      </c>
      <c r="T56" s="491">
        <f>ROUND(SUM(+T19+T24+T29+T34+T49+T44+T39),0)</f>
        <v>63865</v>
      </c>
      <c r="U56" s="491" t="s">
        <v>83</v>
      </c>
      <c r="V56" s="491">
        <f>ROUND(SUM(+V19+V24+V29+V34+V49+V44+V39),0)</f>
        <v>65105</v>
      </c>
      <c r="W56" s="491" t="s">
        <v>83</v>
      </c>
      <c r="X56" s="491">
        <f>ROUND(SUM(+X19+X24+X29+X34+X49+X44+X39),0)</f>
        <v>69220</v>
      </c>
      <c r="Z56" s="1413"/>
    </row>
    <row r="57" spans="2:26" ht="15.75">
      <c r="C57" s="518" t="s">
        <v>973</v>
      </c>
      <c r="D57" s="490"/>
      <c r="E57" s="490" t="s">
        <v>83</v>
      </c>
      <c r="F57" s="519">
        <v>-2.6200000000000001E-2</v>
      </c>
      <c r="G57" s="490"/>
      <c r="H57" s="519">
        <f>(+H56-F56)/F56</f>
        <v>1.9995437064076658E-2</v>
      </c>
      <c r="I57" s="521" t="s">
        <v>83</v>
      </c>
      <c r="J57" s="519">
        <f>(+J56-H56)/H56</f>
        <v>3.3678963429247019E-2</v>
      </c>
      <c r="K57" s="521" t="s">
        <v>83</v>
      </c>
      <c r="L57" s="519">
        <f>(+L56-J56)/J56</f>
        <v>2.2566036569344194E-2</v>
      </c>
      <c r="M57" s="521" t="s">
        <v>83</v>
      </c>
      <c r="N57" s="519">
        <f>(+N56-L56)/L56</f>
        <v>6.8909747728956E-2</v>
      </c>
      <c r="O57" s="521" t="s">
        <v>83</v>
      </c>
      <c r="P57" s="519">
        <f>(+P56-N56)/N56</f>
        <v>1.8665686246782998E-2</v>
      </c>
      <c r="Q57" s="521" t="s">
        <v>83</v>
      </c>
      <c r="R57" s="519">
        <f>(+R56-P56)/P56</f>
        <v>-8.7898053804936288E-2</v>
      </c>
      <c r="S57" s="521" t="s">
        <v>83</v>
      </c>
      <c r="T57" s="519">
        <f>(+T56-R56)/R56</f>
        <v>-2.8018750190241377E-2</v>
      </c>
      <c r="U57" s="521" t="s">
        <v>83</v>
      </c>
      <c r="V57" s="519">
        <f>(+V56-T56)/T56</f>
        <v>1.9415955531198622E-2</v>
      </c>
      <c r="W57" s="521" t="s">
        <v>83</v>
      </c>
      <c r="X57" s="519">
        <f>(+X56-V56)/V56</f>
        <v>6.3205590968435602E-2</v>
      </c>
    </row>
    <row r="58" spans="2:26" ht="15.75">
      <c r="C58" s="518" t="s">
        <v>974</v>
      </c>
      <c r="D58" s="521"/>
      <c r="E58" s="490" t="s">
        <v>83</v>
      </c>
      <c r="F58" s="517">
        <f>ROUND(+F51+F46+F41+F36+F31+F26+F21,0)+1</f>
        <v>3116</v>
      </c>
      <c r="G58" s="517"/>
      <c r="H58" s="517">
        <f>ROUND(+H51+H46+H41+H36+H31+H26+H21,0)</f>
        <v>3161</v>
      </c>
      <c r="I58" s="517"/>
      <c r="J58" s="517">
        <f>ROUND(+J51+J46+J41+J36+J31+J26+J21,0)-1</f>
        <v>3317</v>
      </c>
      <c r="K58" s="517"/>
      <c r="L58" s="517">
        <f>ROUND(+L51+L46+L41+L36+L31+L26+L21,0)</f>
        <v>3393</v>
      </c>
      <c r="M58" s="517"/>
      <c r="N58" s="517">
        <f>ROUND(+N51+N46+N41+N36+N31+N26+N21,0)</f>
        <v>3500</v>
      </c>
      <c r="O58" s="517"/>
      <c r="P58" s="517">
        <f>ROUND(+P51+P46+P41+P36+P31+P26+P21,0)</f>
        <v>3638</v>
      </c>
      <c r="Q58" s="517"/>
      <c r="R58" s="517">
        <f>ROUND(+R51+R46+R41+R36+R31+R26+R21,0)</f>
        <v>3335</v>
      </c>
      <c r="S58" s="517"/>
      <c r="T58" s="517">
        <f>ROUND(+T51+T46+T41+T36+T31+T26+T21,0)</f>
        <v>3258</v>
      </c>
      <c r="U58" s="517"/>
      <c r="V58" s="517">
        <f>ROUND(+V51+V46+V41+V36+V31+V26+V21,0)</f>
        <v>3272</v>
      </c>
      <c r="W58" s="517"/>
      <c r="X58" s="517">
        <f>ROUND(+X51+X46+X41+X36+X31+X26+X21,0)</f>
        <v>3461</v>
      </c>
      <c r="Y58" s="491">
        <f>ROUND(SUM(Y56/19.3),0)</f>
        <v>0</v>
      </c>
    </row>
    <row r="59" spans="2:26" ht="15.75" customHeight="1" thickBot="1">
      <c r="B59" s="514"/>
      <c r="C59" s="516"/>
      <c r="D59" s="514"/>
      <c r="E59" s="515"/>
      <c r="F59" s="514"/>
      <c r="G59" s="514"/>
      <c r="H59" s="514"/>
      <c r="I59" s="514"/>
      <c r="J59" s="514"/>
      <c r="K59" s="514"/>
      <c r="L59" s="514"/>
      <c r="M59" s="514"/>
      <c r="N59" s="514"/>
      <c r="O59" s="514"/>
      <c r="P59" s="514"/>
      <c r="Q59" s="514"/>
      <c r="R59" s="514"/>
      <c r="S59" s="514"/>
      <c r="T59" s="514"/>
      <c r="U59" s="514"/>
      <c r="V59" s="514"/>
      <c r="W59" s="514"/>
      <c r="X59" s="514"/>
    </row>
    <row r="60" spans="2:26" ht="15.75" thickTop="1"/>
    <row r="61" spans="2:26" ht="15.75">
      <c r="B61" s="718" t="s">
        <v>2393</v>
      </c>
      <c r="E61" s="490"/>
      <c r="F61" s="490"/>
      <c r="G61" s="490"/>
      <c r="H61" s="490"/>
      <c r="I61" s="490"/>
      <c r="J61" s="490"/>
      <c r="K61" s="490"/>
      <c r="L61" s="490"/>
      <c r="M61" s="490"/>
      <c r="N61" s="490"/>
      <c r="P61" s="490"/>
      <c r="Q61" s="490"/>
      <c r="R61" s="490"/>
    </row>
    <row r="62" spans="2:26">
      <c r="B62" s="542"/>
    </row>
    <row r="67" spans="4:21">
      <c r="D67" s="1594"/>
      <c r="E67" s="1594"/>
      <c r="F67" s="1594"/>
      <c r="G67" s="1594"/>
      <c r="H67" s="1594"/>
      <c r="I67" s="1594"/>
      <c r="J67" s="1594"/>
      <c r="K67" s="1594"/>
      <c r="L67" s="1594"/>
      <c r="M67" s="1594"/>
      <c r="N67" s="1594"/>
      <c r="O67" s="1594"/>
      <c r="P67" s="1594"/>
      <c r="Q67" s="1594"/>
      <c r="R67" s="1594"/>
      <c r="S67" s="1594"/>
      <c r="T67" s="1594"/>
      <c r="U67" s="1594"/>
    </row>
    <row r="68" spans="4:21">
      <c r="D68" s="1594"/>
      <c r="E68" s="1594"/>
      <c r="F68" s="1594"/>
      <c r="G68" s="1594"/>
      <c r="H68" s="1594"/>
      <c r="I68" s="1594"/>
      <c r="J68" s="1594"/>
      <c r="K68" s="1594"/>
      <c r="L68" s="1594"/>
      <c r="M68" s="1594"/>
      <c r="N68" s="1594"/>
      <c r="O68" s="1594"/>
      <c r="P68" s="1594"/>
      <c r="Q68" s="1594"/>
      <c r="R68" s="1594"/>
      <c r="S68" s="1594"/>
      <c r="T68" s="1594"/>
      <c r="U68" s="1594"/>
    </row>
    <row r="69" spans="4:21">
      <c r="D69" s="1594"/>
      <c r="E69" s="1594"/>
      <c r="F69" s="1594"/>
      <c r="G69" s="1594"/>
      <c r="H69" s="1594"/>
      <c r="I69" s="1594"/>
      <c r="J69" s="1594"/>
      <c r="K69" s="1594"/>
      <c r="L69" s="1594"/>
      <c r="M69" s="1594"/>
      <c r="N69" s="1594"/>
      <c r="O69" s="1594"/>
      <c r="P69" s="1594"/>
      <c r="Q69" s="1594"/>
      <c r="R69" s="1594"/>
      <c r="S69" s="1594"/>
      <c r="T69" s="1594"/>
      <c r="U69" s="1594"/>
    </row>
    <row r="70" spans="4:21">
      <c r="D70" s="1594"/>
      <c r="E70" s="1594"/>
      <c r="F70" s="1594"/>
      <c r="G70" s="1594"/>
      <c r="H70" s="1594"/>
      <c r="I70" s="1594"/>
      <c r="J70" s="1594"/>
      <c r="K70" s="1594"/>
      <c r="L70" s="1594"/>
      <c r="M70" s="1594"/>
      <c r="N70" s="1594"/>
      <c r="O70" s="1594"/>
      <c r="P70" s="1594"/>
      <c r="Q70" s="1594"/>
      <c r="R70" s="1594"/>
      <c r="S70" s="1594"/>
      <c r="T70" s="1594"/>
      <c r="U70" s="1594"/>
    </row>
    <row r="71" spans="4:21">
      <c r="D71" s="1594"/>
      <c r="E71" s="1594"/>
      <c r="F71" s="1594"/>
      <c r="G71" s="1594"/>
      <c r="H71" s="1594"/>
      <c r="I71" s="1594"/>
      <c r="J71" s="1594"/>
      <c r="K71" s="1594"/>
      <c r="L71" s="1594"/>
      <c r="M71" s="1594"/>
      <c r="N71" s="1594"/>
      <c r="O71" s="1594"/>
      <c r="P71" s="1594"/>
      <c r="Q71" s="1594"/>
      <c r="R71" s="1594"/>
      <c r="S71" s="1594"/>
      <c r="T71" s="1594"/>
      <c r="U71" s="1594"/>
    </row>
    <row r="72" spans="4:21">
      <c r="D72" s="1594"/>
      <c r="E72" s="1594"/>
      <c r="F72" s="1594"/>
      <c r="G72" s="1594"/>
      <c r="H72" s="1594"/>
      <c r="I72" s="1594"/>
      <c r="J72" s="1594"/>
      <c r="K72" s="1594"/>
      <c r="L72" s="1594"/>
      <c r="M72" s="1594"/>
      <c r="N72" s="1594"/>
      <c r="O72" s="1594"/>
      <c r="P72" s="1594"/>
      <c r="Q72" s="1594"/>
      <c r="R72" s="1594"/>
      <c r="S72" s="1594"/>
      <c r="T72" s="1594"/>
      <c r="U72" s="1594"/>
    </row>
    <row r="73" spans="4:21">
      <c r="D73" s="1594"/>
      <c r="E73" s="1594"/>
      <c r="F73" s="1594"/>
      <c r="G73" s="1594"/>
      <c r="H73" s="1594"/>
      <c r="I73" s="1594"/>
      <c r="J73" s="1594"/>
      <c r="K73" s="1594"/>
      <c r="L73" s="1594"/>
      <c r="M73" s="1594"/>
      <c r="N73" s="1594"/>
      <c r="O73" s="1594"/>
      <c r="P73" s="1594"/>
      <c r="Q73" s="1594"/>
      <c r="R73" s="1594"/>
      <c r="S73" s="1594"/>
      <c r="T73" s="1594"/>
      <c r="U73" s="1594"/>
    </row>
    <row r="74" spans="4:21">
      <c r="D74" s="1594"/>
      <c r="E74" s="1594"/>
      <c r="F74" s="1594"/>
      <c r="G74" s="1594"/>
      <c r="H74" s="1594"/>
      <c r="I74" s="1594"/>
      <c r="J74" s="1594"/>
      <c r="K74" s="1594"/>
      <c r="L74" s="1594"/>
      <c r="M74" s="1594"/>
      <c r="N74" s="1594"/>
      <c r="O74" s="1594"/>
      <c r="P74" s="1594"/>
      <c r="Q74" s="1594"/>
      <c r="R74" s="1594"/>
      <c r="S74" s="1594"/>
      <c r="T74" s="1594"/>
      <c r="U74" s="1594"/>
    </row>
  </sheetData>
  <mergeCells count="4">
    <mergeCell ref="V4:X4"/>
    <mergeCell ref="V5:X5"/>
    <mergeCell ref="C8:W14"/>
    <mergeCell ref="D67:U74"/>
  </mergeCells>
  <printOptions horizontalCentered="1" verticalCentered="1"/>
  <pageMargins left="0.75" right="0.5" top="1" bottom="0.25" header="0.5" footer="0.25"/>
  <pageSetup scale="18" orientation="landscape" r:id="rId1"/>
  <headerFooter scaleWithDoc="0">
    <oddFooter>&amp;R&amp;8 106</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X65"/>
  <sheetViews>
    <sheetView showGridLines="0" zoomScale="80" zoomScaleNormal="80" workbookViewId="0"/>
  </sheetViews>
  <sheetFormatPr defaultColWidth="9.77734375" defaultRowHeight="15"/>
  <cols>
    <col min="1" max="1" width="4.109375" style="495" customWidth="1"/>
    <col min="2" max="2" width="18.109375" style="495" customWidth="1"/>
    <col min="3" max="3" width="7.5546875" style="495" customWidth="1"/>
    <col min="4" max="4" width="1" style="495" customWidth="1"/>
    <col min="5" max="5" width="0.77734375" style="495" customWidth="1"/>
    <col min="6" max="6" width="9.5546875" style="495" bestFit="1" customWidth="1"/>
    <col min="7" max="7" width="1.77734375" style="495" customWidth="1"/>
    <col min="8" max="8" width="9.5546875" style="495" bestFit="1" customWidth="1"/>
    <col min="9" max="9" width="1.77734375" style="495" customWidth="1"/>
    <col min="10" max="10" width="9.5546875" style="495" bestFit="1" customWidth="1"/>
    <col min="11" max="11" width="1.77734375" style="495" customWidth="1"/>
    <col min="12" max="12" width="9.5546875" style="495" bestFit="1" customWidth="1"/>
    <col min="13" max="13" width="1.77734375" style="495" customWidth="1"/>
    <col min="14" max="14" width="11" style="495" customWidth="1"/>
    <col min="15" max="15" width="1.77734375" style="495" customWidth="1"/>
    <col min="16" max="16" width="9.5546875" style="495" bestFit="1" customWidth="1"/>
    <col min="17" max="17" width="1.77734375" style="495" customWidth="1"/>
    <col min="18" max="18" width="9.5546875" style="495" customWidth="1"/>
    <col min="19" max="19" width="1.77734375" style="495" customWidth="1"/>
    <col min="20" max="20" width="10.109375" style="495" customWidth="1"/>
    <col min="21" max="21" width="1.77734375" style="495" customWidth="1"/>
    <col min="22" max="22" width="9.5546875" style="495" customWidth="1"/>
    <col min="23" max="23" width="1.77734375" style="495" customWidth="1"/>
    <col min="24" max="24" width="10.44140625" style="495" customWidth="1"/>
    <col min="25" max="16384" width="9.77734375" style="495"/>
  </cols>
  <sheetData>
    <row r="1" spans="1:24">
      <c r="A1" s="342" t="s">
        <v>76</v>
      </c>
    </row>
    <row r="3" spans="1:24" ht="18">
      <c r="A3" s="494" t="s">
        <v>975</v>
      </c>
      <c r="B3" s="489"/>
      <c r="C3" s="494"/>
      <c r="D3" s="494"/>
      <c r="E3" s="494"/>
      <c r="F3" s="494"/>
      <c r="G3" s="494"/>
      <c r="H3" s="494"/>
      <c r="I3" s="494"/>
      <c r="J3" s="494"/>
      <c r="K3" s="494"/>
      <c r="L3" s="494"/>
      <c r="M3" s="490"/>
      <c r="N3" s="490"/>
      <c r="O3" s="490"/>
      <c r="P3" s="490"/>
      <c r="Q3" s="490"/>
      <c r="R3" s="490"/>
    </row>
    <row r="4" spans="1:24" ht="18">
      <c r="A4" s="493" t="s">
        <v>2392</v>
      </c>
      <c r="B4" s="489"/>
      <c r="C4" s="494"/>
      <c r="D4" s="494"/>
      <c r="E4" s="494"/>
      <c r="F4" s="494"/>
      <c r="G4" s="494"/>
      <c r="H4" s="494"/>
      <c r="I4" s="494"/>
      <c r="J4" s="494"/>
      <c r="K4" s="494"/>
      <c r="L4" s="494"/>
      <c r="M4" s="490"/>
      <c r="N4" s="490"/>
      <c r="O4" s="490"/>
      <c r="Q4" s="490"/>
      <c r="R4" s="509"/>
      <c r="S4" s="510"/>
      <c r="T4" s="510"/>
      <c r="U4" s="509"/>
      <c r="V4" s="1572" t="s">
        <v>976</v>
      </c>
      <c r="W4" s="1573"/>
      <c r="X4" s="1573"/>
    </row>
    <row r="5" spans="1:24" ht="18">
      <c r="A5" s="508" t="s">
        <v>2279</v>
      </c>
      <c r="B5" s="489"/>
      <c r="C5" s="494"/>
      <c r="D5" s="494"/>
      <c r="E5" s="494"/>
      <c r="F5" s="494"/>
      <c r="G5" s="494"/>
      <c r="H5" s="494"/>
      <c r="I5" s="494"/>
      <c r="J5" s="494"/>
      <c r="K5" s="494"/>
      <c r="L5" s="494"/>
      <c r="M5" s="490"/>
      <c r="N5" s="490"/>
      <c r="O5" s="490"/>
      <c r="P5" s="490"/>
      <c r="Q5" s="490"/>
      <c r="R5" s="490"/>
      <c r="V5" s="1574"/>
      <c r="W5" s="1575"/>
      <c r="X5" s="1575"/>
    </row>
    <row r="6" spans="1:24" ht="15.75">
      <c r="A6" s="490"/>
      <c r="C6" s="490"/>
      <c r="D6" s="490"/>
      <c r="E6" s="490"/>
      <c r="F6" s="490"/>
      <c r="G6" s="490"/>
      <c r="H6" s="490"/>
      <c r="I6" s="490"/>
      <c r="J6" s="490"/>
      <c r="K6" s="490"/>
      <c r="L6" s="490"/>
      <c r="M6" s="490"/>
      <c r="N6" s="490"/>
      <c r="O6" s="490"/>
      <c r="P6" s="490"/>
      <c r="Q6" s="490"/>
      <c r="R6" s="490"/>
    </row>
    <row r="7" spans="1:24" ht="16.5" thickBot="1">
      <c r="A7" s="518"/>
      <c r="C7" s="490"/>
      <c r="D7" s="490"/>
      <c r="E7" s="490"/>
      <c r="F7" s="490"/>
      <c r="G7" s="490"/>
      <c r="H7" s="490"/>
      <c r="I7" s="490"/>
      <c r="J7" s="490"/>
      <c r="K7" s="490"/>
      <c r="L7" s="490"/>
      <c r="M7" s="490"/>
      <c r="N7" s="490"/>
      <c r="O7" s="490"/>
      <c r="P7" s="490"/>
      <c r="Q7" s="490"/>
      <c r="R7" s="490"/>
    </row>
    <row r="8" spans="1:24" ht="15" customHeight="1">
      <c r="C8" s="1585" t="s">
        <v>977</v>
      </c>
      <c r="D8" s="1586"/>
      <c r="E8" s="1586"/>
      <c r="F8" s="1586"/>
      <c r="G8" s="1586"/>
      <c r="H8" s="1586"/>
      <c r="I8" s="1586"/>
      <c r="J8" s="1586"/>
      <c r="K8" s="1586"/>
      <c r="L8" s="1586"/>
      <c r="M8" s="1586"/>
      <c r="N8" s="1586"/>
      <c r="O8" s="1586"/>
      <c r="P8" s="1586"/>
      <c r="Q8" s="1586"/>
      <c r="R8" s="1586"/>
      <c r="S8" s="1586"/>
      <c r="T8" s="1587"/>
    </row>
    <row r="9" spans="1:24">
      <c r="C9" s="1588"/>
      <c r="D9" s="1589"/>
      <c r="E9" s="1589"/>
      <c r="F9" s="1589"/>
      <c r="G9" s="1589"/>
      <c r="H9" s="1589"/>
      <c r="I9" s="1589"/>
      <c r="J9" s="1589"/>
      <c r="K9" s="1589"/>
      <c r="L9" s="1589"/>
      <c r="M9" s="1589"/>
      <c r="N9" s="1589"/>
      <c r="O9" s="1589"/>
      <c r="P9" s="1589"/>
      <c r="Q9" s="1589"/>
      <c r="R9" s="1589"/>
      <c r="S9" s="1589"/>
      <c r="T9" s="1590"/>
    </row>
    <row r="10" spans="1:24">
      <c r="C10" s="1588"/>
      <c r="D10" s="1589"/>
      <c r="E10" s="1589"/>
      <c r="F10" s="1589"/>
      <c r="G10" s="1589"/>
      <c r="H10" s="1589"/>
      <c r="I10" s="1589"/>
      <c r="J10" s="1589"/>
      <c r="K10" s="1589"/>
      <c r="L10" s="1589"/>
      <c r="M10" s="1589"/>
      <c r="N10" s="1589"/>
      <c r="O10" s="1589"/>
      <c r="P10" s="1589"/>
      <c r="Q10" s="1589"/>
      <c r="R10" s="1589"/>
      <c r="S10" s="1589"/>
      <c r="T10" s="1590"/>
    </row>
    <row r="11" spans="1:24">
      <c r="C11" s="1588"/>
      <c r="D11" s="1589"/>
      <c r="E11" s="1589"/>
      <c r="F11" s="1589"/>
      <c r="G11" s="1589"/>
      <c r="H11" s="1589"/>
      <c r="I11" s="1589"/>
      <c r="J11" s="1589"/>
      <c r="K11" s="1589"/>
      <c r="L11" s="1589"/>
      <c r="M11" s="1589"/>
      <c r="N11" s="1589"/>
      <c r="O11" s="1589"/>
      <c r="P11" s="1589"/>
      <c r="Q11" s="1589"/>
      <c r="R11" s="1589"/>
      <c r="S11" s="1589"/>
      <c r="T11" s="1590"/>
    </row>
    <row r="12" spans="1:24">
      <c r="C12" s="1588"/>
      <c r="D12" s="1589"/>
      <c r="E12" s="1589"/>
      <c r="F12" s="1589"/>
      <c r="G12" s="1589"/>
      <c r="H12" s="1589"/>
      <c r="I12" s="1589"/>
      <c r="J12" s="1589"/>
      <c r="K12" s="1589"/>
      <c r="L12" s="1589"/>
      <c r="M12" s="1589"/>
      <c r="N12" s="1589"/>
      <c r="O12" s="1589"/>
      <c r="P12" s="1589"/>
      <c r="Q12" s="1589"/>
      <c r="R12" s="1589"/>
      <c r="S12" s="1589"/>
      <c r="T12" s="1590"/>
    </row>
    <row r="13" spans="1:24" ht="15.75" thickBot="1">
      <c r="C13" s="1591"/>
      <c r="D13" s="1592"/>
      <c r="E13" s="1592"/>
      <c r="F13" s="1592"/>
      <c r="G13" s="1592"/>
      <c r="H13" s="1592"/>
      <c r="I13" s="1592"/>
      <c r="J13" s="1592"/>
      <c r="K13" s="1592"/>
      <c r="L13" s="1592"/>
      <c r="M13" s="1592"/>
      <c r="N13" s="1592"/>
      <c r="O13" s="1592"/>
      <c r="P13" s="1592"/>
      <c r="Q13" s="1592"/>
      <c r="R13" s="1592"/>
      <c r="S13" s="1592"/>
      <c r="T13" s="1593"/>
    </row>
    <row r="14" spans="1:24" ht="15.75">
      <c r="A14" s="518"/>
      <c r="C14" s="490"/>
      <c r="D14" s="490"/>
      <c r="E14" s="490"/>
      <c r="F14" s="490"/>
      <c r="G14" s="490"/>
      <c r="H14" s="490"/>
      <c r="I14" s="490"/>
      <c r="J14" s="490"/>
      <c r="K14" s="490"/>
      <c r="L14" s="490"/>
      <c r="M14" s="490"/>
      <c r="N14" s="490"/>
      <c r="O14" s="490"/>
      <c r="P14" s="490"/>
      <c r="Q14" s="490"/>
      <c r="R14" s="490"/>
    </row>
    <row r="15" spans="1:24" ht="15.75">
      <c r="B15" s="490"/>
      <c r="C15" s="490"/>
      <c r="D15" s="490"/>
      <c r="E15" s="490"/>
      <c r="F15" s="490"/>
      <c r="G15" s="490"/>
      <c r="H15" s="490"/>
      <c r="I15" s="490"/>
      <c r="J15" s="490"/>
      <c r="K15" s="490"/>
      <c r="L15" s="490"/>
      <c r="M15" s="490"/>
      <c r="N15" s="490"/>
      <c r="O15" s="490"/>
      <c r="P15" s="490"/>
      <c r="Q15" s="490"/>
      <c r="R15" s="490"/>
    </row>
    <row r="16" spans="1:24" ht="15.75">
      <c r="E16" s="490"/>
      <c r="F16" s="858" t="s">
        <v>217</v>
      </c>
      <c r="G16" s="520"/>
      <c r="H16" s="858" t="s">
        <v>218</v>
      </c>
      <c r="I16" s="520"/>
      <c r="J16" s="858" t="s">
        <v>219</v>
      </c>
      <c r="K16" s="520"/>
      <c r="L16" s="858" t="s">
        <v>220</v>
      </c>
      <c r="M16" s="520"/>
      <c r="N16" s="858" t="s">
        <v>221</v>
      </c>
      <c r="O16" s="520"/>
      <c r="P16" s="858" t="s">
        <v>87</v>
      </c>
      <c r="Q16" s="520"/>
      <c r="R16" s="858" t="s">
        <v>86</v>
      </c>
      <c r="S16" s="520"/>
      <c r="T16" s="858" t="s">
        <v>2117</v>
      </c>
      <c r="U16" s="520"/>
      <c r="V16" s="858" t="s">
        <v>2187</v>
      </c>
      <c r="W16" s="520"/>
      <c r="X16" s="858" t="s">
        <v>2265</v>
      </c>
    </row>
    <row r="17" spans="1:24" ht="15.75">
      <c r="E17" s="490"/>
      <c r="F17" s="891"/>
      <c r="H17" s="891"/>
      <c r="J17" s="891"/>
      <c r="L17" s="891"/>
      <c r="N17" s="891"/>
      <c r="P17" s="532"/>
      <c r="R17" s="532"/>
      <c r="T17" s="891"/>
      <c r="V17" s="891"/>
    </row>
    <row r="18" spans="1:24" ht="15.75">
      <c r="A18" s="523" t="s">
        <v>972</v>
      </c>
      <c r="B18" s="523"/>
      <c r="E18" s="490"/>
    </row>
    <row r="19" spans="1:24" ht="15.75">
      <c r="B19" s="495" t="s">
        <v>978</v>
      </c>
      <c r="C19" s="490"/>
      <c r="D19" s="490" t="s">
        <v>83</v>
      </c>
      <c r="F19" s="530">
        <f>'SCH 20b'!F56</f>
        <v>61364</v>
      </c>
      <c r="G19" s="536" t="s">
        <v>83</v>
      </c>
      <c r="H19" s="530">
        <f>'SCH 20b'!H56</f>
        <v>62591</v>
      </c>
      <c r="I19" s="536" t="s">
        <v>83</v>
      </c>
      <c r="J19" s="530">
        <f>'SCH 20b'!J56</f>
        <v>64699</v>
      </c>
      <c r="K19" s="536" t="s">
        <v>83</v>
      </c>
      <c r="L19" s="530">
        <f>'SCH 20b'!L56</f>
        <v>66159</v>
      </c>
      <c r="M19" s="536" t="s">
        <v>83</v>
      </c>
      <c r="N19" s="530">
        <f>'SCH 20b'!N56</f>
        <v>70718</v>
      </c>
      <c r="O19" s="536" t="s">
        <v>83</v>
      </c>
      <c r="P19" s="530">
        <f>'SCH 20b'!P56</f>
        <v>72038</v>
      </c>
      <c r="Q19" s="536" t="s">
        <v>83</v>
      </c>
      <c r="R19" s="530">
        <f>'SCH 20b'!R56</f>
        <v>65706</v>
      </c>
      <c r="S19" s="536" t="s">
        <v>83</v>
      </c>
      <c r="T19" s="530">
        <f>'SCH 20b'!T56</f>
        <v>63865</v>
      </c>
      <c r="U19" s="536" t="s">
        <v>83</v>
      </c>
      <c r="V19" s="530">
        <f>'SCH 20b'!V56</f>
        <v>65105</v>
      </c>
      <c r="W19" s="536" t="s">
        <v>83</v>
      </c>
      <c r="X19" s="530">
        <f>'SCH 20b'!X56</f>
        <v>69220</v>
      </c>
    </row>
    <row r="20" spans="1:24" ht="15.75">
      <c r="B20" s="495" t="s">
        <v>979</v>
      </c>
      <c r="C20" s="490"/>
      <c r="D20" s="490" t="s">
        <v>83</v>
      </c>
      <c r="F20" s="534">
        <f>'SCH 20b'!F57</f>
        <v>-2.6200000000000001E-2</v>
      </c>
      <c r="G20" s="535" t="s">
        <v>83</v>
      </c>
      <c r="H20" s="534">
        <f>'SCH 20b'!H57</f>
        <v>1.9995437064076658E-2</v>
      </c>
      <c r="I20" s="535" t="s">
        <v>83</v>
      </c>
      <c r="J20" s="534">
        <f>'SCH 20b'!J57</f>
        <v>3.3678963429247019E-2</v>
      </c>
      <c r="K20" s="535" t="s">
        <v>83</v>
      </c>
      <c r="L20" s="534">
        <f>'SCH 20b'!L57</f>
        <v>2.2566036569344194E-2</v>
      </c>
      <c r="M20" s="535" t="s">
        <v>83</v>
      </c>
      <c r="N20" s="534">
        <f>'SCH 20b'!N57</f>
        <v>6.8909747728956E-2</v>
      </c>
      <c r="O20" s="535" t="s">
        <v>83</v>
      </c>
      <c r="P20" s="534">
        <f>'SCH 20b'!P57</f>
        <v>1.8665686246782998E-2</v>
      </c>
      <c r="Q20" s="535" t="s">
        <v>83</v>
      </c>
      <c r="R20" s="534">
        <f>'SCH 20b'!R57</f>
        <v>-8.7898053804936288E-2</v>
      </c>
      <c r="S20" s="535" t="s">
        <v>83</v>
      </c>
      <c r="T20" s="534">
        <f>'SCH 20b'!T57</f>
        <v>-2.8018750190241377E-2</v>
      </c>
      <c r="U20" s="535" t="s">
        <v>83</v>
      </c>
      <c r="V20" s="534">
        <f>'SCH 20b'!V57</f>
        <v>1.9415955531198622E-2</v>
      </c>
      <c r="W20" s="535" t="s">
        <v>83</v>
      </c>
      <c r="X20" s="534">
        <f>'SCH 20b'!X57</f>
        <v>6.3205590968435602E-2</v>
      </c>
    </row>
    <row r="21" spans="1:24" ht="15.75">
      <c r="B21" s="495" t="s">
        <v>980</v>
      </c>
      <c r="C21" s="521"/>
      <c r="D21" s="521" t="s">
        <v>83</v>
      </c>
      <c r="F21" s="497">
        <f>'SCH 20b'!F58</f>
        <v>3116</v>
      </c>
      <c r="G21" s="533" t="s">
        <v>83</v>
      </c>
      <c r="H21" s="497">
        <f>'SCH 20b'!H58</f>
        <v>3161</v>
      </c>
      <c r="I21" s="533" t="s">
        <v>83</v>
      </c>
      <c r="J21" s="497">
        <f>'SCH 20b'!J58</f>
        <v>3317</v>
      </c>
      <c r="K21" s="533" t="s">
        <v>83</v>
      </c>
      <c r="L21" s="497">
        <f>'SCH 20b'!L58</f>
        <v>3393</v>
      </c>
      <c r="M21" s="533" t="s">
        <v>83</v>
      </c>
      <c r="N21" s="497">
        <f>'SCH 20b'!N58</f>
        <v>3500</v>
      </c>
      <c r="O21" s="533" t="s">
        <v>83</v>
      </c>
      <c r="P21" s="497">
        <f>'SCH 20b'!P58</f>
        <v>3638</v>
      </c>
      <c r="Q21" s="533" t="s">
        <v>83</v>
      </c>
      <c r="R21" s="497">
        <f>'SCH 20b'!R58</f>
        <v>3335</v>
      </c>
      <c r="S21" s="533" t="s">
        <v>83</v>
      </c>
      <c r="T21" s="497">
        <f>'SCH 20b'!T58</f>
        <v>3258</v>
      </c>
      <c r="U21" s="533" t="s">
        <v>83</v>
      </c>
      <c r="V21" s="497">
        <f>'SCH 20b'!V58</f>
        <v>3272</v>
      </c>
      <c r="W21" s="533" t="s">
        <v>83</v>
      </c>
      <c r="X21" s="497">
        <f>'SCH 20b'!X58</f>
        <v>3461</v>
      </c>
    </row>
    <row r="22" spans="1:24">
      <c r="F22" s="891"/>
      <c r="H22" s="891"/>
      <c r="J22" s="891"/>
      <c r="L22" s="891"/>
      <c r="N22" s="532"/>
      <c r="P22" s="532"/>
      <c r="R22" s="891"/>
      <c r="T22" s="891"/>
      <c r="V22" s="1417" t="s">
        <v>83</v>
      </c>
      <c r="X22" s="891"/>
    </row>
    <row r="23" spans="1:24" ht="15.75">
      <c r="A23" s="490" t="s">
        <v>981</v>
      </c>
      <c r="T23" s="538"/>
      <c r="V23" s="538"/>
    </row>
    <row r="24" spans="1:24">
      <c r="B24" s="495" t="s">
        <v>982</v>
      </c>
      <c r="D24" s="495" t="s">
        <v>83</v>
      </c>
      <c r="F24" s="525">
        <v>1</v>
      </c>
      <c r="G24" s="525"/>
      <c r="H24" s="525">
        <v>1</v>
      </c>
      <c r="I24" s="525"/>
      <c r="J24" s="525">
        <v>0</v>
      </c>
      <c r="K24" s="525"/>
      <c r="L24" s="525">
        <v>0</v>
      </c>
      <c r="M24" s="525"/>
      <c r="N24" s="525">
        <v>0</v>
      </c>
      <c r="O24" s="525"/>
      <c r="P24" s="525">
        <v>0</v>
      </c>
      <c r="Q24" s="525"/>
      <c r="R24" s="525">
        <v>0</v>
      </c>
      <c r="S24" s="525"/>
      <c r="T24" s="525">
        <v>0</v>
      </c>
      <c r="U24" s="525"/>
      <c r="V24" s="525">
        <v>0</v>
      </c>
      <c r="W24" s="525"/>
      <c r="X24" s="525">
        <v>0</v>
      </c>
    </row>
    <row r="25" spans="1:24">
      <c r="B25" s="495" t="s">
        <v>983</v>
      </c>
      <c r="D25" s="495" t="s">
        <v>83</v>
      </c>
      <c r="F25" s="527">
        <v>-0.5</v>
      </c>
      <c r="G25" s="528"/>
      <c r="H25" s="527">
        <f>(+H24-F24)/F24</f>
        <v>0</v>
      </c>
      <c r="I25" s="528"/>
      <c r="J25" s="527">
        <f>(+J24-H24)/H24</f>
        <v>-1</v>
      </c>
      <c r="K25" s="528"/>
      <c r="L25" s="527">
        <v>0</v>
      </c>
      <c r="M25" s="528"/>
      <c r="N25" s="527">
        <v>0</v>
      </c>
      <c r="O25" s="528"/>
      <c r="P25" s="527">
        <v>0</v>
      </c>
      <c r="Q25" s="528"/>
      <c r="R25" s="527">
        <v>0</v>
      </c>
      <c r="S25" s="528"/>
      <c r="T25" s="527">
        <v>0</v>
      </c>
      <c r="U25" s="528"/>
      <c r="V25" s="527">
        <v>0</v>
      </c>
      <c r="W25" s="528"/>
      <c r="X25" s="527">
        <v>0</v>
      </c>
    </row>
    <row r="26" spans="1:24">
      <c r="B26" s="495" t="s">
        <v>984</v>
      </c>
      <c r="D26" s="495" t="s">
        <v>83</v>
      </c>
      <c r="F26" s="525">
        <f>ROUND(F24/19.7,0)</f>
        <v>0</v>
      </c>
      <c r="G26" s="525"/>
      <c r="H26" s="525">
        <f>ROUND(H24/19.8,0)</f>
        <v>0</v>
      </c>
      <c r="I26" s="525"/>
      <c r="J26" s="525">
        <f>ROUND(J24/19.5,0)</f>
        <v>0</v>
      </c>
      <c r="K26" s="525"/>
      <c r="L26" s="525">
        <f>ROUND(L24/19.5,0)</f>
        <v>0</v>
      </c>
      <c r="M26" s="525"/>
      <c r="N26" s="525">
        <f>ROUND(N24/19.5,0)</f>
        <v>0</v>
      </c>
      <c r="O26" s="525"/>
      <c r="P26" s="525">
        <f>ROUND(P24/20.2,0)</f>
        <v>0</v>
      </c>
      <c r="Q26" s="525"/>
      <c r="R26" s="525">
        <f>ROUND(R24/20.2,0)</f>
        <v>0</v>
      </c>
      <c r="S26" s="525"/>
      <c r="T26" s="525">
        <f>ROUND(T24/19.7,0)</f>
        <v>0</v>
      </c>
      <c r="U26" s="525"/>
      <c r="V26" s="525">
        <f>ROUND(V24/19.6,0)</f>
        <v>0</v>
      </c>
      <c r="W26" s="525"/>
      <c r="X26" s="525">
        <f>ROUND(X24/20,0)</f>
        <v>0</v>
      </c>
    </row>
    <row r="28" spans="1:24" ht="15.75">
      <c r="A28" s="490" t="s">
        <v>985</v>
      </c>
    </row>
    <row r="29" spans="1:24">
      <c r="B29" s="495" t="s">
        <v>986</v>
      </c>
      <c r="D29" s="495" t="s">
        <v>83</v>
      </c>
      <c r="F29" s="525">
        <v>63</v>
      </c>
      <c r="G29" s="525"/>
      <c r="H29" s="525">
        <v>51</v>
      </c>
      <c r="I29" s="525"/>
      <c r="J29" s="525">
        <v>12</v>
      </c>
      <c r="K29" s="525"/>
      <c r="L29" s="525">
        <v>8</v>
      </c>
      <c r="M29" s="525"/>
      <c r="N29" s="525">
        <v>0</v>
      </c>
      <c r="O29" s="525"/>
      <c r="P29" s="525">
        <v>0</v>
      </c>
      <c r="Q29" s="525"/>
      <c r="R29" s="525">
        <v>0</v>
      </c>
      <c r="S29" s="525"/>
      <c r="T29" s="525">
        <v>0</v>
      </c>
      <c r="U29" s="525"/>
      <c r="V29" s="525">
        <v>0</v>
      </c>
      <c r="W29" s="525"/>
      <c r="X29" s="525">
        <v>0</v>
      </c>
    </row>
    <row r="30" spans="1:24">
      <c r="B30" s="495" t="s">
        <v>987</v>
      </c>
      <c r="D30" s="495" t="s">
        <v>83</v>
      </c>
      <c r="F30" s="527">
        <v>-0.1711</v>
      </c>
      <c r="G30" s="528"/>
      <c r="H30" s="527">
        <f>(+H29-F29)/F29</f>
        <v>-0.19047619047619047</v>
      </c>
      <c r="I30" s="528"/>
      <c r="J30" s="527">
        <f>(+J29-H29)/H29</f>
        <v>-0.76470588235294112</v>
      </c>
      <c r="K30" s="528"/>
      <c r="L30" s="527">
        <f>(+L29-J29)/J29</f>
        <v>-0.33333333333333331</v>
      </c>
      <c r="M30" s="528"/>
      <c r="N30" s="527">
        <f>(+N29-L29)/L29</f>
        <v>-1</v>
      </c>
      <c r="O30" s="528"/>
      <c r="P30" s="527">
        <v>0</v>
      </c>
      <c r="Q30" s="528"/>
      <c r="R30" s="527">
        <v>0</v>
      </c>
      <c r="S30" s="528"/>
      <c r="T30" s="527">
        <v>0</v>
      </c>
      <c r="U30" s="528"/>
      <c r="V30" s="527">
        <v>0</v>
      </c>
      <c r="W30" s="528"/>
      <c r="X30" s="527">
        <v>0</v>
      </c>
    </row>
    <row r="31" spans="1:24">
      <c r="B31" s="495" t="s">
        <v>988</v>
      </c>
      <c r="D31" s="495" t="s">
        <v>83</v>
      </c>
      <c r="F31" s="525">
        <f>F29/19.7</f>
        <v>3.1979695431472082</v>
      </c>
      <c r="G31" s="525"/>
      <c r="H31" s="525">
        <f>H29/19.8</f>
        <v>2.5757575757575757</v>
      </c>
      <c r="I31" s="525"/>
      <c r="J31" s="525">
        <f>ROUND(J29/19.5,0)</f>
        <v>1</v>
      </c>
      <c r="K31" s="525"/>
      <c r="L31" s="525">
        <f>ROUND(L29/19.5,0)</f>
        <v>0</v>
      </c>
      <c r="M31" s="525"/>
      <c r="N31" s="525">
        <f>ROUND(N29/20.2,0)</f>
        <v>0</v>
      </c>
      <c r="O31" s="525"/>
      <c r="P31" s="525">
        <f>ROUND(P29/20.2,0)</f>
        <v>0</v>
      </c>
      <c r="Q31" s="525"/>
      <c r="R31" s="525">
        <f>ROUND(R29/20.2,0)</f>
        <v>0</v>
      </c>
      <c r="S31" s="525"/>
      <c r="T31" s="525">
        <f>ROUND(T29/19.7,0)</f>
        <v>0</v>
      </c>
      <c r="U31" s="525"/>
      <c r="V31" s="525">
        <f>ROUND(V29/19.6,0)</f>
        <v>0</v>
      </c>
      <c r="W31" s="525"/>
      <c r="X31" s="525">
        <f>ROUND(X29/20,0)</f>
        <v>0</v>
      </c>
    </row>
    <row r="32" spans="1:24">
      <c r="B32" s="513"/>
      <c r="F32" s="529"/>
      <c r="H32" s="529"/>
      <c r="J32" s="529"/>
      <c r="L32" s="529"/>
      <c r="N32" s="529"/>
      <c r="P32" s="529"/>
      <c r="R32" s="529"/>
      <c r="T32" s="529"/>
      <c r="V32" s="529"/>
      <c r="X32" s="529"/>
    </row>
    <row r="33" spans="1:24" ht="15.75">
      <c r="A33" s="490" t="s">
        <v>989</v>
      </c>
    </row>
    <row r="34" spans="1:24">
      <c r="B34" s="495" t="s">
        <v>990</v>
      </c>
      <c r="D34" s="495" t="s">
        <v>83</v>
      </c>
      <c r="F34" s="525">
        <v>3</v>
      </c>
      <c r="G34" s="525"/>
      <c r="H34" s="525">
        <v>0</v>
      </c>
      <c r="I34" s="525"/>
      <c r="J34" s="525">
        <v>0</v>
      </c>
      <c r="K34" s="525"/>
      <c r="L34" s="525">
        <v>0</v>
      </c>
      <c r="M34" s="525"/>
      <c r="N34" s="525">
        <v>0</v>
      </c>
      <c r="O34" s="525"/>
      <c r="P34" s="525">
        <v>0</v>
      </c>
      <c r="Q34" s="525"/>
      <c r="R34" s="525">
        <v>0</v>
      </c>
      <c r="S34" s="525"/>
      <c r="T34" s="525">
        <v>0</v>
      </c>
      <c r="U34" s="525"/>
      <c r="V34" s="525">
        <v>0</v>
      </c>
      <c r="W34" s="525"/>
      <c r="X34" s="525">
        <v>0</v>
      </c>
    </row>
    <row r="35" spans="1:24">
      <c r="B35" s="495" t="s">
        <v>991</v>
      </c>
      <c r="D35" s="495" t="s">
        <v>83</v>
      </c>
      <c r="F35" s="527">
        <v>-0.5</v>
      </c>
      <c r="G35" s="528"/>
      <c r="H35" s="527">
        <f>(+H34-F34)/F34</f>
        <v>-1</v>
      </c>
      <c r="I35" s="528"/>
      <c r="J35" s="527">
        <v>0</v>
      </c>
      <c r="K35" s="528"/>
      <c r="L35" s="527">
        <v>0</v>
      </c>
      <c r="M35" s="528"/>
      <c r="N35" s="527">
        <v>0</v>
      </c>
      <c r="O35" s="528"/>
      <c r="P35" s="527">
        <v>0</v>
      </c>
      <c r="Q35" s="528"/>
      <c r="R35" s="527">
        <v>0</v>
      </c>
      <c r="S35" s="528"/>
      <c r="T35" s="527">
        <v>0</v>
      </c>
      <c r="U35" s="528"/>
      <c r="V35" s="527">
        <v>0</v>
      </c>
      <c r="W35" s="528"/>
      <c r="X35" s="527">
        <v>0</v>
      </c>
    </row>
    <row r="36" spans="1:24">
      <c r="B36" s="495" t="s">
        <v>992</v>
      </c>
      <c r="D36" s="495" t="s">
        <v>83</v>
      </c>
      <c r="F36" s="525">
        <f>ROUND(F34/19.7,0)</f>
        <v>0</v>
      </c>
      <c r="G36" s="525"/>
      <c r="H36" s="525">
        <f>ROUND(H34/19.8,0)</f>
        <v>0</v>
      </c>
      <c r="I36" s="525"/>
      <c r="J36" s="525">
        <f>ROUND(J34/19.5,0)</f>
        <v>0</v>
      </c>
      <c r="K36" s="525"/>
      <c r="L36" s="525">
        <f>ROUND(L34/19.5,0)</f>
        <v>0</v>
      </c>
      <c r="M36" s="525"/>
      <c r="N36" s="525">
        <f>ROUND(N34/19.5,0)</f>
        <v>0</v>
      </c>
      <c r="O36" s="525"/>
      <c r="P36" s="525">
        <f>ROUND(P34/20.2,0)</f>
        <v>0</v>
      </c>
      <c r="Q36" s="525"/>
      <c r="R36" s="525">
        <f>ROUND(R34/20.2,0)</f>
        <v>0</v>
      </c>
      <c r="S36" s="525"/>
      <c r="T36" s="525">
        <f>ROUND(T34/19.7,0)</f>
        <v>0</v>
      </c>
      <c r="U36" s="525"/>
      <c r="V36" s="525">
        <f>ROUND(V34/19.6,0)</f>
        <v>0</v>
      </c>
      <c r="W36" s="525"/>
      <c r="X36" s="525">
        <f>ROUND(X34/20,0)</f>
        <v>0</v>
      </c>
    </row>
    <row r="37" spans="1:24">
      <c r="A37" s="859"/>
      <c r="B37" s="861"/>
      <c r="C37" s="859"/>
      <c r="F37" s="862"/>
      <c r="G37" s="859"/>
      <c r="H37" s="862"/>
      <c r="I37" s="859"/>
      <c r="J37" s="862"/>
      <c r="K37" s="859"/>
      <c r="L37" s="862"/>
      <c r="M37" s="859"/>
      <c r="N37" s="862"/>
      <c r="O37" s="859"/>
      <c r="P37" s="862"/>
      <c r="Q37" s="859"/>
      <c r="R37" s="862"/>
      <c r="S37" s="859"/>
      <c r="T37" s="862"/>
      <c r="U37" s="859"/>
      <c r="V37" s="862"/>
      <c r="W37" s="859"/>
      <c r="X37" s="862"/>
    </row>
    <row r="38" spans="1:24">
      <c r="D38" s="537"/>
      <c r="E38" s="537"/>
    </row>
    <row r="39" spans="1:24" ht="15.75">
      <c r="A39" s="523" t="s">
        <v>993</v>
      </c>
      <c r="E39" s="490"/>
    </row>
    <row r="40" spans="1:24" ht="15.75">
      <c r="B40" s="490" t="s">
        <v>994</v>
      </c>
      <c r="C40" s="490"/>
      <c r="D40" s="490" t="s">
        <v>83</v>
      </c>
      <c r="F40" s="517">
        <f>SUM(F24+F29+F34+F19)</f>
        <v>61431</v>
      </c>
      <c r="G40" s="522"/>
      <c r="H40" s="517">
        <f>SUM(H24+H29+H34+H19)</f>
        <v>62643</v>
      </c>
      <c r="I40" s="522"/>
      <c r="J40" s="517">
        <f>SUM(J24+J29+J34+J19)</f>
        <v>64711</v>
      </c>
      <c r="K40" s="522"/>
      <c r="L40" s="517">
        <f>SUM(L24+L29+L34+L19)</f>
        <v>66167</v>
      </c>
      <c r="M40" s="522"/>
      <c r="N40" s="517">
        <f>SUM(N24+N29+N34+N19)</f>
        <v>70718</v>
      </c>
      <c r="O40" s="522"/>
      <c r="P40" s="517">
        <f>SUM(P24+P29+P34+P19)</f>
        <v>72038</v>
      </c>
      <c r="Q40" s="522"/>
      <c r="R40" s="517">
        <f>SUM(R24+R29+R34+R19)</f>
        <v>65706</v>
      </c>
      <c r="S40" s="522"/>
      <c r="T40" s="517">
        <f>SUM(T24+T29+T34+T19)</f>
        <v>63865</v>
      </c>
      <c r="U40" s="522"/>
      <c r="V40" s="517">
        <f>SUM(V24+V29+V34+V19)</f>
        <v>65105</v>
      </c>
      <c r="W40" s="522"/>
      <c r="X40" s="517">
        <f>SUM(X24+X29+X34+X19)</f>
        <v>69220</v>
      </c>
    </row>
    <row r="41" spans="1:24" ht="15.75">
      <c r="B41" s="490" t="s">
        <v>995</v>
      </c>
      <c r="C41" s="490"/>
      <c r="D41" s="490" t="s">
        <v>83</v>
      </c>
      <c r="F41" s="519">
        <v>-2.64E-2</v>
      </c>
      <c r="G41" s="520"/>
      <c r="H41" s="519">
        <f>SUM(H40-F40)/F40</f>
        <v>1.9729452556526837E-2</v>
      </c>
      <c r="I41" s="520"/>
      <c r="J41" s="519">
        <f>SUM(J40-H40)/H40</f>
        <v>3.3012467474418529E-2</v>
      </c>
      <c r="K41" s="520"/>
      <c r="L41" s="519">
        <f>SUM(L40-J40)/J40</f>
        <v>2.2500038633308093E-2</v>
      </c>
      <c r="M41" s="520"/>
      <c r="N41" s="519">
        <f>SUM(N40-L40)/L40</f>
        <v>6.878050992186438E-2</v>
      </c>
      <c r="O41" s="520"/>
      <c r="P41" s="519">
        <f>SUM(P40-N40)/N40</f>
        <v>1.8665686246782998E-2</v>
      </c>
      <c r="Q41" s="520"/>
      <c r="R41" s="519">
        <f>SUM(R40-P40)/P40</f>
        <v>-8.7898053804936288E-2</v>
      </c>
      <c r="S41" s="520"/>
      <c r="T41" s="519">
        <f>SUM(T40-R40)/R40</f>
        <v>-2.8018750190241377E-2</v>
      </c>
      <c r="U41" s="520"/>
      <c r="V41" s="519">
        <f>SUM(V40-T40)/T40</f>
        <v>1.9415955531198622E-2</v>
      </c>
      <c r="W41" s="520"/>
      <c r="X41" s="519">
        <f>SUM(X40-V40)/V40</f>
        <v>6.3205590968435602E-2</v>
      </c>
    </row>
    <row r="42" spans="1:24" ht="15.75">
      <c r="B42" s="490" t="s">
        <v>996</v>
      </c>
      <c r="C42" s="521"/>
      <c r="D42" s="521" t="s">
        <v>83</v>
      </c>
      <c r="F42" s="517">
        <f>F40/19.7+1</f>
        <v>3119.3248730964469</v>
      </c>
      <c r="G42" s="517"/>
      <c r="H42" s="517">
        <f>H40/19.8</f>
        <v>3163.7878787878785</v>
      </c>
      <c r="I42" s="517"/>
      <c r="J42" s="517">
        <f>ROUND(+J21+J31,0)</f>
        <v>3318</v>
      </c>
      <c r="K42" s="517"/>
      <c r="L42" s="517">
        <f>ROUND(+L21+L31,0)</f>
        <v>3393</v>
      </c>
      <c r="M42" s="517"/>
      <c r="N42" s="517">
        <f>ROUND(+N21+N31,0)</f>
        <v>3500</v>
      </c>
      <c r="O42" s="517"/>
      <c r="P42" s="517">
        <f>ROUND(+P21+P31,0)</f>
        <v>3638</v>
      </c>
      <c r="Q42" s="517"/>
      <c r="R42" s="517">
        <f>ROUND(+R21+R31,0)</f>
        <v>3335</v>
      </c>
      <c r="S42" s="517"/>
      <c r="T42" s="517">
        <f>ROUND(+T21+T31,0)</f>
        <v>3258</v>
      </c>
      <c r="U42" s="517"/>
      <c r="V42" s="517">
        <f>ROUND(+V21+V31,0)</f>
        <v>3272</v>
      </c>
      <c r="W42" s="517"/>
      <c r="X42" s="517">
        <f>ROUND(+X21+X31,0)</f>
        <v>3461</v>
      </c>
    </row>
    <row r="43" spans="1:24" ht="15.75" customHeight="1" thickBot="1">
      <c r="A43" s="514"/>
      <c r="B43" s="516"/>
      <c r="C43" s="514"/>
      <c r="D43" s="514"/>
      <c r="E43" s="515"/>
    </row>
    <row r="44" spans="1:24" ht="15.75" customHeight="1" thickTop="1">
      <c r="B44" s="513"/>
      <c r="E44" s="490"/>
      <c r="F44" s="512"/>
      <c r="G44" s="512"/>
      <c r="H44" s="512"/>
      <c r="I44" s="512"/>
      <c r="J44" s="512"/>
      <c r="K44" s="512"/>
      <c r="L44" s="512"/>
      <c r="M44" s="512"/>
      <c r="N44" s="512"/>
      <c r="O44" s="511"/>
      <c r="P44" s="512"/>
      <c r="Q44" s="512"/>
      <c r="R44" s="512"/>
      <c r="S44" s="511"/>
      <c r="T44" s="511"/>
      <c r="U44" s="511"/>
      <c r="V44" s="511"/>
      <c r="W44" s="511"/>
      <c r="X44" s="511"/>
    </row>
    <row r="45" spans="1:24" ht="15.75">
      <c r="A45" s="718" t="s">
        <v>2393</v>
      </c>
      <c r="D45" s="490"/>
      <c r="E45" s="490"/>
      <c r="F45" s="490"/>
      <c r="G45" s="490"/>
      <c r="H45" s="490"/>
      <c r="I45" s="490"/>
      <c r="J45" s="490"/>
      <c r="K45" s="490"/>
      <c r="L45" s="490"/>
      <c r="M45" s="490"/>
      <c r="O45" s="490"/>
      <c r="P45" s="490"/>
      <c r="Q45" s="490"/>
    </row>
    <row r="46" spans="1:24">
      <c r="A46" s="542"/>
    </row>
    <row r="47" spans="1:24">
      <c r="A47" s="542"/>
    </row>
    <row r="48" spans="1:24">
      <c r="A48" s="542"/>
    </row>
    <row r="49" spans="1:1">
      <c r="A49" s="542"/>
    </row>
    <row r="65" spans="24:24">
      <c r="X65" s="530"/>
    </row>
  </sheetData>
  <mergeCells count="3">
    <mergeCell ref="V4:X4"/>
    <mergeCell ref="V5:X5"/>
    <mergeCell ref="C8:T13"/>
  </mergeCells>
  <printOptions horizontalCentered="1" verticalCentered="1"/>
  <pageMargins left="0.75" right="0.5" top="1" bottom="0.25" header="0.5" footer="0.25"/>
  <pageSetup scale="68" orientation="landscape" r:id="rId1"/>
  <headerFooter scaleWithDoc="0">
    <oddFooter>&amp;R&amp;8 107</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J115"/>
  <sheetViews>
    <sheetView showGridLines="0" zoomScaleNormal="100" workbookViewId="0"/>
  </sheetViews>
  <sheetFormatPr defaultColWidth="9.77734375" defaultRowHeight="15" outlineLevelRow="1"/>
  <cols>
    <col min="1" max="1" width="35.44140625" style="932" customWidth="1"/>
    <col min="2" max="2" width="1.5546875" style="932" customWidth="1"/>
    <col min="3" max="3" width="10" style="932" bestFit="1" customWidth="1"/>
    <col min="4" max="4" width="1.5546875" style="932" customWidth="1"/>
    <col min="5" max="5" width="10.109375" style="932" bestFit="1" customWidth="1"/>
    <col min="6" max="6" width="1.5546875" style="932" customWidth="1"/>
    <col min="7" max="7" width="11.109375" style="932" bestFit="1" customWidth="1"/>
    <col min="8" max="8" width="1.5546875" style="932" customWidth="1"/>
    <col min="9" max="9" width="9.109375" style="932" bestFit="1" customWidth="1"/>
    <col min="10" max="10" width="1.5546875" style="932" customWidth="1"/>
    <col min="11" max="11" width="9" style="932" bestFit="1" customWidth="1"/>
    <col min="12" max="12" width="1.5546875" style="932" customWidth="1"/>
    <col min="13" max="13" width="7.77734375" style="932" bestFit="1" customWidth="1"/>
    <col min="14" max="14" width="1.5546875" style="932" customWidth="1"/>
    <col min="15" max="15" width="10.109375" style="932" bestFit="1" customWidth="1"/>
    <col min="16" max="16" width="1.5546875" style="932" customWidth="1"/>
    <col min="17" max="17" width="12.109375" style="932" customWidth="1"/>
    <col min="18" max="18" width="1.5546875" style="932" customWidth="1"/>
    <col min="19" max="19" width="10.109375" style="932" bestFit="1" customWidth="1"/>
    <col min="20" max="20" width="1.5546875" style="932" customWidth="1"/>
    <col min="21" max="21" width="9.109375" style="932" customWidth="1"/>
    <col min="22" max="22" width="1.5546875" style="932" customWidth="1"/>
    <col min="23" max="23" width="8.77734375" style="1091" bestFit="1" customWidth="1"/>
    <col min="24" max="24" width="1.5546875" style="932" customWidth="1"/>
    <col min="25" max="25" width="9.109375" style="1091" bestFit="1" customWidth="1"/>
    <col min="26" max="26" width="1.5546875" style="932" customWidth="1"/>
    <col min="27" max="27" width="8.77734375" style="932" bestFit="1" customWidth="1"/>
    <col min="28" max="28" width="1.5546875" style="932" customWidth="1"/>
    <col min="29" max="29" width="9.5546875" style="932" customWidth="1"/>
    <col min="30" max="30" width="1.5546875" style="932" customWidth="1"/>
    <col min="31" max="31" width="8.77734375" style="932" customWidth="1"/>
    <col min="32" max="32" width="5" style="1092" bestFit="1" customWidth="1"/>
    <col min="33" max="33" width="4.44140625" style="1092" bestFit="1" customWidth="1"/>
    <col min="34" max="34" width="3.109375" style="1092" bestFit="1" customWidth="1"/>
    <col min="35" max="35" width="2.5546875" style="1092" bestFit="1" customWidth="1"/>
    <col min="36" max="36" width="6.44140625" style="1092" customWidth="1"/>
    <col min="37" max="16384" width="9.77734375" style="932"/>
  </cols>
  <sheetData>
    <row r="1" spans="1:35">
      <c r="A1" s="1090" t="s">
        <v>76</v>
      </c>
    </row>
    <row r="2" spans="1:35">
      <c r="K2" s="1093"/>
    </row>
    <row r="3" spans="1:35" ht="16.5" customHeight="1">
      <c r="A3" s="46" t="s">
        <v>77</v>
      </c>
      <c r="B3" s="2"/>
      <c r="C3" s="2"/>
      <c r="D3" s="2"/>
      <c r="E3" s="2"/>
      <c r="F3" s="2"/>
      <c r="G3" s="2"/>
      <c r="H3" s="2"/>
      <c r="I3" s="2"/>
      <c r="J3" s="2"/>
      <c r="K3" s="2"/>
      <c r="L3" s="3"/>
      <c r="M3" s="3"/>
      <c r="N3" s="3"/>
      <c r="O3" s="3"/>
      <c r="P3" s="3"/>
      <c r="Q3" s="3"/>
      <c r="R3" s="3"/>
      <c r="S3" s="3"/>
      <c r="T3" s="3"/>
      <c r="U3" s="3"/>
      <c r="V3" s="3"/>
      <c r="W3" s="247"/>
      <c r="X3" s="3"/>
      <c r="Y3" s="247"/>
      <c r="Z3" s="3"/>
      <c r="AA3" s="3"/>
      <c r="AB3" s="3"/>
      <c r="AC3" s="3"/>
      <c r="AD3" s="3"/>
      <c r="AE3" s="2"/>
    </row>
    <row r="4" spans="1:35" ht="16.5" customHeight="1">
      <c r="A4" s="46" t="s">
        <v>722</v>
      </c>
      <c r="B4" s="2"/>
      <c r="C4" s="2"/>
      <c r="D4" s="2"/>
      <c r="E4" s="2"/>
      <c r="F4" s="2"/>
      <c r="G4" s="2"/>
      <c r="H4" s="2"/>
      <c r="I4" s="2"/>
      <c r="J4" s="2"/>
      <c r="K4" s="2"/>
      <c r="L4" s="3"/>
      <c r="M4" s="3"/>
      <c r="N4" s="3"/>
      <c r="O4" s="3"/>
      <c r="P4" s="3"/>
      <c r="Q4" s="3"/>
      <c r="R4" s="3"/>
      <c r="S4" s="3"/>
      <c r="T4" s="3"/>
      <c r="U4" s="3"/>
      <c r="V4" s="3"/>
      <c r="W4" s="247"/>
      <c r="X4" s="3"/>
      <c r="Y4" s="247"/>
      <c r="Z4" s="3"/>
      <c r="AA4" s="3"/>
      <c r="AB4" s="3"/>
      <c r="AC4" s="61" t="s">
        <v>83</v>
      </c>
      <c r="AD4" s="61"/>
      <c r="AE4" s="61"/>
    </row>
    <row r="5" spans="1:35" ht="16.5" customHeight="1">
      <c r="A5" s="46" t="s">
        <v>997</v>
      </c>
      <c r="B5" s="2"/>
      <c r="C5" s="2"/>
      <c r="D5" s="2"/>
      <c r="E5" s="2"/>
      <c r="F5" s="2"/>
      <c r="G5" s="2"/>
      <c r="H5" s="2"/>
      <c r="I5" s="2"/>
      <c r="J5" s="2"/>
      <c r="K5" s="2"/>
      <c r="L5" s="3"/>
      <c r="M5" s="3"/>
      <c r="N5" s="3"/>
      <c r="O5" s="3"/>
      <c r="P5" s="3"/>
      <c r="Q5" s="3"/>
      <c r="R5" s="3"/>
      <c r="S5" s="3"/>
      <c r="T5" s="3"/>
      <c r="U5" s="3"/>
      <c r="V5" s="3"/>
      <c r="W5" s="247"/>
      <c r="X5" s="3"/>
      <c r="Y5" s="247"/>
      <c r="Z5" s="3"/>
      <c r="AA5" s="3"/>
      <c r="AB5" s="3"/>
      <c r="AC5" s="674"/>
      <c r="AD5" s="674"/>
      <c r="AE5" s="1554" t="s">
        <v>998</v>
      </c>
    </row>
    <row r="6" spans="1:35" ht="16.5" customHeight="1">
      <c r="A6" s="47" t="s">
        <v>2264</v>
      </c>
      <c r="B6" s="2"/>
      <c r="C6" s="2"/>
      <c r="D6" s="2"/>
      <c r="E6" s="2"/>
      <c r="F6" s="2"/>
      <c r="G6" s="2"/>
      <c r="H6" s="2"/>
      <c r="I6" s="2"/>
      <c r="J6" s="2"/>
      <c r="K6" s="2"/>
      <c r="L6" s="3"/>
      <c r="M6" s="3"/>
      <c r="N6" s="3"/>
      <c r="O6" s="3"/>
      <c r="P6" s="3"/>
      <c r="Q6" s="3"/>
      <c r="R6" s="3"/>
      <c r="S6" s="3"/>
      <c r="T6" s="3"/>
      <c r="U6" s="3"/>
      <c r="V6" s="3"/>
      <c r="W6" s="247"/>
      <c r="X6" s="3"/>
      <c r="Y6" s="247"/>
      <c r="Z6" s="3"/>
      <c r="AA6" s="3"/>
      <c r="AB6" s="3"/>
      <c r="AC6" s="3"/>
      <c r="AD6" s="3"/>
      <c r="AE6" s="3"/>
    </row>
    <row r="7" spans="1:35" ht="16.5" customHeight="1">
      <c r="A7" s="46" t="s">
        <v>81</v>
      </c>
      <c r="B7" s="2"/>
      <c r="C7" s="2"/>
      <c r="D7" s="2"/>
      <c r="E7" s="2"/>
      <c r="F7" s="2"/>
      <c r="G7" s="2"/>
      <c r="H7" s="2"/>
      <c r="I7" s="2"/>
      <c r="J7" s="2"/>
      <c r="K7" s="2"/>
      <c r="L7" s="3"/>
      <c r="M7" s="3"/>
      <c r="N7" s="3"/>
      <c r="O7" s="3"/>
      <c r="P7" s="3"/>
      <c r="Q7" s="3"/>
      <c r="R7" s="3"/>
      <c r="S7" s="3"/>
      <c r="T7" s="3"/>
      <c r="U7" s="3"/>
      <c r="V7" s="3"/>
      <c r="W7" s="247"/>
      <c r="X7" s="3"/>
      <c r="Y7" s="247"/>
      <c r="Z7" s="3"/>
      <c r="AA7" s="3"/>
      <c r="AB7" s="3"/>
      <c r="AC7" s="3"/>
      <c r="AD7" s="3"/>
      <c r="AE7" s="3"/>
    </row>
    <row r="8" spans="1:35">
      <c r="A8" s="3" t="s">
        <v>83</v>
      </c>
      <c r="B8" s="3"/>
      <c r="C8" s="3"/>
      <c r="D8" s="3"/>
      <c r="E8" s="3"/>
      <c r="F8" s="3"/>
      <c r="G8" s="3"/>
      <c r="H8" s="3"/>
      <c r="I8" s="3"/>
      <c r="J8" s="3"/>
      <c r="K8" s="3"/>
      <c r="L8" s="3"/>
      <c r="M8" s="3"/>
      <c r="N8" s="3"/>
      <c r="O8" s="3"/>
      <c r="P8" s="3"/>
      <c r="Q8" s="3"/>
      <c r="R8" s="3"/>
      <c r="S8" s="3"/>
      <c r="T8" s="3"/>
      <c r="U8" s="3"/>
      <c r="V8" s="3"/>
      <c r="W8" s="247"/>
      <c r="X8" s="3"/>
      <c r="Y8" s="247"/>
      <c r="Z8" s="3"/>
      <c r="AA8" s="3"/>
      <c r="AB8" s="3"/>
      <c r="AC8" s="3"/>
      <c r="AD8" s="3"/>
      <c r="AE8" s="3"/>
    </row>
    <row r="9" spans="1:35">
      <c r="A9" s="3"/>
      <c r="B9" s="3"/>
      <c r="C9" s="3"/>
      <c r="D9" s="3"/>
      <c r="E9" s="3"/>
      <c r="F9" s="3"/>
      <c r="G9" s="3"/>
      <c r="H9" s="3"/>
      <c r="I9" s="3"/>
      <c r="J9" s="3"/>
      <c r="K9" s="3"/>
      <c r="L9" s="3"/>
      <c r="M9" s="3"/>
      <c r="N9" s="3"/>
      <c r="O9" s="3"/>
      <c r="P9" s="3"/>
      <c r="Q9" s="3"/>
      <c r="R9" s="3"/>
      <c r="S9" s="3"/>
      <c r="T9" s="3"/>
      <c r="U9" s="3"/>
      <c r="V9" s="3"/>
      <c r="W9" s="247"/>
      <c r="X9" s="3"/>
      <c r="Y9" s="247"/>
      <c r="Z9" s="3"/>
      <c r="AA9" s="3"/>
      <c r="AB9" s="3"/>
      <c r="AC9" s="3"/>
      <c r="AD9" s="3"/>
      <c r="AE9" s="3"/>
    </row>
    <row r="10" spans="1:35" ht="15.75" customHeight="1" outlineLevel="1">
      <c r="A10" s="1094"/>
      <c r="B10" s="1094"/>
      <c r="C10" s="1095" t="s">
        <v>999</v>
      </c>
      <c r="D10" s="1095"/>
      <c r="E10" s="1095"/>
      <c r="F10" s="1095"/>
      <c r="G10" s="1095"/>
      <c r="H10" s="1095"/>
      <c r="I10" s="1095"/>
      <c r="J10" s="1095"/>
      <c r="K10" s="1096"/>
      <c r="L10" s="1095"/>
      <c r="M10" s="1095"/>
      <c r="N10" s="1095"/>
      <c r="O10" s="1095"/>
      <c r="P10" s="1095"/>
      <c r="Q10" s="1095"/>
      <c r="R10" s="1095"/>
      <c r="S10" s="1097"/>
      <c r="T10" s="1095"/>
      <c r="U10" s="1095"/>
      <c r="V10" s="1094"/>
      <c r="W10" s="1595" t="s">
        <v>1000</v>
      </c>
      <c r="X10" s="1596"/>
      <c r="Y10" s="1596"/>
      <c r="Z10" s="1094"/>
      <c r="AA10" s="46"/>
      <c r="AB10" s="1094"/>
      <c r="AC10" s="1097" t="s">
        <v>815</v>
      </c>
      <c r="AD10" s="1097"/>
      <c r="AE10" s="1097"/>
    </row>
    <row r="11" spans="1:35" ht="4.3499999999999996" customHeight="1">
      <c r="A11" s="2"/>
      <c r="B11" s="2"/>
      <c r="C11" s="1099" t="s">
        <v>83</v>
      </c>
      <c r="D11" s="1099" t="s">
        <v>83</v>
      </c>
      <c r="E11" s="1099" t="s">
        <v>83</v>
      </c>
      <c r="F11" s="1099" t="s">
        <v>83</v>
      </c>
      <c r="G11" s="1099"/>
      <c r="H11" s="1099"/>
      <c r="I11" s="1099" t="s">
        <v>83</v>
      </c>
      <c r="J11" s="1099" t="s">
        <v>83</v>
      </c>
      <c r="K11" s="1099" t="s">
        <v>83</v>
      </c>
      <c r="L11" s="1099" t="s">
        <v>83</v>
      </c>
      <c r="M11" s="1099" t="s">
        <v>83</v>
      </c>
      <c r="N11" s="1099" t="s">
        <v>83</v>
      </c>
      <c r="O11" s="1099" t="s">
        <v>83</v>
      </c>
      <c r="P11" s="1099" t="s">
        <v>83</v>
      </c>
      <c r="Q11" s="1099" t="s">
        <v>83</v>
      </c>
      <c r="R11" s="1099" t="s">
        <v>83</v>
      </c>
      <c r="S11" s="1098" t="s">
        <v>83</v>
      </c>
      <c r="T11" s="1099"/>
      <c r="U11" s="1099" t="s">
        <v>83</v>
      </c>
      <c r="V11" s="2"/>
      <c r="W11" s="1100" t="s">
        <v>83</v>
      </c>
      <c r="X11" s="1099" t="s">
        <v>83</v>
      </c>
      <c r="Y11" s="1100" t="s">
        <v>83</v>
      </c>
      <c r="Z11" s="2" t="s">
        <v>83</v>
      </c>
      <c r="AA11" s="2" t="s">
        <v>83</v>
      </c>
      <c r="AB11" s="2"/>
      <c r="AC11" s="2"/>
      <c r="AD11" s="2"/>
      <c r="AE11" s="2"/>
    </row>
    <row r="12" spans="1:35" ht="14.1" customHeight="1">
      <c r="A12" s="1094"/>
      <c r="B12" s="1094"/>
      <c r="C12" s="46"/>
      <c r="D12" s="1094"/>
      <c r="E12" s="1098" t="s">
        <v>1001</v>
      </c>
      <c r="F12" s="1094"/>
      <c r="G12" s="1094"/>
      <c r="H12" s="1094"/>
      <c r="I12" s="1094"/>
      <c r="J12" s="1094"/>
      <c r="K12" s="1094"/>
      <c r="L12" s="1094"/>
      <c r="M12" s="1094"/>
      <c r="N12" s="1094"/>
      <c r="O12" s="1094" t="s">
        <v>83</v>
      </c>
      <c r="P12" s="1094"/>
      <c r="Q12" s="1094"/>
      <c r="R12" s="1094"/>
      <c r="S12" s="1098" t="s">
        <v>83</v>
      </c>
      <c r="T12" s="1094"/>
      <c r="U12" s="1094"/>
      <c r="V12" s="1094"/>
      <c r="W12" s="1101"/>
      <c r="X12" s="1094"/>
      <c r="Y12" s="1101"/>
      <c r="Z12" s="1094"/>
      <c r="AA12" s="1098" t="s">
        <v>1002</v>
      </c>
      <c r="AB12" s="1094"/>
      <c r="AC12" s="1102"/>
      <c r="AD12" s="1102"/>
      <c r="AE12" s="1102"/>
    </row>
    <row r="13" spans="1:35" ht="14.1" customHeight="1">
      <c r="A13" s="1094"/>
      <c r="B13" s="1094"/>
      <c r="C13" s="1098" t="s">
        <v>83</v>
      </c>
      <c r="D13" s="1094"/>
      <c r="E13" s="1098" t="s">
        <v>1003</v>
      </c>
      <c r="F13" s="1094"/>
      <c r="G13" s="1098" t="s">
        <v>1004</v>
      </c>
      <c r="H13" s="1094"/>
      <c r="I13" s="1098" t="s">
        <v>83</v>
      </c>
      <c r="J13" s="1094"/>
      <c r="K13" s="1098" t="s">
        <v>1005</v>
      </c>
      <c r="L13" s="1094"/>
      <c r="M13" s="1098" t="s">
        <v>1006</v>
      </c>
      <c r="N13" s="1094"/>
      <c r="O13" s="1098" t="s">
        <v>1006</v>
      </c>
      <c r="P13" s="1094"/>
      <c r="Q13" s="1098" t="s">
        <v>1007</v>
      </c>
      <c r="R13" s="1094"/>
      <c r="S13" s="1098" t="s">
        <v>83</v>
      </c>
      <c r="T13" s="1094"/>
      <c r="U13" s="1098" t="s">
        <v>1008</v>
      </c>
      <c r="V13" s="1094"/>
      <c r="W13" s="1098" t="s">
        <v>1009</v>
      </c>
      <c r="X13" s="1094"/>
      <c r="Y13" s="1098" t="s">
        <v>1010</v>
      </c>
      <c r="Z13" s="1094"/>
      <c r="AA13" s="1098" t="s">
        <v>1011</v>
      </c>
      <c r="AB13" s="1094"/>
      <c r="AC13" s="1094" t="s">
        <v>83</v>
      </c>
      <c r="AD13" s="1094"/>
      <c r="AE13" s="1094" t="s">
        <v>83</v>
      </c>
      <c r="AF13" s="1597"/>
      <c r="AG13" s="1597"/>
      <c r="AH13" s="1597"/>
      <c r="AI13" s="1597"/>
    </row>
    <row r="14" spans="1:35" ht="14.1" customHeight="1">
      <c r="A14" s="1098" t="s">
        <v>1012</v>
      </c>
      <c r="B14" s="1094"/>
      <c r="C14" s="1098" t="s">
        <v>1013</v>
      </c>
      <c r="D14" s="1094"/>
      <c r="E14" s="1098" t="s">
        <v>1014</v>
      </c>
      <c r="F14" s="1094"/>
      <c r="G14" s="1103" t="s">
        <v>1015</v>
      </c>
      <c r="H14" s="1094"/>
      <c r="I14" s="1098" t="s">
        <v>1016</v>
      </c>
      <c r="J14" s="1094"/>
      <c r="K14" s="1094" t="s">
        <v>1017</v>
      </c>
      <c r="L14" s="1094"/>
      <c r="M14" s="1098" t="s">
        <v>1018</v>
      </c>
      <c r="N14" s="1094"/>
      <c r="O14" s="1098" t="s">
        <v>1019</v>
      </c>
      <c r="P14" s="1094"/>
      <c r="Q14" s="1098" t="s">
        <v>1020</v>
      </c>
      <c r="R14" s="1094"/>
      <c r="S14" s="1103" t="s">
        <v>1021</v>
      </c>
      <c r="T14" s="1094"/>
      <c r="U14" s="1098" t="s">
        <v>1022</v>
      </c>
      <c r="V14" s="1094"/>
      <c r="W14" s="1098" t="s">
        <v>1023</v>
      </c>
      <c r="X14" s="1094"/>
      <c r="Y14" s="1098" t="s">
        <v>1023</v>
      </c>
      <c r="Z14" s="1094"/>
      <c r="AA14" s="1098" t="s">
        <v>1024</v>
      </c>
      <c r="AB14" s="1094"/>
      <c r="AC14" s="1104" t="s">
        <v>2276</v>
      </c>
      <c r="AD14" s="1098"/>
      <c r="AE14" s="1104" t="s">
        <v>2190</v>
      </c>
    </row>
    <row r="15" spans="1:35" ht="4.3499999999999996" customHeight="1">
      <c r="A15" s="248"/>
      <c r="B15" s="3"/>
      <c r="C15" s="248"/>
      <c r="D15" s="3"/>
      <c r="E15" s="248"/>
      <c r="F15" s="3"/>
      <c r="G15" s="3"/>
      <c r="H15" s="3"/>
      <c r="I15" s="248"/>
      <c r="J15" s="3"/>
      <c r="K15" s="248"/>
      <c r="L15" s="3"/>
      <c r="M15" s="248"/>
      <c r="N15" s="3"/>
      <c r="O15" s="248"/>
      <c r="P15" s="3"/>
      <c r="Q15" s="248"/>
      <c r="R15" s="3"/>
      <c r="S15" s="3"/>
      <c r="T15" s="3"/>
      <c r="U15" s="248"/>
      <c r="V15" s="3"/>
      <c r="W15" s="1105"/>
      <c r="X15" s="3"/>
      <c r="Y15" s="1105"/>
      <c r="Z15" s="3"/>
      <c r="AA15" s="248"/>
      <c r="AB15" s="3"/>
      <c r="AC15" s="248"/>
      <c r="AD15" s="3"/>
      <c r="AE15" s="248"/>
    </row>
    <row r="16" spans="1:35" ht="15.95" customHeight="1">
      <c r="A16" s="1106" t="s">
        <v>1025</v>
      </c>
      <c r="B16" s="1106" t="s">
        <v>83</v>
      </c>
      <c r="C16" s="1107">
        <v>0</v>
      </c>
      <c r="D16" s="1108"/>
      <c r="E16" s="1107">
        <v>0</v>
      </c>
      <c r="F16" s="1108"/>
      <c r="G16" s="1107">
        <v>0</v>
      </c>
      <c r="H16" s="1108"/>
      <c r="I16" s="1107">
        <v>37773</v>
      </c>
      <c r="J16" s="1108"/>
      <c r="K16" s="1107">
        <v>372736</v>
      </c>
      <c r="L16" s="1108"/>
      <c r="M16" s="1107">
        <v>0</v>
      </c>
      <c r="N16" s="1108"/>
      <c r="O16" s="1107">
        <v>13475</v>
      </c>
      <c r="P16" s="1108"/>
      <c r="Q16" s="1107">
        <v>0</v>
      </c>
      <c r="R16" s="1108"/>
      <c r="S16" s="1107">
        <v>0</v>
      </c>
      <c r="T16" s="36"/>
      <c r="U16" s="1109">
        <f t="shared" ref="U16:U60" si="0">ROUND(SUM(C16:S16),1)</f>
        <v>423984</v>
      </c>
      <c r="V16" s="1110"/>
      <c r="W16" s="1107">
        <v>81430</v>
      </c>
      <c r="X16" s="1109" t="s">
        <v>83</v>
      </c>
      <c r="Y16" s="1107">
        <v>32536</v>
      </c>
      <c r="Z16" s="1109"/>
      <c r="AA16" s="1107">
        <v>12</v>
      </c>
      <c r="AB16" s="1110"/>
      <c r="AC16" s="1109">
        <f>ROUND(SUM(U16:AA16),1)</f>
        <v>537962</v>
      </c>
      <c r="AD16" s="1109"/>
      <c r="AE16" s="1107">
        <v>508518</v>
      </c>
      <c r="AG16" s="1111"/>
    </row>
    <row r="17" spans="1:33" ht="15.95" customHeight="1">
      <c r="A17" s="1106" t="s">
        <v>1026</v>
      </c>
      <c r="B17" s="1112" t="s">
        <v>83</v>
      </c>
      <c r="C17" s="1113">
        <v>0</v>
      </c>
      <c r="D17" s="1114"/>
      <c r="E17" s="1113">
        <v>0</v>
      </c>
      <c r="F17" s="1114"/>
      <c r="G17" s="1113">
        <v>0</v>
      </c>
      <c r="H17" s="1114"/>
      <c r="I17" s="1113">
        <v>0</v>
      </c>
      <c r="J17" s="1114"/>
      <c r="K17" s="1113">
        <v>0</v>
      </c>
      <c r="L17" s="1114"/>
      <c r="M17" s="1113">
        <v>0</v>
      </c>
      <c r="N17" s="1114"/>
      <c r="O17" s="1113">
        <v>0</v>
      </c>
      <c r="P17" s="1114"/>
      <c r="Q17" s="1113">
        <v>0</v>
      </c>
      <c r="R17" s="1114"/>
      <c r="S17" s="1113">
        <v>0</v>
      </c>
      <c r="T17" s="1115" t="s">
        <v>83</v>
      </c>
      <c r="U17" s="1115">
        <f t="shared" si="0"/>
        <v>0</v>
      </c>
      <c r="V17" s="1115" t="s">
        <v>83</v>
      </c>
      <c r="W17" s="1113">
        <v>5052</v>
      </c>
      <c r="X17" s="1115" t="s">
        <v>83</v>
      </c>
      <c r="Y17" s="1113">
        <v>1025</v>
      </c>
      <c r="Z17" s="1115"/>
      <c r="AA17" s="1113">
        <v>0</v>
      </c>
      <c r="AB17" s="1115" t="s">
        <v>83</v>
      </c>
      <c r="AC17" s="1115">
        <f>ROUND(SUM(U17:AB17),1)</f>
        <v>6077</v>
      </c>
      <c r="AD17" s="1115" t="s">
        <v>83</v>
      </c>
      <c r="AE17" s="1113">
        <v>5936</v>
      </c>
      <c r="AG17" s="1111"/>
    </row>
    <row r="18" spans="1:33" ht="15.95" customHeight="1">
      <c r="A18" s="1106" t="s">
        <v>1027</v>
      </c>
      <c r="B18" s="1106" t="s">
        <v>83</v>
      </c>
      <c r="C18" s="1113">
        <v>0</v>
      </c>
      <c r="D18" s="1114"/>
      <c r="E18" s="1113">
        <v>0</v>
      </c>
      <c r="F18" s="1114"/>
      <c r="G18" s="1113">
        <v>0</v>
      </c>
      <c r="H18" s="1114"/>
      <c r="I18" s="1113">
        <v>28715</v>
      </c>
      <c r="J18" s="1114"/>
      <c r="K18" s="1113">
        <v>198944</v>
      </c>
      <c r="L18" s="1114"/>
      <c r="M18" s="1113">
        <v>0</v>
      </c>
      <c r="N18" s="1114"/>
      <c r="O18" s="1113">
        <v>27</v>
      </c>
      <c r="P18" s="1114"/>
      <c r="Q18" s="1113">
        <v>0</v>
      </c>
      <c r="R18" s="1114"/>
      <c r="S18" s="1113">
        <v>0</v>
      </c>
      <c r="T18" s="1106"/>
      <c r="U18" s="1115">
        <f t="shared" si="0"/>
        <v>227686</v>
      </c>
      <c r="V18" s="1106"/>
      <c r="W18" s="1113">
        <v>2091</v>
      </c>
      <c r="X18" s="1115" t="s">
        <v>83</v>
      </c>
      <c r="Y18" s="1113">
        <v>896</v>
      </c>
      <c r="Z18" s="1115"/>
      <c r="AA18" s="1113">
        <v>0</v>
      </c>
      <c r="AB18" s="1106"/>
      <c r="AC18" s="1115">
        <f t="shared" ref="AC18:AC62" si="1">ROUND(SUM(U18:AA18),1)</f>
        <v>230673</v>
      </c>
      <c r="AD18" s="1112"/>
      <c r="AE18" s="1113">
        <v>222933</v>
      </c>
    </row>
    <row r="19" spans="1:33" ht="15.95" customHeight="1">
      <c r="A19" s="1106" t="s">
        <v>1028</v>
      </c>
      <c r="B19" s="932" t="s">
        <v>83</v>
      </c>
      <c r="C19" s="1113">
        <v>353</v>
      </c>
      <c r="D19" s="1114"/>
      <c r="E19" s="1113">
        <v>0</v>
      </c>
      <c r="F19" s="1114"/>
      <c r="G19" s="1113">
        <v>856</v>
      </c>
      <c r="H19" s="1114"/>
      <c r="I19" s="1113">
        <v>0</v>
      </c>
      <c r="J19" s="1114"/>
      <c r="K19" s="1113">
        <v>0</v>
      </c>
      <c r="L19" s="1114"/>
      <c r="M19" s="1113">
        <v>0</v>
      </c>
      <c r="N19" s="1114"/>
      <c r="O19" s="1113">
        <v>0</v>
      </c>
      <c r="P19" s="1114"/>
      <c r="Q19" s="1113">
        <v>56605</v>
      </c>
      <c r="R19" s="1114"/>
      <c r="S19" s="1113">
        <v>0</v>
      </c>
      <c r="U19" s="1115">
        <f t="shared" si="0"/>
        <v>57814</v>
      </c>
      <c r="W19" s="1113">
        <v>41865</v>
      </c>
      <c r="X19" s="1115" t="s">
        <v>83</v>
      </c>
      <c r="Y19" s="1113">
        <v>9962</v>
      </c>
      <c r="Z19" s="1115"/>
      <c r="AA19" s="1113">
        <v>0</v>
      </c>
      <c r="AC19" s="1115">
        <f t="shared" si="1"/>
        <v>109641</v>
      </c>
      <c r="AD19" s="1091"/>
      <c r="AE19" s="1113">
        <v>95452</v>
      </c>
    </row>
    <row r="20" spans="1:33" ht="15.95" customHeight="1">
      <c r="A20" s="1106" t="s">
        <v>1029</v>
      </c>
      <c r="B20" s="1106" t="s">
        <v>83</v>
      </c>
      <c r="C20" s="1113">
        <v>0</v>
      </c>
      <c r="D20" s="1114"/>
      <c r="E20" s="1113">
        <v>0</v>
      </c>
      <c r="F20" s="1114"/>
      <c r="G20" s="1113">
        <v>0</v>
      </c>
      <c r="H20" s="1114"/>
      <c r="I20" s="1113">
        <v>0</v>
      </c>
      <c r="J20" s="1114"/>
      <c r="K20" s="1113">
        <v>0</v>
      </c>
      <c r="L20" s="1114"/>
      <c r="M20" s="1113">
        <v>0</v>
      </c>
      <c r="N20" s="1114"/>
      <c r="O20" s="1113">
        <v>0</v>
      </c>
      <c r="P20" s="1114"/>
      <c r="Q20" s="1113">
        <v>53</v>
      </c>
      <c r="R20" s="1114"/>
      <c r="S20" s="1113">
        <v>0</v>
      </c>
      <c r="T20" s="1106"/>
      <c r="U20" s="1115">
        <f t="shared" si="0"/>
        <v>53</v>
      </c>
      <c r="V20" s="1106"/>
      <c r="W20" s="1113">
        <v>13152</v>
      </c>
      <c r="X20" s="1115" t="s">
        <v>83</v>
      </c>
      <c r="Y20" s="1113">
        <v>1293</v>
      </c>
      <c r="Z20" s="1115"/>
      <c r="AA20" s="1113">
        <v>0</v>
      </c>
      <c r="AB20" s="1106"/>
      <c r="AC20" s="1115">
        <f t="shared" si="1"/>
        <v>14498</v>
      </c>
      <c r="AD20" s="1112"/>
      <c r="AE20" s="1113">
        <v>12591</v>
      </c>
    </row>
    <row r="21" spans="1:33" ht="15.95" customHeight="1">
      <c r="A21" s="1106" t="s">
        <v>1030</v>
      </c>
      <c r="B21" s="1106" t="s">
        <v>83</v>
      </c>
      <c r="C21" s="1113">
        <v>89031</v>
      </c>
      <c r="D21" s="1114"/>
      <c r="E21" s="1113">
        <v>0</v>
      </c>
      <c r="F21" s="1114"/>
      <c r="G21" s="1113">
        <v>140</v>
      </c>
      <c r="H21" s="1114"/>
      <c r="I21" s="1113">
        <v>0</v>
      </c>
      <c r="J21" s="1114"/>
      <c r="K21" s="1113">
        <v>0</v>
      </c>
      <c r="L21" s="1114"/>
      <c r="M21" s="1113">
        <v>0</v>
      </c>
      <c r="N21" s="1114"/>
      <c r="O21" s="1113">
        <v>0</v>
      </c>
      <c r="P21" s="1114"/>
      <c r="Q21" s="1113">
        <v>0</v>
      </c>
      <c r="R21" s="1114"/>
      <c r="S21" s="1113">
        <v>0</v>
      </c>
      <c r="T21" s="1106" t="s">
        <v>83</v>
      </c>
      <c r="U21" s="1115">
        <f t="shared" si="0"/>
        <v>89171</v>
      </c>
      <c r="V21" s="1106"/>
      <c r="W21" s="1113">
        <v>3350</v>
      </c>
      <c r="X21" s="1115" t="s">
        <v>83</v>
      </c>
      <c r="Y21" s="1113">
        <v>2633</v>
      </c>
      <c r="Z21" s="1115"/>
      <c r="AA21" s="1113">
        <v>0</v>
      </c>
      <c r="AB21" s="1106"/>
      <c r="AC21" s="1115">
        <f t="shared" si="1"/>
        <v>95154</v>
      </c>
      <c r="AD21" s="1112"/>
      <c r="AE21" s="1113">
        <v>87648</v>
      </c>
    </row>
    <row r="22" spans="1:33" ht="15.95" customHeight="1">
      <c r="A22" s="1106" t="s">
        <v>1031</v>
      </c>
      <c r="B22" s="1106" t="s">
        <v>83</v>
      </c>
      <c r="C22" s="1113">
        <v>0</v>
      </c>
      <c r="D22" s="1114"/>
      <c r="E22" s="1113">
        <v>0</v>
      </c>
      <c r="F22" s="1114"/>
      <c r="G22" s="1113">
        <v>0</v>
      </c>
      <c r="H22" s="1114"/>
      <c r="I22" s="1113">
        <v>0</v>
      </c>
      <c r="J22" s="1114"/>
      <c r="K22" s="1113">
        <v>0</v>
      </c>
      <c r="L22" s="1114"/>
      <c r="M22" s="1113">
        <v>0</v>
      </c>
      <c r="N22" s="1114"/>
      <c r="O22" s="1113">
        <v>0</v>
      </c>
      <c r="P22" s="1114"/>
      <c r="Q22" s="1113">
        <v>0</v>
      </c>
      <c r="R22" s="1114"/>
      <c r="S22" s="1113">
        <v>0</v>
      </c>
      <c r="T22" s="61"/>
      <c r="U22" s="1115">
        <f t="shared" si="0"/>
        <v>0</v>
      </c>
      <c r="V22" s="1106"/>
      <c r="W22" s="1113">
        <v>32408</v>
      </c>
      <c r="X22" s="1115" t="s">
        <v>83</v>
      </c>
      <c r="Y22" s="1113">
        <v>4191</v>
      </c>
      <c r="Z22" s="1115"/>
      <c r="AA22" s="1113">
        <v>1076</v>
      </c>
      <c r="AB22" s="1106"/>
      <c r="AC22" s="1115">
        <f t="shared" si="1"/>
        <v>37675</v>
      </c>
      <c r="AD22" s="1112"/>
      <c r="AE22" s="1113">
        <v>32352</v>
      </c>
    </row>
    <row r="23" spans="1:33" ht="15.95" customHeight="1">
      <c r="A23" s="1106" t="s">
        <v>1032</v>
      </c>
      <c r="B23" s="1106" t="s">
        <v>83</v>
      </c>
      <c r="C23" s="1113">
        <v>5777</v>
      </c>
      <c r="D23" s="1114"/>
      <c r="E23" s="1113">
        <v>0</v>
      </c>
      <c r="F23" s="1114"/>
      <c r="G23" s="1113">
        <v>94745</v>
      </c>
      <c r="H23" s="1114"/>
      <c r="I23" s="1113">
        <v>154157</v>
      </c>
      <c r="J23" s="1114"/>
      <c r="K23" s="1113">
        <v>26</v>
      </c>
      <c r="L23" s="1114"/>
      <c r="M23" s="1113">
        <v>0</v>
      </c>
      <c r="N23" s="1114"/>
      <c r="O23" s="1113">
        <v>3571716</v>
      </c>
      <c r="P23" s="1114"/>
      <c r="Q23" s="1113">
        <v>0</v>
      </c>
      <c r="R23" s="1114"/>
      <c r="S23" s="1113">
        <v>0</v>
      </c>
      <c r="T23" s="1106"/>
      <c r="U23" s="1115">
        <f t="shared" si="0"/>
        <v>3826421</v>
      </c>
      <c r="V23" s="1106"/>
      <c r="W23" s="1113">
        <v>178767</v>
      </c>
      <c r="X23" s="1115" t="s">
        <v>83</v>
      </c>
      <c r="Y23" s="1113">
        <v>61166</v>
      </c>
      <c r="Z23" s="1115"/>
      <c r="AA23" s="1113">
        <v>0</v>
      </c>
      <c r="AB23" s="1106"/>
      <c r="AC23" s="1115">
        <f t="shared" si="1"/>
        <v>4066354</v>
      </c>
      <c r="AD23" s="1106"/>
      <c r="AE23" s="1113">
        <v>2958562</v>
      </c>
    </row>
    <row r="24" spans="1:33" ht="15.95" customHeight="1">
      <c r="A24" s="1106" t="s">
        <v>1033</v>
      </c>
      <c r="B24" s="1106" t="s">
        <v>83</v>
      </c>
      <c r="C24" s="1113">
        <v>2283981</v>
      </c>
      <c r="D24" s="1114"/>
      <c r="E24" s="1113">
        <v>0</v>
      </c>
      <c r="F24" s="1114"/>
      <c r="G24" s="1113">
        <v>0</v>
      </c>
      <c r="H24" s="1114"/>
      <c r="I24" s="1113">
        <v>0</v>
      </c>
      <c r="J24" s="1114"/>
      <c r="K24" s="1113">
        <v>0</v>
      </c>
      <c r="L24" s="1114"/>
      <c r="M24" s="1113">
        <v>0</v>
      </c>
      <c r="N24" s="1114"/>
      <c r="O24" s="1113">
        <v>0</v>
      </c>
      <c r="P24" s="1114"/>
      <c r="Q24" s="1113">
        <v>6000</v>
      </c>
      <c r="R24" s="1114"/>
      <c r="S24" s="1113">
        <v>0</v>
      </c>
      <c r="T24" s="1106"/>
      <c r="U24" s="1115">
        <f t="shared" si="0"/>
        <v>2289981</v>
      </c>
      <c r="V24" s="1106"/>
      <c r="W24" s="1113">
        <v>0</v>
      </c>
      <c r="X24" s="1115" t="s">
        <v>83</v>
      </c>
      <c r="Y24" s="1113">
        <v>0</v>
      </c>
      <c r="Z24" s="1115"/>
      <c r="AA24" s="1113">
        <v>0</v>
      </c>
      <c r="AB24" s="1106"/>
      <c r="AC24" s="1115">
        <f t="shared" si="1"/>
        <v>2289981</v>
      </c>
      <c r="AD24" s="1112"/>
      <c r="AE24" s="1113">
        <v>2122357</v>
      </c>
    </row>
    <row r="25" spans="1:33" ht="15.95" customHeight="1">
      <c r="A25" s="1106" t="s">
        <v>1034</v>
      </c>
      <c r="B25" s="1106" t="s">
        <v>83</v>
      </c>
      <c r="C25" s="1113">
        <v>0</v>
      </c>
      <c r="D25" s="1114"/>
      <c r="E25" s="1113">
        <v>0</v>
      </c>
      <c r="F25" s="1114"/>
      <c r="G25" s="1113">
        <v>311</v>
      </c>
      <c r="H25" s="1114"/>
      <c r="I25" s="1113">
        <v>0</v>
      </c>
      <c r="J25" s="1114"/>
      <c r="K25" s="1113">
        <v>0</v>
      </c>
      <c r="L25" s="1114"/>
      <c r="M25" s="1113">
        <v>0</v>
      </c>
      <c r="N25" s="1114"/>
      <c r="O25" s="1113">
        <v>0</v>
      </c>
      <c r="P25" s="1114"/>
      <c r="Q25" s="1113">
        <v>0</v>
      </c>
      <c r="R25" s="1114"/>
      <c r="S25" s="1113">
        <v>0</v>
      </c>
      <c r="T25" s="1106"/>
      <c r="U25" s="1115">
        <f t="shared" si="0"/>
        <v>311</v>
      </c>
      <c r="V25" s="1106"/>
      <c r="W25" s="1113">
        <v>32549</v>
      </c>
      <c r="X25" s="1115" t="s">
        <v>83</v>
      </c>
      <c r="Y25" s="1113">
        <v>19287</v>
      </c>
      <c r="Z25" s="1115"/>
      <c r="AA25" s="1113">
        <v>0</v>
      </c>
      <c r="AB25" s="1106"/>
      <c r="AC25" s="1115">
        <f t="shared" si="1"/>
        <v>52147</v>
      </c>
      <c r="AD25" s="1112"/>
      <c r="AE25" s="1113">
        <v>36610</v>
      </c>
      <c r="AF25" s="1092" t="s">
        <v>83</v>
      </c>
    </row>
    <row r="26" spans="1:33" ht="15.95" customHeight="1">
      <c r="A26" s="1106" t="s">
        <v>1035</v>
      </c>
      <c r="B26" s="1106" t="s">
        <v>83</v>
      </c>
      <c r="C26" s="1113">
        <v>0</v>
      </c>
      <c r="D26" s="1114"/>
      <c r="E26" s="1113">
        <v>0</v>
      </c>
      <c r="F26" s="1114"/>
      <c r="G26" s="1113">
        <v>0</v>
      </c>
      <c r="H26" s="1114"/>
      <c r="I26" s="1113">
        <v>0</v>
      </c>
      <c r="J26" s="1114"/>
      <c r="K26" s="1113">
        <v>0</v>
      </c>
      <c r="L26" s="1114"/>
      <c r="M26" s="1113">
        <v>0</v>
      </c>
      <c r="N26" s="1114"/>
      <c r="O26" s="1113">
        <v>0</v>
      </c>
      <c r="P26" s="1114"/>
      <c r="Q26" s="1113">
        <v>0</v>
      </c>
      <c r="R26" s="1114"/>
      <c r="S26" s="1113">
        <v>0</v>
      </c>
      <c r="T26" s="1106"/>
      <c r="U26" s="1115">
        <f t="shared" si="0"/>
        <v>0</v>
      </c>
      <c r="V26" s="1106"/>
      <c r="W26" s="1113">
        <v>4894</v>
      </c>
      <c r="X26" s="1115" t="s">
        <v>83</v>
      </c>
      <c r="Y26" s="1113">
        <v>477</v>
      </c>
      <c r="Z26" s="1115"/>
      <c r="AA26" s="1113">
        <v>0</v>
      </c>
      <c r="AB26" s="1106"/>
      <c r="AC26" s="1115">
        <f t="shared" si="1"/>
        <v>5371</v>
      </c>
      <c r="AD26" s="1112"/>
      <c r="AE26" s="1113">
        <v>4371</v>
      </c>
    </row>
    <row r="27" spans="1:33" ht="15.95" customHeight="1">
      <c r="A27" s="1106" t="s">
        <v>1036</v>
      </c>
      <c r="B27" s="1106" t="s">
        <v>83</v>
      </c>
      <c r="C27" s="1113">
        <v>0</v>
      </c>
      <c r="D27" s="1114"/>
      <c r="E27" s="1113">
        <v>0</v>
      </c>
      <c r="F27" s="1114"/>
      <c r="G27" s="1113">
        <v>8130</v>
      </c>
      <c r="H27" s="1114"/>
      <c r="I27" s="1113">
        <v>0</v>
      </c>
      <c r="J27" s="1114"/>
      <c r="K27" s="1113">
        <v>0</v>
      </c>
      <c r="L27" s="1114"/>
      <c r="M27" s="1113">
        <v>38116</v>
      </c>
      <c r="N27" s="1114"/>
      <c r="O27" s="1113">
        <v>0</v>
      </c>
      <c r="P27" s="1114"/>
      <c r="Q27" s="1113">
        <v>0</v>
      </c>
      <c r="R27" s="1114"/>
      <c r="S27" s="1113">
        <v>0</v>
      </c>
      <c r="T27" s="1106"/>
      <c r="U27" s="1115">
        <f t="shared" si="0"/>
        <v>46246</v>
      </c>
      <c r="V27" s="1106"/>
      <c r="W27" s="1113">
        <v>2385773</v>
      </c>
      <c r="X27" s="1115" t="s">
        <v>83</v>
      </c>
      <c r="Y27" s="1113">
        <v>630283</v>
      </c>
      <c r="Z27" s="1115"/>
      <c r="AA27" s="1113">
        <v>222</v>
      </c>
      <c r="AB27" s="1106"/>
      <c r="AC27" s="1115">
        <f t="shared" si="1"/>
        <v>3062524</v>
      </c>
      <c r="AD27" s="1112"/>
      <c r="AE27" s="1113">
        <v>2975573</v>
      </c>
    </row>
    <row r="28" spans="1:33" ht="15.95" customHeight="1">
      <c r="A28" s="1106" t="s">
        <v>1037</v>
      </c>
      <c r="B28" s="1106" t="s">
        <v>83</v>
      </c>
      <c r="C28" s="1113">
        <v>0</v>
      </c>
      <c r="D28" s="1114"/>
      <c r="E28" s="1113">
        <v>0</v>
      </c>
      <c r="F28" s="1114"/>
      <c r="G28" s="1113">
        <v>12800</v>
      </c>
      <c r="H28" s="1114"/>
      <c r="I28" s="1113">
        <v>0</v>
      </c>
      <c r="J28" s="1114"/>
      <c r="K28" s="1113">
        <v>0</v>
      </c>
      <c r="L28" s="1114"/>
      <c r="M28" s="1113">
        <v>518640</v>
      </c>
      <c r="N28" s="1114"/>
      <c r="O28" s="1113">
        <v>0</v>
      </c>
      <c r="P28" s="1114"/>
      <c r="Q28" s="1113">
        <v>0</v>
      </c>
      <c r="R28" s="1114"/>
      <c r="S28" s="1113">
        <v>0</v>
      </c>
      <c r="T28" s="1106"/>
      <c r="U28" s="1115">
        <f t="shared" si="0"/>
        <v>531440</v>
      </c>
      <c r="V28" s="1106"/>
      <c r="W28" s="1113">
        <v>47394</v>
      </c>
      <c r="X28" s="1115" t="s">
        <v>83</v>
      </c>
      <c r="Y28" s="1113">
        <v>15195</v>
      </c>
      <c r="Z28" s="1115"/>
      <c r="AA28" s="1113">
        <v>0</v>
      </c>
      <c r="AB28" s="1106"/>
      <c r="AC28" s="1115">
        <f t="shared" si="1"/>
        <v>594029</v>
      </c>
      <c r="AD28" s="1116"/>
      <c r="AE28" s="1113">
        <v>481521</v>
      </c>
    </row>
    <row r="29" spans="1:33" ht="15.95" customHeight="1">
      <c r="A29" s="1106" t="s">
        <v>2335</v>
      </c>
      <c r="B29" s="1106" t="s">
        <v>83</v>
      </c>
      <c r="C29" s="1113">
        <v>0</v>
      </c>
      <c r="D29" s="1114"/>
      <c r="E29" s="1113">
        <v>0</v>
      </c>
      <c r="F29" s="1114"/>
      <c r="G29" s="1113">
        <v>0</v>
      </c>
      <c r="H29" s="1114"/>
      <c r="I29" s="1113">
        <v>0</v>
      </c>
      <c r="J29" s="1114"/>
      <c r="K29" s="1113">
        <v>0</v>
      </c>
      <c r="L29" s="1114"/>
      <c r="M29" s="1113">
        <v>0</v>
      </c>
      <c r="N29" s="1114"/>
      <c r="O29" s="1113">
        <v>0</v>
      </c>
      <c r="P29" s="1114"/>
      <c r="Q29" s="1113">
        <v>0</v>
      </c>
      <c r="R29" s="1114"/>
      <c r="S29" s="1113">
        <v>0</v>
      </c>
      <c r="T29" s="1106"/>
      <c r="U29" s="1115">
        <f>ROUND(SUM(C29:S29),1)</f>
        <v>0</v>
      </c>
      <c r="V29" s="1106"/>
      <c r="W29" s="1113">
        <v>713</v>
      </c>
      <c r="X29" s="1115"/>
      <c r="Y29" s="1113">
        <v>0</v>
      </c>
      <c r="Z29" s="1115"/>
      <c r="AA29" s="1113">
        <v>0</v>
      </c>
      <c r="AB29" s="1106"/>
      <c r="AC29" s="1115">
        <f>ROUND(SUM(U29:AA29),1)</f>
        <v>713</v>
      </c>
      <c r="AD29" s="1112"/>
      <c r="AE29" s="1113">
        <v>0</v>
      </c>
    </row>
    <row r="30" spans="1:33" ht="15.95" customHeight="1">
      <c r="A30" s="1106" t="s">
        <v>2332</v>
      </c>
      <c r="B30" s="1106" t="s">
        <v>83</v>
      </c>
      <c r="C30" s="1113">
        <v>0</v>
      </c>
      <c r="D30" s="1114"/>
      <c r="E30" s="1113">
        <v>0</v>
      </c>
      <c r="F30" s="1114"/>
      <c r="G30" s="1113">
        <v>0</v>
      </c>
      <c r="H30" s="1114"/>
      <c r="I30" s="1113">
        <v>0</v>
      </c>
      <c r="J30" s="1114"/>
      <c r="K30" s="1113">
        <v>1495</v>
      </c>
      <c r="L30" s="1114"/>
      <c r="M30" s="1113">
        <v>0</v>
      </c>
      <c r="N30" s="1114"/>
      <c r="O30" s="1113">
        <v>0</v>
      </c>
      <c r="P30" s="1114"/>
      <c r="Q30" s="1113">
        <v>59271</v>
      </c>
      <c r="R30" s="1114"/>
      <c r="S30" s="1113">
        <v>0</v>
      </c>
      <c r="T30" s="1106"/>
      <c r="U30" s="1115">
        <f t="shared" si="0"/>
        <v>60766</v>
      </c>
      <c r="V30" s="1106"/>
      <c r="W30" s="1113">
        <v>12763</v>
      </c>
      <c r="X30" s="1115" t="s">
        <v>83</v>
      </c>
      <c r="Y30" s="1113">
        <v>2704</v>
      </c>
      <c r="Z30" s="1115"/>
      <c r="AA30" s="1113">
        <v>0</v>
      </c>
      <c r="AB30" s="1106"/>
      <c r="AC30" s="1115">
        <f t="shared" si="1"/>
        <v>76233</v>
      </c>
      <c r="AD30" s="1112"/>
      <c r="AE30" s="1113">
        <v>58725</v>
      </c>
    </row>
    <row r="31" spans="1:33" ht="15.95" customHeight="1">
      <c r="A31" s="1106" t="s">
        <v>1039</v>
      </c>
      <c r="B31" s="1106" t="s">
        <v>83</v>
      </c>
      <c r="C31" s="1113">
        <v>34631818</v>
      </c>
      <c r="D31" s="1114"/>
      <c r="E31" s="1113">
        <v>0</v>
      </c>
      <c r="F31" s="1114"/>
      <c r="G31" s="1113">
        <v>658</v>
      </c>
      <c r="H31" s="1114"/>
      <c r="I31" s="1113">
        <v>0</v>
      </c>
      <c r="J31" s="1114"/>
      <c r="K31" s="1113">
        <v>0</v>
      </c>
      <c r="L31" s="1114"/>
      <c r="M31" s="1113">
        <v>0</v>
      </c>
      <c r="N31" s="1114"/>
      <c r="O31" s="1113">
        <v>0</v>
      </c>
      <c r="P31" s="1114"/>
      <c r="Q31" s="1113">
        <v>0</v>
      </c>
      <c r="R31" s="1114"/>
      <c r="S31" s="1113">
        <v>0</v>
      </c>
      <c r="T31" s="1106"/>
      <c r="U31" s="1115">
        <f>ROUND(SUM(C31:S31),1)</f>
        <v>34632476</v>
      </c>
      <c r="V31" s="1106"/>
      <c r="W31" s="1113">
        <v>52301</v>
      </c>
      <c r="X31" s="1115" t="s">
        <v>83</v>
      </c>
      <c r="Y31" s="1113">
        <v>34182</v>
      </c>
      <c r="Z31" s="1115"/>
      <c r="AA31" s="1113">
        <v>0</v>
      </c>
      <c r="AB31" s="1106"/>
      <c r="AC31" s="1115">
        <f t="shared" si="1"/>
        <v>34718959</v>
      </c>
      <c r="AD31" s="1112"/>
      <c r="AE31" s="1113">
        <v>33030010</v>
      </c>
    </row>
    <row r="32" spans="1:33" ht="15.95" customHeight="1">
      <c r="A32" s="1106" t="s">
        <v>1040</v>
      </c>
      <c r="B32" s="1106" t="s">
        <v>83</v>
      </c>
      <c r="C32" s="1113">
        <v>0</v>
      </c>
      <c r="D32" s="1114"/>
      <c r="E32" s="1113">
        <v>0</v>
      </c>
      <c r="F32" s="1114"/>
      <c r="G32" s="1113">
        <v>8587</v>
      </c>
      <c r="H32" s="1114"/>
      <c r="I32" s="1113">
        <v>0</v>
      </c>
      <c r="J32" s="1114"/>
      <c r="K32" s="1113">
        <v>0</v>
      </c>
      <c r="L32" s="1114"/>
      <c r="M32" s="1113">
        <v>0</v>
      </c>
      <c r="N32" s="1114"/>
      <c r="O32" s="1113">
        <v>0</v>
      </c>
      <c r="P32" s="1114"/>
      <c r="Q32" s="1113">
        <v>0</v>
      </c>
      <c r="R32" s="1114"/>
      <c r="S32" s="1113">
        <v>0</v>
      </c>
      <c r="T32" s="1106"/>
      <c r="U32" s="1115">
        <f>ROUND(SUM(C32:S32),1)</f>
        <v>8587</v>
      </c>
      <c r="V32" s="1106"/>
      <c r="W32" s="1113">
        <v>15558</v>
      </c>
      <c r="X32" s="1115" t="s">
        <v>83</v>
      </c>
      <c r="Y32" s="1113">
        <v>6385</v>
      </c>
      <c r="Z32" s="1115"/>
      <c r="AA32" s="1113">
        <v>0</v>
      </c>
      <c r="AB32" s="1106"/>
      <c r="AC32" s="1115">
        <f>ROUND(SUM(U32:AA32),1)</f>
        <v>30530</v>
      </c>
      <c r="AD32" s="1112" t="s">
        <v>83</v>
      </c>
      <c r="AE32" s="1113">
        <v>26031</v>
      </c>
    </row>
    <row r="33" spans="1:33" ht="15.95" customHeight="1">
      <c r="A33" s="1106" t="s">
        <v>1041</v>
      </c>
      <c r="B33" s="1110" t="s">
        <v>83</v>
      </c>
      <c r="C33" s="1113">
        <v>0</v>
      </c>
      <c r="D33" s="1114"/>
      <c r="E33" s="1113">
        <v>0</v>
      </c>
      <c r="F33" s="1114"/>
      <c r="G33" s="1113">
        <v>0</v>
      </c>
      <c r="H33" s="1114"/>
      <c r="I33" s="1113">
        <v>0</v>
      </c>
      <c r="J33" s="1114"/>
      <c r="K33" s="1113">
        <v>0</v>
      </c>
      <c r="L33" s="1114"/>
      <c r="M33" s="1113">
        <v>0</v>
      </c>
      <c r="N33" s="1114"/>
      <c r="O33" s="1113">
        <v>0</v>
      </c>
      <c r="P33" s="1114"/>
      <c r="Q33" s="1113">
        <v>0</v>
      </c>
      <c r="R33" s="1114"/>
      <c r="S33" s="1113">
        <v>0</v>
      </c>
      <c r="T33" s="1110" t="s">
        <v>83</v>
      </c>
      <c r="U33" s="1115">
        <f t="shared" si="0"/>
        <v>0</v>
      </c>
      <c r="V33" s="1110" t="s">
        <v>83</v>
      </c>
      <c r="W33" s="1113">
        <v>16519</v>
      </c>
      <c r="X33" s="1115" t="s">
        <v>83</v>
      </c>
      <c r="Y33" s="1113">
        <v>24565</v>
      </c>
      <c r="Z33" s="1115"/>
      <c r="AA33" s="1113">
        <v>6449</v>
      </c>
      <c r="AB33" s="1117" t="s">
        <v>83</v>
      </c>
      <c r="AC33" s="1115">
        <f t="shared" si="1"/>
        <v>47533</v>
      </c>
      <c r="AD33" s="1115" t="s">
        <v>83</v>
      </c>
      <c r="AE33" s="1113">
        <v>41582</v>
      </c>
    </row>
    <row r="34" spans="1:33" ht="15.95" customHeight="1">
      <c r="A34" s="1106" t="s">
        <v>1042</v>
      </c>
      <c r="B34" s="1106" t="s">
        <v>83</v>
      </c>
      <c r="C34" s="1113">
        <v>0</v>
      </c>
      <c r="D34" s="1114"/>
      <c r="E34" s="1113">
        <v>3950</v>
      </c>
      <c r="F34" s="1114"/>
      <c r="G34" s="1113">
        <v>35</v>
      </c>
      <c r="H34" s="1114"/>
      <c r="I34" s="1113">
        <v>0</v>
      </c>
      <c r="J34" s="1114"/>
      <c r="K34" s="1113">
        <v>0</v>
      </c>
      <c r="L34" s="1114"/>
      <c r="M34" s="1113">
        <v>0</v>
      </c>
      <c r="N34" s="1114"/>
      <c r="O34" s="1113">
        <v>0</v>
      </c>
      <c r="P34" s="1114"/>
      <c r="Q34" s="1113">
        <v>0</v>
      </c>
      <c r="R34" s="1114"/>
      <c r="S34" s="1113">
        <v>0</v>
      </c>
      <c r="T34" s="1106"/>
      <c r="U34" s="1115">
        <f t="shared" si="0"/>
        <v>3985</v>
      </c>
      <c r="V34" s="1106"/>
      <c r="W34" s="1113">
        <v>169885</v>
      </c>
      <c r="X34" s="1115" t="s">
        <v>83</v>
      </c>
      <c r="Y34" s="1113">
        <v>14189</v>
      </c>
      <c r="Z34" s="1115"/>
      <c r="AA34" s="1113">
        <v>0</v>
      </c>
      <c r="AB34" s="1106"/>
      <c r="AC34" s="1115">
        <f t="shared" si="1"/>
        <v>188059</v>
      </c>
      <c r="AD34" s="1112"/>
      <c r="AE34" s="1113">
        <v>178886</v>
      </c>
    </row>
    <row r="35" spans="1:33" ht="15.95" customHeight="1">
      <c r="A35" s="1106" t="s">
        <v>2248</v>
      </c>
      <c r="B35" s="1106" t="s">
        <v>83</v>
      </c>
      <c r="C35" s="1113">
        <v>0</v>
      </c>
      <c r="D35" s="1114"/>
      <c r="E35" s="1113">
        <v>0</v>
      </c>
      <c r="F35" s="1114"/>
      <c r="G35" s="1113">
        <v>0</v>
      </c>
      <c r="H35" s="1114"/>
      <c r="I35" s="1113">
        <v>0</v>
      </c>
      <c r="J35" s="1114"/>
      <c r="K35" s="1113">
        <v>0</v>
      </c>
      <c r="L35" s="1114"/>
      <c r="M35" s="1113">
        <v>0</v>
      </c>
      <c r="N35" s="1114"/>
      <c r="O35" s="1113">
        <v>0</v>
      </c>
      <c r="P35" s="1114"/>
      <c r="Q35" s="1113">
        <v>0</v>
      </c>
      <c r="R35" s="1114"/>
      <c r="S35" s="1113">
        <v>0</v>
      </c>
      <c r="T35" s="1106"/>
      <c r="U35" s="1115">
        <f>ROUND(SUM(C35:S35),1)</f>
        <v>0</v>
      </c>
      <c r="V35" s="1106"/>
      <c r="W35" s="1113">
        <v>6716</v>
      </c>
      <c r="X35" s="1115" t="s">
        <v>83</v>
      </c>
      <c r="Y35" s="1113">
        <v>1844</v>
      </c>
      <c r="Z35" s="1115"/>
      <c r="AA35" s="1113">
        <v>0</v>
      </c>
      <c r="AB35" s="1106"/>
      <c r="AC35" s="1115">
        <f>ROUND(SUM(U35:AA35),1)</f>
        <v>8560</v>
      </c>
      <c r="AD35" s="1112"/>
      <c r="AE35" s="1113">
        <v>6875</v>
      </c>
    </row>
    <row r="36" spans="1:33" ht="15.95" customHeight="1">
      <c r="A36" s="1106" t="s">
        <v>1043</v>
      </c>
      <c r="B36" s="932" t="s">
        <v>83</v>
      </c>
      <c r="C36" s="1113">
        <v>0</v>
      </c>
      <c r="D36" s="1114"/>
      <c r="E36" s="1113">
        <v>0</v>
      </c>
      <c r="F36" s="1114"/>
      <c r="G36" s="1113">
        <v>0</v>
      </c>
      <c r="H36" s="1114"/>
      <c r="I36" s="1113">
        <v>0</v>
      </c>
      <c r="J36" s="1114"/>
      <c r="K36" s="1113">
        <v>0</v>
      </c>
      <c r="L36" s="1114"/>
      <c r="M36" s="1113">
        <v>0</v>
      </c>
      <c r="N36" s="1114"/>
      <c r="O36" s="1113">
        <v>0</v>
      </c>
      <c r="P36" s="1114"/>
      <c r="Q36" s="1113">
        <v>0</v>
      </c>
      <c r="R36" s="1114"/>
      <c r="S36" s="1113">
        <v>0</v>
      </c>
      <c r="T36" s="1106"/>
      <c r="U36" s="1115">
        <f t="shared" si="0"/>
        <v>0</v>
      </c>
      <c r="V36" s="1106"/>
      <c r="W36" s="1113">
        <v>19220</v>
      </c>
      <c r="X36" s="1115" t="s">
        <v>83</v>
      </c>
      <c r="Y36" s="1113">
        <v>4139</v>
      </c>
      <c r="Z36" s="1115"/>
      <c r="AA36" s="1113">
        <v>0</v>
      </c>
      <c r="AB36" s="1106"/>
      <c r="AC36" s="1115">
        <f t="shared" si="1"/>
        <v>23359</v>
      </c>
      <c r="AD36" s="1106"/>
      <c r="AE36" s="1113">
        <v>22721</v>
      </c>
    </row>
    <row r="37" spans="1:33" ht="15.95" customHeight="1">
      <c r="A37" s="1106" t="s">
        <v>1044</v>
      </c>
      <c r="B37" s="1106" t="s">
        <v>83</v>
      </c>
      <c r="C37" s="1113">
        <v>0</v>
      </c>
      <c r="D37" s="1114"/>
      <c r="E37" s="1113">
        <v>0</v>
      </c>
      <c r="F37" s="1114"/>
      <c r="G37" s="1113">
        <v>0</v>
      </c>
      <c r="H37" s="1114"/>
      <c r="I37" s="1113">
        <v>0</v>
      </c>
      <c r="J37" s="1114"/>
      <c r="K37" s="1113">
        <v>0</v>
      </c>
      <c r="L37" s="1114"/>
      <c r="M37" s="1113">
        <v>0</v>
      </c>
      <c r="N37" s="1114"/>
      <c r="O37" s="1113">
        <v>0</v>
      </c>
      <c r="P37" s="1114"/>
      <c r="Q37" s="1113">
        <v>0</v>
      </c>
      <c r="R37" s="1114"/>
      <c r="S37" s="1113">
        <v>0</v>
      </c>
      <c r="T37" s="1117" t="s">
        <v>83</v>
      </c>
      <c r="U37" s="1115">
        <f t="shared" si="0"/>
        <v>0</v>
      </c>
      <c r="V37" s="1117"/>
      <c r="W37" s="1113">
        <v>48229</v>
      </c>
      <c r="X37" s="1115" t="s">
        <v>83</v>
      </c>
      <c r="Y37" s="1113">
        <v>90333</v>
      </c>
      <c r="Z37" s="1115"/>
      <c r="AA37" s="1113">
        <v>0</v>
      </c>
      <c r="AB37" s="1117"/>
      <c r="AC37" s="1115">
        <f t="shared" si="1"/>
        <v>138562</v>
      </c>
      <c r="AD37" s="1115"/>
      <c r="AE37" s="1113">
        <v>153305</v>
      </c>
    </row>
    <row r="38" spans="1:33" ht="15.95" customHeight="1">
      <c r="A38" s="1106" t="s">
        <v>1045</v>
      </c>
      <c r="B38" s="1106" t="s">
        <v>83</v>
      </c>
      <c r="C38" s="1113">
        <v>0</v>
      </c>
      <c r="D38" s="1114"/>
      <c r="E38" s="1113">
        <v>0</v>
      </c>
      <c r="F38" s="1114"/>
      <c r="G38" s="1113">
        <v>0</v>
      </c>
      <c r="H38" s="1114"/>
      <c r="I38" s="1113">
        <v>0</v>
      </c>
      <c r="J38" s="1114"/>
      <c r="K38" s="1113">
        <v>0</v>
      </c>
      <c r="L38" s="1114"/>
      <c r="M38" s="1113">
        <v>0</v>
      </c>
      <c r="N38" s="1114"/>
      <c r="O38" s="1113">
        <v>0</v>
      </c>
      <c r="P38" s="1114"/>
      <c r="Q38" s="1113">
        <v>0</v>
      </c>
      <c r="R38" s="1114"/>
      <c r="S38" s="1113">
        <v>0</v>
      </c>
      <c r="T38" s="1106"/>
      <c r="U38" s="1115">
        <f t="shared" si="0"/>
        <v>0</v>
      </c>
      <c r="V38" s="1106"/>
      <c r="W38" s="1113">
        <v>0</v>
      </c>
      <c r="X38" s="1115" t="s">
        <v>83</v>
      </c>
      <c r="Y38" s="1113">
        <v>546</v>
      </c>
      <c r="Z38" s="1115"/>
      <c r="AA38" s="1113">
        <v>0</v>
      </c>
      <c r="AB38" s="1106"/>
      <c r="AC38" s="1115">
        <f t="shared" si="1"/>
        <v>546</v>
      </c>
      <c r="AD38" s="1112"/>
      <c r="AE38" s="1113">
        <v>292</v>
      </c>
    </row>
    <row r="39" spans="1:33" ht="15.95" customHeight="1">
      <c r="A39" s="1106" t="s">
        <v>1046</v>
      </c>
      <c r="B39" s="61" t="s">
        <v>83</v>
      </c>
      <c r="C39" s="1113">
        <v>0</v>
      </c>
      <c r="D39" s="1114"/>
      <c r="E39" s="1113">
        <v>0</v>
      </c>
      <c r="F39" s="1114"/>
      <c r="G39" s="1113">
        <v>4264</v>
      </c>
      <c r="H39" s="1114"/>
      <c r="I39" s="1113">
        <v>25889567</v>
      </c>
      <c r="J39" s="1114"/>
      <c r="K39" s="1113">
        <v>827516</v>
      </c>
      <c r="L39" s="1114"/>
      <c r="M39" s="1113">
        <v>0</v>
      </c>
      <c r="N39" s="1114"/>
      <c r="O39" s="1113">
        <v>70156</v>
      </c>
      <c r="P39" s="1114"/>
      <c r="Q39" s="1113">
        <v>12939</v>
      </c>
      <c r="R39" s="1114"/>
      <c r="S39" s="1113">
        <v>0</v>
      </c>
      <c r="T39" s="1106"/>
      <c r="U39" s="1115">
        <f t="shared" si="0"/>
        <v>26804442</v>
      </c>
      <c r="V39" s="1106"/>
      <c r="W39" s="1113">
        <v>215268</v>
      </c>
      <c r="X39" s="1115" t="s">
        <v>83</v>
      </c>
      <c r="Y39" s="1113">
        <v>384837</v>
      </c>
      <c r="Z39" s="1115"/>
      <c r="AA39" s="1113">
        <v>1986</v>
      </c>
      <c r="AB39" s="1106"/>
      <c r="AC39" s="1115">
        <f t="shared" si="1"/>
        <v>27406533</v>
      </c>
      <c r="AD39" s="1112"/>
      <c r="AE39" s="1113">
        <v>24460606</v>
      </c>
    </row>
    <row r="40" spans="1:33" ht="15.95" customHeight="1">
      <c r="A40" s="1106" t="s">
        <v>2238</v>
      </c>
      <c r="B40" s="61" t="s">
        <v>83</v>
      </c>
      <c r="C40" s="1113">
        <v>643437</v>
      </c>
      <c r="D40" s="1114"/>
      <c r="E40" s="1113">
        <v>0</v>
      </c>
      <c r="F40" s="1114"/>
      <c r="G40" s="1113">
        <v>0</v>
      </c>
      <c r="H40" s="1114"/>
      <c r="I40" s="1113">
        <v>0</v>
      </c>
      <c r="J40" s="1114"/>
      <c r="K40" s="1113">
        <v>0</v>
      </c>
      <c r="L40" s="1114"/>
      <c r="M40" s="1113">
        <v>0</v>
      </c>
      <c r="N40" s="1114"/>
      <c r="O40" s="1113">
        <v>370</v>
      </c>
      <c r="P40" s="1114"/>
      <c r="Q40" s="1113">
        <v>2177</v>
      </c>
      <c r="R40" s="1114"/>
      <c r="S40" s="1113">
        <v>0</v>
      </c>
      <c r="T40" s="1106"/>
      <c r="U40" s="1115">
        <f t="shared" si="0"/>
        <v>645984</v>
      </c>
      <c r="V40" s="1106"/>
      <c r="W40" s="1113">
        <v>764</v>
      </c>
      <c r="X40" s="1115" t="s">
        <v>83</v>
      </c>
      <c r="Y40" s="1113">
        <v>15</v>
      </c>
      <c r="Z40" s="1115"/>
      <c r="AA40" s="1113">
        <v>0</v>
      </c>
      <c r="AB40" s="1106"/>
      <c r="AC40" s="1115">
        <f t="shared" si="1"/>
        <v>646763</v>
      </c>
      <c r="AD40" s="1112"/>
      <c r="AE40" s="1113">
        <v>613276</v>
      </c>
      <c r="AF40" s="1092" t="s">
        <v>83</v>
      </c>
      <c r="AG40" s="1092" t="s">
        <v>83</v>
      </c>
    </row>
    <row r="41" spans="1:33" ht="15.95" customHeight="1">
      <c r="A41" s="1106" t="s">
        <v>1047</v>
      </c>
      <c r="B41" s="61" t="s">
        <v>83</v>
      </c>
      <c r="C41" s="1113">
        <v>0</v>
      </c>
      <c r="D41" s="1114"/>
      <c r="E41" s="1113">
        <v>0</v>
      </c>
      <c r="F41" s="1114"/>
      <c r="G41" s="1113">
        <v>0</v>
      </c>
      <c r="H41" s="1114"/>
      <c r="I41" s="1113">
        <v>0</v>
      </c>
      <c r="J41" s="1114"/>
      <c r="K41" s="1113">
        <v>0</v>
      </c>
      <c r="L41" s="1114"/>
      <c r="M41" s="1113">
        <v>19550</v>
      </c>
      <c r="N41" s="1114"/>
      <c r="O41" s="1113">
        <v>0</v>
      </c>
      <c r="P41" s="1114"/>
      <c r="Q41" s="1113">
        <v>0</v>
      </c>
      <c r="R41" s="1114"/>
      <c r="S41" s="1113">
        <v>0</v>
      </c>
      <c r="T41" s="1106"/>
      <c r="U41" s="1115">
        <f t="shared" si="0"/>
        <v>19550</v>
      </c>
      <c r="V41" s="1106"/>
      <c r="W41" s="1113">
        <v>13750</v>
      </c>
      <c r="X41" s="1115" t="s">
        <v>83</v>
      </c>
      <c r="Y41" s="1113">
        <v>12261</v>
      </c>
      <c r="Z41" s="1115"/>
      <c r="AA41" s="1113">
        <v>0</v>
      </c>
      <c r="AB41" s="1106"/>
      <c r="AC41" s="1115">
        <f t="shared" si="1"/>
        <v>45561</v>
      </c>
      <c r="AD41" s="1112"/>
      <c r="AE41" s="1113">
        <v>23071</v>
      </c>
    </row>
    <row r="42" spans="1:33" ht="15.95" customHeight="1">
      <c r="A42" s="1106" t="s">
        <v>1048</v>
      </c>
      <c r="B42" s="1106" t="s">
        <v>83</v>
      </c>
      <c r="C42" s="1113">
        <v>0</v>
      </c>
      <c r="D42" s="1114"/>
      <c r="E42" s="1113">
        <v>0</v>
      </c>
      <c r="F42" s="1114"/>
      <c r="G42" s="1113">
        <v>0</v>
      </c>
      <c r="H42" s="1114"/>
      <c r="I42" s="1113">
        <v>0</v>
      </c>
      <c r="J42" s="1114"/>
      <c r="K42" s="1113">
        <v>0</v>
      </c>
      <c r="L42" s="1114"/>
      <c r="M42" s="1113">
        <v>0</v>
      </c>
      <c r="N42" s="1114"/>
      <c r="O42" s="1113">
        <v>32008</v>
      </c>
      <c r="P42" s="1114"/>
      <c r="Q42" s="1113">
        <v>0</v>
      </c>
      <c r="R42" s="1114"/>
      <c r="S42" s="1113">
        <v>0</v>
      </c>
      <c r="T42" s="1106"/>
      <c r="U42" s="1115">
        <f t="shared" si="0"/>
        <v>32008</v>
      </c>
      <c r="V42" s="1106"/>
      <c r="W42" s="1113">
        <v>9132</v>
      </c>
      <c r="X42" s="1115" t="s">
        <v>83</v>
      </c>
      <c r="Y42" s="1113">
        <v>1682</v>
      </c>
      <c r="Z42" s="1115"/>
      <c r="AA42" s="1113">
        <v>0</v>
      </c>
      <c r="AB42" s="1106"/>
      <c r="AC42" s="1115">
        <f t="shared" si="1"/>
        <v>42822</v>
      </c>
      <c r="AD42" s="1112"/>
      <c r="AE42" s="1113">
        <v>37589</v>
      </c>
    </row>
    <row r="43" spans="1:33" ht="15.95" customHeight="1">
      <c r="A43" s="1106" t="s">
        <v>1049</v>
      </c>
      <c r="B43" s="1106" t="s">
        <v>83</v>
      </c>
      <c r="C43" s="1113">
        <v>0</v>
      </c>
      <c r="D43" s="1114"/>
      <c r="E43" s="1113">
        <v>149</v>
      </c>
      <c r="F43" s="1114"/>
      <c r="G43" s="1113">
        <v>0</v>
      </c>
      <c r="H43" s="1114"/>
      <c r="I43" s="1113">
        <v>0</v>
      </c>
      <c r="J43" s="1114"/>
      <c r="K43" s="1113">
        <v>0</v>
      </c>
      <c r="L43" s="1114"/>
      <c r="M43" s="1113">
        <v>0</v>
      </c>
      <c r="N43" s="1114"/>
      <c r="O43" s="1113">
        <v>0</v>
      </c>
      <c r="P43" s="1114"/>
      <c r="Q43" s="1113">
        <v>0</v>
      </c>
      <c r="R43" s="1114"/>
      <c r="S43" s="1113">
        <v>0</v>
      </c>
      <c r="T43" s="1106"/>
      <c r="U43" s="1115">
        <f t="shared" si="0"/>
        <v>149</v>
      </c>
      <c r="V43" s="1106"/>
      <c r="W43" s="1113">
        <v>58</v>
      </c>
      <c r="X43" s="1115" t="s">
        <v>83</v>
      </c>
      <c r="Y43" s="1113">
        <v>64</v>
      </c>
      <c r="Z43" s="1115"/>
      <c r="AA43" s="1113">
        <v>0</v>
      </c>
      <c r="AB43" s="1106"/>
      <c r="AC43" s="1115">
        <f t="shared" si="1"/>
        <v>271</v>
      </c>
      <c r="AD43" s="1112"/>
      <c r="AE43" s="1113">
        <v>185</v>
      </c>
    </row>
    <row r="44" spans="1:33" ht="15.95" customHeight="1">
      <c r="A44" s="1106" t="s">
        <v>1050</v>
      </c>
      <c r="B44" s="1106" t="s">
        <v>83</v>
      </c>
      <c r="C44" s="1113">
        <v>0</v>
      </c>
      <c r="D44" s="1114"/>
      <c r="E44" s="1113">
        <v>0</v>
      </c>
      <c r="F44" s="1114"/>
      <c r="G44" s="1113">
        <v>0</v>
      </c>
      <c r="H44" s="1114"/>
      <c r="I44" s="1113">
        <v>0</v>
      </c>
      <c r="J44" s="1114"/>
      <c r="K44" s="1113">
        <v>0</v>
      </c>
      <c r="L44" s="1114"/>
      <c r="M44" s="1113">
        <v>0</v>
      </c>
      <c r="N44" s="1114"/>
      <c r="O44" s="1113">
        <v>202</v>
      </c>
      <c r="P44" s="1114"/>
      <c r="Q44" s="1113">
        <v>0</v>
      </c>
      <c r="R44" s="1114"/>
      <c r="S44" s="1113">
        <v>0</v>
      </c>
      <c r="T44" s="1106"/>
      <c r="U44" s="1115">
        <f t="shared" si="0"/>
        <v>202</v>
      </c>
      <c r="V44" s="1106"/>
      <c r="W44" s="1113">
        <v>23267</v>
      </c>
      <c r="X44" s="1115" t="s">
        <v>83</v>
      </c>
      <c r="Y44" s="1113">
        <v>6519</v>
      </c>
      <c r="Z44" s="1115"/>
      <c r="AA44" s="1113">
        <v>0</v>
      </c>
      <c r="AB44" s="1106"/>
      <c r="AC44" s="1115">
        <f t="shared" si="1"/>
        <v>29988</v>
      </c>
      <c r="AD44" s="1112"/>
      <c r="AE44" s="1113">
        <v>19646</v>
      </c>
    </row>
    <row r="45" spans="1:33" ht="15.95" customHeight="1">
      <c r="A45" s="1106" t="s">
        <v>1051</v>
      </c>
      <c r="B45" s="1106" t="s">
        <v>83</v>
      </c>
      <c r="C45" s="1113">
        <v>0</v>
      </c>
      <c r="D45" s="1114"/>
      <c r="E45" s="1113">
        <v>0</v>
      </c>
      <c r="F45" s="1114"/>
      <c r="G45" s="1113">
        <v>0</v>
      </c>
      <c r="H45" s="1114"/>
      <c r="I45" s="1113">
        <v>0</v>
      </c>
      <c r="J45" s="1114"/>
      <c r="K45" s="1113">
        <v>0</v>
      </c>
      <c r="L45" s="1114"/>
      <c r="M45" s="1113">
        <v>0</v>
      </c>
      <c r="N45" s="1114"/>
      <c r="O45" s="1113">
        <v>0</v>
      </c>
      <c r="P45" s="1114"/>
      <c r="Q45" s="1113">
        <v>0</v>
      </c>
      <c r="R45" s="1114"/>
      <c r="S45" s="1113">
        <v>0</v>
      </c>
      <c r="T45" s="1106"/>
      <c r="U45" s="1115">
        <f t="shared" si="0"/>
        <v>0</v>
      </c>
      <c r="V45" s="1106"/>
      <c r="W45" s="1113">
        <v>392307</v>
      </c>
      <c r="X45" s="1115" t="s">
        <v>83</v>
      </c>
      <c r="Y45" s="1113">
        <v>371683</v>
      </c>
      <c r="Z45" s="1115"/>
      <c r="AA45" s="1113">
        <v>0</v>
      </c>
      <c r="AB45" s="1106"/>
      <c r="AC45" s="1115">
        <f t="shared" si="1"/>
        <v>763990</v>
      </c>
      <c r="AD45" s="1106"/>
      <c r="AE45" s="1113">
        <v>741259</v>
      </c>
    </row>
    <row r="46" spans="1:33" ht="15.95" customHeight="1">
      <c r="A46" s="1106" t="s">
        <v>1052</v>
      </c>
      <c r="B46" s="1106" t="s">
        <v>83</v>
      </c>
      <c r="C46" s="1113">
        <v>0</v>
      </c>
      <c r="D46" s="1114"/>
      <c r="E46" s="1113">
        <v>0</v>
      </c>
      <c r="F46" s="1114"/>
      <c r="G46" s="1113">
        <v>0</v>
      </c>
      <c r="H46" s="1114"/>
      <c r="I46" s="1113">
        <v>0</v>
      </c>
      <c r="J46" s="1114"/>
      <c r="K46" s="1113">
        <v>0</v>
      </c>
      <c r="L46" s="1114"/>
      <c r="M46" s="1113">
        <v>0</v>
      </c>
      <c r="N46" s="1114"/>
      <c r="O46" s="1113">
        <v>0</v>
      </c>
      <c r="P46" s="1114"/>
      <c r="Q46" s="1113">
        <v>0</v>
      </c>
      <c r="R46" s="1114"/>
      <c r="S46" s="1113">
        <v>0</v>
      </c>
      <c r="T46" s="1106"/>
      <c r="U46" s="1115">
        <f t="shared" si="0"/>
        <v>0</v>
      </c>
      <c r="V46" s="1106"/>
      <c r="W46" s="1113">
        <v>9022</v>
      </c>
      <c r="X46" s="1115" t="s">
        <v>83</v>
      </c>
      <c r="Y46" s="1113">
        <v>1707</v>
      </c>
      <c r="Z46" s="1115"/>
      <c r="AA46" s="1113">
        <v>0</v>
      </c>
      <c r="AB46" s="1106"/>
      <c r="AC46" s="1115">
        <f t="shared" si="1"/>
        <v>10729</v>
      </c>
      <c r="AD46" s="1112"/>
      <c r="AE46" s="1113">
        <v>9706</v>
      </c>
    </row>
    <row r="47" spans="1:33" ht="15.95" customHeight="1">
      <c r="A47" s="1106" t="s">
        <v>1053</v>
      </c>
      <c r="B47" s="1106" t="s">
        <v>83</v>
      </c>
      <c r="C47" s="1113">
        <v>0</v>
      </c>
      <c r="D47" s="1114"/>
      <c r="E47" s="1113">
        <v>0</v>
      </c>
      <c r="F47" s="1114"/>
      <c r="G47" s="1113">
        <v>0</v>
      </c>
      <c r="H47" s="1114"/>
      <c r="I47" s="1113">
        <v>0</v>
      </c>
      <c r="J47" s="1114"/>
      <c r="K47" s="1113">
        <v>0</v>
      </c>
      <c r="L47" s="1114"/>
      <c r="M47" s="1113">
        <v>0</v>
      </c>
      <c r="N47" s="1114"/>
      <c r="O47" s="1113">
        <v>0</v>
      </c>
      <c r="P47" s="1114"/>
      <c r="Q47" s="1113">
        <v>0</v>
      </c>
      <c r="R47" s="1114"/>
      <c r="S47" s="1113">
        <v>0</v>
      </c>
      <c r="T47" s="1106"/>
      <c r="U47" s="1115">
        <f t="shared" si="0"/>
        <v>0</v>
      </c>
      <c r="V47" s="1106"/>
      <c r="W47" s="1113">
        <v>0</v>
      </c>
      <c r="X47" s="1115" t="s">
        <v>83</v>
      </c>
      <c r="Y47" s="1113">
        <v>0</v>
      </c>
      <c r="Z47" s="1115"/>
      <c r="AA47" s="1113">
        <v>0</v>
      </c>
      <c r="AB47" s="1106"/>
      <c r="AC47" s="1115">
        <f t="shared" si="1"/>
        <v>0</v>
      </c>
      <c r="AD47" s="1112"/>
      <c r="AE47" s="1113">
        <v>14982</v>
      </c>
    </row>
    <row r="48" spans="1:33" ht="15.95" customHeight="1">
      <c r="A48" s="1106" t="s">
        <v>2240</v>
      </c>
      <c r="B48" s="1106" t="s">
        <v>83</v>
      </c>
      <c r="C48" s="1113">
        <v>0</v>
      </c>
      <c r="D48" s="1114"/>
      <c r="E48" s="1113">
        <v>0</v>
      </c>
      <c r="F48" s="1114"/>
      <c r="G48" s="1113">
        <v>0</v>
      </c>
      <c r="H48" s="1114"/>
      <c r="I48" s="1113">
        <v>0</v>
      </c>
      <c r="J48" s="1114"/>
      <c r="K48" s="1113">
        <v>0</v>
      </c>
      <c r="L48" s="1114"/>
      <c r="M48" s="1113">
        <v>0</v>
      </c>
      <c r="N48" s="1114"/>
      <c r="O48" s="1113">
        <v>0</v>
      </c>
      <c r="P48" s="1114"/>
      <c r="Q48" s="1113">
        <v>0</v>
      </c>
      <c r="R48" s="1114"/>
      <c r="S48" s="1113">
        <v>0</v>
      </c>
      <c r="T48" s="1106"/>
      <c r="U48" s="1115">
        <f t="shared" si="0"/>
        <v>0</v>
      </c>
      <c r="V48" s="1106"/>
      <c r="W48" s="1113">
        <v>6586</v>
      </c>
      <c r="X48" s="1115" t="s">
        <v>83</v>
      </c>
      <c r="Y48" s="1113">
        <v>1592</v>
      </c>
      <c r="Z48" s="1115"/>
      <c r="AA48" s="1113">
        <v>0</v>
      </c>
      <c r="AB48" s="1106"/>
      <c r="AC48" s="1115">
        <f t="shared" si="1"/>
        <v>8178</v>
      </c>
      <c r="AD48" s="1106"/>
      <c r="AE48" s="1113">
        <v>8247</v>
      </c>
    </row>
    <row r="49" spans="1:32" ht="15.95" customHeight="1">
      <c r="A49" s="1106" t="s">
        <v>1054</v>
      </c>
      <c r="B49" s="1106" t="s">
        <v>83</v>
      </c>
      <c r="C49" s="1113">
        <v>0</v>
      </c>
      <c r="D49" s="1114"/>
      <c r="E49" s="1113">
        <v>0</v>
      </c>
      <c r="F49" s="1114"/>
      <c r="G49" s="1113">
        <v>0</v>
      </c>
      <c r="H49" s="1114"/>
      <c r="I49" s="1113">
        <v>0</v>
      </c>
      <c r="J49" s="1114"/>
      <c r="K49" s="1113">
        <v>0</v>
      </c>
      <c r="L49" s="1114"/>
      <c r="M49" s="1113">
        <v>0</v>
      </c>
      <c r="N49" s="1114"/>
      <c r="O49" s="1113">
        <v>0</v>
      </c>
      <c r="P49" s="1114"/>
      <c r="Q49" s="1113">
        <v>0</v>
      </c>
      <c r="R49" s="1114"/>
      <c r="S49" s="1113">
        <v>0</v>
      </c>
      <c r="T49" s="1106"/>
      <c r="U49" s="1115">
        <f t="shared" si="0"/>
        <v>0</v>
      </c>
      <c r="V49" s="1106"/>
      <c r="W49" s="1113">
        <v>0</v>
      </c>
      <c r="X49" s="1115" t="s">
        <v>83</v>
      </c>
      <c r="Y49" s="1113">
        <v>0</v>
      </c>
      <c r="Z49" s="1115"/>
      <c r="AA49" s="1113">
        <v>0</v>
      </c>
      <c r="AB49" s="1106"/>
      <c r="AC49" s="1115">
        <f t="shared" si="1"/>
        <v>0</v>
      </c>
      <c r="AD49" s="1112"/>
      <c r="AE49" s="1113">
        <v>0</v>
      </c>
    </row>
    <row r="50" spans="1:32" ht="15.95" customHeight="1">
      <c r="A50" s="1106" t="s">
        <v>2241</v>
      </c>
      <c r="B50" s="1106" t="s">
        <v>83</v>
      </c>
      <c r="C50" s="1113">
        <v>0</v>
      </c>
      <c r="D50" s="1114"/>
      <c r="E50" s="1113">
        <v>0</v>
      </c>
      <c r="F50" s="1114"/>
      <c r="G50" s="1113">
        <v>0</v>
      </c>
      <c r="H50" s="1114"/>
      <c r="I50" s="1113">
        <v>0</v>
      </c>
      <c r="J50" s="1114"/>
      <c r="K50" s="1113">
        <v>0</v>
      </c>
      <c r="L50" s="1114"/>
      <c r="M50" s="1113">
        <v>0</v>
      </c>
      <c r="N50" s="1114"/>
      <c r="O50" s="1113">
        <v>0</v>
      </c>
      <c r="P50" s="1114"/>
      <c r="Q50" s="1113">
        <v>0</v>
      </c>
      <c r="R50" s="1114"/>
      <c r="S50" s="1113">
        <v>0</v>
      </c>
      <c r="T50" s="1106"/>
      <c r="U50" s="1115">
        <f t="shared" si="0"/>
        <v>0</v>
      </c>
      <c r="V50" s="1106"/>
      <c r="W50" s="1113">
        <v>0</v>
      </c>
      <c r="X50" s="1115" t="s">
        <v>83</v>
      </c>
      <c r="Y50" s="1113">
        <v>0</v>
      </c>
      <c r="Z50" s="1115"/>
      <c r="AA50" s="1113">
        <v>0</v>
      </c>
      <c r="AB50" s="1106"/>
      <c r="AC50" s="1115">
        <f t="shared" si="1"/>
        <v>0</v>
      </c>
      <c r="AD50" s="1106"/>
      <c r="AE50" s="1113">
        <v>2</v>
      </c>
    </row>
    <row r="51" spans="1:32" ht="15.95" customHeight="1">
      <c r="A51" s="1106" t="s">
        <v>1055</v>
      </c>
      <c r="B51" s="1106" t="s">
        <v>83</v>
      </c>
      <c r="C51" s="1113">
        <v>0</v>
      </c>
      <c r="D51" s="1114"/>
      <c r="E51" s="1113">
        <v>0</v>
      </c>
      <c r="F51" s="1114"/>
      <c r="G51" s="1113">
        <v>0</v>
      </c>
      <c r="H51" s="1114"/>
      <c r="I51" s="1113">
        <v>0</v>
      </c>
      <c r="J51" s="1114"/>
      <c r="K51" s="1113">
        <v>701</v>
      </c>
      <c r="L51" s="1114"/>
      <c r="M51" s="1113">
        <v>0</v>
      </c>
      <c r="N51" s="1114"/>
      <c r="O51" s="1113">
        <v>0</v>
      </c>
      <c r="P51" s="1114"/>
      <c r="Q51" s="1113">
        <v>0</v>
      </c>
      <c r="R51" s="1114"/>
      <c r="S51" s="1113">
        <v>0</v>
      </c>
      <c r="T51" s="1106"/>
      <c r="U51" s="1115">
        <f t="shared" si="0"/>
        <v>701</v>
      </c>
      <c r="V51" s="1106"/>
      <c r="W51" s="1113">
        <v>33395</v>
      </c>
      <c r="X51" s="1115" t="s">
        <v>83</v>
      </c>
      <c r="Y51" s="1113">
        <v>9109</v>
      </c>
      <c r="Z51" s="1115"/>
      <c r="AA51" s="1113">
        <v>0</v>
      </c>
      <c r="AB51" s="1106"/>
      <c r="AC51" s="1115">
        <f t="shared" si="1"/>
        <v>43205</v>
      </c>
      <c r="AD51" s="1112"/>
      <c r="AE51" s="1113">
        <v>38341</v>
      </c>
    </row>
    <row r="52" spans="1:32" ht="15.95" customHeight="1">
      <c r="A52" s="1106" t="s">
        <v>1056</v>
      </c>
      <c r="B52" s="1106" t="s">
        <v>83</v>
      </c>
      <c r="C52" s="1113">
        <v>0</v>
      </c>
      <c r="D52" s="1114"/>
      <c r="E52" s="1113">
        <v>0</v>
      </c>
      <c r="F52" s="1114"/>
      <c r="G52" s="1113">
        <v>0</v>
      </c>
      <c r="H52" s="1114"/>
      <c r="I52" s="1113">
        <v>0</v>
      </c>
      <c r="J52" s="1114"/>
      <c r="K52" s="1113">
        <v>2051</v>
      </c>
      <c r="L52" s="1114"/>
      <c r="M52" s="1113">
        <v>0</v>
      </c>
      <c r="N52" s="1114"/>
      <c r="O52" s="1113">
        <v>28220</v>
      </c>
      <c r="P52" s="1114"/>
      <c r="Q52" s="1113">
        <v>2945</v>
      </c>
      <c r="R52" s="1114"/>
      <c r="S52" s="1113">
        <v>0</v>
      </c>
      <c r="T52" s="1106"/>
      <c r="U52" s="1115">
        <f t="shared" si="0"/>
        <v>33216</v>
      </c>
      <c r="V52" s="1106"/>
      <c r="W52" s="1113">
        <v>481</v>
      </c>
      <c r="X52" s="1115" t="s">
        <v>83</v>
      </c>
      <c r="Y52" s="1113">
        <v>257</v>
      </c>
      <c r="Z52" s="1115"/>
      <c r="AA52" s="1113">
        <v>0</v>
      </c>
      <c r="AB52" s="1106"/>
      <c r="AC52" s="1115">
        <f t="shared" si="1"/>
        <v>33954</v>
      </c>
      <c r="AD52" s="1112"/>
      <c r="AE52" s="1113">
        <v>30249</v>
      </c>
    </row>
    <row r="53" spans="1:32" ht="15.95" customHeight="1">
      <c r="A53" s="1106" t="s">
        <v>1057</v>
      </c>
      <c r="B53" s="1106" t="s">
        <v>83</v>
      </c>
      <c r="C53" s="1113">
        <v>0</v>
      </c>
      <c r="D53" s="1114"/>
      <c r="E53" s="1113">
        <v>0</v>
      </c>
      <c r="F53" s="1114"/>
      <c r="G53" s="1113">
        <v>27897</v>
      </c>
      <c r="H53" s="1114"/>
      <c r="I53" s="1113">
        <v>0</v>
      </c>
      <c r="J53" s="1114"/>
      <c r="K53" s="1113">
        <v>0</v>
      </c>
      <c r="L53" s="1114"/>
      <c r="M53" s="1113">
        <v>0</v>
      </c>
      <c r="N53" s="1114"/>
      <c r="O53" s="1113">
        <v>21678</v>
      </c>
      <c r="P53" s="1114"/>
      <c r="Q53" s="1113">
        <v>0</v>
      </c>
      <c r="R53" s="1114"/>
      <c r="S53" s="1113">
        <v>0</v>
      </c>
      <c r="T53" s="1106"/>
      <c r="U53" s="1115">
        <f t="shared" si="0"/>
        <v>49575</v>
      </c>
      <c r="V53" s="1106"/>
      <c r="W53" s="1113">
        <v>159706</v>
      </c>
      <c r="X53" s="1115" t="s">
        <v>83</v>
      </c>
      <c r="Y53" s="1113">
        <v>22633</v>
      </c>
      <c r="Z53" s="1115"/>
      <c r="AA53" s="1113">
        <v>0</v>
      </c>
      <c r="AB53" s="1106"/>
      <c r="AC53" s="1115">
        <f t="shared" si="1"/>
        <v>231914</v>
      </c>
      <c r="AD53" s="1112"/>
      <c r="AE53" s="1113">
        <v>181995</v>
      </c>
      <c r="AF53" s="1092" t="s">
        <v>83</v>
      </c>
    </row>
    <row r="54" spans="1:32" ht="15.95" customHeight="1">
      <c r="A54" s="1106" t="s">
        <v>1058</v>
      </c>
      <c r="B54" s="1106" t="s">
        <v>83</v>
      </c>
      <c r="C54" s="1113">
        <v>0</v>
      </c>
      <c r="D54" s="1114"/>
      <c r="E54" s="1113">
        <v>0</v>
      </c>
      <c r="F54" s="1114"/>
      <c r="G54" s="1113">
        <v>0</v>
      </c>
      <c r="H54" s="1114"/>
      <c r="I54" s="1113">
        <v>0</v>
      </c>
      <c r="J54" s="1114"/>
      <c r="K54" s="1113">
        <v>0</v>
      </c>
      <c r="L54" s="1114"/>
      <c r="M54" s="1113">
        <v>0</v>
      </c>
      <c r="N54" s="1114"/>
      <c r="O54" s="1113">
        <v>0</v>
      </c>
      <c r="P54" s="1114"/>
      <c r="Q54" s="1113">
        <v>0</v>
      </c>
      <c r="R54" s="1114"/>
      <c r="S54" s="1113">
        <v>0</v>
      </c>
      <c r="T54" s="1106"/>
      <c r="U54" s="1115">
        <f t="shared" si="0"/>
        <v>0</v>
      </c>
      <c r="V54" s="1106"/>
      <c r="W54" s="1113">
        <v>213192</v>
      </c>
      <c r="X54" s="1115" t="s">
        <v>83</v>
      </c>
      <c r="Y54" s="1113">
        <v>64707</v>
      </c>
      <c r="Z54" s="1115"/>
      <c r="AA54" s="1113">
        <v>0</v>
      </c>
      <c r="AB54" s="1106"/>
      <c r="AC54" s="1115">
        <f t="shared" si="1"/>
        <v>277899</v>
      </c>
      <c r="AD54" s="1112"/>
      <c r="AE54" s="1113">
        <v>263128</v>
      </c>
    </row>
    <row r="55" spans="1:32" ht="15.95" customHeight="1">
      <c r="A55" s="1106" t="s">
        <v>1059</v>
      </c>
      <c r="B55" s="1106" t="s">
        <v>83</v>
      </c>
      <c r="C55" s="1113">
        <v>0</v>
      </c>
      <c r="D55" s="1114"/>
      <c r="E55" s="1113">
        <v>0</v>
      </c>
      <c r="F55" s="1114"/>
      <c r="G55" s="1113">
        <v>0</v>
      </c>
      <c r="H55" s="1114"/>
      <c r="I55" s="1113">
        <v>0</v>
      </c>
      <c r="J55" s="1114"/>
      <c r="K55" s="1113">
        <v>0</v>
      </c>
      <c r="L55" s="1114"/>
      <c r="M55" s="1113">
        <v>0</v>
      </c>
      <c r="N55" s="1114"/>
      <c r="O55" s="1113">
        <v>0</v>
      </c>
      <c r="P55" s="1114"/>
      <c r="Q55" s="1113">
        <v>0</v>
      </c>
      <c r="R55" s="1114"/>
      <c r="S55" s="1113">
        <v>0</v>
      </c>
      <c r="T55" s="1106"/>
      <c r="U55" s="1115">
        <f t="shared" si="0"/>
        <v>0</v>
      </c>
      <c r="V55" s="1106"/>
      <c r="W55" s="1113">
        <v>353</v>
      </c>
      <c r="X55" s="1115" t="s">
        <v>83</v>
      </c>
      <c r="Y55" s="1113">
        <v>2</v>
      </c>
      <c r="Z55" s="1115"/>
      <c r="AA55" s="1113">
        <v>0</v>
      </c>
      <c r="AB55" s="1106"/>
      <c r="AC55" s="1115">
        <f t="shared" si="1"/>
        <v>355</v>
      </c>
      <c r="AD55" s="1112"/>
      <c r="AE55" s="1113">
        <v>1083</v>
      </c>
    </row>
    <row r="56" spans="1:32" ht="15.95" customHeight="1">
      <c r="A56" s="1106" t="s">
        <v>1060</v>
      </c>
      <c r="B56" s="1106" t="s">
        <v>83</v>
      </c>
      <c r="C56" s="1113">
        <v>0</v>
      </c>
      <c r="D56" s="1114"/>
      <c r="E56" s="1113">
        <v>0</v>
      </c>
      <c r="F56" s="1114"/>
      <c r="G56" s="1113">
        <v>0</v>
      </c>
      <c r="H56" s="1114"/>
      <c r="I56" s="1113">
        <v>0</v>
      </c>
      <c r="J56" s="1114"/>
      <c r="K56" s="1113">
        <v>0</v>
      </c>
      <c r="L56" s="1114"/>
      <c r="M56" s="1113">
        <v>0</v>
      </c>
      <c r="N56" s="1114"/>
      <c r="O56" s="1113">
        <v>0</v>
      </c>
      <c r="P56" s="1114"/>
      <c r="Q56" s="1113">
        <v>0</v>
      </c>
      <c r="R56" s="1114"/>
      <c r="S56" s="1113">
        <v>0</v>
      </c>
      <c r="T56" s="1106"/>
      <c r="U56" s="1115">
        <f t="shared" si="0"/>
        <v>0</v>
      </c>
      <c r="V56" s="1106"/>
      <c r="W56" s="1113">
        <v>17501</v>
      </c>
      <c r="X56" s="1115" t="s">
        <v>83</v>
      </c>
      <c r="Y56" s="1113">
        <v>2608</v>
      </c>
      <c r="Z56" s="1115"/>
      <c r="AA56" s="1113">
        <v>0</v>
      </c>
      <c r="AB56" s="1106"/>
      <c r="AC56" s="1115">
        <f t="shared" si="1"/>
        <v>20109</v>
      </c>
      <c r="AD56" s="1112"/>
      <c r="AE56" s="1113">
        <v>19195</v>
      </c>
    </row>
    <row r="57" spans="1:32" ht="15.95" customHeight="1">
      <c r="A57" s="1106" t="s">
        <v>1061</v>
      </c>
      <c r="B57" s="1106" t="s">
        <v>83</v>
      </c>
      <c r="C57" s="1113">
        <v>14387</v>
      </c>
      <c r="D57" s="1114"/>
      <c r="E57" s="1113">
        <v>0</v>
      </c>
      <c r="F57" s="1114"/>
      <c r="G57" s="1113">
        <v>600</v>
      </c>
      <c r="H57" s="1114"/>
      <c r="I57" s="1113">
        <v>448142</v>
      </c>
      <c r="J57" s="1114"/>
      <c r="K57" s="1113">
        <v>2169809</v>
      </c>
      <c r="L57" s="1114"/>
      <c r="M57" s="1113">
        <v>0</v>
      </c>
      <c r="N57" s="1114"/>
      <c r="O57" s="1113">
        <v>68881</v>
      </c>
      <c r="P57" s="1114"/>
      <c r="Q57" s="1113">
        <v>0</v>
      </c>
      <c r="R57" s="1114"/>
      <c r="S57" s="1113">
        <v>0</v>
      </c>
      <c r="T57" s="1106"/>
      <c r="U57" s="1115">
        <f t="shared" si="0"/>
        <v>2701819</v>
      </c>
      <c r="V57" s="1106"/>
      <c r="W57" s="1113">
        <v>1567573</v>
      </c>
      <c r="X57" s="1115" t="s">
        <v>83</v>
      </c>
      <c r="Y57" s="1113">
        <v>536024</v>
      </c>
      <c r="Z57" s="1115"/>
      <c r="AA57" s="1113">
        <v>0</v>
      </c>
      <c r="AB57" s="1106"/>
      <c r="AC57" s="1115">
        <f t="shared" si="1"/>
        <v>4805416</v>
      </c>
      <c r="AD57" s="1112"/>
      <c r="AE57" s="1113">
        <v>4292826</v>
      </c>
    </row>
    <row r="58" spans="1:32" ht="15.95" customHeight="1">
      <c r="A58" s="1106" t="s">
        <v>1062</v>
      </c>
      <c r="B58" s="1106" t="s">
        <v>83</v>
      </c>
      <c r="C58" s="1113">
        <v>0</v>
      </c>
      <c r="D58" s="1114"/>
      <c r="E58" s="1113">
        <v>0</v>
      </c>
      <c r="F58" s="1114"/>
      <c r="G58" s="1113">
        <v>0</v>
      </c>
      <c r="H58" s="1114"/>
      <c r="I58" s="1113">
        <v>0</v>
      </c>
      <c r="J58" s="1114"/>
      <c r="K58" s="1113">
        <v>0</v>
      </c>
      <c r="L58" s="1114"/>
      <c r="M58" s="1113">
        <v>1856</v>
      </c>
      <c r="N58" s="1114"/>
      <c r="O58" s="1113">
        <v>0</v>
      </c>
      <c r="P58" s="1114"/>
      <c r="Q58" s="1113">
        <v>0</v>
      </c>
      <c r="R58" s="1114"/>
      <c r="S58" s="1113">
        <v>0</v>
      </c>
      <c r="T58" s="1106"/>
      <c r="U58" s="1115">
        <f t="shared" si="0"/>
        <v>1856</v>
      </c>
      <c r="V58" s="1106"/>
      <c r="W58" s="1113">
        <v>517024</v>
      </c>
      <c r="X58" s="1115" t="s">
        <v>83</v>
      </c>
      <c r="Y58" s="1113">
        <v>141503</v>
      </c>
      <c r="Z58" s="1115"/>
      <c r="AA58" s="1113">
        <v>5</v>
      </c>
      <c r="AB58" s="1106"/>
      <c r="AC58" s="1115">
        <f t="shared" si="1"/>
        <v>660388</v>
      </c>
      <c r="AD58" s="1112"/>
      <c r="AE58" s="1113">
        <v>298459</v>
      </c>
    </row>
    <row r="59" spans="1:32" ht="15.95" customHeight="1">
      <c r="A59" s="1106" t="s">
        <v>1063</v>
      </c>
      <c r="B59" s="1106" t="s">
        <v>83</v>
      </c>
      <c r="C59" s="1113">
        <v>0</v>
      </c>
      <c r="D59" s="1114"/>
      <c r="E59" s="1113">
        <v>0</v>
      </c>
      <c r="F59" s="1114"/>
      <c r="G59" s="1113">
        <v>0</v>
      </c>
      <c r="H59" s="1114"/>
      <c r="I59" s="1113">
        <v>0</v>
      </c>
      <c r="J59" s="1114"/>
      <c r="K59" s="1113">
        <v>0</v>
      </c>
      <c r="L59" s="1114"/>
      <c r="M59" s="1113">
        <v>0</v>
      </c>
      <c r="N59" s="1114"/>
      <c r="O59" s="1113">
        <v>0</v>
      </c>
      <c r="P59" s="1114"/>
      <c r="Q59" s="1113">
        <v>0</v>
      </c>
      <c r="R59" s="1114"/>
      <c r="S59" s="1113">
        <v>0</v>
      </c>
      <c r="T59" s="1106"/>
      <c r="U59" s="1115">
        <f t="shared" si="0"/>
        <v>0</v>
      </c>
      <c r="V59" s="1106"/>
      <c r="W59" s="1113">
        <v>10182</v>
      </c>
      <c r="X59" s="1115" t="s">
        <v>83</v>
      </c>
      <c r="Y59" s="1113">
        <v>1352</v>
      </c>
      <c r="Z59" s="1115"/>
      <c r="AA59" s="1113">
        <v>0</v>
      </c>
      <c r="AB59" s="1106"/>
      <c r="AC59" s="1115">
        <f t="shared" si="1"/>
        <v>11534</v>
      </c>
      <c r="AD59" s="1112"/>
      <c r="AE59" s="1113">
        <v>10766</v>
      </c>
    </row>
    <row r="60" spans="1:32" ht="15.95" customHeight="1">
      <c r="A60" s="1106" t="s">
        <v>1064</v>
      </c>
      <c r="B60" s="1106" t="s">
        <v>83</v>
      </c>
      <c r="C60" s="1113">
        <v>0</v>
      </c>
      <c r="D60" s="1114"/>
      <c r="E60" s="1113">
        <v>0</v>
      </c>
      <c r="F60" s="1114"/>
      <c r="G60" s="1113">
        <v>0</v>
      </c>
      <c r="H60" s="1114"/>
      <c r="I60" s="1113">
        <v>0</v>
      </c>
      <c r="J60" s="1114"/>
      <c r="K60" s="1113">
        <v>0</v>
      </c>
      <c r="L60" s="1114"/>
      <c r="M60" s="1113">
        <v>0</v>
      </c>
      <c r="N60" s="1114"/>
      <c r="O60" s="1113">
        <v>153</v>
      </c>
      <c r="P60" s="1114"/>
      <c r="Q60" s="1113">
        <v>0</v>
      </c>
      <c r="R60" s="1114"/>
      <c r="S60" s="1113">
        <v>0</v>
      </c>
      <c r="T60" s="1106"/>
      <c r="U60" s="1115">
        <f t="shared" si="0"/>
        <v>153</v>
      </c>
      <c r="V60" s="1106"/>
      <c r="W60" s="1113">
        <v>373</v>
      </c>
      <c r="X60" s="1115" t="s">
        <v>83</v>
      </c>
      <c r="Y60" s="1113">
        <v>2</v>
      </c>
      <c r="Z60" s="1115"/>
      <c r="AA60" s="1113">
        <v>0</v>
      </c>
      <c r="AB60" s="1106"/>
      <c r="AC60" s="1115">
        <f t="shared" si="1"/>
        <v>528</v>
      </c>
      <c r="AD60" s="1112"/>
      <c r="AE60" s="1113">
        <v>352</v>
      </c>
    </row>
    <row r="61" spans="1:32" ht="15.95" customHeight="1">
      <c r="A61" s="1106" t="s">
        <v>2242</v>
      </c>
      <c r="B61" s="1106" t="s">
        <v>83</v>
      </c>
      <c r="C61" s="1113">
        <v>0</v>
      </c>
      <c r="D61" s="1114"/>
      <c r="E61" s="1113">
        <v>0</v>
      </c>
      <c r="F61" s="1114"/>
      <c r="G61" s="1113">
        <v>0</v>
      </c>
      <c r="H61" s="1114"/>
      <c r="I61" s="1113">
        <v>0</v>
      </c>
      <c r="J61" s="1114"/>
      <c r="K61" s="1113">
        <v>0</v>
      </c>
      <c r="L61" s="1114"/>
      <c r="M61" s="1113">
        <v>0</v>
      </c>
      <c r="N61" s="1114"/>
      <c r="O61" s="1113">
        <v>0</v>
      </c>
      <c r="P61" s="1114"/>
      <c r="Q61" s="1113">
        <v>0</v>
      </c>
      <c r="R61" s="1114"/>
      <c r="S61" s="1113">
        <v>0</v>
      </c>
      <c r="T61" s="1106"/>
      <c r="U61" s="1115">
        <f>ROUND(SUM(C61:S61),1)</f>
        <v>0</v>
      </c>
      <c r="V61" s="1106"/>
      <c r="W61" s="1113">
        <v>799</v>
      </c>
      <c r="X61" s="1115" t="s">
        <v>83</v>
      </c>
      <c r="Y61" s="1113">
        <v>652</v>
      </c>
      <c r="Z61" s="1115"/>
      <c r="AA61" s="1113">
        <v>0</v>
      </c>
      <c r="AB61" s="1106"/>
      <c r="AC61" s="1115">
        <f>ROUND(SUM(U61:AA61),1)</f>
        <v>1451</v>
      </c>
      <c r="AD61" s="1112"/>
      <c r="AE61" s="1113">
        <v>3861</v>
      </c>
    </row>
    <row r="62" spans="1:32" ht="15.95" customHeight="1">
      <c r="A62" s="1106" t="s">
        <v>1065</v>
      </c>
      <c r="B62" s="1106" t="s">
        <v>83</v>
      </c>
      <c r="C62" s="1113">
        <v>0</v>
      </c>
      <c r="D62" s="1114"/>
      <c r="E62" s="1113">
        <v>0</v>
      </c>
      <c r="F62" s="1114"/>
      <c r="G62" s="1113">
        <v>16050</v>
      </c>
      <c r="H62" s="1114"/>
      <c r="I62" s="1113">
        <v>0</v>
      </c>
      <c r="J62" s="1114"/>
      <c r="K62" s="1113">
        <v>0</v>
      </c>
      <c r="L62" s="1114"/>
      <c r="M62" s="1113">
        <v>0</v>
      </c>
      <c r="N62" s="1114"/>
      <c r="O62" s="1113">
        <v>0</v>
      </c>
      <c r="P62" s="1114"/>
      <c r="Q62" s="1113">
        <v>0</v>
      </c>
      <c r="R62" s="1114"/>
      <c r="S62" s="1113">
        <v>0</v>
      </c>
      <c r="T62" s="1106"/>
      <c r="U62" s="1115">
        <f>ROUND(SUM(C62:S62),1)</f>
        <v>16050</v>
      </c>
      <c r="V62" s="1106"/>
      <c r="W62" s="1113">
        <v>5044</v>
      </c>
      <c r="X62" s="1115" t="s">
        <v>83</v>
      </c>
      <c r="Y62" s="1113">
        <v>1561</v>
      </c>
      <c r="Z62" s="1115"/>
      <c r="AA62" s="1113">
        <v>0</v>
      </c>
      <c r="AB62" s="1106"/>
      <c r="AC62" s="1115">
        <f t="shared" si="1"/>
        <v>22655</v>
      </c>
      <c r="AD62" s="1112"/>
      <c r="AE62" s="1113">
        <v>14253</v>
      </c>
    </row>
    <row r="63" spans="1:32" ht="15.95" customHeight="1"/>
    <row r="64" spans="1:32" ht="15.95" customHeight="1"/>
    <row r="65" spans="1:33" ht="15.95" customHeight="1">
      <c r="W65" s="932"/>
      <c r="Y65" s="932"/>
    </row>
    <row r="66" spans="1:33" ht="16.5" customHeight="1">
      <c r="A66" s="46" t="s">
        <v>77</v>
      </c>
      <c r="B66" s="2"/>
      <c r="C66" s="2"/>
      <c r="D66" s="2"/>
      <c r="E66" s="2"/>
      <c r="F66" s="2"/>
      <c r="G66" s="2"/>
      <c r="H66" s="2"/>
      <c r="I66" s="2"/>
      <c r="J66" s="2"/>
      <c r="K66" s="2"/>
      <c r="L66" s="3"/>
      <c r="M66" s="3"/>
      <c r="N66" s="3"/>
      <c r="O66" s="3"/>
      <c r="P66" s="3"/>
      <c r="Q66" s="3"/>
      <c r="R66" s="3"/>
      <c r="S66" s="3"/>
      <c r="T66" s="3"/>
      <c r="U66" s="3"/>
      <c r="V66" s="3"/>
      <c r="W66" s="247"/>
      <c r="X66" s="3"/>
      <c r="Y66" s="247"/>
      <c r="Z66" s="3"/>
      <c r="AA66" s="3"/>
      <c r="AB66" s="3"/>
      <c r="AC66" s="3"/>
      <c r="AD66" s="3"/>
      <c r="AE66" s="2"/>
    </row>
    <row r="67" spans="1:33" ht="16.5" customHeight="1">
      <c r="A67" s="46" t="s">
        <v>722</v>
      </c>
      <c r="B67" s="2"/>
      <c r="C67" s="2"/>
      <c r="D67" s="2"/>
      <c r="E67" s="2"/>
      <c r="F67" s="2"/>
      <c r="G67" s="2"/>
      <c r="H67" s="2"/>
      <c r="I67" s="2"/>
      <c r="J67" s="2"/>
      <c r="K67" s="2"/>
      <c r="L67" s="3"/>
      <c r="M67" s="3"/>
      <c r="N67" s="3"/>
      <c r="O67" s="3"/>
      <c r="P67" s="3"/>
      <c r="Q67" s="3"/>
      <c r="R67" s="3"/>
      <c r="S67" s="3"/>
      <c r="T67" s="3"/>
      <c r="U67" s="3"/>
      <c r="V67" s="3"/>
      <c r="W67" s="247"/>
      <c r="X67" s="3"/>
      <c r="Y67" s="247"/>
      <c r="Z67" s="3"/>
      <c r="AA67" s="3"/>
      <c r="AB67" s="3"/>
      <c r="AC67" s="61" t="s">
        <v>83</v>
      </c>
      <c r="AD67" s="61"/>
      <c r="AE67" s="61"/>
    </row>
    <row r="68" spans="1:33" ht="16.5" customHeight="1">
      <c r="A68" s="46" t="s">
        <v>997</v>
      </c>
      <c r="B68" s="2"/>
      <c r="C68" s="2"/>
      <c r="D68" s="2"/>
      <c r="E68" s="2"/>
      <c r="F68" s="2"/>
      <c r="G68" s="2"/>
      <c r="H68" s="2"/>
      <c r="I68" s="2"/>
      <c r="J68" s="2"/>
      <c r="K68" s="2"/>
      <c r="L68" s="3"/>
      <c r="M68" s="3"/>
      <c r="N68" s="3"/>
      <c r="O68" s="3"/>
      <c r="P68" s="3"/>
      <c r="Q68" s="3"/>
      <c r="R68" s="3"/>
      <c r="S68" s="3"/>
      <c r="T68" s="3"/>
      <c r="U68" s="3"/>
      <c r="V68" s="3"/>
      <c r="W68" s="247"/>
      <c r="X68" s="3"/>
      <c r="Y68" s="247"/>
      <c r="Z68" s="3"/>
      <c r="AA68" s="3"/>
      <c r="AB68" s="3"/>
      <c r="AC68" s="674"/>
      <c r="AD68" s="46"/>
      <c r="AE68" s="1554" t="s">
        <v>998</v>
      </c>
      <c r="AF68" s="46"/>
      <c r="AG68" s="61"/>
    </row>
    <row r="69" spans="1:33" ht="16.5" customHeight="1">
      <c r="A69" s="47" t="s">
        <v>2263</v>
      </c>
      <c r="B69" s="2"/>
      <c r="C69" s="2"/>
      <c r="D69" s="2"/>
      <c r="E69" s="2"/>
      <c r="F69" s="2"/>
      <c r="G69" s="2"/>
      <c r="H69" s="2"/>
      <c r="I69" s="2"/>
      <c r="J69" s="2"/>
      <c r="K69" s="2"/>
      <c r="L69" s="3"/>
      <c r="M69" s="3"/>
      <c r="N69" s="3"/>
      <c r="O69" s="3"/>
      <c r="P69" s="3"/>
      <c r="Q69" s="3"/>
      <c r="R69" s="3"/>
      <c r="S69" s="3"/>
      <c r="T69" s="3"/>
      <c r="U69" s="3"/>
      <c r="V69" s="3"/>
      <c r="W69" s="247"/>
      <c r="X69" s="3"/>
      <c r="Y69" s="247"/>
      <c r="Z69" s="3"/>
      <c r="AA69" s="3"/>
      <c r="AB69" s="3"/>
      <c r="AC69" s="3"/>
      <c r="AD69" s="3"/>
      <c r="AE69" s="249" t="s">
        <v>164</v>
      </c>
    </row>
    <row r="70" spans="1:33" ht="16.5" customHeight="1">
      <c r="A70" s="46" t="s">
        <v>81</v>
      </c>
      <c r="B70" s="2"/>
      <c r="C70" s="2"/>
      <c r="D70" s="2"/>
      <c r="E70" s="2"/>
      <c r="F70" s="2"/>
      <c r="G70" s="2"/>
      <c r="H70" s="2"/>
      <c r="I70" s="2"/>
      <c r="J70" s="2"/>
      <c r="K70" s="2"/>
      <c r="L70" s="3"/>
      <c r="M70" s="3"/>
      <c r="N70" s="3"/>
      <c r="O70" s="3"/>
      <c r="P70" s="3"/>
      <c r="Q70" s="3"/>
      <c r="R70" s="3"/>
      <c r="S70" s="3"/>
      <c r="T70" s="3"/>
      <c r="U70" s="3"/>
      <c r="V70" s="3"/>
      <c r="W70" s="247"/>
      <c r="X70" s="3"/>
      <c r="Y70" s="247"/>
      <c r="Z70" s="3"/>
      <c r="AA70" s="3"/>
      <c r="AB70" s="3"/>
      <c r="AC70" s="3"/>
      <c r="AD70" s="3"/>
      <c r="AE70" s="3"/>
    </row>
    <row r="71" spans="1:33" ht="15" customHeight="1">
      <c r="A71" s="3" t="s">
        <v>83</v>
      </c>
      <c r="B71" s="3"/>
      <c r="C71" s="3"/>
      <c r="D71" s="3"/>
      <c r="E71" s="3"/>
      <c r="F71" s="3"/>
      <c r="G71" s="3"/>
      <c r="H71" s="3"/>
      <c r="I71" s="3"/>
      <c r="J71" s="3"/>
      <c r="K71" s="3"/>
      <c r="L71" s="3"/>
      <c r="M71" s="3"/>
      <c r="N71" s="3"/>
      <c r="O71" s="3"/>
      <c r="P71" s="3"/>
      <c r="Q71" s="3"/>
      <c r="R71" s="3"/>
      <c r="S71" s="3"/>
      <c r="T71" s="3"/>
      <c r="U71" s="3"/>
      <c r="V71" s="3"/>
      <c r="W71" s="247"/>
      <c r="X71" s="3"/>
      <c r="Y71" s="247"/>
      <c r="Z71" s="3"/>
      <c r="AA71" s="3"/>
      <c r="AB71" s="3"/>
      <c r="AC71" s="3"/>
      <c r="AD71" s="3"/>
      <c r="AE71" s="3"/>
    </row>
    <row r="72" spans="1:33" ht="15" customHeight="1">
      <c r="A72" s="3"/>
      <c r="B72" s="3"/>
      <c r="C72" s="3"/>
      <c r="D72" s="3"/>
      <c r="E72" s="3"/>
      <c r="F72" s="3"/>
      <c r="G72" s="3"/>
      <c r="H72" s="3"/>
      <c r="I72" s="3"/>
      <c r="J72" s="3"/>
      <c r="K72" s="3"/>
      <c r="L72" s="3"/>
      <c r="M72" s="3"/>
      <c r="N72" s="3"/>
      <c r="O72" s="3"/>
      <c r="P72" s="3"/>
      <c r="Q72" s="3"/>
      <c r="R72" s="3"/>
      <c r="S72" s="3"/>
      <c r="T72" s="3"/>
      <c r="U72" s="3"/>
      <c r="V72" s="3"/>
      <c r="W72" s="247"/>
      <c r="X72" s="3"/>
      <c r="Y72" s="247"/>
      <c r="Z72" s="3"/>
      <c r="AA72" s="3"/>
      <c r="AB72" s="3"/>
      <c r="AC72" s="3"/>
      <c r="AD72" s="3"/>
      <c r="AE72" s="3"/>
    </row>
    <row r="73" spans="1:33" ht="15" customHeight="1">
      <c r="A73" s="1094"/>
      <c r="B73" s="1094"/>
      <c r="C73" s="1095" t="s">
        <v>999</v>
      </c>
      <c r="D73" s="1095"/>
      <c r="E73" s="1095"/>
      <c r="F73" s="1095"/>
      <c r="G73" s="1095"/>
      <c r="H73" s="1095"/>
      <c r="I73" s="1095"/>
      <c r="J73" s="1095"/>
      <c r="K73" s="1096"/>
      <c r="L73" s="1095"/>
      <c r="M73" s="1095"/>
      <c r="N73" s="1095"/>
      <c r="O73" s="1095"/>
      <c r="P73" s="1095"/>
      <c r="Q73" s="1095"/>
      <c r="R73" s="1095"/>
      <c r="S73" s="1097"/>
      <c r="T73" s="1095"/>
      <c r="U73" s="1095"/>
      <c r="V73" s="1094"/>
      <c r="W73" s="1595" t="s">
        <v>1000</v>
      </c>
      <c r="X73" s="1596"/>
      <c r="Y73" s="1596"/>
      <c r="Z73" s="1094"/>
      <c r="AA73" s="46"/>
      <c r="AB73" s="1094"/>
      <c r="AC73" s="1097" t="s">
        <v>815</v>
      </c>
      <c r="AD73" s="1097"/>
      <c r="AE73" s="1097"/>
    </row>
    <row r="74" spans="1:33" ht="6" customHeight="1">
      <c r="A74" s="2"/>
      <c r="B74" s="2"/>
      <c r="C74" s="1099" t="s">
        <v>83</v>
      </c>
      <c r="D74" s="1099" t="s">
        <v>83</v>
      </c>
      <c r="E74" s="1099" t="s">
        <v>83</v>
      </c>
      <c r="F74" s="1099" t="s">
        <v>83</v>
      </c>
      <c r="G74" s="1099"/>
      <c r="H74" s="1099"/>
      <c r="I74" s="1099" t="s">
        <v>83</v>
      </c>
      <c r="J74" s="1099" t="s">
        <v>83</v>
      </c>
      <c r="K74" s="1099" t="s">
        <v>83</v>
      </c>
      <c r="L74" s="1099" t="s">
        <v>83</v>
      </c>
      <c r="M74" s="1099" t="s">
        <v>83</v>
      </c>
      <c r="N74" s="1099" t="s">
        <v>83</v>
      </c>
      <c r="O74" s="1099" t="s">
        <v>83</v>
      </c>
      <c r="P74" s="1099" t="s">
        <v>83</v>
      </c>
      <c r="Q74" s="1099" t="s">
        <v>83</v>
      </c>
      <c r="R74" s="1099" t="s">
        <v>83</v>
      </c>
      <c r="S74" s="1098" t="s">
        <v>83</v>
      </c>
      <c r="T74" s="1099"/>
      <c r="U74" s="1099" t="s">
        <v>83</v>
      </c>
      <c r="V74" s="2"/>
      <c r="W74" s="1100" t="s">
        <v>83</v>
      </c>
      <c r="X74" s="1099" t="s">
        <v>83</v>
      </c>
      <c r="Y74" s="1100" t="s">
        <v>83</v>
      </c>
      <c r="Z74" s="2" t="s">
        <v>83</v>
      </c>
      <c r="AA74" s="2" t="s">
        <v>83</v>
      </c>
      <c r="AB74" s="2"/>
      <c r="AC74" s="2"/>
      <c r="AD74" s="2"/>
      <c r="AE74" s="2"/>
    </row>
    <row r="75" spans="1:33" ht="15" customHeight="1">
      <c r="A75" s="1094"/>
      <c r="B75" s="1094"/>
      <c r="C75" s="46"/>
      <c r="D75" s="1094"/>
      <c r="E75" s="1098" t="s">
        <v>1001</v>
      </c>
      <c r="F75" s="1094"/>
      <c r="G75" s="1094"/>
      <c r="H75" s="1094"/>
      <c r="I75" s="1094"/>
      <c r="J75" s="1094"/>
      <c r="K75" s="1094"/>
      <c r="L75" s="1094"/>
      <c r="M75" s="1094"/>
      <c r="N75" s="1094"/>
      <c r="O75" s="1094" t="s">
        <v>83</v>
      </c>
      <c r="P75" s="1094"/>
      <c r="Q75" s="1094"/>
      <c r="R75" s="1094"/>
      <c r="S75" s="1098" t="s">
        <v>83</v>
      </c>
      <c r="T75" s="1094"/>
      <c r="U75" s="1094"/>
      <c r="V75" s="1094"/>
      <c r="W75" s="1101"/>
      <c r="X75" s="1094"/>
      <c r="Y75" s="1101"/>
      <c r="Z75" s="1094"/>
      <c r="AA75" s="1098" t="s">
        <v>1002</v>
      </c>
      <c r="AB75" s="1094"/>
      <c r="AC75" s="1102"/>
      <c r="AD75" s="1102"/>
      <c r="AE75" s="1102"/>
    </row>
    <row r="76" spans="1:33" ht="15" customHeight="1">
      <c r="A76" s="1094"/>
      <c r="B76" s="1094"/>
      <c r="C76" s="1098" t="s">
        <v>83</v>
      </c>
      <c r="D76" s="1094"/>
      <c r="E76" s="1098" t="s">
        <v>1003</v>
      </c>
      <c r="F76" s="1094"/>
      <c r="G76" s="1098" t="s">
        <v>1004</v>
      </c>
      <c r="H76" s="1094"/>
      <c r="I76" s="1098" t="s">
        <v>83</v>
      </c>
      <c r="J76" s="1094"/>
      <c r="K76" s="1098" t="s">
        <v>1005</v>
      </c>
      <c r="L76" s="1094"/>
      <c r="M76" s="1098" t="s">
        <v>1006</v>
      </c>
      <c r="N76" s="1094"/>
      <c r="O76" s="1098" t="s">
        <v>1006</v>
      </c>
      <c r="P76" s="1094"/>
      <c r="Q76" s="1098" t="s">
        <v>1007</v>
      </c>
      <c r="R76" s="1094"/>
      <c r="S76" s="1098" t="s">
        <v>83</v>
      </c>
      <c r="T76" s="1094"/>
      <c r="U76" s="1098" t="s">
        <v>1008</v>
      </c>
      <c r="V76" s="1094"/>
      <c r="W76" s="1098" t="s">
        <v>1009</v>
      </c>
      <c r="X76" s="1094"/>
      <c r="Y76" s="1098" t="s">
        <v>1010</v>
      </c>
      <c r="Z76" s="1094"/>
      <c r="AA76" s="1098" t="s">
        <v>1011</v>
      </c>
      <c r="AB76" s="1094"/>
      <c r="AC76" s="1094" t="s">
        <v>83</v>
      </c>
      <c r="AD76" s="1094"/>
      <c r="AE76" s="1094" t="s">
        <v>83</v>
      </c>
    </row>
    <row r="77" spans="1:33" ht="15" customHeight="1">
      <c r="A77" s="1103" t="s">
        <v>1012</v>
      </c>
      <c r="B77" s="1094"/>
      <c r="C77" s="1098" t="s">
        <v>1013</v>
      </c>
      <c r="D77" s="1094"/>
      <c r="E77" s="1098" t="s">
        <v>1014</v>
      </c>
      <c r="F77" s="1094"/>
      <c r="G77" s="1103" t="s">
        <v>1015</v>
      </c>
      <c r="H77" s="1094"/>
      <c r="I77" s="1098" t="s">
        <v>1016</v>
      </c>
      <c r="J77" s="1094"/>
      <c r="K77" s="1094" t="s">
        <v>1017</v>
      </c>
      <c r="L77" s="1094"/>
      <c r="M77" s="1098" t="s">
        <v>1018</v>
      </c>
      <c r="N77" s="1094"/>
      <c r="O77" s="1098" t="s">
        <v>1019</v>
      </c>
      <c r="P77" s="1094"/>
      <c r="Q77" s="1098" t="s">
        <v>1020</v>
      </c>
      <c r="R77" s="1094"/>
      <c r="S77" s="1103" t="s">
        <v>1021</v>
      </c>
      <c r="T77" s="1094"/>
      <c r="U77" s="1103" t="s">
        <v>1022</v>
      </c>
      <c r="V77" s="1094"/>
      <c r="W77" s="1103" t="s">
        <v>1023</v>
      </c>
      <c r="X77" s="1094"/>
      <c r="Y77" s="1103" t="s">
        <v>1023</v>
      </c>
      <c r="Z77" s="1094"/>
      <c r="AA77" s="1103" t="s">
        <v>1024</v>
      </c>
      <c r="AB77" s="1094"/>
      <c r="AC77" s="1118" t="s">
        <v>2276</v>
      </c>
      <c r="AD77" s="1098"/>
      <c r="AE77" s="1118" t="s">
        <v>2190</v>
      </c>
    </row>
    <row r="78" spans="1:33" ht="4.5" customHeight="1">
      <c r="A78" s="1098"/>
      <c r="B78" s="1094"/>
      <c r="C78" s="1119"/>
      <c r="D78" s="1094"/>
      <c r="E78" s="1119"/>
      <c r="F78" s="1094"/>
      <c r="G78" s="1098"/>
      <c r="H78" s="1094"/>
      <c r="I78" s="1119"/>
      <c r="J78" s="1094"/>
      <c r="K78" s="1120"/>
      <c r="L78" s="1094"/>
      <c r="M78" s="1119"/>
      <c r="N78" s="1094"/>
      <c r="O78" s="1119"/>
      <c r="P78" s="1094"/>
      <c r="Q78" s="1119"/>
      <c r="R78" s="1094"/>
      <c r="S78" s="1098"/>
      <c r="T78" s="1094"/>
      <c r="U78" s="1098"/>
      <c r="V78" s="1094"/>
      <c r="W78" s="1098"/>
      <c r="X78" s="1094"/>
      <c r="Y78" s="1098"/>
      <c r="Z78" s="1094"/>
      <c r="AA78" s="1098"/>
      <c r="AB78" s="1094"/>
      <c r="AC78" s="1104"/>
      <c r="AD78" s="1098"/>
      <c r="AE78" s="1104"/>
    </row>
    <row r="79" spans="1:33" ht="15.95" customHeight="1">
      <c r="A79" s="1106" t="s">
        <v>1066</v>
      </c>
      <c r="B79" s="1106" t="s">
        <v>83</v>
      </c>
      <c r="C79" s="1107">
        <v>0</v>
      </c>
      <c r="D79" s="1108"/>
      <c r="E79" s="1107">
        <v>1411</v>
      </c>
      <c r="F79" s="1108"/>
      <c r="G79" s="1107">
        <v>0</v>
      </c>
      <c r="H79" s="1108"/>
      <c r="I79" s="1107">
        <v>0</v>
      </c>
      <c r="J79" s="1108"/>
      <c r="K79" s="1107">
        <v>0</v>
      </c>
      <c r="L79" s="1108"/>
      <c r="M79" s="1107">
        <v>0</v>
      </c>
      <c r="N79" s="1108"/>
      <c r="O79" s="1107">
        <v>66</v>
      </c>
      <c r="P79" s="1108"/>
      <c r="Q79" s="1107">
        <v>0</v>
      </c>
      <c r="R79" s="1108"/>
      <c r="S79" s="1107">
        <v>0</v>
      </c>
      <c r="T79" s="1110"/>
      <c r="U79" s="1109">
        <f>ROUND(SUM(C79:S79),1)</f>
        <v>1477</v>
      </c>
      <c r="V79" s="1110"/>
      <c r="W79" s="1107">
        <v>173892</v>
      </c>
      <c r="X79" s="1109" t="s">
        <v>83</v>
      </c>
      <c r="Y79" s="1107">
        <v>18304</v>
      </c>
      <c r="Z79" s="1109"/>
      <c r="AA79" s="1107">
        <v>0</v>
      </c>
      <c r="AB79" s="1110"/>
      <c r="AC79" s="1109">
        <f>ROUND(SUM(U79:AA79),1)</f>
        <v>193673</v>
      </c>
      <c r="AD79" s="1109"/>
      <c r="AE79" s="1107">
        <v>172525</v>
      </c>
    </row>
    <row r="80" spans="1:33" ht="15.95" customHeight="1">
      <c r="A80" s="1106" t="s">
        <v>1067</v>
      </c>
      <c r="B80" s="1106" t="s">
        <v>83</v>
      </c>
      <c r="C80" s="1113">
        <v>0</v>
      </c>
      <c r="D80" s="1114"/>
      <c r="E80" s="1113">
        <v>0</v>
      </c>
      <c r="F80" s="1114"/>
      <c r="G80" s="1113">
        <v>0</v>
      </c>
      <c r="H80" s="1114"/>
      <c r="I80" s="1113">
        <v>4645211</v>
      </c>
      <c r="J80" s="1114"/>
      <c r="K80" s="1113">
        <v>540417</v>
      </c>
      <c r="L80" s="1114"/>
      <c r="M80" s="1113">
        <v>0</v>
      </c>
      <c r="N80" s="1114"/>
      <c r="O80" s="1113">
        <v>565</v>
      </c>
      <c r="P80" s="1114"/>
      <c r="Q80" s="1113">
        <v>0</v>
      </c>
      <c r="R80" s="1114"/>
      <c r="S80" s="1113">
        <v>0</v>
      </c>
      <c r="T80" s="1106"/>
      <c r="U80" s="1115">
        <f>ROUND(SUM(C80:S80),1)</f>
        <v>5186193</v>
      </c>
      <c r="V80" s="1106"/>
      <c r="W80" s="1113">
        <v>1577631</v>
      </c>
      <c r="X80" s="1115" t="s">
        <v>83</v>
      </c>
      <c r="Y80" s="1113">
        <v>237139</v>
      </c>
      <c r="Z80" s="1115"/>
      <c r="AA80" s="1113">
        <v>10</v>
      </c>
      <c r="AB80" s="1106"/>
      <c r="AC80" s="1115">
        <f>ROUND(SUM(U80:AA80),1)</f>
        <v>7000973</v>
      </c>
      <c r="AD80" s="1112"/>
      <c r="AE80" s="1113">
        <v>5171272</v>
      </c>
    </row>
    <row r="81" spans="1:32" ht="15.95" customHeight="1">
      <c r="A81" s="1106" t="s">
        <v>1068</v>
      </c>
      <c r="B81" s="1106" t="s">
        <v>83</v>
      </c>
      <c r="C81" s="1113">
        <v>0</v>
      </c>
      <c r="D81" s="1114"/>
      <c r="E81" s="1113">
        <v>0</v>
      </c>
      <c r="F81" s="1114"/>
      <c r="G81" s="1113">
        <v>0</v>
      </c>
      <c r="H81" s="1114"/>
      <c r="I81" s="1113">
        <v>0</v>
      </c>
      <c r="J81" s="1114"/>
      <c r="K81" s="1113">
        <v>0</v>
      </c>
      <c r="L81" s="1114"/>
      <c r="M81" s="1113">
        <v>0</v>
      </c>
      <c r="N81" s="1114"/>
      <c r="O81" s="1113">
        <v>7688</v>
      </c>
      <c r="P81" s="1114"/>
      <c r="Q81" s="1113">
        <v>0</v>
      </c>
      <c r="R81" s="1114"/>
      <c r="S81" s="1113">
        <v>0</v>
      </c>
      <c r="T81" s="1106"/>
      <c r="U81" s="1115">
        <f>ROUND(SUM(C81:S81),1)</f>
        <v>7688</v>
      </c>
      <c r="V81" s="1106"/>
      <c r="W81" s="1113">
        <v>3736</v>
      </c>
      <c r="X81" s="1115" t="s">
        <v>83</v>
      </c>
      <c r="Y81" s="1113">
        <v>666</v>
      </c>
      <c r="Z81" s="1115"/>
      <c r="AA81" s="1113">
        <v>0</v>
      </c>
      <c r="AB81" s="1106"/>
      <c r="AC81" s="1115">
        <f>ROUND(SUM(U81:AA81),1)</f>
        <v>12090</v>
      </c>
      <c r="AD81" s="1112"/>
      <c r="AE81" s="1113">
        <v>10998</v>
      </c>
    </row>
    <row r="82" spans="1:32" ht="15.95" customHeight="1">
      <c r="A82" s="1106" t="s">
        <v>2237</v>
      </c>
      <c r="B82" s="1106" t="s">
        <v>83</v>
      </c>
      <c r="C82" s="1121" t="s">
        <v>83</v>
      </c>
      <c r="D82" s="1106"/>
      <c r="E82" s="1121" t="s">
        <v>83</v>
      </c>
      <c r="F82" s="1106"/>
      <c r="G82" s="1121" t="s">
        <v>83</v>
      </c>
      <c r="H82" s="1106"/>
      <c r="I82" s="1121" t="s">
        <v>83</v>
      </c>
      <c r="J82" s="1106"/>
      <c r="K82" s="1121" t="s">
        <v>83</v>
      </c>
      <c r="L82" s="1106"/>
      <c r="M82" s="1121" t="s">
        <v>83</v>
      </c>
      <c r="N82" s="1106"/>
      <c r="O82" s="1121" t="s">
        <v>83</v>
      </c>
      <c r="P82" s="1106"/>
      <c r="Q82" s="1121" t="s">
        <v>83</v>
      </c>
      <c r="R82" s="1106"/>
      <c r="S82" s="1121" t="s">
        <v>83</v>
      </c>
      <c r="T82" s="1106"/>
      <c r="U82" s="1115"/>
      <c r="V82" s="1106"/>
      <c r="W82" s="1121" t="s">
        <v>83</v>
      </c>
      <c r="X82" s="1115" t="s">
        <v>83</v>
      </c>
      <c r="Y82" s="1121" t="s">
        <v>83</v>
      </c>
      <c r="Z82" s="1115"/>
      <c r="AA82" s="1121" t="s">
        <v>83</v>
      </c>
      <c r="AB82" s="1106"/>
      <c r="AC82" s="1115"/>
      <c r="AD82" s="1112"/>
      <c r="AE82" s="1121" t="s">
        <v>83</v>
      </c>
    </row>
    <row r="83" spans="1:32" ht="15.95" customHeight="1">
      <c r="A83" s="1106" t="s">
        <v>1070</v>
      </c>
      <c r="B83" s="1106" t="s">
        <v>83</v>
      </c>
      <c r="C83" s="1113">
        <v>0</v>
      </c>
      <c r="D83" s="1114"/>
      <c r="E83" s="1113">
        <v>0</v>
      </c>
      <c r="F83" s="1114"/>
      <c r="G83" s="1113">
        <v>2500</v>
      </c>
      <c r="H83" s="1114"/>
      <c r="I83" s="1113">
        <v>0</v>
      </c>
      <c r="J83" s="1114"/>
      <c r="K83" s="1113">
        <v>0</v>
      </c>
      <c r="L83" s="1114"/>
      <c r="M83" s="1113">
        <v>0</v>
      </c>
      <c r="N83" s="1114"/>
      <c r="O83" s="1113">
        <v>0</v>
      </c>
      <c r="P83" s="1114"/>
      <c r="Q83" s="1113">
        <v>0</v>
      </c>
      <c r="R83" s="1114"/>
      <c r="S83" s="1113">
        <v>0</v>
      </c>
      <c r="T83" s="1106"/>
      <c r="U83" s="1115">
        <f t="shared" ref="U83:U100" si="2">ROUND(SUM(C83:S83),1)</f>
        <v>2500</v>
      </c>
      <c r="V83" s="1106"/>
      <c r="W83" s="1113">
        <v>0</v>
      </c>
      <c r="X83" s="1115" t="s">
        <v>83</v>
      </c>
      <c r="Y83" s="1113">
        <v>0</v>
      </c>
      <c r="Z83" s="1115"/>
      <c r="AA83" s="1113">
        <v>0</v>
      </c>
      <c r="AB83" s="1106"/>
      <c r="AC83" s="1115">
        <f t="shared" ref="AC83:AC101" si="3">ROUND(SUM(U83:AA83),1)</f>
        <v>2500</v>
      </c>
      <c r="AD83" s="1106"/>
      <c r="AE83" s="1113">
        <v>2616</v>
      </c>
    </row>
    <row r="84" spans="1:32" ht="15.95" customHeight="1">
      <c r="A84" s="1106" t="s">
        <v>2194</v>
      </c>
      <c r="B84" s="1106" t="s">
        <v>83</v>
      </c>
      <c r="C84" s="1113">
        <v>0</v>
      </c>
      <c r="D84" s="1114"/>
      <c r="E84" s="1113">
        <v>0</v>
      </c>
      <c r="F84" s="1114"/>
      <c r="G84" s="1113">
        <v>0</v>
      </c>
      <c r="H84" s="1114"/>
      <c r="I84" s="1113">
        <v>0</v>
      </c>
      <c r="J84" s="1114"/>
      <c r="K84" s="1113">
        <v>0</v>
      </c>
      <c r="L84" s="1114"/>
      <c r="M84" s="1113">
        <v>0</v>
      </c>
      <c r="N84" s="1114"/>
      <c r="O84" s="1113">
        <v>0</v>
      </c>
      <c r="P84" s="1114"/>
      <c r="Q84" s="1113">
        <v>0</v>
      </c>
      <c r="R84" s="1114"/>
      <c r="S84" s="1113">
        <v>0</v>
      </c>
      <c r="T84" s="1106"/>
      <c r="U84" s="1115">
        <f t="shared" ref="U84" si="4">ROUND(SUM(C84:S84),1)</f>
        <v>0</v>
      </c>
      <c r="V84" s="1106"/>
      <c r="W84" s="1113">
        <v>252</v>
      </c>
      <c r="X84" s="1115" t="s">
        <v>83</v>
      </c>
      <c r="Y84" s="1113">
        <v>0</v>
      </c>
      <c r="Z84" s="1115"/>
      <c r="AA84" s="1113">
        <v>0</v>
      </c>
      <c r="AB84" s="1106"/>
      <c r="AC84" s="1115">
        <f t="shared" ref="AC84" si="5">ROUND(SUM(U84:AA84),1)</f>
        <v>252</v>
      </c>
      <c r="AD84" s="1106"/>
      <c r="AE84" s="1113">
        <v>74</v>
      </c>
    </row>
    <row r="85" spans="1:32" ht="15.95" customHeight="1">
      <c r="A85" s="1106" t="s">
        <v>1071</v>
      </c>
      <c r="B85" s="1106" t="s">
        <v>83</v>
      </c>
      <c r="C85" s="1113">
        <v>0</v>
      </c>
      <c r="D85" s="1114"/>
      <c r="E85" s="1113">
        <v>0</v>
      </c>
      <c r="F85" s="1114"/>
      <c r="G85" s="1113">
        <v>0</v>
      </c>
      <c r="H85" s="1114"/>
      <c r="I85" s="1113">
        <v>0</v>
      </c>
      <c r="J85" s="1114"/>
      <c r="K85" s="1113">
        <v>0</v>
      </c>
      <c r="L85" s="1114"/>
      <c r="M85" s="1113">
        <v>0</v>
      </c>
      <c r="N85" s="1114"/>
      <c r="O85" s="1113">
        <v>0</v>
      </c>
      <c r="P85" s="1114"/>
      <c r="Q85" s="1113">
        <v>0</v>
      </c>
      <c r="R85" s="1114"/>
      <c r="S85" s="1113">
        <v>0</v>
      </c>
      <c r="T85" s="1106"/>
      <c r="U85" s="1115">
        <f t="shared" si="2"/>
        <v>0</v>
      </c>
      <c r="V85" s="1106"/>
      <c r="W85" s="1113">
        <v>7125</v>
      </c>
      <c r="X85" s="1115" t="s">
        <v>83</v>
      </c>
      <c r="Y85" s="1113">
        <v>3004</v>
      </c>
      <c r="Z85" s="1115"/>
      <c r="AA85" s="1113">
        <v>575</v>
      </c>
      <c r="AB85" s="1106"/>
      <c r="AC85" s="1115">
        <f t="shared" si="3"/>
        <v>10704</v>
      </c>
      <c r="AD85" s="1112"/>
      <c r="AE85" s="1113">
        <v>11404</v>
      </c>
    </row>
    <row r="86" spans="1:32" ht="15.95" customHeight="1">
      <c r="A86" s="1106" t="s">
        <v>1072</v>
      </c>
      <c r="B86" s="1106" t="s">
        <v>83</v>
      </c>
      <c r="C86" s="1113">
        <v>0</v>
      </c>
      <c r="D86" s="1114"/>
      <c r="E86" s="1113">
        <v>0</v>
      </c>
      <c r="F86" s="1114"/>
      <c r="G86" s="1113">
        <v>1740</v>
      </c>
      <c r="H86" s="1114"/>
      <c r="I86" s="1113">
        <v>0</v>
      </c>
      <c r="J86" s="1114"/>
      <c r="K86" s="1113">
        <v>0</v>
      </c>
      <c r="L86" s="1114"/>
      <c r="M86" s="1113">
        <v>950</v>
      </c>
      <c r="N86" s="1114"/>
      <c r="O86" s="1113">
        <v>0</v>
      </c>
      <c r="P86" s="1114"/>
      <c r="Q86" s="1113">
        <v>130806</v>
      </c>
      <c r="R86" s="1114"/>
      <c r="S86" s="1113">
        <v>0</v>
      </c>
      <c r="T86" s="1106"/>
      <c r="U86" s="1115">
        <f t="shared" si="2"/>
        <v>133496</v>
      </c>
      <c r="V86" s="1106"/>
      <c r="W86" s="1113">
        <v>2840</v>
      </c>
      <c r="X86" s="1115" t="s">
        <v>83</v>
      </c>
      <c r="Y86" s="1113">
        <v>0</v>
      </c>
      <c r="Z86" s="1115"/>
      <c r="AA86" s="1113">
        <v>0</v>
      </c>
      <c r="AB86" s="1106"/>
      <c r="AC86" s="1115">
        <f t="shared" si="3"/>
        <v>136336</v>
      </c>
      <c r="AD86" s="1112"/>
      <c r="AE86" s="1113">
        <v>95467</v>
      </c>
    </row>
    <row r="87" spans="1:32" ht="15.95" customHeight="1">
      <c r="A87" s="1106" t="s">
        <v>1073</v>
      </c>
      <c r="B87" s="1106" t="s">
        <v>83</v>
      </c>
      <c r="C87" s="1113">
        <v>0</v>
      </c>
      <c r="D87" s="1114"/>
      <c r="E87" s="1113">
        <v>0</v>
      </c>
      <c r="F87" s="1114"/>
      <c r="G87" s="1113">
        <v>0</v>
      </c>
      <c r="H87" s="1114"/>
      <c r="I87" s="1113">
        <v>0</v>
      </c>
      <c r="J87" s="1114"/>
      <c r="K87" s="1113">
        <v>0</v>
      </c>
      <c r="L87" s="1114"/>
      <c r="M87" s="1113">
        <v>0</v>
      </c>
      <c r="N87" s="1114"/>
      <c r="O87" s="1113">
        <v>0</v>
      </c>
      <c r="P87" s="1114"/>
      <c r="Q87" s="1113">
        <v>0</v>
      </c>
      <c r="R87" s="1114"/>
      <c r="S87" s="1113">
        <v>0</v>
      </c>
      <c r="T87" s="1106"/>
      <c r="U87" s="1115">
        <f t="shared" si="2"/>
        <v>0</v>
      </c>
      <c r="V87" s="1106"/>
      <c r="W87" s="1113">
        <v>4704</v>
      </c>
      <c r="X87" s="1115" t="s">
        <v>83</v>
      </c>
      <c r="Y87" s="1113">
        <v>334</v>
      </c>
      <c r="Z87" s="1115"/>
      <c r="AA87" s="1113">
        <v>0</v>
      </c>
      <c r="AB87" s="1106"/>
      <c r="AC87" s="1115">
        <f t="shared" si="3"/>
        <v>5038</v>
      </c>
      <c r="AD87" s="1112"/>
      <c r="AE87" s="1113">
        <v>4385</v>
      </c>
    </row>
    <row r="88" spans="1:32" ht="15.95" customHeight="1">
      <c r="A88" s="1106" t="s">
        <v>1077</v>
      </c>
      <c r="B88" s="1106" t="s">
        <v>83</v>
      </c>
      <c r="C88" s="1113">
        <v>0</v>
      </c>
      <c r="D88" s="1114"/>
      <c r="E88" s="1113">
        <v>0</v>
      </c>
      <c r="F88" s="1114"/>
      <c r="G88" s="1113">
        <v>73037</v>
      </c>
      <c r="H88" s="1114"/>
      <c r="I88" s="1113">
        <v>0</v>
      </c>
      <c r="J88" s="1114"/>
      <c r="K88" s="1113">
        <v>0</v>
      </c>
      <c r="L88" s="1114"/>
      <c r="M88" s="1113">
        <v>0</v>
      </c>
      <c r="N88" s="1114"/>
      <c r="O88" s="1113">
        <v>20656</v>
      </c>
      <c r="P88" s="1114"/>
      <c r="Q88" s="1113">
        <v>0</v>
      </c>
      <c r="R88" s="1114"/>
      <c r="S88" s="1113">
        <v>0</v>
      </c>
      <c r="T88" s="1106"/>
      <c r="U88" s="1115">
        <f>ROUND(SUM(C88:S88),1)</f>
        <v>93693</v>
      </c>
      <c r="V88" s="1106"/>
      <c r="W88" s="1113">
        <v>16882</v>
      </c>
      <c r="X88" s="1115" t="s">
        <v>83</v>
      </c>
      <c r="Y88" s="1113">
        <v>727</v>
      </c>
      <c r="Z88" s="1115"/>
      <c r="AA88" s="1113">
        <v>0</v>
      </c>
      <c r="AB88" s="1106"/>
      <c r="AC88" s="1115">
        <f>ROUND(SUM(U88:AA88),1)</f>
        <v>111302</v>
      </c>
      <c r="AD88" s="1106"/>
      <c r="AE88" s="1113">
        <v>68879</v>
      </c>
    </row>
    <row r="89" spans="1:32" ht="15.95" customHeight="1">
      <c r="A89" s="1106" t="s">
        <v>1074</v>
      </c>
      <c r="B89" s="1106" t="s">
        <v>83</v>
      </c>
      <c r="C89" s="1113">
        <v>0</v>
      </c>
      <c r="D89" s="1114"/>
      <c r="E89" s="1113">
        <v>0</v>
      </c>
      <c r="F89" s="1114"/>
      <c r="G89" s="1113">
        <v>0</v>
      </c>
      <c r="H89" s="1114"/>
      <c r="I89" s="1113">
        <v>0</v>
      </c>
      <c r="J89" s="1114"/>
      <c r="K89" s="1113">
        <v>0</v>
      </c>
      <c r="L89" s="1114"/>
      <c r="M89" s="1113">
        <v>0</v>
      </c>
      <c r="N89" s="1114"/>
      <c r="O89" s="1113">
        <v>0</v>
      </c>
      <c r="P89" s="1114"/>
      <c r="Q89" s="1113">
        <v>0</v>
      </c>
      <c r="R89" s="1114"/>
      <c r="S89" s="1113">
        <v>0</v>
      </c>
      <c r="T89" s="1106"/>
      <c r="U89" s="1115">
        <f t="shared" si="2"/>
        <v>0</v>
      </c>
      <c r="V89" s="1106"/>
      <c r="W89" s="1113">
        <v>139165</v>
      </c>
      <c r="X89" s="1115" t="s">
        <v>83</v>
      </c>
      <c r="Y89" s="1113">
        <v>40571</v>
      </c>
      <c r="Z89" s="1115"/>
      <c r="AA89" s="1113">
        <v>0</v>
      </c>
      <c r="AB89" s="1106"/>
      <c r="AC89" s="1115">
        <f t="shared" si="3"/>
        <v>179736</v>
      </c>
      <c r="AD89" s="1112"/>
      <c r="AE89" s="1113">
        <v>169312</v>
      </c>
    </row>
    <row r="90" spans="1:32" ht="15.95" customHeight="1">
      <c r="A90" s="1106" t="s">
        <v>1075</v>
      </c>
      <c r="B90" s="1106" t="s">
        <v>83</v>
      </c>
      <c r="C90" s="1113">
        <v>0</v>
      </c>
      <c r="D90" s="1114"/>
      <c r="E90" s="1113">
        <v>0</v>
      </c>
      <c r="F90" s="1114"/>
      <c r="G90" s="1113">
        <v>0</v>
      </c>
      <c r="H90" s="1114"/>
      <c r="I90" s="1113">
        <v>0</v>
      </c>
      <c r="J90" s="1114"/>
      <c r="K90" s="1113">
        <v>0</v>
      </c>
      <c r="L90" s="1114"/>
      <c r="M90" s="1113">
        <v>0</v>
      </c>
      <c r="N90" s="1114"/>
      <c r="O90" s="1113">
        <v>0</v>
      </c>
      <c r="P90" s="1114"/>
      <c r="Q90" s="1113">
        <v>0</v>
      </c>
      <c r="R90" s="1114"/>
      <c r="S90" s="1113">
        <v>0</v>
      </c>
      <c r="T90" s="1106"/>
      <c r="U90" s="1115">
        <f t="shared" si="2"/>
        <v>0</v>
      </c>
      <c r="V90" s="1106"/>
      <c r="W90" s="1113">
        <v>900502</v>
      </c>
      <c r="X90" s="1115" t="s">
        <v>83</v>
      </c>
      <c r="Y90" s="1113">
        <v>84835</v>
      </c>
      <c r="Z90" s="1115"/>
      <c r="AA90" s="1113">
        <v>30</v>
      </c>
      <c r="AB90" s="1106"/>
      <c r="AC90" s="1115">
        <f t="shared" si="3"/>
        <v>985367</v>
      </c>
      <c r="AD90" s="1112"/>
      <c r="AE90" s="1113">
        <v>814851</v>
      </c>
    </row>
    <row r="91" spans="1:32" ht="15.95" customHeight="1">
      <c r="A91" s="1106" t="s">
        <v>1076</v>
      </c>
      <c r="B91" s="1106" t="s">
        <v>83</v>
      </c>
      <c r="C91" s="1113">
        <v>606646</v>
      </c>
      <c r="D91" s="1114"/>
      <c r="E91" s="1113">
        <v>0</v>
      </c>
      <c r="F91" s="1114"/>
      <c r="G91" s="1113">
        <v>250</v>
      </c>
      <c r="H91" s="1114"/>
      <c r="I91" s="1113">
        <v>0</v>
      </c>
      <c r="J91" s="1114"/>
      <c r="K91" s="1113">
        <v>258</v>
      </c>
      <c r="L91" s="1114"/>
      <c r="M91" s="1113">
        <v>0</v>
      </c>
      <c r="N91" s="1114"/>
      <c r="O91" s="1113">
        <v>0</v>
      </c>
      <c r="P91" s="1114"/>
      <c r="Q91" s="1113">
        <v>24019</v>
      </c>
      <c r="R91" s="1114"/>
      <c r="S91" s="1113">
        <v>0</v>
      </c>
      <c r="T91" s="1106"/>
      <c r="U91" s="1115">
        <f t="shared" si="2"/>
        <v>631173</v>
      </c>
      <c r="V91" s="1106"/>
      <c r="W91" s="1113">
        <v>4665</v>
      </c>
      <c r="X91" s="1115" t="s">
        <v>83</v>
      </c>
      <c r="Y91" s="1113">
        <v>9412</v>
      </c>
      <c r="Z91" s="1115"/>
      <c r="AA91" s="1113">
        <v>101</v>
      </c>
      <c r="AB91" s="1106"/>
      <c r="AC91" s="1115">
        <f t="shared" si="3"/>
        <v>645351</v>
      </c>
      <c r="AD91" s="1112"/>
      <c r="AE91" s="1113">
        <v>570341</v>
      </c>
    </row>
    <row r="92" spans="1:32" ht="15.95" customHeight="1">
      <c r="A92" s="1106" t="s">
        <v>1078</v>
      </c>
      <c r="B92" s="1106" t="s">
        <v>83</v>
      </c>
      <c r="C92" s="1113">
        <v>0</v>
      </c>
      <c r="D92" s="1114"/>
      <c r="E92" s="1113">
        <v>0</v>
      </c>
      <c r="F92" s="1114"/>
      <c r="G92" s="1113">
        <v>0</v>
      </c>
      <c r="H92" s="1114"/>
      <c r="I92" s="1113">
        <v>0</v>
      </c>
      <c r="J92" s="1114"/>
      <c r="K92" s="1113">
        <v>0</v>
      </c>
      <c r="L92" s="1114"/>
      <c r="M92" s="1113">
        <v>0</v>
      </c>
      <c r="N92" s="1114"/>
      <c r="O92" s="1113">
        <v>0</v>
      </c>
      <c r="P92" s="1114"/>
      <c r="Q92" s="1113">
        <v>0</v>
      </c>
      <c r="R92" s="1114"/>
      <c r="S92" s="1113">
        <v>0</v>
      </c>
      <c r="T92" s="1106"/>
      <c r="U92" s="1115">
        <f t="shared" si="2"/>
        <v>0</v>
      </c>
      <c r="V92" s="1106"/>
      <c r="W92" s="1113">
        <v>14182</v>
      </c>
      <c r="X92" s="1115" t="s">
        <v>83</v>
      </c>
      <c r="Y92" s="1113">
        <v>22420</v>
      </c>
      <c r="Z92" s="1115"/>
      <c r="AA92" s="1113">
        <v>0</v>
      </c>
      <c r="AB92" s="1106"/>
      <c r="AC92" s="1115">
        <f t="shared" si="3"/>
        <v>36602</v>
      </c>
      <c r="AD92" s="1112"/>
      <c r="AE92" s="1113">
        <v>33508</v>
      </c>
    </row>
    <row r="93" spans="1:32" ht="15.95" customHeight="1">
      <c r="A93" s="1106" t="s">
        <v>1079</v>
      </c>
      <c r="B93" s="1106" t="s">
        <v>83</v>
      </c>
      <c r="C93" s="1113">
        <v>0</v>
      </c>
      <c r="D93" s="1114"/>
      <c r="E93" s="1113">
        <v>0</v>
      </c>
      <c r="F93" s="1114"/>
      <c r="G93" s="1113">
        <v>0</v>
      </c>
      <c r="H93" s="1114"/>
      <c r="I93" s="1113">
        <v>0</v>
      </c>
      <c r="J93" s="1114"/>
      <c r="K93" s="1113">
        <v>0</v>
      </c>
      <c r="L93" s="1114"/>
      <c r="M93" s="1113">
        <v>0</v>
      </c>
      <c r="N93" s="1114"/>
      <c r="O93" s="1113">
        <v>0</v>
      </c>
      <c r="P93" s="1114"/>
      <c r="Q93" s="1113">
        <v>0</v>
      </c>
      <c r="R93" s="1114"/>
      <c r="S93" s="1113">
        <v>0</v>
      </c>
      <c r="T93" s="1106"/>
      <c r="U93" s="1115">
        <f t="shared" si="2"/>
        <v>0</v>
      </c>
      <c r="V93" s="1106"/>
      <c r="W93" s="1113">
        <v>3452</v>
      </c>
      <c r="X93" s="1115" t="s">
        <v>83</v>
      </c>
      <c r="Y93" s="1113">
        <v>467</v>
      </c>
      <c r="Z93" s="1115"/>
      <c r="AA93" s="1113">
        <v>0</v>
      </c>
      <c r="AB93" s="1106"/>
      <c r="AC93" s="1115">
        <f t="shared" si="3"/>
        <v>3919</v>
      </c>
      <c r="AD93" s="1106"/>
      <c r="AE93" s="1113">
        <v>3225</v>
      </c>
    </row>
    <row r="94" spans="1:32" ht="15.95" customHeight="1">
      <c r="A94" s="1106" t="s">
        <v>1080</v>
      </c>
      <c r="B94" s="1106" t="s">
        <v>83</v>
      </c>
      <c r="C94" s="1113">
        <v>0</v>
      </c>
      <c r="D94" s="1114"/>
      <c r="E94" s="1113">
        <v>0</v>
      </c>
      <c r="F94" s="1114"/>
      <c r="G94" s="1113">
        <v>835</v>
      </c>
      <c r="H94" s="1114"/>
      <c r="I94" s="1113">
        <v>0</v>
      </c>
      <c r="J94" s="1114"/>
      <c r="K94" s="1113">
        <v>0</v>
      </c>
      <c r="L94" s="1114"/>
      <c r="M94" s="1113">
        <v>0</v>
      </c>
      <c r="N94" s="1114"/>
      <c r="O94" s="1113">
        <v>0</v>
      </c>
      <c r="P94" s="1114"/>
      <c r="Q94" s="1113">
        <v>0</v>
      </c>
      <c r="R94" s="1114"/>
      <c r="S94" s="1113">
        <v>0</v>
      </c>
      <c r="T94" s="1106"/>
      <c r="U94" s="1115">
        <f t="shared" si="2"/>
        <v>835</v>
      </c>
      <c r="V94" s="1106"/>
      <c r="W94" s="1113">
        <v>272947</v>
      </c>
      <c r="X94" s="1115" t="s">
        <v>83</v>
      </c>
      <c r="Y94" s="1113">
        <v>13820</v>
      </c>
      <c r="Z94" s="1115"/>
      <c r="AA94" s="1113">
        <v>186</v>
      </c>
      <c r="AB94" s="1106"/>
      <c r="AC94" s="1115">
        <f t="shared" si="3"/>
        <v>287788</v>
      </c>
      <c r="AD94" s="1116"/>
      <c r="AE94" s="1113">
        <v>275223</v>
      </c>
    </row>
    <row r="95" spans="1:32" ht="15.95" customHeight="1">
      <c r="A95" s="1106" t="s">
        <v>1081</v>
      </c>
      <c r="B95" s="1106" t="s">
        <v>83</v>
      </c>
      <c r="C95" s="1113">
        <v>2012</v>
      </c>
      <c r="D95" s="1114"/>
      <c r="E95" s="1113">
        <v>0</v>
      </c>
      <c r="F95" s="1114"/>
      <c r="G95" s="1113">
        <v>0</v>
      </c>
      <c r="H95" s="1114"/>
      <c r="I95" s="1113">
        <v>523614</v>
      </c>
      <c r="J95" s="1114"/>
      <c r="K95" s="1113">
        <v>10330</v>
      </c>
      <c r="L95" s="1114"/>
      <c r="M95" s="1113">
        <v>0</v>
      </c>
      <c r="N95" s="1114"/>
      <c r="O95" s="1113">
        <v>2526433</v>
      </c>
      <c r="P95" s="1114"/>
      <c r="Q95" s="1113">
        <v>0</v>
      </c>
      <c r="R95" s="1114"/>
      <c r="S95" s="1113">
        <v>0</v>
      </c>
      <c r="T95" s="1106"/>
      <c r="U95" s="1115">
        <f t="shared" si="2"/>
        <v>3062389</v>
      </c>
      <c r="V95" s="1106"/>
      <c r="W95" s="1113">
        <v>86814</v>
      </c>
      <c r="X95" s="1115" t="s">
        <v>83</v>
      </c>
      <c r="Y95" s="1113">
        <v>80601</v>
      </c>
      <c r="Z95" s="1115"/>
      <c r="AA95" s="1113">
        <v>0</v>
      </c>
      <c r="AB95" s="1106"/>
      <c r="AC95" s="1115">
        <f t="shared" si="3"/>
        <v>3229804</v>
      </c>
      <c r="AD95" s="1106"/>
      <c r="AE95" s="1113">
        <v>3029961</v>
      </c>
    </row>
    <row r="96" spans="1:32" ht="15.95" customHeight="1">
      <c r="A96" s="1106" t="s">
        <v>1082</v>
      </c>
      <c r="B96" s="1106" t="s">
        <v>83</v>
      </c>
      <c r="C96" s="1113">
        <v>0</v>
      </c>
      <c r="D96" s="1114"/>
      <c r="E96" s="1113">
        <v>0</v>
      </c>
      <c r="F96" s="1114"/>
      <c r="G96" s="1113">
        <v>0</v>
      </c>
      <c r="H96" s="1114"/>
      <c r="I96" s="1113">
        <v>0</v>
      </c>
      <c r="J96" s="1114"/>
      <c r="K96" s="1113">
        <v>0</v>
      </c>
      <c r="L96" s="1114"/>
      <c r="M96" s="1113">
        <v>15053</v>
      </c>
      <c r="N96" s="1114"/>
      <c r="O96" s="1113">
        <v>0</v>
      </c>
      <c r="P96" s="1114"/>
      <c r="Q96" s="1113">
        <v>0</v>
      </c>
      <c r="R96" s="1114"/>
      <c r="S96" s="1113">
        <v>254593</v>
      </c>
      <c r="T96" s="1106"/>
      <c r="U96" s="1115">
        <f t="shared" si="2"/>
        <v>269646</v>
      </c>
      <c r="V96" s="1106"/>
      <c r="W96" s="1113">
        <v>217957</v>
      </c>
      <c r="X96" s="1115" t="s">
        <v>83</v>
      </c>
      <c r="Y96" s="1113">
        <v>239359</v>
      </c>
      <c r="Z96" s="1115"/>
      <c r="AA96" s="1113">
        <v>0</v>
      </c>
      <c r="AB96" s="1106"/>
      <c r="AC96" s="1115">
        <f t="shared" si="3"/>
        <v>726962</v>
      </c>
      <c r="AD96" s="1112"/>
      <c r="AE96" s="1113">
        <v>641346</v>
      </c>
      <c r="AF96" s="1092" t="s">
        <v>83</v>
      </c>
    </row>
    <row r="97" spans="1:31" ht="15.95" customHeight="1">
      <c r="A97" s="1106" t="s">
        <v>1083</v>
      </c>
      <c r="B97" s="1106" t="s">
        <v>83</v>
      </c>
      <c r="C97" s="1113">
        <v>0</v>
      </c>
      <c r="D97" s="1114"/>
      <c r="E97" s="1113">
        <v>0</v>
      </c>
      <c r="F97" s="1114"/>
      <c r="G97" s="1113">
        <v>114949</v>
      </c>
      <c r="H97" s="1114"/>
      <c r="I97" s="1113">
        <v>0</v>
      </c>
      <c r="J97" s="1114"/>
      <c r="K97" s="1113">
        <v>0</v>
      </c>
      <c r="L97" s="1114"/>
      <c r="M97" s="1113">
        <v>0</v>
      </c>
      <c r="N97" s="1114"/>
      <c r="O97" s="1113">
        <v>0</v>
      </c>
      <c r="P97" s="1114"/>
      <c r="Q97" s="1113">
        <v>0</v>
      </c>
      <c r="R97" s="1114"/>
      <c r="S97" s="1113">
        <v>0</v>
      </c>
      <c r="T97" s="1106"/>
      <c r="U97" s="1115">
        <f t="shared" si="2"/>
        <v>114949</v>
      </c>
      <c r="V97" s="1106"/>
      <c r="W97" s="1113">
        <v>1987427</v>
      </c>
      <c r="X97" s="1115" t="s">
        <v>83</v>
      </c>
      <c r="Y97" s="1113">
        <v>428357</v>
      </c>
      <c r="Z97" s="1115"/>
      <c r="AA97" s="1113">
        <v>984689</v>
      </c>
      <c r="AB97" s="1106"/>
      <c r="AC97" s="1115">
        <f t="shared" si="3"/>
        <v>3515422</v>
      </c>
      <c r="AD97" s="1112"/>
      <c r="AE97" s="1113">
        <v>3262223</v>
      </c>
    </row>
    <row r="98" spans="1:31" ht="15.95" customHeight="1">
      <c r="A98" s="1106" t="s">
        <v>2119</v>
      </c>
      <c r="B98" s="1106" t="s">
        <v>83</v>
      </c>
      <c r="C98" s="1113">
        <v>0</v>
      </c>
      <c r="D98" s="1114"/>
      <c r="E98" s="1113">
        <v>0</v>
      </c>
      <c r="F98" s="1114"/>
      <c r="G98" s="1113">
        <v>0</v>
      </c>
      <c r="H98" s="1114"/>
      <c r="I98" s="1113">
        <v>0</v>
      </c>
      <c r="J98" s="1114"/>
      <c r="K98" s="1113">
        <v>0</v>
      </c>
      <c r="L98" s="1114"/>
      <c r="M98" s="1113">
        <v>0</v>
      </c>
      <c r="N98" s="1114"/>
      <c r="O98" s="1113">
        <v>10703</v>
      </c>
      <c r="P98" s="1114"/>
      <c r="Q98" s="1113">
        <v>0</v>
      </c>
      <c r="R98" s="1114"/>
      <c r="S98" s="1113">
        <v>0</v>
      </c>
      <c r="T98" s="1106"/>
      <c r="U98" s="1115">
        <f t="shared" si="2"/>
        <v>10703</v>
      </c>
      <c r="V98" s="1106"/>
      <c r="W98" s="1113">
        <v>7955</v>
      </c>
      <c r="X98" s="1115" t="s">
        <v>83</v>
      </c>
      <c r="Y98" s="1113">
        <v>477</v>
      </c>
      <c r="Z98" s="1115"/>
      <c r="AA98" s="1113">
        <v>30</v>
      </c>
      <c r="AB98" s="1106"/>
      <c r="AC98" s="1115">
        <f t="shared" si="3"/>
        <v>19165</v>
      </c>
      <c r="AD98" s="1112"/>
      <c r="AE98" s="1113">
        <v>18575</v>
      </c>
    </row>
    <row r="99" spans="1:31" ht="15.95" customHeight="1">
      <c r="A99" s="1106" t="s">
        <v>1084</v>
      </c>
      <c r="B99" s="1106" t="s">
        <v>83</v>
      </c>
      <c r="C99" s="1113">
        <v>0</v>
      </c>
      <c r="D99" s="1114"/>
      <c r="E99" s="1113">
        <v>0</v>
      </c>
      <c r="F99" s="1114"/>
      <c r="G99" s="1113">
        <v>0</v>
      </c>
      <c r="H99" s="1114"/>
      <c r="I99" s="1113">
        <v>0</v>
      </c>
      <c r="J99" s="1114"/>
      <c r="K99" s="1113">
        <v>0</v>
      </c>
      <c r="L99" s="1114"/>
      <c r="M99" s="1113">
        <v>3765</v>
      </c>
      <c r="N99" s="1114"/>
      <c r="O99" s="1113">
        <v>0</v>
      </c>
      <c r="P99" s="1114"/>
      <c r="Q99" s="1113">
        <v>0</v>
      </c>
      <c r="R99" s="1114"/>
      <c r="S99" s="1113">
        <v>0</v>
      </c>
      <c r="T99" s="1106"/>
      <c r="U99" s="1115">
        <f t="shared" si="2"/>
        <v>3765</v>
      </c>
      <c r="V99" s="1106"/>
      <c r="W99" s="1113">
        <v>482</v>
      </c>
      <c r="X99" s="1115" t="s">
        <v>83</v>
      </c>
      <c r="Y99" s="1113">
        <v>331</v>
      </c>
      <c r="Z99" s="1115"/>
      <c r="AA99" s="1113">
        <v>0</v>
      </c>
      <c r="AB99" s="1106"/>
      <c r="AC99" s="1115">
        <f t="shared" si="3"/>
        <v>4578</v>
      </c>
      <c r="AD99" s="1112"/>
      <c r="AE99" s="1113">
        <v>1547</v>
      </c>
    </row>
    <row r="100" spans="1:31" ht="15.95" customHeight="1">
      <c r="A100" s="1106" t="s">
        <v>1085</v>
      </c>
      <c r="B100" s="1106" t="s">
        <v>83</v>
      </c>
      <c r="C100" s="1113">
        <v>0</v>
      </c>
      <c r="D100" s="1114"/>
      <c r="E100" s="1113">
        <v>0</v>
      </c>
      <c r="F100" s="1114"/>
      <c r="G100" s="1113">
        <v>0</v>
      </c>
      <c r="H100" s="1114"/>
      <c r="I100" s="1113">
        <v>0</v>
      </c>
      <c r="J100" s="1114"/>
      <c r="K100" s="1113">
        <v>0</v>
      </c>
      <c r="L100" s="1114"/>
      <c r="M100" s="1113">
        <v>0</v>
      </c>
      <c r="N100" s="1114"/>
      <c r="O100" s="1113">
        <v>0</v>
      </c>
      <c r="P100" s="1114"/>
      <c r="Q100" s="1113">
        <v>0</v>
      </c>
      <c r="R100" s="1114"/>
      <c r="S100" s="1113">
        <v>0</v>
      </c>
      <c r="T100" s="1106"/>
      <c r="U100" s="1115">
        <f t="shared" si="2"/>
        <v>0</v>
      </c>
      <c r="V100" s="1106"/>
      <c r="W100" s="1113">
        <v>699</v>
      </c>
      <c r="X100" s="1115" t="s">
        <v>83</v>
      </c>
      <c r="Y100" s="1113">
        <v>9</v>
      </c>
      <c r="Z100" s="1115"/>
      <c r="AA100" s="1113">
        <v>0</v>
      </c>
      <c r="AB100" s="1106"/>
      <c r="AC100" s="1115">
        <f t="shared" si="3"/>
        <v>708</v>
      </c>
      <c r="AD100" s="1112"/>
      <c r="AE100" s="1113">
        <v>600</v>
      </c>
    </row>
    <row r="101" spans="1:31" ht="15.95" customHeight="1">
      <c r="A101" s="1106" t="s">
        <v>1086</v>
      </c>
      <c r="B101" s="1106" t="s">
        <v>83</v>
      </c>
      <c r="C101" s="1113">
        <v>0</v>
      </c>
      <c r="D101" s="1114"/>
      <c r="E101" s="1113">
        <v>0</v>
      </c>
      <c r="F101" s="1114"/>
      <c r="G101" s="1113">
        <v>900484</v>
      </c>
      <c r="H101" s="1114"/>
      <c r="I101" s="1113">
        <v>0</v>
      </c>
      <c r="J101" s="1114"/>
      <c r="K101" s="1113">
        <v>0</v>
      </c>
      <c r="L101" s="1114"/>
      <c r="M101" s="1113">
        <v>78371</v>
      </c>
      <c r="N101" s="1114"/>
      <c r="O101" s="1113">
        <v>0</v>
      </c>
      <c r="P101" s="1114"/>
      <c r="Q101" s="1113">
        <v>3297</v>
      </c>
      <c r="R101" s="1114"/>
      <c r="S101" s="1113">
        <v>0</v>
      </c>
      <c r="T101" s="1106"/>
      <c r="U101" s="1115">
        <f t="shared" ref="U101" si="6">ROUND(SUM(C101:S101),1)</f>
        <v>982152</v>
      </c>
      <c r="V101" s="1106"/>
      <c r="W101" s="1113">
        <v>917</v>
      </c>
      <c r="X101" s="1115" t="s">
        <v>83</v>
      </c>
      <c r="Y101" s="1113">
        <v>14141</v>
      </c>
      <c r="Z101" s="1115"/>
      <c r="AA101" s="1113">
        <v>9347824</v>
      </c>
      <c r="AB101" s="1106"/>
      <c r="AC101" s="1115">
        <f t="shared" si="3"/>
        <v>10345034</v>
      </c>
      <c r="AD101" s="1112"/>
      <c r="AE101" s="1113">
        <v>9341105</v>
      </c>
    </row>
    <row r="102" spans="1:31" ht="15.95" customHeight="1" thickBot="1">
      <c r="A102" s="1094" t="s">
        <v>1087</v>
      </c>
      <c r="B102" s="1109" t="s">
        <v>83</v>
      </c>
      <c r="C102" s="1122">
        <f>ROUND(SUM(C16:C101),1)</f>
        <v>38277442</v>
      </c>
      <c r="D102" s="1123" t="s">
        <v>83</v>
      </c>
      <c r="E102" s="1122">
        <f>ROUND(SUM(E16:E101),1)</f>
        <v>5510</v>
      </c>
      <c r="F102" s="1123" t="s">
        <v>83</v>
      </c>
      <c r="G102" s="1122">
        <f>ROUND(SUM(G16:G101),1)</f>
        <v>1268868</v>
      </c>
      <c r="H102" s="1123" t="s">
        <v>83</v>
      </c>
      <c r="I102" s="1122">
        <f>ROUND(SUM(I16:I101),1)</f>
        <v>31727179</v>
      </c>
      <c r="J102" s="1123" t="s">
        <v>83</v>
      </c>
      <c r="K102" s="1122">
        <f>ROUND(SUM(K16:K101),1)</f>
        <v>4124283</v>
      </c>
      <c r="L102" s="1123" t="s">
        <v>83</v>
      </c>
      <c r="M102" s="1122">
        <f>ROUND(SUM(M16:M101),1)</f>
        <v>676301</v>
      </c>
      <c r="N102" s="1123" t="s">
        <v>83</v>
      </c>
      <c r="O102" s="1122">
        <f>ROUND(SUM(O16:O101),1)</f>
        <v>6372997</v>
      </c>
      <c r="P102" s="1123" t="s">
        <v>83</v>
      </c>
      <c r="Q102" s="1122">
        <f>ROUND(SUM(Q16:Q101),1)</f>
        <v>298112</v>
      </c>
      <c r="R102" s="1123" t="s">
        <v>83</v>
      </c>
      <c r="S102" s="1122">
        <f>ROUND(SUM(S16:S101),1)</f>
        <v>254593</v>
      </c>
      <c r="T102" s="1123" t="s">
        <v>83</v>
      </c>
      <c r="U102" s="1122">
        <f>ROUND(SUM(U16:U101),1)</f>
        <v>83005285</v>
      </c>
      <c r="V102" s="1123" t="s">
        <v>83</v>
      </c>
      <c r="W102" s="1122">
        <f>ROUND(SUM(W16:W101),1)</f>
        <v>11790632</v>
      </c>
      <c r="X102" s="1123" t="s">
        <v>83</v>
      </c>
      <c r="Y102" s="1122">
        <f>ROUND(SUM(Y16:Y101),1)</f>
        <v>3713575</v>
      </c>
      <c r="Z102" s="1123" t="s">
        <v>83</v>
      </c>
      <c r="AA102" s="1122">
        <f>ROUND(SUM(AA16:AA101),1)</f>
        <v>10343195</v>
      </c>
      <c r="AB102" s="1123" t="s">
        <v>83</v>
      </c>
      <c r="AC102" s="1122">
        <f>ROUND(SUM(AC16:AC101),1)</f>
        <v>108852687</v>
      </c>
      <c r="AD102" s="1123"/>
      <c r="AE102" s="1122">
        <f>ROUND(SUM(AE16:AE101),1)</f>
        <v>97845365</v>
      </c>
    </row>
    <row r="103" spans="1:31" ht="11.25" customHeight="1" thickTop="1">
      <c r="A103" s="1106" t="s">
        <v>83</v>
      </c>
      <c r="B103" s="1106"/>
      <c r="C103" s="1124"/>
      <c r="D103" s="1106"/>
      <c r="E103" s="1124"/>
      <c r="F103" s="1106"/>
      <c r="G103" s="1106"/>
      <c r="H103" s="1106"/>
      <c r="I103" s="1125"/>
      <c r="J103" s="1106"/>
      <c r="K103" s="1124"/>
      <c r="L103" s="1106"/>
      <c r="M103" s="1124"/>
      <c r="N103" s="1106"/>
      <c r="O103" s="1124"/>
      <c r="P103" s="1106"/>
      <c r="Q103" s="1124"/>
      <c r="R103" s="1106"/>
      <c r="S103" s="1124"/>
      <c r="T103" s="1106"/>
      <c r="U103" s="1126"/>
      <c r="V103" s="1106"/>
      <c r="W103" s="1124"/>
      <c r="X103" s="1106"/>
      <c r="Y103" s="1124"/>
      <c r="Z103" s="1106"/>
      <c r="AA103" s="1124"/>
      <c r="AB103" s="1106"/>
      <c r="AC103" s="1126"/>
      <c r="AD103" s="1106"/>
      <c r="AE103" s="1126"/>
    </row>
    <row r="104" spans="1:31" s="3" customFormat="1" ht="5.0999999999999996" customHeight="1">
      <c r="A104" s="1106"/>
      <c r="U104" s="39"/>
      <c r="W104" s="39"/>
      <c r="Y104" s="39"/>
      <c r="AA104" s="39"/>
      <c r="AE104" s="39"/>
    </row>
    <row r="105" spans="1:31" s="1127" customFormat="1">
      <c r="B105" s="1128"/>
      <c r="C105" s="1129"/>
      <c r="D105" s="1129"/>
      <c r="E105" s="1129"/>
      <c r="F105" s="1129"/>
      <c r="G105" s="1129"/>
      <c r="H105" s="1129"/>
      <c r="I105" s="1129"/>
      <c r="J105" s="1129"/>
      <c r="K105" s="1129"/>
      <c r="L105" s="1129"/>
      <c r="M105" s="1129"/>
      <c r="N105" s="1129"/>
      <c r="O105" s="1129"/>
      <c r="P105" s="1129"/>
      <c r="Q105" s="1129"/>
      <c r="R105" s="1129"/>
      <c r="S105" s="1129"/>
      <c r="T105" s="1129"/>
      <c r="U105" s="1129"/>
      <c r="V105" s="1129"/>
      <c r="W105" s="1130"/>
      <c r="X105" s="1129"/>
      <c r="Y105" s="1130"/>
      <c r="Z105" s="1129"/>
      <c r="AA105" s="1129"/>
      <c r="AB105" s="1129"/>
      <c r="AC105" s="1128"/>
      <c r="AD105" s="1129"/>
      <c r="AE105" s="1129"/>
    </row>
    <row r="106" spans="1:31" s="1133" customFormat="1" ht="15" customHeight="1">
      <c r="A106" s="1131"/>
      <c r="B106" s="1131"/>
      <c r="C106" s="1131"/>
      <c r="D106" s="1131"/>
      <c r="E106" s="1131"/>
      <c r="F106" s="1131"/>
      <c r="G106" s="1131"/>
      <c r="H106" s="1131"/>
      <c r="I106" s="1131"/>
      <c r="J106" s="1131"/>
      <c r="K106" s="1131"/>
      <c r="L106" s="1131"/>
      <c r="M106" s="1131"/>
      <c r="N106" s="1131"/>
      <c r="O106" s="1131"/>
      <c r="P106" s="1131"/>
      <c r="Q106" s="1131"/>
      <c r="R106" s="1131"/>
      <c r="S106" s="1131"/>
      <c r="T106" s="1131"/>
      <c r="U106" s="1131"/>
      <c r="V106" s="1131"/>
      <c r="W106" s="1132"/>
      <c r="X106" s="1131"/>
      <c r="Y106" s="1132"/>
      <c r="Z106" s="1131"/>
      <c r="AA106" s="1131"/>
      <c r="AB106" s="1131"/>
      <c r="AC106" s="1131"/>
      <c r="AD106" s="1131"/>
      <c r="AE106" s="1131"/>
    </row>
    <row r="107" spans="1:31" s="1133" customFormat="1" ht="15" customHeight="1">
      <c r="A107" s="1131"/>
      <c r="B107" s="1131"/>
      <c r="C107" s="1131"/>
      <c r="D107" s="1131"/>
      <c r="E107" s="1131"/>
      <c r="F107" s="1131"/>
      <c r="G107" s="1131"/>
      <c r="H107" s="1131"/>
      <c r="I107" s="1131"/>
      <c r="J107" s="1131"/>
      <c r="K107" s="1131"/>
      <c r="L107" s="1131"/>
      <c r="M107" s="1131"/>
      <c r="N107" s="1131"/>
      <c r="O107" s="1131"/>
      <c r="P107" s="1131"/>
      <c r="Q107" s="1131"/>
      <c r="R107" s="1131"/>
      <c r="S107" s="1131"/>
      <c r="T107" s="1131"/>
      <c r="U107" s="1131"/>
      <c r="V107" s="1131"/>
      <c r="W107" s="1131"/>
      <c r="X107" s="1131"/>
      <c r="Y107" s="1131"/>
      <c r="Z107" s="1131"/>
      <c r="AA107" s="1131"/>
      <c r="AB107" s="1131"/>
      <c r="AC107" s="1131"/>
      <c r="AD107" s="1131"/>
      <c r="AE107" s="1131"/>
    </row>
    <row r="109" spans="1:31">
      <c r="G109" s="1281"/>
    </row>
    <row r="115" spans="21:21">
      <c r="U115" s="1281"/>
    </row>
  </sheetData>
  <sortState xmlns:xlrd2="http://schemas.microsoft.com/office/spreadsheetml/2017/richdata2" ref="A80:AE101">
    <sortCondition ref="A80:A101"/>
  </sortState>
  <mergeCells count="4">
    <mergeCell ref="W73:Y73"/>
    <mergeCell ref="W10:Y10"/>
    <mergeCell ref="AF13:AG13"/>
    <mergeCell ref="AH13:AI13"/>
  </mergeCells>
  <pageMargins left="0.4" right="0.5" top="1" bottom="0.25" header="0.39" footer="0.25"/>
  <pageSetup scale="52" firstPageNumber="108" fitToHeight="2" orientation="landscape" useFirstPageNumber="1" r:id="rId1"/>
  <headerFooter scaleWithDoc="0">
    <oddFooter>&amp;R&amp;8&amp;P</oddFooter>
  </headerFooter>
  <rowBreaks count="1" manualBreakCount="1">
    <brk id="65" max="30" man="1"/>
  </rowBreaks>
  <customProperties>
    <customPr name="SheetOptions" r:id="rId2"/>
  </customProperties>
  <ignoredErrors>
    <ignoredError sqref="AC17" formula="1"/>
    <ignoredError sqref="D54 D55 X55 F54 F55 H54 H55 J54 J55 L54 L55 N54 N55 P54 P55 R54 R55 T54:V54 T55:V55 X54 Z55 Z54 AB55:AD55 AB54:AD54" formulaRange="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G92"/>
  <sheetViews>
    <sheetView showGridLines="0" zoomScaleNormal="100" workbookViewId="0"/>
  </sheetViews>
  <sheetFormatPr defaultColWidth="8.77734375" defaultRowHeight="15"/>
  <cols>
    <col min="1" max="1" width="35.44140625" style="932" customWidth="1"/>
    <col min="2" max="2" width="1.5546875" style="932" customWidth="1"/>
    <col min="3" max="3" width="7.77734375" style="932" customWidth="1"/>
    <col min="4" max="4" width="1.5546875" style="932" customWidth="1"/>
    <col min="5" max="5" width="9.77734375" style="932" customWidth="1"/>
    <col min="6" max="6" width="1.5546875" style="932" customWidth="1"/>
    <col min="7" max="7" width="8.44140625" style="932" customWidth="1"/>
    <col min="8" max="8" width="1.5546875" style="932" customWidth="1"/>
    <col min="9" max="9" width="9.109375" style="932" customWidth="1"/>
    <col min="10" max="10" width="1.5546875" style="932" customWidth="1"/>
    <col min="11" max="11" width="10.44140625" style="932" customWidth="1"/>
    <col min="12" max="12" width="1.5546875" style="932" customWidth="1"/>
    <col min="13" max="13" width="8.77734375" style="932" customWidth="1"/>
    <col min="14" max="14" width="1.5546875" style="932" customWidth="1"/>
    <col min="15" max="15" width="7.109375" style="932" customWidth="1"/>
    <col min="16" max="16" width="1.5546875" style="932" customWidth="1"/>
    <col min="17" max="17" width="12.109375" style="932" customWidth="1"/>
    <col min="18" max="18" width="1.5546875" style="932" customWidth="1"/>
    <col min="19" max="19" width="9.77734375" style="932" customWidth="1"/>
    <col min="20" max="20" width="1.5546875" style="932" customWidth="1"/>
    <col min="21" max="21" width="10.109375" style="932" customWidth="1"/>
    <col min="22" max="22" width="1.44140625" style="932" customWidth="1"/>
    <col min="23" max="23" width="10.109375" style="1091" customWidth="1"/>
    <col min="24" max="24" width="1.5546875" style="932" customWidth="1"/>
    <col min="25" max="25" width="8.77734375" style="1091" customWidth="1"/>
    <col min="26" max="26" width="1.5546875" style="932" customWidth="1"/>
    <col min="27" max="27" width="9" style="932" customWidth="1"/>
    <col min="28" max="28" width="1.109375" style="932" customWidth="1"/>
    <col min="29" max="29" width="10.77734375" style="932" customWidth="1"/>
    <col min="30" max="30" width="2" style="932" customWidth="1"/>
    <col min="31" max="31" width="10.77734375" style="932" customWidth="1"/>
    <col min="32" max="32" width="2.77734375" style="932" customWidth="1"/>
    <col min="33" max="33" width="10.77734375" style="1135" bestFit="1" customWidth="1"/>
    <col min="34" max="16384" width="8.77734375" style="932"/>
  </cols>
  <sheetData>
    <row r="1" spans="1:32">
      <c r="A1" s="1134" t="s">
        <v>76</v>
      </c>
    </row>
    <row r="2" spans="1:32" ht="17.100000000000001" customHeight="1">
      <c r="A2" s="1136"/>
    </row>
    <row r="3" spans="1:32" ht="14.25" customHeight="1">
      <c r="A3" s="1137" t="s">
        <v>77</v>
      </c>
      <c r="B3" s="2"/>
      <c r="C3" s="2"/>
      <c r="D3" s="2"/>
      <c r="E3" s="2"/>
      <c r="F3" s="2"/>
      <c r="G3" s="2"/>
      <c r="H3" s="2"/>
      <c r="I3" s="2"/>
      <c r="J3" s="3"/>
      <c r="K3" s="3"/>
      <c r="L3" s="3"/>
      <c r="M3" s="3"/>
      <c r="N3" s="3"/>
      <c r="O3" s="3"/>
      <c r="P3" s="3"/>
      <c r="Q3" s="3"/>
      <c r="R3" s="3"/>
      <c r="S3" s="3"/>
      <c r="T3" s="3"/>
      <c r="U3" s="3"/>
      <c r="V3" s="3"/>
      <c r="W3" s="247"/>
      <c r="X3" s="3"/>
      <c r="Y3" s="247"/>
      <c r="Z3" s="3"/>
      <c r="AA3" s="3"/>
      <c r="AB3" s="3"/>
      <c r="AC3" s="3"/>
      <c r="AD3" s="3"/>
      <c r="AE3" s="2"/>
      <c r="AF3" s="1106"/>
    </row>
    <row r="4" spans="1:32" ht="15.75" customHeight="1">
      <c r="A4" s="1137" t="s">
        <v>1088</v>
      </c>
      <c r="B4" s="2"/>
      <c r="C4" s="2"/>
      <c r="D4" s="2"/>
      <c r="E4" s="2"/>
      <c r="F4" s="2"/>
      <c r="G4" s="2"/>
      <c r="H4" s="2"/>
      <c r="I4" s="2"/>
      <c r="J4" s="3"/>
      <c r="K4" s="3"/>
      <c r="L4" s="3"/>
      <c r="M4" s="3"/>
      <c r="N4" s="3"/>
      <c r="O4" s="3"/>
      <c r="P4" s="3"/>
      <c r="Q4" s="3"/>
      <c r="R4" s="3"/>
      <c r="S4" s="3"/>
      <c r="T4" s="3"/>
      <c r="U4" s="3"/>
      <c r="V4" s="3"/>
      <c r="W4" s="247"/>
      <c r="X4" s="3"/>
      <c r="Y4" s="247"/>
      <c r="Z4" s="3"/>
      <c r="AA4" s="3"/>
      <c r="AB4" s="3"/>
      <c r="AC4" s="61" t="s">
        <v>83</v>
      </c>
      <c r="AD4" s="61"/>
      <c r="AE4" s="61"/>
      <c r="AF4" s="1106"/>
    </row>
    <row r="5" spans="1:32" ht="15.75" customHeight="1">
      <c r="A5" s="1137" t="s">
        <v>997</v>
      </c>
      <c r="B5" s="2"/>
      <c r="C5" s="2"/>
      <c r="D5" s="2"/>
      <c r="E5" s="2"/>
      <c r="F5" s="2"/>
      <c r="G5" s="2"/>
      <c r="H5" s="2"/>
      <c r="I5" s="2"/>
      <c r="J5" s="3"/>
      <c r="K5" s="3"/>
      <c r="L5" s="3"/>
      <c r="M5" s="3"/>
      <c r="N5" s="3"/>
      <c r="O5" s="3"/>
      <c r="P5" s="3"/>
      <c r="Q5" s="3"/>
      <c r="R5" s="3"/>
      <c r="S5" s="3"/>
      <c r="T5" s="3"/>
      <c r="U5" s="3"/>
      <c r="V5" s="3"/>
      <c r="W5" s="247"/>
      <c r="X5" s="3"/>
      <c r="Y5" s="247"/>
      <c r="Z5" s="3"/>
      <c r="AA5" s="3"/>
      <c r="AB5" s="3"/>
      <c r="AC5" s="674"/>
      <c r="AD5" s="46"/>
      <c r="AE5" s="1554" t="s">
        <v>1089</v>
      </c>
      <c r="AF5" s="1106"/>
    </row>
    <row r="6" spans="1:32" ht="15.75" customHeight="1">
      <c r="A6" s="1138" t="s">
        <v>2264</v>
      </c>
      <c r="B6" s="2"/>
      <c r="C6" s="2"/>
      <c r="D6" s="2"/>
      <c r="E6" s="2"/>
      <c r="F6" s="2"/>
      <c r="G6" s="2"/>
      <c r="H6" s="2"/>
      <c r="I6" s="2"/>
      <c r="J6" s="3"/>
      <c r="K6" s="3"/>
      <c r="L6" s="3"/>
      <c r="M6" s="3"/>
      <c r="N6" s="3"/>
      <c r="O6" s="3"/>
      <c r="P6" s="3"/>
      <c r="Q6" s="3"/>
      <c r="R6" s="3"/>
      <c r="S6" s="3"/>
      <c r="T6" s="3"/>
      <c r="U6" s="3"/>
      <c r="V6" s="3"/>
      <c r="W6" s="247"/>
      <c r="X6" s="3"/>
      <c r="Y6" s="247"/>
      <c r="Z6" s="3"/>
      <c r="AA6" s="3"/>
      <c r="AB6" s="3"/>
      <c r="AC6" s="3"/>
      <c r="AD6" s="3"/>
      <c r="AE6" s="1139"/>
      <c r="AF6" s="1106"/>
    </row>
    <row r="7" spans="1:32" ht="15" customHeight="1">
      <c r="A7" s="1137" t="s">
        <v>1090</v>
      </c>
      <c r="B7" s="2"/>
      <c r="C7" s="2"/>
      <c r="D7" s="2"/>
      <c r="E7" s="2"/>
      <c r="F7" s="2"/>
      <c r="G7" s="2"/>
      <c r="H7" s="2"/>
      <c r="I7" s="2"/>
      <c r="J7" s="3"/>
      <c r="K7" s="3"/>
      <c r="L7" s="3"/>
      <c r="M7" s="3"/>
      <c r="N7" s="3"/>
      <c r="O7" s="3"/>
      <c r="P7" s="3"/>
      <c r="Q7" s="3"/>
      <c r="R7" s="3"/>
      <c r="S7" s="3"/>
      <c r="T7" s="3"/>
      <c r="U7" s="3"/>
      <c r="V7" s="3"/>
      <c r="W7" s="247"/>
      <c r="X7" s="3"/>
      <c r="Y7" s="247"/>
      <c r="Z7" s="3"/>
      <c r="AA7" s="3"/>
      <c r="AB7" s="3"/>
      <c r="AC7" s="3"/>
      <c r="AD7" s="3"/>
      <c r="AE7" s="3"/>
      <c r="AF7" s="1106"/>
    </row>
    <row r="8" spans="1:32">
      <c r="A8" s="1057" t="s">
        <v>83</v>
      </c>
      <c r="B8" s="3"/>
      <c r="C8" s="3"/>
      <c r="D8" s="3"/>
      <c r="E8" s="3"/>
      <c r="F8" s="3"/>
      <c r="G8" s="3"/>
      <c r="H8" s="3"/>
      <c r="I8" s="3"/>
      <c r="J8" s="3"/>
      <c r="K8" s="3"/>
      <c r="L8" s="3"/>
      <c r="M8" s="3"/>
      <c r="N8" s="3"/>
      <c r="O8" s="3"/>
      <c r="P8" s="3"/>
      <c r="Q8" s="3"/>
      <c r="R8" s="3"/>
      <c r="S8" s="3"/>
      <c r="T8" s="3"/>
      <c r="U8" s="3"/>
      <c r="V8" s="3"/>
      <c r="W8" s="247"/>
      <c r="X8" s="3"/>
      <c r="Y8" s="247"/>
      <c r="Z8" s="3"/>
      <c r="AA8" s="3"/>
      <c r="AB8" s="3"/>
      <c r="AC8" s="3"/>
      <c r="AD8" s="3"/>
      <c r="AE8" s="3"/>
      <c r="AF8" s="1106"/>
    </row>
    <row r="9" spans="1:32" ht="15.75">
      <c r="A9" s="1140"/>
      <c r="B9" s="1094"/>
      <c r="C9" s="1095" t="s">
        <v>999</v>
      </c>
      <c r="D9" s="1095"/>
      <c r="E9" s="1095"/>
      <c r="F9" s="1095"/>
      <c r="G9" s="1095"/>
      <c r="H9" s="1095"/>
      <c r="I9" s="1096"/>
      <c r="J9" s="1095"/>
      <c r="K9" s="1095"/>
      <c r="L9" s="1095"/>
      <c r="M9" s="1095"/>
      <c r="N9" s="1095"/>
      <c r="O9" s="1095"/>
      <c r="P9" s="1095"/>
      <c r="Q9" s="1097"/>
      <c r="R9" s="1095"/>
      <c r="S9" s="1095"/>
      <c r="T9" s="1095"/>
      <c r="U9" s="1095"/>
      <c r="V9" s="1094"/>
      <c r="W9" s="1595" t="s">
        <v>1000</v>
      </c>
      <c r="X9" s="1596"/>
      <c r="Y9" s="1596"/>
      <c r="Z9" s="1094"/>
      <c r="AA9" s="46"/>
      <c r="AB9" s="1094"/>
      <c r="AC9" s="1097" t="s">
        <v>815</v>
      </c>
      <c r="AD9" s="1097"/>
      <c r="AE9" s="1097"/>
      <c r="AF9" s="1094"/>
    </row>
    <row r="10" spans="1:32" ht="6" customHeight="1">
      <c r="A10" s="1141"/>
      <c r="B10" s="2"/>
      <c r="C10" s="1099" t="s">
        <v>83</v>
      </c>
      <c r="D10" s="1099" t="s">
        <v>83</v>
      </c>
      <c r="E10" s="1099"/>
      <c r="F10" s="1099" t="s">
        <v>83</v>
      </c>
      <c r="G10" s="1099" t="s">
        <v>83</v>
      </c>
      <c r="H10" s="1099"/>
      <c r="I10" s="1099" t="s">
        <v>83</v>
      </c>
      <c r="J10" s="1099" t="s">
        <v>83</v>
      </c>
      <c r="K10" s="1099" t="s">
        <v>83</v>
      </c>
      <c r="L10" s="1099" t="s">
        <v>83</v>
      </c>
      <c r="M10" s="1099" t="s">
        <v>83</v>
      </c>
      <c r="N10" s="1099" t="s">
        <v>83</v>
      </c>
      <c r="O10" s="1099" t="s">
        <v>83</v>
      </c>
      <c r="P10" s="1099" t="s">
        <v>83</v>
      </c>
      <c r="Q10" s="1098" t="s">
        <v>83</v>
      </c>
      <c r="R10" s="1099"/>
      <c r="S10" s="1099" t="s">
        <v>83</v>
      </c>
      <c r="T10" s="1099"/>
      <c r="U10" s="1099" t="s">
        <v>83</v>
      </c>
      <c r="V10" s="2"/>
      <c r="W10" s="1100" t="s">
        <v>83</v>
      </c>
      <c r="X10" s="1099" t="s">
        <v>83</v>
      </c>
      <c r="Y10" s="1100" t="s">
        <v>83</v>
      </c>
      <c r="Z10" s="2" t="s">
        <v>83</v>
      </c>
      <c r="AA10" s="2" t="s">
        <v>83</v>
      </c>
      <c r="AB10" s="2"/>
      <c r="AC10" s="2"/>
      <c r="AD10" s="2"/>
      <c r="AE10" s="2"/>
      <c r="AF10" s="1094"/>
    </row>
    <row r="11" spans="1:32" ht="15" customHeight="1">
      <c r="A11" s="1140"/>
      <c r="B11" s="1094"/>
      <c r="C11" s="1094"/>
      <c r="D11" s="1094"/>
      <c r="E11" s="1142" t="s">
        <v>1001</v>
      </c>
      <c r="F11" s="1094"/>
      <c r="G11" s="1094"/>
      <c r="H11" s="1094"/>
      <c r="I11" s="1094"/>
      <c r="J11" s="1094"/>
      <c r="K11" s="1094"/>
      <c r="L11" s="1094"/>
      <c r="M11" s="1094" t="s">
        <v>83</v>
      </c>
      <c r="N11" s="1094"/>
      <c r="O11" s="1094"/>
      <c r="P11" s="1094"/>
      <c r="Q11" s="1098" t="s">
        <v>83</v>
      </c>
      <c r="R11" s="1094"/>
      <c r="S11" s="1094"/>
      <c r="T11" s="1094"/>
      <c r="U11" s="1094"/>
      <c r="V11" s="1094"/>
      <c r="W11" s="1101"/>
      <c r="X11" s="1094"/>
      <c r="Y11" s="1101"/>
      <c r="Z11" s="1094"/>
      <c r="AA11" s="1098" t="s">
        <v>1002</v>
      </c>
      <c r="AB11" s="1094"/>
      <c r="AC11" s="1102"/>
      <c r="AD11" s="1102"/>
      <c r="AE11" s="1102"/>
      <c r="AF11" s="1102"/>
    </row>
    <row r="12" spans="1:32" ht="14.1" customHeight="1">
      <c r="A12" s="1140"/>
      <c r="B12" s="1094"/>
      <c r="C12" s="1142" t="s">
        <v>83</v>
      </c>
      <c r="D12" s="1143"/>
      <c r="E12" s="1142" t="s">
        <v>1003</v>
      </c>
      <c r="F12" s="1143"/>
      <c r="G12" s="1142" t="s">
        <v>1004</v>
      </c>
      <c r="H12" s="1143"/>
      <c r="I12" s="1142" t="s">
        <v>83</v>
      </c>
      <c r="J12" s="1143"/>
      <c r="K12" s="1142" t="s">
        <v>1005</v>
      </c>
      <c r="L12" s="1143"/>
      <c r="M12" s="1142" t="s">
        <v>1006</v>
      </c>
      <c r="N12" s="1143"/>
      <c r="O12" s="1142" t="s">
        <v>1006</v>
      </c>
      <c r="P12" s="1143"/>
      <c r="Q12" s="1142" t="s">
        <v>1007</v>
      </c>
      <c r="R12" s="1143"/>
      <c r="S12" s="1142" t="s">
        <v>83</v>
      </c>
      <c r="T12" s="1094"/>
      <c r="U12" s="1098" t="s">
        <v>1008</v>
      </c>
      <c r="V12" s="1094"/>
      <c r="W12" s="1098" t="s">
        <v>1009</v>
      </c>
      <c r="X12" s="1094"/>
      <c r="Y12" s="1098" t="s">
        <v>1010</v>
      </c>
      <c r="Z12" s="1094"/>
      <c r="AA12" s="1098" t="s">
        <v>1011</v>
      </c>
      <c r="AB12" s="1094"/>
      <c r="AC12" s="1094" t="s">
        <v>83</v>
      </c>
      <c r="AD12" s="1094"/>
      <c r="AE12" s="1094" t="s">
        <v>83</v>
      </c>
      <c r="AF12" s="1102"/>
    </row>
    <row r="13" spans="1:32" ht="14.1" customHeight="1">
      <c r="A13" s="1144" t="s">
        <v>1012</v>
      </c>
      <c r="B13" s="1094"/>
      <c r="C13" s="1142" t="s">
        <v>1013</v>
      </c>
      <c r="D13" s="1143"/>
      <c r="E13" s="1145" t="s">
        <v>1014</v>
      </c>
      <c r="F13" s="1143"/>
      <c r="G13" s="1145" t="s">
        <v>1091</v>
      </c>
      <c r="H13" s="1143"/>
      <c r="I13" s="1142" t="s">
        <v>1016</v>
      </c>
      <c r="J13" s="1143"/>
      <c r="K13" s="1142" t="s">
        <v>1017</v>
      </c>
      <c r="L13" s="1143"/>
      <c r="M13" s="1142" t="s">
        <v>1092</v>
      </c>
      <c r="N13" s="1143"/>
      <c r="O13" s="1142" t="s">
        <v>1019</v>
      </c>
      <c r="P13" s="1143"/>
      <c r="Q13" s="1145" t="s">
        <v>1020</v>
      </c>
      <c r="R13" s="1143"/>
      <c r="S13" s="1145" t="s">
        <v>1021</v>
      </c>
      <c r="T13" s="1094"/>
      <c r="U13" s="1098" t="s">
        <v>1022</v>
      </c>
      <c r="V13" s="1094"/>
      <c r="W13" s="1098" t="s">
        <v>1023</v>
      </c>
      <c r="X13" s="1094"/>
      <c r="Y13" s="1098" t="s">
        <v>1023</v>
      </c>
      <c r="Z13" s="1094"/>
      <c r="AA13" s="1098" t="s">
        <v>1024</v>
      </c>
      <c r="AB13" s="1094"/>
      <c r="AC13" s="1104" t="s">
        <v>2276</v>
      </c>
      <c r="AD13" s="1098"/>
      <c r="AE13" s="1104" t="s">
        <v>2190</v>
      </c>
      <c r="AF13" s="1102"/>
    </row>
    <row r="14" spans="1:32" ht="7.5" customHeight="1">
      <c r="A14" s="1146"/>
      <c r="B14" s="3"/>
      <c r="C14" s="248"/>
      <c r="D14" s="3"/>
      <c r="E14" s="3"/>
      <c r="F14" s="3"/>
      <c r="G14" s="248"/>
      <c r="H14" s="3"/>
      <c r="I14" s="248"/>
      <c r="J14" s="3"/>
      <c r="K14" s="248"/>
      <c r="L14" s="3"/>
      <c r="M14" s="248"/>
      <c r="N14" s="3"/>
      <c r="O14" s="248"/>
      <c r="P14" s="3"/>
      <c r="Q14" s="3"/>
      <c r="R14" s="3"/>
      <c r="S14" s="248"/>
      <c r="T14" s="3"/>
      <c r="U14" s="248"/>
      <c r="V14" s="3"/>
      <c r="W14" s="1105"/>
      <c r="X14" s="3"/>
      <c r="Y14" s="1105"/>
      <c r="Z14" s="3"/>
      <c r="AA14" s="248"/>
      <c r="AB14" s="3"/>
      <c r="AC14" s="248"/>
      <c r="AD14" s="3"/>
      <c r="AE14" s="248"/>
      <c r="AF14" s="1106"/>
    </row>
    <row r="15" spans="1:32" ht="18" customHeight="1">
      <c r="A15" s="1147" t="s">
        <v>1025</v>
      </c>
      <c r="B15" s="1106" t="s">
        <v>83</v>
      </c>
      <c r="C15" s="1107">
        <v>0</v>
      </c>
      <c r="D15" s="1108"/>
      <c r="E15" s="1107">
        <v>0</v>
      </c>
      <c r="F15" s="1108"/>
      <c r="G15" s="1107">
        <v>0</v>
      </c>
      <c r="H15" s="1108"/>
      <c r="I15" s="1107">
        <v>0</v>
      </c>
      <c r="J15" s="1108"/>
      <c r="K15" s="1107">
        <v>94865</v>
      </c>
      <c r="L15" s="1108"/>
      <c r="M15" s="1107">
        <v>0</v>
      </c>
      <c r="N15" s="1108"/>
      <c r="O15" s="1107">
        <v>0</v>
      </c>
      <c r="P15" s="1108"/>
      <c r="Q15" s="1107">
        <v>0</v>
      </c>
      <c r="R15" s="1108"/>
      <c r="S15" s="1107">
        <v>0</v>
      </c>
      <c r="T15" s="36"/>
      <c r="U15" s="1108">
        <f t="shared" ref="U15:U20" si="0">ROUND(SUM(C15:S15),1)</f>
        <v>94865</v>
      </c>
      <c r="V15" s="1109" t="s">
        <v>83</v>
      </c>
      <c r="W15" s="1107">
        <v>88</v>
      </c>
      <c r="X15" s="1109" t="s">
        <v>83</v>
      </c>
      <c r="Y15" s="1107">
        <v>5512</v>
      </c>
      <c r="Z15" s="1109"/>
      <c r="AA15" s="1107">
        <v>54855</v>
      </c>
      <c r="AB15" s="1110"/>
      <c r="AC15" s="1110">
        <f t="shared" ref="AC15:AC52" si="1">ROUND(SUM(U15:AB15),1)</f>
        <v>155320</v>
      </c>
      <c r="AD15" s="1110"/>
      <c r="AE15" s="1107">
        <v>74366</v>
      </c>
      <c r="AF15" s="1106"/>
    </row>
    <row r="16" spans="1:32" ht="18" customHeight="1">
      <c r="A16" s="1147" t="s">
        <v>1027</v>
      </c>
      <c r="B16" s="1106" t="s">
        <v>83</v>
      </c>
      <c r="C16" s="1113">
        <v>0</v>
      </c>
      <c r="D16" s="1114"/>
      <c r="E16" s="1113">
        <v>0</v>
      </c>
      <c r="F16" s="1114"/>
      <c r="G16" s="1113">
        <v>0</v>
      </c>
      <c r="H16" s="1114"/>
      <c r="I16" s="1113">
        <v>0</v>
      </c>
      <c r="J16" s="1114"/>
      <c r="K16" s="1113">
        <v>0</v>
      </c>
      <c r="L16" s="1114"/>
      <c r="M16" s="1113">
        <v>0</v>
      </c>
      <c r="N16" s="1114"/>
      <c r="O16" s="1113">
        <v>0</v>
      </c>
      <c r="P16" s="1114"/>
      <c r="Q16" s="1113">
        <v>0</v>
      </c>
      <c r="R16" s="1114"/>
      <c r="S16" s="1113">
        <v>0</v>
      </c>
      <c r="T16" s="1106"/>
      <c r="U16" s="1114">
        <f t="shared" si="0"/>
        <v>0</v>
      </c>
      <c r="V16" s="1106"/>
      <c r="W16" s="1113">
        <v>0</v>
      </c>
      <c r="X16" s="1115" t="s">
        <v>83</v>
      </c>
      <c r="Y16" s="1113">
        <v>0</v>
      </c>
      <c r="Z16" s="1115"/>
      <c r="AA16" s="1113">
        <v>0</v>
      </c>
      <c r="AB16" s="1106"/>
      <c r="AC16" s="1117">
        <f>ROUND(SUM(U16:AB16),1)</f>
        <v>0</v>
      </c>
      <c r="AD16" s="1106"/>
      <c r="AE16" s="1113">
        <v>725</v>
      </c>
      <c r="AF16" s="1106"/>
    </row>
    <row r="17" spans="1:32" ht="18" customHeight="1">
      <c r="A17" s="1147" t="s">
        <v>1028</v>
      </c>
      <c r="B17" s="1106" t="s">
        <v>83</v>
      </c>
      <c r="C17" s="1113">
        <v>0</v>
      </c>
      <c r="D17" s="1114"/>
      <c r="E17" s="1113">
        <v>0</v>
      </c>
      <c r="F17" s="1114"/>
      <c r="G17" s="1113">
        <v>0</v>
      </c>
      <c r="H17" s="1114"/>
      <c r="I17" s="1113">
        <v>0</v>
      </c>
      <c r="J17" s="1114"/>
      <c r="K17" s="1113">
        <v>0</v>
      </c>
      <c r="L17" s="1114"/>
      <c r="M17" s="1113">
        <v>0</v>
      </c>
      <c r="N17" s="1114"/>
      <c r="O17" s="1113">
        <v>0</v>
      </c>
      <c r="P17" s="1114"/>
      <c r="Q17" s="1113">
        <v>0</v>
      </c>
      <c r="R17" s="1114"/>
      <c r="S17" s="1113">
        <v>0</v>
      </c>
      <c r="T17" s="1114"/>
      <c r="U17" s="1114">
        <f t="shared" si="0"/>
        <v>0</v>
      </c>
      <c r="V17" s="1114"/>
      <c r="W17" s="1113">
        <v>2577</v>
      </c>
      <c r="X17" s="1115" t="s">
        <v>83</v>
      </c>
      <c r="Y17" s="1113">
        <v>2675</v>
      </c>
      <c r="Z17" s="1115"/>
      <c r="AA17" s="1113">
        <v>1165</v>
      </c>
      <c r="AB17" s="1114"/>
      <c r="AC17" s="1114">
        <f t="shared" si="1"/>
        <v>6417</v>
      </c>
      <c r="AD17" s="1114"/>
      <c r="AE17" s="1113">
        <v>6028</v>
      </c>
      <c r="AF17" s="1106"/>
    </row>
    <row r="18" spans="1:32" ht="18" customHeight="1">
      <c r="A18" s="1147" t="s">
        <v>1029</v>
      </c>
      <c r="B18" s="1112" t="s">
        <v>83</v>
      </c>
      <c r="C18" s="1113">
        <v>0</v>
      </c>
      <c r="D18" s="1114"/>
      <c r="E18" s="1113">
        <v>0</v>
      </c>
      <c r="F18" s="1114"/>
      <c r="G18" s="1113">
        <v>0</v>
      </c>
      <c r="H18" s="1114"/>
      <c r="I18" s="1113">
        <v>0</v>
      </c>
      <c r="J18" s="1114"/>
      <c r="K18" s="1113">
        <v>0</v>
      </c>
      <c r="L18" s="1114"/>
      <c r="M18" s="1113">
        <v>0</v>
      </c>
      <c r="N18" s="1114"/>
      <c r="O18" s="1113">
        <v>0</v>
      </c>
      <c r="P18" s="1114"/>
      <c r="Q18" s="1113">
        <v>1336</v>
      </c>
      <c r="R18" s="1114"/>
      <c r="S18" s="1113">
        <v>0</v>
      </c>
      <c r="T18" s="1106"/>
      <c r="U18" s="1114">
        <f>ROUND(SUM(C18:S18),1)</f>
        <v>1336</v>
      </c>
      <c r="V18" s="1112" t="s">
        <v>83</v>
      </c>
      <c r="W18" s="1113">
        <v>24063</v>
      </c>
      <c r="X18" s="1115" t="s">
        <v>83</v>
      </c>
      <c r="Y18" s="1113">
        <v>24552</v>
      </c>
      <c r="Z18" s="1115"/>
      <c r="AA18" s="1113">
        <v>14311</v>
      </c>
      <c r="AB18" s="1112" t="s">
        <v>83</v>
      </c>
      <c r="AC18" s="1117">
        <f>ROUND(SUM(U18:AB18),1)</f>
        <v>64262</v>
      </c>
      <c r="AD18" s="1112"/>
      <c r="AE18" s="1113">
        <v>57863</v>
      </c>
      <c r="AF18" s="1106"/>
    </row>
    <row r="19" spans="1:32" ht="18" customHeight="1">
      <c r="A19" s="1147" t="s">
        <v>1093</v>
      </c>
      <c r="B19" s="1106" t="s">
        <v>83</v>
      </c>
      <c r="C19" s="1113">
        <v>196</v>
      </c>
      <c r="D19" s="1114"/>
      <c r="E19" s="1113">
        <v>0</v>
      </c>
      <c r="F19" s="1114"/>
      <c r="G19" s="1113">
        <v>0</v>
      </c>
      <c r="H19" s="1114"/>
      <c r="I19" s="1113">
        <v>0</v>
      </c>
      <c r="J19" s="1114"/>
      <c r="K19" s="1113">
        <v>0</v>
      </c>
      <c r="L19" s="1114"/>
      <c r="M19" s="1113">
        <v>0</v>
      </c>
      <c r="N19" s="1114"/>
      <c r="O19" s="1113">
        <v>0</v>
      </c>
      <c r="P19" s="1114"/>
      <c r="Q19" s="1113">
        <v>0</v>
      </c>
      <c r="R19" s="1114"/>
      <c r="S19" s="1113">
        <v>0</v>
      </c>
      <c r="T19" s="1106" t="s">
        <v>83</v>
      </c>
      <c r="U19" s="1114">
        <f t="shared" si="0"/>
        <v>196</v>
      </c>
      <c r="V19" s="1114"/>
      <c r="W19" s="1113">
        <v>0</v>
      </c>
      <c r="X19" s="1115" t="s">
        <v>83</v>
      </c>
      <c r="Y19" s="1113">
        <v>0</v>
      </c>
      <c r="Z19" s="1115"/>
      <c r="AA19" s="1113">
        <v>0</v>
      </c>
      <c r="AB19" s="1114"/>
      <c r="AC19" s="1114">
        <f t="shared" ref="AC19" si="2">ROUND(SUM(U19:AB19),1)</f>
        <v>196</v>
      </c>
      <c r="AD19" s="1114"/>
      <c r="AE19" s="1113">
        <v>625</v>
      </c>
      <c r="AF19" s="1106"/>
    </row>
    <row r="20" spans="1:32" ht="18" customHeight="1">
      <c r="A20" s="1147" t="s">
        <v>1031</v>
      </c>
      <c r="B20" s="1106" t="s">
        <v>83</v>
      </c>
      <c r="C20" s="1113">
        <v>0</v>
      </c>
      <c r="D20" s="1114"/>
      <c r="E20" s="1113">
        <v>0</v>
      </c>
      <c r="F20" s="1114"/>
      <c r="G20" s="1113">
        <v>0</v>
      </c>
      <c r="H20" s="1114"/>
      <c r="I20" s="1113">
        <v>0</v>
      </c>
      <c r="J20" s="1114"/>
      <c r="K20" s="1113">
        <v>0</v>
      </c>
      <c r="L20" s="1114"/>
      <c r="M20" s="1113">
        <v>0</v>
      </c>
      <c r="N20" s="1114"/>
      <c r="O20" s="1113">
        <v>0</v>
      </c>
      <c r="P20" s="1114"/>
      <c r="Q20" s="1113">
        <v>0</v>
      </c>
      <c r="R20" s="1114"/>
      <c r="S20" s="1113">
        <v>0</v>
      </c>
      <c r="T20" s="61"/>
      <c r="U20" s="1114">
        <f t="shared" si="0"/>
        <v>0</v>
      </c>
      <c r="V20" s="1106"/>
      <c r="W20" s="1113">
        <v>921</v>
      </c>
      <c r="X20" s="1115" t="s">
        <v>83</v>
      </c>
      <c r="Y20" s="1113">
        <v>1751</v>
      </c>
      <c r="Z20" s="1115"/>
      <c r="AA20" s="1113">
        <v>560</v>
      </c>
      <c r="AB20" s="1106"/>
      <c r="AC20" s="1117">
        <f t="shared" si="1"/>
        <v>3232</v>
      </c>
      <c r="AD20" s="1106"/>
      <c r="AE20" s="1113">
        <v>2448</v>
      </c>
      <c r="AF20" s="1106"/>
    </row>
    <row r="21" spans="1:32" ht="18" customHeight="1">
      <c r="A21" s="1147" t="s">
        <v>1032</v>
      </c>
      <c r="B21" s="1106" t="s">
        <v>83</v>
      </c>
      <c r="C21" s="1113">
        <v>0</v>
      </c>
      <c r="D21" s="1114"/>
      <c r="E21" s="1113">
        <v>0</v>
      </c>
      <c r="F21" s="1114"/>
      <c r="G21" s="1113">
        <v>0</v>
      </c>
      <c r="H21" s="1114"/>
      <c r="I21" s="1113">
        <v>0</v>
      </c>
      <c r="J21" s="1114"/>
      <c r="K21" s="1113">
        <v>0</v>
      </c>
      <c r="L21" s="1114"/>
      <c r="M21" s="1113">
        <v>0</v>
      </c>
      <c r="N21" s="1114"/>
      <c r="O21" s="1113">
        <v>823</v>
      </c>
      <c r="P21" s="1114"/>
      <c r="Q21" s="1113">
        <v>0</v>
      </c>
      <c r="R21" s="1114"/>
      <c r="S21" s="1113">
        <v>0</v>
      </c>
      <c r="T21" s="1106"/>
      <c r="U21" s="1114">
        <f t="shared" ref="U21:U52" si="3">ROUND(SUM(C21:S21),1)</f>
        <v>823</v>
      </c>
      <c r="V21" s="1106"/>
      <c r="W21" s="1113">
        <v>3260</v>
      </c>
      <c r="X21" s="1115" t="s">
        <v>83</v>
      </c>
      <c r="Y21" s="1113">
        <v>16156</v>
      </c>
      <c r="Z21" s="1115"/>
      <c r="AA21" s="1113">
        <v>1961</v>
      </c>
      <c r="AB21" s="1106"/>
      <c r="AC21" s="1117">
        <f t="shared" si="1"/>
        <v>22200</v>
      </c>
      <c r="AD21" s="1106"/>
      <c r="AE21" s="1113">
        <v>21744</v>
      </c>
      <c r="AF21" s="1106"/>
    </row>
    <row r="22" spans="1:32" ht="18" customHeight="1">
      <c r="A22" s="1147" t="s">
        <v>1034</v>
      </c>
      <c r="B22" s="1106" t="s">
        <v>83</v>
      </c>
      <c r="C22" s="1113">
        <v>0</v>
      </c>
      <c r="D22" s="1114"/>
      <c r="E22" s="1113">
        <v>0</v>
      </c>
      <c r="F22" s="1114"/>
      <c r="G22" s="1113">
        <v>0</v>
      </c>
      <c r="H22" s="1114"/>
      <c r="I22" s="1113">
        <v>0</v>
      </c>
      <c r="J22" s="1114"/>
      <c r="K22" s="1113">
        <v>0</v>
      </c>
      <c r="L22" s="1114"/>
      <c r="M22" s="1113">
        <v>0</v>
      </c>
      <c r="N22" s="1114"/>
      <c r="O22" s="1113">
        <v>0</v>
      </c>
      <c r="P22" s="1114"/>
      <c r="Q22" s="1113">
        <v>0</v>
      </c>
      <c r="R22" s="1114"/>
      <c r="S22" s="1113">
        <v>0</v>
      </c>
      <c r="T22" s="1106"/>
      <c r="U22" s="1114">
        <f t="shared" si="3"/>
        <v>0</v>
      </c>
      <c r="V22" s="1106"/>
      <c r="W22" s="1113">
        <v>0</v>
      </c>
      <c r="X22" s="1115" t="s">
        <v>83</v>
      </c>
      <c r="Y22" s="1113">
        <v>0</v>
      </c>
      <c r="Z22" s="1115"/>
      <c r="AA22" s="1113">
        <v>0</v>
      </c>
      <c r="AB22" s="1106"/>
      <c r="AC22" s="1117">
        <f t="shared" si="1"/>
        <v>0</v>
      </c>
      <c r="AD22" s="1106"/>
      <c r="AE22" s="1113">
        <v>0</v>
      </c>
      <c r="AF22" s="1106"/>
    </row>
    <row r="23" spans="1:32" ht="18" customHeight="1">
      <c r="A23" s="1147" t="s">
        <v>1036</v>
      </c>
      <c r="B23" s="1106" t="s">
        <v>83</v>
      </c>
      <c r="C23" s="1113">
        <v>0</v>
      </c>
      <c r="D23" s="1114"/>
      <c r="E23" s="1113">
        <v>0</v>
      </c>
      <c r="F23" s="1114"/>
      <c r="G23" s="1113">
        <v>0</v>
      </c>
      <c r="H23" s="1114"/>
      <c r="I23" s="1113">
        <v>0</v>
      </c>
      <c r="J23" s="1114"/>
      <c r="K23" s="1113">
        <v>0</v>
      </c>
      <c r="L23" s="1114"/>
      <c r="M23" s="1113">
        <v>0</v>
      </c>
      <c r="N23" s="1114"/>
      <c r="O23" s="1113">
        <v>0</v>
      </c>
      <c r="P23" s="1114"/>
      <c r="Q23" s="1113">
        <v>0</v>
      </c>
      <c r="R23" s="1114"/>
      <c r="S23" s="1113">
        <v>0</v>
      </c>
      <c r="T23" s="1106"/>
      <c r="U23" s="1114">
        <f t="shared" si="3"/>
        <v>0</v>
      </c>
      <c r="V23" s="1106"/>
      <c r="W23" s="1113">
        <v>216</v>
      </c>
      <c r="X23" s="1115" t="s">
        <v>83</v>
      </c>
      <c r="Y23" s="1113">
        <v>35</v>
      </c>
      <c r="Z23" s="1115"/>
      <c r="AA23" s="1113">
        <v>136</v>
      </c>
      <c r="AB23" s="1106"/>
      <c r="AC23" s="1117">
        <f t="shared" si="1"/>
        <v>387</v>
      </c>
      <c r="AD23" s="1106"/>
      <c r="AE23" s="1113">
        <v>647</v>
      </c>
      <c r="AF23" s="1106"/>
    </row>
    <row r="24" spans="1:32" ht="18" customHeight="1">
      <c r="A24" s="1147" t="s">
        <v>1037</v>
      </c>
      <c r="B24" s="1106" t="s">
        <v>83</v>
      </c>
      <c r="C24" s="1113">
        <v>0</v>
      </c>
      <c r="D24" s="1114"/>
      <c r="E24" s="1113">
        <v>0</v>
      </c>
      <c r="F24" s="1114"/>
      <c r="G24" s="1113">
        <v>0</v>
      </c>
      <c r="H24" s="1114"/>
      <c r="I24" s="1113">
        <v>0</v>
      </c>
      <c r="J24" s="1114"/>
      <c r="K24" s="1113">
        <v>0</v>
      </c>
      <c r="L24" s="1114"/>
      <c r="M24" s="1113">
        <v>33632</v>
      </c>
      <c r="N24" s="1114"/>
      <c r="O24" s="1113">
        <v>0</v>
      </c>
      <c r="P24" s="1114"/>
      <c r="Q24" s="1113">
        <v>0</v>
      </c>
      <c r="R24" s="1114"/>
      <c r="S24" s="1113">
        <v>0</v>
      </c>
      <c r="T24" s="1106"/>
      <c r="U24" s="1114">
        <f t="shared" si="3"/>
        <v>33632</v>
      </c>
      <c r="V24" s="1106"/>
      <c r="W24" s="1113">
        <v>219</v>
      </c>
      <c r="X24" s="1115" t="s">
        <v>83</v>
      </c>
      <c r="Y24" s="1113">
        <v>2674</v>
      </c>
      <c r="Z24" s="1115"/>
      <c r="AA24" s="1113">
        <v>0</v>
      </c>
      <c r="AB24" s="1106"/>
      <c r="AC24" s="1117">
        <f t="shared" si="1"/>
        <v>36525</v>
      </c>
      <c r="AD24" s="1106"/>
      <c r="AE24" s="1113">
        <v>40444</v>
      </c>
      <c r="AF24" s="1106"/>
    </row>
    <row r="25" spans="1:32" ht="18" customHeight="1">
      <c r="A25" s="1147" t="s">
        <v>1038</v>
      </c>
      <c r="B25" s="1106" t="s">
        <v>83</v>
      </c>
      <c r="C25" s="1113">
        <v>0</v>
      </c>
      <c r="D25" s="1114"/>
      <c r="E25" s="1113">
        <v>0</v>
      </c>
      <c r="F25" s="1114"/>
      <c r="G25" s="1113">
        <v>0</v>
      </c>
      <c r="H25" s="1114"/>
      <c r="I25" s="1113">
        <v>0</v>
      </c>
      <c r="J25" s="1114"/>
      <c r="K25" s="1113">
        <v>0</v>
      </c>
      <c r="L25" s="1114"/>
      <c r="M25" s="1113">
        <v>0</v>
      </c>
      <c r="N25" s="1114"/>
      <c r="O25" s="1113">
        <v>0</v>
      </c>
      <c r="P25" s="1114"/>
      <c r="Q25" s="1113">
        <v>0</v>
      </c>
      <c r="R25" s="1114"/>
      <c r="S25" s="1113">
        <v>0</v>
      </c>
      <c r="T25" s="1106"/>
      <c r="U25" s="1114">
        <f t="shared" si="3"/>
        <v>0</v>
      </c>
      <c r="V25" s="1106"/>
      <c r="W25" s="1113">
        <v>84</v>
      </c>
      <c r="X25" s="1115" t="s">
        <v>83</v>
      </c>
      <c r="Y25" s="1113">
        <v>1349</v>
      </c>
      <c r="Z25" s="1115"/>
      <c r="AA25" s="1113">
        <v>44</v>
      </c>
      <c r="AB25" s="1106"/>
      <c r="AC25" s="1117">
        <f t="shared" si="1"/>
        <v>1477</v>
      </c>
      <c r="AD25" s="1106"/>
      <c r="AE25" s="1113">
        <v>1504</v>
      </c>
      <c r="AF25" s="1106"/>
    </row>
    <row r="26" spans="1:32" ht="18" customHeight="1">
      <c r="A26" s="1147" t="s">
        <v>1039</v>
      </c>
      <c r="B26" s="1106" t="s">
        <v>83</v>
      </c>
      <c r="C26" s="1113">
        <v>6668783</v>
      </c>
      <c r="D26" s="1114"/>
      <c r="E26" s="1113">
        <v>0</v>
      </c>
      <c r="F26" s="1114"/>
      <c r="G26" s="1113">
        <v>0</v>
      </c>
      <c r="H26" s="1114"/>
      <c r="I26" s="1113">
        <v>0</v>
      </c>
      <c r="J26" s="1114"/>
      <c r="K26" s="1113">
        <v>0</v>
      </c>
      <c r="L26" s="1114"/>
      <c r="M26" s="1113">
        <v>0</v>
      </c>
      <c r="N26" s="1114"/>
      <c r="O26" s="1113">
        <v>0</v>
      </c>
      <c r="P26" s="1114"/>
      <c r="Q26" s="1113">
        <v>0</v>
      </c>
      <c r="R26" s="1114"/>
      <c r="S26" s="1113">
        <v>0</v>
      </c>
      <c r="T26" s="1106"/>
      <c r="U26" s="1114">
        <f>ROUND(SUM(C26:S26),1)</f>
        <v>6668783</v>
      </c>
      <c r="V26" s="1106"/>
      <c r="W26" s="1113">
        <v>73248</v>
      </c>
      <c r="X26" s="1115" t="s">
        <v>83</v>
      </c>
      <c r="Y26" s="1113">
        <v>25192</v>
      </c>
      <c r="Z26" s="1115"/>
      <c r="AA26" s="1113">
        <v>42620</v>
      </c>
      <c r="AB26" s="1106"/>
      <c r="AC26" s="1117">
        <f>ROUND(SUM(U26:AB26),1)</f>
        <v>6809843</v>
      </c>
      <c r="AD26" s="1106"/>
      <c r="AE26" s="1113">
        <v>6657623</v>
      </c>
      <c r="AF26" s="1106"/>
    </row>
    <row r="27" spans="1:32" ht="18" customHeight="1">
      <c r="A27" s="1147" t="s">
        <v>1094</v>
      </c>
      <c r="B27" s="1106" t="s">
        <v>83</v>
      </c>
      <c r="C27" s="1113">
        <v>0</v>
      </c>
      <c r="D27" s="1114"/>
      <c r="E27" s="1113">
        <v>0</v>
      </c>
      <c r="F27" s="1114"/>
      <c r="G27" s="1113">
        <v>1877</v>
      </c>
      <c r="H27" s="1114"/>
      <c r="I27" s="1113">
        <v>0</v>
      </c>
      <c r="J27" s="1114"/>
      <c r="K27" s="1113">
        <v>0</v>
      </c>
      <c r="L27" s="1114"/>
      <c r="M27" s="1113">
        <v>0</v>
      </c>
      <c r="N27" s="1114"/>
      <c r="O27" s="1113">
        <v>0</v>
      </c>
      <c r="P27" s="1114"/>
      <c r="Q27" s="1113">
        <v>0</v>
      </c>
      <c r="R27" s="1114"/>
      <c r="S27" s="1113">
        <v>0</v>
      </c>
      <c r="T27" s="1117"/>
      <c r="U27" s="1114">
        <f>ROUND(SUM(C27:S27),1)</f>
        <v>1877</v>
      </c>
      <c r="V27" s="1117"/>
      <c r="W27" s="1113">
        <v>0</v>
      </c>
      <c r="X27" s="1115" t="s">
        <v>83</v>
      </c>
      <c r="Y27" s="1113">
        <v>544</v>
      </c>
      <c r="Z27" s="1115"/>
      <c r="AA27" s="1113">
        <v>0</v>
      </c>
      <c r="AB27" s="1117"/>
      <c r="AC27" s="1117">
        <f>ROUND(SUM(U27:AB27),1)</f>
        <v>2421</v>
      </c>
      <c r="AD27" s="1117"/>
      <c r="AE27" s="1113">
        <v>35868</v>
      </c>
      <c r="AF27" s="1106"/>
    </row>
    <row r="28" spans="1:32" ht="18" customHeight="1">
      <c r="A28" s="1147" t="s">
        <v>1041</v>
      </c>
      <c r="B28" s="932" t="s">
        <v>83</v>
      </c>
      <c r="C28" s="1113">
        <v>0</v>
      </c>
      <c r="D28" s="1114"/>
      <c r="E28" s="1113">
        <v>0</v>
      </c>
      <c r="F28" s="1114"/>
      <c r="G28" s="1113">
        <v>0</v>
      </c>
      <c r="H28" s="1114"/>
      <c r="I28" s="1113">
        <v>0</v>
      </c>
      <c r="J28" s="1114"/>
      <c r="K28" s="1113">
        <v>0</v>
      </c>
      <c r="L28" s="1114"/>
      <c r="M28" s="1113">
        <v>0</v>
      </c>
      <c r="N28" s="1114"/>
      <c r="O28" s="1113">
        <v>0</v>
      </c>
      <c r="P28" s="1114"/>
      <c r="Q28" s="1113">
        <v>0</v>
      </c>
      <c r="R28" s="1114"/>
      <c r="S28" s="1113">
        <v>0</v>
      </c>
      <c r="U28" s="1114">
        <f t="shared" si="3"/>
        <v>0</v>
      </c>
      <c r="W28" s="1113">
        <v>485</v>
      </c>
      <c r="X28" s="1115" t="s">
        <v>83</v>
      </c>
      <c r="Y28" s="1113">
        <v>17</v>
      </c>
      <c r="Z28" s="1115"/>
      <c r="AA28" s="1113">
        <v>293</v>
      </c>
      <c r="AC28" s="1117">
        <f t="shared" si="1"/>
        <v>795</v>
      </c>
      <c r="AE28" s="1113">
        <v>752</v>
      </c>
      <c r="AF28" s="1106"/>
    </row>
    <row r="29" spans="1:32" ht="18" customHeight="1">
      <c r="A29" s="1147" t="s">
        <v>1042</v>
      </c>
      <c r="B29" s="1106" t="s">
        <v>83</v>
      </c>
      <c r="C29" s="1113">
        <v>0</v>
      </c>
      <c r="D29" s="1114"/>
      <c r="E29" s="1113">
        <v>0</v>
      </c>
      <c r="F29" s="1114"/>
      <c r="G29" s="1113">
        <v>0</v>
      </c>
      <c r="H29" s="1114"/>
      <c r="I29" s="1113">
        <v>0</v>
      </c>
      <c r="J29" s="1114"/>
      <c r="K29" s="1113">
        <v>0</v>
      </c>
      <c r="L29" s="1114"/>
      <c r="M29" s="1113">
        <v>0</v>
      </c>
      <c r="N29" s="1114"/>
      <c r="O29" s="1113">
        <v>0</v>
      </c>
      <c r="P29" s="1114"/>
      <c r="Q29" s="1113">
        <v>0</v>
      </c>
      <c r="R29" s="1114"/>
      <c r="S29" s="1113">
        <v>0</v>
      </c>
      <c r="T29" s="1106"/>
      <c r="U29" s="1114">
        <f t="shared" si="3"/>
        <v>0</v>
      </c>
      <c r="V29" s="1106"/>
      <c r="W29" s="1113">
        <v>84048</v>
      </c>
      <c r="X29" s="1115" t="s">
        <v>83</v>
      </c>
      <c r="Y29" s="1113">
        <v>27823</v>
      </c>
      <c r="Z29" s="1115"/>
      <c r="AA29" s="1113">
        <v>41630</v>
      </c>
      <c r="AB29" s="1106"/>
      <c r="AC29" s="1117">
        <f t="shared" si="1"/>
        <v>153501</v>
      </c>
      <c r="AD29" s="1106"/>
      <c r="AE29" s="1113">
        <v>163195</v>
      </c>
      <c r="AF29" s="1106"/>
    </row>
    <row r="30" spans="1:32" ht="18" customHeight="1">
      <c r="A30" s="1147" t="s">
        <v>1095</v>
      </c>
      <c r="B30" s="1106" t="s">
        <v>83</v>
      </c>
      <c r="C30" s="1113">
        <v>0</v>
      </c>
      <c r="D30" s="1114"/>
      <c r="E30" s="1113">
        <v>0</v>
      </c>
      <c r="F30" s="1114"/>
      <c r="G30" s="1113">
        <v>0</v>
      </c>
      <c r="H30" s="1114"/>
      <c r="I30" s="1113">
        <v>0</v>
      </c>
      <c r="J30" s="1114"/>
      <c r="K30" s="1113">
        <v>0</v>
      </c>
      <c r="L30" s="1114"/>
      <c r="M30" s="1113">
        <v>0</v>
      </c>
      <c r="N30" s="1114"/>
      <c r="O30" s="1113">
        <v>0</v>
      </c>
      <c r="P30" s="1114"/>
      <c r="Q30" s="1113">
        <v>0</v>
      </c>
      <c r="R30" s="1114"/>
      <c r="S30" s="1113">
        <v>0</v>
      </c>
      <c r="T30" s="1106"/>
      <c r="U30" s="1114">
        <f t="shared" ref="U30" si="4">ROUND(SUM(C30:S30),1)</f>
        <v>0</v>
      </c>
      <c r="V30" s="1106"/>
      <c r="W30" s="1113">
        <v>1293</v>
      </c>
      <c r="X30" s="1115" t="s">
        <v>83</v>
      </c>
      <c r="Y30" s="1113">
        <v>792</v>
      </c>
      <c r="Z30" s="1115"/>
      <c r="AA30" s="1113">
        <v>770</v>
      </c>
      <c r="AB30" s="1106"/>
      <c r="AC30" s="1117">
        <f t="shared" ref="AC30" si="5">ROUND(SUM(U30:AB30),1)</f>
        <v>2855</v>
      </c>
      <c r="AD30" s="1106"/>
      <c r="AE30" s="1113">
        <v>2762</v>
      </c>
      <c r="AF30" s="1106"/>
    </row>
    <row r="31" spans="1:32" ht="18" customHeight="1">
      <c r="A31" s="1147" t="s">
        <v>1096</v>
      </c>
      <c r="B31" s="1106" t="s">
        <v>83</v>
      </c>
      <c r="C31" s="1113">
        <v>0</v>
      </c>
      <c r="D31" s="1114"/>
      <c r="E31" s="1113">
        <v>0</v>
      </c>
      <c r="F31" s="1114"/>
      <c r="G31" s="1113">
        <v>0</v>
      </c>
      <c r="H31" s="1114"/>
      <c r="I31" s="1113">
        <v>0</v>
      </c>
      <c r="J31" s="1114"/>
      <c r="K31" s="1113">
        <v>78500</v>
      </c>
      <c r="L31" s="1114"/>
      <c r="M31" s="1113">
        <v>0</v>
      </c>
      <c r="N31" s="1114"/>
      <c r="O31" s="1113">
        <v>0</v>
      </c>
      <c r="P31" s="1114"/>
      <c r="Q31" s="1113">
        <v>23664</v>
      </c>
      <c r="R31" s="1114"/>
      <c r="S31" s="1113">
        <v>0</v>
      </c>
      <c r="T31" s="1106"/>
      <c r="U31" s="1114">
        <f t="shared" ref="U31" si="6">ROUND(SUM(C31:S31),1)</f>
        <v>102164</v>
      </c>
      <c r="V31" s="1106"/>
      <c r="W31" s="1113">
        <v>163263</v>
      </c>
      <c r="X31" s="1115" t="s">
        <v>83</v>
      </c>
      <c r="Y31" s="1113">
        <v>48964</v>
      </c>
      <c r="Z31" s="1115"/>
      <c r="AA31" s="1113">
        <v>97563</v>
      </c>
      <c r="AB31" s="1106"/>
      <c r="AC31" s="1117">
        <f t="shared" ref="AC31" si="7">ROUND(SUM(U31:AB31),1)</f>
        <v>411954</v>
      </c>
      <c r="AD31" s="1106"/>
      <c r="AE31" s="1113">
        <v>394086</v>
      </c>
      <c r="AF31" s="1106"/>
    </row>
    <row r="32" spans="1:32" ht="18" customHeight="1">
      <c r="A32" s="1147" t="s">
        <v>1044</v>
      </c>
      <c r="B32" s="1112" t="s">
        <v>83</v>
      </c>
      <c r="C32" s="1113">
        <v>0</v>
      </c>
      <c r="D32" s="1114"/>
      <c r="E32" s="1113">
        <v>0</v>
      </c>
      <c r="F32" s="1114"/>
      <c r="G32" s="1113">
        <v>0</v>
      </c>
      <c r="H32" s="1114"/>
      <c r="I32" s="1113">
        <v>0</v>
      </c>
      <c r="J32" s="1114"/>
      <c r="K32" s="1113">
        <v>0</v>
      </c>
      <c r="L32" s="1114"/>
      <c r="M32" s="1113">
        <v>0</v>
      </c>
      <c r="N32" s="1114"/>
      <c r="O32" s="1113">
        <v>0</v>
      </c>
      <c r="P32" s="1114"/>
      <c r="Q32" s="1113">
        <v>0</v>
      </c>
      <c r="R32" s="1114"/>
      <c r="S32" s="1113">
        <v>0</v>
      </c>
      <c r="T32" s="1112" t="s">
        <v>83</v>
      </c>
      <c r="U32" s="1114">
        <f t="shared" si="3"/>
        <v>0</v>
      </c>
      <c r="V32" s="1112" t="s">
        <v>83</v>
      </c>
      <c r="W32" s="1113">
        <v>5616</v>
      </c>
      <c r="X32" s="1115" t="s">
        <v>83</v>
      </c>
      <c r="Y32" s="1113">
        <v>7560</v>
      </c>
      <c r="Z32" s="1115"/>
      <c r="AA32" s="1113">
        <v>3520</v>
      </c>
      <c r="AB32" s="1112"/>
      <c r="AC32" s="1117">
        <f t="shared" si="1"/>
        <v>16696</v>
      </c>
      <c r="AD32" s="1112"/>
      <c r="AE32" s="1113">
        <v>14300</v>
      </c>
      <c r="AF32" s="1106"/>
    </row>
    <row r="33" spans="1:32" ht="18" customHeight="1">
      <c r="A33" s="1147" t="s">
        <v>1046</v>
      </c>
      <c r="B33" s="61" t="s">
        <v>83</v>
      </c>
      <c r="C33" s="1113">
        <v>0</v>
      </c>
      <c r="D33" s="1114"/>
      <c r="E33" s="1113">
        <v>0</v>
      </c>
      <c r="F33" s="1114"/>
      <c r="G33" s="1113">
        <v>0</v>
      </c>
      <c r="H33" s="1114"/>
      <c r="I33" s="1113">
        <v>7125919</v>
      </c>
      <c r="J33" s="1114"/>
      <c r="K33" s="1113">
        <v>2166460</v>
      </c>
      <c r="L33" s="1114"/>
      <c r="M33" s="1113">
        <v>0</v>
      </c>
      <c r="N33" s="1114"/>
      <c r="O33" s="1113">
        <v>0</v>
      </c>
      <c r="P33" s="1114"/>
      <c r="Q33" s="1113">
        <v>49090</v>
      </c>
      <c r="R33" s="1114"/>
      <c r="S33" s="1113">
        <v>0</v>
      </c>
      <c r="T33" s="1106"/>
      <c r="U33" s="1114">
        <f t="shared" si="3"/>
        <v>9341469</v>
      </c>
      <c r="V33" s="1106"/>
      <c r="W33" s="1113">
        <v>174950</v>
      </c>
      <c r="X33" s="1115" t="s">
        <v>83</v>
      </c>
      <c r="Y33" s="1113">
        <v>143414</v>
      </c>
      <c r="Z33" s="1115"/>
      <c r="AA33" s="1113">
        <v>47468</v>
      </c>
      <c r="AB33" s="1106"/>
      <c r="AC33" s="1117">
        <f t="shared" si="1"/>
        <v>9707301</v>
      </c>
      <c r="AD33" s="1106"/>
      <c r="AE33" s="1113">
        <v>9083142</v>
      </c>
      <c r="AF33" s="1112"/>
    </row>
    <row r="34" spans="1:32" ht="18" customHeight="1">
      <c r="A34" s="1147" t="s">
        <v>2238</v>
      </c>
      <c r="B34" s="1106" t="s">
        <v>83</v>
      </c>
      <c r="C34" s="1113">
        <v>0</v>
      </c>
      <c r="D34" s="1114"/>
      <c r="E34" s="1113">
        <v>0</v>
      </c>
      <c r="F34" s="1114"/>
      <c r="G34" s="1113">
        <v>0</v>
      </c>
      <c r="H34" s="1114"/>
      <c r="I34" s="1113">
        <v>0</v>
      </c>
      <c r="J34" s="1114"/>
      <c r="K34" s="1113">
        <v>0</v>
      </c>
      <c r="L34" s="1114"/>
      <c r="M34" s="1113">
        <v>1855</v>
      </c>
      <c r="N34" s="1114"/>
      <c r="O34" s="1113">
        <v>0</v>
      </c>
      <c r="P34" s="1114"/>
      <c r="Q34" s="1113">
        <v>0</v>
      </c>
      <c r="R34" s="1114"/>
      <c r="S34" s="1113">
        <v>0</v>
      </c>
      <c r="T34" s="1106"/>
      <c r="U34" s="1114">
        <f t="shared" si="3"/>
        <v>1855</v>
      </c>
      <c r="V34" s="1106"/>
      <c r="W34" s="1113">
        <v>10093</v>
      </c>
      <c r="X34" s="1115" t="s">
        <v>83</v>
      </c>
      <c r="Y34" s="1113">
        <v>6358</v>
      </c>
      <c r="Z34" s="1115"/>
      <c r="AA34" s="1113">
        <v>5995</v>
      </c>
      <c r="AB34" s="1106"/>
      <c r="AC34" s="1117">
        <f t="shared" si="1"/>
        <v>24301</v>
      </c>
      <c r="AD34" s="1106"/>
      <c r="AE34" s="1113">
        <v>24252</v>
      </c>
      <c r="AF34" s="1106"/>
    </row>
    <row r="35" spans="1:32" ht="18" customHeight="1">
      <c r="A35" s="1147" t="s">
        <v>1047</v>
      </c>
      <c r="B35" s="61" t="s">
        <v>83</v>
      </c>
      <c r="C35" s="1113">
        <v>0</v>
      </c>
      <c r="D35" s="1114"/>
      <c r="E35" s="1113">
        <v>0</v>
      </c>
      <c r="F35" s="1114"/>
      <c r="G35" s="1113">
        <v>0</v>
      </c>
      <c r="H35" s="1114"/>
      <c r="I35" s="1113">
        <v>0</v>
      </c>
      <c r="J35" s="1114"/>
      <c r="K35" s="1113">
        <v>0</v>
      </c>
      <c r="L35" s="1114"/>
      <c r="M35" s="1113">
        <v>78736</v>
      </c>
      <c r="N35" s="1114"/>
      <c r="O35" s="1113">
        <v>0</v>
      </c>
      <c r="P35" s="1114"/>
      <c r="Q35" s="1113">
        <v>989</v>
      </c>
      <c r="R35" s="1114"/>
      <c r="S35" s="1113">
        <v>0</v>
      </c>
      <c r="T35" s="1106"/>
      <c r="U35" s="1114">
        <f t="shared" si="3"/>
        <v>79725</v>
      </c>
      <c r="V35" s="1106"/>
      <c r="W35" s="1113">
        <v>45101</v>
      </c>
      <c r="X35" s="1115" t="s">
        <v>83</v>
      </c>
      <c r="Y35" s="1113">
        <v>19203</v>
      </c>
      <c r="Z35" s="1115"/>
      <c r="AA35" s="1113">
        <v>7347</v>
      </c>
      <c r="AB35" s="1106"/>
      <c r="AC35" s="1117">
        <f t="shared" si="1"/>
        <v>151376</v>
      </c>
      <c r="AD35" s="1106"/>
      <c r="AE35" s="1113">
        <v>147734</v>
      </c>
      <c r="AF35" s="1106"/>
    </row>
    <row r="36" spans="1:32" ht="18" customHeight="1">
      <c r="A36" s="1147" t="s">
        <v>1048</v>
      </c>
      <c r="B36" s="1106" t="s">
        <v>83</v>
      </c>
      <c r="C36" s="1113">
        <v>0</v>
      </c>
      <c r="D36" s="1114"/>
      <c r="E36" s="1113">
        <v>0</v>
      </c>
      <c r="F36" s="1114"/>
      <c r="G36" s="1113">
        <v>0</v>
      </c>
      <c r="H36" s="1114"/>
      <c r="I36" s="1113">
        <v>0</v>
      </c>
      <c r="J36" s="1114"/>
      <c r="K36" s="1113">
        <v>0</v>
      </c>
      <c r="L36" s="1114"/>
      <c r="M36" s="1113">
        <v>0</v>
      </c>
      <c r="N36" s="1114"/>
      <c r="O36" s="1113">
        <v>184</v>
      </c>
      <c r="P36" s="1114"/>
      <c r="Q36" s="1113">
        <v>0</v>
      </c>
      <c r="R36" s="1114"/>
      <c r="S36" s="1113">
        <v>0</v>
      </c>
      <c r="T36" s="1106"/>
      <c r="U36" s="1114">
        <f t="shared" si="3"/>
        <v>184</v>
      </c>
      <c r="V36" s="1106"/>
      <c r="W36" s="1113">
        <v>42980</v>
      </c>
      <c r="X36" s="1115" t="s">
        <v>83</v>
      </c>
      <c r="Y36" s="1113">
        <v>10258</v>
      </c>
      <c r="Z36" s="1115"/>
      <c r="AA36" s="1113">
        <v>21621</v>
      </c>
      <c r="AB36" s="1106"/>
      <c r="AC36" s="1117">
        <f t="shared" si="1"/>
        <v>75043</v>
      </c>
      <c r="AD36" s="1106"/>
      <c r="AE36" s="1113">
        <v>77250</v>
      </c>
      <c r="AF36" s="1106"/>
    </row>
    <row r="37" spans="1:32" ht="18" customHeight="1">
      <c r="A37" s="1147" t="s">
        <v>1097</v>
      </c>
      <c r="B37" s="1112" t="s">
        <v>83</v>
      </c>
      <c r="C37" s="1113">
        <v>0</v>
      </c>
      <c r="D37" s="1114"/>
      <c r="E37" s="1113">
        <v>0</v>
      </c>
      <c r="F37" s="1114"/>
      <c r="G37" s="1113">
        <v>0</v>
      </c>
      <c r="H37" s="1114"/>
      <c r="I37" s="1113">
        <v>0</v>
      </c>
      <c r="J37" s="1114"/>
      <c r="K37" s="1113">
        <v>0</v>
      </c>
      <c r="L37" s="1114"/>
      <c r="M37" s="1113">
        <v>387464</v>
      </c>
      <c r="N37" s="1114"/>
      <c r="O37" s="1113">
        <v>0</v>
      </c>
      <c r="P37" s="1114"/>
      <c r="Q37" s="1113">
        <v>0</v>
      </c>
      <c r="R37" s="1114"/>
      <c r="S37" s="1113">
        <v>0</v>
      </c>
      <c r="T37" s="1106"/>
      <c r="U37" s="1114">
        <f t="shared" ref="U37" si="8">ROUND(SUM(C37:S37),1)</f>
        <v>387464</v>
      </c>
      <c r="V37" s="1106"/>
      <c r="W37" s="1113">
        <v>5880</v>
      </c>
      <c r="X37" s="1115" t="s">
        <v>83</v>
      </c>
      <c r="Y37" s="1113">
        <v>976</v>
      </c>
      <c r="Z37" s="1115"/>
      <c r="AA37" s="1113">
        <v>3512</v>
      </c>
      <c r="AB37" s="1106"/>
      <c r="AC37" s="1117">
        <f t="shared" ref="AC37" si="9">ROUND(SUM(U37:AB37),1)</f>
        <v>397832</v>
      </c>
      <c r="AD37" s="1106"/>
      <c r="AE37" s="1113">
        <v>270755</v>
      </c>
      <c r="AF37" s="1106"/>
    </row>
    <row r="38" spans="1:32" ht="18" customHeight="1">
      <c r="A38" s="1147" t="s">
        <v>1051</v>
      </c>
      <c r="B38" s="1106" t="s">
        <v>83</v>
      </c>
      <c r="C38" s="1113">
        <v>0</v>
      </c>
      <c r="D38" s="1114"/>
      <c r="E38" s="1113">
        <v>0</v>
      </c>
      <c r="F38" s="1114"/>
      <c r="G38" s="1113">
        <v>0</v>
      </c>
      <c r="H38" s="1114"/>
      <c r="I38" s="1113">
        <v>0</v>
      </c>
      <c r="J38" s="1114"/>
      <c r="K38" s="1113">
        <v>0</v>
      </c>
      <c r="L38" s="1114"/>
      <c r="M38" s="1113">
        <v>0</v>
      </c>
      <c r="N38" s="1114"/>
      <c r="O38" s="1113">
        <v>0</v>
      </c>
      <c r="P38" s="1114"/>
      <c r="Q38" s="1113">
        <v>0</v>
      </c>
      <c r="R38" s="1114"/>
      <c r="S38" s="1113">
        <v>0</v>
      </c>
      <c r="T38" s="1106"/>
      <c r="U38" s="1114">
        <f t="shared" si="3"/>
        <v>0</v>
      </c>
      <c r="V38" s="1106"/>
      <c r="W38" s="1113">
        <v>0</v>
      </c>
      <c r="X38" s="1115" t="s">
        <v>83</v>
      </c>
      <c r="Y38" s="1113">
        <v>0</v>
      </c>
      <c r="Z38" s="1115"/>
      <c r="AA38" s="1113">
        <v>0</v>
      </c>
      <c r="AB38" s="1106"/>
      <c r="AC38" s="1117">
        <f t="shared" si="1"/>
        <v>0</v>
      </c>
      <c r="AD38" s="1106"/>
      <c r="AE38" s="1113">
        <v>0</v>
      </c>
      <c r="AF38" s="1106"/>
    </row>
    <row r="39" spans="1:32" ht="18" customHeight="1">
      <c r="A39" s="1147" t="s">
        <v>1052</v>
      </c>
      <c r="B39" s="1106" t="s">
        <v>83</v>
      </c>
      <c r="C39" s="1113">
        <v>0</v>
      </c>
      <c r="D39" s="1114"/>
      <c r="E39" s="1113">
        <v>0</v>
      </c>
      <c r="F39" s="1114"/>
      <c r="G39" s="1113">
        <v>0</v>
      </c>
      <c r="H39" s="1114"/>
      <c r="I39" s="1113">
        <v>0</v>
      </c>
      <c r="J39" s="1114"/>
      <c r="K39" s="1113">
        <v>0</v>
      </c>
      <c r="L39" s="1114"/>
      <c r="M39" s="1113">
        <v>0</v>
      </c>
      <c r="N39" s="1114"/>
      <c r="O39" s="1113">
        <v>0</v>
      </c>
      <c r="P39" s="1114"/>
      <c r="Q39" s="1113">
        <v>0</v>
      </c>
      <c r="R39" s="1114"/>
      <c r="S39" s="1113">
        <v>0</v>
      </c>
      <c r="T39" s="1106"/>
      <c r="U39" s="1114">
        <f>ROUND(SUM(C39:S39),1)</f>
        <v>0</v>
      </c>
      <c r="V39" s="1106"/>
      <c r="W39" s="1113">
        <v>0</v>
      </c>
      <c r="X39" s="1115" t="s">
        <v>83</v>
      </c>
      <c r="Y39" s="1113">
        <v>477</v>
      </c>
      <c r="Z39" s="1115"/>
      <c r="AA39" s="1113">
        <v>0</v>
      </c>
      <c r="AB39" s="1106"/>
      <c r="AC39" s="1117">
        <f>ROUND(SUM(U39:AB39),1)</f>
        <v>477</v>
      </c>
      <c r="AD39" s="1106"/>
      <c r="AE39" s="1113">
        <v>494</v>
      </c>
      <c r="AF39" s="1106"/>
    </row>
    <row r="40" spans="1:32" ht="18" customHeight="1">
      <c r="A40" s="1147" t="s">
        <v>1053</v>
      </c>
      <c r="B40" s="1106" t="s">
        <v>83</v>
      </c>
      <c r="C40" s="1113">
        <v>0</v>
      </c>
      <c r="D40" s="1114"/>
      <c r="E40" s="1113">
        <v>0</v>
      </c>
      <c r="F40" s="1114"/>
      <c r="G40" s="1113">
        <v>0</v>
      </c>
      <c r="H40" s="1114"/>
      <c r="I40" s="1113">
        <v>0</v>
      </c>
      <c r="J40" s="1114"/>
      <c r="K40" s="1113">
        <v>0</v>
      </c>
      <c r="L40" s="1114"/>
      <c r="M40" s="1113">
        <v>77499</v>
      </c>
      <c r="N40" s="1114"/>
      <c r="O40" s="1113">
        <v>0</v>
      </c>
      <c r="P40" s="1114"/>
      <c r="Q40" s="1113">
        <v>0</v>
      </c>
      <c r="R40" s="1114"/>
      <c r="S40" s="1113">
        <v>0</v>
      </c>
      <c r="T40" s="1106"/>
      <c r="U40" s="1114">
        <f t="shared" si="3"/>
        <v>77499</v>
      </c>
      <c r="V40" s="1106"/>
      <c r="W40" s="1113">
        <v>945</v>
      </c>
      <c r="X40" s="1115" t="s">
        <v>83</v>
      </c>
      <c r="Y40" s="1113">
        <v>1053</v>
      </c>
      <c r="Z40" s="1115"/>
      <c r="AA40" s="1113">
        <v>544</v>
      </c>
      <c r="AB40" s="1106"/>
      <c r="AC40" s="1117">
        <f t="shared" si="1"/>
        <v>80041</v>
      </c>
      <c r="AD40" s="1106"/>
      <c r="AE40" s="1113">
        <v>43307</v>
      </c>
      <c r="AF40" s="1106"/>
    </row>
    <row r="41" spans="1:32" ht="18" customHeight="1">
      <c r="A41" s="1147" t="s">
        <v>1098</v>
      </c>
      <c r="B41" s="1106" t="s">
        <v>83</v>
      </c>
      <c r="C41" s="1113">
        <v>0</v>
      </c>
      <c r="D41" s="1114"/>
      <c r="E41" s="1113">
        <v>0</v>
      </c>
      <c r="F41" s="1114"/>
      <c r="G41" s="1113">
        <v>0</v>
      </c>
      <c r="H41" s="1114"/>
      <c r="I41" s="1113">
        <v>0</v>
      </c>
      <c r="J41" s="1114"/>
      <c r="K41" s="1113">
        <v>0</v>
      </c>
      <c r="L41" s="1114"/>
      <c r="M41" s="1113">
        <v>0</v>
      </c>
      <c r="N41" s="1114"/>
      <c r="O41" s="1113">
        <v>0</v>
      </c>
      <c r="P41" s="1114"/>
      <c r="Q41" s="1113">
        <v>0</v>
      </c>
      <c r="R41" s="1114"/>
      <c r="S41" s="1113">
        <v>0</v>
      </c>
      <c r="T41" s="1106"/>
      <c r="U41" s="1114">
        <f t="shared" si="3"/>
        <v>0</v>
      </c>
      <c r="V41" s="1106"/>
      <c r="W41" s="1113">
        <v>0</v>
      </c>
      <c r="X41" s="1115" t="s">
        <v>83</v>
      </c>
      <c r="Y41" s="1113">
        <v>0</v>
      </c>
      <c r="Z41" s="1115"/>
      <c r="AA41" s="1113">
        <v>0</v>
      </c>
      <c r="AB41" s="1106"/>
      <c r="AC41" s="1117">
        <f t="shared" si="1"/>
        <v>0</v>
      </c>
      <c r="AD41" s="1106"/>
      <c r="AE41" s="1113">
        <v>0</v>
      </c>
      <c r="AF41" s="1106"/>
    </row>
    <row r="42" spans="1:32" ht="18" customHeight="1">
      <c r="A42" s="1147" t="s">
        <v>1099</v>
      </c>
      <c r="B42" s="1106" t="s">
        <v>83</v>
      </c>
      <c r="C42" s="1113">
        <v>0</v>
      </c>
      <c r="D42" s="1114"/>
      <c r="E42" s="1113">
        <v>0</v>
      </c>
      <c r="F42" s="1114"/>
      <c r="G42" s="1113">
        <v>0</v>
      </c>
      <c r="H42" s="1114"/>
      <c r="I42" s="1113">
        <v>0</v>
      </c>
      <c r="J42" s="1114"/>
      <c r="K42" s="1113">
        <v>0</v>
      </c>
      <c r="L42" s="1114"/>
      <c r="M42" s="1113">
        <v>0</v>
      </c>
      <c r="N42" s="1114"/>
      <c r="O42" s="1113">
        <v>346</v>
      </c>
      <c r="P42" s="1114"/>
      <c r="Q42" s="1113">
        <v>0</v>
      </c>
      <c r="R42" s="1114"/>
      <c r="S42" s="1113">
        <v>0</v>
      </c>
      <c r="T42" s="1106"/>
      <c r="U42" s="1114">
        <f t="shared" si="3"/>
        <v>346</v>
      </c>
      <c r="V42" s="1106"/>
      <c r="W42" s="1113">
        <v>40604</v>
      </c>
      <c r="X42" s="1115" t="s">
        <v>83</v>
      </c>
      <c r="Y42" s="1113">
        <v>34645</v>
      </c>
      <c r="Z42" s="1115"/>
      <c r="AA42" s="1113">
        <v>24325</v>
      </c>
      <c r="AB42" s="1106"/>
      <c r="AC42" s="1117">
        <f t="shared" si="1"/>
        <v>99920</v>
      </c>
      <c r="AD42" s="1106"/>
      <c r="AE42" s="1113">
        <v>83829</v>
      </c>
      <c r="AF42" s="1106"/>
    </row>
    <row r="43" spans="1:32" ht="18" customHeight="1">
      <c r="A43" s="1147" t="s">
        <v>1100</v>
      </c>
      <c r="B43" s="1106" t="s">
        <v>83</v>
      </c>
      <c r="C43" s="1113">
        <v>0</v>
      </c>
      <c r="D43" s="1114"/>
      <c r="E43" s="1113">
        <v>0</v>
      </c>
      <c r="F43" s="1114"/>
      <c r="G43" s="1113">
        <v>0</v>
      </c>
      <c r="H43" s="1114"/>
      <c r="I43" s="1113">
        <v>0</v>
      </c>
      <c r="J43" s="1114"/>
      <c r="K43" s="1113">
        <v>0</v>
      </c>
      <c r="L43" s="1114"/>
      <c r="M43" s="1113">
        <v>0</v>
      </c>
      <c r="N43" s="1114"/>
      <c r="O43" s="1113">
        <v>0</v>
      </c>
      <c r="P43" s="1114"/>
      <c r="Q43" s="1113">
        <v>0</v>
      </c>
      <c r="R43" s="1114"/>
      <c r="S43" s="1113">
        <v>0</v>
      </c>
      <c r="T43" s="1106"/>
      <c r="U43" s="1114">
        <f t="shared" ref="U43" si="10">ROUND(SUM(C43:S43),1)</f>
        <v>0</v>
      </c>
      <c r="V43" s="1106"/>
      <c r="W43" s="1113">
        <v>1149</v>
      </c>
      <c r="X43" s="1115" t="s">
        <v>83</v>
      </c>
      <c r="Y43" s="1113">
        <v>456</v>
      </c>
      <c r="Z43" s="1115"/>
      <c r="AA43" s="1113">
        <v>596</v>
      </c>
      <c r="AB43" s="1106"/>
      <c r="AC43" s="1117">
        <f t="shared" ref="AC43" si="11">ROUND(SUM(U43:AB43),1)</f>
        <v>2201</v>
      </c>
      <c r="AD43" s="1106"/>
      <c r="AE43" s="1113">
        <v>2358</v>
      </c>
      <c r="AF43" s="1106"/>
    </row>
    <row r="44" spans="1:32" ht="18" customHeight="1">
      <c r="A44" s="1147" t="s">
        <v>1057</v>
      </c>
      <c r="B44" s="1106" t="s">
        <v>83</v>
      </c>
      <c r="C44" s="1113">
        <v>0</v>
      </c>
      <c r="D44" s="1114"/>
      <c r="E44" s="1113">
        <v>0</v>
      </c>
      <c r="F44" s="1114"/>
      <c r="G44" s="1113">
        <v>0</v>
      </c>
      <c r="H44" s="1114"/>
      <c r="I44" s="1113">
        <v>0</v>
      </c>
      <c r="J44" s="1114"/>
      <c r="K44" s="1113">
        <v>0</v>
      </c>
      <c r="L44" s="1114"/>
      <c r="M44" s="1113">
        <v>0</v>
      </c>
      <c r="N44" s="1114"/>
      <c r="O44" s="1113">
        <v>14907</v>
      </c>
      <c r="P44" s="1114"/>
      <c r="Q44" s="1113">
        <v>0</v>
      </c>
      <c r="R44" s="1114"/>
      <c r="S44" s="1113">
        <v>0</v>
      </c>
      <c r="T44" s="1106"/>
      <c r="U44" s="1114">
        <f t="shared" si="3"/>
        <v>14907</v>
      </c>
      <c r="V44" s="1106"/>
      <c r="W44" s="1113">
        <v>50992</v>
      </c>
      <c r="X44" s="1115" t="s">
        <v>83</v>
      </c>
      <c r="Y44" s="1113">
        <v>46387</v>
      </c>
      <c r="Z44" s="1115"/>
      <c r="AA44" s="1113">
        <v>29311</v>
      </c>
      <c r="AB44" s="1106"/>
      <c r="AC44" s="1117">
        <f t="shared" si="1"/>
        <v>141597</v>
      </c>
      <c r="AD44" s="1106"/>
      <c r="AE44" s="1113">
        <v>133720</v>
      </c>
      <c r="AF44" s="1106"/>
    </row>
    <row r="45" spans="1:32" ht="18" customHeight="1">
      <c r="A45" s="1147" t="s">
        <v>1058</v>
      </c>
      <c r="B45" s="1106" t="s">
        <v>83</v>
      </c>
      <c r="C45" s="1113">
        <v>0</v>
      </c>
      <c r="D45" s="1114"/>
      <c r="E45" s="1113">
        <v>0</v>
      </c>
      <c r="F45" s="1114"/>
      <c r="G45" s="1113">
        <v>0</v>
      </c>
      <c r="H45" s="1114"/>
      <c r="I45" s="1113">
        <v>0</v>
      </c>
      <c r="J45" s="1114"/>
      <c r="K45" s="1113">
        <v>0</v>
      </c>
      <c r="L45" s="1114"/>
      <c r="M45" s="1113">
        <v>0</v>
      </c>
      <c r="N45" s="1114"/>
      <c r="O45" s="1113">
        <v>0</v>
      </c>
      <c r="P45" s="1114"/>
      <c r="Q45" s="1113">
        <v>0</v>
      </c>
      <c r="R45" s="1114"/>
      <c r="S45" s="1113">
        <v>0</v>
      </c>
      <c r="T45" s="1106"/>
      <c r="U45" s="1114">
        <f t="shared" si="3"/>
        <v>0</v>
      </c>
      <c r="V45" s="1106"/>
      <c r="W45" s="1113">
        <v>0</v>
      </c>
      <c r="X45" s="1115" t="s">
        <v>83</v>
      </c>
      <c r="Y45" s="1113">
        <v>2310</v>
      </c>
      <c r="Z45" s="1115"/>
      <c r="AA45" s="1113">
        <v>0</v>
      </c>
      <c r="AB45" s="1106"/>
      <c r="AC45" s="1117">
        <f t="shared" si="1"/>
        <v>2310</v>
      </c>
      <c r="AD45" s="1106"/>
      <c r="AE45" s="1113">
        <v>1539</v>
      </c>
      <c r="AF45" s="1106"/>
    </row>
    <row r="46" spans="1:32" ht="18" customHeight="1">
      <c r="A46" s="1147" t="s">
        <v>1061</v>
      </c>
      <c r="B46" s="1106" t="s">
        <v>83</v>
      </c>
      <c r="C46" s="1113">
        <v>0</v>
      </c>
      <c r="D46" s="1114"/>
      <c r="E46" s="1113">
        <v>0</v>
      </c>
      <c r="F46" s="1114"/>
      <c r="G46" s="1113">
        <v>0</v>
      </c>
      <c r="H46" s="1114"/>
      <c r="I46" s="1113">
        <v>0</v>
      </c>
      <c r="J46" s="1114"/>
      <c r="K46" s="1113">
        <v>224</v>
      </c>
      <c r="L46" s="1114"/>
      <c r="M46" s="1113">
        <v>0</v>
      </c>
      <c r="N46" s="1114"/>
      <c r="O46" s="1113">
        <v>0</v>
      </c>
      <c r="P46" s="1114"/>
      <c r="Q46" s="1113">
        <v>0</v>
      </c>
      <c r="R46" s="1114"/>
      <c r="S46" s="1113">
        <v>0</v>
      </c>
      <c r="U46" s="1114">
        <f t="shared" si="3"/>
        <v>224</v>
      </c>
      <c r="W46" s="1113">
        <v>0</v>
      </c>
      <c r="X46" s="1115" t="s">
        <v>83</v>
      </c>
      <c r="Y46" s="1113">
        <v>3021</v>
      </c>
      <c r="Z46" s="1115"/>
      <c r="AA46" s="1113">
        <v>0</v>
      </c>
      <c r="AC46" s="1117">
        <f t="shared" si="1"/>
        <v>3245</v>
      </c>
      <c r="AE46" s="1113">
        <v>3668</v>
      </c>
      <c r="AF46" s="1106"/>
    </row>
    <row r="47" spans="1:32" ht="18" customHeight="1">
      <c r="A47" s="1147" t="s">
        <v>1062</v>
      </c>
      <c r="B47" s="1106" t="s">
        <v>83</v>
      </c>
      <c r="C47" s="1113">
        <v>0</v>
      </c>
      <c r="D47" s="1114"/>
      <c r="E47" s="1113">
        <v>0</v>
      </c>
      <c r="F47" s="1114"/>
      <c r="G47" s="1113">
        <v>0</v>
      </c>
      <c r="H47" s="1114"/>
      <c r="I47" s="1113">
        <v>0</v>
      </c>
      <c r="J47" s="1114"/>
      <c r="K47" s="1113">
        <v>0</v>
      </c>
      <c r="L47" s="1114"/>
      <c r="M47" s="1113">
        <v>0</v>
      </c>
      <c r="N47" s="1114"/>
      <c r="O47" s="1113">
        <v>0</v>
      </c>
      <c r="P47" s="1114"/>
      <c r="Q47" s="1113">
        <v>0</v>
      </c>
      <c r="R47" s="1114"/>
      <c r="S47" s="1113">
        <v>0</v>
      </c>
      <c r="T47" s="1106"/>
      <c r="U47" s="1114">
        <f t="shared" si="3"/>
        <v>0</v>
      </c>
      <c r="V47" s="1106"/>
      <c r="W47" s="1113">
        <v>0</v>
      </c>
      <c r="X47" s="1115" t="s">
        <v>83</v>
      </c>
      <c r="Y47" s="1113">
        <v>2387</v>
      </c>
      <c r="Z47" s="1115"/>
      <c r="AA47" s="1113">
        <v>0</v>
      </c>
      <c r="AB47" s="1106"/>
      <c r="AC47" s="1117">
        <f t="shared" si="1"/>
        <v>2387</v>
      </c>
      <c r="AD47" s="1106"/>
      <c r="AE47" s="1113">
        <v>2780</v>
      </c>
      <c r="AF47" s="1106"/>
    </row>
    <row r="48" spans="1:32" ht="18" customHeight="1">
      <c r="A48" s="1147" t="s">
        <v>1063</v>
      </c>
      <c r="B48" s="1106" t="s">
        <v>83</v>
      </c>
      <c r="C48" s="1113">
        <v>0</v>
      </c>
      <c r="D48" s="1114"/>
      <c r="E48" s="1113">
        <v>0</v>
      </c>
      <c r="F48" s="1114"/>
      <c r="G48" s="1113">
        <v>0</v>
      </c>
      <c r="H48" s="1114"/>
      <c r="I48" s="1113">
        <v>0</v>
      </c>
      <c r="J48" s="1114"/>
      <c r="K48" s="1113">
        <v>0</v>
      </c>
      <c r="L48" s="1114"/>
      <c r="M48" s="1113">
        <v>0</v>
      </c>
      <c r="N48" s="1114"/>
      <c r="O48" s="1113">
        <v>0</v>
      </c>
      <c r="P48" s="1114"/>
      <c r="Q48" s="1113">
        <v>0</v>
      </c>
      <c r="R48" s="1114"/>
      <c r="S48" s="1113">
        <v>0</v>
      </c>
      <c r="T48" s="1106"/>
      <c r="U48" s="1114">
        <f t="shared" si="3"/>
        <v>0</v>
      </c>
      <c r="V48" s="1106"/>
      <c r="W48" s="1113">
        <v>34298</v>
      </c>
      <c r="X48" s="1115" t="s">
        <v>83</v>
      </c>
      <c r="Y48" s="1113">
        <v>15983</v>
      </c>
      <c r="Z48" s="1115"/>
      <c r="AA48" s="1113">
        <v>20427</v>
      </c>
      <c r="AB48" s="1106"/>
      <c r="AC48" s="1117">
        <f t="shared" si="1"/>
        <v>70708</v>
      </c>
      <c r="AD48" s="1106"/>
      <c r="AE48" s="1113">
        <v>63795</v>
      </c>
      <c r="AF48" s="1106"/>
    </row>
    <row r="49" spans="1:32" ht="18" customHeight="1">
      <c r="A49" s="1147" t="s">
        <v>2246</v>
      </c>
      <c r="B49" s="1106" t="s">
        <v>83</v>
      </c>
      <c r="C49" s="1113">
        <v>0</v>
      </c>
      <c r="D49" s="1114"/>
      <c r="E49" s="1113">
        <v>0</v>
      </c>
      <c r="F49" s="1114"/>
      <c r="G49" s="1113">
        <v>0</v>
      </c>
      <c r="H49" s="1114"/>
      <c r="I49" s="1113">
        <v>0</v>
      </c>
      <c r="J49" s="1114"/>
      <c r="K49" s="1113">
        <v>0</v>
      </c>
      <c r="L49" s="1114"/>
      <c r="M49" s="1113">
        <v>0</v>
      </c>
      <c r="N49" s="1114"/>
      <c r="O49" s="1113">
        <v>0</v>
      </c>
      <c r="P49" s="1114"/>
      <c r="Q49" s="1113">
        <v>0</v>
      </c>
      <c r="R49" s="1114"/>
      <c r="S49" s="1113">
        <v>0</v>
      </c>
      <c r="T49" s="1117"/>
      <c r="U49" s="1114">
        <f>ROUND(SUM(C49:S49),1)</f>
        <v>0</v>
      </c>
      <c r="V49" s="1117"/>
      <c r="W49" s="1113">
        <v>2354</v>
      </c>
      <c r="X49" s="1115" t="s">
        <v>83</v>
      </c>
      <c r="Y49" s="1113">
        <v>50</v>
      </c>
      <c r="Z49" s="1115"/>
      <c r="AA49" s="1113">
        <v>0</v>
      </c>
      <c r="AB49" s="1117"/>
      <c r="AC49" s="1117">
        <f>ROUND(SUM(U49:AB49),1)</f>
        <v>2404</v>
      </c>
      <c r="AD49" s="1117"/>
      <c r="AE49" s="1113">
        <v>239</v>
      </c>
      <c r="AF49" s="1106"/>
    </row>
    <row r="50" spans="1:32" ht="18" customHeight="1">
      <c r="A50" s="1147" t="s">
        <v>1101</v>
      </c>
      <c r="B50" s="1106" t="s">
        <v>83</v>
      </c>
      <c r="C50" s="1113">
        <v>0</v>
      </c>
      <c r="D50" s="1114"/>
      <c r="E50" s="1113">
        <v>0</v>
      </c>
      <c r="F50" s="1114"/>
      <c r="G50" s="1113">
        <v>93026</v>
      </c>
      <c r="H50" s="1114"/>
      <c r="I50" s="1113">
        <v>0</v>
      </c>
      <c r="J50" s="1114"/>
      <c r="K50" s="1113">
        <v>0</v>
      </c>
      <c r="L50" s="1114"/>
      <c r="M50" s="1113">
        <v>0</v>
      </c>
      <c r="N50" s="1114"/>
      <c r="O50" s="1113">
        <v>0</v>
      </c>
      <c r="P50" s="1114"/>
      <c r="Q50" s="1113">
        <v>0</v>
      </c>
      <c r="R50" s="1114"/>
      <c r="S50" s="1113">
        <v>0</v>
      </c>
      <c r="T50" s="1106"/>
      <c r="U50" s="1114">
        <f t="shared" si="3"/>
        <v>93026</v>
      </c>
      <c r="V50" s="1106"/>
      <c r="W50" s="1113">
        <v>28983</v>
      </c>
      <c r="X50" s="1115" t="s">
        <v>83</v>
      </c>
      <c r="Y50" s="1113">
        <v>17475</v>
      </c>
      <c r="Z50" s="1115"/>
      <c r="AA50" s="1113">
        <v>15154</v>
      </c>
      <c r="AB50" s="1106"/>
      <c r="AC50" s="1117">
        <f t="shared" si="1"/>
        <v>154638</v>
      </c>
      <c r="AD50" s="1106"/>
      <c r="AE50" s="1113">
        <v>156708</v>
      </c>
      <c r="AF50" s="1106"/>
    </row>
    <row r="51" spans="1:32" ht="18" customHeight="1">
      <c r="A51" s="1147" t="s">
        <v>1066</v>
      </c>
      <c r="B51" s="1106" t="s">
        <v>83</v>
      </c>
      <c r="C51" s="1113">
        <v>0</v>
      </c>
      <c r="D51" s="1114"/>
      <c r="E51" s="1113">
        <v>7079</v>
      </c>
      <c r="F51" s="1114"/>
      <c r="G51" s="1113">
        <v>0</v>
      </c>
      <c r="H51" s="1114"/>
      <c r="I51" s="1113">
        <v>0</v>
      </c>
      <c r="J51" s="1114"/>
      <c r="K51" s="1113">
        <v>0</v>
      </c>
      <c r="L51" s="1114"/>
      <c r="M51" s="1113">
        <v>0</v>
      </c>
      <c r="N51" s="1114"/>
      <c r="O51" s="1113">
        <v>0</v>
      </c>
      <c r="P51" s="1114"/>
      <c r="Q51" s="1113">
        <v>0</v>
      </c>
      <c r="R51" s="1114"/>
      <c r="S51" s="1113">
        <v>0</v>
      </c>
      <c r="T51" s="1117"/>
      <c r="U51" s="1114">
        <f>ROUND(SUM(C51:S51),1)</f>
        <v>7079</v>
      </c>
      <c r="V51" s="1117"/>
      <c r="W51" s="1113">
        <v>37010</v>
      </c>
      <c r="X51" s="1115" t="s">
        <v>83</v>
      </c>
      <c r="Y51" s="1113">
        <v>46842</v>
      </c>
      <c r="Z51" s="1115"/>
      <c r="AA51" s="1113">
        <v>6374</v>
      </c>
      <c r="AB51" s="1117"/>
      <c r="AC51" s="1117">
        <f>ROUND(SUM(U51:AB51),1)</f>
        <v>97305</v>
      </c>
      <c r="AD51" s="1117"/>
      <c r="AE51" s="1113">
        <v>97611</v>
      </c>
      <c r="AF51" s="1106"/>
    </row>
    <row r="52" spans="1:32" ht="18" customHeight="1">
      <c r="A52" s="1147" t="s">
        <v>1067</v>
      </c>
      <c r="B52" s="1106" t="s">
        <v>83</v>
      </c>
      <c r="C52" s="1113">
        <v>0</v>
      </c>
      <c r="D52" s="1114"/>
      <c r="E52" s="1113">
        <v>0</v>
      </c>
      <c r="F52" s="1114"/>
      <c r="G52" s="1113">
        <v>0</v>
      </c>
      <c r="H52" s="1114"/>
      <c r="I52" s="1113">
        <v>0</v>
      </c>
      <c r="J52" s="1114"/>
      <c r="K52" s="1113">
        <v>0</v>
      </c>
      <c r="L52" s="1114"/>
      <c r="M52" s="1113">
        <v>0</v>
      </c>
      <c r="N52" s="1114"/>
      <c r="O52" s="1113">
        <v>0</v>
      </c>
      <c r="P52" s="1114"/>
      <c r="Q52" s="1113">
        <v>0</v>
      </c>
      <c r="R52" s="1114"/>
      <c r="S52" s="1113">
        <v>0</v>
      </c>
      <c r="T52" s="1106"/>
      <c r="U52" s="1114">
        <f t="shared" si="3"/>
        <v>0</v>
      </c>
      <c r="V52" s="1106"/>
      <c r="W52" s="1113">
        <v>0</v>
      </c>
      <c r="X52" s="1115" t="s">
        <v>83</v>
      </c>
      <c r="Y52" s="1113">
        <v>14</v>
      </c>
      <c r="Z52" s="1115"/>
      <c r="AA52" s="1113">
        <v>0</v>
      </c>
      <c r="AB52" s="1106"/>
      <c r="AC52" s="1117">
        <f t="shared" si="1"/>
        <v>14</v>
      </c>
      <c r="AD52" s="1106"/>
      <c r="AE52" s="1113">
        <v>348</v>
      </c>
      <c r="AF52" s="1106"/>
    </row>
    <row r="53" spans="1:32" ht="18" customHeight="1">
      <c r="AF53" s="1106"/>
    </row>
    <row r="54" spans="1:32" ht="18" customHeight="1">
      <c r="A54" s="1136"/>
      <c r="W54" s="932"/>
      <c r="Y54" s="932"/>
      <c r="AF54" s="1106"/>
    </row>
    <row r="55" spans="1:32" ht="18" customHeight="1">
      <c r="A55" s="1147"/>
      <c r="B55" s="1106"/>
      <c r="C55" s="1114"/>
      <c r="E55" s="1114"/>
      <c r="G55" s="1114"/>
      <c r="I55" s="1114"/>
      <c r="K55" s="1114"/>
      <c r="M55" s="1114"/>
      <c r="O55" s="1114"/>
      <c r="Q55" s="1114"/>
      <c r="S55" s="1114"/>
      <c r="U55" s="1114"/>
      <c r="W55" s="1114"/>
      <c r="Y55" s="1114"/>
      <c r="AA55" s="1114"/>
      <c r="AC55" s="1117"/>
      <c r="AE55" s="1117"/>
      <c r="AF55" s="1106"/>
    </row>
    <row r="56" spans="1:32" ht="14.25" customHeight="1">
      <c r="A56" s="1137" t="s">
        <v>77</v>
      </c>
      <c r="B56" s="2"/>
      <c r="C56" s="2"/>
      <c r="D56" s="2"/>
      <c r="E56" s="2"/>
      <c r="F56" s="2"/>
      <c r="G56" s="2"/>
      <c r="H56" s="2"/>
      <c r="I56" s="2"/>
      <c r="J56" s="3"/>
      <c r="K56" s="3"/>
      <c r="L56" s="3"/>
      <c r="M56" s="3"/>
      <c r="N56" s="3"/>
      <c r="O56" s="3"/>
      <c r="P56" s="3"/>
      <c r="Q56" s="3"/>
      <c r="R56" s="3"/>
      <c r="S56" s="3"/>
      <c r="T56" s="3"/>
      <c r="U56" s="3"/>
      <c r="V56" s="3"/>
      <c r="W56" s="247"/>
      <c r="X56" s="3"/>
      <c r="Y56" s="247"/>
      <c r="Z56" s="3"/>
      <c r="AA56" s="3"/>
      <c r="AB56" s="3"/>
      <c r="AC56" s="3"/>
      <c r="AD56" s="3"/>
      <c r="AE56" s="2"/>
      <c r="AF56" s="1106"/>
    </row>
    <row r="57" spans="1:32" ht="15.75" customHeight="1">
      <c r="A57" s="1137" t="s">
        <v>1088</v>
      </c>
      <c r="B57" s="2"/>
      <c r="C57" s="2"/>
      <c r="D57" s="2"/>
      <c r="E57" s="2"/>
      <c r="F57" s="2"/>
      <c r="G57" s="2"/>
      <c r="H57" s="2"/>
      <c r="I57" s="2"/>
      <c r="J57" s="3"/>
      <c r="K57" s="3"/>
      <c r="L57" s="3"/>
      <c r="M57" s="3"/>
      <c r="N57" s="3"/>
      <c r="O57" s="3"/>
      <c r="P57" s="3"/>
      <c r="Q57" s="3"/>
      <c r="R57" s="3"/>
      <c r="S57" s="3"/>
      <c r="T57" s="3"/>
      <c r="U57" s="3"/>
      <c r="V57" s="3"/>
      <c r="W57" s="247"/>
      <c r="X57" s="3"/>
      <c r="Y57" s="247"/>
      <c r="Z57" s="3"/>
      <c r="AA57" s="3"/>
      <c r="AB57" s="3"/>
      <c r="AC57" s="61" t="s">
        <v>83</v>
      </c>
      <c r="AD57" s="61"/>
      <c r="AE57" s="61"/>
      <c r="AF57" s="1106"/>
    </row>
    <row r="58" spans="1:32" ht="15.75" customHeight="1">
      <c r="A58" s="1137" t="s">
        <v>997</v>
      </c>
      <c r="B58" s="2"/>
      <c r="C58" s="2"/>
      <c r="D58" s="2"/>
      <c r="E58" s="2"/>
      <c r="F58" s="2"/>
      <c r="G58" s="2"/>
      <c r="H58" s="2"/>
      <c r="I58" s="2"/>
      <c r="J58" s="3"/>
      <c r="K58" s="3"/>
      <c r="L58" s="3"/>
      <c r="M58" s="3"/>
      <c r="N58" s="3"/>
      <c r="O58" s="3"/>
      <c r="P58" s="3"/>
      <c r="Q58" s="3"/>
      <c r="R58" s="3"/>
      <c r="S58" s="3"/>
      <c r="T58" s="3"/>
      <c r="U58" s="3"/>
      <c r="V58" s="3"/>
      <c r="W58" s="247"/>
      <c r="X58" s="3"/>
      <c r="Y58" s="247"/>
      <c r="Z58" s="3"/>
      <c r="AA58" s="3"/>
      <c r="AB58" s="3"/>
      <c r="AC58" s="674"/>
      <c r="AD58" s="46"/>
      <c r="AE58" s="1554" t="s">
        <v>1089</v>
      </c>
      <c r="AF58" s="1106"/>
    </row>
    <row r="59" spans="1:32" ht="15.75" customHeight="1">
      <c r="A59" s="1138" t="s">
        <v>2264</v>
      </c>
      <c r="B59" s="2"/>
      <c r="C59" s="2"/>
      <c r="D59" s="2"/>
      <c r="E59" s="2"/>
      <c r="F59" s="2"/>
      <c r="G59" s="2"/>
      <c r="H59" s="2"/>
      <c r="I59" s="2"/>
      <c r="J59" s="3"/>
      <c r="K59" s="3"/>
      <c r="L59" s="3"/>
      <c r="M59" s="3"/>
      <c r="N59" s="3"/>
      <c r="O59" s="3"/>
      <c r="P59" s="3"/>
      <c r="Q59" s="3"/>
      <c r="R59" s="3"/>
      <c r="S59" s="3"/>
      <c r="T59" s="3"/>
      <c r="U59" s="3"/>
      <c r="V59" s="3"/>
      <c r="W59" s="247"/>
      <c r="X59" s="3"/>
      <c r="Y59" s="247"/>
      <c r="Z59" s="3"/>
      <c r="AA59" s="3"/>
      <c r="AB59" s="3"/>
      <c r="AC59" s="3"/>
      <c r="AD59" s="3"/>
      <c r="AE59" s="1139" t="s">
        <v>164</v>
      </c>
      <c r="AF59" s="1106"/>
    </row>
    <row r="60" spans="1:32" ht="15" customHeight="1">
      <c r="A60" s="1137" t="s">
        <v>1090</v>
      </c>
      <c r="B60" s="2"/>
      <c r="C60" s="2"/>
      <c r="D60" s="2"/>
      <c r="E60" s="2"/>
      <c r="F60" s="2"/>
      <c r="G60" s="2"/>
      <c r="H60" s="2"/>
      <c r="I60" s="2"/>
      <c r="J60" s="3"/>
      <c r="K60" s="3"/>
      <c r="L60" s="3"/>
      <c r="M60" s="3"/>
      <c r="N60" s="3"/>
      <c r="O60" s="3"/>
      <c r="P60" s="3"/>
      <c r="Q60" s="3"/>
      <c r="R60" s="3"/>
      <c r="S60" s="3"/>
      <c r="T60" s="3"/>
      <c r="U60" s="3"/>
      <c r="V60" s="3"/>
      <c r="W60" s="247"/>
      <c r="X60" s="3"/>
      <c r="Y60" s="247"/>
      <c r="Z60" s="3"/>
      <c r="AA60" s="3"/>
      <c r="AB60" s="3"/>
      <c r="AC60" s="3"/>
      <c r="AD60" s="3"/>
      <c r="AE60" s="3"/>
      <c r="AF60" s="1106"/>
    </row>
    <row r="61" spans="1:32">
      <c r="A61" s="1057" t="s">
        <v>83</v>
      </c>
      <c r="B61" s="3"/>
      <c r="C61" s="3"/>
      <c r="D61" s="3"/>
      <c r="E61" s="3"/>
      <c r="F61" s="3"/>
      <c r="G61" s="3"/>
      <c r="H61" s="3"/>
      <c r="I61" s="3"/>
      <c r="J61" s="3"/>
      <c r="K61" s="3"/>
      <c r="L61" s="3"/>
      <c r="M61" s="3"/>
      <c r="N61" s="3"/>
      <c r="O61" s="3"/>
      <c r="P61" s="3"/>
      <c r="Q61" s="3"/>
      <c r="R61" s="3"/>
      <c r="S61" s="3"/>
      <c r="T61" s="3"/>
      <c r="U61" s="3"/>
      <c r="V61" s="3"/>
      <c r="W61" s="247"/>
      <c r="X61" s="3"/>
      <c r="Y61" s="247"/>
      <c r="Z61" s="3"/>
      <c r="AA61" s="3"/>
      <c r="AB61" s="3"/>
      <c r="AC61" s="3"/>
      <c r="AD61" s="3"/>
      <c r="AE61" s="3"/>
      <c r="AF61" s="1106"/>
    </row>
    <row r="62" spans="1:32" ht="13.5" customHeight="1">
      <c r="A62" s="1140"/>
      <c r="B62" s="1094"/>
      <c r="C62" s="1095" t="s">
        <v>999</v>
      </c>
      <c r="D62" s="1095"/>
      <c r="E62" s="1095"/>
      <c r="F62" s="1095"/>
      <c r="G62" s="1095"/>
      <c r="H62" s="1095"/>
      <c r="I62" s="1096"/>
      <c r="J62" s="1095"/>
      <c r="K62" s="1095"/>
      <c r="L62" s="1095"/>
      <c r="M62" s="1095"/>
      <c r="N62" s="1095"/>
      <c r="O62" s="1095"/>
      <c r="P62" s="1095"/>
      <c r="Q62" s="1097"/>
      <c r="R62" s="1095"/>
      <c r="S62" s="1095"/>
      <c r="T62" s="1095"/>
      <c r="U62" s="1095"/>
      <c r="V62" s="1094"/>
      <c r="W62" s="1595" t="s">
        <v>1000</v>
      </c>
      <c r="X62" s="1596"/>
      <c r="Y62" s="1596"/>
      <c r="Z62" s="1094"/>
      <c r="AA62" s="46"/>
      <c r="AB62" s="1094"/>
      <c r="AC62" s="1097" t="s">
        <v>815</v>
      </c>
      <c r="AD62" s="1097"/>
      <c r="AE62" s="1097"/>
      <c r="AF62" s="1106"/>
    </row>
    <row r="63" spans="1:32" ht="6" customHeight="1">
      <c r="A63" s="1141"/>
      <c r="B63" s="2"/>
      <c r="C63" s="1099" t="s">
        <v>83</v>
      </c>
      <c r="D63" s="1099" t="s">
        <v>83</v>
      </c>
      <c r="E63" s="1099"/>
      <c r="F63" s="1099" t="s">
        <v>83</v>
      </c>
      <c r="G63" s="1099" t="s">
        <v>83</v>
      </c>
      <c r="H63" s="1099"/>
      <c r="I63" s="1099" t="s">
        <v>83</v>
      </c>
      <c r="J63" s="1099" t="s">
        <v>83</v>
      </c>
      <c r="K63" s="1099" t="s">
        <v>83</v>
      </c>
      <c r="L63" s="1099" t="s">
        <v>83</v>
      </c>
      <c r="M63" s="1099" t="s">
        <v>83</v>
      </c>
      <c r="N63" s="1099" t="s">
        <v>83</v>
      </c>
      <c r="O63" s="1099" t="s">
        <v>83</v>
      </c>
      <c r="P63" s="1099" t="s">
        <v>83</v>
      </c>
      <c r="Q63" s="1098" t="s">
        <v>83</v>
      </c>
      <c r="R63" s="1099"/>
      <c r="S63" s="1099" t="s">
        <v>83</v>
      </c>
      <c r="T63" s="1099"/>
      <c r="U63" s="1099" t="s">
        <v>83</v>
      </c>
      <c r="V63" s="2"/>
      <c r="W63" s="1100" t="s">
        <v>83</v>
      </c>
      <c r="X63" s="1099" t="s">
        <v>83</v>
      </c>
      <c r="Y63" s="1100" t="s">
        <v>83</v>
      </c>
      <c r="Z63" s="2" t="s">
        <v>83</v>
      </c>
      <c r="AA63" s="2" t="s">
        <v>83</v>
      </c>
      <c r="AB63" s="2"/>
      <c r="AC63" s="2"/>
      <c r="AD63" s="2"/>
      <c r="AE63" s="2"/>
      <c r="AF63" s="1106"/>
    </row>
    <row r="64" spans="1:32" ht="13.5" customHeight="1">
      <c r="A64" s="1140"/>
      <c r="B64" s="1094"/>
      <c r="C64" s="1094"/>
      <c r="D64" s="1094"/>
      <c r="E64" s="1142" t="s">
        <v>1001</v>
      </c>
      <c r="F64" s="1094"/>
      <c r="G64" s="1094"/>
      <c r="H64" s="1094"/>
      <c r="I64" s="1094"/>
      <c r="J64" s="1094"/>
      <c r="K64" s="1094"/>
      <c r="L64" s="1094"/>
      <c r="M64" s="1094" t="s">
        <v>83</v>
      </c>
      <c r="N64" s="1094"/>
      <c r="O64" s="1094"/>
      <c r="P64" s="1094"/>
      <c r="Q64" s="1098" t="s">
        <v>83</v>
      </c>
      <c r="R64" s="1094"/>
      <c r="S64" s="1094"/>
      <c r="T64" s="1094"/>
      <c r="U64" s="1094"/>
      <c r="V64" s="1094"/>
      <c r="W64" s="1101"/>
      <c r="X64" s="1094"/>
      <c r="Y64" s="1101"/>
      <c r="Z64" s="1094"/>
      <c r="AA64" s="1098" t="s">
        <v>1002</v>
      </c>
      <c r="AB64" s="1094"/>
      <c r="AC64" s="1102"/>
      <c r="AD64" s="1102"/>
      <c r="AE64" s="1102"/>
      <c r="AF64" s="1106"/>
    </row>
    <row r="65" spans="1:32" ht="13.5" customHeight="1">
      <c r="A65" s="1140"/>
      <c r="B65" s="1094"/>
      <c r="C65" s="1142" t="s">
        <v>83</v>
      </c>
      <c r="D65" s="1143"/>
      <c r="E65" s="1142" t="s">
        <v>1003</v>
      </c>
      <c r="F65" s="1143"/>
      <c r="G65" s="1142" t="s">
        <v>1004</v>
      </c>
      <c r="H65" s="1143"/>
      <c r="I65" s="1142" t="s">
        <v>83</v>
      </c>
      <c r="J65" s="1143"/>
      <c r="K65" s="1142" t="s">
        <v>1005</v>
      </c>
      <c r="L65" s="1143"/>
      <c r="M65" s="1142" t="s">
        <v>1006</v>
      </c>
      <c r="N65" s="1143"/>
      <c r="O65" s="1142" t="s">
        <v>1006</v>
      </c>
      <c r="P65" s="1143"/>
      <c r="Q65" s="1142" t="s">
        <v>1007</v>
      </c>
      <c r="R65" s="1143"/>
      <c r="S65" s="1142" t="s">
        <v>83</v>
      </c>
      <c r="T65" s="1094"/>
      <c r="U65" s="1098" t="s">
        <v>1008</v>
      </c>
      <c r="V65" s="1094"/>
      <c r="W65" s="1098" t="s">
        <v>1009</v>
      </c>
      <c r="X65" s="1094"/>
      <c r="Y65" s="1098" t="s">
        <v>1010</v>
      </c>
      <c r="Z65" s="1094"/>
      <c r="AA65" s="1098" t="s">
        <v>1011</v>
      </c>
      <c r="AB65" s="1094"/>
      <c r="AC65" s="1094" t="s">
        <v>83</v>
      </c>
      <c r="AD65" s="1094"/>
      <c r="AE65" s="1094" t="s">
        <v>83</v>
      </c>
      <c r="AF65" s="1106"/>
    </row>
    <row r="66" spans="1:32" ht="13.5" customHeight="1">
      <c r="A66" s="1148" t="s">
        <v>1012</v>
      </c>
      <c r="B66" s="1094"/>
      <c r="C66" s="1145" t="s">
        <v>1013</v>
      </c>
      <c r="D66" s="1143"/>
      <c r="E66" s="1145" t="s">
        <v>1014</v>
      </c>
      <c r="F66" s="1143"/>
      <c r="G66" s="1145" t="s">
        <v>1091</v>
      </c>
      <c r="H66" s="1143"/>
      <c r="I66" s="1145" t="s">
        <v>1016</v>
      </c>
      <c r="J66" s="1143"/>
      <c r="K66" s="1145" t="s">
        <v>1017</v>
      </c>
      <c r="L66" s="1143"/>
      <c r="M66" s="1145" t="s">
        <v>1092</v>
      </c>
      <c r="N66" s="1143"/>
      <c r="O66" s="1145" t="s">
        <v>1019</v>
      </c>
      <c r="P66" s="1143"/>
      <c r="Q66" s="1145" t="s">
        <v>1020</v>
      </c>
      <c r="R66" s="1143"/>
      <c r="S66" s="1145" t="s">
        <v>1021</v>
      </c>
      <c r="T66" s="1094"/>
      <c r="U66" s="1103" t="s">
        <v>1022</v>
      </c>
      <c r="V66" s="1094"/>
      <c r="W66" s="1103" t="s">
        <v>1023</v>
      </c>
      <c r="X66" s="1094"/>
      <c r="Y66" s="1103" t="s">
        <v>1023</v>
      </c>
      <c r="Z66" s="1094"/>
      <c r="AA66" s="1103" t="s">
        <v>1024</v>
      </c>
      <c r="AB66" s="1094"/>
      <c r="AC66" s="1118" t="s">
        <v>2265</v>
      </c>
      <c r="AD66" s="1098"/>
      <c r="AE66" s="1118" t="s">
        <v>2187</v>
      </c>
      <c r="AF66" s="1106"/>
    </row>
    <row r="67" spans="1:32" ht="6" customHeight="1">
      <c r="A67" s="1147"/>
      <c r="B67" s="1106"/>
      <c r="C67" s="1114"/>
      <c r="E67" s="1114"/>
      <c r="G67" s="1114"/>
      <c r="I67" s="1114"/>
      <c r="K67" s="1114"/>
      <c r="M67" s="1114"/>
      <c r="O67" s="1114"/>
      <c r="Q67" s="1114"/>
      <c r="S67" s="1114"/>
      <c r="U67" s="1114"/>
      <c r="W67" s="1114"/>
      <c r="Y67" s="1114"/>
      <c r="AA67" s="1114"/>
      <c r="AC67" s="1117"/>
      <c r="AE67" s="1117"/>
      <c r="AF67" s="1106"/>
    </row>
    <row r="68" spans="1:32" ht="18" customHeight="1">
      <c r="A68" s="1147" t="s">
        <v>1102</v>
      </c>
      <c r="B68" s="1106" t="s">
        <v>83</v>
      </c>
      <c r="C68" s="1107">
        <v>0</v>
      </c>
      <c r="D68" s="1108"/>
      <c r="E68" s="1107">
        <v>0</v>
      </c>
      <c r="F68" s="1108"/>
      <c r="G68" s="1107">
        <v>0</v>
      </c>
      <c r="H68" s="1108"/>
      <c r="I68" s="1107">
        <v>0</v>
      </c>
      <c r="J68" s="1108"/>
      <c r="K68" s="1107">
        <v>0</v>
      </c>
      <c r="L68" s="1108"/>
      <c r="M68" s="1107">
        <v>0</v>
      </c>
      <c r="N68" s="1108"/>
      <c r="O68" s="1107">
        <v>0</v>
      </c>
      <c r="P68" s="1108"/>
      <c r="Q68" s="1107">
        <v>0</v>
      </c>
      <c r="R68" s="1108"/>
      <c r="S68" s="1107">
        <v>0</v>
      </c>
      <c r="T68" s="36"/>
      <c r="U68" s="1108">
        <f>ROUND(SUM(C68:S68),1)</f>
        <v>0</v>
      </c>
      <c r="V68" s="1109"/>
      <c r="W68" s="1107">
        <v>0</v>
      </c>
      <c r="X68" s="1109" t="s">
        <v>83</v>
      </c>
      <c r="Y68" s="1107">
        <v>72</v>
      </c>
      <c r="Z68" s="1109"/>
      <c r="AA68" s="1107">
        <v>0</v>
      </c>
      <c r="AB68" s="1110"/>
      <c r="AC68" s="1110">
        <f>ROUND(SUM(U68:AB68),1)</f>
        <v>72</v>
      </c>
      <c r="AD68" s="1110"/>
      <c r="AE68" s="1107">
        <v>0</v>
      </c>
      <c r="AF68" s="1106"/>
    </row>
    <row r="69" spans="1:32" ht="18" customHeight="1">
      <c r="A69" s="1147" t="s">
        <v>2237</v>
      </c>
      <c r="B69" s="1106" t="s">
        <v>83</v>
      </c>
      <c r="C69" s="1113" t="s">
        <v>83</v>
      </c>
      <c r="D69" s="1114"/>
      <c r="E69" s="1113" t="s">
        <v>83</v>
      </c>
      <c r="F69" s="1114"/>
      <c r="G69" s="1113" t="s">
        <v>83</v>
      </c>
      <c r="H69" s="1114" t="s">
        <v>83</v>
      </c>
      <c r="I69" s="1113" t="s">
        <v>83</v>
      </c>
      <c r="J69" s="1114"/>
      <c r="K69" s="1113" t="s">
        <v>83</v>
      </c>
      <c r="L69" s="1114"/>
      <c r="M69" s="1113" t="s">
        <v>83</v>
      </c>
      <c r="N69" s="1114"/>
      <c r="O69" s="1113" t="s">
        <v>83</v>
      </c>
      <c r="P69" s="1114"/>
      <c r="Q69" s="1113" t="s">
        <v>83</v>
      </c>
      <c r="R69" s="1114"/>
      <c r="S69" s="1113" t="s">
        <v>83</v>
      </c>
      <c r="T69" s="1106"/>
      <c r="U69" s="1114"/>
      <c r="V69" s="1106"/>
      <c r="W69" s="1113" t="s">
        <v>83</v>
      </c>
      <c r="X69" s="1115" t="s">
        <v>83</v>
      </c>
      <c r="Y69" s="1113" t="s">
        <v>83</v>
      </c>
      <c r="Z69" s="1115"/>
      <c r="AA69" s="1113" t="s">
        <v>83</v>
      </c>
      <c r="AB69" s="1106"/>
      <c r="AC69" s="1117"/>
      <c r="AD69" s="1106"/>
      <c r="AE69" s="1113" t="s">
        <v>83</v>
      </c>
      <c r="AF69" s="1106"/>
    </row>
    <row r="70" spans="1:32" ht="18" customHeight="1">
      <c r="A70" s="1106" t="s">
        <v>1069</v>
      </c>
      <c r="B70" s="1106" t="s">
        <v>83</v>
      </c>
      <c r="C70" s="1113">
        <v>0</v>
      </c>
      <c r="D70" s="1106"/>
      <c r="E70" s="1113">
        <v>0</v>
      </c>
      <c r="F70" s="1114"/>
      <c r="G70" s="1113">
        <v>0</v>
      </c>
      <c r="H70" s="1114"/>
      <c r="I70" s="1113">
        <v>0</v>
      </c>
      <c r="J70" s="1114"/>
      <c r="K70" s="1113">
        <v>0</v>
      </c>
      <c r="L70" s="1114"/>
      <c r="M70" s="1113">
        <v>0</v>
      </c>
      <c r="N70" s="1114"/>
      <c r="O70" s="1113">
        <v>0</v>
      </c>
      <c r="P70" s="1114"/>
      <c r="Q70" s="1113">
        <v>0</v>
      </c>
      <c r="R70" s="1114"/>
      <c r="S70" s="1113">
        <v>0</v>
      </c>
      <c r="T70" s="1117"/>
      <c r="U70" s="1114">
        <f>ROUND(SUM(C70:S70),1)</f>
        <v>0</v>
      </c>
      <c r="V70" s="1117"/>
      <c r="W70" s="1113">
        <v>0</v>
      </c>
      <c r="X70" s="1115" t="s">
        <v>83</v>
      </c>
      <c r="Y70" s="1113">
        <v>0</v>
      </c>
      <c r="Z70" s="1115"/>
      <c r="AA70" s="1113">
        <v>0</v>
      </c>
      <c r="AB70" s="1117"/>
      <c r="AC70" s="1117">
        <f>ROUND(SUM(U70:AB70),1)</f>
        <v>0</v>
      </c>
      <c r="AD70" s="1117"/>
      <c r="AE70" s="1113">
        <v>0</v>
      </c>
      <c r="AF70" s="1106"/>
    </row>
    <row r="71" spans="1:32" ht="18" customHeight="1">
      <c r="A71" s="1106" t="s">
        <v>1103</v>
      </c>
      <c r="B71" s="1106" t="s">
        <v>83</v>
      </c>
      <c r="C71" s="1113">
        <v>0</v>
      </c>
      <c r="D71" s="1114"/>
      <c r="E71" s="1113">
        <v>0</v>
      </c>
      <c r="F71" s="1114"/>
      <c r="G71" s="1113">
        <v>0</v>
      </c>
      <c r="H71" s="1114"/>
      <c r="I71" s="1113">
        <v>0</v>
      </c>
      <c r="J71" s="1114"/>
      <c r="K71" s="1113">
        <v>0</v>
      </c>
      <c r="L71" s="1114"/>
      <c r="M71" s="1113">
        <v>0</v>
      </c>
      <c r="N71" s="1114"/>
      <c r="O71" s="1113">
        <v>0</v>
      </c>
      <c r="P71" s="1114"/>
      <c r="Q71" s="1113">
        <v>0</v>
      </c>
      <c r="R71" s="1114"/>
      <c r="S71" s="1113">
        <v>0</v>
      </c>
      <c r="T71" s="1106"/>
      <c r="U71" s="1114">
        <f>ROUND(SUM(C71:S71),1)</f>
        <v>0</v>
      </c>
      <c r="V71" s="1106"/>
      <c r="W71" s="1113">
        <v>0</v>
      </c>
      <c r="X71" s="1115" t="s">
        <v>83</v>
      </c>
      <c r="Y71" s="1113">
        <v>153</v>
      </c>
      <c r="Z71" s="1115"/>
      <c r="AA71" s="1113">
        <v>0</v>
      </c>
      <c r="AB71" s="1106"/>
      <c r="AC71" s="1117">
        <f>ROUND(SUM(U71:AB71),1)</f>
        <v>153</v>
      </c>
      <c r="AD71" s="1106"/>
      <c r="AE71" s="1113">
        <v>126</v>
      </c>
      <c r="AF71" s="1106"/>
    </row>
    <row r="72" spans="1:32" ht="18" customHeight="1">
      <c r="A72" s="1106" t="s">
        <v>1072</v>
      </c>
      <c r="B72" s="1106" t="s">
        <v>83</v>
      </c>
      <c r="C72" s="1113">
        <v>0</v>
      </c>
      <c r="D72" s="1114"/>
      <c r="E72" s="1113">
        <v>0</v>
      </c>
      <c r="F72" s="1114"/>
      <c r="G72" s="1113">
        <v>0</v>
      </c>
      <c r="H72" s="1114"/>
      <c r="I72" s="1113">
        <v>0</v>
      </c>
      <c r="J72" s="1114"/>
      <c r="K72" s="1113">
        <v>0</v>
      </c>
      <c r="L72" s="1114"/>
      <c r="M72" s="1113">
        <v>0</v>
      </c>
      <c r="N72" s="1114"/>
      <c r="O72" s="1113">
        <v>0</v>
      </c>
      <c r="P72" s="1114"/>
      <c r="Q72" s="1113">
        <v>0</v>
      </c>
      <c r="R72" s="1114"/>
      <c r="S72" s="1113">
        <v>0</v>
      </c>
      <c r="T72" s="1106"/>
      <c r="U72" s="1114">
        <f t="shared" ref="U72:U85" si="12">ROUND(SUM(C72:S72),1)</f>
        <v>0</v>
      </c>
      <c r="V72" s="1106"/>
      <c r="W72" s="1113">
        <v>0</v>
      </c>
      <c r="X72" s="1115" t="s">
        <v>83</v>
      </c>
      <c r="Y72" s="1113">
        <v>881</v>
      </c>
      <c r="Z72" s="1115"/>
      <c r="AA72" s="1113">
        <v>0</v>
      </c>
      <c r="AB72" s="1106"/>
      <c r="AC72" s="1117">
        <f t="shared" ref="AC72:AC85" si="13">ROUND(SUM(U72:AB72),1)</f>
        <v>881</v>
      </c>
      <c r="AD72" s="1106"/>
      <c r="AE72" s="1113">
        <v>195</v>
      </c>
      <c r="AF72" s="1106"/>
    </row>
    <row r="73" spans="1:32" ht="18" customHeight="1">
      <c r="A73" s="1147" t="s">
        <v>1104</v>
      </c>
      <c r="B73" s="1106" t="s">
        <v>83</v>
      </c>
      <c r="C73" s="1113">
        <v>0</v>
      </c>
      <c r="D73" s="1114"/>
      <c r="E73" s="1113">
        <v>0</v>
      </c>
      <c r="F73" s="1114"/>
      <c r="G73" s="1113">
        <v>0</v>
      </c>
      <c r="H73" s="1114"/>
      <c r="I73" s="1113">
        <v>0</v>
      </c>
      <c r="J73" s="1114"/>
      <c r="K73" s="1113">
        <v>0</v>
      </c>
      <c r="L73" s="1114"/>
      <c r="M73" s="1113">
        <v>0</v>
      </c>
      <c r="N73" s="1114"/>
      <c r="O73" s="1113">
        <v>0</v>
      </c>
      <c r="P73" s="1114"/>
      <c r="Q73" s="1113">
        <v>0</v>
      </c>
      <c r="R73" s="1114"/>
      <c r="S73" s="1113">
        <v>0</v>
      </c>
      <c r="T73" s="1106"/>
      <c r="U73" s="1114">
        <f>ROUND(SUM(C73:S73),1)</f>
        <v>0</v>
      </c>
      <c r="V73" s="1106"/>
      <c r="W73" s="1113">
        <v>0</v>
      </c>
      <c r="X73" s="1115" t="s">
        <v>83</v>
      </c>
      <c r="Y73" s="1113">
        <v>44</v>
      </c>
      <c r="Z73" s="1115"/>
      <c r="AA73" s="1113">
        <v>0</v>
      </c>
      <c r="AB73" s="1106"/>
      <c r="AC73" s="1117">
        <f>ROUND(SUM(U73:AB73),1)</f>
        <v>44</v>
      </c>
      <c r="AD73" s="1106"/>
      <c r="AE73" s="1113">
        <v>48</v>
      </c>
      <c r="AF73" s="1106"/>
    </row>
    <row r="74" spans="1:32" ht="18" customHeight="1">
      <c r="A74" s="1147" t="s">
        <v>2239</v>
      </c>
      <c r="B74" s="1106" t="s">
        <v>83</v>
      </c>
      <c r="C74" s="1113">
        <v>0</v>
      </c>
      <c r="D74" s="1114"/>
      <c r="E74" s="1113">
        <v>0</v>
      </c>
      <c r="F74" s="1114"/>
      <c r="G74" s="1113">
        <v>0</v>
      </c>
      <c r="H74" s="1114"/>
      <c r="I74" s="1113">
        <v>0</v>
      </c>
      <c r="J74" s="1114"/>
      <c r="K74" s="1113">
        <v>0</v>
      </c>
      <c r="L74" s="1114"/>
      <c r="M74" s="1113">
        <v>0</v>
      </c>
      <c r="N74" s="1114"/>
      <c r="O74" s="1113">
        <v>0</v>
      </c>
      <c r="P74" s="1114"/>
      <c r="Q74" s="1113">
        <v>140</v>
      </c>
      <c r="R74" s="1114"/>
      <c r="S74" s="1113">
        <v>0</v>
      </c>
      <c r="T74" s="1106"/>
      <c r="U74" s="1114">
        <f>ROUND(SUM(C74:S74),1)</f>
        <v>140</v>
      </c>
      <c r="V74" s="1106"/>
      <c r="W74" s="1113">
        <v>57060</v>
      </c>
      <c r="X74" s="1115" t="s">
        <v>83</v>
      </c>
      <c r="Y74" s="1113">
        <v>11557</v>
      </c>
      <c r="Z74" s="1115"/>
      <c r="AA74" s="1113">
        <v>35375</v>
      </c>
      <c r="AB74" s="1106"/>
      <c r="AC74" s="1117">
        <f>ROUND(SUM(U74:AB74),1)</f>
        <v>104132</v>
      </c>
      <c r="AD74" s="1106"/>
      <c r="AE74" s="1113">
        <v>101267</v>
      </c>
      <c r="AF74" s="1106"/>
    </row>
    <row r="75" spans="1:32" ht="18" customHeight="1">
      <c r="A75" s="1147" t="s">
        <v>1077</v>
      </c>
      <c r="B75" s="1106" t="s">
        <v>83</v>
      </c>
      <c r="C75" s="1113">
        <v>0</v>
      </c>
      <c r="D75" s="1114"/>
      <c r="E75" s="1113">
        <v>0</v>
      </c>
      <c r="F75" s="1114"/>
      <c r="G75" s="1113">
        <v>0</v>
      </c>
      <c r="H75" s="1114"/>
      <c r="I75" s="1113">
        <v>0</v>
      </c>
      <c r="J75" s="1114"/>
      <c r="K75" s="1113">
        <v>0</v>
      </c>
      <c r="L75" s="1114"/>
      <c r="M75" s="1113">
        <v>0</v>
      </c>
      <c r="N75" s="1114"/>
      <c r="O75" s="1113">
        <v>0</v>
      </c>
      <c r="P75" s="1114"/>
      <c r="Q75" s="1113">
        <v>0</v>
      </c>
      <c r="R75" s="1114"/>
      <c r="S75" s="1113">
        <v>0</v>
      </c>
      <c r="T75" s="1106"/>
      <c r="U75" s="1114">
        <f>ROUND(SUM(C75:S75),1)</f>
        <v>0</v>
      </c>
      <c r="V75" s="1106"/>
      <c r="W75" s="1113">
        <v>43845</v>
      </c>
      <c r="X75" s="1115" t="s">
        <v>83</v>
      </c>
      <c r="Y75" s="1113">
        <v>20446</v>
      </c>
      <c r="Z75" s="1115"/>
      <c r="AA75" s="1113">
        <v>23357</v>
      </c>
      <c r="AB75" s="1106"/>
      <c r="AC75" s="1117">
        <f>ROUND(SUM(U75:AB75),1)</f>
        <v>87648</v>
      </c>
      <c r="AD75" s="1106"/>
      <c r="AE75" s="1113">
        <v>70837</v>
      </c>
      <c r="AF75" s="1106"/>
    </row>
    <row r="76" spans="1:32" ht="18" customHeight="1">
      <c r="A76" s="1147" t="s">
        <v>1074</v>
      </c>
      <c r="B76" s="1112" t="s">
        <v>89</v>
      </c>
      <c r="C76" s="1113">
        <v>0</v>
      </c>
      <c r="D76" s="1114"/>
      <c r="E76" s="1113">
        <v>0</v>
      </c>
      <c r="F76" s="1114"/>
      <c r="G76" s="1113">
        <v>0</v>
      </c>
      <c r="H76" s="1114"/>
      <c r="I76" s="1113">
        <v>0</v>
      </c>
      <c r="J76" s="1114"/>
      <c r="K76" s="1113">
        <v>0</v>
      </c>
      <c r="L76" s="1114"/>
      <c r="M76" s="1113">
        <v>0</v>
      </c>
      <c r="N76" s="1114"/>
      <c r="O76" s="1113">
        <v>0</v>
      </c>
      <c r="P76" s="1114"/>
      <c r="Q76" s="1113">
        <v>0</v>
      </c>
      <c r="R76" s="1114"/>
      <c r="S76" s="1113">
        <v>0</v>
      </c>
      <c r="U76" s="1114">
        <f t="shared" si="12"/>
        <v>0</v>
      </c>
      <c r="W76" s="1113">
        <v>16179</v>
      </c>
      <c r="X76" s="1115" t="s">
        <v>83</v>
      </c>
      <c r="Y76" s="1113">
        <v>10594</v>
      </c>
      <c r="Z76" s="1115"/>
      <c r="AA76" s="1113">
        <v>1857</v>
      </c>
      <c r="AC76" s="1117">
        <f t="shared" si="13"/>
        <v>28630</v>
      </c>
      <c r="AE76" s="1113">
        <v>26206</v>
      </c>
      <c r="AF76" s="1106"/>
    </row>
    <row r="77" spans="1:32" ht="18" customHeight="1">
      <c r="A77" s="1147" t="s">
        <v>1075</v>
      </c>
      <c r="B77" s="1106" t="s">
        <v>83</v>
      </c>
      <c r="C77" s="1113">
        <v>0</v>
      </c>
      <c r="D77" s="1114"/>
      <c r="E77" s="1113">
        <v>0</v>
      </c>
      <c r="F77" s="1114"/>
      <c r="G77" s="1113">
        <v>5</v>
      </c>
      <c r="H77" s="1114"/>
      <c r="I77" s="1113">
        <v>0</v>
      </c>
      <c r="J77" s="1114"/>
      <c r="K77" s="1113">
        <v>0</v>
      </c>
      <c r="L77" s="1114"/>
      <c r="M77" s="1113">
        <v>0</v>
      </c>
      <c r="N77" s="1114"/>
      <c r="O77" s="1113">
        <v>0</v>
      </c>
      <c r="P77" s="1114"/>
      <c r="Q77" s="1113">
        <v>0</v>
      </c>
      <c r="R77" s="1114"/>
      <c r="S77" s="1113">
        <v>0</v>
      </c>
      <c r="T77" s="1106"/>
      <c r="U77" s="1114">
        <f>ROUND(SUM(C77:S77),1)</f>
        <v>5</v>
      </c>
      <c r="V77" s="1106"/>
      <c r="W77" s="1113">
        <v>50861</v>
      </c>
      <c r="X77" s="1115" t="s">
        <v>83</v>
      </c>
      <c r="Y77" s="1113">
        <v>33058</v>
      </c>
      <c r="Z77" s="1115"/>
      <c r="AA77" s="1113">
        <v>25868</v>
      </c>
      <c r="AB77" s="1106"/>
      <c r="AC77" s="1117">
        <f>ROUND(SUM(U77:AB77),1)</f>
        <v>109792</v>
      </c>
      <c r="AD77" s="1106"/>
      <c r="AE77" s="1113">
        <v>98837</v>
      </c>
      <c r="AF77" s="1106"/>
    </row>
    <row r="78" spans="1:32" ht="18" customHeight="1">
      <c r="A78" s="1147" t="s">
        <v>1076</v>
      </c>
      <c r="B78" s="1106" t="s">
        <v>83</v>
      </c>
      <c r="C78" s="1113">
        <v>0</v>
      </c>
      <c r="D78" s="1114"/>
      <c r="E78" s="1113">
        <v>0</v>
      </c>
      <c r="F78" s="1114"/>
      <c r="G78" s="1113">
        <v>0</v>
      </c>
      <c r="H78" s="1114"/>
      <c r="I78" s="1113">
        <v>0</v>
      </c>
      <c r="J78" s="1114"/>
      <c r="K78" s="1113">
        <v>0</v>
      </c>
      <c r="L78" s="1114"/>
      <c r="M78" s="1113">
        <v>0</v>
      </c>
      <c r="N78" s="1114"/>
      <c r="O78" s="1113">
        <v>0</v>
      </c>
      <c r="P78" s="1114"/>
      <c r="Q78" s="1113">
        <v>0</v>
      </c>
      <c r="R78" s="1114"/>
      <c r="S78" s="1113">
        <v>0</v>
      </c>
      <c r="T78" s="1106"/>
      <c r="U78" s="1114">
        <f t="shared" si="12"/>
        <v>0</v>
      </c>
      <c r="V78" s="1106"/>
      <c r="W78" s="1113">
        <v>5278694</v>
      </c>
      <c r="X78" s="1115" t="s">
        <v>83</v>
      </c>
      <c r="Y78" s="1113">
        <v>3240085</v>
      </c>
      <c r="Z78" s="1115"/>
      <c r="AA78" s="1113">
        <v>825207</v>
      </c>
      <c r="AB78" s="1106"/>
      <c r="AC78" s="1117">
        <f t="shared" si="13"/>
        <v>9343986</v>
      </c>
      <c r="AD78" s="1106"/>
      <c r="AE78" s="1113">
        <v>8487695</v>
      </c>
      <c r="AF78" s="1106"/>
    </row>
    <row r="79" spans="1:32" ht="18" customHeight="1">
      <c r="A79" s="1147" t="s">
        <v>1080</v>
      </c>
      <c r="B79" s="1106" t="s">
        <v>83</v>
      </c>
      <c r="C79" s="1113">
        <v>0</v>
      </c>
      <c r="D79" s="1114"/>
      <c r="E79" s="1113">
        <v>0</v>
      </c>
      <c r="F79" s="1114"/>
      <c r="G79" s="1113">
        <v>2557</v>
      </c>
      <c r="H79" s="1114"/>
      <c r="I79" s="1113">
        <v>0</v>
      </c>
      <c r="J79" s="1114"/>
      <c r="K79" s="1113">
        <v>0</v>
      </c>
      <c r="L79" s="1114"/>
      <c r="M79" s="1113">
        <v>0</v>
      </c>
      <c r="N79" s="1114"/>
      <c r="O79" s="1113">
        <v>0</v>
      </c>
      <c r="P79" s="1114"/>
      <c r="Q79" s="1113">
        <v>0</v>
      </c>
      <c r="R79" s="1114"/>
      <c r="S79" s="1113">
        <v>0</v>
      </c>
      <c r="T79" s="1106"/>
      <c r="U79" s="1114">
        <f>ROUND(SUM(C79:S79),1)</f>
        <v>2557</v>
      </c>
      <c r="V79" s="1106"/>
      <c r="W79" s="1113">
        <v>29284</v>
      </c>
      <c r="X79" s="1115" t="s">
        <v>83</v>
      </c>
      <c r="Y79" s="1113">
        <v>41391</v>
      </c>
      <c r="Z79" s="1115"/>
      <c r="AA79" s="1113">
        <v>17609</v>
      </c>
      <c r="AB79" s="1106"/>
      <c r="AC79" s="1117">
        <f>ROUND(SUM(U79:AB79),1)</f>
        <v>90841</v>
      </c>
      <c r="AD79" s="1106"/>
      <c r="AE79" s="1113">
        <v>75139</v>
      </c>
      <c r="AF79" s="1106"/>
    </row>
    <row r="80" spans="1:32" ht="18" customHeight="1">
      <c r="A80" s="1147" t="s">
        <v>1105</v>
      </c>
      <c r="B80" s="1106" t="s">
        <v>83</v>
      </c>
      <c r="C80" s="1113">
        <v>0</v>
      </c>
      <c r="D80" s="1114"/>
      <c r="E80" s="1113">
        <v>0</v>
      </c>
      <c r="F80" s="1114"/>
      <c r="G80" s="1113">
        <v>0</v>
      </c>
      <c r="H80" s="1114"/>
      <c r="I80" s="1113">
        <v>0</v>
      </c>
      <c r="J80" s="1114"/>
      <c r="K80" s="1113">
        <v>3947</v>
      </c>
      <c r="L80" s="1114"/>
      <c r="M80" s="1113">
        <v>0</v>
      </c>
      <c r="N80" s="1114"/>
      <c r="O80" s="1113">
        <v>9327</v>
      </c>
      <c r="P80" s="1114"/>
      <c r="Q80" s="1113">
        <v>0</v>
      </c>
      <c r="R80" s="1114"/>
      <c r="S80" s="1113">
        <v>0</v>
      </c>
      <c r="T80" s="1106"/>
      <c r="U80" s="1114">
        <f t="shared" si="12"/>
        <v>13274</v>
      </c>
      <c r="V80" s="1106"/>
      <c r="W80" s="1113">
        <v>0</v>
      </c>
      <c r="X80" s="1115" t="s">
        <v>83</v>
      </c>
      <c r="Y80" s="1113">
        <v>54</v>
      </c>
      <c r="Z80" s="1115"/>
      <c r="AA80" s="1113">
        <v>27</v>
      </c>
      <c r="AB80" s="1106"/>
      <c r="AC80" s="1117">
        <f t="shared" si="13"/>
        <v>13355</v>
      </c>
      <c r="AD80" s="1106"/>
      <c r="AE80" s="1113">
        <v>5631</v>
      </c>
      <c r="AF80" s="1106"/>
    </row>
    <row r="81" spans="1:32" ht="18" customHeight="1">
      <c r="A81" s="1147" t="s">
        <v>1082</v>
      </c>
      <c r="B81" s="1106" t="s">
        <v>83</v>
      </c>
      <c r="C81" s="1113">
        <v>0</v>
      </c>
      <c r="D81" s="1114"/>
      <c r="E81" s="1113">
        <v>0</v>
      </c>
      <c r="F81" s="1114"/>
      <c r="G81" s="1113">
        <v>0</v>
      </c>
      <c r="H81" s="1114"/>
      <c r="I81" s="1113">
        <v>0</v>
      </c>
      <c r="J81" s="1114"/>
      <c r="K81" s="1113">
        <v>0</v>
      </c>
      <c r="L81" s="1114"/>
      <c r="M81" s="1113">
        <v>0</v>
      </c>
      <c r="N81" s="1114"/>
      <c r="O81" s="1113">
        <v>0</v>
      </c>
      <c r="P81" s="1114"/>
      <c r="Q81" s="1113">
        <v>0</v>
      </c>
      <c r="R81" s="1114"/>
      <c r="S81" s="1113">
        <v>5084837</v>
      </c>
      <c r="T81" s="1106"/>
      <c r="U81" s="1114">
        <f>ROUND(SUM(C81:S81),1)</f>
        <v>5084837</v>
      </c>
      <c r="V81" s="1112"/>
      <c r="W81" s="1113">
        <v>3654</v>
      </c>
      <c r="X81" s="1115" t="s">
        <v>83</v>
      </c>
      <c r="Y81" s="1113">
        <v>4339</v>
      </c>
      <c r="Z81" s="1115"/>
      <c r="AA81" s="1113">
        <v>2121</v>
      </c>
      <c r="AB81" s="1106"/>
      <c r="AC81" s="1117">
        <f>ROUND(SUM(U81:AB81),1)</f>
        <v>5094951</v>
      </c>
      <c r="AD81" s="1106"/>
      <c r="AE81" s="1113">
        <v>4882949</v>
      </c>
      <c r="AF81" s="1106"/>
    </row>
    <row r="82" spans="1:32" ht="18" customHeight="1">
      <c r="A82" s="1147" t="s">
        <v>1083</v>
      </c>
      <c r="B82" s="1106" t="s">
        <v>83</v>
      </c>
      <c r="C82" s="1113">
        <v>0</v>
      </c>
      <c r="D82" s="1114"/>
      <c r="E82" s="1113">
        <v>0</v>
      </c>
      <c r="F82" s="1114"/>
      <c r="G82" s="1113">
        <v>128810</v>
      </c>
      <c r="H82" s="1114"/>
      <c r="I82" s="1113">
        <v>0</v>
      </c>
      <c r="J82" s="1114"/>
      <c r="K82" s="1113">
        <v>0</v>
      </c>
      <c r="L82" s="1114"/>
      <c r="M82" s="1113">
        <v>0</v>
      </c>
      <c r="N82" s="1114"/>
      <c r="O82" s="1113">
        <v>0</v>
      </c>
      <c r="P82" s="1114"/>
      <c r="Q82" s="1113">
        <v>0</v>
      </c>
      <c r="R82" s="1114"/>
      <c r="S82" s="1113">
        <v>0</v>
      </c>
      <c r="T82" s="1106"/>
      <c r="U82" s="1114">
        <f t="shared" si="12"/>
        <v>128810</v>
      </c>
      <c r="V82" s="1106"/>
      <c r="W82" s="1113">
        <v>109785</v>
      </c>
      <c r="X82" s="1115" t="s">
        <v>83</v>
      </c>
      <c r="Y82" s="1113">
        <v>49085</v>
      </c>
      <c r="Z82" s="1115"/>
      <c r="AA82" s="1113">
        <v>54555</v>
      </c>
      <c r="AB82" s="1106"/>
      <c r="AC82" s="1117">
        <f t="shared" si="13"/>
        <v>342235</v>
      </c>
      <c r="AD82" s="1106"/>
      <c r="AE82" s="1113">
        <v>327675</v>
      </c>
      <c r="AF82" s="1106"/>
    </row>
    <row r="83" spans="1:32" ht="18" customHeight="1">
      <c r="A83" s="1147" t="s">
        <v>2245</v>
      </c>
      <c r="B83" s="1106" t="s">
        <v>83</v>
      </c>
      <c r="C83" s="1113">
        <v>0</v>
      </c>
      <c r="D83" s="1114"/>
      <c r="E83" s="1113">
        <v>0</v>
      </c>
      <c r="F83" s="1114"/>
      <c r="G83" s="1113">
        <v>0</v>
      </c>
      <c r="H83" s="1114"/>
      <c r="I83" s="1113">
        <v>0</v>
      </c>
      <c r="J83" s="1114"/>
      <c r="K83" s="1113">
        <v>0</v>
      </c>
      <c r="L83" s="1114"/>
      <c r="M83" s="1113">
        <v>0</v>
      </c>
      <c r="N83" s="1114"/>
      <c r="O83" s="1113">
        <v>1306</v>
      </c>
      <c r="P83" s="1114"/>
      <c r="Q83" s="1113">
        <v>0</v>
      </c>
      <c r="R83" s="1114"/>
      <c r="S83" s="1113">
        <v>0</v>
      </c>
      <c r="T83" s="1106"/>
      <c r="U83" s="1114">
        <f t="shared" ref="U83" si="14">ROUND(SUM(C83:S83),1)</f>
        <v>1306</v>
      </c>
      <c r="V83" s="1106"/>
      <c r="W83" s="1113">
        <v>0</v>
      </c>
      <c r="X83" s="1115" t="s">
        <v>83</v>
      </c>
      <c r="Y83" s="1113">
        <v>431</v>
      </c>
      <c r="Z83" s="1115"/>
      <c r="AA83" s="1113">
        <v>0</v>
      </c>
      <c r="AB83" s="1106"/>
      <c r="AC83" s="1117">
        <f t="shared" ref="AC83" si="15">ROUND(SUM(U83:AB83),1)</f>
        <v>1737</v>
      </c>
      <c r="AD83" s="1106"/>
      <c r="AE83" s="1113">
        <v>731</v>
      </c>
      <c r="AF83" s="1106"/>
    </row>
    <row r="84" spans="1:32" ht="18" customHeight="1">
      <c r="A84" s="1147" t="s">
        <v>1084</v>
      </c>
      <c r="B84" s="1106" t="s">
        <v>83</v>
      </c>
      <c r="C84" s="1113">
        <v>0</v>
      </c>
      <c r="D84" s="1114"/>
      <c r="E84" s="1113">
        <v>0</v>
      </c>
      <c r="F84" s="1114"/>
      <c r="G84" s="1113">
        <v>0</v>
      </c>
      <c r="H84" s="1114"/>
      <c r="I84" s="1113">
        <v>0</v>
      </c>
      <c r="J84" s="1114"/>
      <c r="K84" s="1113">
        <v>0</v>
      </c>
      <c r="L84" s="1114"/>
      <c r="M84" s="1113">
        <v>25284</v>
      </c>
      <c r="N84" s="1114"/>
      <c r="O84" s="1113">
        <v>0</v>
      </c>
      <c r="P84" s="1114"/>
      <c r="Q84" s="1113">
        <v>0</v>
      </c>
      <c r="R84" s="1114"/>
      <c r="S84" s="1113">
        <v>0</v>
      </c>
      <c r="T84" s="1106"/>
      <c r="U84" s="1114">
        <f t="shared" si="12"/>
        <v>25284</v>
      </c>
      <c r="V84" s="1106"/>
      <c r="W84" s="1113">
        <v>4875</v>
      </c>
      <c r="X84" s="1115" t="s">
        <v>83</v>
      </c>
      <c r="Y84" s="1113">
        <v>828</v>
      </c>
      <c r="Z84" s="1115"/>
      <c r="AA84" s="1113">
        <v>2724</v>
      </c>
      <c r="AB84" s="1106"/>
      <c r="AC84" s="1117">
        <f t="shared" si="13"/>
        <v>33711</v>
      </c>
      <c r="AD84" s="1106"/>
      <c r="AE84" s="1113">
        <v>32754</v>
      </c>
      <c r="AF84" s="1106"/>
    </row>
    <row r="85" spans="1:32" ht="18" customHeight="1">
      <c r="A85" s="1147" t="s">
        <v>1085</v>
      </c>
      <c r="B85" s="1106" t="s">
        <v>83</v>
      </c>
      <c r="C85" s="1113">
        <v>0</v>
      </c>
      <c r="D85" s="1114"/>
      <c r="E85" s="1113">
        <v>0</v>
      </c>
      <c r="F85" s="1114"/>
      <c r="G85" s="1113">
        <v>0</v>
      </c>
      <c r="H85" s="1114"/>
      <c r="I85" s="1113">
        <v>0</v>
      </c>
      <c r="J85" s="1114"/>
      <c r="K85" s="1113">
        <v>0</v>
      </c>
      <c r="L85" s="1114"/>
      <c r="M85" s="1113">
        <v>0</v>
      </c>
      <c r="N85" s="1114"/>
      <c r="O85" s="1113">
        <v>0</v>
      </c>
      <c r="P85" s="1114"/>
      <c r="Q85" s="1113">
        <v>0</v>
      </c>
      <c r="R85" s="1114"/>
      <c r="S85" s="1113">
        <v>0</v>
      </c>
      <c r="T85" s="1106"/>
      <c r="U85" s="1114">
        <f t="shared" si="12"/>
        <v>0</v>
      </c>
      <c r="V85" s="1106"/>
      <c r="W85" s="1113">
        <v>0</v>
      </c>
      <c r="X85" s="1115" t="s">
        <v>83</v>
      </c>
      <c r="Y85" s="1113">
        <v>0</v>
      </c>
      <c r="Z85" s="1115"/>
      <c r="AA85" s="1113">
        <v>0</v>
      </c>
      <c r="AB85" s="1106"/>
      <c r="AC85" s="1117">
        <f t="shared" si="13"/>
        <v>0</v>
      </c>
      <c r="AD85" s="1106"/>
      <c r="AE85" s="1113">
        <v>0</v>
      </c>
      <c r="AF85" s="1106"/>
    </row>
    <row r="86" spans="1:32" ht="18" customHeight="1">
      <c r="A86" s="1147" t="s">
        <v>1106</v>
      </c>
      <c r="B86" s="1106" t="s">
        <v>83</v>
      </c>
      <c r="C86" s="1113">
        <v>0</v>
      </c>
      <c r="D86" s="1114"/>
      <c r="E86" s="1113">
        <v>0</v>
      </c>
      <c r="F86" s="1114"/>
      <c r="G86" s="1113">
        <v>0</v>
      </c>
      <c r="H86" s="1114"/>
      <c r="I86" s="1113">
        <v>0</v>
      </c>
      <c r="J86" s="1114"/>
      <c r="K86" s="1113">
        <v>0</v>
      </c>
      <c r="L86" s="1114"/>
      <c r="M86" s="1113">
        <v>0</v>
      </c>
      <c r="N86" s="1114"/>
      <c r="O86" s="1113">
        <v>0</v>
      </c>
      <c r="P86" s="1114"/>
      <c r="Q86" s="1113">
        <v>0</v>
      </c>
      <c r="R86" s="1114"/>
      <c r="S86" s="1113">
        <v>0</v>
      </c>
      <c r="T86" s="1106"/>
      <c r="U86" s="1114">
        <f t="shared" ref="U86" si="16">ROUND(SUM(C86:S86),1)</f>
        <v>0</v>
      </c>
      <c r="V86" s="1106"/>
      <c r="W86" s="1113">
        <v>101993</v>
      </c>
      <c r="X86" s="1115" t="s">
        <v>83</v>
      </c>
      <c r="Y86" s="1113">
        <v>54936</v>
      </c>
      <c r="Z86" s="1115"/>
      <c r="AA86" s="1113">
        <v>61229</v>
      </c>
      <c r="AB86" s="1106"/>
      <c r="AC86" s="1117">
        <f t="shared" ref="AC86" si="17">ROUND(SUM(U86:AB86),1)</f>
        <v>218158</v>
      </c>
      <c r="AD86" s="1106"/>
      <c r="AE86" s="1113">
        <v>213183</v>
      </c>
      <c r="AF86" s="1101"/>
    </row>
    <row r="87" spans="1:32" ht="18" customHeight="1" thickBot="1">
      <c r="A87" s="1140" t="s">
        <v>1087</v>
      </c>
      <c r="B87" s="1106" t="s">
        <v>83</v>
      </c>
      <c r="C87" s="1122">
        <f>ROUND(SUM(C15:C86),1)</f>
        <v>6668979</v>
      </c>
      <c r="D87" s="1123"/>
      <c r="E87" s="1122">
        <f>ROUND(SUM(E15:E86),1)</f>
        <v>7079</v>
      </c>
      <c r="F87" s="1123"/>
      <c r="G87" s="1122">
        <f>ROUND(SUM(G15:G86),1)</f>
        <v>226275</v>
      </c>
      <c r="H87" s="1123"/>
      <c r="I87" s="1122">
        <f>ROUND(SUM(I15:I86),1)</f>
        <v>7125919</v>
      </c>
      <c r="J87" s="1123"/>
      <c r="K87" s="1122">
        <f>ROUND(SUM(K15:K86),1)</f>
        <v>2343996</v>
      </c>
      <c r="L87" s="1123"/>
      <c r="M87" s="1122">
        <f>ROUND(SUM(M15:M86),1)</f>
        <v>604470</v>
      </c>
      <c r="N87" s="1123"/>
      <c r="O87" s="1122">
        <f>ROUND(SUM(O15:O86),1)</f>
        <v>26893</v>
      </c>
      <c r="P87" s="1123"/>
      <c r="Q87" s="1122">
        <f>ROUND(SUM(Q15:Q86),1)</f>
        <v>75219</v>
      </c>
      <c r="R87" s="1123"/>
      <c r="S87" s="1122">
        <f>ROUND(SUM(S15:S86),1)</f>
        <v>5084837</v>
      </c>
      <c r="T87" s="1123"/>
      <c r="U87" s="1122">
        <f>ROUND(SUM(U15:U86),1)</f>
        <v>22163667</v>
      </c>
      <c r="V87" s="1123"/>
      <c r="W87" s="1122">
        <f>ROUND(SUM(W15:W86),1)</f>
        <v>6530950</v>
      </c>
      <c r="X87" s="1123"/>
      <c r="Y87" s="1122">
        <f>ROUND(SUM(Y15:Y86),1)</f>
        <v>3984859</v>
      </c>
      <c r="Z87" s="1123"/>
      <c r="AA87" s="1122">
        <f>ROUND(SUM(AA15:AA86),1)</f>
        <v>1492031</v>
      </c>
      <c r="AB87" s="1123"/>
      <c r="AC87" s="1122">
        <f>ROUND(SUM(AC15:AC86),1)</f>
        <v>34171507</v>
      </c>
      <c r="AD87" s="1123"/>
      <c r="AE87" s="1122">
        <f>ROUND(SUM(AE15:AE86),1)</f>
        <v>31991782</v>
      </c>
      <c r="AF87" s="1106"/>
    </row>
    <row r="88" spans="1:32" ht="12" customHeight="1" thickTop="1">
      <c r="A88" s="1147"/>
      <c r="B88" s="1106"/>
      <c r="C88" s="1106"/>
      <c r="D88" s="1106"/>
      <c r="E88" s="1106"/>
      <c r="F88" s="1106"/>
      <c r="G88" s="1106"/>
      <c r="H88" s="1106"/>
      <c r="I88" s="1106"/>
      <c r="J88" s="1106"/>
      <c r="K88" s="1106"/>
      <c r="L88" s="1106"/>
      <c r="M88" s="1106"/>
      <c r="N88" s="1106"/>
      <c r="O88" s="1106"/>
      <c r="P88" s="1106"/>
      <c r="Q88" s="1106"/>
      <c r="R88" s="1106"/>
      <c r="S88" s="1106"/>
      <c r="T88" s="1106"/>
      <c r="U88" s="1126"/>
      <c r="V88" s="1106"/>
      <c r="W88" s="1126"/>
      <c r="X88" s="1126"/>
      <c r="Y88" s="1126"/>
      <c r="Z88" s="1126"/>
      <c r="AA88" s="1126"/>
      <c r="AB88" s="1126"/>
      <c r="AC88" s="1126"/>
      <c r="AD88" s="1126"/>
      <c r="AE88" s="1112"/>
      <c r="AF88" s="1106"/>
    </row>
    <row r="89" spans="1:32" ht="7.5" customHeight="1">
      <c r="A89" s="1106"/>
      <c r="B89" s="1106"/>
      <c r="C89" s="1106"/>
      <c r="D89" s="1106"/>
      <c r="E89" s="1106"/>
      <c r="F89" s="1106"/>
      <c r="G89" s="1106"/>
      <c r="H89" s="1106"/>
      <c r="I89" s="1106"/>
      <c r="J89" s="1106"/>
      <c r="K89" s="1106"/>
      <c r="L89" s="1106"/>
      <c r="M89" s="1106"/>
      <c r="N89" s="1106"/>
      <c r="O89" s="1106"/>
      <c r="P89" s="1106"/>
      <c r="Q89" s="1106"/>
      <c r="R89" s="1106"/>
      <c r="S89" s="1106"/>
      <c r="T89" s="1106"/>
      <c r="U89" s="1126"/>
      <c r="V89" s="1106"/>
      <c r="W89" s="1112"/>
      <c r="X89" s="1106"/>
      <c r="Y89" s="1112"/>
      <c r="Z89" s="1106"/>
      <c r="AA89" s="1106"/>
      <c r="AB89" s="1106"/>
      <c r="AC89" s="1106"/>
      <c r="AD89" s="1106"/>
      <c r="AE89" s="1149"/>
      <c r="AF89" s="1106"/>
    </row>
    <row r="91" spans="1:32">
      <c r="W91" s="1393"/>
      <c r="X91" s="1393"/>
      <c r="Y91" s="1393"/>
      <c r="Z91" s="1393"/>
      <c r="AA91" s="1393"/>
      <c r="AB91" s="1393"/>
      <c r="AC91" s="1393"/>
    </row>
    <row r="92" spans="1:32">
      <c r="AA92" s="931"/>
    </row>
  </sheetData>
  <sortState xmlns:xlrd2="http://schemas.microsoft.com/office/spreadsheetml/2017/richdata2" ref="A69:AE85">
    <sortCondition ref="A69:A85"/>
  </sortState>
  <mergeCells count="2">
    <mergeCell ref="W9:Y9"/>
    <mergeCell ref="W62:Y62"/>
  </mergeCells>
  <pageMargins left="0.5" right="0.5" top="0.6" bottom="0.25" header="0" footer="0.25"/>
  <pageSetup scale="50" firstPageNumber="110" fitToHeight="2" orientation="landscape" useFirstPageNumber="1" r:id="rId1"/>
  <headerFooter scaleWithDoc="0">
    <oddFooter>&amp;R&amp;8&amp;P</oddFooter>
  </headerFooter>
  <rowBreaks count="1" manualBreakCount="1">
    <brk id="55" max="30" man="1"/>
  </rowBreaks>
  <customProperties>
    <customPr name="SheetOptions" r:id="rId2"/>
  </customPropertie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G72"/>
  <sheetViews>
    <sheetView showGridLines="0" zoomScaleNormal="100" workbookViewId="0"/>
  </sheetViews>
  <sheetFormatPr defaultColWidth="8.77734375" defaultRowHeight="12.75"/>
  <cols>
    <col min="1" max="1" width="34.44140625" style="54" customWidth="1"/>
    <col min="2" max="2" width="1.5546875" style="54" customWidth="1"/>
    <col min="3" max="3" width="8.77734375" style="54" customWidth="1"/>
    <col min="4" max="4" width="1.5546875" style="54" customWidth="1"/>
    <col min="5" max="5" width="11.21875" style="54" customWidth="1"/>
    <col min="6" max="6" width="1.5546875" style="54" customWidth="1"/>
    <col min="7" max="7" width="9.77734375" style="54" customWidth="1"/>
    <col min="8" max="8" width="1.5546875" style="54" customWidth="1"/>
    <col min="9" max="9" width="11.21875" style="54" customWidth="1"/>
    <col min="10" max="10" width="1.5546875" style="54" customWidth="1"/>
    <col min="11" max="11" width="11.21875" style="54" customWidth="1"/>
    <col min="12" max="12" width="1.5546875" style="54" customWidth="1"/>
    <col min="13" max="13" width="11.21875" style="54" customWidth="1"/>
    <col min="14" max="14" width="1.5546875" style="54" customWidth="1"/>
    <col min="15" max="15" width="9.77734375" style="54" customWidth="1"/>
    <col min="16" max="16" width="1.5546875" style="54" customWidth="1"/>
    <col min="17" max="17" width="11.21875" style="54" customWidth="1"/>
    <col min="18" max="18" width="1.5546875" style="54" customWidth="1"/>
    <col min="19" max="19" width="11.21875" style="54" customWidth="1"/>
    <col min="20" max="20" width="1.5546875" style="54" customWidth="1"/>
    <col min="21" max="21" width="11.21875" style="54" customWidth="1"/>
    <col min="22" max="22" width="1.5546875" style="54" customWidth="1"/>
    <col min="23" max="23" width="11.21875" style="54" customWidth="1"/>
    <col min="24" max="24" width="1.5546875" style="54" customWidth="1"/>
    <col min="25" max="25" width="11.21875" style="54" customWidth="1"/>
    <col min="26" max="26" width="1.5546875" style="54" customWidth="1"/>
    <col min="27" max="27" width="9.77734375" style="54" customWidth="1"/>
    <col min="28" max="28" width="1.5546875" style="54" customWidth="1"/>
    <col min="29" max="29" width="11.21875" style="54" customWidth="1"/>
    <col min="30" max="30" width="1.5546875" style="54" customWidth="1"/>
    <col min="31" max="31" width="11.21875" style="54" customWidth="1"/>
    <col min="32" max="32" width="8.77734375" style="1151"/>
    <col min="33" max="16384" width="8.77734375" style="54"/>
  </cols>
  <sheetData>
    <row r="1" spans="1:32">
      <c r="A1" s="1150" t="s">
        <v>76</v>
      </c>
    </row>
    <row r="3" spans="1:32" s="260" customFormat="1" ht="15.75">
      <c r="A3" s="150" t="s">
        <v>77</v>
      </c>
      <c r="AC3" s="150"/>
      <c r="AF3" s="1152"/>
    </row>
    <row r="4" spans="1:32" s="260" customFormat="1" ht="15.75">
      <c r="A4" s="1153" t="s">
        <v>1107</v>
      </c>
      <c r="AD4" s="1154"/>
      <c r="AE4" s="887" t="s">
        <v>1108</v>
      </c>
      <c r="AF4" s="1152"/>
    </row>
    <row r="5" spans="1:32" s="260" customFormat="1" ht="15.75">
      <c r="A5" s="1153" t="s">
        <v>1109</v>
      </c>
      <c r="AE5" s="887"/>
      <c r="AF5" s="1152"/>
    </row>
    <row r="6" spans="1:32" s="260" customFormat="1" ht="15.75">
      <c r="A6" s="1153" t="s">
        <v>2264</v>
      </c>
      <c r="AF6" s="1152"/>
    </row>
    <row r="7" spans="1:32" s="260" customFormat="1" ht="15.75">
      <c r="A7" s="1153" t="s">
        <v>1110</v>
      </c>
      <c r="AF7" s="1152"/>
    </row>
    <row r="8" spans="1:32" s="1117" customFormat="1" ht="15" customHeight="1">
      <c r="AF8" s="1155"/>
    </row>
    <row r="9" spans="1:32" s="1117" customFormat="1" ht="15" customHeight="1">
      <c r="AF9" s="1155"/>
    </row>
    <row r="10" spans="1:32" s="1117" customFormat="1" ht="15" customHeight="1">
      <c r="A10" s="1156"/>
      <c r="B10" s="1156"/>
      <c r="C10" s="1157"/>
      <c r="D10" s="1157"/>
      <c r="E10" s="1157"/>
      <c r="F10" s="1157"/>
      <c r="G10" s="1157"/>
      <c r="H10" s="1157"/>
      <c r="I10" s="1157"/>
      <c r="J10" s="1157" t="s">
        <v>1111</v>
      </c>
      <c r="K10" s="1157"/>
      <c r="L10" s="1157"/>
      <c r="M10" s="1157"/>
      <c r="N10" s="1157"/>
      <c r="O10" s="1157"/>
      <c r="P10" s="1157"/>
      <c r="Q10" s="1157"/>
      <c r="R10" s="1157"/>
      <c r="S10" s="1157"/>
      <c r="T10" s="1157"/>
      <c r="U10" s="1157"/>
      <c r="V10" s="1156"/>
      <c r="W10" s="1158" t="s">
        <v>1000</v>
      </c>
      <c r="X10" s="1159"/>
      <c r="Y10" s="1158"/>
      <c r="Z10" s="1156"/>
      <c r="AA10" s="1156"/>
      <c r="AB10" s="1156"/>
      <c r="AC10" s="1158" t="s">
        <v>815</v>
      </c>
      <c r="AD10" s="1158"/>
      <c r="AE10" s="1158"/>
      <c r="AF10" s="1155"/>
    </row>
    <row r="11" spans="1:32" s="1117" customFormat="1" ht="3.6" customHeight="1">
      <c r="A11" s="1156"/>
      <c r="B11" s="1156"/>
      <c r="C11" s="1156"/>
      <c r="D11" s="1156"/>
      <c r="E11" s="1156"/>
      <c r="F11" s="1156"/>
      <c r="G11" s="1156"/>
      <c r="H11" s="1156"/>
      <c r="I11" s="1156"/>
      <c r="J11" s="1156"/>
      <c r="K11" s="1156"/>
      <c r="L11" s="1156"/>
      <c r="M11" s="1156"/>
      <c r="N11" s="1156"/>
      <c r="O11" s="1156"/>
      <c r="P11" s="1156"/>
      <c r="Q11" s="1160" t="s">
        <v>89</v>
      </c>
      <c r="R11" s="1156"/>
      <c r="S11" s="1156"/>
      <c r="T11" s="1156"/>
      <c r="U11" s="1156"/>
      <c r="V11" s="1156"/>
      <c r="W11" s="1161"/>
      <c r="X11" s="1162"/>
      <c r="Y11" s="1161"/>
      <c r="Z11" s="1156"/>
      <c r="AA11" s="1156"/>
      <c r="AB11" s="1156"/>
      <c r="AC11" s="1161"/>
      <c r="AD11" s="1161"/>
      <c r="AE11" s="1161"/>
      <c r="AF11" s="1155"/>
    </row>
    <row r="12" spans="1:32" s="1117" customFormat="1" ht="11.25">
      <c r="A12" s="1156"/>
      <c r="B12" s="1156"/>
      <c r="C12" s="1156"/>
      <c r="D12" s="1156"/>
      <c r="E12" s="1163" t="s">
        <v>1001</v>
      </c>
      <c r="F12" s="1156"/>
      <c r="G12" s="1156"/>
      <c r="H12" s="1156"/>
      <c r="I12" s="1156"/>
      <c r="J12" s="1156"/>
      <c r="K12" s="1156"/>
      <c r="L12" s="1156"/>
      <c r="M12" s="1156"/>
      <c r="N12" s="1156"/>
      <c r="O12" s="1156"/>
      <c r="P12" s="1156"/>
      <c r="Q12" s="1160" t="s">
        <v>83</v>
      </c>
      <c r="R12" s="1156"/>
      <c r="S12" s="1156"/>
      <c r="T12" s="1156"/>
      <c r="U12" s="1156"/>
      <c r="V12" s="1156"/>
      <c r="W12" s="1156"/>
      <c r="X12" s="1156"/>
      <c r="Y12" s="1156"/>
      <c r="Z12" s="1156"/>
      <c r="AA12" s="1160" t="s">
        <v>1002</v>
      </c>
      <c r="AB12" s="1156"/>
      <c r="AF12" s="1155"/>
    </row>
    <row r="13" spans="1:32" s="1117" customFormat="1" ht="11.25">
      <c r="A13" s="1156"/>
      <c r="B13" s="1156"/>
      <c r="C13" s="1163" t="s">
        <v>83</v>
      </c>
      <c r="D13" s="1164"/>
      <c r="E13" s="1163" t="s">
        <v>1003</v>
      </c>
      <c r="F13" s="1164"/>
      <c r="G13" s="1163" t="s">
        <v>1004</v>
      </c>
      <c r="H13" s="1164"/>
      <c r="I13" s="1163" t="s">
        <v>83</v>
      </c>
      <c r="J13" s="1164"/>
      <c r="K13" s="1163" t="s">
        <v>1005</v>
      </c>
      <c r="L13" s="1164"/>
      <c r="M13" s="1163" t="s">
        <v>1006</v>
      </c>
      <c r="N13" s="1164"/>
      <c r="O13" s="1163" t="s">
        <v>1006</v>
      </c>
      <c r="P13" s="1164"/>
      <c r="Q13" s="1163" t="s">
        <v>1007</v>
      </c>
      <c r="R13" s="1164"/>
      <c r="S13" s="1163" t="s">
        <v>83</v>
      </c>
      <c r="T13" s="1156"/>
      <c r="U13" s="1160" t="s">
        <v>1008</v>
      </c>
      <c r="V13" s="1156"/>
      <c r="W13" s="1160" t="s">
        <v>1009</v>
      </c>
      <c r="X13" s="1156"/>
      <c r="Y13" s="1160" t="s">
        <v>1010</v>
      </c>
      <c r="Z13" s="1156"/>
      <c r="AA13" s="1160" t="s">
        <v>1011</v>
      </c>
      <c r="AB13" s="1156"/>
      <c r="AC13" s="1156"/>
      <c r="AD13" s="1156"/>
      <c r="AE13" s="1156"/>
      <c r="AF13" s="1155"/>
    </row>
    <row r="14" spans="1:32" s="1117" customFormat="1" ht="11.25">
      <c r="A14" s="1160" t="s">
        <v>1012</v>
      </c>
      <c r="B14" s="1156"/>
      <c r="C14" s="1163" t="s">
        <v>1013</v>
      </c>
      <c r="D14" s="1164"/>
      <c r="E14" s="1165" t="s">
        <v>1014</v>
      </c>
      <c r="F14" s="1164"/>
      <c r="G14" s="1165" t="s">
        <v>1091</v>
      </c>
      <c r="H14" s="1164"/>
      <c r="I14" s="1163" t="s">
        <v>1016</v>
      </c>
      <c r="J14" s="1164"/>
      <c r="K14" s="1163" t="s">
        <v>1017</v>
      </c>
      <c r="L14" s="1164"/>
      <c r="M14" s="1163" t="s">
        <v>1092</v>
      </c>
      <c r="N14" s="1164"/>
      <c r="O14" s="1163" t="s">
        <v>1019</v>
      </c>
      <c r="P14" s="1164"/>
      <c r="Q14" s="1163" t="s">
        <v>1020</v>
      </c>
      <c r="R14" s="1164"/>
      <c r="S14" s="1165" t="s">
        <v>1021</v>
      </c>
      <c r="T14" s="1156"/>
      <c r="U14" s="1160" t="s">
        <v>1022</v>
      </c>
      <c r="V14" s="1156"/>
      <c r="W14" s="1160" t="s">
        <v>1023</v>
      </c>
      <c r="X14" s="1156"/>
      <c r="Y14" s="1160" t="s">
        <v>1023</v>
      </c>
      <c r="Z14" s="1156"/>
      <c r="AA14" s="1160" t="s">
        <v>1024</v>
      </c>
      <c r="AB14" s="1156"/>
      <c r="AC14" s="1160" t="s">
        <v>2265</v>
      </c>
      <c r="AD14" s="1156"/>
      <c r="AE14" s="1160" t="s">
        <v>2187</v>
      </c>
      <c r="AF14" s="1155"/>
    </row>
    <row r="15" spans="1:32" s="1117" customFormat="1" ht="5.65" customHeight="1">
      <c r="A15" s="1166"/>
      <c r="C15" s="1166"/>
      <c r="G15" s="1166"/>
      <c r="I15" s="1166"/>
      <c r="K15" s="1166"/>
      <c r="M15" s="1166"/>
      <c r="O15" s="1166"/>
      <c r="Q15" s="1166"/>
      <c r="S15" s="1166"/>
      <c r="U15" s="1166"/>
      <c r="W15" s="1166"/>
      <c r="Y15" s="1166"/>
      <c r="AA15" s="1166"/>
      <c r="AC15" s="1166"/>
      <c r="AE15" s="1166"/>
      <c r="AF15" s="1155"/>
    </row>
    <row r="16" spans="1:32" s="1117" customFormat="1" ht="15" customHeight="1">
      <c r="A16" s="1117" t="s">
        <v>1025</v>
      </c>
      <c r="B16" s="1117" t="s">
        <v>83</v>
      </c>
      <c r="C16" s="1107">
        <v>0</v>
      </c>
      <c r="D16" s="1108"/>
      <c r="E16" s="1107">
        <v>0</v>
      </c>
      <c r="F16" s="1108"/>
      <c r="G16" s="1107">
        <v>0</v>
      </c>
      <c r="H16" s="1108"/>
      <c r="I16" s="1107">
        <v>0</v>
      </c>
      <c r="J16" s="1108"/>
      <c r="K16" s="1107">
        <v>122207</v>
      </c>
      <c r="L16" s="1108"/>
      <c r="M16" s="1107">
        <v>0</v>
      </c>
      <c r="N16" s="1108"/>
      <c r="O16" s="1107">
        <v>0</v>
      </c>
      <c r="P16" s="1108"/>
      <c r="Q16" s="1107">
        <v>0</v>
      </c>
      <c r="R16" s="1108"/>
      <c r="S16" s="1107">
        <v>0</v>
      </c>
      <c r="T16" s="1110"/>
      <c r="U16" s="1110">
        <f>ROUND(SUM(C16:S16),0)</f>
        <v>122207</v>
      </c>
      <c r="V16" s="1109" t="s">
        <v>83</v>
      </c>
      <c r="W16" s="1107">
        <v>5000</v>
      </c>
      <c r="X16" s="1109" t="s">
        <v>83</v>
      </c>
      <c r="Y16" s="1107">
        <v>19031</v>
      </c>
      <c r="Z16" s="1109"/>
      <c r="AA16" s="1107">
        <v>0</v>
      </c>
      <c r="AB16" s="1110"/>
      <c r="AC16" s="1110">
        <f>ROUND(SUM(U16:AB16),0)</f>
        <v>146238</v>
      </c>
      <c r="AD16" s="1110"/>
      <c r="AE16" s="1107">
        <v>167707</v>
      </c>
      <c r="AF16" s="1155"/>
    </row>
    <row r="17" spans="1:33" s="1117" customFormat="1" ht="15" customHeight="1">
      <c r="A17" s="1117" t="s">
        <v>1027</v>
      </c>
      <c r="B17" s="1117" t="s">
        <v>83</v>
      </c>
      <c r="C17" s="1113">
        <v>0</v>
      </c>
      <c r="D17" s="1114"/>
      <c r="E17" s="1113">
        <v>0</v>
      </c>
      <c r="F17" s="1114"/>
      <c r="G17" s="1113">
        <v>0</v>
      </c>
      <c r="H17" s="1114"/>
      <c r="I17" s="1113">
        <v>0</v>
      </c>
      <c r="J17" s="1114"/>
      <c r="K17" s="1113">
        <v>118156</v>
      </c>
      <c r="L17" s="1114"/>
      <c r="M17" s="1113">
        <v>1288</v>
      </c>
      <c r="N17" s="1114"/>
      <c r="O17" s="1113">
        <v>1707</v>
      </c>
      <c r="P17" s="1114"/>
      <c r="Q17" s="1113">
        <v>0</v>
      </c>
      <c r="R17" s="1114"/>
      <c r="S17" s="1113">
        <v>0</v>
      </c>
      <c r="T17" s="1106"/>
      <c r="U17" s="1114">
        <f t="shared" ref="U17:U64" si="0">ROUND(SUM(C17:S17),0)</f>
        <v>121151</v>
      </c>
      <c r="V17" s="1106"/>
      <c r="W17" s="1113">
        <v>7704</v>
      </c>
      <c r="X17" s="1115" t="s">
        <v>83</v>
      </c>
      <c r="Y17" s="1113">
        <v>1847</v>
      </c>
      <c r="Z17" s="1115"/>
      <c r="AA17" s="1113">
        <v>108</v>
      </c>
      <c r="AB17" s="1106"/>
      <c r="AC17" s="1114">
        <f t="shared" ref="AC17:AC64" si="1">ROUND(SUM(U17:AB17),0)</f>
        <v>130810</v>
      </c>
      <c r="AD17" s="1106"/>
      <c r="AE17" s="1113">
        <v>144412</v>
      </c>
      <c r="AF17" s="1155"/>
    </row>
    <row r="18" spans="1:33" s="1117" customFormat="1" ht="15" customHeight="1">
      <c r="A18" s="1117" t="s">
        <v>1028</v>
      </c>
      <c r="B18" s="1117" t="s">
        <v>83</v>
      </c>
      <c r="C18" s="1113">
        <v>0</v>
      </c>
      <c r="D18" s="1114"/>
      <c r="E18" s="1113">
        <v>0</v>
      </c>
      <c r="F18" s="1114"/>
      <c r="G18" s="1113">
        <v>0</v>
      </c>
      <c r="H18" s="1114"/>
      <c r="I18" s="1113">
        <v>0</v>
      </c>
      <c r="J18" s="1114"/>
      <c r="K18" s="1113">
        <v>0</v>
      </c>
      <c r="L18" s="1114"/>
      <c r="M18" s="1113">
        <v>0</v>
      </c>
      <c r="N18" s="1114"/>
      <c r="O18" s="1113">
        <v>2346</v>
      </c>
      <c r="P18" s="1114"/>
      <c r="Q18" s="1113">
        <v>0</v>
      </c>
      <c r="R18" s="1114"/>
      <c r="S18" s="1113">
        <v>0</v>
      </c>
      <c r="T18" s="1114"/>
      <c r="U18" s="1114">
        <f t="shared" si="0"/>
        <v>2346</v>
      </c>
      <c r="V18" s="1114"/>
      <c r="W18" s="1113">
        <v>3716</v>
      </c>
      <c r="X18" s="1115" t="s">
        <v>83</v>
      </c>
      <c r="Y18" s="1113">
        <v>47980</v>
      </c>
      <c r="Z18" s="1115"/>
      <c r="AA18" s="1113">
        <v>2498</v>
      </c>
      <c r="AB18" s="1114"/>
      <c r="AC18" s="1114">
        <f t="shared" si="1"/>
        <v>56540</v>
      </c>
      <c r="AD18" s="1114"/>
      <c r="AE18" s="1113">
        <v>34639</v>
      </c>
      <c r="AF18" s="1155"/>
    </row>
    <row r="19" spans="1:33" s="1117" customFormat="1" ht="15" customHeight="1">
      <c r="A19" s="1117" t="s">
        <v>1029</v>
      </c>
      <c r="B19" s="1117" t="s">
        <v>83</v>
      </c>
      <c r="C19" s="1113">
        <v>0</v>
      </c>
      <c r="D19" s="1114"/>
      <c r="E19" s="1113">
        <v>0</v>
      </c>
      <c r="F19" s="1114"/>
      <c r="G19" s="1113">
        <v>0</v>
      </c>
      <c r="H19" s="1114"/>
      <c r="I19" s="1113">
        <v>0</v>
      </c>
      <c r="J19" s="1114"/>
      <c r="K19" s="1113">
        <v>0</v>
      </c>
      <c r="L19" s="1114"/>
      <c r="M19" s="1113">
        <v>0</v>
      </c>
      <c r="N19" s="1114"/>
      <c r="O19" s="1113">
        <v>0</v>
      </c>
      <c r="P19" s="1114"/>
      <c r="Q19" s="1113">
        <v>0</v>
      </c>
      <c r="R19" s="1114"/>
      <c r="S19" s="1113">
        <v>0</v>
      </c>
      <c r="T19" s="1106"/>
      <c r="U19" s="1114">
        <f t="shared" si="0"/>
        <v>0</v>
      </c>
      <c r="V19" s="1112" t="s">
        <v>83</v>
      </c>
      <c r="W19" s="1113">
        <v>0</v>
      </c>
      <c r="X19" s="1115" t="s">
        <v>83</v>
      </c>
      <c r="Y19" s="1113">
        <v>5</v>
      </c>
      <c r="Z19" s="1115"/>
      <c r="AA19" s="1113">
        <v>0</v>
      </c>
      <c r="AB19" s="1112" t="s">
        <v>83</v>
      </c>
      <c r="AC19" s="1114">
        <f t="shared" si="1"/>
        <v>5</v>
      </c>
      <c r="AD19" s="1112"/>
      <c r="AE19" s="1113">
        <v>22</v>
      </c>
      <c r="AF19" s="1155"/>
    </row>
    <row r="20" spans="1:33" s="1117" customFormat="1" ht="15" customHeight="1">
      <c r="A20" s="1117" t="s">
        <v>1093</v>
      </c>
      <c r="B20" s="1117" t="s">
        <v>83</v>
      </c>
      <c r="C20" s="1113">
        <v>1023</v>
      </c>
      <c r="D20" s="1114"/>
      <c r="E20" s="1113">
        <v>0</v>
      </c>
      <c r="F20" s="1114"/>
      <c r="G20" s="1113">
        <v>0</v>
      </c>
      <c r="H20" s="1114"/>
      <c r="I20" s="1113">
        <v>0</v>
      </c>
      <c r="J20" s="1114"/>
      <c r="K20" s="1113">
        <v>0</v>
      </c>
      <c r="L20" s="1114"/>
      <c r="M20" s="1113">
        <v>0</v>
      </c>
      <c r="N20" s="1114"/>
      <c r="O20" s="1113">
        <v>0</v>
      </c>
      <c r="P20" s="1114"/>
      <c r="Q20" s="1113">
        <v>0</v>
      </c>
      <c r="R20" s="1114"/>
      <c r="S20" s="1113">
        <v>0</v>
      </c>
      <c r="T20" s="1106" t="s">
        <v>83</v>
      </c>
      <c r="U20" s="1114">
        <f t="shared" si="0"/>
        <v>1023</v>
      </c>
      <c r="V20" s="1114"/>
      <c r="W20" s="1113">
        <v>0</v>
      </c>
      <c r="X20" s="1115" t="s">
        <v>83</v>
      </c>
      <c r="Y20" s="1113">
        <v>0</v>
      </c>
      <c r="Z20" s="1115"/>
      <c r="AA20" s="1113">
        <v>0</v>
      </c>
      <c r="AB20" s="1114"/>
      <c r="AC20" s="1114">
        <f t="shared" si="1"/>
        <v>1023</v>
      </c>
      <c r="AD20" s="1114"/>
      <c r="AE20" s="1113">
        <v>1041</v>
      </c>
      <c r="AF20" s="1155"/>
    </row>
    <row r="21" spans="1:33" s="1117" customFormat="1" ht="15" customHeight="1">
      <c r="A21" s="1117" t="s">
        <v>1031</v>
      </c>
      <c r="B21" s="1117" t="s">
        <v>83</v>
      </c>
      <c r="C21" s="1113">
        <v>0</v>
      </c>
      <c r="D21" s="1114"/>
      <c r="E21" s="1113">
        <v>0</v>
      </c>
      <c r="F21" s="1114"/>
      <c r="G21" s="1113">
        <v>0</v>
      </c>
      <c r="H21" s="1114"/>
      <c r="I21" s="1113">
        <v>0</v>
      </c>
      <c r="J21" s="1114"/>
      <c r="K21" s="1113">
        <v>0</v>
      </c>
      <c r="L21" s="1114"/>
      <c r="M21" s="1113">
        <v>0</v>
      </c>
      <c r="N21" s="1114"/>
      <c r="O21" s="1113">
        <v>0</v>
      </c>
      <c r="P21" s="1114"/>
      <c r="Q21" s="1113">
        <v>0</v>
      </c>
      <c r="R21" s="1114"/>
      <c r="S21" s="1113">
        <v>0</v>
      </c>
      <c r="T21" s="61"/>
      <c r="U21" s="1114">
        <f t="shared" si="0"/>
        <v>0</v>
      </c>
      <c r="V21" s="1106"/>
      <c r="W21" s="1113">
        <v>0</v>
      </c>
      <c r="X21" s="1115" t="s">
        <v>83</v>
      </c>
      <c r="Y21" s="1113">
        <v>0</v>
      </c>
      <c r="Z21" s="1115"/>
      <c r="AA21" s="1113">
        <v>0</v>
      </c>
      <c r="AB21" s="1106"/>
      <c r="AC21" s="1114">
        <f t="shared" si="1"/>
        <v>0</v>
      </c>
      <c r="AD21" s="1106"/>
      <c r="AE21" s="1113">
        <v>17496</v>
      </c>
      <c r="AF21" s="1155"/>
    </row>
    <row r="22" spans="1:33" s="1117" customFormat="1" ht="15" customHeight="1">
      <c r="A22" s="1117" t="s">
        <v>1032</v>
      </c>
      <c r="B22" s="1117" t="s">
        <v>83</v>
      </c>
      <c r="C22" s="1113">
        <v>0</v>
      </c>
      <c r="D22" s="1114"/>
      <c r="E22" s="1113">
        <v>0</v>
      </c>
      <c r="F22" s="1114"/>
      <c r="G22" s="1113">
        <v>0</v>
      </c>
      <c r="H22" s="1114"/>
      <c r="I22" s="1113">
        <v>0</v>
      </c>
      <c r="J22" s="1114"/>
      <c r="K22" s="1113">
        <v>3051</v>
      </c>
      <c r="L22" s="1114"/>
      <c r="M22" s="1113">
        <v>437</v>
      </c>
      <c r="N22" s="1114"/>
      <c r="O22" s="1113">
        <v>1501862</v>
      </c>
      <c r="P22" s="1114"/>
      <c r="Q22" s="1113">
        <v>0</v>
      </c>
      <c r="R22" s="1114"/>
      <c r="S22" s="1113">
        <v>0</v>
      </c>
      <c r="T22" s="1106"/>
      <c r="U22" s="1114">
        <f t="shared" si="0"/>
        <v>1505350</v>
      </c>
      <c r="V22" s="1106"/>
      <c r="W22" s="1113">
        <v>43860</v>
      </c>
      <c r="X22" s="1115" t="s">
        <v>83</v>
      </c>
      <c r="Y22" s="1113">
        <v>74466</v>
      </c>
      <c r="Z22" s="1115"/>
      <c r="AA22" s="1113">
        <v>19952</v>
      </c>
      <c r="AB22" s="1106"/>
      <c r="AC22" s="1114">
        <f t="shared" si="1"/>
        <v>1643628</v>
      </c>
      <c r="AD22" s="1106"/>
      <c r="AE22" s="1113">
        <v>1736318</v>
      </c>
      <c r="AF22" s="1155"/>
    </row>
    <row r="23" spans="1:33" s="1117" customFormat="1" ht="15" customHeight="1">
      <c r="A23" s="1117" t="s">
        <v>1112</v>
      </c>
      <c r="B23" s="1117" t="s">
        <v>83</v>
      </c>
      <c r="C23" s="1113">
        <v>0</v>
      </c>
      <c r="D23" s="1114"/>
      <c r="E23" s="1113">
        <v>0</v>
      </c>
      <c r="F23" s="1114"/>
      <c r="G23" s="1113">
        <v>0</v>
      </c>
      <c r="H23" s="1114"/>
      <c r="I23" s="1113">
        <v>0</v>
      </c>
      <c r="J23" s="1114"/>
      <c r="K23" s="1113">
        <v>0</v>
      </c>
      <c r="L23" s="1114"/>
      <c r="M23" s="1113">
        <v>0</v>
      </c>
      <c r="N23" s="1114"/>
      <c r="O23" s="1113">
        <v>19634</v>
      </c>
      <c r="P23" s="1114"/>
      <c r="Q23" s="1113">
        <v>0</v>
      </c>
      <c r="R23" s="1114"/>
      <c r="S23" s="1113">
        <v>0</v>
      </c>
      <c r="T23" s="1106"/>
      <c r="U23" s="1114">
        <f t="shared" si="0"/>
        <v>19634</v>
      </c>
      <c r="V23" s="1106"/>
      <c r="W23" s="1113">
        <v>0</v>
      </c>
      <c r="X23" s="1115" t="s">
        <v>83</v>
      </c>
      <c r="Y23" s="1113">
        <v>1265</v>
      </c>
      <c r="Z23" s="1115"/>
      <c r="AA23" s="1113">
        <v>0</v>
      </c>
      <c r="AB23" s="1106"/>
      <c r="AC23" s="1114">
        <f t="shared" si="1"/>
        <v>20899</v>
      </c>
      <c r="AD23" s="1106"/>
      <c r="AE23" s="1113">
        <v>3776</v>
      </c>
      <c r="AF23" s="1155"/>
    </row>
    <row r="24" spans="1:33" s="1117" customFormat="1" ht="15" customHeight="1">
      <c r="A24" s="1117" t="s">
        <v>1035</v>
      </c>
      <c r="B24" s="1117" t="s">
        <v>83</v>
      </c>
      <c r="C24" s="1113">
        <v>0</v>
      </c>
      <c r="D24" s="1114"/>
      <c r="E24" s="1113">
        <v>0</v>
      </c>
      <c r="F24" s="1114"/>
      <c r="G24" s="1113">
        <v>0</v>
      </c>
      <c r="H24" s="1114"/>
      <c r="I24" s="1113">
        <v>0</v>
      </c>
      <c r="J24" s="1114"/>
      <c r="K24" s="1113">
        <v>0</v>
      </c>
      <c r="L24" s="1114"/>
      <c r="M24" s="1113">
        <v>0</v>
      </c>
      <c r="N24" s="1114"/>
      <c r="O24" s="1113">
        <v>0</v>
      </c>
      <c r="P24" s="1114"/>
      <c r="Q24" s="1113">
        <v>0</v>
      </c>
      <c r="R24" s="1114"/>
      <c r="S24" s="1113">
        <v>0</v>
      </c>
      <c r="T24" s="1106"/>
      <c r="U24" s="1114">
        <f t="shared" si="0"/>
        <v>0</v>
      </c>
      <c r="V24" s="1106"/>
      <c r="W24" s="1113">
        <v>0</v>
      </c>
      <c r="X24" s="1115" t="s">
        <v>83</v>
      </c>
      <c r="Y24" s="1113">
        <v>0</v>
      </c>
      <c r="Z24" s="1115"/>
      <c r="AA24" s="1113">
        <v>0</v>
      </c>
      <c r="AB24" s="1106"/>
      <c r="AC24" s="1114">
        <f t="shared" si="1"/>
        <v>0</v>
      </c>
      <c r="AD24" s="1106"/>
      <c r="AE24" s="1113">
        <v>0</v>
      </c>
      <c r="AF24" s="1155"/>
    </row>
    <row r="25" spans="1:33" s="1117" customFormat="1" ht="15" customHeight="1">
      <c r="A25" s="1117" t="s">
        <v>1036</v>
      </c>
      <c r="B25" s="1117" t="s">
        <v>83</v>
      </c>
      <c r="C25" s="1113">
        <v>0</v>
      </c>
      <c r="D25" s="1114"/>
      <c r="E25" s="1113">
        <v>0</v>
      </c>
      <c r="F25" s="1114"/>
      <c r="G25" s="1113">
        <v>0</v>
      </c>
      <c r="H25" s="1114"/>
      <c r="I25" s="1113">
        <v>0</v>
      </c>
      <c r="J25" s="1114"/>
      <c r="K25" s="1113">
        <v>0</v>
      </c>
      <c r="L25" s="1114"/>
      <c r="M25" s="1113">
        <v>0</v>
      </c>
      <c r="N25" s="1114"/>
      <c r="O25" s="1113">
        <v>0</v>
      </c>
      <c r="P25" s="1114"/>
      <c r="Q25" s="1113">
        <v>0</v>
      </c>
      <c r="R25" s="1114"/>
      <c r="S25" s="1113">
        <v>0</v>
      </c>
      <c r="T25" s="1106"/>
      <c r="U25" s="1114">
        <f t="shared" si="0"/>
        <v>0</v>
      </c>
      <c r="V25" s="1106"/>
      <c r="W25" s="1113">
        <v>11186</v>
      </c>
      <c r="X25" s="1115" t="s">
        <v>83</v>
      </c>
      <c r="Y25" s="1113">
        <v>6182</v>
      </c>
      <c r="Z25" s="1115"/>
      <c r="AA25" s="1113">
        <v>451</v>
      </c>
      <c r="AB25" s="1106"/>
      <c r="AC25" s="1114">
        <f t="shared" si="1"/>
        <v>17819</v>
      </c>
      <c r="AD25" s="1106"/>
      <c r="AE25" s="1113">
        <v>7545</v>
      </c>
      <c r="AF25" s="1155"/>
    </row>
    <row r="26" spans="1:33" s="1117" customFormat="1" ht="15" customHeight="1">
      <c r="A26" s="1117" t="s">
        <v>1037</v>
      </c>
      <c r="B26" s="1117" t="s">
        <v>83</v>
      </c>
      <c r="C26" s="1113">
        <v>0</v>
      </c>
      <c r="D26" s="1114"/>
      <c r="E26" s="1113">
        <v>0</v>
      </c>
      <c r="F26" s="1114"/>
      <c r="G26" s="1113">
        <v>0</v>
      </c>
      <c r="H26" s="1114"/>
      <c r="I26" s="1113">
        <v>0</v>
      </c>
      <c r="J26" s="1114"/>
      <c r="K26" s="1113">
        <v>0</v>
      </c>
      <c r="L26" s="1114"/>
      <c r="M26" s="1113">
        <v>33190</v>
      </c>
      <c r="N26" s="1114"/>
      <c r="O26" s="1113">
        <v>0</v>
      </c>
      <c r="P26" s="1114"/>
      <c r="Q26" s="1113">
        <v>0</v>
      </c>
      <c r="R26" s="1114"/>
      <c r="S26" s="1113">
        <v>1312</v>
      </c>
      <c r="T26" s="1106"/>
      <c r="U26" s="1114">
        <f t="shared" si="0"/>
        <v>34502</v>
      </c>
      <c r="V26" s="1106"/>
      <c r="W26" s="1113">
        <v>2251</v>
      </c>
      <c r="X26" s="1115" t="s">
        <v>83</v>
      </c>
      <c r="Y26" s="1113">
        <v>10165</v>
      </c>
      <c r="Z26" s="1115"/>
      <c r="AA26" s="1113">
        <v>714</v>
      </c>
      <c r="AB26" s="1106"/>
      <c r="AC26" s="1114">
        <f t="shared" si="1"/>
        <v>47632</v>
      </c>
      <c r="AD26" s="1106"/>
      <c r="AE26" s="1113">
        <v>29028</v>
      </c>
      <c r="AF26" s="1155"/>
    </row>
    <row r="27" spans="1:33" s="1117" customFormat="1" ht="15" customHeight="1">
      <c r="A27" s="1117" t="s">
        <v>2120</v>
      </c>
      <c r="B27" s="1117" t="s">
        <v>83</v>
      </c>
      <c r="C27" s="1113">
        <v>0</v>
      </c>
      <c r="D27" s="1114"/>
      <c r="E27" s="1113">
        <v>0</v>
      </c>
      <c r="F27" s="1114"/>
      <c r="G27" s="1113">
        <v>0</v>
      </c>
      <c r="H27" s="1114"/>
      <c r="I27" s="1113">
        <v>0</v>
      </c>
      <c r="J27" s="1114"/>
      <c r="K27" s="1113">
        <v>0</v>
      </c>
      <c r="L27" s="1114"/>
      <c r="M27" s="1113">
        <v>0</v>
      </c>
      <c r="N27" s="1114"/>
      <c r="O27" s="1113">
        <v>0</v>
      </c>
      <c r="P27" s="1114"/>
      <c r="Q27" s="1113">
        <v>0</v>
      </c>
      <c r="R27" s="1114"/>
      <c r="S27" s="1113">
        <v>0</v>
      </c>
      <c r="T27" s="1106"/>
      <c r="U27" s="1114">
        <f t="shared" si="0"/>
        <v>0</v>
      </c>
      <c r="V27" s="1106"/>
      <c r="W27" s="1113">
        <v>406</v>
      </c>
      <c r="X27" s="1115" t="s">
        <v>83</v>
      </c>
      <c r="Y27" s="1113">
        <v>2376</v>
      </c>
      <c r="Z27" s="1115"/>
      <c r="AA27" s="1113">
        <v>210</v>
      </c>
      <c r="AB27" s="1106"/>
      <c r="AC27" s="1114">
        <f t="shared" si="1"/>
        <v>2992</v>
      </c>
      <c r="AD27" s="1106"/>
      <c r="AE27" s="1113">
        <v>5075</v>
      </c>
      <c r="AF27" s="1155"/>
    </row>
    <row r="28" spans="1:33" s="1117" customFormat="1" ht="15" customHeight="1">
      <c r="A28" s="1117" t="s">
        <v>1038</v>
      </c>
      <c r="B28" s="1117" t="s">
        <v>83</v>
      </c>
      <c r="C28" s="1113">
        <v>0</v>
      </c>
      <c r="D28" s="1114"/>
      <c r="E28" s="1113">
        <v>0</v>
      </c>
      <c r="F28" s="1114"/>
      <c r="G28" s="1113">
        <v>0</v>
      </c>
      <c r="H28" s="1114"/>
      <c r="I28" s="1113">
        <v>0</v>
      </c>
      <c r="J28" s="1114"/>
      <c r="K28" s="1113">
        <v>0</v>
      </c>
      <c r="L28" s="1114"/>
      <c r="M28" s="1113">
        <v>0</v>
      </c>
      <c r="N28" s="1114"/>
      <c r="O28" s="1113">
        <v>0</v>
      </c>
      <c r="P28" s="1114"/>
      <c r="Q28" s="1113">
        <v>8607</v>
      </c>
      <c r="R28" s="1114"/>
      <c r="S28" s="1113">
        <v>0</v>
      </c>
      <c r="T28" s="1106"/>
      <c r="U28" s="1114">
        <f t="shared" si="0"/>
        <v>8607</v>
      </c>
      <c r="V28" s="1106"/>
      <c r="W28" s="1113">
        <v>0</v>
      </c>
      <c r="X28" s="1115" t="s">
        <v>83</v>
      </c>
      <c r="Y28" s="1113">
        <v>674</v>
      </c>
      <c r="Z28" s="1115"/>
      <c r="AA28" s="1113">
        <v>0</v>
      </c>
      <c r="AB28" s="1106"/>
      <c r="AC28" s="1114">
        <f t="shared" si="1"/>
        <v>9281</v>
      </c>
      <c r="AD28" s="1106"/>
      <c r="AE28" s="1113">
        <v>9436</v>
      </c>
      <c r="AF28" s="1106"/>
      <c r="AG28" s="1135"/>
    </row>
    <row r="29" spans="1:33" s="1117" customFormat="1" ht="15" customHeight="1">
      <c r="A29" s="1117" t="s">
        <v>1039</v>
      </c>
      <c r="B29" s="1117" t="s">
        <v>83</v>
      </c>
      <c r="C29" s="1113">
        <v>4090302</v>
      </c>
      <c r="D29" s="1114"/>
      <c r="E29" s="1113">
        <v>0</v>
      </c>
      <c r="F29" s="1114"/>
      <c r="G29" s="1113">
        <v>0</v>
      </c>
      <c r="H29" s="1114"/>
      <c r="I29" s="1113">
        <v>0</v>
      </c>
      <c r="J29" s="1114"/>
      <c r="K29" s="1113">
        <v>0</v>
      </c>
      <c r="L29" s="1114"/>
      <c r="M29" s="1113">
        <v>0</v>
      </c>
      <c r="N29" s="1114"/>
      <c r="O29" s="1113">
        <v>0</v>
      </c>
      <c r="P29" s="1114"/>
      <c r="Q29" s="1113">
        <v>0</v>
      </c>
      <c r="R29" s="1114"/>
      <c r="S29" s="1113">
        <v>0</v>
      </c>
      <c r="T29" s="1106"/>
      <c r="U29" s="1114">
        <f t="shared" si="0"/>
        <v>4090302</v>
      </c>
      <c r="V29" s="1106"/>
      <c r="W29" s="1113">
        <v>110795</v>
      </c>
      <c r="X29" s="1115" t="s">
        <v>83</v>
      </c>
      <c r="Y29" s="1113">
        <v>78732</v>
      </c>
      <c r="Z29" s="1115"/>
      <c r="AA29" s="1113">
        <v>66527</v>
      </c>
      <c r="AB29" s="1106"/>
      <c r="AC29" s="1114">
        <f t="shared" si="1"/>
        <v>4346356</v>
      </c>
      <c r="AD29" s="1106"/>
      <c r="AE29" s="1113">
        <v>8940959</v>
      </c>
      <c r="AF29" s="1106"/>
      <c r="AG29" s="1135"/>
    </row>
    <row r="30" spans="1:33" s="1117" customFormat="1" ht="15" customHeight="1">
      <c r="A30" s="1117" t="s">
        <v>1113</v>
      </c>
      <c r="B30" s="1117" t="s">
        <v>83</v>
      </c>
      <c r="C30" s="1113">
        <v>0</v>
      </c>
      <c r="D30" s="1114"/>
      <c r="E30" s="1113">
        <v>0</v>
      </c>
      <c r="F30" s="1114"/>
      <c r="G30" s="1113">
        <v>598</v>
      </c>
      <c r="H30" s="1114"/>
      <c r="I30" s="1113">
        <v>0</v>
      </c>
      <c r="J30" s="1114"/>
      <c r="K30" s="1113">
        <v>0</v>
      </c>
      <c r="L30" s="1114"/>
      <c r="M30" s="1113">
        <v>0</v>
      </c>
      <c r="N30" s="1114"/>
      <c r="O30" s="1113">
        <v>0</v>
      </c>
      <c r="P30" s="1114"/>
      <c r="Q30" s="1113">
        <v>0</v>
      </c>
      <c r="R30" s="1114"/>
      <c r="S30" s="1113">
        <v>0</v>
      </c>
      <c r="U30" s="1114">
        <f t="shared" si="0"/>
        <v>598</v>
      </c>
      <c r="W30" s="1113">
        <v>1005</v>
      </c>
      <c r="X30" s="1115" t="s">
        <v>83</v>
      </c>
      <c r="Y30" s="1113">
        <v>2549</v>
      </c>
      <c r="Z30" s="1115"/>
      <c r="AA30" s="1113">
        <v>600</v>
      </c>
      <c r="AC30" s="1114">
        <f t="shared" si="1"/>
        <v>4752</v>
      </c>
      <c r="AE30" s="1113">
        <v>5499</v>
      </c>
      <c r="AF30" s="1106"/>
      <c r="AG30" s="1135"/>
    </row>
    <row r="31" spans="1:33" s="1117" customFormat="1" ht="15" customHeight="1">
      <c r="A31" s="1117" t="s">
        <v>1042</v>
      </c>
      <c r="B31" s="1117" t="s">
        <v>83</v>
      </c>
      <c r="C31" s="1113">
        <v>0</v>
      </c>
      <c r="D31" s="1114"/>
      <c r="E31" s="1113">
        <v>0</v>
      </c>
      <c r="F31" s="1114"/>
      <c r="G31" s="1113">
        <v>0</v>
      </c>
      <c r="H31" s="1114"/>
      <c r="I31" s="1113">
        <v>0</v>
      </c>
      <c r="J31" s="1114"/>
      <c r="K31" s="1113">
        <v>0</v>
      </c>
      <c r="L31" s="1114"/>
      <c r="M31" s="1113">
        <v>0</v>
      </c>
      <c r="N31" s="1114"/>
      <c r="O31" s="1113">
        <v>0</v>
      </c>
      <c r="P31" s="1114"/>
      <c r="Q31" s="1113">
        <v>0</v>
      </c>
      <c r="R31" s="1114"/>
      <c r="S31" s="1113">
        <v>0</v>
      </c>
      <c r="T31" s="1106"/>
      <c r="U31" s="1114">
        <f t="shared" si="0"/>
        <v>0</v>
      </c>
      <c r="V31" s="1106"/>
      <c r="W31" s="1113">
        <v>33608</v>
      </c>
      <c r="X31" s="1115" t="s">
        <v>83</v>
      </c>
      <c r="Y31" s="1113">
        <v>32343</v>
      </c>
      <c r="Z31" s="1115"/>
      <c r="AA31" s="1113">
        <v>19969</v>
      </c>
      <c r="AB31" s="1106"/>
      <c r="AC31" s="1114">
        <f t="shared" si="1"/>
        <v>85920</v>
      </c>
      <c r="AD31" s="1106"/>
      <c r="AE31" s="1113">
        <v>64461</v>
      </c>
      <c r="AF31" s="1106"/>
      <c r="AG31" s="1135"/>
    </row>
    <row r="32" spans="1:33" s="1117" customFormat="1" ht="15" customHeight="1">
      <c r="A32" s="1117" t="s">
        <v>1044</v>
      </c>
      <c r="B32" s="1117" t="s">
        <v>83</v>
      </c>
      <c r="C32" s="1113">
        <v>0</v>
      </c>
      <c r="D32" s="1114"/>
      <c r="E32" s="1113">
        <v>0</v>
      </c>
      <c r="F32" s="1114"/>
      <c r="G32" s="1113">
        <v>0</v>
      </c>
      <c r="H32" s="1114"/>
      <c r="I32" s="1113">
        <v>0</v>
      </c>
      <c r="J32" s="1114"/>
      <c r="K32" s="1113">
        <v>0</v>
      </c>
      <c r="L32" s="1114"/>
      <c r="M32" s="1113">
        <v>0</v>
      </c>
      <c r="N32" s="1114"/>
      <c r="O32" s="1113">
        <v>0</v>
      </c>
      <c r="P32" s="1114"/>
      <c r="Q32" s="1113">
        <v>0</v>
      </c>
      <c r="R32" s="1114"/>
      <c r="S32" s="1113">
        <v>0</v>
      </c>
      <c r="T32" s="1112" t="s">
        <v>83</v>
      </c>
      <c r="U32" s="1114">
        <f t="shared" si="0"/>
        <v>0</v>
      </c>
      <c r="V32" s="1112" t="s">
        <v>83</v>
      </c>
      <c r="W32" s="1113">
        <v>0</v>
      </c>
      <c r="X32" s="1115" t="s">
        <v>83</v>
      </c>
      <c r="Y32" s="1113">
        <v>24668</v>
      </c>
      <c r="Z32" s="1115"/>
      <c r="AA32" s="1113">
        <v>0</v>
      </c>
      <c r="AB32" s="1112"/>
      <c r="AC32" s="1114">
        <f t="shared" si="1"/>
        <v>24668</v>
      </c>
      <c r="AD32" s="1112"/>
      <c r="AE32" s="1113">
        <v>20580</v>
      </c>
      <c r="AF32" s="1106"/>
    </row>
    <row r="33" spans="1:32" s="1117" customFormat="1" ht="15" customHeight="1">
      <c r="A33" s="1117" t="s">
        <v>1046</v>
      </c>
      <c r="B33" s="1117" t="s">
        <v>83</v>
      </c>
      <c r="C33" s="1113">
        <v>0</v>
      </c>
      <c r="D33" s="1114"/>
      <c r="E33" s="1113">
        <v>0</v>
      </c>
      <c r="F33" s="1114"/>
      <c r="G33" s="1113">
        <v>0</v>
      </c>
      <c r="H33" s="1114"/>
      <c r="I33" s="1113">
        <v>57246964</v>
      </c>
      <c r="J33" s="1114"/>
      <c r="K33" s="1113">
        <v>16780042</v>
      </c>
      <c r="L33" s="1114"/>
      <c r="M33" s="1113">
        <v>0</v>
      </c>
      <c r="N33" s="1114"/>
      <c r="O33" s="1113">
        <v>8253</v>
      </c>
      <c r="P33" s="1114"/>
      <c r="Q33" s="1113">
        <v>0</v>
      </c>
      <c r="R33" s="1114"/>
      <c r="S33" s="1113">
        <v>0</v>
      </c>
      <c r="T33" s="1106"/>
      <c r="U33" s="1114">
        <f t="shared" si="0"/>
        <v>74035259</v>
      </c>
      <c r="V33" s="1106"/>
      <c r="W33" s="1113">
        <v>140951</v>
      </c>
      <c r="X33" s="1115" t="s">
        <v>83</v>
      </c>
      <c r="Y33" s="1113">
        <v>1261218</v>
      </c>
      <c r="Z33" s="1115"/>
      <c r="AA33" s="1113">
        <v>53483</v>
      </c>
      <c r="AB33" s="1106"/>
      <c r="AC33" s="1114">
        <f t="shared" si="1"/>
        <v>75490911</v>
      </c>
      <c r="AD33" s="1106"/>
      <c r="AE33" s="1113">
        <v>69088144</v>
      </c>
      <c r="AF33" s="1112"/>
    </row>
    <row r="34" spans="1:32" s="1117" customFormat="1" ht="15" customHeight="1">
      <c r="A34" s="1117" t="s">
        <v>2254</v>
      </c>
      <c r="B34" s="1117" t="s">
        <v>83</v>
      </c>
      <c r="C34" s="1113">
        <v>0</v>
      </c>
      <c r="D34" s="1114"/>
      <c r="E34" s="1113">
        <v>0</v>
      </c>
      <c r="F34" s="1114"/>
      <c r="G34" s="1113">
        <v>0</v>
      </c>
      <c r="H34" s="1114"/>
      <c r="I34" s="1113">
        <v>0</v>
      </c>
      <c r="J34" s="1114"/>
      <c r="K34" s="1113">
        <v>0</v>
      </c>
      <c r="L34" s="1114"/>
      <c r="M34" s="1113">
        <v>0</v>
      </c>
      <c r="N34" s="1114"/>
      <c r="O34" s="1113">
        <v>0</v>
      </c>
      <c r="P34" s="1114"/>
      <c r="Q34" s="1113">
        <v>0</v>
      </c>
      <c r="R34" s="1114"/>
      <c r="S34" s="1113">
        <v>0</v>
      </c>
      <c r="T34" s="1106"/>
      <c r="U34" s="1114">
        <f t="shared" si="0"/>
        <v>0</v>
      </c>
      <c r="V34" s="1106"/>
      <c r="W34" s="1113">
        <v>161</v>
      </c>
      <c r="X34" s="1115" t="s">
        <v>83</v>
      </c>
      <c r="Y34" s="1113">
        <v>1958</v>
      </c>
      <c r="Z34" s="1115"/>
      <c r="AA34" s="1113">
        <v>131</v>
      </c>
      <c r="AB34" s="1106"/>
      <c r="AC34" s="1114">
        <f t="shared" si="1"/>
        <v>2250</v>
      </c>
      <c r="AD34" s="1106"/>
      <c r="AE34" s="1113">
        <v>3876</v>
      </c>
      <c r="AF34" s="1106"/>
    </row>
    <row r="35" spans="1:32" s="1117" customFormat="1" ht="15" customHeight="1">
      <c r="A35" s="1117" t="s">
        <v>1047</v>
      </c>
      <c r="B35" s="1117" t="s">
        <v>83</v>
      </c>
      <c r="C35" s="1113">
        <v>0</v>
      </c>
      <c r="D35" s="1114"/>
      <c r="E35" s="1113">
        <v>0</v>
      </c>
      <c r="F35" s="1114"/>
      <c r="G35" s="1113">
        <v>0</v>
      </c>
      <c r="H35" s="1114"/>
      <c r="I35" s="1113">
        <v>0</v>
      </c>
      <c r="J35" s="1114"/>
      <c r="K35" s="1113">
        <v>0</v>
      </c>
      <c r="L35" s="1114"/>
      <c r="M35" s="1113">
        <v>2805688</v>
      </c>
      <c r="N35" s="1114"/>
      <c r="O35" s="1113">
        <v>0</v>
      </c>
      <c r="P35" s="1114"/>
      <c r="Q35" s="1113">
        <v>0</v>
      </c>
      <c r="R35" s="1114"/>
      <c r="S35" s="1113">
        <v>0</v>
      </c>
      <c r="T35" s="1106"/>
      <c r="U35" s="1114">
        <f t="shared" si="0"/>
        <v>2805688</v>
      </c>
      <c r="V35" s="1106"/>
      <c r="W35" s="1113">
        <v>18512</v>
      </c>
      <c r="X35" s="1115" t="s">
        <v>83</v>
      </c>
      <c r="Y35" s="1113">
        <v>26763</v>
      </c>
      <c r="Z35" s="1115"/>
      <c r="AA35" s="1113">
        <v>9183</v>
      </c>
      <c r="AB35" s="1106"/>
      <c r="AC35" s="1114">
        <f t="shared" si="1"/>
        <v>2860146</v>
      </c>
      <c r="AD35" s="1106"/>
      <c r="AE35" s="1113">
        <v>4122537</v>
      </c>
      <c r="AF35" s="1106"/>
    </row>
    <row r="36" spans="1:32" s="1117" customFormat="1" ht="15" customHeight="1">
      <c r="A36" s="1117" t="s">
        <v>1048</v>
      </c>
      <c r="B36" s="1117" t="s">
        <v>83</v>
      </c>
      <c r="C36" s="1113">
        <v>0</v>
      </c>
      <c r="D36" s="1114"/>
      <c r="E36" s="1113">
        <v>0</v>
      </c>
      <c r="F36" s="1114"/>
      <c r="G36" s="1113">
        <v>0</v>
      </c>
      <c r="H36" s="1114"/>
      <c r="I36" s="1113">
        <v>0</v>
      </c>
      <c r="J36" s="1114"/>
      <c r="K36" s="1113">
        <v>0</v>
      </c>
      <c r="L36" s="1114"/>
      <c r="M36" s="1113">
        <v>0</v>
      </c>
      <c r="N36" s="1114"/>
      <c r="O36" s="1113">
        <v>62166</v>
      </c>
      <c r="P36" s="1114"/>
      <c r="Q36" s="1113">
        <v>0</v>
      </c>
      <c r="R36" s="1114"/>
      <c r="S36" s="1113">
        <v>0</v>
      </c>
      <c r="T36" s="1106"/>
      <c r="U36" s="1114">
        <f t="shared" si="0"/>
        <v>62166</v>
      </c>
      <c r="V36" s="1106"/>
      <c r="W36" s="1113">
        <v>6566</v>
      </c>
      <c r="X36" s="1115" t="s">
        <v>83</v>
      </c>
      <c r="Y36" s="1113">
        <v>3709</v>
      </c>
      <c r="Z36" s="1115"/>
      <c r="AA36" s="1113">
        <v>3892</v>
      </c>
      <c r="AB36" s="1106"/>
      <c r="AC36" s="1114">
        <f t="shared" si="1"/>
        <v>76333</v>
      </c>
      <c r="AD36" s="1106"/>
      <c r="AE36" s="1113">
        <v>102147</v>
      </c>
      <c r="AF36" s="1106"/>
    </row>
    <row r="37" spans="1:32" s="1117" customFormat="1" ht="15" customHeight="1">
      <c r="A37" s="1117" t="s">
        <v>1050</v>
      </c>
      <c r="B37" s="1117" t="s">
        <v>83</v>
      </c>
      <c r="C37" s="1113">
        <v>0</v>
      </c>
      <c r="D37" s="1114"/>
      <c r="E37" s="1113">
        <v>0</v>
      </c>
      <c r="F37" s="1114"/>
      <c r="G37" s="1113">
        <v>0</v>
      </c>
      <c r="H37" s="1114"/>
      <c r="I37" s="1113">
        <v>0</v>
      </c>
      <c r="J37" s="1114"/>
      <c r="K37" s="1113">
        <v>0</v>
      </c>
      <c r="L37" s="1114"/>
      <c r="M37" s="1113">
        <v>0</v>
      </c>
      <c r="N37" s="1114"/>
      <c r="O37" s="1113">
        <v>0</v>
      </c>
      <c r="P37" s="1114"/>
      <c r="Q37" s="1113">
        <v>0</v>
      </c>
      <c r="R37" s="1114"/>
      <c r="S37" s="1113">
        <v>0</v>
      </c>
      <c r="T37" s="1106"/>
      <c r="U37" s="1114">
        <f t="shared" si="0"/>
        <v>0</v>
      </c>
      <c r="V37" s="1106"/>
      <c r="W37" s="1113">
        <v>0</v>
      </c>
      <c r="X37" s="1115" t="s">
        <v>83</v>
      </c>
      <c r="Y37" s="1113">
        <v>259</v>
      </c>
      <c r="Z37" s="1115"/>
      <c r="AA37" s="1113">
        <v>0</v>
      </c>
      <c r="AB37" s="1106"/>
      <c r="AC37" s="1114">
        <f t="shared" si="1"/>
        <v>259</v>
      </c>
      <c r="AD37" s="1106"/>
      <c r="AE37" s="1113">
        <v>2208</v>
      </c>
      <c r="AF37" s="1155"/>
    </row>
    <row r="38" spans="1:32" s="1117" customFormat="1" ht="15" customHeight="1">
      <c r="A38" s="1117" t="s">
        <v>1051</v>
      </c>
      <c r="B38" s="1117" t="s">
        <v>83</v>
      </c>
      <c r="C38" s="1113">
        <v>0</v>
      </c>
      <c r="D38" s="1114"/>
      <c r="E38" s="1113">
        <v>0</v>
      </c>
      <c r="F38" s="1114"/>
      <c r="G38" s="1113">
        <v>0</v>
      </c>
      <c r="H38" s="1114"/>
      <c r="I38" s="1113">
        <v>0</v>
      </c>
      <c r="J38" s="1114"/>
      <c r="K38" s="1113">
        <v>0</v>
      </c>
      <c r="L38" s="1114"/>
      <c r="M38" s="1113">
        <v>0</v>
      </c>
      <c r="N38" s="1114"/>
      <c r="O38" s="1113">
        <v>0</v>
      </c>
      <c r="P38" s="1114"/>
      <c r="Q38" s="1113">
        <v>0</v>
      </c>
      <c r="R38" s="1114"/>
      <c r="S38" s="1113">
        <v>0</v>
      </c>
      <c r="T38" s="1106"/>
      <c r="U38" s="1114">
        <f t="shared" si="0"/>
        <v>0</v>
      </c>
      <c r="V38" s="1106"/>
      <c r="W38" s="1113">
        <v>0</v>
      </c>
      <c r="X38" s="1115" t="s">
        <v>83</v>
      </c>
      <c r="Y38" s="1113">
        <v>470</v>
      </c>
      <c r="Z38" s="1115"/>
      <c r="AA38" s="1113">
        <v>0</v>
      </c>
      <c r="AB38" s="1106"/>
      <c r="AC38" s="1114">
        <f t="shared" si="1"/>
        <v>470</v>
      </c>
      <c r="AD38" s="1106"/>
      <c r="AE38" s="1113">
        <v>4263</v>
      </c>
      <c r="AF38" s="1155"/>
    </row>
    <row r="39" spans="1:32" s="1117" customFormat="1" ht="15" customHeight="1">
      <c r="A39" s="1117" t="s">
        <v>1114</v>
      </c>
      <c r="B39" s="1117" t="s">
        <v>83</v>
      </c>
      <c r="C39" s="1113">
        <v>0</v>
      </c>
      <c r="D39" s="1114"/>
      <c r="E39" s="1113">
        <v>0</v>
      </c>
      <c r="F39" s="1114"/>
      <c r="G39" s="1113">
        <v>0</v>
      </c>
      <c r="H39" s="1114"/>
      <c r="I39" s="1113">
        <v>0</v>
      </c>
      <c r="J39" s="1114"/>
      <c r="K39" s="1113">
        <v>0</v>
      </c>
      <c r="L39" s="1114"/>
      <c r="M39" s="1113">
        <v>0</v>
      </c>
      <c r="N39" s="1114"/>
      <c r="O39" s="1113">
        <v>0</v>
      </c>
      <c r="P39" s="1114"/>
      <c r="Q39" s="1113">
        <v>0</v>
      </c>
      <c r="R39" s="1114"/>
      <c r="S39" s="1113">
        <v>0</v>
      </c>
      <c r="T39" s="1106"/>
      <c r="U39" s="1114">
        <f t="shared" si="0"/>
        <v>0</v>
      </c>
      <c r="V39" s="1106"/>
      <c r="W39" s="1113">
        <v>14166</v>
      </c>
      <c r="X39" s="1115" t="s">
        <v>83</v>
      </c>
      <c r="Y39" s="1113">
        <v>2868</v>
      </c>
      <c r="Z39" s="1115"/>
      <c r="AA39" s="1113">
        <v>0</v>
      </c>
      <c r="AB39" s="1106"/>
      <c r="AC39" s="1114">
        <f t="shared" si="1"/>
        <v>17034</v>
      </c>
      <c r="AD39" s="1106"/>
      <c r="AE39" s="1113">
        <v>19192</v>
      </c>
      <c r="AF39" s="1155"/>
    </row>
    <row r="40" spans="1:32" s="1117" customFormat="1" ht="15" customHeight="1">
      <c r="A40" s="1117" t="s">
        <v>1099</v>
      </c>
      <c r="B40" s="1117" t="s">
        <v>83</v>
      </c>
      <c r="C40" s="1113">
        <v>0</v>
      </c>
      <c r="D40" s="1114"/>
      <c r="E40" s="1113">
        <v>0</v>
      </c>
      <c r="F40" s="1114"/>
      <c r="G40" s="1113">
        <v>0</v>
      </c>
      <c r="H40" s="1114"/>
      <c r="I40" s="1113">
        <v>0</v>
      </c>
      <c r="J40" s="1114"/>
      <c r="K40" s="1113">
        <v>0</v>
      </c>
      <c r="L40" s="1114"/>
      <c r="M40" s="1113">
        <v>0</v>
      </c>
      <c r="N40" s="1114"/>
      <c r="O40" s="1113">
        <v>178835</v>
      </c>
      <c r="P40" s="1114"/>
      <c r="Q40" s="1113">
        <v>0</v>
      </c>
      <c r="R40" s="1114"/>
      <c r="S40" s="1113">
        <v>0</v>
      </c>
      <c r="T40" s="1106"/>
      <c r="U40" s="1114">
        <f t="shared" si="0"/>
        <v>178835</v>
      </c>
      <c r="V40" s="1106"/>
      <c r="W40" s="1113">
        <v>216902</v>
      </c>
      <c r="X40" s="1115" t="s">
        <v>83</v>
      </c>
      <c r="Y40" s="1113">
        <v>134151</v>
      </c>
      <c r="Z40" s="1115"/>
      <c r="AA40" s="1113">
        <v>128450</v>
      </c>
      <c r="AB40" s="1106"/>
      <c r="AC40" s="1114">
        <f t="shared" si="1"/>
        <v>658338</v>
      </c>
      <c r="AD40" s="1106"/>
      <c r="AE40" s="1113">
        <v>658702</v>
      </c>
      <c r="AF40" s="1155"/>
    </row>
    <row r="41" spans="1:32" s="1117" customFormat="1" ht="15" customHeight="1">
      <c r="A41" s="1117" t="s">
        <v>1057</v>
      </c>
      <c r="B41" s="1117" t="s">
        <v>83</v>
      </c>
      <c r="C41" s="1113">
        <v>0</v>
      </c>
      <c r="D41" s="1114"/>
      <c r="E41" s="1113">
        <v>0</v>
      </c>
      <c r="F41" s="1114"/>
      <c r="G41" s="1113">
        <v>0</v>
      </c>
      <c r="H41" s="1114"/>
      <c r="I41" s="1113">
        <v>0</v>
      </c>
      <c r="J41" s="1114"/>
      <c r="K41" s="1113">
        <v>0</v>
      </c>
      <c r="L41" s="1114"/>
      <c r="M41" s="1113">
        <v>0</v>
      </c>
      <c r="N41" s="1114"/>
      <c r="O41" s="1113">
        <v>0</v>
      </c>
      <c r="P41" s="1114"/>
      <c r="Q41" s="1113">
        <v>0</v>
      </c>
      <c r="R41" s="1114"/>
      <c r="S41" s="1113">
        <v>0</v>
      </c>
      <c r="T41" s="1106"/>
      <c r="U41" s="1114">
        <f t="shared" si="0"/>
        <v>0</v>
      </c>
      <c r="V41" s="1106"/>
      <c r="W41" s="1113">
        <v>22821</v>
      </c>
      <c r="X41" s="1115" t="s">
        <v>83</v>
      </c>
      <c r="Y41" s="1113">
        <v>6022</v>
      </c>
      <c r="Z41" s="1115"/>
      <c r="AA41" s="1113">
        <v>13576</v>
      </c>
      <c r="AB41" s="1106"/>
      <c r="AC41" s="1114">
        <f t="shared" si="1"/>
        <v>42419</v>
      </c>
      <c r="AD41" s="1106"/>
      <c r="AE41" s="1113">
        <v>40211</v>
      </c>
      <c r="AF41" s="1155"/>
    </row>
    <row r="42" spans="1:32" s="1117" customFormat="1" ht="15" customHeight="1">
      <c r="A42" s="1117" t="s">
        <v>1060</v>
      </c>
      <c r="B42" s="1117" t="s">
        <v>83</v>
      </c>
      <c r="C42" s="1113">
        <v>0</v>
      </c>
      <c r="D42" s="1114"/>
      <c r="E42" s="1113">
        <v>0</v>
      </c>
      <c r="F42" s="1114"/>
      <c r="G42" s="1113">
        <v>0</v>
      </c>
      <c r="H42" s="1114"/>
      <c r="I42" s="1113">
        <v>0</v>
      </c>
      <c r="J42" s="1114"/>
      <c r="K42" s="1113">
        <v>0</v>
      </c>
      <c r="L42" s="1114"/>
      <c r="M42" s="1113">
        <v>0</v>
      </c>
      <c r="N42" s="1114"/>
      <c r="O42" s="1113">
        <v>0</v>
      </c>
      <c r="P42" s="1114"/>
      <c r="Q42" s="1113">
        <v>0</v>
      </c>
      <c r="R42" s="1114"/>
      <c r="S42" s="1113">
        <v>0</v>
      </c>
      <c r="T42" s="1106"/>
      <c r="U42" s="1114">
        <f t="shared" si="0"/>
        <v>0</v>
      </c>
      <c r="V42" s="1106"/>
      <c r="W42" s="1113">
        <v>17501</v>
      </c>
      <c r="X42" s="1115" t="s">
        <v>83</v>
      </c>
      <c r="Y42" s="1113">
        <v>2961</v>
      </c>
      <c r="Z42" s="1115"/>
      <c r="AA42" s="1113">
        <v>9912</v>
      </c>
      <c r="AB42" s="1106"/>
      <c r="AC42" s="1114">
        <f t="shared" si="1"/>
        <v>30374</v>
      </c>
      <c r="AD42" s="1106"/>
      <c r="AE42" s="1113">
        <v>30799</v>
      </c>
      <c r="AF42" s="1155"/>
    </row>
    <row r="43" spans="1:32" s="1117" customFormat="1" ht="15" customHeight="1">
      <c r="A43" s="1117" t="s">
        <v>1061</v>
      </c>
      <c r="B43" s="1117" t="s">
        <v>83</v>
      </c>
      <c r="C43" s="1113">
        <v>0</v>
      </c>
      <c r="D43" s="1114"/>
      <c r="E43" s="1113">
        <v>0</v>
      </c>
      <c r="F43" s="1114"/>
      <c r="G43" s="1113">
        <v>0</v>
      </c>
      <c r="H43" s="1114"/>
      <c r="I43" s="1113">
        <v>35166</v>
      </c>
      <c r="J43" s="1114"/>
      <c r="K43" s="1113">
        <v>90358</v>
      </c>
      <c r="L43" s="1114"/>
      <c r="M43" s="1113">
        <v>0</v>
      </c>
      <c r="N43" s="1114"/>
      <c r="O43" s="1113">
        <v>1309</v>
      </c>
      <c r="P43" s="1114"/>
      <c r="Q43" s="1113">
        <v>0</v>
      </c>
      <c r="R43" s="1114"/>
      <c r="S43" s="1113">
        <v>0</v>
      </c>
      <c r="T43" s="932"/>
      <c r="U43" s="1114">
        <f t="shared" si="0"/>
        <v>126833</v>
      </c>
      <c r="V43" s="932"/>
      <c r="W43" s="1113">
        <v>1426</v>
      </c>
      <c r="X43" s="1115" t="s">
        <v>83</v>
      </c>
      <c r="Y43" s="1113">
        <v>9408</v>
      </c>
      <c r="Z43" s="1115"/>
      <c r="AA43" s="1113">
        <v>904</v>
      </c>
      <c r="AB43" s="932"/>
      <c r="AC43" s="1114">
        <f t="shared" si="1"/>
        <v>138571</v>
      </c>
      <c r="AD43" s="932"/>
      <c r="AE43" s="1113">
        <v>125308</v>
      </c>
      <c r="AF43" s="1155"/>
    </row>
    <row r="44" spans="1:32" s="1117" customFormat="1" ht="15" customHeight="1">
      <c r="A44" s="1117" t="s">
        <v>1062</v>
      </c>
      <c r="B44" s="1117" t="s">
        <v>83</v>
      </c>
      <c r="C44" s="1113">
        <v>0</v>
      </c>
      <c r="D44" s="1114"/>
      <c r="E44" s="1113">
        <v>0</v>
      </c>
      <c r="F44" s="1114"/>
      <c r="G44" s="1113">
        <v>0</v>
      </c>
      <c r="H44" s="1114"/>
      <c r="I44" s="1113">
        <v>0</v>
      </c>
      <c r="J44" s="1114"/>
      <c r="K44" s="1113">
        <v>0</v>
      </c>
      <c r="L44" s="1114"/>
      <c r="M44" s="1113">
        <v>0</v>
      </c>
      <c r="N44" s="1114"/>
      <c r="O44" s="1113">
        <v>0</v>
      </c>
      <c r="P44" s="1114"/>
      <c r="Q44" s="1113">
        <v>0</v>
      </c>
      <c r="R44" s="1114"/>
      <c r="S44" s="1113">
        <v>0</v>
      </c>
      <c r="T44" s="1106"/>
      <c r="U44" s="1114">
        <f t="shared" si="0"/>
        <v>0</v>
      </c>
      <c r="V44" s="1106"/>
      <c r="W44" s="1113">
        <v>33411</v>
      </c>
      <c r="X44" s="1115" t="s">
        <v>83</v>
      </c>
      <c r="Y44" s="1113">
        <v>23846</v>
      </c>
      <c r="Z44" s="1115"/>
      <c r="AA44" s="1113">
        <v>11153</v>
      </c>
      <c r="AB44" s="1106"/>
      <c r="AC44" s="1114">
        <f t="shared" si="1"/>
        <v>68410</v>
      </c>
      <c r="AD44" s="1106"/>
      <c r="AE44" s="1113">
        <v>57522</v>
      </c>
      <c r="AF44" s="1155"/>
    </row>
    <row r="45" spans="1:32" s="1117" customFormat="1" ht="15" customHeight="1">
      <c r="A45" s="1117" t="s">
        <v>1115</v>
      </c>
      <c r="B45" s="1117" t="s">
        <v>83</v>
      </c>
      <c r="C45" s="1113">
        <v>0</v>
      </c>
      <c r="D45" s="1114"/>
      <c r="E45" s="1113">
        <v>0</v>
      </c>
      <c r="F45" s="1114"/>
      <c r="G45" s="1113">
        <v>0</v>
      </c>
      <c r="H45" s="1114"/>
      <c r="I45" s="1113">
        <v>0</v>
      </c>
      <c r="J45" s="1114"/>
      <c r="K45" s="1113">
        <v>0</v>
      </c>
      <c r="L45" s="1114"/>
      <c r="M45" s="1113">
        <v>0</v>
      </c>
      <c r="N45" s="1114"/>
      <c r="O45" s="1113">
        <v>0</v>
      </c>
      <c r="P45" s="1114"/>
      <c r="Q45" s="1113">
        <v>0</v>
      </c>
      <c r="R45" s="1114"/>
      <c r="S45" s="1113">
        <v>0</v>
      </c>
      <c r="T45" s="1106"/>
      <c r="U45" s="1114">
        <f t="shared" ref="U45" si="2">ROUND(SUM(C45:S45),0)</f>
        <v>0</v>
      </c>
      <c r="V45" s="1106"/>
      <c r="W45" s="1113">
        <v>0</v>
      </c>
      <c r="X45" s="1115" t="s">
        <v>83</v>
      </c>
      <c r="Y45" s="1113">
        <v>0</v>
      </c>
      <c r="Z45" s="1115"/>
      <c r="AA45" s="1113">
        <v>0</v>
      </c>
      <c r="AB45" s="1106"/>
      <c r="AC45" s="1114">
        <f t="shared" ref="AC45" si="3">ROUND(SUM(U45:AB45),0)</f>
        <v>0</v>
      </c>
      <c r="AD45" s="1106"/>
      <c r="AE45" s="1113">
        <v>0</v>
      </c>
      <c r="AF45" s="1155"/>
    </row>
    <row r="46" spans="1:32" s="1117" customFormat="1" ht="15" customHeight="1">
      <c r="A46" s="1117" t="s">
        <v>1063</v>
      </c>
      <c r="B46" s="1117" t="s">
        <v>83</v>
      </c>
      <c r="C46" s="1113">
        <v>0</v>
      </c>
      <c r="D46" s="1114"/>
      <c r="E46" s="1113">
        <v>0</v>
      </c>
      <c r="F46" s="1114"/>
      <c r="G46" s="1113">
        <v>0</v>
      </c>
      <c r="H46" s="1114"/>
      <c r="I46" s="1113">
        <v>0</v>
      </c>
      <c r="J46" s="1114"/>
      <c r="K46" s="1113">
        <v>0</v>
      </c>
      <c r="L46" s="1114"/>
      <c r="M46" s="1113">
        <v>0</v>
      </c>
      <c r="N46" s="1114"/>
      <c r="O46" s="1113">
        <v>0</v>
      </c>
      <c r="P46" s="1114"/>
      <c r="Q46" s="1113">
        <v>0</v>
      </c>
      <c r="R46" s="1114"/>
      <c r="S46" s="1113">
        <v>22857</v>
      </c>
      <c r="T46" s="1106"/>
      <c r="U46" s="1114">
        <f t="shared" si="0"/>
        <v>22857</v>
      </c>
      <c r="V46" s="1106"/>
      <c r="W46" s="1113">
        <v>6041</v>
      </c>
      <c r="X46" s="1115" t="s">
        <v>83</v>
      </c>
      <c r="Y46" s="1113">
        <v>3620</v>
      </c>
      <c r="Z46" s="1115"/>
      <c r="AA46" s="1113">
        <v>3564</v>
      </c>
      <c r="AB46" s="1106"/>
      <c r="AC46" s="1114">
        <f t="shared" si="1"/>
        <v>36082</v>
      </c>
      <c r="AD46" s="1106"/>
      <c r="AE46" s="1113">
        <v>32783</v>
      </c>
      <c r="AF46" s="1155"/>
    </row>
    <row r="47" spans="1:32" s="1117" customFormat="1" ht="15" customHeight="1">
      <c r="A47" s="1117" t="s">
        <v>1116</v>
      </c>
      <c r="B47" s="1117" t="s">
        <v>83</v>
      </c>
      <c r="C47" s="1113">
        <v>0</v>
      </c>
      <c r="D47" s="1114"/>
      <c r="E47" s="1113">
        <v>0</v>
      </c>
      <c r="F47" s="1114"/>
      <c r="G47" s="1113">
        <v>0</v>
      </c>
      <c r="H47" s="1114"/>
      <c r="I47" s="1113">
        <v>0</v>
      </c>
      <c r="J47" s="1114"/>
      <c r="K47" s="1113">
        <v>0</v>
      </c>
      <c r="L47" s="1114"/>
      <c r="M47" s="1113">
        <v>0</v>
      </c>
      <c r="N47" s="1114"/>
      <c r="O47" s="1113">
        <v>0</v>
      </c>
      <c r="P47" s="1114"/>
      <c r="Q47" s="1113">
        <v>0</v>
      </c>
      <c r="R47" s="1114"/>
      <c r="S47" s="1113">
        <v>0</v>
      </c>
      <c r="T47" s="1106"/>
      <c r="U47" s="1114">
        <f t="shared" si="0"/>
        <v>0</v>
      </c>
      <c r="V47" s="1106"/>
      <c r="W47" s="1113">
        <v>664</v>
      </c>
      <c r="X47" s="1115" t="s">
        <v>83</v>
      </c>
      <c r="Y47" s="1113">
        <v>14813</v>
      </c>
      <c r="Z47" s="1115"/>
      <c r="AA47" s="1113">
        <v>0</v>
      </c>
      <c r="AB47" s="1106"/>
      <c r="AC47" s="1114">
        <f t="shared" si="1"/>
        <v>15477</v>
      </c>
      <c r="AD47" s="1106"/>
      <c r="AE47" s="1113">
        <v>21383</v>
      </c>
      <c r="AF47" s="1155"/>
    </row>
    <row r="48" spans="1:32" s="1117" customFormat="1" ht="15" customHeight="1">
      <c r="A48" s="1117" t="s">
        <v>1066</v>
      </c>
      <c r="B48" s="1117" t="s">
        <v>83</v>
      </c>
      <c r="C48" s="1113">
        <v>0</v>
      </c>
      <c r="D48" s="1114"/>
      <c r="E48" s="1113">
        <v>3102</v>
      </c>
      <c r="F48" s="1114"/>
      <c r="G48" s="1113">
        <v>0</v>
      </c>
      <c r="H48" s="1114"/>
      <c r="I48" s="1113">
        <v>0</v>
      </c>
      <c r="J48" s="1114"/>
      <c r="K48" s="1113">
        <v>0</v>
      </c>
      <c r="L48" s="1114"/>
      <c r="M48" s="1113">
        <v>0</v>
      </c>
      <c r="N48" s="1114"/>
      <c r="O48" s="1113">
        <v>0</v>
      </c>
      <c r="P48" s="1114"/>
      <c r="Q48" s="1113">
        <v>0</v>
      </c>
      <c r="R48" s="1114"/>
      <c r="S48" s="1113">
        <v>0</v>
      </c>
      <c r="U48" s="1114">
        <f t="shared" si="0"/>
        <v>3102</v>
      </c>
      <c r="W48" s="1113">
        <v>3307</v>
      </c>
      <c r="X48" s="1115" t="s">
        <v>83</v>
      </c>
      <c r="Y48" s="1113">
        <v>4362</v>
      </c>
      <c r="Z48" s="1115"/>
      <c r="AA48" s="1113">
        <v>16</v>
      </c>
      <c r="AC48" s="1114">
        <f t="shared" si="1"/>
        <v>10787</v>
      </c>
      <c r="AE48" s="1113">
        <v>8597</v>
      </c>
      <c r="AF48" s="1155"/>
    </row>
    <row r="49" spans="1:32" s="1117" customFormat="1" ht="15" customHeight="1">
      <c r="A49" s="1117" t="s">
        <v>1067</v>
      </c>
      <c r="B49" s="1117" t="s">
        <v>83</v>
      </c>
      <c r="C49" s="1113">
        <v>0</v>
      </c>
      <c r="D49" s="1114"/>
      <c r="E49" s="1113">
        <v>0</v>
      </c>
      <c r="F49" s="1114"/>
      <c r="G49" s="1113">
        <v>0</v>
      </c>
      <c r="H49" s="1114"/>
      <c r="I49" s="1113">
        <v>0</v>
      </c>
      <c r="J49" s="1114"/>
      <c r="K49" s="1113">
        <v>0</v>
      </c>
      <c r="L49" s="1114"/>
      <c r="M49" s="1113">
        <v>0</v>
      </c>
      <c r="N49" s="1114"/>
      <c r="O49" s="1113">
        <v>0</v>
      </c>
      <c r="P49" s="1114"/>
      <c r="Q49" s="1113">
        <v>0</v>
      </c>
      <c r="R49" s="1114"/>
      <c r="S49" s="1113">
        <v>0</v>
      </c>
      <c r="T49" s="1106"/>
      <c r="U49" s="1114">
        <f t="shared" si="0"/>
        <v>0</v>
      </c>
      <c r="V49" s="1106"/>
      <c r="W49" s="1113">
        <v>81</v>
      </c>
      <c r="X49" s="1115" t="s">
        <v>83</v>
      </c>
      <c r="Y49" s="1113">
        <v>1946</v>
      </c>
      <c r="Z49" s="1115"/>
      <c r="AA49" s="1113">
        <v>48</v>
      </c>
      <c r="AB49" s="1106"/>
      <c r="AC49" s="1114">
        <f t="shared" si="1"/>
        <v>2075</v>
      </c>
      <c r="AD49" s="1106"/>
      <c r="AE49" s="1113">
        <v>204</v>
      </c>
      <c r="AF49" s="1155"/>
    </row>
    <row r="50" spans="1:32" s="1117" customFormat="1" ht="15" customHeight="1">
      <c r="A50" s="1117" t="s">
        <v>1068</v>
      </c>
      <c r="B50" s="1117" t="s">
        <v>83</v>
      </c>
      <c r="C50" s="1113">
        <v>0</v>
      </c>
      <c r="D50" s="1114"/>
      <c r="E50" s="1113">
        <v>0</v>
      </c>
      <c r="F50" s="1114"/>
      <c r="G50" s="1113">
        <v>0</v>
      </c>
      <c r="H50" s="1114"/>
      <c r="I50" s="1113">
        <v>0</v>
      </c>
      <c r="J50" s="1114"/>
      <c r="K50" s="1113">
        <v>164</v>
      </c>
      <c r="L50" s="1114"/>
      <c r="M50" s="1113">
        <v>219</v>
      </c>
      <c r="N50" s="1114"/>
      <c r="O50" s="1113">
        <v>0</v>
      </c>
      <c r="P50" s="1114"/>
      <c r="Q50" s="1113">
        <v>0</v>
      </c>
      <c r="R50" s="1114"/>
      <c r="S50" s="1113">
        <v>0</v>
      </c>
      <c r="T50" s="1106"/>
      <c r="U50" s="1114">
        <f t="shared" si="0"/>
        <v>383</v>
      </c>
      <c r="V50" s="1106"/>
      <c r="W50" s="1113">
        <v>152</v>
      </c>
      <c r="X50" s="1115" t="s">
        <v>83</v>
      </c>
      <c r="Y50" s="1113">
        <v>54</v>
      </c>
      <c r="Z50" s="1115"/>
      <c r="AA50" s="1113">
        <v>0</v>
      </c>
      <c r="AB50" s="1106"/>
      <c r="AC50" s="1114">
        <f t="shared" si="1"/>
        <v>589</v>
      </c>
      <c r="AD50" s="1106"/>
      <c r="AE50" s="1113">
        <v>412</v>
      </c>
      <c r="AF50" s="1155"/>
    </row>
    <row r="51" spans="1:32" s="1117" customFormat="1" ht="15" customHeight="1">
      <c r="A51" s="1117" t="s">
        <v>2237</v>
      </c>
      <c r="C51" s="1113"/>
      <c r="D51" s="1114"/>
      <c r="E51" s="1113"/>
      <c r="F51" s="1114"/>
      <c r="G51" s="1113"/>
      <c r="H51" s="1114"/>
      <c r="I51" s="1113"/>
      <c r="J51" s="1114"/>
      <c r="K51" s="1113"/>
      <c r="L51" s="1114"/>
      <c r="M51" s="1113"/>
      <c r="N51" s="1114"/>
      <c r="O51" s="1113"/>
      <c r="P51" s="1114"/>
      <c r="Q51" s="1113"/>
      <c r="R51" s="1114"/>
      <c r="S51" s="1113"/>
      <c r="W51" s="1113"/>
      <c r="X51" s="1115"/>
      <c r="Y51" s="1113"/>
      <c r="Z51" s="1115"/>
      <c r="AA51" s="1113"/>
      <c r="AE51" s="1113"/>
    </row>
    <row r="52" spans="1:32" s="1117" customFormat="1" ht="15" customHeight="1">
      <c r="A52" s="1117" t="s">
        <v>1117</v>
      </c>
      <c r="B52" s="1117" t="s">
        <v>83</v>
      </c>
      <c r="C52" s="1113">
        <v>0</v>
      </c>
      <c r="D52" s="1114"/>
      <c r="E52" s="1113">
        <v>0</v>
      </c>
      <c r="F52" s="1114"/>
      <c r="G52" s="1113">
        <v>0</v>
      </c>
      <c r="H52" s="1114"/>
      <c r="I52" s="1113">
        <v>0</v>
      </c>
      <c r="J52" s="1114"/>
      <c r="K52" s="1113">
        <v>0</v>
      </c>
      <c r="L52" s="1114"/>
      <c r="M52" s="1113">
        <v>0</v>
      </c>
      <c r="N52" s="1114"/>
      <c r="O52" s="1113">
        <v>3465</v>
      </c>
      <c r="P52" s="1114"/>
      <c r="Q52" s="1113">
        <v>0</v>
      </c>
      <c r="R52" s="1114"/>
      <c r="S52" s="1113">
        <v>0</v>
      </c>
      <c r="T52" s="1106"/>
      <c r="U52" s="1114">
        <f t="shared" si="0"/>
        <v>3465</v>
      </c>
      <c r="V52" s="1106"/>
      <c r="W52" s="1113">
        <v>0</v>
      </c>
      <c r="X52" s="1115" t="s">
        <v>83</v>
      </c>
      <c r="Y52" s="1113">
        <v>0</v>
      </c>
      <c r="Z52" s="1115"/>
      <c r="AA52" s="1113">
        <v>0</v>
      </c>
      <c r="AB52" s="1106"/>
      <c r="AC52" s="1114">
        <f t="shared" si="1"/>
        <v>3465</v>
      </c>
      <c r="AD52" s="1106"/>
      <c r="AE52" s="1113">
        <v>12348</v>
      </c>
    </row>
    <row r="53" spans="1:32" s="1117" customFormat="1" ht="15" customHeight="1">
      <c r="A53" s="1117" t="s">
        <v>1118</v>
      </c>
      <c r="B53" s="1117" t="s">
        <v>83</v>
      </c>
      <c r="C53" s="1113">
        <v>0</v>
      </c>
      <c r="D53" s="1114"/>
      <c r="E53" s="1113">
        <v>0</v>
      </c>
      <c r="F53" s="1114"/>
      <c r="G53" s="1113">
        <v>0</v>
      </c>
      <c r="H53" s="1114"/>
      <c r="I53" s="1113">
        <v>0</v>
      </c>
      <c r="J53" s="1114"/>
      <c r="K53" s="1113">
        <v>0</v>
      </c>
      <c r="L53" s="1114"/>
      <c r="M53" s="1113">
        <v>0</v>
      </c>
      <c r="N53" s="1114"/>
      <c r="O53" s="1113">
        <v>1407</v>
      </c>
      <c r="P53" s="1114"/>
      <c r="Q53" s="1113">
        <v>172884</v>
      </c>
      <c r="R53" s="1114"/>
      <c r="S53" s="1113">
        <v>0</v>
      </c>
      <c r="T53" s="1106"/>
      <c r="U53" s="1114">
        <f t="shared" si="0"/>
        <v>174291</v>
      </c>
      <c r="V53" s="1106"/>
      <c r="W53" s="1113">
        <v>0</v>
      </c>
      <c r="X53" s="1115" t="s">
        <v>83</v>
      </c>
      <c r="Y53" s="1113">
        <v>0</v>
      </c>
      <c r="Z53" s="1115"/>
      <c r="AA53" s="1113">
        <v>0</v>
      </c>
      <c r="AB53" s="1106"/>
      <c r="AC53" s="1114">
        <f t="shared" si="1"/>
        <v>174291</v>
      </c>
      <c r="AD53" s="1106"/>
      <c r="AE53" s="1113">
        <v>293</v>
      </c>
    </row>
    <row r="54" spans="1:32" s="1117" customFormat="1" ht="15" customHeight="1">
      <c r="A54" s="1117" t="s">
        <v>1119</v>
      </c>
      <c r="B54" s="1117" t="s">
        <v>83</v>
      </c>
      <c r="C54" s="1113">
        <v>0</v>
      </c>
      <c r="D54" s="1114"/>
      <c r="E54" s="1113">
        <v>0</v>
      </c>
      <c r="F54" s="1114"/>
      <c r="G54" s="1113">
        <v>0</v>
      </c>
      <c r="H54" s="1114"/>
      <c r="I54" s="1113">
        <v>0</v>
      </c>
      <c r="J54" s="1114"/>
      <c r="K54" s="1113">
        <v>0</v>
      </c>
      <c r="L54" s="1114"/>
      <c r="M54" s="1113">
        <v>0</v>
      </c>
      <c r="N54" s="1114"/>
      <c r="O54" s="1113">
        <v>0</v>
      </c>
      <c r="P54" s="1114"/>
      <c r="Q54" s="1113">
        <v>0</v>
      </c>
      <c r="R54" s="1114"/>
      <c r="S54" s="1113">
        <v>0</v>
      </c>
      <c r="T54" s="1106"/>
      <c r="U54" s="1114">
        <f t="shared" si="0"/>
        <v>0</v>
      </c>
      <c r="V54" s="1106"/>
      <c r="W54" s="1113">
        <v>6273</v>
      </c>
      <c r="X54" s="1115" t="s">
        <v>83</v>
      </c>
      <c r="Y54" s="1113">
        <v>499</v>
      </c>
      <c r="Z54" s="1115"/>
      <c r="AA54" s="1113">
        <v>2476</v>
      </c>
      <c r="AB54" s="1106"/>
      <c r="AC54" s="1114">
        <f t="shared" si="1"/>
        <v>9248</v>
      </c>
      <c r="AD54" s="1106"/>
      <c r="AE54" s="1113">
        <v>4082</v>
      </c>
    </row>
    <row r="55" spans="1:32" s="1117" customFormat="1" ht="15" customHeight="1">
      <c r="A55" s="1117" t="s">
        <v>1077</v>
      </c>
      <c r="B55" s="1117" t="s">
        <v>83</v>
      </c>
      <c r="C55" s="1113">
        <v>0</v>
      </c>
      <c r="D55" s="1114"/>
      <c r="E55" s="1113">
        <v>0</v>
      </c>
      <c r="F55" s="1114"/>
      <c r="G55" s="1113">
        <v>59657</v>
      </c>
      <c r="H55" s="1114"/>
      <c r="I55" s="1113">
        <v>0</v>
      </c>
      <c r="J55" s="1114"/>
      <c r="K55" s="1113">
        <v>0</v>
      </c>
      <c r="L55" s="1114"/>
      <c r="M55" s="1113">
        <v>0</v>
      </c>
      <c r="N55" s="1114"/>
      <c r="O55" s="1113">
        <v>2378</v>
      </c>
      <c r="P55" s="1114"/>
      <c r="Q55" s="1113">
        <v>0</v>
      </c>
      <c r="R55" s="1114"/>
      <c r="S55" s="1113">
        <v>0</v>
      </c>
      <c r="T55" s="1106"/>
      <c r="U55" s="1114">
        <f t="shared" si="0"/>
        <v>62035</v>
      </c>
      <c r="V55" s="1106"/>
      <c r="W55" s="1113">
        <v>2811</v>
      </c>
      <c r="X55" s="1115" t="s">
        <v>83</v>
      </c>
      <c r="Y55" s="1113">
        <v>1084</v>
      </c>
      <c r="Z55" s="1115"/>
      <c r="AA55" s="1113">
        <v>2010</v>
      </c>
      <c r="AB55" s="1106"/>
      <c r="AC55" s="1114">
        <f t="shared" si="1"/>
        <v>67940</v>
      </c>
      <c r="AD55" s="1106"/>
      <c r="AE55" s="1113">
        <v>72394</v>
      </c>
    </row>
    <row r="56" spans="1:32" s="1117" customFormat="1" ht="15" customHeight="1">
      <c r="A56" s="1117" t="s">
        <v>1075</v>
      </c>
      <c r="B56" s="1117" t="s">
        <v>83</v>
      </c>
      <c r="C56" s="1113">
        <v>0</v>
      </c>
      <c r="D56" s="1114"/>
      <c r="E56" s="1113">
        <v>0</v>
      </c>
      <c r="F56" s="1114"/>
      <c r="G56" s="1113">
        <v>0</v>
      </c>
      <c r="H56" s="1114"/>
      <c r="I56" s="1113">
        <v>0</v>
      </c>
      <c r="J56" s="1114"/>
      <c r="K56" s="1113">
        <v>0</v>
      </c>
      <c r="L56" s="1114"/>
      <c r="M56" s="1113">
        <v>0</v>
      </c>
      <c r="N56" s="1114"/>
      <c r="O56" s="1113">
        <v>0</v>
      </c>
      <c r="P56" s="1114"/>
      <c r="Q56" s="1113">
        <v>0</v>
      </c>
      <c r="R56" s="1114"/>
      <c r="S56" s="1113">
        <v>0</v>
      </c>
      <c r="T56" s="1106"/>
      <c r="U56" s="1114">
        <f t="shared" si="0"/>
        <v>0</v>
      </c>
      <c r="V56" s="1106"/>
      <c r="W56" s="1113">
        <v>20629</v>
      </c>
      <c r="X56" s="1115" t="s">
        <v>83</v>
      </c>
      <c r="Y56" s="1113">
        <v>15365</v>
      </c>
      <c r="Z56" s="1115"/>
      <c r="AA56" s="1113">
        <v>3175</v>
      </c>
      <c r="AB56" s="1106"/>
      <c r="AC56" s="1114">
        <f t="shared" si="1"/>
        <v>39169</v>
      </c>
      <c r="AD56" s="1106"/>
      <c r="AE56" s="1113">
        <v>42270</v>
      </c>
    </row>
    <row r="57" spans="1:32" s="1117" customFormat="1" ht="15" customHeight="1">
      <c r="A57" s="1117" t="s">
        <v>1120</v>
      </c>
      <c r="B57" s="1117" t="s">
        <v>83</v>
      </c>
      <c r="C57" s="1113">
        <v>0</v>
      </c>
      <c r="D57" s="1114"/>
      <c r="E57" s="1113">
        <v>0</v>
      </c>
      <c r="F57" s="1114"/>
      <c r="G57" s="1113">
        <v>0</v>
      </c>
      <c r="H57" s="1114"/>
      <c r="I57" s="1113">
        <v>0</v>
      </c>
      <c r="J57" s="1114"/>
      <c r="K57" s="1113">
        <v>0</v>
      </c>
      <c r="L57" s="1114"/>
      <c r="M57" s="1113">
        <v>0</v>
      </c>
      <c r="N57" s="1114"/>
      <c r="O57" s="1113">
        <v>3387</v>
      </c>
      <c r="P57" s="1114"/>
      <c r="Q57" s="1113">
        <v>0</v>
      </c>
      <c r="R57" s="1114"/>
      <c r="S57" s="1113">
        <v>0</v>
      </c>
      <c r="T57" s="1106"/>
      <c r="U57" s="1114">
        <f t="shared" si="0"/>
        <v>3387</v>
      </c>
      <c r="V57" s="1106"/>
      <c r="W57" s="1113">
        <v>9887</v>
      </c>
      <c r="X57" s="1115" t="s">
        <v>83</v>
      </c>
      <c r="Y57" s="1113">
        <v>410924</v>
      </c>
      <c r="Z57" s="1115"/>
      <c r="AA57" s="1113">
        <v>90</v>
      </c>
      <c r="AB57" s="1106"/>
      <c r="AC57" s="1114">
        <f t="shared" si="1"/>
        <v>424288</v>
      </c>
      <c r="AD57" s="1106"/>
      <c r="AE57" s="1113">
        <v>440023</v>
      </c>
    </row>
    <row r="58" spans="1:32" s="1117" customFormat="1" ht="15" customHeight="1">
      <c r="A58" s="1117" t="s">
        <v>1080</v>
      </c>
      <c r="B58" s="1117" t="s">
        <v>83</v>
      </c>
      <c r="C58" s="1113">
        <v>0</v>
      </c>
      <c r="D58" s="1114"/>
      <c r="E58" s="1113">
        <v>0</v>
      </c>
      <c r="F58" s="1114"/>
      <c r="G58" s="1113">
        <v>0</v>
      </c>
      <c r="H58" s="1114"/>
      <c r="I58" s="1113">
        <v>0</v>
      </c>
      <c r="J58" s="1114"/>
      <c r="K58" s="1113">
        <v>0</v>
      </c>
      <c r="L58" s="1114"/>
      <c r="M58" s="1113">
        <v>0</v>
      </c>
      <c r="N58" s="1114"/>
      <c r="O58" s="1113">
        <v>0</v>
      </c>
      <c r="P58" s="1114"/>
      <c r="Q58" s="1113">
        <v>0</v>
      </c>
      <c r="R58" s="1114"/>
      <c r="S58" s="1113">
        <v>0</v>
      </c>
      <c r="T58" s="1106"/>
      <c r="U58" s="1114">
        <f t="shared" si="0"/>
        <v>0</v>
      </c>
      <c r="V58" s="1106"/>
      <c r="W58" s="1113">
        <v>0</v>
      </c>
      <c r="X58" s="1115" t="s">
        <v>83</v>
      </c>
      <c r="Y58" s="1113">
        <v>1103</v>
      </c>
      <c r="Z58" s="1115"/>
      <c r="AA58" s="1113">
        <v>0</v>
      </c>
      <c r="AB58" s="1106"/>
      <c r="AC58" s="1114">
        <f t="shared" si="1"/>
        <v>1103</v>
      </c>
      <c r="AD58" s="1106"/>
      <c r="AE58" s="1113">
        <v>430</v>
      </c>
    </row>
    <row r="59" spans="1:32" s="1117" customFormat="1" ht="15" customHeight="1">
      <c r="A59" s="1117" t="s">
        <v>1081</v>
      </c>
      <c r="B59" s="1117" t="s">
        <v>83</v>
      </c>
      <c r="C59" s="1113">
        <v>0</v>
      </c>
      <c r="D59" s="1114"/>
      <c r="E59" s="1113">
        <v>0</v>
      </c>
      <c r="F59" s="1114"/>
      <c r="G59" s="1113">
        <v>0</v>
      </c>
      <c r="H59" s="1114"/>
      <c r="I59" s="1113">
        <v>443565</v>
      </c>
      <c r="J59" s="1114"/>
      <c r="K59" s="1113">
        <v>7330</v>
      </c>
      <c r="L59" s="1114"/>
      <c r="M59" s="1113">
        <v>0</v>
      </c>
      <c r="N59" s="1114"/>
      <c r="O59" s="1113">
        <v>4613569</v>
      </c>
      <c r="P59" s="1114"/>
      <c r="Q59" s="1113">
        <v>0</v>
      </c>
      <c r="R59" s="1114"/>
      <c r="S59" s="1113">
        <v>0</v>
      </c>
      <c r="T59" s="1106"/>
      <c r="U59" s="1114">
        <f t="shared" si="0"/>
        <v>5064464</v>
      </c>
      <c r="V59" s="1106"/>
      <c r="W59" s="1113">
        <v>111193</v>
      </c>
      <c r="X59" s="1115" t="s">
        <v>83</v>
      </c>
      <c r="Y59" s="1113">
        <v>67968</v>
      </c>
      <c r="Z59" s="1115"/>
      <c r="AA59" s="1113">
        <v>65742</v>
      </c>
      <c r="AB59" s="1106"/>
      <c r="AC59" s="1114">
        <f t="shared" si="1"/>
        <v>5309367</v>
      </c>
      <c r="AD59" s="1106"/>
      <c r="AE59" s="1113">
        <v>4538433</v>
      </c>
    </row>
    <row r="60" spans="1:32" s="1117" customFormat="1" ht="15" customHeight="1">
      <c r="A60" s="1117" t="s">
        <v>1082</v>
      </c>
      <c r="B60" s="1117" t="s">
        <v>83</v>
      </c>
      <c r="C60" s="1113">
        <v>0</v>
      </c>
      <c r="D60" s="1114"/>
      <c r="E60" s="1113">
        <v>0</v>
      </c>
      <c r="F60" s="1114"/>
      <c r="G60" s="1113">
        <v>0</v>
      </c>
      <c r="H60" s="1114"/>
      <c r="I60" s="1113">
        <v>0</v>
      </c>
      <c r="J60" s="1114"/>
      <c r="K60" s="1113">
        <v>0</v>
      </c>
      <c r="L60" s="1114"/>
      <c r="M60" s="1113">
        <v>0</v>
      </c>
      <c r="N60" s="1114"/>
      <c r="O60" s="1113">
        <v>0</v>
      </c>
      <c r="P60" s="1114"/>
      <c r="Q60" s="1113">
        <v>0</v>
      </c>
      <c r="R60" s="1114"/>
      <c r="S60" s="1113">
        <v>76856</v>
      </c>
      <c r="T60" s="1106"/>
      <c r="U60" s="1114">
        <f t="shared" si="0"/>
        <v>76856</v>
      </c>
      <c r="V60" s="1112"/>
      <c r="W60" s="1113">
        <v>11567</v>
      </c>
      <c r="X60" s="1115" t="s">
        <v>83</v>
      </c>
      <c r="Y60" s="1113">
        <v>14347</v>
      </c>
      <c r="Z60" s="1115"/>
      <c r="AA60" s="1113">
        <v>7204</v>
      </c>
      <c r="AB60" s="1106"/>
      <c r="AC60" s="1114">
        <f t="shared" si="1"/>
        <v>109974</v>
      </c>
      <c r="AD60" s="1106"/>
      <c r="AE60" s="1113">
        <v>105419</v>
      </c>
    </row>
    <row r="61" spans="1:32" s="1117" customFormat="1" ht="15" customHeight="1">
      <c r="A61" s="1117" t="s">
        <v>1121</v>
      </c>
      <c r="B61" s="1117" t="s">
        <v>83</v>
      </c>
      <c r="C61" s="1113">
        <v>0</v>
      </c>
      <c r="D61" s="1114"/>
      <c r="E61" s="1113">
        <v>0</v>
      </c>
      <c r="F61" s="1114"/>
      <c r="G61" s="1113">
        <v>0</v>
      </c>
      <c r="H61" s="1114"/>
      <c r="I61" s="1113">
        <v>0</v>
      </c>
      <c r="J61" s="1114"/>
      <c r="K61" s="1113">
        <v>0</v>
      </c>
      <c r="L61" s="1114"/>
      <c r="M61" s="1113">
        <v>0</v>
      </c>
      <c r="N61" s="1114"/>
      <c r="O61" s="1113">
        <v>0</v>
      </c>
      <c r="P61" s="1114"/>
      <c r="Q61" s="1113">
        <v>0</v>
      </c>
      <c r="R61" s="1114"/>
      <c r="S61" s="1113">
        <v>0</v>
      </c>
      <c r="T61" s="1106"/>
      <c r="U61" s="1114">
        <f t="shared" si="0"/>
        <v>0</v>
      </c>
      <c r="V61" s="1106"/>
      <c r="W61" s="1113">
        <v>1038</v>
      </c>
      <c r="X61" s="1115" t="s">
        <v>83</v>
      </c>
      <c r="Y61" s="1113">
        <v>11681</v>
      </c>
      <c r="Z61" s="1115"/>
      <c r="AA61" s="1113">
        <v>232</v>
      </c>
      <c r="AB61" s="1106"/>
      <c r="AC61" s="1114">
        <f t="shared" si="1"/>
        <v>12951</v>
      </c>
      <c r="AD61" s="1106"/>
      <c r="AE61" s="1113">
        <v>11915</v>
      </c>
    </row>
    <row r="62" spans="1:32" s="1117" customFormat="1" ht="15" customHeight="1">
      <c r="A62" s="1117" t="s">
        <v>2119</v>
      </c>
      <c r="B62" s="1117" t="s">
        <v>83</v>
      </c>
      <c r="C62" s="1113">
        <v>0</v>
      </c>
      <c r="D62" s="1114"/>
      <c r="E62" s="1113">
        <v>0</v>
      </c>
      <c r="F62" s="1114"/>
      <c r="G62" s="1113">
        <v>0</v>
      </c>
      <c r="H62" s="1114"/>
      <c r="I62" s="1113">
        <v>0</v>
      </c>
      <c r="J62" s="1114"/>
      <c r="K62" s="1113">
        <v>0</v>
      </c>
      <c r="L62" s="1114"/>
      <c r="M62" s="1113">
        <v>0</v>
      </c>
      <c r="N62" s="1114"/>
      <c r="O62" s="1113">
        <v>0</v>
      </c>
      <c r="P62" s="1114"/>
      <c r="Q62" s="1113">
        <v>0</v>
      </c>
      <c r="R62" s="1114"/>
      <c r="S62" s="1113">
        <v>0</v>
      </c>
      <c r="T62" s="1106"/>
      <c r="U62" s="1114">
        <f t="shared" si="0"/>
        <v>0</v>
      </c>
      <c r="V62" s="1106"/>
      <c r="W62" s="1113">
        <v>891</v>
      </c>
      <c r="X62" s="1115" t="s">
        <v>83</v>
      </c>
      <c r="Y62" s="1113">
        <v>232</v>
      </c>
      <c r="Z62" s="1115"/>
      <c r="AA62" s="1113">
        <v>528</v>
      </c>
      <c r="AB62" s="1106"/>
      <c r="AC62" s="1114">
        <f t="shared" si="1"/>
        <v>1651</v>
      </c>
      <c r="AD62" s="1106"/>
      <c r="AE62" s="1113">
        <v>1490</v>
      </c>
      <c r="AF62" s="1155"/>
    </row>
    <row r="63" spans="1:32" s="1117" customFormat="1" ht="15" customHeight="1">
      <c r="A63" s="1117" t="s">
        <v>1084</v>
      </c>
      <c r="B63" s="1117" t="s">
        <v>83</v>
      </c>
      <c r="C63" s="1113">
        <v>0</v>
      </c>
      <c r="D63" s="1114"/>
      <c r="E63" s="1113">
        <v>0</v>
      </c>
      <c r="F63" s="1114"/>
      <c r="G63" s="1113">
        <v>0</v>
      </c>
      <c r="H63" s="1114"/>
      <c r="I63" s="1113">
        <v>0</v>
      </c>
      <c r="J63" s="1114"/>
      <c r="K63" s="1113">
        <v>0</v>
      </c>
      <c r="L63" s="1114"/>
      <c r="M63" s="1113">
        <v>100514</v>
      </c>
      <c r="N63" s="1114"/>
      <c r="O63" s="1113">
        <v>0</v>
      </c>
      <c r="P63" s="1114"/>
      <c r="Q63" s="1113">
        <v>0</v>
      </c>
      <c r="R63" s="1114"/>
      <c r="S63" s="1113">
        <v>0</v>
      </c>
      <c r="T63" s="1106"/>
      <c r="U63" s="1114">
        <f t="shared" si="0"/>
        <v>100514</v>
      </c>
      <c r="V63" s="1106"/>
      <c r="W63" s="1113">
        <v>3077</v>
      </c>
      <c r="X63" s="1115" t="s">
        <v>83</v>
      </c>
      <c r="Y63" s="1113">
        <v>747</v>
      </c>
      <c r="Z63" s="1115"/>
      <c r="AA63" s="1113">
        <v>0</v>
      </c>
      <c r="AB63" s="1106"/>
      <c r="AC63" s="1114">
        <f t="shared" si="1"/>
        <v>104338</v>
      </c>
      <c r="AD63" s="1106"/>
      <c r="AE63" s="1113">
        <v>107535</v>
      </c>
      <c r="AF63" s="1155"/>
    </row>
    <row r="64" spans="1:32" s="1117" customFormat="1" ht="15" customHeight="1">
      <c r="A64" s="1117" t="s">
        <v>1122</v>
      </c>
      <c r="B64" s="1117" t="s">
        <v>83</v>
      </c>
      <c r="C64" s="1113">
        <v>0</v>
      </c>
      <c r="D64" s="1114"/>
      <c r="E64" s="1113">
        <v>0</v>
      </c>
      <c r="F64" s="1114"/>
      <c r="G64" s="1113">
        <v>0</v>
      </c>
      <c r="H64" s="1114"/>
      <c r="I64" s="1113">
        <v>0</v>
      </c>
      <c r="J64" s="1114"/>
      <c r="K64" s="1113">
        <v>0</v>
      </c>
      <c r="L64" s="1114"/>
      <c r="M64" s="1113">
        <v>0</v>
      </c>
      <c r="N64" s="1114"/>
      <c r="O64" s="1113">
        <v>0</v>
      </c>
      <c r="P64" s="1114"/>
      <c r="Q64" s="1113">
        <v>0</v>
      </c>
      <c r="R64" s="1114"/>
      <c r="S64" s="1113">
        <v>0</v>
      </c>
      <c r="T64" s="1106"/>
      <c r="U64" s="1114">
        <f t="shared" si="0"/>
        <v>0</v>
      </c>
      <c r="V64" s="1106"/>
      <c r="W64" s="1113">
        <v>0</v>
      </c>
      <c r="X64" s="1115" t="s">
        <v>83</v>
      </c>
      <c r="Y64" s="1113">
        <v>0</v>
      </c>
      <c r="Z64" s="1115"/>
      <c r="AA64" s="1113">
        <v>0</v>
      </c>
      <c r="AB64" s="1106"/>
      <c r="AC64" s="1114">
        <f t="shared" si="1"/>
        <v>0</v>
      </c>
      <c r="AD64" s="1106"/>
      <c r="AE64" s="1113">
        <v>0</v>
      </c>
      <c r="AF64" s="1155"/>
    </row>
    <row r="65" spans="1:32" s="1117" customFormat="1" ht="15" customHeight="1" thickBot="1">
      <c r="A65" s="1156" t="s">
        <v>1123</v>
      </c>
      <c r="B65" s="1117" t="s">
        <v>83</v>
      </c>
      <c r="C65" s="1279">
        <f>ROUND(SUM(C16:C64),1)</f>
        <v>4091325</v>
      </c>
      <c r="D65" s="1280" t="s">
        <v>83</v>
      </c>
      <c r="E65" s="1279">
        <f>ROUND(SUM(E16:E64),1)</f>
        <v>3102</v>
      </c>
      <c r="F65" s="1280" t="s">
        <v>83</v>
      </c>
      <c r="G65" s="1279">
        <f>ROUND(SUM(G16:G64),1)</f>
        <v>60255</v>
      </c>
      <c r="H65" s="1280" t="s">
        <v>83</v>
      </c>
      <c r="I65" s="1279">
        <f>ROUND(SUM(I16:I64),1)</f>
        <v>57725695</v>
      </c>
      <c r="J65" s="1280" t="s">
        <v>83</v>
      </c>
      <c r="K65" s="1279">
        <f>ROUND(SUM(K16:K64),1)</f>
        <v>17121308</v>
      </c>
      <c r="L65" s="1123"/>
      <c r="M65" s="1279">
        <f>ROUND(SUM(M16:M64),1)</f>
        <v>2941336</v>
      </c>
      <c r="N65" s="1123"/>
      <c r="O65" s="1279">
        <f>ROUND(SUM(O16:O64),1)</f>
        <v>6400318</v>
      </c>
      <c r="P65" s="1123"/>
      <c r="Q65" s="1279">
        <f>ROUND(SUM(Q16:Q64),1)</f>
        <v>181491</v>
      </c>
      <c r="R65" s="1123"/>
      <c r="S65" s="1279">
        <f>ROUND(SUM(S16:S64),1)</f>
        <v>101025</v>
      </c>
      <c r="T65" s="1123"/>
      <c r="U65" s="1279">
        <f>ROUND(SUM(U16:U64),1)</f>
        <v>88625855</v>
      </c>
      <c r="V65" s="1123"/>
      <c r="W65" s="1279">
        <f>ROUND(SUM(W16:W64),1)</f>
        <v>869559</v>
      </c>
      <c r="X65" s="1123"/>
      <c r="Y65" s="1279">
        <f>ROUND(SUM(Y16:Y64),1)</f>
        <v>2324661</v>
      </c>
      <c r="Z65" s="1123"/>
      <c r="AA65" s="1279">
        <f>ROUND(SUM(AA16:AA64),1)</f>
        <v>426798</v>
      </c>
      <c r="AB65" s="1123"/>
      <c r="AC65" s="1279">
        <f>ROUND(SUM(AC16:AC64),1)</f>
        <v>92246873</v>
      </c>
      <c r="AD65" s="1123"/>
      <c r="AE65" s="1279">
        <f>ROUND(SUM(AE16:AE64),1)</f>
        <v>90842914</v>
      </c>
      <c r="AF65" s="1155"/>
    </row>
    <row r="66" spans="1:32" s="1117" customFormat="1" ht="12" thickTop="1">
      <c r="C66" s="1167"/>
      <c r="E66" s="1167"/>
      <c r="G66" s="1167"/>
      <c r="I66" s="1167"/>
      <c r="K66" s="1167"/>
      <c r="M66" s="1167"/>
      <c r="O66" s="1167"/>
      <c r="Q66" s="1167"/>
      <c r="S66" s="1167"/>
      <c r="U66" s="1167"/>
      <c r="W66" s="1167"/>
      <c r="Y66" s="1167"/>
      <c r="AA66" s="1167"/>
      <c r="AC66" s="1167"/>
      <c r="AE66" s="1167"/>
      <c r="AF66" s="1155"/>
    </row>
    <row r="67" spans="1:32" s="1117" customFormat="1" ht="11.25">
      <c r="AF67" s="1155"/>
    </row>
    <row r="68" spans="1:32" s="1151" customFormat="1" ht="15">
      <c r="A68" s="1152"/>
      <c r="B68" s="1152"/>
      <c r="C68" s="1152"/>
      <c r="D68" s="1152"/>
      <c r="E68" s="1152"/>
      <c r="F68" s="1152"/>
      <c r="G68" s="1152"/>
      <c r="H68" s="1152"/>
      <c r="I68" s="1152"/>
      <c r="J68" s="1152"/>
      <c r="K68" s="1152"/>
      <c r="L68" s="1152"/>
      <c r="M68" s="1152"/>
      <c r="N68" s="1152"/>
      <c r="O68" s="1152"/>
      <c r="P68" s="1152"/>
      <c r="Q68" s="1152"/>
      <c r="R68" s="1152"/>
      <c r="S68" s="1152"/>
      <c r="T68" s="1152"/>
      <c r="U68" s="1152"/>
      <c r="V68" s="1152"/>
      <c r="W68" s="1152"/>
      <c r="X68" s="1152"/>
      <c r="Y68" s="1152"/>
      <c r="Z68" s="1152"/>
      <c r="AA68" s="1152"/>
      <c r="AB68" s="1152"/>
      <c r="AC68" s="1152"/>
      <c r="AD68" s="1152"/>
      <c r="AE68" s="1152"/>
    </row>
    <row r="69" spans="1:32" ht="15">
      <c r="A69" s="848"/>
      <c r="B69" s="848"/>
      <c r="C69" s="848"/>
      <c r="D69" s="848"/>
      <c r="E69" s="848"/>
      <c r="F69" s="848"/>
      <c r="G69" s="848"/>
      <c r="H69" s="848"/>
      <c r="I69" s="848"/>
      <c r="J69" s="848"/>
      <c r="K69" s="848"/>
      <c r="L69" s="848"/>
      <c r="M69" s="848"/>
      <c r="N69" s="848"/>
      <c r="O69" s="848"/>
      <c r="P69" s="848"/>
      <c r="Q69" s="848"/>
      <c r="R69" s="848"/>
      <c r="S69" s="848"/>
      <c r="T69" s="848"/>
      <c r="U69" s="848"/>
      <c r="V69" s="848"/>
      <c r="W69" s="260"/>
      <c r="X69" s="848"/>
      <c r="Y69" s="848"/>
      <c r="Z69" s="848"/>
      <c r="AA69" s="848"/>
      <c r="AB69" s="848"/>
      <c r="AC69" s="260"/>
      <c r="AD69" s="848"/>
      <c r="AE69" s="848"/>
    </row>
    <row r="70" spans="1:32" ht="15">
      <c r="A70" s="1598"/>
      <c r="B70" s="1599"/>
      <c r="C70" s="1599"/>
      <c r="D70" s="1599"/>
      <c r="E70" s="1599"/>
      <c r="F70" s="1599"/>
      <c r="G70" s="1599"/>
      <c r="H70" s="1599"/>
      <c r="I70" s="1599"/>
      <c r="J70" s="1599"/>
      <c r="K70" s="1599"/>
      <c r="L70" s="1599"/>
      <c r="M70" s="1599"/>
      <c r="N70" s="1599"/>
      <c r="O70" s="1599"/>
      <c r="P70" s="1599"/>
      <c r="Q70" s="1599"/>
      <c r="R70" s="1599"/>
      <c r="S70" s="1599"/>
      <c r="T70" s="1599"/>
      <c r="U70" s="1599"/>
      <c r="V70" s="848"/>
      <c r="W70" s="260"/>
      <c r="X70" s="848"/>
      <c r="Y70" s="848"/>
      <c r="Z70" s="848"/>
      <c r="AA70" s="848"/>
      <c r="AB70" s="848"/>
      <c r="AC70" s="260"/>
      <c r="AD70" s="848"/>
      <c r="AE70" s="848"/>
    </row>
    <row r="71" spans="1:32" ht="15">
      <c r="A71" s="1599"/>
      <c r="B71" s="1599"/>
      <c r="C71" s="1599"/>
      <c r="D71" s="1599"/>
      <c r="E71" s="1599"/>
      <c r="F71" s="1599"/>
      <c r="G71" s="1599"/>
      <c r="H71" s="1599"/>
      <c r="I71" s="1599"/>
      <c r="J71" s="1599"/>
      <c r="K71" s="1599"/>
      <c r="L71" s="1599"/>
      <c r="M71" s="1599"/>
      <c r="N71" s="1599"/>
      <c r="O71" s="1599"/>
      <c r="P71" s="1599"/>
      <c r="Q71" s="1599"/>
      <c r="R71" s="1599"/>
      <c r="S71" s="1599"/>
      <c r="T71" s="848"/>
      <c r="U71" s="848"/>
      <c r="V71" s="848"/>
      <c r="W71" s="260"/>
      <c r="X71" s="848"/>
      <c r="Y71" s="848"/>
      <c r="Z71" s="848"/>
      <c r="AA71" s="848"/>
      <c r="AB71" s="848"/>
      <c r="AC71" s="260"/>
      <c r="AD71" s="848"/>
      <c r="AE71" s="848"/>
    </row>
    <row r="72" spans="1:32" ht="15">
      <c r="A72" s="848"/>
      <c r="B72" s="848"/>
      <c r="C72" s="848"/>
      <c r="D72" s="848"/>
      <c r="E72" s="848"/>
      <c r="F72" s="848"/>
      <c r="G72" s="848"/>
      <c r="H72" s="848"/>
      <c r="I72" s="848"/>
      <c r="J72" s="848"/>
      <c r="K72" s="848"/>
      <c r="L72" s="848"/>
      <c r="M72" s="848"/>
      <c r="N72" s="848"/>
      <c r="O72" s="848"/>
      <c r="P72" s="848"/>
      <c r="Q72" s="848"/>
      <c r="R72" s="848"/>
      <c r="S72" s="848"/>
      <c r="T72" s="848"/>
      <c r="U72" s="848"/>
      <c r="V72" s="848"/>
      <c r="W72" s="260"/>
      <c r="X72" s="848"/>
      <c r="Y72" s="848"/>
      <c r="Z72" s="848"/>
      <c r="AA72" s="848"/>
      <c r="AB72" s="848"/>
      <c r="AC72" s="260"/>
      <c r="AD72" s="848"/>
      <c r="AE72" s="848"/>
    </row>
  </sheetData>
  <sortState xmlns:xlrd2="http://schemas.microsoft.com/office/spreadsheetml/2017/richdata2" ref="A16:AE64">
    <sortCondition ref="A16:A64"/>
  </sortState>
  <mergeCells count="2">
    <mergeCell ref="A70:U70"/>
    <mergeCell ref="A71:S71"/>
  </mergeCells>
  <pageMargins left="0.6" right="0.5" top="0.75" bottom="0.25" header="0" footer="0.25"/>
  <pageSetup scale="48" firstPageNumber="112" orientation="landscape" useFirstPageNumber="1" r:id="rId1"/>
  <headerFooter scaleWithDoc="0">
    <oddFooter xml:space="preserve">&amp;R&amp;8 112&amp;12
</oddFooter>
  </headerFooter>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66"/>
  <sheetViews>
    <sheetView showGridLines="0" zoomScale="80" zoomScaleNormal="80" workbookViewId="0"/>
  </sheetViews>
  <sheetFormatPr defaultColWidth="8.77734375" defaultRowHeight="12.75"/>
  <cols>
    <col min="1" max="1" width="42.77734375" style="1288" customWidth="1"/>
    <col min="2" max="2" width="2.44140625" style="1288" customWidth="1"/>
    <col min="3" max="3" width="3.5546875" style="1288" customWidth="1"/>
    <col min="4" max="4" width="18.77734375" style="1288" customWidth="1"/>
    <col min="5" max="5" width="2.109375" style="1288" customWidth="1"/>
    <col min="6" max="6" width="18.109375" style="1288" customWidth="1"/>
    <col min="7" max="7" width="2.109375" style="1288" customWidth="1"/>
    <col min="8" max="8" width="17.5546875" style="1288" customWidth="1"/>
    <col min="9" max="9" width="2.109375" style="1288" customWidth="1"/>
    <col min="10" max="10" width="19.77734375" style="1288" customWidth="1"/>
    <col min="11" max="11" width="2" style="1288" customWidth="1"/>
    <col min="12" max="12" width="19.109375" style="1288" customWidth="1"/>
    <col min="13" max="13" width="2.109375" style="1288" customWidth="1"/>
    <col min="14" max="14" width="17.77734375" style="1288" customWidth="1"/>
    <col min="15" max="15" width="2.109375" style="1288" customWidth="1"/>
    <col min="16" max="16" width="19.109375" style="1288" customWidth="1"/>
    <col min="17" max="17" width="2.109375" style="1288" customWidth="1"/>
    <col min="18" max="18" width="17" style="1288" customWidth="1"/>
    <col min="19" max="19" width="2.109375" style="1288" customWidth="1"/>
    <col min="20" max="20" width="21" style="1288" customWidth="1"/>
    <col min="21" max="21" width="2.109375" style="1288" customWidth="1"/>
    <col min="22" max="22" width="18.109375" style="1288" customWidth="1"/>
    <col min="23" max="24" width="9.77734375" style="1288" customWidth="1"/>
    <col min="25" max="25" width="25.77734375" style="1288" customWidth="1"/>
    <col min="26" max="16384" width="8.77734375" style="1288"/>
  </cols>
  <sheetData>
    <row r="1" spans="1:22" ht="15">
      <c r="A1" s="581" t="s">
        <v>76</v>
      </c>
    </row>
    <row r="3" spans="1:22" ht="20.85" customHeight="1">
      <c r="A3" s="1456" t="s">
        <v>77</v>
      </c>
      <c r="B3" s="1289"/>
      <c r="C3" s="1289"/>
      <c r="D3" s="1289"/>
      <c r="E3" s="1289"/>
      <c r="F3" s="1289"/>
      <c r="G3" s="1289"/>
      <c r="H3" s="1289"/>
      <c r="I3" s="1289"/>
      <c r="J3" s="1289"/>
      <c r="K3" s="1289"/>
      <c r="L3" s="1289"/>
      <c r="M3" s="1289"/>
      <c r="N3" s="1289"/>
      <c r="O3" s="1289"/>
      <c r="P3" s="1289"/>
      <c r="Q3" s="1289"/>
      <c r="R3" s="1289"/>
      <c r="S3" s="1290"/>
      <c r="T3" s="1290"/>
      <c r="U3" s="1290"/>
      <c r="V3" s="1290"/>
    </row>
    <row r="4" spans="1:22" ht="20.85" customHeight="1">
      <c r="A4" s="1456" t="s">
        <v>78</v>
      </c>
      <c r="B4" s="1289"/>
      <c r="C4" s="1289"/>
      <c r="D4" s="1289"/>
      <c r="E4" s="1289"/>
      <c r="F4" s="1289"/>
      <c r="G4" s="1289"/>
      <c r="H4" s="1289"/>
      <c r="I4" s="1289"/>
      <c r="J4" s="1289"/>
      <c r="K4" s="1289"/>
      <c r="L4" s="1289"/>
      <c r="M4" s="1289"/>
      <c r="N4" s="1289"/>
      <c r="O4" s="1289"/>
      <c r="P4" s="1289"/>
      <c r="Q4" s="1289"/>
      <c r="S4" s="1289"/>
      <c r="T4" s="1289"/>
      <c r="U4" s="1289"/>
      <c r="V4" s="1457" t="s">
        <v>119</v>
      </c>
    </row>
    <row r="5" spans="1:22" ht="20.85" customHeight="1">
      <c r="A5" s="1458" t="s">
        <v>120</v>
      </c>
      <c r="B5" s="1289"/>
      <c r="C5" s="1289"/>
      <c r="D5" s="1289"/>
      <c r="E5" s="1289"/>
      <c r="F5" s="1289"/>
      <c r="G5" s="1289"/>
      <c r="H5" s="1289"/>
      <c r="I5" s="1289"/>
      <c r="J5" s="1289"/>
      <c r="K5" s="1289"/>
      <c r="L5" s="1289"/>
      <c r="M5" s="1289"/>
      <c r="N5" s="1289"/>
      <c r="O5" s="1289"/>
      <c r="P5" s="1289"/>
      <c r="Q5" s="1289"/>
      <c r="R5" s="1289"/>
      <c r="S5" s="1289"/>
      <c r="T5" s="1289"/>
      <c r="U5" s="1289"/>
      <c r="V5" s="1289"/>
    </row>
    <row r="6" spans="1:22" ht="20.85" customHeight="1">
      <c r="A6" s="1456" t="s">
        <v>2266</v>
      </c>
      <c r="B6" s="1289"/>
      <c r="C6" s="1289"/>
      <c r="D6" s="1289"/>
      <c r="E6" s="1289"/>
      <c r="F6" s="1289"/>
      <c r="G6" s="1289"/>
      <c r="H6" s="1289"/>
      <c r="I6" s="1289"/>
      <c r="J6" s="1289"/>
      <c r="K6" s="1289"/>
      <c r="L6" s="1289"/>
      <c r="M6" s="1289"/>
      <c r="N6" s="1289"/>
      <c r="O6" s="1289"/>
      <c r="P6" s="1289"/>
      <c r="Q6" s="1289"/>
      <c r="R6" s="1289"/>
      <c r="S6" s="1289"/>
      <c r="T6" s="1289"/>
      <c r="U6" s="1289"/>
      <c r="V6" s="1289"/>
    </row>
    <row r="7" spans="1:22" ht="20.25">
      <c r="A7" s="1291" t="s">
        <v>81</v>
      </c>
      <c r="B7" s="33"/>
      <c r="C7" s="33"/>
      <c r="D7" s="1289"/>
      <c r="E7" s="1289"/>
      <c r="F7" s="1289"/>
      <c r="G7" s="1289"/>
      <c r="H7" s="1289"/>
      <c r="I7" s="1289"/>
      <c r="J7" s="1289"/>
      <c r="K7" s="1289"/>
      <c r="L7" s="1289"/>
      <c r="M7" s="1289"/>
      <c r="N7" s="1289"/>
      <c r="O7" s="1289"/>
      <c r="P7" s="1289"/>
      <c r="Q7" s="1289"/>
      <c r="R7" s="1289"/>
      <c r="S7" s="33"/>
      <c r="T7" s="1289"/>
      <c r="U7" s="1289"/>
      <c r="V7" s="1289"/>
    </row>
    <row r="8" spans="1:22">
      <c r="A8" s="33"/>
      <c r="B8" s="33"/>
      <c r="C8" s="33"/>
      <c r="D8" s="1289"/>
      <c r="E8" s="1289"/>
      <c r="F8" s="1459"/>
      <c r="G8" s="1289"/>
      <c r="H8" s="1289"/>
      <c r="I8" s="1289"/>
      <c r="J8" s="1289"/>
      <c r="K8" s="1289"/>
      <c r="L8" s="1289"/>
      <c r="M8" s="1289"/>
      <c r="N8" s="1289"/>
      <c r="O8" s="1289"/>
      <c r="P8" s="1289"/>
      <c r="Q8" s="1289"/>
      <c r="R8" s="1289"/>
      <c r="S8" s="33"/>
      <c r="T8" s="1289"/>
      <c r="U8" s="1289"/>
      <c r="V8" s="1289"/>
    </row>
    <row r="9" spans="1:22">
      <c r="A9" s="33"/>
      <c r="B9" s="33"/>
      <c r="C9" s="33"/>
      <c r="D9" s="1289"/>
      <c r="E9" s="1289"/>
      <c r="F9" s="1289"/>
      <c r="G9" s="1289"/>
      <c r="H9" s="1289"/>
      <c r="I9" s="1289"/>
      <c r="J9" s="1289"/>
      <c r="K9" s="1289"/>
      <c r="L9" s="1289"/>
      <c r="M9" s="1289"/>
      <c r="N9" s="1289"/>
      <c r="O9" s="1289"/>
      <c r="P9" s="1289"/>
      <c r="Q9" s="1289"/>
      <c r="R9" s="1289"/>
      <c r="S9" s="33"/>
      <c r="T9" s="1289"/>
      <c r="U9" s="1289"/>
      <c r="V9" s="1289"/>
    </row>
    <row r="10" spans="1:22" ht="15.75" customHeight="1">
      <c r="A10" s="34"/>
      <c r="B10" s="34"/>
      <c r="C10" s="34"/>
      <c r="D10" s="35"/>
      <c r="E10" s="35"/>
      <c r="F10" s="35"/>
      <c r="G10" s="35"/>
      <c r="H10" s="35"/>
      <c r="I10" s="35"/>
      <c r="J10" s="35"/>
      <c r="K10" s="35"/>
      <c r="L10" s="35"/>
      <c r="M10" s="35"/>
      <c r="N10" s="35"/>
      <c r="O10" s="35"/>
      <c r="P10" s="35"/>
      <c r="Q10" s="35"/>
      <c r="R10" s="35"/>
      <c r="S10" s="34"/>
      <c r="U10" s="1460"/>
      <c r="V10" s="1460"/>
    </row>
    <row r="11" spans="1:22" ht="15" customHeight="1">
      <c r="A11" s="34"/>
      <c r="B11" s="34"/>
      <c r="C11" s="34"/>
      <c r="D11" s="1461" t="s">
        <v>2182</v>
      </c>
      <c r="E11" s="1460"/>
      <c r="F11" s="1460"/>
      <c r="G11" s="35"/>
      <c r="H11" s="1460" t="s">
        <v>2183</v>
      </c>
      <c r="I11" s="1460"/>
      <c r="J11" s="1460"/>
      <c r="K11" s="35"/>
      <c r="L11" s="1460" t="s">
        <v>2184</v>
      </c>
      <c r="M11" s="1460"/>
      <c r="N11" s="1460"/>
      <c r="O11" s="35"/>
      <c r="P11" s="1460" t="s">
        <v>2185</v>
      </c>
      <c r="Q11" s="1460"/>
      <c r="R11" s="1460"/>
      <c r="S11" s="34"/>
      <c r="T11" s="1460" t="s">
        <v>121</v>
      </c>
      <c r="U11" s="1460"/>
      <c r="V11" s="1460"/>
    </row>
    <row r="12" spans="1:22" ht="7.9" customHeight="1">
      <c r="A12" s="34"/>
      <c r="B12" s="34"/>
      <c r="C12" s="34"/>
      <c r="D12" s="1462"/>
      <c r="E12" s="1462"/>
      <c r="F12" s="1462"/>
      <c r="G12" s="35"/>
      <c r="H12" s="1462"/>
      <c r="I12" s="1462"/>
      <c r="J12" s="1462"/>
      <c r="K12" s="35"/>
      <c r="L12" s="1462"/>
      <c r="M12" s="1462"/>
      <c r="N12" s="1462"/>
      <c r="O12" s="35"/>
      <c r="P12" s="1462"/>
      <c r="Q12" s="1462"/>
      <c r="R12" s="1462"/>
      <c r="S12" s="34"/>
      <c r="T12" s="1462"/>
      <c r="U12" s="1462"/>
      <c r="V12" s="1462"/>
    </row>
    <row r="13" spans="1:22" ht="21" customHeight="1">
      <c r="A13" s="34"/>
      <c r="B13" s="34"/>
      <c r="C13" s="1292"/>
      <c r="D13" s="1463" t="s">
        <v>2267</v>
      </c>
      <c r="E13" s="1464"/>
      <c r="F13" s="1463" t="s">
        <v>2188</v>
      </c>
      <c r="G13" s="1464"/>
      <c r="H13" s="1465" t="str">
        <f>D13</f>
        <v xml:space="preserve"> MARCH 31, 2026</v>
      </c>
      <c r="I13" s="1464"/>
      <c r="J13" s="1465" t="str">
        <f>F13</f>
        <v xml:space="preserve"> MARCH 31, 2025</v>
      </c>
      <c r="K13" s="1464"/>
      <c r="L13" s="1465" t="str">
        <f>D13</f>
        <v xml:space="preserve"> MARCH 31, 2026</v>
      </c>
      <c r="M13" s="1464"/>
      <c r="N13" s="1465" t="str">
        <f>F13</f>
        <v xml:space="preserve"> MARCH 31, 2025</v>
      </c>
      <c r="O13" s="35"/>
      <c r="P13" s="1465" t="str">
        <f>D13</f>
        <v xml:space="preserve"> MARCH 31, 2026</v>
      </c>
      <c r="Q13" s="1466"/>
      <c r="R13" s="1465" t="str">
        <f>F13</f>
        <v xml:space="preserve"> MARCH 31, 2025</v>
      </c>
      <c r="S13" s="34"/>
      <c r="T13" s="1465" t="str">
        <f>D13</f>
        <v xml:space="preserve"> MARCH 31, 2026</v>
      </c>
      <c r="U13" s="1466"/>
      <c r="V13" s="1465" t="str">
        <f>F13</f>
        <v xml:space="preserve"> MARCH 31, 2025</v>
      </c>
    </row>
    <row r="14" spans="1:22" ht="16.350000000000001" customHeight="1">
      <c r="A14" s="7" t="s">
        <v>122</v>
      </c>
      <c r="B14" s="34"/>
      <c r="C14" s="1292"/>
      <c r="D14" s="1467"/>
      <c r="E14" s="1292"/>
      <c r="F14" s="1467"/>
      <c r="G14" s="1292"/>
      <c r="H14" s="1467"/>
      <c r="I14" s="1292"/>
      <c r="J14" s="1467"/>
      <c r="K14" s="1292"/>
      <c r="L14" s="1467"/>
      <c r="M14" s="1292"/>
      <c r="N14" s="1467"/>
      <c r="O14" s="1292"/>
      <c r="P14" s="1467"/>
      <c r="Q14" s="1292"/>
      <c r="R14" s="1467"/>
      <c r="S14" s="34"/>
      <c r="T14" s="1468"/>
      <c r="U14" s="34"/>
      <c r="V14" s="1468"/>
    </row>
    <row r="15" spans="1:22" ht="16.350000000000001" customHeight="1">
      <c r="A15" s="7" t="s">
        <v>123</v>
      </c>
      <c r="B15" s="34"/>
      <c r="C15" s="1292"/>
      <c r="D15" s="1292"/>
      <c r="E15" s="1292"/>
      <c r="F15" s="1292"/>
      <c r="G15" s="1292"/>
      <c r="H15" s="1292"/>
      <c r="I15" s="1292"/>
      <c r="J15" s="1292"/>
      <c r="K15" s="1292"/>
      <c r="L15" s="1292"/>
      <c r="M15" s="1292"/>
      <c r="N15" s="1292"/>
      <c r="O15" s="1292"/>
      <c r="P15" s="1292"/>
      <c r="Q15" s="1292"/>
      <c r="R15" s="1292"/>
      <c r="S15" s="34"/>
      <c r="T15" s="34"/>
      <c r="U15" s="34"/>
      <c r="V15" s="34"/>
    </row>
    <row r="16" spans="1:22" s="21" customFormat="1" ht="16.350000000000001" customHeight="1">
      <c r="A16" s="1469" t="s">
        <v>124</v>
      </c>
      <c r="B16" s="1470"/>
      <c r="C16" s="1292" t="s">
        <v>83</v>
      </c>
      <c r="D16" s="1471">
        <v>64680111</v>
      </c>
      <c r="E16" s="307"/>
      <c r="F16" s="1471">
        <v>59826597</v>
      </c>
      <c r="G16" s="307"/>
      <c r="H16" s="1471">
        <v>0</v>
      </c>
      <c r="I16" s="307"/>
      <c r="J16" s="1471">
        <v>0</v>
      </c>
      <c r="K16" s="307"/>
      <c r="L16" s="1471">
        <v>0</v>
      </c>
      <c r="M16" s="307"/>
      <c r="N16" s="1471">
        <v>0</v>
      </c>
      <c r="O16" s="307"/>
      <c r="P16" s="1471">
        <v>0</v>
      </c>
      <c r="Q16" s="307"/>
      <c r="R16" s="1471">
        <v>0</v>
      </c>
      <c r="S16" s="307"/>
      <c r="T16" s="36">
        <f>ROUND(SUM(D16)+SUM(H16)+SUM(L16)+SUM(P16),0)</f>
        <v>64680111</v>
      </c>
      <c r="U16" s="307"/>
      <c r="V16" s="36">
        <f>ROUND(SUM(F16)+SUM(J16)+SUM(N16)+SUM(R16),0)</f>
        <v>59826597</v>
      </c>
    </row>
    <row r="17" spans="1:22" ht="16.350000000000001" customHeight="1">
      <c r="A17" s="34" t="s">
        <v>125</v>
      </c>
      <c r="B17" s="34"/>
      <c r="C17" s="1292" t="s">
        <v>83</v>
      </c>
      <c r="D17" s="1472">
        <v>14874609</v>
      </c>
      <c r="E17" s="1473"/>
      <c r="F17" s="1472">
        <v>12298866</v>
      </c>
      <c r="G17" s="55"/>
      <c r="H17" s="1472">
        <v>0</v>
      </c>
      <c r="I17" s="1473"/>
      <c r="J17" s="1472">
        <v>0</v>
      </c>
      <c r="K17" s="55"/>
      <c r="L17" s="1472">
        <v>0</v>
      </c>
      <c r="M17" s="1473"/>
      <c r="N17" s="1472">
        <v>0</v>
      </c>
      <c r="O17" s="55"/>
      <c r="P17" s="1472">
        <v>0</v>
      </c>
      <c r="Q17" s="1473"/>
      <c r="R17" s="1472">
        <v>0</v>
      </c>
      <c r="S17" s="55"/>
      <c r="T17" s="848">
        <f>ROUND(SUM(D17)+SUM(H17)+SUM(L17)+SUM(P17),0)</f>
        <v>14874609</v>
      </c>
      <c r="U17" s="55"/>
      <c r="V17" s="848">
        <f>ROUND(SUM(F17)+SUM(J17)+SUM(N17)+SUM(R17),0)</f>
        <v>12298866</v>
      </c>
    </row>
    <row r="18" spans="1:22" ht="16.350000000000001" customHeight="1">
      <c r="A18" s="1474" t="s">
        <v>126</v>
      </c>
      <c r="B18" s="34"/>
      <c r="C18" s="1292" t="s">
        <v>83</v>
      </c>
      <c r="D18" s="1472">
        <v>4710751</v>
      </c>
      <c r="E18" s="1473"/>
      <c r="F18" s="1472">
        <v>3763814</v>
      </c>
      <c r="G18" s="55"/>
      <c r="H18" s="1472">
        <v>0</v>
      </c>
      <c r="I18" s="1473"/>
      <c r="J18" s="1472">
        <v>0</v>
      </c>
      <c r="K18" s="55"/>
      <c r="L18" s="1472">
        <v>0</v>
      </c>
      <c r="M18" s="1473"/>
      <c r="N18" s="1472">
        <v>0</v>
      </c>
      <c r="O18" s="55"/>
      <c r="P18" s="1472">
        <v>0</v>
      </c>
      <c r="Q18" s="1473"/>
      <c r="R18" s="1472">
        <v>0</v>
      </c>
      <c r="S18" s="55"/>
      <c r="T18" s="848">
        <f t="shared" ref="T18:V20" si="0">ROUND(SUM(D18)+SUM(H18)+SUM(L18)+SUM(P18),0)</f>
        <v>4710751</v>
      </c>
      <c r="U18" s="55"/>
      <c r="V18" s="848">
        <f t="shared" si="0"/>
        <v>3763814</v>
      </c>
    </row>
    <row r="19" spans="1:22" ht="16.350000000000001" customHeight="1">
      <c r="A19" s="34" t="s">
        <v>127</v>
      </c>
      <c r="B19" s="34"/>
      <c r="C19" s="1292" t="s">
        <v>83</v>
      </c>
      <c r="D19" s="1472">
        <v>-1596566</v>
      </c>
      <c r="E19" s="1473"/>
      <c r="F19" s="1472">
        <v>-1369673</v>
      </c>
      <c r="G19" s="55"/>
      <c r="H19" s="1472">
        <v>0</v>
      </c>
      <c r="I19" s="1473"/>
      <c r="J19" s="1472">
        <v>0</v>
      </c>
      <c r="K19" s="55"/>
      <c r="L19" s="1472">
        <v>0</v>
      </c>
      <c r="M19" s="1473"/>
      <c r="N19" s="1472">
        <v>0</v>
      </c>
      <c r="O19" s="55"/>
      <c r="P19" s="1472">
        <v>0</v>
      </c>
      <c r="Q19" s="1473"/>
      <c r="R19" s="1472">
        <v>0</v>
      </c>
      <c r="S19" s="55"/>
      <c r="T19" s="848">
        <f t="shared" si="0"/>
        <v>-1596566</v>
      </c>
      <c r="U19" s="55"/>
      <c r="V19" s="848">
        <f t="shared" si="0"/>
        <v>-1369673</v>
      </c>
    </row>
    <row r="20" spans="1:22" ht="16.350000000000001" customHeight="1">
      <c r="A20" s="34" t="s">
        <v>128</v>
      </c>
      <c r="B20" s="34"/>
      <c r="C20" s="1292" t="s">
        <v>83</v>
      </c>
      <c r="D20" s="1472">
        <v>2016706</v>
      </c>
      <c r="E20" s="1473"/>
      <c r="F20" s="1472">
        <v>1842421</v>
      </c>
      <c r="G20" s="55"/>
      <c r="H20" s="1472">
        <v>0</v>
      </c>
      <c r="I20" s="1473"/>
      <c r="J20" s="1472">
        <v>0</v>
      </c>
      <c r="K20" s="55"/>
      <c r="L20" s="1472">
        <v>0</v>
      </c>
      <c r="M20" s="1473"/>
      <c r="N20" s="1472">
        <v>0</v>
      </c>
      <c r="O20" s="55"/>
      <c r="P20" s="1472">
        <v>0</v>
      </c>
      <c r="Q20" s="1473"/>
      <c r="R20" s="1472">
        <v>0</v>
      </c>
      <c r="S20" s="55"/>
      <c r="T20" s="848">
        <f t="shared" si="0"/>
        <v>2016706</v>
      </c>
      <c r="U20" s="55"/>
      <c r="V20" s="848">
        <f t="shared" si="0"/>
        <v>1842421</v>
      </c>
    </row>
    <row r="21" spans="1:22" ht="16.350000000000001" customHeight="1">
      <c r="A21" s="34" t="s">
        <v>129</v>
      </c>
      <c r="B21" s="34"/>
      <c r="C21" s="1292" t="s">
        <v>83</v>
      </c>
      <c r="D21" s="1475">
        <f>ROUND(SUM(D16:D20),0)</f>
        <v>84685611</v>
      </c>
      <c r="E21" s="55"/>
      <c r="F21" s="1475">
        <f>ROUND(SUM(F16:F20),0)</f>
        <v>76362025</v>
      </c>
      <c r="G21" s="55"/>
      <c r="H21" s="1475">
        <f>ROUND(SUM(H16:H20),0)</f>
        <v>0</v>
      </c>
      <c r="I21" s="55"/>
      <c r="J21" s="1475">
        <f>ROUND(SUM(J16:J20),0)</f>
        <v>0</v>
      </c>
      <c r="K21" s="55"/>
      <c r="L21" s="1475">
        <f>ROUND(SUM(L16:L20),0)</f>
        <v>0</v>
      </c>
      <c r="M21" s="55"/>
      <c r="N21" s="1475">
        <f>ROUND(SUM(N16:N20),0)</f>
        <v>0</v>
      </c>
      <c r="O21" s="55"/>
      <c r="P21" s="1475">
        <f>ROUND(SUM(P16:P20),0)</f>
        <v>0</v>
      </c>
      <c r="Q21" s="55"/>
      <c r="R21" s="1475">
        <f>ROUND(SUM(R16:R20),0)</f>
        <v>0</v>
      </c>
      <c r="S21" s="55"/>
      <c r="T21" s="1476">
        <f>ROUND(SUM(D21)+SUM(H21)+SUM(L21)+SUM(P21),0)</f>
        <v>84685611</v>
      </c>
      <c r="U21" s="55"/>
      <c r="V21" s="1476">
        <f>ROUND(SUM(F21)+SUM(J21)+SUM(N21)+SUM(R21),0)</f>
        <v>76362025</v>
      </c>
    </row>
    <row r="22" spans="1:22" ht="16.350000000000001" customHeight="1">
      <c r="A22" s="34" t="s">
        <v>130</v>
      </c>
      <c r="B22" s="34"/>
      <c r="C22" s="1292" t="s">
        <v>83</v>
      </c>
      <c r="D22" s="1472">
        <v>-1349378</v>
      </c>
      <c r="E22" s="1473"/>
      <c r="F22" s="1472">
        <v>-1448470</v>
      </c>
      <c r="G22" s="55"/>
      <c r="H22" s="1472">
        <f>-D22</f>
        <v>1349378</v>
      </c>
      <c r="I22" s="1473"/>
      <c r="J22" s="1472">
        <f>-F22</f>
        <v>1448470</v>
      </c>
      <c r="K22" s="55"/>
      <c r="L22" s="1472">
        <v>0</v>
      </c>
      <c r="M22" s="1473"/>
      <c r="N22" s="1472">
        <v>0</v>
      </c>
      <c r="O22" s="55"/>
      <c r="P22" s="1472">
        <v>0</v>
      </c>
      <c r="Q22" s="1473"/>
      <c r="R22" s="1472">
        <v>0</v>
      </c>
      <c r="S22" s="55"/>
      <c r="T22" s="848">
        <f t="shared" ref="T22:V23" si="1">ROUND(SUM(D22)+SUM(H22)+SUM(L22)+SUM(P22),0)</f>
        <v>0</v>
      </c>
      <c r="U22" s="55"/>
      <c r="V22" s="848">
        <f t="shared" si="1"/>
        <v>0</v>
      </c>
    </row>
    <row r="23" spans="1:22" ht="16.350000000000001" customHeight="1">
      <c r="A23" s="34" t="s">
        <v>131</v>
      </c>
      <c r="B23" s="34"/>
      <c r="C23" s="1292" t="s">
        <v>83</v>
      </c>
      <c r="D23" s="1472">
        <v>-33705434</v>
      </c>
      <c r="E23" s="1473"/>
      <c r="F23" s="1472">
        <v>-30600866</v>
      </c>
      <c r="G23" s="55"/>
      <c r="H23" s="1472">
        <v>0</v>
      </c>
      <c r="I23" s="1473"/>
      <c r="J23" s="1472">
        <v>0</v>
      </c>
      <c r="K23" s="55"/>
      <c r="L23" s="1472">
        <f>-D23</f>
        <v>33705434</v>
      </c>
      <c r="M23" s="1473"/>
      <c r="N23" s="1472">
        <f>-F23</f>
        <v>30600866</v>
      </c>
      <c r="O23" s="55"/>
      <c r="P23" s="1472">
        <v>0</v>
      </c>
      <c r="Q23" s="1473"/>
      <c r="R23" s="1472">
        <v>0</v>
      </c>
      <c r="S23" s="55"/>
      <c r="T23" s="848">
        <f t="shared" si="1"/>
        <v>0</v>
      </c>
      <c r="U23" s="55"/>
      <c r="V23" s="848">
        <f>ROUND(SUM(F23)+SUM(J23)+SUM(N23)+SUM(R23),0)</f>
        <v>0</v>
      </c>
    </row>
    <row r="24" spans="1:22" ht="16.350000000000001" customHeight="1">
      <c r="A24" s="1474" t="s">
        <v>132</v>
      </c>
      <c r="B24" s="34"/>
      <c r="C24" s="1292" t="s">
        <v>83</v>
      </c>
      <c r="D24" s="1472">
        <v>-17274743</v>
      </c>
      <c r="E24" s="1473"/>
      <c r="F24" s="1472">
        <v>-15160293</v>
      </c>
      <c r="G24" s="55"/>
      <c r="H24" s="1472">
        <v>0</v>
      </c>
      <c r="I24" s="1473"/>
      <c r="J24" s="1472">
        <v>0</v>
      </c>
      <c r="K24" s="55"/>
      <c r="L24" s="1472">
        <v>0</v>
      </c>
      <c r="M24" s="1473"/>
      <c r="N24" s="1472">
        <v>0</v>
      </c>
      <c r="O24" s="55"/>
      <c r="P24" s="1472">
        <v>0</v>
      </c>
      <c r="Q24" s="1473"/>
      <c r="R24" s="1472">
        <v>0</v>
      </c>
      <c r="S24" s="55"/>
      <c r="T24" s="848">
        <f>ROUND(SUM(D24)+SUM(H24)+SUM(L24)+SUM(P24),0)</f>
        <v>-17274743</v>
      </c>
      <c r="U24" s="55"/>
      <c r="V24" s="848">
        <f>ROUND(SUM(F24)+SUM(J24)+SUM(N24)+SUM(R24),0)</f>
        <v>-15160293</v>
      </c>
    </row>
    <row r="25" spans="1:22" ht="16.5" customHeight="1">
      <c r="A25" s="35" t="s">
        <v>133</v>
      </c>
      <c r="B25" s="7"/>
      <c r="C25" s="1477" t="s">
        <v>83</v>
      </c>
      <c r="D25" s="1478">
        <f>ROUND(SUM(D21:D24),0)</f>
        <v>32356056</v>
      </c>
      <c r="E25" s="1473"/>
      <c r="F25" s="1478">
        <f>ROUND(SUM(F21:F24),0)</f>
        <v>29152396</v>
      </c>
      <c r="G25" s="1473"/>
      <c r="H25" s="1478">
        <f>ROUND(SUM(H21:H24),0)</f>
        <v>1349378</v>
      </c>
      <c r="I25" s="1473"/>
      <c r="J25" s="1478">
        <f>ROUND(SUM(J21:J24),0)</f>
        <v>1448470</v>
      </c>
      <c r="K25" s="1473"/>
      <c r="L25" s="1478">
        <f>ROUND(SUM(L21:L24),0)</f>
        <v>33705434</v>
      </c>
      <c r="M25" s="1473"/>
      <c r="N25" s="1478">
        <f>ROUND(SUM(N21:N24),0)</f>
        <v>30600866</v>
      </c>
      <c r="O25" s="1473"/>
      <c r="P25" s="1478">
        <f>ROUND(SUM(P21:P24),0)</f>
        <v>0</v>
      </c>
      <c r="Q25" s="1473"/>
      <c r="R25" s="1478">
        <f>ROUND(SUM(R21:R24),0)</f>
        <v>0</v>
      </c>
      <c r="S25" s="887"/>
      <c r="T25" s="1479">
        <f>ROUND(SUM(D25)+SUM(H25)+SUM(L25)+SUM(P25),0)</f>
        <v>67410868</v>
      </c>
      <c r="U25" s="887"/>
      <c r="V25" s="1479">
        <f>ROUND(SUM(F25)+SUM(J25)+SUM(N25)+SUM(R25),0)</f>
        <v>61201732</v>
      </c>
    </row>
    <row r="26" spans="1:22" ht="8.1" customHeight="1">
      <c r="A26" s="35"/>
      <c r="B26" s="34"/>
      <c r="C26" s="1292"/>
      <c r="D26" s="1480"/>
      <c r="E26" s="55"/>
      <c r="F26" s="1480"/>
      <c r="G26" s="55"/>
      <c r="H26" s="1480"/>
      <c r="I26" s="55"/>
      <c r="J26" s="1480"/>
      <c r="K26" s="55"/>
      <c r="L26" s="1480"/>
      <c r="M26" s="55"/>
      <c r="N26" s="1480"/>
      <c r="O26" s="55"/>
      <c r="P26" s="1480"/>
      <c r="Q26" s="55"/>
      <c r="R26" s="1480"/>
      <c r="S26" s="848"/>
      <c r="T26" s="1481"/>
      <c r="U26" s="848"/>
      <c r="V26" s="1481"/>
    </row>
    <row r="27" spans="1:22" ht="16.5" customHeight="1">
      <c r="A27" s="7" t="s">
        <v>134</v>
      </c>
      <c r="B27" s="34"/>
      <c r="C27" s="1292"/>
      <c r="D27" s="55"/>
      <c r="E27" s="55"/>
      <c r="F27" s="55"/>
      <c r="G27" s="55"/>
      <c r="H27" s="55"/>
      <c r="I27" s="55"/>
      <c r="J27" s="55"/>
      <c r="K27" s="55"/>
      <c r="L27" s="55"/>
      <c r="M27" s="55"/>
      <c r="N27" s="55"/>
      <c r="O27" s="55"/>
      <c r="P27" s="55"/>
      <c r="Q27" s="55"/>
      <c r="R27" s="55"/>
      <c r="S27" s="848"/>
      <c r="T27" s="848"/>
      <c r="U27" s="848"/>
      <c r="V27" s="848"/>
    </row>
    <row r="28" spans="1:22" ht="14.25" customHeight="1">
      <c r="A28" s="34" t="s">
        <v>135</v>
      </c>
      <c r="B28" s="34"/>
      <c r="C28" s="1292" t="s">
        <v>83</v>
      </c>
      <c r="D28" s="1472">
        <v>10084810</v>
      </c>
      <c r="E28" s="1473"/>
      <c r="F28" s="1472">
        <v>9520018</v>
      </c>
      <c r="G28" s="55"/>
      <c r="H28" s="1472">
        <v>1397000</v>
      </c>
      <c r="I28" s="1473"/>
      <c r="J28" s="1472">
        <v>1314000</v>
      </c>
      <c r="K28" s="55"/>
      <c r="L28" s="1472">
        <v>10079828</v>
      </c>
      <c r="M28" s="1473"/>
      <c r="N28" s="1472">
        <v>9514738</v>
      </c>
      <c r="O28" s="55"/>
      <c r="P28" s="1472">
        <v>0</v>
      </c>
      <c r="Q28" s="1473"/>
      <c r="R28" s="1472">
        <v>0</v>
      </c>
      <c r="S28" s="848"/>
      <c r="T28" s="848">
        <f>ROUND(SUM(D28)+SUM(H28)+SUM(L28)+SUM(P28),0)</f>
        <v>21561638</v>
      </c>
      <c r="U28" s="848"/>
      <c r="V28" s="848">
        <f>ROUND(SUM(+F28+J28+N28+R28),0)</f>
        <v>20348756</v>
      </c>
    </row>
    <row r="29" spans="1:22" ht="14.25" customHeight="1">
      <c r="A29" s="34" t="s">
        <v>136</v>
      </c>
      <c r="B29" s="34"/>
      <c r="C29" s="1292" t="s">
        <v>83</v>
      </c>
      <c r="D29" s="1472">
        <v>0</v>
      </c>
      <c r="E29" s="1473"/>
      <c r="F29" s="1472">
        <v>0</v>
      </c>
      <c r="G29" s="55"/>
      <c r="H29" s="1472">
        <v>42000</v>
      </c>
      <c r="I29" s="1473"/>
      <c r="J29" s="1472">
        <v>33000</v>
      </c>
      <c r="K29" s="55"/>
      <c r="L29" s="1472">
        <v>0</v>
      </c>
      <c r="M29" s="1473"/>
      <c r="N29" s="1472">
        <v>0</v>
      </c>
      <c r="O29" s="55"/>
      <c r="P29" s="1472">
        <v>106000</v>
      </c>
      <c r="Q29" s="1473"/>
      <c r="R29" s="1472">
        <v>104000</v>
      </c>
      <c r="S29" s="848"/>
      <c r="T29" s="848">
        <f t="shared" ref="T29:T35" si="2">ROUND(SUM(D29)+SUM(H29)+SUM(L29)+SUM(P29),0)</f>
        <v>148000</v>
      </c>
      <c r="U29" s="848"/>
      <c r="V29" s="848">
        <f t="shared" ref="V29:V35" si="3">ROUND(SUM(+F29+J29+N29+R29),0)</f>
        <v>137000</v>
      </c>
    </row>
    <row r="30" spans="1:22" ht="14.25" customHeight="1">
      <c r="A30" s="1474" t="s">
        <v>2147</v>
      </c>
      <c r="B30" s="34"/>
      <c r="C30" s="1292" t="s">
        <v>83</v>
      </c>
      <c r="D30" s="1472">
        <v>227687</v>
      </c>
      <c r="E30" s="1473"/>
      <c r="F30" s="1472">
        <v>244853</v>
      </c>
      <c r="G30" s="55"/>
      <c r="H30" s="1472">
        <v>513129</v>
      </c>
      <c r="I30" s="1473"/>
      <c r="J30" s="1472">
        <v>552983</v>
      </c>
      <c r="K30" s="55"/>
      <c r="L30" s="1472">
        <v>0</v>
      </c>
      <c r="M30" s="1473"/>
      <c r="N30" s="1472">
        <v>0</v>
      </c>
      <c r="O30" s="55"/>
      <c r="P30" s="1472">
        <v>0</v>
      </c>
      <c r="Q30" s="1473"/>
      <c r="R30" s="1472">
        <v>0</v>
      </c>
      <c r="S30" s="848"/>
      <c r="T30" s="848">
        <f t="shared" si="2"/>
        <v>740816</v>
      </c>
      <c r="U30" s="848"/>
      <c r="V30" s="848">
        <f t="shared" si="3"/>
        <v>797836</v>
      </c>
    </row>
    <row r="31" spans="1:22" ht="14.25" customHeight="1">
      <c r="A31" s="1474" t="s">
        <v>2148</v>
      </c>
      <c r="B31" s="34"/>
      <c r="C31" s="1482" t="s">
        <v>83</v>
      </c>
      <c r="D31" s="1472">
        <v>0</v>
      </c>
      <c r="E31" s="1473"/>
      <c r="F31" s="1472">
        <v>0</v>
      </c>
      <c r="G31" s="55"/>
      <c r="H31" s="1472">
        <v>198452</v>
      </c>
      <c r="I31" s="1473"/>
      <c r="J31" s="1472">
        <v>129101</v>
      </c>
      <c r="K31" s="55"/>
      <c r="L31" s="1472">
        <v>0</v>
      </c>
      <c r="M31" s="1473"/>
      <c r="N31" s="1472">
        <v>0</v>
      </c>
      <c r="O31" s="55"/>
      <c r="P31" s="1472">
        <v>0</v>
      </c>
      <c r="Q31" s="1473"/>
      <c r="R31" s="1472">
        <v>0</v>
      </c>
      <c r="S31" s="848"/>
      <c r="T31" s="848">
        <f t="shared" ref="T31:T32" si="4">ROUND(SUM(D31)+SUM(H31)+SUM(L31)+SUM(P31),0)</f>
        <v>198452</v>
      </c>
      <c r="U31" s="848"/>
      <c r="V31" s="848">
        <f t="shared" ref="V31" si="5">ROUND(SUM(+F31+J31+N31+R31),0)</f>
        <v>129101</v>
      </c>
    </row>
    <row r="32" spans="1:22" ht="14.25" customHeight="1">
      <c r="A32" s="1483" t="s">
        <v>2149</v>
      </c>
      <c r="B32" s="34"/>
      <c r="C32" s="1292" t="s">
        <v>83</v>
      </c>
      <c r="D32" s="1472">
        <v>0</v>
      </c>
      <c r="E32" s="1473"/>
      <c r="F32" s="1472">
        <v>0</v>
      </c>
      <c r="G32" s="55"/>
      <c r="H32" s="1472">
        <v>105036</v>
      </c>
      <c r="I32" s="1473"/>
      <c r="J32" s="1472">
        <v>103626</v>
      </c>
      <c r="K32" s="55"/>
      <c r="L32" s="1472">
        <v>0</v>
      </c>
      <c r="M32" s="1473"/>
      <c r="N32" s="1472">
        <v>0</v>
      </c>
      <c r="O32" s="55"/>
      <c r="P32" s="1472">
        <v>384762</v>
      </c>
      <c r="Q32" s="1473"/>
      <c r="R32" s="1472">
        <v>382830</v>
      </c>
      <c r="S32" s="848"/>
      <c r="T32" s="848">
        <f t="shared" si="4"/>
        <v>489798</v>
      </c>
      <c r="U32" s="848"/>
      <c r="V32" s="848">
        <f t="shared" si="3"/>
        <v>486456</v>
      </c>
    </row>
    <row r="33" spans="1:22" ht="14.25" customHeight="1">
      <c r="A33" s="1483" t="s">
        <v>2150</v>
      </c>
      <c r="B33" s="34"/>
      <c r="C33" s="1482" t="s">
        <v>83</v>
      </c>
      <c r="D33" s="1472">
        <v>1375</v>
      </c>
      <c r="E33" s="1473"/>
      <c r="F33" s="1472">
        <v>1600</v>
      </c>
      <c r="G33" s="55"/>
      <c r="H33" s="1472">
        <v>25</v>
      </c>
      <c r="I33" s="1473"/>
      <c r="J33" s="1472">
        <v>400</v>
      </c>
      <c r="K33" s="55"/>
      <c r="L33" s="1472">
        <v>0</v>
      </c>
      <c r="M33" s="1473"/>
      <c r="N33" s="1472">
        <v>0</v>
      </c>
      <c r="O33" s="55"/>
      <c r="P33" s="1472">
        <v>0</v>
      </c>
      <c r="Q33" s="1473"/>
      <c r="R33" s="1472">
        <v>0</v>
      </c>
      <c r="S33" s="848"/>
      <c r="T33" s="848">
        <f t="shared" ref="T33" si="6">ROUND(SUM(D33)+SUM(H33)+SUM(L33)+SUM(P33),0)</f>
        <v>1400</v>
      </c>
      <c r="U33" s="848"/>
      <c r="V33" s="848">
        <f t="shared" ref="V33" si="7">ROUND(SUM(+F33+J33+N33+R33),0)</f>
        <v>2000</v>
      </c>
    </row>
    <row r="34" spans="1:22" ht="14.25" customHeight="1">
      <c r="A34" s="1483" t="s">
        <v>2151</v>
      </c>
      <c r="B34" s="34"/>
      <c r="C34" s="1292" t="s">
        <v>83</v>
      </c>
      <c r="D34" s="1472">
        <v>268261</v>
      </c>
      <c r="E34" s="1473"/>
      <c r="F34" s="1472">
        <v>269445</v>
      </c>
      <c r="G34" s="55"/>
      <c r="H34" s="1472">
        <v>0</v>
      </c>
      <c r="I34" s="1473"/>
      <c r="J34" s="1472">
        <v>0</v>
      </c>
      <c r="K34" s="55"/>
      <c r="L34" s="1472">
        <v>0</v>
      </c>
      <c r="M34" s="1473"/>
      <c r="N34" s="1472">
        <v>0</v>
      </c>
      <c r="O34" s="55"/>
      <c r="P34" s="1472">
        <v>0</v>
      </c>
      <c r="Q34" s="1473"/>
      <c r="R34" s="1472">
        <v>0</v>
      </c>
      <c r="S34" s="848"/>
      <c r="T34" s="848">
        <f t="shared" si="2"/>
        <v>268261</v>
      </c>
      <c r="U34" s="848"/>
      <c r="V34" s="848">
        <f t="shared" si="3"/>
        <v>269445</v>
      </c>
    </row>
    <row r="35" spans="1:22" ht="14.25" customHeight="1">
      <c r="A35" s="34" t="s">
        <v>137</v>
      </c>
      <c r="B35" s="34"/>
      <c r="C35" s="1292" t="s">
        <v>83</v>
      </c>
      <c r="D35" s="1472">
        <v>0</v>
      </c>
      <c r="E35" s="1473"/>
      <c r="F35" s="1472">
        <v>0</v>
      </c>
      <c r="G35" s="55"/>
      <c r="H35" s="1472">
        <v>558</v>
      </c>
      <c r="I35" s="1473"/>
      <c r="J35" s="1472">
        <v>1943</v>
      </c>
      <c r="K35" s="55"/>
      <c r="L35" s="1472">
        <v>0</v>
      </c>
      <c r="M35" s="1473"/>
      <c r="N35" s="1472">
        <v>0</v>
      </c>
      <c r="O35" s="55"/>
      <c r="P35" s="1472">
        <v>134130</v>
      </c>
      <c r="Q35" s="1473"/>
      <c r="R35" s="1472">
        <v>135851</v>
      </c>
      <c r="S35" s="848"/>
      <c r="T35" s="848">
        <f t="shared" si="2"/>
        <v>134688</v>
      </c>
      <c r="U35" s="848"/>
      <c r="V35" s="848">
        <f t="shared" si="3"/>
        <v>137794</v>
      </c>
    </row>
    <row r="36" spans="1:22" ht="14.25" customHeight="1">
      <c r="A36" s="1474" t="s">
        <v>138</v>
      </c>
      <c r="B36" s="34"/>
      <c r="C36" s="1292" t="s">
        <v>83</v>
      </c>
      <c r="D36" s="1472">
        <v>0</v>
      </c>
      <c r="E36" s="1473"/>
      <c r="F36" s="1472">
        <v>0</v>
      </c>
      <c r="G36" s="55"/>
      <c r="H36" s="1472">
        <v>18941</v>
      </c>
      <c r="I36" s="1473"/>
      <c r="J36" s="1472">
        <v>21060</v>
      </c>
      <c r="K36" s="55"/>
      <c r="L36" s="1472">
        <v>0</v>
      </c>
      <c r="M36" s="1473"/>
      <c r="N36" s="1472">
        <v>0</v>
      </c>
      <c r="O36" s="55"/>
      <c r="P36" s="1472">
        <v>0</v>
      </c>
      <c r="Q36" s="1473"/>
      <c r="R36" s="1472">
        <v>0</v>
      </c>
      <c r="S36" s="848"/>
      <c r="T36" s="848">
        <f t="shared" ref="T36" si="8">ROUND(SUM(D36)+SUM(H36)+SUM(L36)+SUM(P36),0)</f>
        <v>18941</v>
      </c>
      <c r="U36" s="848"/>
      <c r="V36" s="848">
        <f t="shared" ref="V36" si="9">ROUND(SUM(+F36+J36+N36+R36),0)</f>
        <v>21060</v>
      </c>
    </row>
    <row r="37" spans="1:22" ht="14.25" customHeight="1">
      <c r="A37" s="1474" t="s">
        <v>139</v>
      </c>
      <c r="B37" s="34"/>
      <c r="C37" s="1482" t="s">
        <v>83</v>
      </c>
      <c r="D37" s="1472">
        <v>22205</v>
      </c>
      <c r="E37" s="1473"/>
      <c r="F37" s="1472">
        <v>20561</v>
      </c>
      <c r="G37" s="55"/>
      <c r="H37" s="1472">
        <v>0</v>
      </c>
      <c r="I37" s="1473"/>
      <c r="J37" s="1472">
        <v>0</v>
      </c>
      <c r="K37" s="55"/>
      <c r="L37" s="1472">
        <v>0</v>
      </c>
      <c r="M37" s="1473"/>
      <c r="N37" s="1472">
        <v>0</v>
      </c>
      <c r="O37" s="55"/>
      <c r="P37" s="1472">
        <v>0</v>
      </c>
      <c r="Q37" s="1473"/>
      <c r="R37" s="1472">
        <v>0</v>
      </c>
      <c r="S37" s="848"/>
      <c r="T37" s="848">
        <f t="shared" ref="T37" si="10">ROUND(SUM(D37)+SUM(H37)+SUM(L37)+SUM(P37),0)</f>
        <v>22205</v>
      </c>
      <c r="U37" s="848"/>
      <c r="V37" s="848">
        <f t="shared" ref="V37" si="11">ROUND(SUM(+F37+J37+N37+R37),0)</f>
        <v>20561</v>
      </c>
    </row>
    <row r="38" spans="1:22" ht="18" customHeight="1">
      <c r="A38" s="35" t="s">
        <v>140</v>
      </c>
      <c r="B38" s="35"/>
      <c r="C38" s="1292" t="s">
        <v>83</v>
      </c>
      <c r="D38" s="1455">
        <f>ROUND(SUM(D28:D37),0)</f>
        <v>10604338</v>
      </c>
      <c r="E38" s="1484"/>
      <c r="F38" s="1455">
        <f>ROUND(SUM(F28:F37),0)</f>
        <v>10056477</v>
      </c>
      <c r="G38" s="1484"/>
      <c r="H38" s="1455">
        <f>ROUND(SUM(H28:H37),0)</f>
        <v>2275141</v>
      </c>
      <c r="I38" s="1484"/>
      <c r="J38" s="1455">
        <f>ROUND(SUM(J28:J37),0)</f>
        <v>2156113</v>
      </c>
      <c r="K38" s="1484"/>
      <c r="L38" s="1455">
        <f>ROUND(SUM(L28:L37),0)</f>
        <v>10079828</v>
      </c>
      <c r="M38" s="1484"/>
      <c r="N38" s="1455">
        <f>ROUND(SUM(N28:N37),0)</f>
        <v>9514738</v>
      </c>
      <c r="O38" s="1484"/>
      <c r="P38" s="1455">
        <f>ROUND(SUM(P28:P37),0)</f>
        <v>624892</v>
      </c>
      <c r="Q38" s="1484"/>
      <c r="R38" s="1455">
        <f>ROUND(SUM(R28:R37),0)</f>
        <v>622681</v>
      </c>
      <c r="S38" s="150"/>
      <c r="T38" s="174">
        <f>ROUND(SUM(T28:T37),0)</f>
        <v>23584199</v>
      </c>
      <c r="U38" s="150"/>
      <c r="V38" s="174">
        <f>ROUND(SUM(V28:V37),0)</f>
        <v>22350009</v>
      </c>
    </row>
    <row r="39" spans="1:22" ht="8.1" customHeight="1">
      <c r="A39" s="34"/>
      <c r="B39" s="34"/>
      <c r="C39" s="1292"/>
      <c r="D39" s="1480"/>
      <c r="E39" s="55"/>
      <c r="F39" s="1480"/>
      <c r="G39" s="55"/>
      <c r="H39" s="1480"/>
      <c r="I39" s="55"/>
      <c r="J39" s="1480"/>
      <c r="K39" s="55"/>
      <c r="L39" s="1480"/>
      <c r="M39" s="55"/>
      <c r="N39" s="1480"/>
      <c r="O39" s="55"/>
      <c r="P39" s="1480"/>
      <c r="Q39" s="55"/>
      <c r="R39" s="1480"/>
      <c r="S39" s="848"/>
      <c r="T39" s="1481"/>
      <c r="U39" s="848"/>
      <c r="V39" s="1481"/>
    </row>
    <row r="40" spans="1:22" ht="16.5" customHeight="1">
      <c r="A40" s="7" t="s">
        <v>141</v>
      </c>
      <c r="B40" s="34"/>
      <c r="C40" s="1292"/>
      <c r="D40" s="55"/>
      <c r="E40" s="55"/>
      <c r="F40" s="55"/>
      <c r="G40" s="55"/>
      <c r="H40" s="55"/>
      <c r="I40" s="55"/>
      <c r="J40" s="55"/>
      <c r="K40" s="55"/>
      <c r="L40" s="55"/>
      <c r="M40" s="55"/>
      <c r="N40" s="55"/>
      <c r="O40" s="55"/>
      <c r="P40" s="55"/>
      <c r="Q40" s="55"/>
      <c r="R40" s="55"/>
      <c r="S40" s="848"/>
      <c r="T40" s="848"/>
      <c r="U40" s="848"/>
      <c r="V40" s="848"/>
    </row>
    <row r="41" spans="1:22" ht="14.25" customHeight="1">
      <c r="A41" s="34" t="s">
        <v>142</v>
      </c>
      <c r="B41" s="34"/>
      <c r="C41" s="1292" t="s">
        <v>83</v>
      </c>
      <c r="D41" s="1472">
        <v>6666428</v>
      </c>
      <c r="E41" s="55"/>
      <c r="F41" s="1472">
        <v>6788192</v>
      </c>
      <c r="G41" s="55"/>
      <c r="H41" s="1472">
        <v>1809082</v>
      </c>
      <c r="I41" s="55"/>
      <c r="J41" s="1472">
        <v>1888347</v>
      </c>
      <c r="K41" s="55"/>
      <c r="L41" s="1472">
        <v>0</v>
      </c>
      <c r="M41" s="55"/>
      <c r="N41" s="1472">
        <v>0</v>
      </c>
      <c r="O41" s="55"/>
      <c r="P41" s="1472">
        <v>0</v>
      </c>
      <c r="Q41" s="55"/>
      <c r="R41" s="1472">
        <v>0</v>
      </c>
      <c r="S41" s="848"/>
      <c r="T41" s="848">
        <f>ROUND(SUM(D41)+SUM(H41)+SUM(L41)+SUM(P41),0)</f>
        <v>8475510</v>
      </c>
      <c r="U41" s="848"/>
      <c r="V41" s="848">
        <f>ROUND(SUM(+F41+J41+N41+R41),0)</f>
        <v>8676539</v>
      </c>
    </row>
    <row r="42" spans="1:22" ht="14.25" customHeight="1">
      <c r="A42" s="1483" t="s">
        <v>143</v>
      </c>
      <c r="B42" s="34"/>
      <c r="C42" s="1292" t="s">
        <v>83</v>
      </c>
      <c r="D42" s="1472">
        <v>389113</v>
      </c>
      <c r="E42" s="55"/>
      <c r="F42" s="1472">
        <v>405880</v>
      </c>
      <c r="G42" s="55"/>
      <c r="H42" s="1472">
        <v>113146</v>
      </c>
      <c r="I42" s="55"/>
      <c r="J42" s="1472">
        <v>99766</v>
      </c>
      <c r="K42" s="55"/>
      <c r="L42" s="1472">
        <v>0</v>
      </c>
      <c r="M42" s="55"/>
      <c r="N42" s="1472">
        <v>0</v>
      </c>
      <c r="O42" s="55"/>
      <c r="P42" s="1472">
        <v>10753</v>
      </c>
      <c r="Q42" s="55"/>
      <c r="R42" s="1472">
        <v>10383</v>
      </c>
      <c r="S42" s="848"/>
      <c r="T42" s="848">
        <f t="shared" ref="T42:T46" si="12">ROUND(SUM(D42)+SUM(H42)+SUM(L42)+SUM(P42),0)</f>
        <v>513012</v>
      </c>
      <c r="U42" s="848"/>
      <c r="V42" s="848">
        <f t="shared" ref="V42:V46" si="13">ROUND(SUM(+F42+J42+N42+R42),0)</f>
        <v>516029</v>
      </c>
    </row>
    <row r="43" spans="1:22" ht="14.25" customHeight="1">
      <c r="A43" s="34" t="s">
        <v>144</v>
      </c>
      <c r="B43" s="34"/>
      <c r="C43" s="1292" t="s">
        <v>83</v>
      </c>
      <c r="D43" s="1472">
        <v>2624342</v>
      </c>
      <c r="E43" s="55"/>
      <c r="F43" s="1472">
        <v>2696741</v>
      </c>
      <c r="G43" s="55"/>
      <c r="H43" s="1472">
        <v>266556</v>
      </c>
      <c r="I43" s="55"/>
      <c r="J43" s="1472">
        <v>308943</v>
      </c>
      <c r="K43" s="55"/>
      <c r="L43" s="1472">
        <v>0</v>
      </c>
      <c r="M43" s="55"/>
      <c r="N43" s="1472">
        <v>0</v>
      </c>
      <c r="O43" s="55"/>
      <c r="P43" s="1472">
        <v>0</v>
      </c>
      <c r="Q43" s="55"/>
      <c r="R43" s="1472">
        <v>0</v>
      </c>
      <c r="S43" s="848"/>
      <c r="T43" s="848">
        <f t="shared" si="12"/>
        <v>2890898</v>
      </c>
      <c r="U43" s="848"/>
      <c r="V43" s="848">
        <f t="shared" si="13"/>
        <v>3005684</v>
      </c>
    </row>
    <row r="44" spans="1:22" ht="15" customHeight="1">
      <c r="A44" s="1474" t="s">
        <v>145</v>
      </c>
      <c r="B44" s="34"/>
      <c r="C44" s="1292" t="s">
        <v>83</v>
      </c>
      <c r="D44" s="1472">
        <v>209412</v>
      </c>
      <c r="E44" s="55"/>
      <c r="F44" s="1472">
        <v>277279</v>
      </c>
      <c r="G44" s="55"/>
      <c r="H44" s="1472">
        <v>39317</v>
      </c>
      <c r="I44" s="55"/>
      <c r="J44" s="1472">
        <v>55383</v>
      </c>
      <c r="K44" s="55"/>
      <c r="L44" s="1472">
        <v>0</v>
      </c>
      <c r="M44" s="55"/>
      <c r="N44" s="1472">
        <v>0</v>
      </c>
      <c r="O44" s="55"/>
      <c r="P44" s="1472">
        <v>0</v>
      </c>
      <c r="Q44" s="55"/>
      <c r="R44" s="1472">
        <v>0</v>
      </c>
      <c r="S44" s="848"/>
      <c r="T44" s="848">
        <f t="shared" si="12"/>
        <v>248729</v>
      </c>
      <c r="U44" s="848"/>
      <c r="V44" s="848">
        <f t="shared" si="13"/>
        <v>332662</v>
      </c>
    </row>
    <row r="45" spans="1:22" ht="15" customHeight="1">
      <c r="A45" s="1474" t="s">
        <v>146</v>
      </c>
      <c r="B45" s="34"/>
      <c r="C45" s="1292" t="s">
        <v>83</v>
      </c>
      <c r="D45" s="1472">
        <v>10062858</v>
      </c>
      <c r="E45" s="55"/>
      <c r="F45" s="1472">
        <v>8890429</v>
      </c>
      <c r="G45" s="55"/>
      <c r="H45" s="1472">
        <v>0</v>
      </c>
      <c r="I45" s="55"/>
      <c r="J45" s="1472">
        <v>0</v>
      </c>
      <c r="K45" s="55"/>
      <c r="L45" s="1472">
        <v>10062858</v>
      </c>
      <c r="M45" s="55"/>
      <c r="N45" s="1472">
        <v>8890429</v>
      </c>
      <c r="O45" s="55"/>
      <c r="P45" s="1472">
        <v>0</v>
      </c>
      <c r="Q45" s="55"/>
      <c r="R45" s="1472">
        <v>0</v>
      </c>
      <c r="S45" s="848"/>
      <c r="T45" s="848">
        <f t="shared" si="12"/>
        <v>20125716</v>
      </c>
      <c r="U45" s="848"/>
      <c r="V45" s="848">
        <f t="shared" si="13"/>
        <v>17780858</v>
      </c>
    </row>
    <row r="46" spans="1:22" ht="15" customHeight="1">
      <c r="A46" s="1485" t="s">
        <v>147</v>
      </c>
      <c r="B46" s="34"/>
      <c r="C46" s="1486" t="s">
        <v>83</v>
      </c>
      <c r="D46" s="1472">
        <v>0</v>
      </c>
      <c r="E46" s="55"/>
      <c r="F46" s="1472">
        <v>0</v>
      </c>
      <c r="G46" s="55"/>
      <c r="H46" s="1472">
        <v>439898</v>
      </c>
      <c r="I46" s="55"/>
      <c r="J46" s="1472">
        <v>464884</v>
      </c>
      <c r="K46" s="55"/>
      <c r="L46" s="1472">
        <v>0</v>
      </c>
      <c r="M46" s="55"/>
      <c r="N46" s="1472">
        <v>0</v>
      </c>
      <c r="O46" s="55"/>
      <c r="P46" s="1472">
        <v>561065</v>
      </c>
      <c r="Q46" s="55"/>
      <c r="R46" s="1472">
        <v>595689</v>
      </c>
      <c r="S46" s="848"/>
      <c r="T46" s="848">
        <f t="shared" si="12"/>
        <v>1000963</v>
      </c>
      <c r="U46" s="848"/>
      <c r="V46" s="848">
        <f t="shared" si="13"/>
        <v>1060573</v>
      </c>
    </row>
    <row r="47" spans="1:22" ht="18" customHeight="1">
      <c r="A47" s="35" t="s">
        <v>148</v>
      </c>
      <c r="B47" s="35"/>
      <c r="C47" s="1292" t="s">
        <v>83</v>
      </c>
      <c r="D47" s="1455">
        <f>ROUND(SUM(D41:D46),0)</f>
        <v>19952153</v>
      </c>
      <c r="E47" s="1484"/>
      <c r="F47" s="1455">
        <f>ROUND(SUM(F41:F46),0)</f>
        <v>19058521</v>
      </c>
      <c r="G47" s="1484"/>
      <c r="H47" s="1455">
        <f>ROUND(SUM(H41:H46),0)</f>
        <v>2667999</v>
      </c>
      <c r="I47" s="1484"/>
      <c r="J47" s="1455">
        <f>ROUND(SUM(J41:J46),0)</f>
        <v>2817323</v>
      </c>
      <c r="K47" s="1484"/>
      <c r="L47" s="1455">
        <f>ROUND(SUM(L41:L46),0)</f>
        <v>10062858</v>
      </c>
      <c r="M47" s="1484"/>
      <c r="N47" s="1455">
        <f>ROUND(SUM(N41:N46),0)</f>
        <v>8890429</v>
      </c>
      <c r="O47" s="1484"/>
      <c r="P47" s="1455">
        <f>ROUND(SUM(P41:P46),0)</f>
        <v>571818</v>
      </c>
      <c r="Q47" s="1484"/>
      <c r="R47" s="1455">
        <f>ROUND(SUM(R41:R46),0)</f>
        <v>606072</v>
      </c>
      <c r="S47" s="150"/>
      <c r="T47" s="174">
        <f>ROUND(SUM(T41:T46),0)</f>
        <v>33254828</v>
      </c>
      <c r="U47" s="150"/>
      <c r="V47" s="174">
        <f>ROUND(SUM(V41:V46),0)</f>
        <v>31372345</v>
      </c>
    </row>
    <row r="48" spans="1:22" ht="8.1" customHeight="1">
      <c r="A48" s="34"/>
      <c r="B48" s="34"/>
      <c r="C48" s="1292"/>
      <c r="D48" s="1480"/>
      <c r="E48" s="55"/>
      <c r="F48" s="1480"/>
      <c r="G48" s="55"/>
      <c r="H48" s="1480"/>
      <c r="I48" s="55"/>
      <c r="J48" s="1480"/>
      <c r="K48" s="55"/>
      <c r="L48" s="1480"/>
      <c r="M48" s="55"/>
      <c r="N48" s="1480"/>
      <c r="O48" s="55"/>
      <c r="P48" s="1480"/>
      <c r="Q48" s="55"/>
      <c r="R48" s="1480"/>
      <c r="S48" s="848"/>
      <c r="T48" s="1481"/>
      <c r="U48" s="848"/>
      <c r="V48" s="1481"/>
    </row>
    <row r="49" spans="1:22" ht="16.5" customHeight="1">
      <c r="A49" s="7" t="s">
        <v>149</v>
      </c>
      <c r="B49" s="34"/>
      <c r="C49" s="1292"/>
      <c r="D49" s="55"/>
      <c r="E49" s="55"/>
      <c r="F49" s="55"/>
      <c r="G49" s="55"/>
      <c r="H49" s="55"/>
      <c r="I49" s="55"/>
      <c r="J49" s="55"/>
      <c r="K49" s="55"/>
      <c r="L49" s="55"/>
      <c r="M49" s="55"/>
      <c r="N49" s="55"/>
      <c r="O49" s="55"/>
      <c r="P49" s="55"/>
      <c r="Q49" s="55"/>
      <c r="R49" s="55"/>
      <c r="S49" s="848"/>
      <c r="T49" s="848"/>
      <c r="U49" s="848"/>
      <c r="V49" s="848"/>
    </row>
    <row r="50" spans="1:22" ht="14.25" customHeight="1">
      <c r="A50" s="1487" t="s">
        <v>150</v>
      </c>
      <c r="B50" s="34"/>
      <c r="C50" s="1292" t="s">
        <v>83</v>
      </c>
      <c r="D50" s="1472">
        <v>0</v>
      </c>
      <c r="E50" s="55"/>
      <c r="F50" s="1472">
        <v>0</v>
      </c>
      <c r="G50" s="55"/>
      <c r="H50" s="1472">
        <v>0</v>
      </c>
      <c r="I50" s="55"/>
      <c r="J50" s="1472">
        <v>0</v>
      </c>
      <c r="K50" s="55"/>
      <c r="L50" s="1472">
        <v>0</v>
      </c>
      <c r="M50" s="55"/>
      <c r="N50" s="1472">
        <v>0</v>
      </c>
      <c r="O50" s="55"/>
      <c r="P50" s="1472">
        <v>0</v>
      </c>
      <c r="Q50" s="55"/>
      <c r="R50" s="1472">
        <v>0</v>
      </c>
      <c r="S50" s="848"/>
      <c r="T50" s="848">
        <f>ROUND(SUM(D50)+SUM(H50)+SUM(L50)+SUM(P50),0)</f>
        <v>0</v>
      </c>
      <c r="U50" s="848"/>
      <c r="V50" s="848">
        <f>ROUND(SUM(+F50+J50+N50+R50),0)</f>
        <v>0</v>
      </c>
    </row>
    <row r="51" spans="1:22" ht="15" customHeight="1">
      <c r="A51" s="34" t="s">
        <v>151</v>
      </c>
      <c r="B51" s="34"/>
      <c r="C51" s="1292" t="s">
        <v>83</v>
      </c>
      <c r="D51" s="1472">
        <v>1753444</v>
      </c>
      <c r="E51" s="55"/>
      <c r="F51" s="1472">
        <v>1300942</v>
      </c>
      <c r="G51" s="55"/>
      <c r="H51" s="1472">
        <v>0</v>
      </c>
      <c r="I51" s="55"/>
      <c r="J51" s="1472">
        <v>0</v>
      </c>
      <c r="K51" s="55"/>
      <c r="L51" s="1472">
        <v>0</v>
      </c>
      <c r="M51" s="55"/>
      <c r="N51" s="1472">
        <v>0</v>
      </c>
      <c r="O51" s="55"/>
      <c r="P51" s="1472">
        <v>0</v>
      </c>
      <c r="Q51" s="55"/>
      <c r="R51" s="1472">
        <v>0</v>
      </c>
      <c r="S51" s="848"/>
      <c r="T51" s="848">
        <f t="shared" ref="T51:T54" si="14">ROUND(SUM(D51)+SUM(H51)+SUM(L51)+SUM(P51),0)</f>
        <v>1753444</v>
      </c>
      <c r="U51" s="848"/>
      <c r="V51" s="848">
        <f t="shared" ref="V51:V54" si="15">ROUND(SUM(+F51+J51+N51+R51),0)</f>
        <v>1300942</v>
      </c>
    </row>
    <row r="52" spans="1:22" ht="15" customHeight="1">
      <c r="A52" s="34" t="s">
        <v>152</v>
      </c>
      <c r="B52" s="34"/>
      <c r="C52" s="1292" t="s">
        <v>83</v>
      </c>
      <c r="D52" s="1472">
        <v>12910</v>
      </c>
      <c r="E52" s="55"/>
      <c r="F52" s="1472">
        <v>11665</v>
      </c>
      <c r="G52" s="55"/>
      <c r="H52" s="1472">
        <v>0</v>
      </c>
      <c r="I52" s="55"/>
      <c r="J52" s="1472">
        <v>0</v>
      </c>
      <c r="K52" s="55"/>
      <c r="L52" s="1472">
        <v>0</v>
      </c>
      <c r="M52" s="55"/>
      <c r="N52" s="1472">
        <v>0</v>
      </c>
      <c r="O52" s="55"/>
      <c r="P52" s="1472">
        <v>0</v>
      </c>
      <c r="Q52" s="55"/>
      <c r="R52" s="1472">
        <v>0</v>
      </c>
      <c r="S52" s="848"/>
      <c r="T52" s="848">
        <f t="shared" si="14"/>
        <v>12910</v>
      </c>
      <c r="U52" s="848"/>
      <c r="V52" s="848">
        <f t="shared" si="15"/>
        <v>11665</v>
      </c>
    </row>
    <row r="53" spans="1:22" ht="14.25" customHeight="1">
      <c r="A53" s="34" t="s">
        <v>153</v>
      </c>
      <c r="B53" s="34"/>
      <c r="C53" s="1292" t="s">
        <v>83</v>
      </c>
      <c r="D53" s="1472">
        <v>0</v>
      </c>
      <c r="E53" s="55"/>
      <c r="F53" s="1472">
        <v>0</v>
      </c>
      <c r="G53" s="55"/>
      <c r="H53" s="1472">
        <v>0</v>
      </c>
      <c r="I53" s="55"/>
      <c r="J53" s="1472">
        <v>0</v>
      </c>
      <c r="K53" s="55"/>
      <c r="L53" s="1472">
        <v>1188205</v>
      </c>
      <c r="M53" s="55"/>
      <c r="N53" s="1472">
        <v>1000491</v>
      </c>
      <c r="O53" s="55"/>
      <c r="P53" s="1472">
        <v>257350</v>
      </c>
      <c r="Q53" s="55"/>
      <c r="R53" s="1472">
        <v>257350</v>
      </c>
      <c r="S53" s="848"/>
      <c r="T53" s="848">
        <f t="shared" si="14"/>
        <v>1445555</v>
      </c>
      <c r="U53" s="848"/>
      <c r="V53" s="848">
        <f t="shared" si="15"/>
        <v>1257841</v>
      </c>
    </row>
    <row r="54" spans="1:22" ht="14.25" customHeight="1">
      <c r="A54" s="1474" t="s">
        <v>154</v>
      </c>
      <c r="B54" s="34"/>
      <c r="C54" s="1292" t="s">
        <v>83</v>
      </c>
      <c r="D54" s="1472">
        <v>945</v>
      </c>
      <c r="E54" s="55"/>
      <c r="F54" s="1472">
        <v>2155</v>
      </c>
      <c r="G54" s="55"/>
      <c r="H54" s="1472">
        <v>0</v>
      </c>
      <c r="I54" s="55"/>
      <c r="J54" s="1472">
        <v>0</v>
      </c>
      <c r="K54" s="55"/>
      <c r="L54" s="1472">
        <v>0</v>
      </c>
      <c r="M54" s="55"/>
      <c r="N54" s="1472">
        <v>0</v>
      </c>
      <c r="O54" s="55"/>
      <c r="P54" s="1472">
        <v>0</v>
      </c>
      <c r="Q54" s="55"/>
      <c r="R54" s="1472">
        <v>0</v>
      </c>
      <c r="S54" s="848"/>
      <c r="T54" s="848">
        <f t="shared" si="14"/>
        <v>945</v>
      </c>
      <c r="U54" s="848"/>
      <c r="V54" s="848">
        <f t="shared" si="15"/>
        <v>2155</v>
      </c>
    </row>
    <row r="55" spans="1:22" ht="14.25" customHeight="1">
      <c r="A55" s="1474" t="s">
        <v>155</v>
      </c>
      <c r="B55" s="34"/>
      <c r="C55" s="1482" t="s">
        <v>83</v>
      </c>
      <c r="D55" s="1472">
        <v>8621</v>
      </c>
      <c r="E55" s="55"/>
      <c r="F55" s="1472">
        <v>7494</v>
      </c>
      <c r="G55" s="55"/>
      <c r="H55" s="1472">
        <v>0</v>
      </c>
      <c r="I55" s="55"/>
      <c r="J55" s="1472">
        <v>0</v>
      </c>
      <c r="K55" s="55"/>
      <c r="L55" s="1472">
        <v>8621</v>
      </c>
      <c r="M55" s="55"/>
      <c r="N55" s="1472">
        <v>7494</v>
      </c>
      <c r="O55" s="55"/>
      <c r="P55" s="1472">
        <v>0</v>
      </c>
      <c r="Q55" s="55"/>
      <c r="R55" s="1472">
        <v>0</v>
      </c>
      <c r="S55" s="848"/>
      <c r="T55" s="848">
        <f t="shared" ref="T55" si="16">ROUND(SUM(D55)+SUM(H55)+SUM(L55)+SUM(P55),0)</f>
        <v>17242</v>
      </c>
      <c r="U55" s="848"/>
      <c r="V55" s="848">
        <f t="shared" ref="V55" si="17">ROUND(SUM(+F55+J55+N55+R55),0)</f>
        <v>14988</v>
      </c>
    </row>
    <row r="56" spans="1:22" ht="16.350000000000001" customHeight="1">
      <c r="A56" s="35" t="s">
        <v>156</v>
      </c>
      <c r="B56" s="35"/>
      <c r="C56" s="1292" t="s">
        <v>83</v>
      </c>
      <c r="D56" s="1488">
        <f>ROUND(SUM(D50:D55),0)</f>
        <v>1775920</v>
      </c>
      <c r="E56" s="1484"/>
      <c r="F56" s="1488">
        <f>ROUND(SUM(F50:F55),0)</f>
        <v>1322256</v>
      </c>
      <c r="G56" s="1484"/>
      <c r="H56" s="1488">
        <f>ROUND(SUM(H50:H55),0)</f>
        <v>0</v>
      </c>
      <c r="I56" s="1484"/>
      <c r="J56" s="1488">
        <f>ROUND(SUM(J50:J55),0)</f>
        <v>0</v>
      </c>
      <c r="K56" s="1484"/>
      <c r="L56" s="1488">
        <f>ROUND(SUM(L50:L55),0)</f>
        <v>1196826</v>
      </c>
      <c r="M56" s="1484"/>
      <c r="N56" s="1488">
        <f>ROUND(SUM(N50:N55),0)</f>
        <v>1007985</v>
      </c>
      <c r="O56" s="1484"/>
      <c r="P56" s="1488">
        <f>ROUND(SUM(P50:P55),0)</f>
        <v>257350</v>
      </c>
      <c r="Q56" s="1484"/>
      <c r="R56" s="1488">
        <f>ROUND(SUM(R50:R55),0)</f>
        <v>257350</v>
      </c>
      <c r="S56" s="150"/>
      <c r="T56" s="1489">
        <f>ROUND(SUM(T50:T55),0)</f>
        <v>3230096</v>
      </c>
      <c r="U56" s="150"/>
      <c r="V56" s="1489">
        <f>ROUND(SUM(V50:V55),0)</f>
        <v>2587591</v>
      </c>
    </row>
    <row r="57" spans="1:22" ht="16.350000000000001" customHeight="1">
      <c r="A57" s="35"/>
      <c r="B57" s="35"/>
      <c r="C57" s="1292"/>
      <c r="D57" s="1484"/>
      <c r="E57" s="1484"/>
      <c r="F57" s="1484"/>
      <c r="G57" s="1484"/>
      <c r="H57" s="1484"/>
      <c r="I57" s="1484"/>
      <c r="J57" s="1484"/>
      <c r="K57" s="1484"/>
      <c r="L57" s="1484"/>
      <c r="M57" s="1484"/>
      <c r="N57" s="1484"/>
      <c r="O57" s="1484"/>
      <c r="P57" s="1484"/>
      <c r="Q57" s="1484"/>
      <c r="R57" s="1484"/>
      <c r="S57" s="150"/>
      <c r="T57" s="150"/>
      <c r="U57" s="150"/>
      <c r="V57" s="150"/>
    </row>
    <row r="58" spans="1:22" ht="18" customHeight="1">
      <c r="A58" s="7" t="s">
        <v>157</v>
      </c>
      <c r="B58" s="35"/>
      <c r="C58" s="1490" t="s">
        <v>83</v>
      </c>
      <c r="D58" s="1484">
        <f>ROUND(SUM(D25)+SUM(D38)+SUM(D47)+SUM(D56),0)</f>
        <v>64688467</v>
      </c>
      <c r="E58" s="1484"/>
      <c r="F58" s="1484">
        <f>ROUND(SUM(F25)+SUM(F38)+SUM(F47)+SUM(F56),0)</f>
        <v>59589650</v>
      </c>
      <c r="G58" s="1484"/>
      <c r="H58" s="1484">
        <f>ROUND(SUM(H25)+SUM(H38)+SUM(H47)+SUM(H56),0)</f>
        <v>6292518</v>
      </c>
      <c r="I58" s="1484"/>
      <c r="J58" s="1484">
        <f>ROUND(SUM(J25)+SUM(J38)+SUM(J47)+SUM(J56),0)</f>
        <v>6421906</v>
      </c>
      <c r="K58" s="1484"/>
      <c r="L58" s="1484">
        <f>ROUND(SUM(L25)+SUM(L38)+SUM(L47)+SUM(L56),0)</f>
        <v>55044946</v>
      </c>
      <c r="M58" s="1484"/>
      <c r="N58" s="1484">
        <f>ROUND(SUM(N25)+SUM(N38)+SUM(N47)+SUM(N56),0)</f>
        <v>50014018</v>
      </c>
      <c r="O58" s="1484"/>
      <c r="P58" s="1484">
        <f>ROUND(SUM(P25)+SUM(P38)+SUM(P47)+SUM(P56),0)</f>
        <v>1454060</v>
      </c>
      <c r="Q58" s="1484"/>
      <c r="R58" s="1484">
        <f>ROUND(SUM(R25)+SUM(R38)+SUM(R47)+SUM(R56),0)</f>
        <v>1486103</v>
      </c>
      <c r="S58" s="150"/>
      <c r="T58" s="150">
        <f>ROUND(SUM(D58+H58+L58+P58),0)</f>
        <v>127479991</v>
      </c>
      <c r="U58" s="150"/>
      <c r="V58" s="150">
        <f>ROUND(SUM(+V56+V47+V38+V25),0)</f>
        <v>117511677</v>
      </c>
    </row>
    <row r="59" spans="1:22" ht="16.350000000000001" customHeight="1">
      <c r="A59" s="34"/>
      <c r="B59" s="34"/>
      <c r="C59" s="1292"/>
      <c r="D59" s="1480"/>
      <c r="E59" s="55"/>
      <c r="F59" s="1480"/>
      <c r="G59" s="55"/>
      <c r="H59" s="1480"/>
      <c r="I59" s="55"/>
      <c r="J59" s="1480"/>
      <c r="K59" s="55"/>
      <c r="L59" s="1480"/>
      <c r="M59" s="55"/>
      <c r="N59" s="1480"/>
      <c r="O59" s="55"/>
      <c r="P59" s="1480"/>
      <c r="Q59" s="55"/>
      <c r="R59" s="1480"/>
      <c r="S59" s="848"/>
      <c r="T59" s="1481"/>
      <c r="U59" s="848"/>
      <c r="V59" s="1481"/>
    </row>
    <row r="60" spans="1:22" ht="18" customHeight="1">
      <c r="A60" s="7" t="s">
        <v>158</v>
      </c>
      <c r="B60" s="34"/>
      <c r="C60" s="1292" t="s">
        <v>83</v>
      </c>
      <c r="D60" s="1484"/>
      <c r="E60" s="55"/>
      <c r="F60" s="1484"/>
      <c r="G60" s="55"/>
      <c r="H60" s="1484"/>
      <c r="I60" s="55"/>
      <c r="J60" s="1484"/>
      <c r="K60" s="55"/>
      <c r="L60" s="1484"/>
      <c r="M60" s="55"/>
      <c r="N60" s="1484"/>
      <c r="O60" s="55"/>
      <c r="P60" s="1484"/>
      <c r="Q60" s="55"/>
      <c r="R60" s="1484"/>
      <c r="S60" s="848"/>
      <c r="T60" s="1484"/>
      <c r="U60" s="848"/>
      <c r="V60" s="150"/>
    </row>
    <row r="61" spans="1:22" ht="18" customHeight="1">
      <c r="A61" s="7" t="s">
        <v>159</v>
      </c>
      <c r="B61" s="1456"/>
      <c r="C61" s="1456"/>
      <c r="D61" s="1491"/>
      <c r="E61" s="1492"/>
      <c r="F61" s="1491"/>
      <c r="G61" s="1493"/>
      <c r="H61" s="1491"/>
      <c r="I61" s="1492"/>
      <c r="J61" s="1491"/>
      <c r="K61" s="1493"/>
      <c r="L61" s="1491"/>
      <c r="M61" s="1492"/>
      <c r="N61" s="1491"/>
      <c r="O61" s="1493"/>
      <c r="P61" s="1491"/>
      <c r="Q61" s="1492"/>
      <c r="R61" s="1491"/>
      <c r="S61" s="1494"/>
      <c r="T61" s="1495"/>
      <c r="U61" s="1494"/>
      <c r="V61" s="1495"/>
    </row>
    <row r="62" spans="1:22" ht="18" customHeight="1">
      <c r="A62" s="1496" t="s">
        <v>160</v>
      </c>
      <c r="B62" s="1474"/>
      <c r="C62" s="1474" t="s">
        <v>83</v>
      </c>
      <c r="D62" s="1472">
        <v>954407</v>
      </c>
      <c r="E62" s="1497"/>
      <c r="F62" s="1472">
        <v>898573</v>
      </c>
      <c r="G62" s="786"/>
      <c r="H62" s="1472">
        <v>23672</v>
      </c>
      <c r="I62" s="1497"/>
      <c r="J62" s="1472">
        <v>21838</v>
      </c>
      <c r="K62" s="786"/>
      <c r="L62" s="1472">
        <v>0</v>
      </c>
      <c r="M62" s="1497"/>
      <c r="N62" s="1472">
        <v>0</v>
      </c>
      <c r="O62" s="786"/>
      <c r="P62" s="1472">
        <v>0</v>
      </c>
      <c r="Q62" s="1497"/>
      <c r="R62" s="1472">
        <v>0</v>
      </c>
      <c r="S62" s="786"/>
      <c r="T62" s="260">
        <f>ROUND((SUM(D62)+SUM(H62)+SUM(L62)+SUM(P62)),0)</f>
        <v>978079</v>
      </c>
      <c r="U62" s="786"/>
      <c r="V62" s="260">
        <f>ROUND((SUM(F62)+SUM(J62)+SUM(N62)+SUM(R62)),0)</f>
        <v>920411</v>
      </c>
    </row>
    <row r="63" spans="1:22" ht="18" customHeight="1">
      <c r="A63" s="1496" t="s">
        <v>161</v>
      </c>
      <c r="B63" s="1474"/>
      <c r="C63" s="1474" t="s">
        <v>83</v>
      </c>
      <c r="D63" s="1472">
        <v>99200</v>
      </c>
      <c r="E63" s="1498"/>
      <c r="F63" s="1472">
        <v>88938</v>
      </c>
      <c r="G63" s="1498"/>
      <c r="H63" s="1472">
        <v>0</v>
      </c>
      <c r="I63" s="1498"/>
      <c r="J63" s="1472">
        <v>0</v>
      </c>
      <c r="K63" s="1498"/>
      <c r="L63" s="1472">
        <v>0</v>
      </c>
      <c r="M63" s="1498"/>
      <c r="N63" s="1472">
        <v>0</v>
      </c>
      <c r="O63" s="1498"/>
      <c r="P63" s="1472">
        <v>33507</v>
      </c>
      <c r="Q63" s="1498"/>
      <c r="R63" s="1472">
        <v>23000</v>
      </c>
      <c r="S63" s="260"/>
      <c r="T63" s="260">
        <f>ROUND((SUM(D63)+SUM(H63)+SUM(L63)+SUM(P63)),0)</f>
        <v>132707</v>
      </c>
      <c r="U63" s="260"/>
      <c r="V63" s="260">
        <f>ROUND((SUM(F63)+SUM(J63)+SUM(N63)+SUM(R63)),0)</f>
        <v>111938</v>
      </c>
    </row>
    <row r="64" spans="1:22" ht="18" customHeight="1">
      <c r="A64" s="35" t="s">
        <v>162</v>
      </c>
      <c r="B64" s="1474"/>
      <c r="C64" s="1474" t="s">
        <v>83</v>
      </c>
      <c r="D64" s="1499">
        <f>ROUND(SUM(D62:D63),0)</f>
        <v>1053607</v>
      </c>
      <c r="E64" s="55"/>
      <c r="F64" s="1499">
        <f>ROUND(SUM(F62:F63),0)</f>
        <v>987511</v>
      </c>
      <c r="G64" s="55"/>
      <c r="H64" s="1499">
        <f>ROUND(SUM(H62:H63),0)</f>
        <v>23672</v>
      </c>
      <c r="I64" s="55"/>
      <c r="J64" s="1499">
        <f>ROUND(SUM(J62:J63),0)</f>
        <v>21838</v>
      </c>
      <c r="K64" s="55"/>
      <c r="L64" s="1499">
        <f>ROUND(SUM(L62:L63),0)</f>
        <v>0</v>
      </c>
      <c r="M64" s="55"/>
      <c r="N64" s="1499">
        <f>ROUND(SUM(N62:N63),0)</f>
        <v>0</v>
      </c>
      <c r="O64" s="55"/>
      <c r="P64" s="1499">
        <f>ROUND(SUM(P62:P63),0)</f>
        <v>33507</v>
      </c>
      <c r="Q64" s="1484"/>
      <c r="R64" s="1499">
        <f>ROUND(SUM(R62:R63),0)</f>
        <v>23000</v>
      </c>
      <c r="S64" s="150"/>
      <c r="T64" s="1499">
        <f>ROUND(SUM(T62:T63),0)</f>
        <v>1110786</v>
      </c>
      <c r="U64" s="150"/>
      <c r="V64" s="1499">
        <f>ROUND(SUM(V62:V63),0)</f>
        <v>1032349</v>
      </c>
    </row>
    <row r="65" spans="1:22" ht="18" customHeight="1">
      <c r="A65" s="1500"/>
      <c r="B65" s="1501"/>
      <c r="C65" s="1501"/>
      <c r="D65" s="1502"/>
      <c r="E65" s="1502"/>
      <c r="F65" s="1502"/>
      <c r="G65" s="1502"/>
      <c r="H65" s="1502"/>
      <c r="I65" s="1502"/>
      <c r="J65" s="1502"/>
      <c r="K65" s="1502"/>
      <c r="L65" s="1502"/>
      <c r="M65" s="1502"/>
      <c r="N65" s="1502"/>
      <c r="O65" s="1502"/>
      <c r="P65" s="1502"/>
      <c r="Q65" s="1502"/>
      <c r="R65" s="1502"/>
      <c r="S65" s="930"/>
      <c r="T65" s="930"/>
      <c r="U65" s="930"/>
      <c r="V65" s="930"/>
    </row>
    <row r="66" spans="1:22" ht="18" customHeight="1"/>
    <row r="67" spans="1:22" ht="18" customHeight="1"/>
    <row r="68" spans="1:22" ht="18" customHeight="1"/>
    <row r="69" spans="1:22" ht="18" customHeight="1"/>
    <row r="70" spans="1:22" ht="18" customHeight="1">
      <c r="A70" s="35"/>
      <c r="B70" s="1474"/>
      <c r="C70" s="1474"/>
      <c r="D70" s="55"/>
      <c r="E70" s="55"/>
      <c r="F70" s="55"/>
      <c r="G70" s="55"/>
      <c r="H70" s="55"/>
      <c r="I70" s="55"/>
      <c r="J70" s="55"/>
      <c r="K70" s="55"/>
      <c r="L70" s="55"/>
      <c r="M70" s="55"/>
      <c r="N70" s="55"/>
      <c r="O70" s="55"/>
      <c r="P70" s="55"/>
      <c r="Q70" s="55"/>
      <c r="R70" s="55"/>
      <c r="S70" s="260"/>
      <c r="T70" s="260"/>
      <c r="U70" s="260"/>
      <c r="V70" s="260"/>
    </row>
    <row r="71" spans="1:22" ht="18" customHeight="1">
      <c r="A71" s="35"/>
      <c r="B71" s="1474"/>
      <c r="C71" s="1474"/>
      <c r="D71" s="55"/>
      <c r="E71" s="55"/>
      <c r="F71" s="55"/>
      <c r="G71" s="55"/>
      <c r="H71" s="55"/>
      <c r="I71" s="55"/>
      <c r="J71" s="55"/>
      <c r="K71" s="55"/>
      <c r="L71" s="55"/>
      <c r="M71" s="55"/>
      <c r="N71" s="55"/>
      <c r="O71" s="55"/>
      <c r="P71" s="55"/>
      <c r="Q71" s="55"/>
      <c r="R71" s="55"/>
      <c r="S71" s="260"/>
      <c r="T71" s="260"/>
      <c r="U71" s="260"/>
      <c r="V71" s="260"/>
    </row>
    <row r="72" spans="1:22" ht="18" customHeight="1">
      <c r="A72" s="35"/>
      <c r="B72" s="1474"/>
      <c r="C72" s="1474"/>
      <c r="D72" s="55"/>
      <c r="E72" s="55"/>
      <c r="F72" s="55"/>
      <c r="G72" s="55"/>
      <c r="H72" s="55"/>
      <c r="I72" s="55"/>
      <c r="J72" s="55"/>
      <c r="K72" s="55"/>
      <c r="L72" s="55"/>
      <c r="M72" s="55"/>
      <c r="N72" s="55"/>
      <c r="O72" s="55"/>
      <c r="P72" s="55"/>
      <c r="Q72" s="55"/>
      <c r="R72" s="55"/>
      <c r="S72" s="260"/>
      <c r="T72" s="260"/>
      <c r="U72" s="260"/>
      <c r="V72" s="260"/>
    </row>
    <row r="73" spans="1:22" ht="20.85" customHeight="1">
      <c r="A73" s="1456" t="s">
        <v>77</v>
      </c>
      <c r="B73" s="1503"/>
      <c r="C73" s="1503"/>
      <c r="D73" s="1503"/>
      <c r="E73" s="1503"/>
      <c r="F73" s="1503"/>
      <c r="G73" s="1503"/>
      <c r="H73" s="1503"/>
      <c r="I73" s="1503"/>
      <c r="J73" s="1503"/>
      <c r="K73" s="1503"/>
      <c r="L73" s="1503"/>
      <c r="M73" s="1503"/>
      <c r="N73" s="1503"/>
      <c r="O73" s="1503"/>
      <c r="P73" s="1503"/>
      <c r="Q73" s="1503"/>
      <c r="R73" s="1503"/>
      <c r="S73" s="1504"/>
      <c r="T73" s="1504"/>
      <c r="U73" s="1504"/>
      <c r="V73" s="1504"/>
    </row>
    <row r="74" spans="1:22" ht="20.85" customHeight="1">
      <c r="A74" s="1456" t="s">
        <v>78</v>
      </c>
      <c r="B74" s="1503"/>
      <c r="C74" s="1503"/>
      <c r="D74" s="1503"/>
      <c r="E74" s="1503"/>
      <c r="F74" s="1503"/>
      <c r="G74" s="1503"/>
      <c r="H74" s="1503"/>
      <c r="I74" s="1503"/>
      <c r="J74" s="1503"/>
      <c r="K74" s="1503"/>
      <c r="L74" s="1503"/>
      <c r="M74" s="1503"/>
      <c r="N74" s="1503"/>
      <c r="O74" s="1503"/>
      <c r="P74" s="1503"/>
      <c r="Q74" s="1503"/>
      <c r="R74" s="1503"/>
      <c r="S74" s="1503"/>
      <c r="T74" s="1503"/>
      <c r="U74" s="1503"/>
      <c r="V74" s="1457" t="s">
        <v>119</v>
      </c>
    </row>
    <row r="75" spans="1:22" ht="20.85" customHeight="1">
      <c r="A75" s="1458" t="s">
        <v>163</v>
      </c>
      <c r="B75" s="1503"/>
      <c r="C75" s="1503"/>
      <c r="D75" s="1503"/>
      <c r="E75" s="1503"/>
      <c r="F75" s="1503"/>
      <c r="G75" s="1503"/>
      <c r="H75" s="1503"/>
      <c r="I75" s="1503"/>
      <c r="J75" s="1503"/>
      <c r="K75" s="1503"/>
      <c r="L75" s="1503"/>
      <c r="M75" s="1503"/>
      <c r="N75" s="1503"/>
      <c r="O75" s="1503"/>
      <c r="P75" s="1503"/>
      <c r="Q75" s="1503"/>
      <c r="R75" s="1503"/>
      <c r="S75" s="1503"/>
      <c r="T75" s="1503"/>
      <c r="U75" s="1503"/>
      <c r="V75" s="1505" t="s">
        <v>164</v>
      </c>
    </row>
    <row r="76" spans="1:22" ht="20.85" customHeight="1">
      <c r="A76" s="1506" t="s">
        <v>2266</v>
      </c>
      <c r="B76" s="1503"/>
      <c r="C76" s="1503"/>
      <c r="D76" s="1503"/>
      <c r="E76" s="1503"/>
      <c r="F76" s="1503"/>
      <c r="G76" s="1503"/>
      <c r="H76" s="1503"/>
      <c r="I76" s="1503"/>
      <c r="J76" s="1503"/>
      <c r="K76" s="1503"/>
      <c r="L76" s="1503"/>
      <c r="M76" s="1503"/>
      <c r="N76" s="1503"/>
      <c r="O76" s="1503"/>
      <c r="P76" s="1503"/>
      <c r="Q76" s="1503"/>
      <c r="R76" s="1503"/>
      <c r="S76" s="1503"/>
      <c r="T76" s="1503"/>
      <c r="U76" s="1503"/>
      <c r="V76" s="1507"/>
    </row>
    <row r="77" spans="1:22" ht="19.5" customHeight="1">
      <c r="A77" s="1291" t="s">
        <v>165</v>
      </c>
      <c r="B77" s="1289"/>
      <c r="C77" s="1289"/>
      <c r="D77" s="1289"/>
      <c r="E77" s="1289"/>
      <c r="F77" s="1289"/>
      <c r="G77" s="1289"/>
      <c r="H77" s="1508"/>
      <c r="I77" s="1289"/>
      <c r="J77" s="1289"/>
      <c r="K77" s="1289"/>
      <c r="L77" s="1289"/>
      <c r="M77" s="1289"/>
      <c r="N77" s="1289"/>
      <c r="O77" s="1289"/>
      <c r="P77" s="1289"/>
      <c r="Q77" s="1289"/>
      <c r="R77" s="1289"/>
      <c r="S77" s="1289"/>
      <c r="T77" s="1289"/>
      <c r="U77" s="1289"/>
      <c r="V77" s="1509"/>
    </row>
    <row r="78" spans="1:22" ht="18" customHeight="1">
      <c r="A78" s="1291"/>
      <c r="B78" s="1289"/>
      <c r="C78" s="1289"/>
      <c r="D78" s="1289"/>
      <c r="E78" s="1289"/>
      <c r="F78" s="1289"/>
      <c r="G78" s="1289"/>
      <c r="H78" s="1508"/>
      <c r="I78" s="1289"/>
      <c r="J78" s="1289"/>
      <c r="K78" s="1289"/>
      <c r="L78" s="1289"/>
      <c r="M78" s="1289"/>
      <c r="N78" s="1289"/>
      <c r="O78" s="1289"/>
      <c r="P78" s="1289"/>
      <c r="Q78" s="1289"/>
      <c r="R78" s="1289"/>
      <c r="S78" s="1289"/>
      <c r="T78" s="1289"/>
      <c r="U78" s="1289"/>
      <c r="V78" s="1509"/>
    </row>
    <row r="79" spans="1:22" ht="18" customHeight="1">
      <c r="A79" s="35"/>
      <c r="B79" s="1474"/>
      <c r="C79" s="1474"/>
      <c r="D79" s="1461" t="s">
        <v>2182</v>
      </c>
      <c r="E79" s="1460"/>
      <c r="F79" s="1460"/>
      <c r="G79" s="35"/>
      <c r="H79" s="1460" t="s">
        <v>2183</v>
      </c>
      <c r="I79" s="1460"/>
      <c r="J79" s="1460"/>
      <c r="K79" s="35"/>
      <c r="L79" s="1460" t="s">
        <v>2184</v>
      </c>
      <c r="M79" s="1460"/>
      <c r="N79" s="1460"/>
      <c r="O79" s="35"/>
      <c r="P79" s="1460" t="s">
        <v>2185</v>
      </c>
      <c r="Q79" s="1460"/>
      <c r="R79" s="1460"/>
      <c r="S79" s="34"/>
      <c r="T79" s="1460" t="s">
        <v>121</v>
      </c>
      <c r="U79" s="1460"/>
      <c r="V79" s="1460"/>
    </row>
    <row r="80" spans="1:22" ht="6.6" customHeight="1">
      <c r="A80" s="35"/>
      <c r="B80" s="1474"/>
      <c r="C80" s="1474"/>
      <c r="D80" s="1462"/>
      <c r="E80" s="1462"/>
      <c r="F80" s="1462"/>
      <c r="G80" s="35"/>
      <c r="H80" s="1462"/>
      <c r="I80" s="1462"/>
      <c r="J80" s="1462"/>
      <c r="K80" s="35"/>
      <c r="L80" s="1462"/>
      <c r="M80" s="1462"/>
      <c r="N80" s="1462"/>
      <c r="O80" s="35"/>
      <c r="P80" s="1462"/>
      <c r="Q80" s="1462"/>
      <c r="R80" s="1462"/>
      <c r="S80" s="34"/>
      <c r="T80" s="1462"/>
      <c r="U80" s="1462"/>
      <c r="V80" s="1462"/>
    </row>
    <row r="81" spans="1:22" ht="18" customHeight="1">
      <c r="A81" s="35"/>
      <c r="B81" s="1474"/>
      <c r="C81" s="1474"/>
      <c r="D81" s="1510" t="s">
        <v>2267</v>
      </c>
      <c r="E81" s="1464"/>
      <c r="F81" s="1510" t="s">
        <v>2188</v>
      </c>
      <c r="G81" s="1464"/>
      <c r="H81" s="1511" t="str">
        <f>D81</f>
        <v xml:space="preserve"> MARCH 31, 2026</v>
      </c>
      <c r="I81" s="1464"/>
      <c r="J81" s="1511" t="str">
        <f>F81</f>
        <v xml:space="preserve"> MARCH 31, 2025</v>
      </c>
      <c r="K81" s="1464"/>
      <c r="L81" s="1511" t="str">
        <f>D81</f>
        <v xml:space="preserve"> MARCH 31, 2026</v>
      </c>
      <c r="M81" s="1464"/>
      <c r="N81" s="1511" t="str">
        <f>F81</f>
        <v xml:space="preserve"> MARCH 31, 2025</v>
      </c>
      <c r="O81" s="35"/>
      <c r="P81" s="1511" t="str">
        <f>D81</f>
        <v xml:space="preserve"> MARCH 31, 2026</v>
      </c>
      <c r="Q81" s="1466"/>
      <c r="R81" s="1511" t="str">
        <f>F81</f>
        <v xml:space="preserve"> MARCH 31, 2025</v>
      </c>
      <c r="S81" s="34"/>
      <c r="T81" s="1511" t="str">
        <f>D81</f>
        <v xml:space="preserve"> MARCH 31, 2026</v>
      </c>
      <c r="U81" s="1466"/>
      <c r="V81" s="1511" t="str">
        <f>F81</f>
        <v xml:space="preserve"> MARCH 31, 2025</v>
      </c>
    </row>
    <row r="82" spans="1:22" ht="18" customHeight="1">
      <c r="A82" s="7" t="s">
        <v>166</v>
      </c>
      <c r="B82" s="1474"/>
      <c r="C82" s="1474"/>
      <c r="D82" s="55"/>
      <c r="E82" s="55"/>
      <c r="F82" s="55"/>
      <c r="G82" s="55"/>
      <c r="H82" s="55"/>
      <c r="I82" s="55"/>
      <c r="J82" s="55"/>
      <c r="K82" s="55"/>
      <c r="L82" s="55"/>
      <c r="M82" s="55"/>
      <c r="N82" s="55"/>
      <c r="O82" s="55"/>
      <c r="P82" s="55"/>
      <c r="Q82" s="55"/>
      <c r="R82" s="55"/>
      <c r="S82" s="260"/>
      <c r="T82" s="260"/>
      <c r="U82" s="260"/>
      <c r="V82" s="260"/>
    </row>
    <row r="83" spans="1:22" ht="18" customHeight="1">
      <c r="A83" s="1474" t="s">
        <v>167</v>
      </c>
      <c r="B83" s="1474"/>
      <c r="C83" s="1474" t="s">
        <v>83</v>
      </c>
      <c r="D83" s="1472">
        <v>-1549</v>
      </c>
      <c r="E83" s="55"/>
      <c r="F83" s="1472">
        <v>1549</v>
      </c>
      <c r="G83" s="55"/>
      <c r="H83" s="1472">
        <v>755330</v>
      </c>
      <c r="I83" s="55"/>
      <c r="J83" s="1472">
        <v>883124</v>
      </c>
      <c r="K83" s="55"/>
      <c r="L83" s="1472">
        <v>0</v>
      </c>
      <c r="M83" s="55"/>
      <c r="N83" s="1472">
        <v>0</v>
      </c>
      <c r="O83" s="55"/>
      <c r="P83" s="1472">
        <v>57849</v>
      </c>
      <c r="Q83" s="55"/>
      <c r="R83" s="1472">
        <v>62161</v>
      </c>
      <c r="S83" s="260"/>
      <c r="T83" s="260">
        <f>ROUND((SUM(D83)+SUM(H83)+SUM(L83)+SUM(P83)),0)</f>
        <v>811630</v>
      </c>
      <c r="U83" s="260"/>
      <c r="V83" s="260">
        <f>ROUND((SUM(F83)+SUM(J83)+SUM(N83)+SUM(R83)),0)</f>
        <v>946834</v>
      </c>
    </row>
    <row r="84" spans="1:22" ht="18" customHeight="1">
      <c r="A84" s="1474" t="s">
        <v>168</v>
      </c>
      <c r="B84" s="1474"/>
      <c r="C84" s="1474" t="s">
        <v>83</v>
      </c>
      <c r="D84" s="1472">
        <v>53448</v>
      </c>
      <c r="E84" s="55"/>
      <c r="F84" s="1472">
        <v>52672</v>
      </c>
      <c r="G84" s="55"/>
      <c r="H84" s="1472">
        <v>8128849</v>
      </c>
      <c r="I84" s="55"/>
      <c r="J84" s="1472">
        <v>7902424</v>
      </c>
      <c r="K84" s="55"/>
      <c r="L84" s="1472">
        <v>0</v>
      </c>
      <c r="M84" s="55"/>
      <c r="N84" s="1472">
        <v>0</v>
      </c>
      <c r="O84" s="55"/>
      <c r="P84" s="1472">
        <v>0</v>
      </c>
      <c r="Q84" s="55"/>
      <c r="R84" s="1472">
        <v>0</v>
      </c>
      <c r="S84" s="260"/>
      <c r="T84" s="260">
        <f>ROUND((SUM(D84)+SUM(H84)+SUM(L84)+SUM(P84)),0)</f>
        <v>8182297</v>
      </c>
      <c r="U84" s="260"/>
      <c r="V84" s="260">
        <f t="shared" ref="V84:V86" si="18">ROUND((SUM(F84)+SUM(J84)+SUM(N84)+SUM(R84)),0)</f>
        <v>7955096</v>
      </c>
    </row>
    <row r="85" spans="1:22" ht="18" customHeight="1">
      <c r="A85" s="1474" t="s">
        <v>169</v>
      </c>
      <c r="B85" s="1474"/>
      <c r="C85" s="1474" t="s">
        <v>83</v>
      </c>
      <c r="D85" s="1472">
        <v>0</v>
      </c>
      <c r="E85" s="55"/>
      <c r="F85" s="1472">
        <v>0</v>
      </c>
      <c r="G85" s="55"/>
      <c r="H85" s="1472">
        <v>114662</v>
      </c>
      <c r="I85" s="55"/>
      <c r="J85" s="1472">
        <v>116192</v>
      </c>
      <c r="K85" s="55"/>
      <c r="L85" s="1472">
        <v>0</v>
      </c>
      <c r="M85" s="55"/>
      <c r="N85" s="1472">
        <v>0</v>
      </c>
      <c r="O85" s="55"/>
      <c r="P85" s="1472">
        <v>0</v>
      </c>
      <c r="Q85" s="55"/>
      <c r="R85" s="1472">
        <v>0</v>
      </c>
      <c r="S85" s="260"/>
      <c r="T85" s="260">
        <f>ROUND((SUM(D85)+SUM(H85)+SUM(L85)+SUM(P85)),0)</f>
        <v>114662</v>
      </c>
      <c r="U85" s="260"/>
      <c r="V85" s="260">
        <f t="shared" si="18"/>
        <v>116192</v>
      </c>
    </row>
    <row r="86" spans="1:22" ht="18" customHeight="1">
      <c r="A86" s="1474" t="s">
        <v>170</v>
      </c>
      <c r="B86" s="1474"/>
      <c r="C86" s="1474" t="s">
        <v>83</v>
      </c>
      <c r="D86" s="1472">
        <v>70</v>
      </c>
      <c r="E86" s="55"/>
      <c r="F86" s="1472">
        <v>72</v>
      </c>
      <c r="G86" s="55"/>
      <c r="H86" s="1472">
        <v>2763689</v>
      </c>
      <c r="I86" s="55"/>
      <c r="J86" s="1472">
        <v>324</v>
      </c>
      <c r="K86" s="55"/>
      <c r="L86" s="1472">
        <v>0</v>
      </c>
      <c r="M86" s="55"/>
      <c r="N86" s="1472">
        <v>0</v>
      </c>
      <c r="O86" s="55"/>
      <c r="P86" s="1472">
        <v>0</v>
      </c>
      <c r="Q86" s="55"/>
      <c r="R86" s="1472">
        <v>0</v>
      </c>
      <c r="S86" s="260"/>
      <c r="T86" s="260">
        <f>ROUND((SUM(D86)+SUM(H86)+SUM(L86)+SUM(P86)),0)</f>
        <v>2763759</v>
      </c>
      <c r="U86" s="260"/>
      <c r="V86" s="260">
        <f t="shared" si="18"/>
        <v>396</v>
      </c>
    </row>
    <row r="87" spans="1:22" ht="18" customHeight="1">
      <c r="A87" s="35" t="s">
        <v>171</v>
      </c>
      <c r="B87" s="35"/>
      <c r="C87" s="35" t="s">
        <v>83</v>
      </c>
      <c r="D87" s="1499">
        <f>ROUND(SUM(D83:D86),0)</f>
        <v>51969</v>
      </c>
      <c r="E87" s="1484"/>
      <c r="F87" s="1499">
        <f>ROUND(SUM(F83:F86),0)</f>
        <v>54293</v>
      </c>
      <c r="G87" s="1484"/>
      <c r="H87" s="1499">
        <f>ROUND(SUM(H83:H86),0)</f>
        <v>11762530</v>
      </c>
      <c r="I87" s="1484"/>
      <c r="J87" s="1499">
        <f>ROUND(SUM(J83:J86),0)</f>
        <v>8902064</v>
      </c>
      <c r="K87" s="1484"/>
      <c r="L87" s="1499">
        <f>ROUND(SUM(L83:L86),0)</f>
        <v>0</v>
      </c>
      <c r="M87" s="1484"/>
      <c r="N87" s="1499">
        <f>ROUND(SUM(N83:N86),0)</f>
        <v>0</v>
      </c>
      <c r="O87" s="1484"/>
      <c r="P87" s="1499">
        <f>ROUND(SUM(P83:P86),0)</f>
        <v>57849</v>
      </c>
      <c r="Q87" s="1484"/>
      <c r="R87" s="1499">
        <f>ROUND(SUM(R83:R86),0)</f>
        <v>62161</v>
      </c>
      <c r="S87" s="150"/>
      <c r="T87" s="1499">
        <f>ROUND(SUM(T83:T86),0)</f>
        <v>11872348</v>
      </c>
      <c r="U87" s="150"/>
      <c r="V87" s="1499">
        <f>ROUND(SUM(V83:V86),0)</f>
        <v>9018518</v>
      </c>
    </row>
    <row r="88" spans="1:22" ht="18" customHeight="1">
      <c r="A88" s="35"/>
      <c r="B88" s="1474"/>
      <c r="C88" s="1474"/>
      <c r="D88" s="1463"/>
      <c r="E88" s="1464"/>
      <c r="F88" s="1463"/>
      <c r="G88" s="1464"/>
      <c r="H88" s="1463"/>
      <c r="I88" s="1464"/>
      <c r="J88" s="1463"/>
      <c r="K88" s="1464"/>
      <c r="L88" s="1463"/>
      <c r="M88" s="1464"/>
      <c r="N88" s="1463"/>
      <c r="O88" s="35"/>
      <c r="P88" s="1463"/>
      <c r="Q88" s="1464"/>
      <c r="R88" s="1463"/>
      <c r="S88" s="34"/>
      <c r="T88" s="1465"/>
      <c r="U88" s="1466"/>
      <c r="V88" s="1465"/>
    </row>
    <row r="89" spans="1:22" ht="18" customHeight="1">
      <c r="A89" s="7" t="s">
        <v>172</v>
      </c>
      <c r="B89" s="1474"/>
      <c r="C89" s="1474"/>
      <c r="D89" s="55"/>
      <c r="E89" s="55"/>
      <c r="F89" s="55"/>
      <c r="G89" s="55"/>
      <c r="H89" s="55"/>
      <c r="I89" s="55"/>
      <c r="J89" s="55"/>
      <c r="K89" s="55"/>
      <c r="L89" s="55"/>
      <c r="M89" s="55"/>
      <c r="N89" s="55"/>
      <c r="O89" s="55"/>
      <c r="P89" s="55"/>
      <c r="Q89" s="55"/>
      <c r="R89" s="55"/>
      <c r="S89" s="260"/>
      <c r="T89" s="260"/>
      <c r="U89" s="260"/>
      <c r="V89" s="260"/>
    </row>
    <row r="90" spans="1:22" ht="18" customHeight="1">
      <c r="A90" s="1474" t="s">
        <v>2172</v>
      </c>
      <c r="B90" s="1474"/>
      <c r="C90" s="1474" t="s">
        <v>83</v>
      </c>
      <c r="D90" s="1472">
        <v>68597</v>
      </c>
      <c r="E90" s="55"/>
      <c r="F90" s="1472">
        <v>61474</v>
      </c>
      <c r="G90" s="55"/>
      <c r="H90" s="1472">
        <v>0</v>
      </c>
      <c r="I90" s="55"/>
      <c r="J90" s="1472">
        <v>0</v>
      </c>
      <c r="K90" s="55"/>
      <c r="L90" s="1472">
        <v>0</v>
      </c>
      <c r="M90" s="55"/>
      <c r="N90" s="1472">
        <v>0</v>
      </c>
      <c r="O90" s="55"/>
      <c r="P90" s="1472">
        <v>0</v>
      </c>
      <c r="Q90" s="55"/>
      <c r="R90" s="1472">
        <v>0</v>
      </c>
      <c r="S90" s="260"/>
      <c r="T90" s="260">
        <f>ROUND((SUM(D90)+SUM(H90)+SUM(L90)+SUM(P90)),0)</f>
        <v>68597</v>
      </c>
      <c r="U90" s="260"/>
      <c r="V90" s="260">
        <f>ROUND((SUM(F90)+SUM(J90)+SUM(N90)+SUM(R90)),0)</f>
        <v>61474</v>
      </c>
    </row>
    <row r="91" spans="1:22" ht="18" customHeight="1">
      <c r="A91" s="1474" t="s">
        <v>173</v>
      </c>
      <c r="B91" s="1474"/>
      <c r="C91" s="1474" t="s">
        <v>83</v>
      </c>
      <c r="D91" s="1472">
        <v>0</v>
      </c>
      <c r="E91" s="55"/>
      <c r="F91" s="1472">
        <v>0</v>
      </c>
      <c r="G91" s="55"/>
      <c r="H91" s="1472">
        <v>2582</v>
      </c>
      <c r="I91" s="55"/>
      <c r="J91" s="1472">
        <v>2503</v>
      </c>
      <c r="K91" s="55"/>
      <c r="L91" s="1472">
        <v>0</v>
      </c>
      <c r="M91" s="55"/>
      <c r="N91" s="1472">
        <v>0</v>
      </c>
      <c r="O91" s="55"/>
      <c r="P91" s="1472">
        <v>0</v>
      </c>
      <c r="Q91" s="55"/>
      <c r="R91" s="1472">
        <v>0</v>
      </c>
      <c r="S91" s="260"/>
      <c r="T91" s="260">
        <f>ROUND((SUM(D91)+SUM(H91)+SUM(L91)+SUM(P91)),0)</f>
        <v>2582</v>
      </c>
      <c r="U91" s="260"/>
      <c r="V91" s="260">
        <f>ROUND((SUM(F91)+SUM(J91)+SUM(N91)+SUM(R91)),0)</f>
        <v>2503</v>
      </c>
    </row>
    <row r="92" spans="1:22" ht="18" customHeight="1">
      <c r="A92" s="1474" t="s">
        <v>174</v>
      </c>
      <c r="B92" s="1474"/>
      <c r="C92" s="1474" t="s">
        <v>83</v>
      </c>
      <c r="D92" s="1472">
        <v>321745</v>
      </c>
      <c r="E92" s="55"/>
      <c r="F92" s="1472">
        <v>266405</v>
      </c>
      <c r="G92" s="55"/>
      <c r="H92" s="1472">
        <v>787139</v>
      </c>
      <c r="I92" s="55"/>
      <c r="J92" s="1472">
        <v>797995</v>
      </c>
      <c r="K92" s="55"/>
      <c r="L92" s="1472">
        <v>0</v>
      </c>
      <c r="M92" s="55"/>
      <c r="N92" s="1472">
        <v>0</v>
      </c>
      <c r="O92" s="55"/>
      <c r="P92" s="1472">
        <v>25215</v>
      </c>
      <c r="Q92" s="55"/>
      <c r="R92" s="1472">
        <v>26416</v>
      </c>
      <c r="S92" s="260"/>
      <c r="T92" s="260">
        <f>ROUND((SUM(D92)+SUM(H92)+SUM(L92)+SUM(P92)),0)</f>
        <v>1134099</v>
      </c>
      <c r="U92" s="260"/>
      <c r="V92" s="260">
        <f t="shared" ref="V92:V96" si="19">ROUND((SUM(F92)+SUM(J92)+SUM(N92)+SUM(R92)),0)</f>
        <v>1090816</v>
      </c>
    </row>
    <row r="93" spans="1:22" ht="18" customHeight="1">
      <c r="A93" s="1474" t="s">
        <v>175</v>
      </c>
      <c r="B93" s="1474"/>
      <c r="C93" s="1474" t="s">
        <v>83</v>
      </c>
      <c r="D93" s="1472">
        <v>246602</v>
      </c>
      <c r="E93" s="55"/>
      <c r="F93" s="1472">
        <v>242388</v>
      </c>
      <c r="G93" s="55"/>
      <c r="H93" s="1472">
        <v>57373</v>
      </c>
      <c r="I93" s="55"/>
      <c r="J93" s="1472">
        <v>54296</v>
      </c>
      <c r="K93" s="55"/>
      <c r="L93" s="1472">
        <v>0</v>
      </c>
      <c r="M93" s="55"/>
      <c r="N93" s="1472">
        <v>0</v>
      </c>
      <c r="O93" s="55"/>
      <c r="P93" s="1472">
        <v>109</v>
      </c>
      <c r="Q93" s="55"/>
      <c r="R93" s="1472">
        <v>0</v>
      </c>
      <c r="S93" s="260"/>
      <c r="T93" s="260">
        <f t="shared" ref="T93:T96" si="20">ROUND((SUM(D93)+SUM(H93)+SUM(L93)+SUM(P93)),0)</f>
        <v>304084</v>
      </c>
      <c r="U93" s="260"/>
      <c r="V93" s="260">
        <f t="shared" si="19"/>
        <v>296684</v>
      </c>
    </row>
    <row r="94" spans="1:22" ht="18" customHeight="1">
      <c r="A94" s="1474" t="s">
        <v>176</v>
      </c>
      <c r="B94" s="1474"/>
      <c r="C94" s="1474" t="s">
        <v>83</v>
      </c>
      <c r="D94" s="1472">
        <v>1104</v>
      </c>
      <c r="E94" s="55"/>
      <c r="F94" s="1472">
        <v>1106</v>
      </c>
      <c r="G94" s="55"/>
      <c r="H94" s="1472">
        <v>4341</v>
      </c>
      <c r="I94" s="55"/>
      <c r="J94" s="1472">
        <v>4970</v>
      </c>
      <c r="K94" s="55"/>
      <c r="L94" s="1472">
        <v>0</v>
      </c>
      <c r="M94" s="55"/>
      <c r="N94" s="1472">
        <v>0</v>
      </c>
      <c r="O94" s="55"/>
      <c r="P94" s="1472">
        <v>0</v>
      </c>
      <c r="Q94" s="55"/>
      <c r="R94" s="1472">
        <v>0</v>
      </c>
      <c r="S94" s="260"/>
      <c r="T94" s="260">
        <f t="shared" si="20"/>
        <v>5445</v>
      </c>
      <c r="U94" s="260"/>
      <c r="V94" s="260">
        <f t="shared" si="19"/>
        <v>6076</v>
      </c>
    </row>
    <row r="95" spans="1:22" ht="18" customHeight="1">
      <c r="A95" s="1474" t="s">
        <v>2152</v>
      </c>
      <c r="B95" s="1474"/>
      <c r="C95" s="1474" t="s">
        <v>83</v>
      </c>
      <c r="D95" s="1472">
        <v>328990</v>
      </c>
      <c r="E95" s="55"/>
      <c r="F95" s="1472">
        <v>343445</v>
      </c>
      <c r="G95" s="55"/>
      <c r="H95" s="1472">
        <v>336504</v>
      </c>
      <c r="I95" s="55"/>
      <c r="J95" s="1472">
        <v>276893</v>
      </c>
      <c r="K95" s="55"/>
      <c r="L95" s="1472">
        <v>0</v>
      </c>
      <c r="M95" s="55"/>
      <c r="N95" s="1472">
        <v>0</v>
      </c>
      <c r="O95" s="55"/>
      <c r="P95" s="1472">
        <v>716452</v>
      </c>
      <c r="Q95" s="55"/>
      <c r="R95" s="1472">
        <v>668668</v>
      </c>
      <c r="S95" s="260"/>
      <c r="T95" s="260">
        <f t="shared" si="20"/>
        <v>1381946</v>
      </c>
      <c r="U95" s="260"/>
      <c r="V95" s="260">
        <f t="shared" si="19"/>
        <v>1289006</v>
      </c>
    </row>
    <row r="96" spans="1:22" ht="18" customHeight="1">
      <c r="A96" s="1483" t="s">
        <v>177</v>
      </c>
      <c r="B96" s="1474"/>
      <c r="C96" s="1474" t="s">
        <v>83</v>
      </c>
      <c r="D96" s="1472">
        <v>23181</v>
      </c>
      <c r="E96" s="55"/>
      <c r="F96" s="1472">
        <v>23544</v>
      </c>
      <c r="G96" s="55"/>
      <c r="H96" s="1472">
        <v>1066610</v>
      </c>
      <c r="I96" s="55"/>
      <c r="J96" s="1472">
        <v>1048646</v>
      </c>
      <c r="K96" s="55"/>
      <c r="L96" s="1472">
        <v>0</v>
      </c>
      <c r="M96" s="55"/>
      <c r="N96" s="1472">
        <v>0</v>
      </c>
      <c r="O96" s="55"/>
      <c r="P96" s="1472">
        <v>40123</v>
      </c>
      <c r="Q96" s="55"/>
      <c r="R96" s="1472">
        <v>31688</v>
      </c>
      <c r="S96" s="260"/>
      <c r="T96" s="260">
        <f t="shared" si="20"/>
        <v>1129914</v>
      </c>
      <c r="U96" s="260"/>
      <c r="V96" s="260">
        <f t="shared" si="19"/>
        <v>1103878</v>
      </c>
    </row>
    <row r="97" spans="1:22" ht="18" customHeight="1">
      <c r="A97" s="35" t="s">
        <v>178</v>
      </c>
      <c r="B97" s="35"/>
      <c r="C97" s="35" t="s">
        <v>83</v>
      </c>
      <c r="D97" s="1499">
        <f>ROUND(SUM(D90:D96),0)</f>
        <v>990219</v>
      </c>
      <c r="E97" s="1484"/>
      <c r="F97" s="1499">
        <f>ROUND(SUM(F90:F96),0)</f>
        <v>938362</v>
      </c>
      <c r="G97" s="1484"/>
      <c r="H97" s="1499">
        <f>ROUND(SUM(H90:H96),0)</f>
        <v>2254549</v>
      </c>
      <c r="I97" s="1484"/>
      <c r="J97" s="1499">
        <f>ROUND(SUM(J90:J96),0)</f>
        <v>2185303</v>
      </c>
      <c r="K97" s="1484"/>
      <c r="L97" s="1499">
        <f>ROUND(SUM(L90:L96),0)</f>
        <v>0</v>
      </c>
      <c r="M97" s="1484"/>
      <c r="N97" s="1499">
        <f>ROUND(SUM(N90:N96),0)</f>
        <v>0</v>
      </c>
      <c r="O97" s="1484"/>
      <c r="P97" s="1499">
        <f>ROUND(SUM(P90:P96),0)</f>
        <v>781899</v>
      </c>
      <c r="Q97" s="1484"/>
      <c r="R97" s="1499">
        <f>ROUND(SUM(R90:R96),0)</f>
        <v>726772</v>
      </c>
      <c r="S97" s="150"/>
      <c r="T97" s="1499">
        <f>ROUND(SUM(T90:T96),0)</f>
        <v>4026667</v>
      </c>
      <c r="U97" s="150"/>
      <c r="V97" s="1499">
        <f>ROUND(SUM(V90:V96),0)</f>
        <v>3850437</v>
      </c>
    </row>
    <row r="98" spans="1:22" ht="18" customHeight="1">
      <c r="A98" s="35"/>
      <c r="B98" s="1474"/>
      <c r="C98" s="1474"/>
      <c r="D98" s="55"/>
      <c r="E98" s="55"/>
      <c r="F98" s="55"/>
      <c r="G98" s="55"/>
      <c r="H98" s="55"/>
      <c r="I98" s="55"/>
      <c r="J98" s="55"/>
      <c r="K98" s="55"/>
      <c r="L98" s="55"/>
      <c r="M98" s="55"/>
      <c r="N98" s="55"/>
      <c r="O98" s="55"/>
      <c r="P98" s="55"/>
      <c r="Q98" s="55"/>
      <c r="R98" s="55"/>
      <c r="S98" s="260"/>
      <c r="T98" s="260"/>
      <c r="U98" s="260"/>
      <c r="V98" s="260"/>
    </row>
    <row r="99" spans="1:22" ht="18" customHeight="1">
      <c r="A99" s="7" t="s">
        <v>179</v>
      </c>
      <c r="B99" s="1474"/>
      <c r="C99" s="1474" t="s">
        <v>83</v>
      </c>
      <c r="D99" s="1512">
        <v>289710</v>
      </c>
      <c r="E99" s="1484"/>
      <c r="F99" s="1512">
        <v>327097</v>
      </c>
      <c r="G99" s="1484"/>
      <c r="H99" s="1512">
        <v>177735</v>
      </c>
      <c r="I99" s="1484"/>
      <c r="J99" s="1512">
        <v>139269</v>
      </c>
      <c r="K99" s="1484"/>
      <c r="L99" s="1512">
        <v>0</v>
      </c>
      <c r="M99" s="1484"/>
      <c r="N99" s="1512">
        <v>0</v>
      </c>
      <c r="O99" s="1484"/>
      <c r="P99" s="1512">
        <v>36466</v>
      </c>
      <c r="Q99" s="1484"/>
      <c r="R99" s="1512">
        <v>39639</v>
      </c>
      <c r="S99" s="150"/>
      <c r="T99" s="1513">
        <f>ROUND((SUM(D99)+SUM(H99)+SUM(L99)+SUM(P99)),0)</f>
        <v>503911</v>
      </c>
      <c r="U99" s="150"/>
      <c r="V99" s="1513">
        <f>ROUND((SUM(F99)+SUM(J99)+SUM(N99)+SUM(R99)),0)</f>
        <v>506005</v>
      </c>
    </row>
    <row r="100" spans="1:22" ht="18" customHeight="1">
      <c r="A100" s="35"/>
      <c r="B100" s="1474"/>
      <c r="C100" s="1474"/>
      <c r="D100" s="55"/>
      <c r="E100" s="55"/>
      <c r="F100" s="55"/>
      <c r="G100" s="55"/>
      <c r="H100" s="55"/>
      <c r="I100" s="55"/>
      <c r="J100" s="55"/>
      <c r="K100" s="55"/>
      <c r="L100" s="55"/>
      <c r="M100" s="55"/>
      <c r="N100" s="55"/>
      <c r="O100" s="55"/>
      <c r="P100" s="55"/>
      <c r="Q100" s="55"/>
      <c r="R100" s="55"/>
      <c r="S100" s="260"/>
      <c r="T100" s="260"/>
      <c r="U100" s="260"/>
      <c r="V100" s="260"/>
    </row>
    <row r="101" spans="1:22" ht="18" customHeight="1">
      <c r="A101" s="7" t="s">
        <v>180</v>
      </c>
      <c r="B101" s="1474"/>
      <c r="C101" s="1474"/>
      <c r="D101" s="55"/>
      <c r="E101" s="55"/>
      <c r="F101" s="55"/>
      <c r="G101" s="55"/>
      <c r="H101" s="55"/>
      <c r="I101" s="55"/>
      <c r="J101" s="55"/>
      <c r="K101" s="55"/>
      <c r="L101" s="55"/>
      <c r="M101" s="55"/>
      <c r="N101" s="55"/>
      <c r="O101" s="55"/>
      <c r="P101" s="55"/>
      <c r="Q101" s="55"/>
      <c r="R101" s="55"/>
      <c r="S101" s="260"/>
      <c r="T101" s="260"/>
      <c r="U101" s="260"/>
      <c r="V101" s="260"/>
    </row>
    <row r="102" spans="1:22" ht="18" customHeight="1">
      <c r="A102" s="1474" t="s">
        <v>181</v>
      </c>
      <c r="B102" s="1474"/>
      <c r="C102" s="1474" t="s">
        <v>83</v>
      </c>
      <c r="D102" s="1472">
        <v>0</v>
      </c>
      <c r="E102" s="55"/>
      <c r="F102" s="1472">
        <v>0</v>
      </c>
      <c r="G102" s="55"/>
      <c r="H102" s="1472">
        <v>286379</v>
      </c>
      <c r="I102" s="55"/>
      <c r="J102" s="1472">
        <v>271884</v>
      </c>
      <c r="K102" s="55"/>
      <c r="L102" s="1472">
        <v>0</v>
      </c>
      <c r="M102" s="55"/>
      <c r="N102" s="1472">
        <v>0</v>
      </c>
      <c r="O102" s="55"/>
      <c r="P102" s="1472">
        <v>0</v>
      </c>
      <c r="Q102" s="55"/>
      <c r="R102" s="1472">
        <v>0</v>
      </c>
      <c r="S102" s="260"/>
      <c r="T102" s="260">
        <f>ROUND((SUM(D102)+SUM(H102)+SUM(L102)+SUM(P102)),0)</f>
        <v>286379</v>
      </c>
      <c r="U102" s="260"/>
      <c r="V102" s="260">
        <f>ROUND((SUM(F102)+SUM(J102)+SUM(N102)+SUM(R102)),0)</f>
        <v>271884</v>
      </c>
    </row>
    <row r="103" spans="1:22" ht="18" customHeight="1">
      <c r="A103" s="1474" t="s">
        <v>182</v>
      </c>
      <c r="B103" s="1474"/>
      <c r="C103" s="1474" t="s">
        <v>83</v>
      </c>
      <c r="D103" s="1472">
        <v>0</v>
      </c>
      <c r="E103" s="55"/>
      <c r="F103" s="1472">
        <v>0</v>
      </c>
      <c r="G103" s="55"/>
      <c r="H103" s="1472">
        <v>2429594</v>
      </c>
      <c r="I103" s="55"/>
      <c r="J103" s="1472">
        <v>2475473</v>
      </c>
      <c r="K103" s="55"/>
      <c r="L103" s="1472">
        <v>0</v>
      </c>
      <c r="M103" s="55"/>
      <c r="N103" s="1472">
        <v>0</v>
      </c>
      <c r="O103" s="55"/>
      <c r="P103" s="1472">
        <v>0</v>
      </c>
      <c r="Q103" s="55"/>
      <c r="R103" s="1472">
        <v>0</v>
      </c>
      <c r="S103" s="260"/>
      <c r="T103" s="260">
        <f t="shared" ref="T103:T105" si="21">ROUND((SUM(D103)+SUM(H103)+SUM(L103)+SUM(P103)),0)</f>
        <v>2429594</v>
      </c>
      <c r="U103" s="260"/>
      <c r="V103" s="260">
        <f t="shared" ref="V103:V105" si="22">ROUND((SUM(F103)+SUM(J103)+SUM(N103)+SUM(R103)),0)</f>
        <v>2475473</v>
      </c>
    </row>
    <row r="104" spans="1:22" ht="18" customHeight="1">
      <c r="A104" s="1474" t="s">
        <v>183</v>
      </c>
      <c r="B104" s="1474"/>
      <c r="C104" s="1474" t="s">
        <v>83</v>
      </c>
      <c r="D104" s="1472">
        <v>5000</v>
      </c>
      <c r="E104" s="55"/>
      <c r="F104" s="1472">
        <v>5000</v>
      </c>
      <c r="G104" s="55"/>
      <c r="H104" s="1472">
        <v>1293040</v>
      </c>
      <c r="I104" s="55"/>
      <c r="J104" s="1472">
        <v>1118295</v>
      </c>
      <c r="K104" s="55"/>
      <c r="L104" s="1472">
        <v>0</v>
      </c>
      <c r="M104" s="55"/>
      <c r="N104" s="1472">
        <v>0</v>
      </c>
      <c r="O104" s="55"/>
      <c r="P104" s="1472">
        <v>0</v>
      </c>
      <c r="Q104" s="55"/>
      <c r="R104" s="1472">
        <v>0</v>
      </c>
      <c r="S104" s="260"/>
      <c r="T104" s="260">
        <f t="shared" si="21"/>
        <v>1298040</v>
      </c>
      <c r="U104" s="260"/>
      <c r="V104" s="260">
        <f t="shared" si="22"/>
        <v>1123295</v>
      </c>
    </row>
    <row r="105" spans="1:22" ht="18" customHeight="1">
      <c r="A105" s="1474" t="s">
        <v>184</v>
      </c>
      <c r="B105" s="1474"/>
      <c r="C105" s="1474" t="s">
        <v>83</v>
      </c>
      <c r="D105" s="1472">
        <v>0</v>
      </c>
      <c r="E105" s="55"/>
      <c r="F105" s="1472">
        <v>0</v>
      </c>
      <c r="G105" s="55"/>
      <c r="H105" s="1472">
        <v>1098950</v>
      </c>
      <c r="I105" s="55"/>
      <c r="J105" s="1472">
        <v>1085846</v>
      </c>
      <c r="K105" s="55"/>
      <c r="L105" s="1472">
        <v>0</v>
      </c>
      <c r="M105" s="55"/>
      <c r="N105" s="1472">
        <v>0</v>
      </c>
      <c r="O105" s="55"/>
      <c r="P105" s="1472">
        <v>0</v>
      </c>
      <c r="Q105" s="55"/>
      <c r="R105" s="1472">
        <v>0</v>
      </c>
      <c r="S105" s="260"/>
      <c r="T105" s="260">
        <f t="shared" si="21"/>
        <v>1098950</v>
      </c>
      <c r="U105" s="260"/>
      <c r="V105" s="260">
        <f t="shared" si="22"/>
        <v>1085846</v>
      </c>
    </row>
    <row r="106" spans="1:22" ht="18" customHeight="1">
      <c r="A106" s="35" t="s">
        <v>185</v>
      </c>
      <c r="B106" s="35"/>
      <c r="C106" s="35" t="s">
        <v>83</v>
      </c>
      <c r="D106" s="1499">
        <f>ROUND(SUM(D102:D105),0)</f>
        <v>5000</v>
      </c>
      <c r="E106" s="1484"/>
      <c r="F106" s="1499">
        <f>ROUND(SUM(F102:F105),0)</f>
        <v>5000</v>
      </c>
      <c r="G106" s="1484"/>
      <c r="H106" s="1499">
        <f>ROUND(SUM(H102:H105),0)</f>
        <v>5107963</v>
      </c>
      <c r="I106" s="1484"/>
      <c r="J106" s="1499">
        <f>ROUND(SUM(J102:J105),0)</f>
        <v>4951498</v>
      </c>
      <c r="K106" s="1484"/>
      <c r="L106" s="1499">
        <f>ROUND(SUM(L102:L105),0)</f>
        <v>0</v>
      </c>
      <c r="M106" s="1484"/>
      <c r="N106" s="1499">
        <f>ROUND(SUM(N102:N105),0)</f>
        <v>0</v>
      </c>
      <c r="O106" s="1484"/>
      <c r="P106" s="1499">
        <f>ROUND(SUM(P102:P105),0)</f>
        <v>0</v>
      </c>
      <c r="Q106" s="1484"/>
      <c r="R106" s="1499">
        <f>ROUND(SUM(R102:R105),0)</f>
        <v>0</v>
      </c>
      <c r="S106" s="150"/>
      <c r="T106" s="1499">
        <f>ROUND(SUM(T102:T105),0)</f>
        <v>5112963</v>
      </c>
      <c r="U106" s="150"/>
      <c r="V106" s="1499">
        <f>ROUND(SUM(V102:V105),0)</f>
        <v>4956498</v>
      </c>
    </row>
    <row r="107" spans="1:22" ht="18" customHeight="1">
      <c r="A107" s="35"/>
      <c r="B107" s="1474"/>
      <c r="C107" s="1474"/>
      <c r="D107" s="55"/>
      <c r="E107" s="55"/>
      <c r="F107" s="55"/>
      <c r="G107" s="55"/>
      <c r="H107" s="55"/>
      <c r="I107" s="55"/>
      <c r="J107" s="55"/>
      <c r="K107" s="55"/>
      <c r="L107" s="55"/>
      <c r="M107" s="55"/>
      <c r="N107" s="55"/>
      <c r="O107" s="55"/>
      <c r="P107" s="55"/>
      <c r="Q107" s="55"/>
      <c r="R107" s="55"/>
      <c r="S107" s="260"/>
      <c r="T107" s="260"/>
      <c r="U107" s="260"/>
      <c r="V107" s="260"/>
    </row>
    <row r="108" spans="1:22" ht="18" customHeight="1">
      <c r="A108" s="7" t="s">
        <v>186</v>
      </c>
      <c r="B108" s="1474"/>
      <c r="C108" s="1474" t="s">
        <v>83</v>
      </c>
      <c r="D108" s="1512">
        <v>2275494</v>
      </c>
      <c r="E108" s="1484"/>
      <c r="F108" s="1512">
        <v>2555504</v>
      </c>
      <c r="G108" s="1484"/>
      <c r="H108" s="1512">
        <v>1147929</v>
      </c>
      <c r="I108" s="1484"/>
      <c r="J108" s="1512">
        <v>1474919</v>
      </c>
      <c r="K108" s="1484"/>
      <c r="L108" s="1512">
        <v>602</v>
      </c>
      <c r="M108" s="1484"/>
      <c r="N108" s="1512">
        <v>765</v>
      </c>
      <c r="O108" s="1484"/>
      <c r="P108" s="1512">
        <v>50537</v>
      </c>
      <c r="Q108" s="1484"/>
      <c r="R108" s="1512">
        <v>48702</v>
      </c>
      <c r="S108" s="150"/>
      <c r="T108" s="1513">
        <f>ROUND((SUM(D108)+SUM(H108)+SUM(L108)+SUM(P108)),0)</f>
        <v>3474562</v>
      </c>
      <c r="U108" s="150"/>
      <c r="V108" s="1513">
        <f>ROUND((SUM(F108)+SUM(J108)+SUM(N108)+SUM(R108)),0)</f>
        <v>4079890</v>
      </c>
    </row>
    <row r="109" spans="1:22" ht="18" customHeight="1">
      <c r="A109" s="35"/>
      <c r="B109" s="1474"/>
      <c r="C109" s="1482"/>
      <c r="D109" s="1484"/>
      <c r="E109" s="55"/>
      <c r="F109" s="1484"/>
      <c r="G109" s="55"/>
      <c r="H109" s="1484"/>
      <c r="I109" s="55"/>
      <c r="J109" s="1484"/>
      <c r="K109" s="55"/>
      <c r="L109" s="1484"/>
      <c r="M109" s="55"/>
      <c r="N109" s="1484"/>
      <c r="O109" s="55"/>
      <c r="P109" s="1484"/>
      <c r="Q109" s="55"/>
      <c r="R109" s="1484"/>
      <c r="S109" s="260"/>
      <c r="T109" s="1484"/>
      <c r="U109" s="260"/>
      <c r="V109" s="150"/>
    </row>
    <row r="110" spans="1:22" ht="18" customHeight="1">
      <c r="A110" s="7" t="s">
        <v>193</v>
      </c>
      <c r="B110" s="1474"/>
      <c r="C110" s="1474" t="s">
        <v>83</v>
      </c>
      <c r="D110" s="1512">
        <v>217</v>
      </c>
      <c r="E110" s="1484"/>
      <c r="F110" s="1512">
        <v>259</v>
      </c>
      <c r="G110" s="1484"/>
      <c r="H110" s="1512">
        <v>220199</v>
      </c>
      <c r="I110" s="1484"/>
      <c r="J110" s="1512">
        <v>218298</v>
      </c>
      <c r="K110" s="1484"/>
      <c r="L110" s="1512">
        <v>123</v>
      </c>
      <c r="M110" s="1484"/>
      <c r="N110" s="1512">
        <v>881</v>
      </c>
      <c r="O110" s="1484"/>
      <c r="P110" s="1512">
        <v>590</v>
      </c>
      <c r="Q110" s="1484"/>
      <c r="R110" s="1512">
        <v>435</v>
      </c>
      <c r="S110" s="150"/>
      <c r="T110" s="1514">
        <f>ROUND((SUM(D110)+SUM(H110)+SUM(L110)+SUM(P110)),0)</f>
        <v>221129</v>
      </c>
      <c r="U110" s="150"/>
      <c r="V110" s="1514">
        <f>ROUND((SUM(F110)+SUM(J110)+SUM(N110)+SUM(R110)),0)</f>
        <v>219873</v>
      </c>
    </row>
    <row r="111" spans="1:22" ht="18" customHeight="1">
      <c r="A111" s="35"/>
      <c r="B111" s="1474"/>
      <c r="C111" s="1474"/>
      <c r="D111" s="1484"/>
      <c r="E111" s="1484"/>
      <c r="F111" s="1484"/>
      <c r="G111" s="1484"/>
      <c r="H111" s="1484"/>
      <c r="I111" s="1484"/>
      <c r="J111" s="1484"/>
      <c r="K111" s="1484"/>
      <c r="L111" s="1484"/>
      <c r="M111" s="1484"/>
      <c r="N111" s="1484"/>
      <c r="O111" s="1484"/>
      <c r="P111" s="1484"/>
      <c r="Q111" s="1484"/>
      <c r="R111" s="1484"/>
      <c r="S111" s="150"/>
      <c r="T111" s="150"/>
      <c r="U111" s="150"/>
      <c r="V111" s="150"/>
    </row>
    <row r="112" spans="1:22" ht="18" customHeight="1">
      <c r="A112" s="7" t="s">
        <v>187</v>
      </c>
      <c r="B112" s="1474"/>
      <c r="C112" s="1474"/>
      <c r="D112" s="55"/>
      <c r="E112" s="55"/>
      <c r="F112" s="55"/>
      <c r="G112" s="55"/>
      <c r="H112" s="55"/>
      <c r="I112" s="55"/>
      <c r="J112" s="55"/>
      <c r="K112" s="55"/>
      <c r="L112" s="55"/>
      <c r="M112" s="55"/>
      <c r="N112" s="55"/>
      <c r="O112" s="55"/>
      <c r="P112" s="55"/>
      <c r="Q112" s="55"/>
      <c r="R112" s="55"/>
      <c r="S112" s="260"/>
      <c r="T112" s="260"/>
      <c r="U112" s="260"/>
      <c r="V112" s="260"/>
    </row>
    <row r="113" spans="1:22" ht="18" customHeight="1">
      <c r="A113" s="1474" t="s">
        <v>188</v>
      </c>
      <c r="B113" s="1474"/>
      <c r="C113" s="1474" t="s">
        <v>83</v>
      </c>
      <c r="D113" s="1472">
        <v>0</v>
      </c>
      <c r="E113" s="55"/>
      <c r="F113" s="1472">
        <v>0</v>
      </c>
      <c r="G113" s="55"/>
      <c r="H113" s="1472">
        <v>0</v>
      </c>
      <c r="I113" s="55"/>
      <c r="J113" s="1472">
        <v>0</v>
      </c>
      <c r="K113" s="55"/>
      <c r="L113" s="1472">
        <v>0</v>
      </c>
      <c r="M113" s="55"/>
      <c r="N113" s="1472">
        <v>0</v>
      </c>
      <c r="O113" s="55"/>
      <c r="P113" s="1472">
        <v>5969223</v>
      </c>
      <c r="Q113" s="55"/>
      <c r="R113" s="1472">
        <v>4195216</v>
      </c>
      <c r="S113" s="260"/>
      <c r="T113" s="260">
        <f>ROUND((SUM(D113)+SUM(H113)+SUM(L113)+SUM(P113)),0)</f>
        <v>5969223</v>
      </c>
      <c r="U113" s="260"/>
      <c r="V113" s="260">
        <f>ROUND((SUM(F113)+SUM(J113)+SUM(N113)+SUM(R113)),0)</f>
        <v>4195216</v>
      </c>
    </row>
    <row r="114" spans="1:22" ht="18" customHeight="1">
      <c r="A114" s="1474" t="s">
        <v>189</v>
      </c>
      <c r="B114" s="1474"/>
      <c r="C114" s="1474" t="s">
        <v>83</v>
      </c>
      <c r="D114" s="1472">
        <v>8694</v>
      </c>
      <c r="E114" s="55"/>
      <c r="F114" s="1472">
        <v>17934</v>
      </c>
      <c r="G114" s="55"/>
      <c r="H114" s="1472">
        <v>20400</v>
      </c>
      <c r="I114" s="55"/>
      <c r="J114" s="1472">
        <v>20400</v>
      </c>
      <c r="K114" s="55"/>
      <c r="L114" s="1472">
        <v>0</v>
      </c>
      <c r="M114" s="55"/>
      <c r="N114" s="1472">
        <v>0</v>
      </c>
      <c r="O114" s="55"/>
      <c r="P114" s="1472">
        <v>0</v>
      </c>
      <c r="Q114" s="55"/>
      <c r="R114" s="1472">
        <v>0</v>
      </c>
      <c r="S114" s="260"/>
      <c r="T114" s="260">
        <f t="shared" ref="T114:T115" si="23">ROUND((SUM(D114)+SUM(H114)+SUM(L114)+SUM(P114)),0)</f>
        <v>29094</v>
      </c>
      <c r="U114" s="260"/>
      <c r="V114" s="260">
        <f t="shared" ref="V114:V115" si="24">ROUND((SUM(F114)+SUM(J114)+SUM(N114)+SUM(R114)),0)</f>
        <v>38334</v>
      </c>
    </row>
    <row r="115" spans="1:22" ht="18" customHeight="1">
      <c r="A115" s="1474" t="s">
        <v>190</v>
      </c>
      <c r="B115" s="1474"/>
      <c r="C115" s="1474" t="s">
        <v>83</v>
      </c>
      <c r="D115" s="1472">
        <v>26951</v>
      </c>
      <c r="E115" s="55"/>
      <c r="F115" s="1472">
        <v>21704</v>
      </c>
      <c r="G115" s="55"/>
      <c r="H115" s="1472">
        <v>7200</v>
      </c>
      <c r="I115" s="55"/>
      <c r="J115" s="1472">
        <v>7200</v>
      </c>
      <c r="K115" s="55"/>
      <c r="L115" s="1472">
        <v>0</v>
      </c>
      <c r="M115" s="55"/>
      <c r="N115" s="1472">
        <v>0</v>
      </c>
      <c r="O115" s="55"/>
      <c r="P115" s="1472">
        <v>0</v>
      </c>
      <c r="Q115" s="55"/>
      <c r="R115" s="1472">
        <v>0</v>
      </c>
      <c r="S115" s="260"/>
      <c r="T115" s="260">
        <f t="shared" si="23"/>
        <v>34151</v>
      </c>
      <c r="U115" s="260"/>
      <c r="V115" s="260">
        <f t="shared" si="24"/>
        <v>28904</v>
      </c>
    </row>
    <row r="116" spans="1:22" ht="18" customHeight="1">
      <c r="A116" s="1474" t="s">
        <v>191</v>
      </c>
      <c r="B116" s="1474"/>
      <c r="C116" s="1474" t="s">
        <v>83</v>
      </c>
      <c r="D116" s="1472">
        <v>20848</v>
      </c>
      <c r="E116" s="55"/>
      <c r="F116" s="1472">
        <v>9991</v>
      </c>
      <c r="G116" s="55"/>
      <c r="H116" s="1472">
        <v>63978</v>
      </c>
      <c r="I116" s="55"/>
      <c r="J116" s="1472">
        <v>58194</v>
      </c>
      <c r="K116" s="55"/>
      <c r="L116" s="1472">
        <v>0</v>
      </c>
      <c r="M116" s="55"/>
      <c r="N116" s="1472">
        <v>0</v>
      </c>
      <c r="O116" s="55"/>
      <c r="P116" s="1472">
        <v>426135</v>
      </c>
      <c r="Q116" s="55"/>
      <c r="R116" s="1472">
        <v>7812</v>
      </c>
      <c r="S116" s="260"/>
      <c r="T116" s="260">
        <f>ROUND((SUM(D116)+SUM(H116)+SUM(L116)+SUM(P116)),0)</f>
        <v>510961</v>
      </c>
      <c r="U116" s="260"/>
      <c r="V116" s="260">
        <f>ROUND((SUM(F116)+SUM(J116)+SUM(N116)+SUM(R116)),0)</f>
        <v>75997</v>
      </c>
    </row>
    <row r="117" spans="1:22" ht="18" customHeight="1">
      <c r="A117" s="35" t="s">
        <v>192</v>
      </c>
      <c r="B117" s="35"/>
      <c r="C117" s="35" t="s">
        <v>83</v>
      </c>
      <c r="D117" s="1515">
        <f>ROUND(SUM(D113:D116),0)</f>
        <v>56493</v>
      </c>
      <c r="E117" s="1484"/>
      <c r="F117" s="1515">
        <f>ROUND(SUM(F113:F116),0)</f>
        <v>49629</v>
      </c>
      <c r="G117" s="1484"/>
      <c r="H117" s="1515">
        <f>ROUND(SUM(H113:H116),0)</f>
        <v>91578</v>
      </c>
      <c r="I117" s="1484"/>
      <c r="J117" s="1515">
        <f>ROUND(SUM(J113:J116),0)</f>
        <v>85794</v>
      </c>
      <c r="K117" s="1484"/>
      <c r="L117" s="1515">
        <f>ROUND(SUM(L113:L116),0)</f>
        <v>0</v>
      </c>
      <c r="M117" s="1484"/>
      <c r="N117" s="1515">
        <f>ROUND(SUM(N113:N116),0)</f>
        <v>0</v>
      </c>
      <c r="O117" s="1484"/>
      <c r="P117" s="1515">
        <f>ROUND(SUM(P113:P116),0)</f>
        <v>6395358</v>
      </c>
      <c r="Q117" s="1484"/>
      <c r="R117" s="1515">
        <f>ROUND(SUM(R113:R116),0)</f>
        <v>4203028</v>
      </c>
      <c r="S117" s="150"/>
      <c r="T117" s="1515">
        <f>ROUND(SUM(T113:T116),0)</f>
        <v>6543429</v>
      </c>
      <c r="U117" s="150"/>
      <c r="V117" s="1515">
        <f>ROUND(SUM(V113:V116),0)</f>
        <v>4338451</v>
      </c>
    </row>
    <row r="118" spans="1:22" ht="18" customHeight="1">
      <c r="A118" s="35"/>
      <c r="B118" s="1474"/>
      <c r="C118" s="1474"/>
      <c r="D118" s="55"/>
      <c r="E118" s="55"/>
      <c r="F118" s="55"/>
      <c r="G118" s="55"/>
      <c r="H118" s="55"/>
      <c r="I118" s="55"/>
      <c r="J118" s="55"/>
      <c r="K118" s="55"/>
      <c r="L118" s="55"/>
      <c r="M118" s="55"/>
      <c r="N118" s="55"/>
      <c r="O118" s="55"/>
      <c r="P118" s="55"/>
      <c r="Q118" s="55"/>
      <c r="R118" s="55"/>
      <c r="S118" s="260"/>
      <c r="T118" s="260"/>
      <c r="U118" s="260"/>
      <c r="V118" s="260"/>
    </row>
    <row r="119" spans="1:22" ht="18" customHeight="1">
      <c r="A119" s="7" t="s">
        <v>194</v>
      </c>
      <c r="B119" s="1474"/>
      <c r="C119" s="1474" t="s">
        <v>83</v>
      </c>
      <c r="D119" s="1512">
        <v>1217</v>
      </c>
      <c r="E119" s="1484"/>
      <c r="F119" s="1512">
        <v>1990</v>
      </c>
      <c r="G119" s="1484"/>
      <c r="H119" s="1512">
        <v>459752</v>
      </c>
      <c r="I119" s="1484"/>
      <c r="J119" s="1512">
        <v>392821</v>
      </c>
      <c r="K119" s="1484"/>
      <c r="L119" s="1512">
        <v>0</v>
      </c>
      <c r="M119" s="1484"/>
      <c r="N119" s="1512">
        <v>0</v>
      </c>
      <c r="O119" s="1484"/>
      <c r="P119" s="1512">
        <v>16088</v>
      </c>
      <c r="Q119" s="1484"/>
      <c r="R119" s="1512">
        <v>17897</v>
      </c>
      <c r="S119" s="150"/>
      <c r="T119" s="1514">
        <f>ROUND((SUM(D119)+SUM(H119)+SUM(L119)+SUM(P119)),0)</f>
        <v>477057</v>
      </c>
      <c r="U119" s="150"/>
      <c r="V119" s="1514">
        <f>ROUND((SUM(F119)+SUM(J119)+SUM(N119)+SUM(R119)),0)</f>
        <v>412708</v>
      </c>
    </row>
    <row r="120" spans="1:22" ht="18" customHeight="1">
      <c r="A120" s="35"/>
      <c r="B120" s="1474"/>
      <c r="C120" s="1474"/>
      <c r="D120" s="55"/>
      <c r="E120" s="55"/>
      <c r="F120" s="55"/>
      <c r="G120" s="55"/>
      <c r="H120" s="55"/>
      <c r="I120" s="55"/>
      <c r="J120" s="55"/>
      <c r="K120" s="55"/>
      <c r="L120" s="55"/>
      <c r="M120" s="55"/>
      <c r="N120" s="55"/>
      <c r="O120" s="55"/>
      <c r="P120" s="55"/>
      <c r="Q120" s="55"/>
      <c r="R120" s="55"/>
      <c r="S120" s="260"/>
      <c r="T120" s="260"/>
      <c r="U120" s="260"/>
      <c r="V120" s="260"/>
    </row>
    <row r="121" spans="1:22" ht="18" customHeight="1">
      <c r="A121" s="7" t="s">
        <v>195</v>
      </c>
      <c r="B121" s="1474"/>
      <c r="C121" s="1474"/>
      <c r="D121" s="55"/>
      <c r="E121" s="55"/>
      <c r="F121" s="55"/>
      <c r="G121" s="55"/>
      <c r="H121" s="55"/>
      <c r="I121" s="55"/>
      <c r="J121" s="55"/>
      <c r="K121" s="55"/>
      <c r="L121" s="55"/>
      <c r="M121" s="55"/>
      <c r="N121" s="55"/>
      <c r="O121" s="55"/>
      <c r="P121" s="55"/>
      <c r="Q121" s="55"/>
      <c r="R121" s="55"/>
      <c r="S121" s="260"/>
      <c r="T121" s="260"/>
      <c r="U121" s="260"/>
      <c r="V121" s="260"/>
    </row>
    <row r="122" spans="1:22" ht="18" customHeight="1">
      <c r="A122" s="1474" t="s">
        <v>196</v>
      </c>
      <c r="B122" s="1474"/>
      <c r="C122" s="1474" t="s">
        <v>83</v>
      </c>
      <c r="D122" s="1472">
        <v>82053</v>
      </c>
      <c r="E122" s="55"/>
      <c r="F122" s="1472">
        <v>73397</v>
      </c>
      <c r="G122" s="55"/>
      <c r="H122" s="1472">
        <v>162076</v>
      </c>
      <c r="I122" s="55"/>
      <c r="J122" s="1472">
        <v>157477</v>
      </c>
      <c r="K122" s="55"/>
      <c r="L122" s="1472">
        <v>0</v>
      </c>
      <c r="M122" s="55"/>
      <c r="N122" s="1472">
        <v>0</v>
      </c>
      <c r="O122" s="55"/>
      <c r="P122" s="1472">
        <v>28</v>
      </c>
      <c r="Q122" s="55"/>
      <c r="R122" s="1472">
        <v>4247</v>
      </c>
      <c r="S122" s="260"/>
      <c r="T122" s="260">
        <f>ROUND((SUM(D122)+SUM(H122)+SUM(L122)+SUM(P122)),0)</f>
        <v>244157</v>
      </c>
      <c r="U122" s="260"/>
      <c r="V122" s="260">
        <f>ROUND((SUM(F122)+SUM(J122)+SUM(N122)+SUM(R122)),0)</f>
        <v>235121</v>
      </c>
    </row>
    <row r="123" spans="1:22" ht="18" customHeight="1">
      <c r="A123" s="1474" t="s">
        <v>197</v>
      </c>
      <c r="B123" s="1474"/>
      <c r="C123" s="1474" t="s">
        <v>83</v>
      </c>
      <c r="D123" s="1472">
        <v>-316</v>
      </c>
      <c r="E123" s="55"/>
      <c r="F123" s="1472">
        <v>1895</v>
      </c>
      <c r="G123" s="55"/>
      <c r="H123" s="1472">
        <v>16515</v>
      </c>
      <c r="I123" s="55"/>
      <c r="J123" s="1472">
        <v>2303</v>
      </c>
      <c r="K123" s="55"/>
      <c r="L123" s="1472">
        <v>0</v>
      </c>
      <c r="M123" s="55"/>
      <c r="N123" s="1472">
        <v>0</v>
      </c>
      <c r="O123" s="55"/>
      <c r="P123" s="1472">
        <v>3</v>
      </c>
      <c r="Q123" s="55"/>
      <c r="R123" s="1472">
        <v>1</v>
      </c>
      <c r="S123" s="260"/>
      <c r="T123" s="260">
        <f>ROUND((SUM(D123)+SUM(H123)+SUM(L123)+SUM(P123)),0)</f>
        <v>16202</v>
      </c>
      <c r="U123" s="260"/>
      <c r="V123" s="260">
        <f t="shared" ref="V123:V130" si="25">ROUND((SUM(F123)+SUM(J123)+SUM(N123)+SUM(R123)),0)</f>
        <v>4199</v>
      </c>
    </row>
    <row r="124" spans="1:22" ht="18" customHeight="1">
      <c r="A124" s="1474" t="s">
        <v>198</v>
      </c>
      <c r="B124" s="1474"/>
      <c r="C124" s="1474" t="s">
        <v>83</v>
      </c>
      <c r="D124" s="1472">
        <v>37</v>
      </c>
      <c r="E124" s="55"/>
      <c r="F124" s="1472">
        <v>11</v>
      </c>
      <c r="G124" s="55"/>
      <c r="H124" s="1472">
        <v>19182</v>
      </c>
      <c r="I124" s="55"/>
      <c r="J124" s="1472">
        <v>22530</v>
      </c>
      <c r="K124" s="55"/>
      <c r="L124" s="1472">
        <v>0</v>
      </c>
      <c r="M124" s="55"/>
      <c r="N124" s="1472">
        <v>0</v>
      </c>
      <c r="O124" s="55"/>
      <c r="P124" s="1472">
        <v>32655</v>
      </c>
      <c r="Q124" s="55"/>
      <c r="R124" s="1472">
        <v>17193</v>
      </c>
      <c r="S124" s="260"/>
      <c r="T124" s="260">
        <f t="shared" ref="T124:T130" si="26">ROUND((SUM(D124)+SUM(H124)+SUM(L124)+SUM(P124)),0)</f>
        <v>51874</v>
      </c>
      <c r="U124" s="260"/>
      <c r="V124" s="260">
        <f t="shared" si="25"/>
        <v>39734</v>
      </c>
    </row>
    <row r="125" spans="1:22" ht="18" customHeight="1">
      <c r="A125" s="1474" t="s">
        <v>199</v>
      </c>
      <c r="B125" s="1474"/>
      <c r="C125" s="1474" t="s">
        <v>83</v>
      </c>
      <c r="D125" s="1472">
        <v>101965</v>
      </c>
      <c r="E125" s="55"/>
      <c r="F125" s="1472">
        <v>84786</v>
      </c>
      <c r="G125" s="55"/>
      <c r="H125" s="1472">
        <v>13504</v>
      </c>
      <c r="I125" s="55"/>
      <c r="J125" s="1472">
        <v>121</v>
      </c>
      <c r="K125" s="55"/>
      <c r="L125" s="1472">
        <v>0</v>
      </c>
      <c r="M125" s="55"/>
      <c r="N125" s="1472">
        <v>0</v>
      </c>
      <c r="O125" s="55"/>
      <c r="P125" s="1472">
        <v>81805</v>
      </c>
      <c r="Q125" s="55"/>
      <c r="R125" s="1472">
        <v>92068</v>
      </c>
      <c r="S125" s="260"/>
      <c r="T125" s="260">
        <f t="shared" si="26"/>
        <v>197274</v>
      </c>
      <c r="U125" s="260"/>
      <c r="V125" s="260">
        <f t="shared" si="25"/>
        <v>176975</v>
      </c>
    </row>
    <row r="126" spans="1:22" ht="18" customHeight="1">
      <c r="A126" s="1474" t="s">
        <v>200</v>
      </c>
      <c r="B126" s="1474"/>
      <c r="C126" s="1474" t="s">
        <v>83</v>
      </c>
      <c r="D126" s="1472">
        <v>50842</v>
      </c>
      <c r="E126" s="55"/>
      <c r="F126" s="1472">
        <v>-53723</v>
      </c>
      <c r="G126" s="55"/>
      <c r="H126" s="1472">
        <v>3510617</v>
      </c>
      <c r="I126" s="55"/>
      <c r="J126" s="1472">
        <v>3175558</v>
      </c>
      <c r="K126" s="55"/>
      <c r="L126" s="1472">
        <v>579596</v>
      </c>
      <c r="M126" s="55"/>
      <c r="N126" s="1472">
        <v>504551</v>
      </c>
      <c r="O126" s="55"/>
      <c r="P126" s="1472">
        <v>0</v>
      </c>
      <c r="Q126" s="55"/>
      <c r="R126" s="1472">
        <v>0</v>
      </c>
      <c r="S126" s="260"/>
      <c r="T126" s="260">
        <f t="shared" si="26"/>
        <v>4141055</v>
      </c>
      <c r="U126" s="260"/>
      <c r="V126" s="260">
        <f t="shared" si="25"/>
        <v>3626386</v>
      </c>
    </row>
    <row r="127" spans="1:22" ht="18" customHeight="1">
      <c r="A127" s="1474" t="s">
        <v>201</v>
      </c>
      <c r="B127" s="1474"/>
      <c r="C127" s="1474" t="s">
        <v>83</v>
      </c>
      <c r="D127" s="1472">
        <v>8971</v>
      </c>
      <c r="E127" s="55"/>
      <c r="F127" s="1472">
        <v>5594</v>
      </c>
      <c r="G127" s="55"/>
      <c r="H127" s="1472">
        <v>143021</v>
      </c>
      <c r="I127" s="55"/>
      <c r="J127" s="1472">
        <v>145687</v>
      </c>
      <c r="K127" s="55"/>
      <c r="L127" s="1472">
        <v>0</v>
      </c>
      <c r="M127" s="55"/>
      <c r="N127" s="1472">
        <v>0</v>
      </c>
      <c r="O127" s="55"/>
      <c r="P127" s="1472">
        <v>40</v>
      </c>
      <c r="Q127" s="55"/>
      <c r="R127" s="1472">
        <v>63</v>
      </c>
      <c r="S127" s="260"/>
      <c r="T127" s="260">
        <f t="shared" si="26"/>
        <v>152032</v>
      </c>
      <c r="U127" s="260"/>
      <c r="V127" s="260">
        <f t="shared" si="25"/>
        <v>151344</v>
      </c>
    </row>
    <row r="128" spans="1:22" ht="18" customHeight="1">
      <c r="A128" s="1474" t="s">
        <v>202</v>
      </c>
      <c r="B128" s="1474"/>
      <c r="C128" s="1474" t="s">
        <v>83</v>
      </c>
      <c r="D128" s="1472">
        <v>1880</v>
      </c>
      <c r="E128" s="55"/>
      <c r="F128" s="1472">
        <v>9173</v>
      </c>
      <c r="G128" s="55"/>
      <c r="H128" s="1472">
        <v>93719</v>
      </c>
      <c r="I128" s="55"/>
      <c r="J128" s="1472">
        <v>118458</v>
      </c>
      <c r="K128" s="55"/>
      <c r="L128" s="1472">
        <v>0</v>
      </c>
      <c r="M128" s="55"/>
      <c r="N128" s="1472">
        <v>0</v>
      </c>
      <c r="O128" s="55"/>
      <c r="P128" s="1472">
        <v>11114</v>
      </c>
      <c r="Q128" s="55"/>
      <c r="R128" s="1472">
        <v>9953</v>
      </c>
      <c r="S128" s="260"/>
      <c r="T128" s="260">
        <f t="shared" si="26"/>
        <v>106713</v>
      </c>
      <c r="U128" s="260"/>
      <c r="V128" s="260">
        <f t="shared" si="25"/>
        <v>137584</v>
      </c>
    </row>
    <row r="129" spans="1:22" ht="18" customHeight="1">
      <c r="A129" s="1474" t="s">
        <v>203</v>
      </c>
      <c r="B129" s="1474"/>
      <c r="C129" s="1474" t="s">
        <v>89</v>
      </c>
      <c r="D129" s="1472">
        <v>14</v>
      </c>
      <c r="E129" s="55"/>
      <c r="F129" s="1472">
        <v>15</v>
      </c>
      <c r="G129" s="55"/>
      <c r="H129" s="1472">
        <v>5678</v>
      </c>
      <c r="I129" s="55"/>
      <c r="J129" s="1472">
        <v>15370</v>
      </c>
      <c r="K129" s="55"/>
      <c r="L129" s="1472">
        <v>0</v>
      </c>
      <c r="M129" s="55"/>
      <c r="N129" s="1472">
        <v>0</v>
      </c>
      <c r="O129" s="55"/>
      <c r="P129" s="1472">
        <v>0</v>
      </c>
      <c r="Q129" s="55"/>
      <c r="R129" s="1472">
        <v>0</v>
      </c>
      <c r="S129" s="260"/>
      <c r="T129" s="260">
        <f t="shared" si="26"/>
        <v>5692</v>
      </c>
      <c r="U129" s="260"/>
      <c r="V129" s="260">
        <f t="shared" si="25"/>
        <v>15385</v>
      </c>
    </row>
    <row r="130" spans="1:22" ht="18" customHeight="1">
      <c r="A130" s="1474" t="s">
        <v>204</v>
      </c>
      <c r="B130" s="1474"/>
      <c r="C130" s="1474" t="s">
        <v>83</v>
      </c>
      <c r="D130" s="1472">
        <v>175054</v>
      </c>
      <c r="E130" s="55"/>
      <c r="F130" s="1472">
        <v>125348</v>
      </c>
      <c r="G130" s="55"/>
      <c r="H130" s="1472">
        <v>783310</v>
      </c>
      <c r="I130" s="55"/>
      <c r="J130" s="1472">
        <v>518606</v>
      </c>
      <c r="K130" s="55"/>
      <c r="L130" s="1472">
        <v>0</v>
      </c>
      <c r="M130" s="55"/>
      <c r="N130" s="1472">
        <v>0</v>
      </c>
      <c r="O130" s="55"/>
      <c r="P130" s="1472">
        <v>42593</v>
      </c>
      <c r="Q130" s="55"/>
      <c r="R130" s="1472">
        <v>36242</v>
      </c>
      <c r="S130" s="260"/>
      <c r="T130" s="260">
        <f t="shared" si="26"/>
        <v>1000957</v>
      </c>
      <c r="U130" s="260"/>
      <c r="V130" s="260">
        <f t="shared" si="25"/>
        <v>680196</v>
      </c>
    </row>
    <row r="131" spans="1:22" ht="18" customHeight="1">
      <c r="A131" s="35" t="s">
        <v>205</v>
      </c>
      <c r="B131" s="35"/>
      <c r="C131" s="35" t="s">
        <v>83</v>
      </c>
      <c r="D131" s="1515">
        <f>ROUND(SUM(D122:D130),0)</f>
        <v>420500</v>
      </c>
      <c r="E131" s="1484"/>
      <c r="F131" s="1515">
        <f>ROUND(SUM(F122:F130),0)</f>
        <v>246496</v>
      </c>
      <c r="G131" s="1484"/>
      <c r="H131" s="1515">
        <f>ROUND(SUM(H122:H130),0)</f>
        <v>4747622</v>
      </c>
      <c r="I131" s="1484"/>
      <c r="J131" s="1515">
        <f>ROUND(SUM(J122:J130),0)</f>
        <v>4156110</v>
      </c>
      <c r="K131" s="1484"/>
      <c r="L131" s="1515">
        <f>ROUND(SUM(L122:L130),0)</f>
        <v>579596</v>
      </c>
      <c r="M131" s="1484"/>
      <c r="N131" s="1515">
        <f>ROUND(SUM(N122:N130),0)</f>
        <v>504551</v>
      </c>
      <c r="O131" s="1484"/>
      <c r="P131" s="1515">
        <f>ROUND(SUM(P122:P130),0)</f>
        <v>168238</v>
      </c>
      <c r="Q131" s="1484"/>
      <c r="R131" s="1515">
        <f>ROUND(SUM(R122:R130),0)</f>
        <v>159767</v>
      </c>
      <c r="S131" s="150"/>
      <c r="T131" s="1515">
        <f>ROUND(SUM(T122:T130),0)</f>
        <v>5915956</v>
      </c>
      <c r="U131" s="150"/>
      <c r="V131" s="1515">
        <f>ROUND(SUM(V122:V130),0)</f>
        <v>5066924</v>
      </c>
    </row>
    <row r="132" spans="1:22" ht="18" customHeight="1">
      <c r="A132" s="35"/>
      <c r="B132" s="1474"/>
      <c r="C132" s="1474"/>
      <c r="D132" s="55"/>
      <c r="E132" s="55"/>
      <c r="F132" s="55"/>
      <c r="G132" s="55"/>
      <c r="H132" s="55"/>
      <c r="I132" s="55"/>
      <c r="J132" s="55"/>
      <c r="K132" s="55"/>
      <c r="L132" s="55"/>
      <c r="M132" s="55"/>
      <c r="N132" s="55"/>
      <c r="O132" s="55"/>
      <c r="P132" s="55"/>
      <c r="Q132" s="55"/>
      <c r="R132" s="55"/>
      <c r="S132" s="260"/>
      <c r="T132" s="260"/>
      <c r="U132" s="260"/>
      <c r="V132" s="260"/>
    </row>
    <row r="133" spans="1:22" ht="18" customHeight="1"/>
    <row r="134" spans="1:22" ht="18" customHeight="1"/>
    <row r="135" spans="1:22" ht="18" customHeight="1"/>
    <row r="136" spans="1:22" ht="18" customHeight="1"/>
    <row r="137" spans="1:22" ht="18" customHeight="1"/>
    <row r="138" spans="1:22" ht="20.85" customHeight="1">
      <c r="A138" s="1456" t="s">
        <v>77</v>
      </c>
      <c r="B138" s="1503"/>
      <c r="C138" s="1503"/>
      <c r="D138" s="1503"/>
      <c r="E138" s="1503"/>
      <c r="F138" s="1503"/>
      <c r="G138" s="1503"/>
      <c r="H138" s="1503"/>
      <c r="I138" s="1503"/>
      <c r="J138" s="1503"/>
      <c r="K138" s="1503"/>
      <c r="L138" s="1503"/>
      <c r="M138" s="1503"/>
      <c r="N138" s="1503"/>
      <c r="O138" s="1503"/>
      <c r="P138" s="1503"/>
      <c r="Q138" s="1503"/>
      <c r="R138" s="1503"/>
      <c r="S138" s="1504"/>
      <c r="T138" s="1504"/>
      <c r="U138" s="1504"/>
      <c r="V138" s="1504"/>
    </row>
    <row r="139" spans="1:22" ht="20.85" customHeight="1">
      <c r="A139" s="1456" t="s">
        <v>78</v>
      </c>
      <c r="B139" s="1503"/>
      <c r="C139" s="1503"/>
      <c r="D139" s="1503"/>
      <c r="E139" s="1503"/>
      <c r="F139" s="1503"/>
      <c r="G139" s="1503"/>
      <c r="H139" s="1503"/>
      <c r="I139" s="1503"/>
      <c r="J139" s="1503"/>
      <c r="K139" s="1503"/>
      <c r="L139" s="1503"/>
      <c r="M139" s="1503"/>
      <c r="N139" s="1503"/>
      <c r="O139" s="1503"/>
      <c r="P139" s="1503"/>
      <c r="Q139" s="1503"/>
      <c r="R139" s="1503"/>
      <c r="S139" s="1503"/>
      <c r="T139" s="1503"/>
      <c r="U139" s="1503"/>
      <c r="V139" s="1457" t="s">
        <v>119</v>
      </c>
    </row>
    <row r="140" spans="1:22" ht="20.65" customHeight="1">
      <c r="A140" s="1458" t="s">
        <v>163</v>
      </c>
      <c r="B140" s="1503"/>
      <c r="C140" s="1503"/>
      <c r="D140" s="1503"/>
      <c r="E140" s="1503"/>
      <c r="F140" s="1503"/>
      <c r="G140" s="1503"/>
      <c r="H140" s="1503"/>
      <c r="I140" s="1503"/>
      <c r="J140" s="1503"/>
      <c r="K140" s="1503"/>
      <c r="L140" s="1503"/>
      <c r="M140" s="1503"/>
      <c r="N140" s="1503"/>
      <c r="O140" s="1503"/>
      <c r="P140" s="1503"/>
      <c r="Q140" s="1503"/>
      <c r="R140" s="1503"/>
      <c r="S140" s="1503"/>
      <c r="T140" s="1503"/>
      <c r="U140" s="1503"/>
      <c r="V140" s="1505" t="s">
        <v>164</v>
      </c>
    </row>
    <row r="141" spans="1:22" ht="20.85" customHeight="1">
      <c r="A141" s="1506" t="s">
        <v>2278</v>
      </c>
      <c r="B141" s="1503"/>
      <c r="C141" s="1503"/>
      <c r="D141" s="1503"/>
      <c r="E141" s="1503"/>
      <c r="F141" s="1503"/>
      <c r="G141" s="1503"/>
      <c r="H141" s="1503"/>
      <c r="I141" s="1503"/>
      <c r="J141" s="1503"/>
      <c r="K141" s="1503"/>
      <c r="L141" s="1503"/>
      <c r="M141" s="1503"/>
      <c r="N141" s="1503"/>
      <c r="O141" s="1503"/>
      <c r="P141" s="1503"/>
      <c r="Q141" s="1503"/>
      <c r="R141" s="1503"/>
      <c r="S141" s="1503"/>
      <c r="T141" s="1503"/>
      <c r="U141" s="1503"/>
      <c r="V141" s="1507"/>
    </row>
    <row r="142" spans="1:22" ht="19.5" customHeight="1">
      <c r="A142" s="1291" t="s">
        <v>165</v>
      </c>
      <c r="B142" s="1289"/>
      <c r="C142" s="1289"/>
      <c r="D142" s="1289"/>
      <c r="E142" s="1289"/>
      <c r="F142" s="1289"/>
      <c r="G142" s="1289"/>
      <c r="H142" s="1508"/>
      <c r="I142" s="1289"/>
      <c r="J142" s="1289"/>
      <c r="K142" s="1289"/>
      <c r="L142" s="1289"/>
      <c r="M142" s="1289"/>
      <c r="N142" s="1289"/>
      <c r="O142" s="1289"/>
      <c r="P142" s="1289"/>
      <c r="Q142" s="1289"/>
      <c r="R142" s="1289"/>
      <c r="S142" s="1289"/>
      <c r="T142" s="1289"/>
      <c r="U142" s="1289"/>
      <c r="V142" s="1509"/>
    </row>
    <row r="143" spans="1:22" ht="18" customHeight="1">
      <c r="A143" s="1291"/>
      <c r="B143" s="1289"/>
      <c r="C143" s="1289"/>
      <c r="D143" s="1289"/>
      <c r="E143" s="1289"/>
      <c r="F143" s="1289"/>
      <c r="G143" s="1289"/>
      <c r="H143" s="1508"/>
      <c r="I143" s="1289"/>
      <c r="J143" s="1289"/>
      <c r="K143" s="1289"/>
      <c r="L143" s="1289"/>
      <c r="M143" s="1289"/>
      <c r="N143" s="1289"/>
      <c r="O143" s="1289"/>
      <c r="P143" s="1289"/>
      <c r="Q143" s="1289"/>
      <c r="R143" s="1289"/>
      <c r="S143" s="1289"/>
      <c r="T143" s="1289"/>
      <c r="U143" s="1289"/>
      <c r="V143" s="1509"/>
    </row>
    <row r="144" spans="1:22" ht="18" customHeight="1">
      <c r="A144" s="35"/>
      <c r="B144" s="1474"/>
      <c r="C144" s="1474"/>
      <c r="D144" s="1461" t="s">
        <v>2182</v>
      </c>
      <c r="E144" s="1460"/>
      <c r="F144" s="1460"/>
      <c r="G144" s="35"/>
      <c r="H144" s="1460" t="s">
        <v>2183</v>
      </c>
      <c r="I144" s="1460"/>
      <c r="J144" s="1460"/>
      <c r="K144" s="35"/>
      <c r="L144" s="1460" t="s">
        <v>2184</v>
      </c>
      <c r="M144" s="1460"/>
      <c r="N144" s="1460"/>
      <c r="O144" s="35"/>
      <c r="P144" s="1460" t="s">
        <v>2185</v>
      </c>
      <c r="Q144" s="1460"/>
      <c r="R144" s="1460"/>
      <c r="S144" s="34"/>
      <c r="T144" s="1460" t="s">
        <v>121</v>
      </c>
      <c r="U144" s="1460"/>
      <c r="V144" s="1460"/>
    </row>
    <row r="145" spans="1:22" ht="6.6" customHeight="1">
      <c r="A145" s="35"/>
      <c r="B145" s="1474"/>
      <c r="C145" s="1474"/>
      <c r="D145" s="1462"/>
      <c r="E145" s="1462"/>
      <c r="F145" s="1462"/>
      <c r="G145" s="35"/>
      <c r="H145" s="1462"/>
      <c r="I145" s="1462"/>
      <c r="J145" s="1462"/>
      <c r="K145" s="35"/>
      <c r="L145" s="1462"/>
      <c r="M145" s="1462"/>
      <c r="N145" s="1462"/>
      <c r="O145" s="35"/>
      <c r="P145" s="1462"/>
      <c r="Q145" s="1462"/>
      <c r="R145" s="1462"/>
      <c r="S145" s="34"/>
      <c r="T145" s="1462"/>
      <c r="U145" s="1462"/>
      <c r="V145" s="1462"/>
    </row>
    <row r="146" spans="1:22" ht="18" customHeight="1">
      <c r="A146" s="35"/>
      <c r="B146" s="1474"/>
      <c r="C146" s="1474"/>
      <c r="D146" s="1510" t="s">
        <v>2267</v>
      </c>
      <c r="E146" s="1464"/>
      <c r="F146" s="1510" t="s">
        <v>2188</v>
      </c>
      <c r="G146" s="1464"/>
      <c r="H146" s="1511" t="str">
        <f>D146</f>
        <v xml:space="preserve"> MARCH 31, 2026</v>
      </c>
      <c r="I146" s="1464"/>
      <c r="J146" s="1511" t="str">
        <f>F146</f>
        <v xml:space="preserve"> MARCH 31, 2025</v>
      </c>
      <c r="K146" s="1464"/>
      <c r="L146" s="1511" t="str">
        <f>D146</f>
        <v xml:space="preserve"> MARCH 31, 2026</v>
      </c>
      <c r="M146" s="1464"/>
      <c r="N146" s="1511" t="str">
        <f>F146</f>
        <v xml:space="preserve"> MARCH 31, 2025</v>
      </c>
      <c r="O146" s="35"/>
      <c r="P146" s="1511" t="str">
        <f>D146</f>
        <v xml:space="preserve"> MARCH 31, 2026</v>
      </c>
      <c r="Q146" s="1466"/>
      <c r="R146" s="1511" t="str">
        <f>F146</f>
        <v xml:space="preserve"> MARCH 31, 2025</v>
      </c>
      <c r="S146" s="34"/>
      <c r="T146" s="1511" t="str">
        <f>D146</f>
        <v xml:space="preserve"> MARCH 31, 2026</v>
      </c>
      <c r="U146" s="1466"/>
      <c r="V146" s="1511" t="str">
        <f>F146</f>
        <v xml:space="preserve"> MARCH 31, 2025</v>
      </c>
    </row>
    <row r="147" spans="1:22" ht="18" customHeight="1">
      <c r="A147" s="35"/>
      <c r="B147" s="1474"/>
      <c r="C147" s="1474"/>
      <c r="D147" s="1463"/>
      <c r="E147" s="1464"/>
      <c r="F147" s="1463"/>
      <c r="G147" s="1464"/>
      <c r="H147" s="1463"/>
      <c r="I147" s="1464"/>
      <c r="J147" s="1463"/>
      <c r="K147" s="1464"/>
      <c r="L147" s="1465"/>
      <c r="M147" s="1464"/>
      <c r="N147" s="1465"/>
      <c r="O147" s="35"/>
      <c r="P147" s="1465"/>
      <c r="Q147" s="1466"/>
      <c r="R147" s="1465"/>
      <c r="S147" s="34"/>
      <c r="T147" s="1465"/>
      <c r="U147" s="1466"/>
      <c r="V147" s="1465"/>
    </row>
    <row r="148" spans="1:22" ht="18" customHeight="1">
      <c r="A148" s="7" t="s">
        <v>206</v>
      </c>
      <c r="B148" s="1474"/>
      <c r="C148" s="1474" t="s">
        <v>83</v>
      </c>
      <c r="D148" s="1512">
        <v>2049</v>
      </c>
      <c r="E148" s="1484"/>
      <c r="F148" s="1512">
        <v>2194</v>
      </c>
      <c r="G148" s="1484"/>
      <c r="H148" s="1512">
        <v>23374</v>
      </c>
      <c r="I148" s="1484"/>
      <c r="J148" s="1512">
        <v>17106</v>
      </c>
      <c r="K148" s="1484"/>
      <c r="L148" s="1512">
        <v>0</v>
      </c>
      <c r="M148" s="1484"/>
      <c r="N148" s="1512">
        <v>0</v>
      </c>
      <c r="O148" s="1484"/>
      <c r="P148" s="1512">
        <v>1640</v>
      </c>
      <c r="Q148" s="1484"/>
      <c r="R148" s="1512">
        <v>2006</v>
      </c>
      <c r="S148" s="150"/>
      <c r="T148" s="1514">
        <f>ROUND((SUM(D148)+SUM(H148)+SUM(L148)+SUM(P148)),0)</f>
        <v>27063</v>
      </c>
      <c r="U148" s="150"/>
      <c r="V148" s="1514">
        <f>ROUND((SUM(F148)+SUM(J148)+SUM(N148)+SUM(R148)),0)</f>
        <v>21306</v>
      </c>
    </row>
    <row r="149" spans="1:22" ht="18" customHeight="1">
      <c r="A149" s="35"/>
      <c r="B149" s="1474"/>
      <c r="C149" s="1474"/>
      <c r="D149" s="1484"/>
      <c r="E149" s="1484"/>
      <c r="F149" s="1484"/>
      <c r="G149" s="1484"/>
      <c r="H149" s="1484"/>
      <c r="I149" s="1484"/>
      <c r="J149" s="1484"/>
      <c r="K149" s="1484"/>
      <c r="L149" s="1484"/>
      <c r="M149" s="1484"/>
      <c r="N149" s="1484"/>
      <c r="O149" s="1484"/>
      <c r="P149" s="1484"/>
      <c r="Q149" s="1484"/>
      <c r="R149" s="1484"/>
      <c r="S149" s="150"/>
      <c r="T149" s="150"/>
      <c r="U149" s="150"/>
      <c r="V149" s="150"/>
    </row>
    <row r="150" spans="1:22" ht="18" customHeight="1">
      <c r="A150" s="7" t="s">
        <v>207</v>
      </c>
      <c r="B150" s="1474"/>
      <c r="C150" s="1474" t="s">
        <v>83</v>
      </c>
      <c r="D150" s="1512">
        <v>0</v>
      </c>
      <c r="E150" s="1484"/>
      <c r="F150" s="1512">
        <v>0</v>
      </c>
      <c r="G150" s="1484"/>
      <c r="H150" s="1512">
        <v>1304213</v>
      </c>
      <c r="I150" s="1484"/>
      <c r="J150" s="1512">
        <v>1258702</v>
      </c>
      <c r="K150" s="1484"/>
      <c r="L150" s="1512">
        <v>0</v>
      </c>
      <c r="M150" s="1484"/>
      <c r="N150" s="1512">
        <v>0</v>
      </c>
      <c r="O150" s="1484"/>
      <c r="P150" s="1512">
        <v>0</v>
      </c>
      <c r="Q150" s="1484"/>
      <c r="R150" s="1512">
        <v>0</v>
      </c>
      <c r="S150" s="150"/>
      <c r="T150" s="1514">
        <f>ROUND((SUM(D150)+SUM(H150)+SUM(L150)+SUM(P150)),0)</f>
        <v>1304213</v>
      </c>
      <c r="U150" s="150"/>
      <c r="V150" s="1514">
        <f>ROUND((SUM(F150)+SUM(J150)+SUM(N150)+SUM(R150)),0)</f>
        <v>1258702</v>
      </c>
    </row>
    <row r="151" spans="1:22" ht="18" customHeight="1">
      <c r="A151" s="35"/>
      <c r="B151" s="1474"/>
      <c r="C151" s="1474"/>
      <c r="D151" s="55"/>
      <c r="E151" s="55"/>
      <c r="F151" s="55"/>
      <c r="G151" s="55"/>
      <c r="H151" s="55"/>
      <c r="I151" s="55"/>
      <c r="J151" s="55"/>
      <c r="K151" s="55"/>
      <c r="L151" s="55"/>
      <c r="M151" s="55"/>
      <c r="N151" s="55"/>
      <c r="O151" s="55"/>
      <c r="P151" s="55"/>
      <c r="Q151" s="55"/>
      <c r="R151" s="55"/>
      <c r="S151" s="260"/>
      <c r="T151" s="260"/>
      <c r="U151" s="260"/>
      <c r="V151" s="260"/>
    </row>
    <row r="152" spans="1:22" ht="18" customHeight="1">
      <c r="A152" s="1516" t="s">
        <v>208</v>
      </c>
      <c r="B152" s="35"/>
      <c r="C152" s="35" t="s">
        <v>83</v>
      </c>
      <c r="D152" s="1517">
        <f>ROUND(SUM(D150+D148+D131+D119+D110+D117+D108+D106+D99+D97+D87+D64),0)</f>
        <v>5146475</v>
      </c>
      <c r="E152" s="1473"/>
      <c r="F152" s="1517">
        <f>ROUND(SUM(F150+F148+F131+F119+F110+F117+F108+F106+F99+F97+F87+F64),0)</f>
        <v>5168335</v>
      </c>
      <c r="G152" s="1473"/>
      <c r="H152" s="1517">
        <f>ROUND(SUM(H150+H148+H131+H119+H110+H117+H108+H106+H99+H97+H87+H64),0)</f>
        <v>27321116</v>
      </c>
      <c r="I152" s="1473"/>
      <c r="J152" s="1517">
        <f>ROUND(SUM(J150+J148+J131+J119+J110+J117+J108+J106+J99+J97+J87+J64),0)</f>
        <v>23803722</v>
      </c>
      <c r="K152" s="1473"/>
      <c r="L152" s="1517">
        <f>ROUND(SUM(L150+L148+L131+L119+L110+L117+L108+L106+L99+L97+L87+L64),0)</f>
        <v>580321</v>
      </c>
      <c r="M152" s="1473"/>
      <c r="N152" s="1517">
        <f>ROUND(SUM(N150+N148+N131+N119+N110+N117+N108+N106+N99+N97+N87+N64),0)</f>
        <v>506197</v>
      </c>
      <c r="O152" s="1473"/>
      <c r="P152" s="1517">
        <f>ROUND(SUM(P150+P148+P131+P119+P110+P117+P108+P106+P99+P97+P87+P64),0)</f>
        <v>7542172</v>
      </c>
      <c r="Q152" s="1473"/>
      <c r="R152" s="1517">
        <f>ROUND(SUM(R150+R148+R131+R119+R110+R117+R108+R106+R99+R97+R87+R64),0)</f>
        <v>5283407</v>
      </c>
      <c r="S152" s="887"/>
      <c r="T152" s="1517">
        <f>ROUND(SUM(T150+T148+T131+T119+T110+T117+T108+T106+T99+T97+T87+T64),0)</f>
        <v>40590084</v>
      </c>
      <c r="U152" s="887"/>
      <c r="V152" s="1517">
        <f>ROUND(SUM(V150+V148+V131+V119+V110+V117+V108+V106+V99+V97+V87+V64),0)</f>
        <v>34761661</v>
      </c>
    </row>
    <row r="153" spans="1:22" ht="18" customHeight="1">
      <c r="A153" s="1516"/>
      <c r="B153" s="35"/>
      <c r="C153" s="35"/>
      <c r="D153" s="59"/>
      <c r="E153" s="307"/>
      <c r="F153" s="59"/>
      <c r="G153" s="307"/>
      <c r="H153" s="59"/>
      <c r="I153" s="307"/>
      <c r="J153" s="59"/>
      <c r="K153" s="307"/>
      <c r="L153" s="59"/>
      <c r="M153" s="307"/>
      <c r="N153" s="59"/>
      <c r="O153" s="307"/>
      <c r="P153" s="59"/>
      <c r="Q153" s="307"/>
      <c r="R153" s="59"/>
      <c r="S153" s="308"/>
      <c r="T153" s="59"/>
      <c r="U153" s="308"/>
      <c r="V153" s="59"/>
    </row>
    <row r="154" spans="1:22" ht="14.25" customHeight="1">
      <c r="A154" s="1516"/>
      <c r="B154" s="35"/>
      <c r="C154" s="35"/>
      <c r="D154" s="59"/>
      <c r="E154" s="307"/>
      <c r="F154" s="59"/>
      <c r="G154" s="307"/>
      <c r="H154" s="59"/>
      <c r="I154" s="307"/>
      <c r="J154" s="59"/>
      <c r="K154" s="307"/>
      <c r="L154" s="59"/>
      <c r="M154" s="307"/>
      <c r="N154" s="59"/>
      <c r="O154" s="307"/>
      <c r="P154" s="59"/>
      <c r="Q154" s="307"/>
      <c r="R154" s="59"/>
      <c r="S154" s="308"/>
      <c r="T154" s="59"/>
      <c r="U154" s="308"/>
      <c r="V154" s="59"/>
    </row>
    <row r="155" spans="1:22" ht="18" customHeight="1">
      <c r="A155" s="7" t="s">
        <v>209</v>
      </c>
      <c r="B155" s="35"/>
      <c r="C155" s="1490" t="s">
        <v>83</v>
      </c>
      <c r="D155" s="1512">
        <v>777</v>
      </c>
      <c r="E155" s="1484"/>
      <c r="F155" s="1512">
        <v>3650111</v>
      </c>
      <c r="G155" s="1484"/>
      <c r="H155" s="1512">
        <v>95972823</v>
      </c>
      <c r="I155" s="1484"/>
      <c r="J155" s="1512">
        <v>90232623</v>
      </c>
      <c r="K155" s="1484"/>
      <c r="L155" s="1512">
        <v>57661</v>
      </c>
      <c r="M155" s="1484"/>
      <c r="N155" s="1512">
        <v>44851</v>
      </c>
      <c r="O155" s="1484"/>
      <c r="P155" s="1512">
        <v>2867842</v>
      </c>
      <c r="Q155" s="1484"/>
      <c r="R155" s="1512">
        <v>2784864</v>
      </c>
      <c r="S155" s="150"/>
      <c r="T155" s="1518">
        <f>ROUND(SUM(+P155+H155+D155+L155),0)</f>
        <v>98899103</v>
      </c>
      <c r="U155" s="150"/>
      <c r="V155" s="1514">
        <f>ROUND(SUM(+F155+J155+N155+R155),0)</f>
        <v>96712449</v>
      </c>
    </row>
    <row r="156" spans="1:22" ht="15">
      <c r="A156" s="34"/>
      <c r="B156" s="34"/>
      <c r="C156" s="1292"/>
      <c r="D156" s="1480"/>
      <c r="E156" s="55"/>
      <c r="F156" s="1480"/>
      <c r="G156" s="55"/>
      <c r="H156" s="1480"/>
      <c r="I156" s="55"/>
      <c r="J156" s="1480"/>
      <c r="K156" s="55"/>
      <c r="L156" s="1480"/>
      <c r="M156" s="55"/>
      <c r="N156" s="1480"/>
      <c r="O156" s="55"/>
      <c r="P156" s="1480"/>
      <c r="Q156" s="55"/>
      <c r="R156" s="1480"/>
      <c r="S156" s="848"/>
      <c r="T156" s="1481"/>
      <c r="U156" s="848"/>
      <c r="V156" s="1481"/>
    </row>
    <row r="157" spans="1:22" ht="16.5" customHeight="1">
      <c r="A157" s="7" t="s">
        <v>210</v>
      </c>
      <c r="B157" s="34"/>
      <c r="C157" s="1292"/>
      <c r="D157" s="55"/>
      <c r="E157" s="55"/>
      <c r="F157" s="55"/>
      <c r="G157" s="55"/>
      <c r="H157" s="55"/>
      <c r="I157" s="55"/>
      <c r="J157" s="55"/>
      <c r="K157" s="55"/>
      <c r="L157" s="55"/>
      <c r="M157" s="55"/>
      <c r="N157" s="55"/>
      <c r="O157" s="55"/>
      <c r="P157" s="55"/>
      <c r="Q157" s="55"/>
      <c r="R157" s="55"/>
      <c r="S157" s="848"/>
      <c r="T157" s="848"/>
      <c r="U157" s="848"/>
      <c r="V157" s="848"/>
    </row>
    <row r="158" spans="1:22" ht="15">
      <c r="A158" s="34" t="s">
        <v>211</v>
      </c>
      <c r="B158" s="34"/>
      <c r="C158" s="1292" t="s">
        <v>83</v>
      </c>
      <c r="D158" s="1472">
        <v>0</v>
      </c>
      <c r="E158" s="55"/>
      <c r="F158" s="1472">
        <v>0</v>
      </c>
      <c r="G158" s="55"/>
      <c r="H158" s="1472">
        <v>0</v>
      </c>
      <c r="I158" s="55"/>
      <c r="J158" s="1472">
        <v>0</v>
      </c>
      <c r="K158" s="55"/>
      <c r="L158" s="1472">
        <v>0</v>
      </c>
      <c r="M158" s="55"/>
      <c r="N158" s="1472">
        <v>0</v>
      </c>
      <c r="O158" s="55"/>
      <c r="P158" s="1472">
        <v>0</v>
      </c>
      <c r="Q158" s="55"/>
      <c r="R158" s="1472">
        <v>386402</v>
      </c>
      <c r="S158" s="848"/>
      <c r="T158" s="848">
        <f>ROUND(SUM(D158)+SUM(H158)+SUM(L158)+SUM(P158),0)</f>
        <v>0</v>
      </c>
      <c r="U158" s="848"/>
      <c r="V158" s="848">
        <f>ROUND(SUM(+F158+J158+N158+R158),0)</f>
        <v>386402</v>
      </c>
    </row>
    <row r="159" spans="1:22" ht="15">
      <c r="A159" s="34" t="s">
        <v>212</v>
      </c>
      <c r="B159" s="34"/>
      <c r="C159" s="1292" t="s">
        <v>83</v>
      </c>
      <c r="D159" s="1472">
        <v>53928699</v>
      </c>
      <c r="E159" s="55"/>
      <c r="F159" s="1472">
        <v>50852460</v>
      </c>
      <c r="G159" s="55"/>
      <c r="H159" s="1472">
        <v>3779652</v>
      </c>
      <c r="I159" s="55"/>
      <c r="J159" s="1472">
        <v>3637871</v>
      </c>
      <c r="K159" s="55"/>
      <c r="L159" s="1472">
        <v>2382930</v>
      </c>
      <c r="M159" s="55"/>
      <c r="N159" s="1472">
        <v>2869000</v>
      </c>
      <c r="O159" s="55"/>
      <c r="P159" s="1472">
        <v>5613602</v>
      </c>
      <c r="Q159" s="55"/>
      <c r="R159" s="1472">
        <v>7336424</v>
      </c>
      <c r="S159" s="848"/>
      <c r="T159" s="848">
        <f>ROUND(SUM(D159)+SUM(H159)+SUM(L159)+SUM(P159),0)</f>
        <v>65704883</v>
      </c>
      <c r="U159" s="848"/>
      <c r="V159" s="848">
        <f>ROUND(SUM(+F159+J159+N159+R159),0)</f>
        <v>64695755</v>
      </c>
    </row>
    <row r="160" spans="1:22" ht="18" customHeight="1">
      <c r="A160" s="35" t="s">
        <v>213</v>
      </c>
      <c r="B160" s="35"/>
      <c r="C160" s="1490" t="s">
        <v>83</v>
      </c>
      <c r="D160" s="1519">
        <f>ROUND(SUM(D159)+SUM(D158),0)</f>
        <v>53928699</v>
      </c>
      <c r="E160" s="1484"/>
      <c r="F160" s="1519">
        <f>ROUND(SUM(F159)+SUM(F158),0)</f>
        <v>50852460</v>
      </c>
      <c r="G160" s="1484"/>
      <c r="H160" s="1519">
        <f>ROUND(SUM(H159)+SUM(H158),0)</f>
        <v>3779652</v>
      </c>
      <c r="I160" s="1484"/>
      <c r="J160" s="1519">
        <f>ROUND(SUM(J159)+SUM(J158),0)</f>
        <v>3637871</v>
      </c>
      <c r="K160" s="1484"/>
      <c r="L160" s="1519">
        <f>ROUND(SUM(L159)+SUM(L158),0)</f>
        <v>2382930</v>
      </c>
      <c r="M160" s="1484"/>
      <c r="N160" s="1519">
        <f>ROUND(SUM(N159)+SUM(N158),0)</f>
        <v>2869000</v>
      </c>
      <c r="O160" s="1484"/>
      <c r="P160" s="1519">
        <f>ROUND(SUM(P159)+SUM(P158),0)</f>
        <v>5613602</v>
      </c>
      <c r="Q160" s="1484"/>
      <c r="R160" s="1519">
        <f>ROUND(SUM(R159)+SUM(R158),0)</f>
        <v>7722826</v>
      </c>
      <c r="S160" s="150"/>
      <c r="T160" s="1520">
        <f>ROUND(SUM(T158:T159),0)</f>
        <v>65704883</v>
      </c>
      <c r="U160" s="150"/>
      <c r="V160" s="1520">
        <f>ROUND(SUM(V158:V159),0)</f>
        <v>65082157</v>
      </c>
    </row>
    <row r="161" spans="1:22" ht="10.35" customHeight="1">
      <c r="A161" s="35"/>
      <c r="B161" s="35"/>
      <c r="C161" s="1490"/>
      <c r="D161" s="1521"/>
      <c r="E161" s="1522"/>
      <c r="F161" s="1521"/>
      <c r="G161" s="1522"/>
      <c r="H161" s="1521"/>
      <c r="I161" s="1522"/>
      <c r="J161" s="1521"/>
      <c r="K161" s="1522"/>
      <c r="L161" s="1521"/>
      <c r="M161" s="1522"/>
      <c r="N161" s="1521"/>
      <c r="O161" s="1522"/>
      <c r="P161" s="1521"/>
      <c r="Q161" s="1522"/>
      <c r="R161" s="1521"/>
      <c r="S161" s="40"/>
      <c r="T161" s="41"/>
      <c r="U161" s="40"/>
      <c r="V161" s="41"/>
    </row>
    <row r="162" spans="1:22" ht="16.5" customHeight="1">
      <c r="A162" s="1523"/>
      <c r="B162" s="35"/>
      <c r="C162" s="1490"/>
      <c r="D162" s="1522"/>
      <c r="E162" s="1522"/>
      <c r="F162" s="1522"/>
      <c r="G162" s="1522"/>
      <c r="H162" s="1522"/>
      <c r="I162" s="1522"/>
      <c r="J162" s="1522"/>
      <c r="K162" s="1522"/>
      <c r="L162" s="1522"/>
      <c r="M162" s="1522"/>
      <c r="N162" s="1522"/>
      <c r="O162" s="1522"/>
      <c r="P162" s="1522"/>
      <c r="Q162" s="1522"/>
      <c r="R162" s="1522"/>
      <c r="S162" s="40"/>
      <c r="T162" s="40"/>
      <c r="U162" s="40"/>
      <c r="V162" s="40"/>
    </row>
    <row r="163" spans="1:22" s="21" customFormat="1" ht="16.5" customHeight="1" thickBot="1">
      <c r="A163" s="1524" t="s">
        <v>214</v>
      </c>
      <c r="B163" s="1525"/>
      <c r="C163" s="1490" t="s">
        <v>83</v>
      </c>
      <c r="D163" s="59">
        <f>ROUND(SUM(D58)+SUM(D152)+SUM(D155)+SUM(D160),0)</f>
        <v>123764418</v>
      </c>
      <c r="E163" s="307"/>
      <c r="F163" s="59">
        <f>ROUND(SUM(F58)+SUM(F152)+SUM(F155)+SUM(F160),0)</f>
        <v>119260556</v>
      </c>
      <c r="G163" s="1526"/>
      <c r="H163" s="1527">
        <f>ROUND(SUM(H58)+SUM(H152)+SUM(H155)+SUM(H160),0)</f>
        <v>133366109</v>
      </c>
      <c r="I163" s="307"/>
      <c r="J163" s="1527">
        <f>ROUND(SUM(J58)+SUM(J152)+SUM(J155)+SUM(J160),0)</f>
        <v>124096122</v>
      </c>
      <c r="K163" s="307"/>
      <c r="L163" s="1527">
        <f>ROUND(SUM(L58)+SUM(L152)+SUM(L155)+SUM(L160),0)</f>
        <v>58065858</v>
      </c>
      <c r="M163" s="307"/>
      <c r="N163" s="1527">
        <f>ROUND(SUM(N58)+SUM(N152)+SUM(N155)+SUM(N160),0)</f>
        <v>53434066</v>
      </c>
      <c r="O163" s="307"/>
      <c r="P163" s="1527">
        <f>ROUND(SUM(P58)+SUM(P152)+SUM(P155)+SUM(P160),0)</f>
        <v>17477676</v>
      </c>
      <c r="Q163" s="307"/>
      <c r="R163" s="1527">
        <f>ROUND(SUM(R58)+SUM(R152)+SUM(R155)+SUM(R160),0)</f>
        <v>17277200</v>
      </c>
      <c r="S163" s="308"/>
      <c r="T163" s="59">
        <f>ROUND(SUM(T58)+SUM(T152)+SUM(T155)+SUM(T160),0)</f>
        <v>332674061</v>
      </c>
      <c r="U163" s="308"/>
      <c r="V163" s="59">
        <f>ROUND(SUM(V58)+SUM(V152)+SUM(V155)+SUM(V160),0)</f>
        <v>314067944</v>
      </c>
    </row>
    <row r="164" spans="1:22" ht="7.35" customHeight="1" thickTop="1">
      <c r="A164" s="34"/>
      <c r="B164" s="34"/>
      <c r="C164" s="1292"/>
      <c r="D164" s="1528"/>
      <c r="E164" s="1292"/>
      <c r="F164" s="1528"/>
      <c r="G164" s="1292"/>
      <c r="H164" s="1292"/>
      <c r="I164" s="1292"/>
      <c r="J164" s="1292"/>
      <c r="K164" s="1292"/>
      <c r="L164" s="1528"/>
      <c r="M164" s="1292"/>
      <c r="N164" s="1528"/>
      <c r="O164" s="1292"/>
      <c r="P164" s="1528"/>
      <c r="Q164" s="1292"/>
      <c r="R164" s="1528"/>
      <c r="S164" s="34"/>
      <c r="T164" s="1529"/>
      <c r="U164" s="34"/>
      <c r="V164" s="1529"/>
    </row>
    <row r="165" spans="1:22" ht="7.35" customHeight="1">
      <c r="A165" s="34"/>
      <c r="B165" s="34"/>
      <c r="C165" s="34"/>
      <c r="D165" s="34"/>
      <c r="E165" s="34"/>
      <c r="F165" s="34"/>
      <c r="G165" s="34"/>
      <c r="H165" s="34"/>
      <c r="I165" s="34"/>
      <c r="J165" s="34"/>
      <c r="K165" s="34"/>
      <c r="L165" s="34"/>
      <c r="M165" s="34"/>
      <c r="N165" s="34"/>
      <c r="O165" s="34"/>
      <c r="P165" s="34"/>
      <c r="Q165" s="34"/>
      <c r="R165" s="34"/>
      <c r="S165" s="34"/>
      <c r="T165" s="34"/>
      <c r="U165" s="34"/>
      <c r="V165" s="34"/>
    </row>
    <row r="166" spans="1:22" ht="15">
      <c r="A166" t="s">
        <v>83</v>
      </c>
      <c r="B166" s="1474"/>
      <c r="C166" s="1474"/>
      <c r="D166" s="1474" t="s">
        <v>83</v>
      </c>
      <c r="E166" s="1474"/>
      <c r="F166" s="1474" t="s">
        <v>83</v>
      </c>
      <c r="G166" s="1474"/>
      <c r="H166" s="1474" t="s">
        <v>83</v>
      </c>
      <c r="I166" s="1474"/>
      <c r="J166" s="1474" t="s">
        <v>83</v>
      </c>
      <c r="K166" s="1474"/>
      <c r="L166" s="1474" t="s">
        <v>83</v>
      </c>
      <c r="M166" s="1474"/>
      <c r="N166" s="1474" t="s">
        <v>83</v>
      </c>
      <c r="O166" s="1474"/>
      <c r="P166" s="1474" t="s">
        <v>83</v>
      </c>
      <c r="Q166" s="1474"/>
      <c r="R166" s="1474"/>
      <c r="S166" s="1508"/>
      <c r="T166" s="931"/>
      <c r="U166" s="931"/>
      <c r="V166" s="931"/>
    </row>
  </sheetData>
  <pageMargins left="0.6" right="0.5" top="1" bottom="0.25" header="0" footer="0.25"/>
  <pageSetup scale="41" firstPageNumber="68" fitToHeight="3" orientation="landscape" useFirstPageNumber="1" r:id="rId1"/>
  <headerFooter scaleWithDoc="0">
    <oddFooter xml:space="preserve">&amp;R&amp;9&amp;P </oddFooter>
  </headerFooter>
  <rowBreaks count="2" manualBreakCount="2">
    <brk id="72" max="21" man="1"/>
    <brk id="136" max="21" man="1"/>
  </rowBreaks>
  <customProperties>
    <customPr name="SheetOptions" r:id="rId2"/>
  </customProperties>
  <ignoredErrors>
    <ignoredError sqref="T31" formula="1"/>
    <ignoredError sqref="E159 E158 S158 S159 G159 G158 K159 K158 O159 O158" evalError="1"/>
    <ignoredError sqref="E62 E148 G148 G62 K62 O62 K148 O148"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51"/>
  <sheetViews>
    <sheetView showGridLines="0" zoomScale="90" zoomScaleNormal="90" workbookViewId="0"/>
  </sheetViews>
  <sheetFormatPr defaultColWidth="9.77734375" defaultRowHeight="12.75"/>
  <cols>
    <col min="1" max="1" width="57.109375" style="4" customWidth="1"/>
    <col min="2" max="2" width="3.5546875" style="4" customWidth="1"/>
    <col min="3" max="3" width="14.77734375" style="4" customWidth="1"/>
    <col min="4" max="4" width="4.77734375" style="4" customWidth="1"/>
    <col min="5" max="5" width="16" style="4" bestFit="1" customWidth="1"/>
    <col min="6" max="6" width="4.77734375" style="4" customWidth="1"/>
    <col min="7" max="7" width="13" style="4" customWidth="1"/>
    <col min="8" max="8" width="4.77734375" style="4" customWidth="1"/>
    <col min="9" max="9" width="16.109375" style="4" customWidth="1"/>
    <col min="10" max="10" width="9.77734375" style="4" customWidth="1"/>
    <col min="11" max="11" width="12.77734375" style="4" customWidth="1"/>
    <col min="12" max="16384" width="9.77734375" style="4"/>
  </cols>
  <sheetData>
    <row r="1" spans="1:11" ht="15">
      <c r="A1" s="342" t="s">
        <v>76</v>
      </c>
    </row>
    <row r="3" spans="1:11" ht="14.25" customHeight="1">
      <c r="A3" s="251" t="s">
        <v>1124</v>
      </c>
      <c r="B3" s="252"/>
      <c r="C3" s="252"/>
      <c r="D3" s="252"/>
      <c r="E3" s="252" t="s">
        <v>83</v>
      </c>
      <c r="F3" s="252"/>
      <c r="G3" s="252"/>
      <c r="H3" s="252"/>
      <c r="I3" s="252"/>
    </row>
    <row r="4" spans="1:11" ht="14.25" customHeight="1">
      <c r="A4" s="251" t="s">
        <v>1125</v>
      </c>
      <c r="B4" s="252"/>
      <c r="C4" s="252"/>
      <c r="D4" s="252"/>
      <c r="E4" s="252"/>
      <c r="F4" s="252"/>
      <c r="G4" s="252"/>
      <c r="H4" s="252"/>
      <c r="I4" s="252" t="s">
        <v>83</v>
      </c>
    </row>
    <row r="5" spans="1:11" ht="14.25" customHeight="1">
      <c r="A5" s="251" t="s">
        <v>1126</v>
      </c>
      <c r="B5" s="252"/>
      <c r="C5" s="252"/>
      <c r="D5" s="252"/>
      <c r="E5" s="252"/>
      <c r="F5" s="252"/>
      <c r="G5" s="251"/>
      <c r="H5" s="252"/>
      <c r="I5" s="1139" t="s">
        <v>1127</v>
      </c>
    </row>
    <row r="6" spans="1:11" ht="14.25" customHeight="1">
      <c r="A6" s="1168" t="s">
        <v>2264</v>
      </c>
      <c r="B6" s="252"/>
      <c r="C6" s="252"/>
      <c r="D6" s="252"/>
      <c r="E6" s="252"/>
      <c r="F6" s="252"/>
      <c r="G6" s="252"/>
      <c r="H6" s="252"/>
      <c r="I6" s="252"/>
    </row>
    <row r="7" spans="1:11" ht="14.25" customHeight="1">
      <c r="A7" s="251" t="s">
        <v>1110</v>
      </c>
      <c r="B7" s="252"/>
      <c r="C7" s="252"/>
      <c r="D7" s="252"/>
      <c r="E7" s="252"/>
      <c r="F7" s="252"/>
      <c r="G7" s="252"/>
      <c r="H7" s="252"/>
      <c r="I7" s="252"/>
    </row>
    <row r="8" spans="1:11" ht="15.75" customHeight="1">
      <c r="A8" s="252"/>
      <c r="B8" s="252"/>
      <c r="C8" s="252"/>
      <c r="D8" s="252"/>
      <c r="E8" s="252"/>
      <c r="F8" s="252"/>
      <c r="G8" s="252"/>
      <c r="H8" s="252"/>
      <c r="I8" s="252"/>
    </row>
    <row r="9" spans="1:11" ht="15.75" customHeight="1">
      <c r="A9" s="252"/>
      <c r="B9" s="252"/>
      <c r="C9" s="251"/>
      <c r="D9" s="251"/>
      <c r="E9" s="251"/>
      <c r="F9" s="251"/>
      <c r="G9" s="251"/>
      <c r="H9" s="252"/>
      <c r="I9" s="252"/>
    </row>
    <row r="10" spans="1:11" ht="15.75" customHeight="1">
      <c r="A10" s="252"/>
      <c r="B10" s="252"/>
      <c r="C10" s="251"/>
      <c r="D10" s="251"/>
      <c r="E10" s="251"/>
      <c r="F10" s="251"/>
      <c r="G10" s="251"/>
      <c r="H10" s="252"/>
      <c r="I10" s="251"/>
    </row>
    <row r="11" spans="1:11" ht="15">
      <c r="A11" s="252"/>
      <c r="B11" s="252"/>
      <c r="C11" s="1169" t="s">
        <v>1128</v>
      </c>
      <c r="D11" s="251"/>
      <c r="E11" s="251"/>
      <c r="F11" s="251"/>
      <c r="G11" s="1170" t="s">
        <v>1129</v>
      </c>
      <c r="H11" s="1171"/>
      <c r="I11" s="1170"/>
    </row>
    <row r="12" spans="1:11" ht="15">
      <c r="A12" s="1169" t="s">
        <v>1130</v>
      </c>
      <c r="B12" s="252"/>
      <c r="C12" s="1169" t="s">
        <v>1131</v>
      </c>
      <c r="D12" s="251"/>
      <c r="E12" s="1169" t="s">
        <v>1132</v>
      </c>
      <c r="F12" s="251"/>
      <c r="G12" s="1172" t="s">
        <v>2265</v>
      </c>
      <c r="H12" s="1173"/>
      <c r="I12" s="1172" t="s">
        <v>2187</v>
      </c>
    </row>
    <row r="13" spans="1:11" ht="7.5" customHeight="1">
      <c r="A13" s="1173"/>
      <c r="B13" s="252"/>
      <c r="C13" s="1173"/>
      <c r="D13" s="252"/>
      <c r="E13" s="1173"/>
      <c r="F13" s="252"/>
      <c r="G13" s="1173"/>
      <c r="H13" s="252"/>
      <c r="I13" s="1173"/>
    </row>
    <row r="14" spans="1:11" ht="14.1" customHeight="1">
      <c r="A14" s="1174" t="s">
        <v>2154</v>
      </c>
      <c r="B14" s="252"/>
      <c r="C14" s="1175"/>
      <c r="D14" s="252"/>
      <c r="E14" s="1176"/>
      <c r="F14" s="1177"/>
      <c r="G14" s="1178" t="s">
        <v>83</v>
      </c>
      <c r="H14" s="1177"/>
      <c r="I14" s="1179" t="s">
        <v>83</v>
      </c>
    </row>
    <row r="15" spans="1:11" ht="19.5" customHeight="1">
      <c r="A15" s="46"/>
      <c r="B15" s="254" t="s">
        <v>83</v>
      </c>
      <c r="C15" s="1180"/>
      <c r="D15" s="61"/>
      <c r="E15" s="1181"/>
      <c r="F15" s="1182"/>
      <c r="G15" s="120"/>
      <c r="H15" s="1182"/>
      <c r="I15" s="1183"/>
      <c r="K15" s="1184"/>
    </row>
    <row r="16" spans="1:11" ht="14.1" customHeight="1">
      <c r="A16" s="251" t="s">
        <v>1133</v>
      </c>
      <c r="B16" s="254" t="s">
        <v>83</v>
      </c>
      <c r="C16" s="1185"/>
      <c r="D16" s="1186"/>
      <c r="E16" s="1185"/>
      <c r="F16" s="1186"/>
      <c r="G16" s="1185"/>
      <c r="H16" s="1186"/>
      <c r="I16" s="1185"/>
      <c r="K16" s="1184"/>
    </row>
    <row r="17" spans="1:11" ht="14.1" customHeight="1">
      <c r="A17" s="252" t="s">
        <v>1134</v>
      </c>
      <c r="B17" s="254" t="s">
        <v>83</v>
      </c>
      <c r="C17" s="1187">
        <v>14172</v>
      </c>
      <c r="D17" s="1139"/>
      <c r="E17" s="1187">
        <v>12092</v>
      </c>
      <c r="F17" s="1139"/>
      <c r="G17" s="1187">
        <f>ROUND(SUM(C17:F17),1)</f>
        <v>26264</v>
      </c>
      <c r="H17" s="1139"/>
      <c r="I17" s="1187">
        <v>33581</v>
      </c>
      <c r="J17" s="931" t="s">
        <v>83</v>
      </c>
      <c r="K17" s="1184"/>
    </row>
    <row r="18" spans="1:11" ht="14.1" customHeight="1">
      <c r="A18" s="253" t="s">
        <v>1135</v>
      </c>
      <c r="B18" s="254" t="s">
        <v>83</v>
      </c>
      <c r="C18" s="1184">
        <v>15424</v>
      </c>
      <c r="D18" s="1188"/>
      <c r="E18" s="1184">
        <v>3406462</v>
      </c>
      <c r="F18" s="1188"/>
      <c r="G18" s="930">
        <f>ROUND(SUM(C18:F18),1)</f>
        <v>3421886</v>
      </c>
      <c r="H18" s="1188"/>
      <c r="I18" s="1184">
        <v>2180421</v>
      </c>
      <c r="J18" s="931"/>
      <c r="K18" s="1184"/>
    </row>
    <row r="19" spans="1:11" ht="14.1" customHeight="1">
      <c r="A19" s="253" t="s">
        <v>2317</v>
      </c>
      <c r="B19" s="254" t="s">
        <v>83</v>
      </c>
      <c r="C19" s="1184">
        <v>0</v>
      </c>
      <c r="D19" s="1188"/>
      <c r="E19" s="1184">
        <v>15861</v>
      </c>
      <c r="F19" s="1188"/>
      <c r="G19" s="930">
        <f>ROUND(SUM(C19:F19),1)</f>
        <v>15861</v>
      </c>
      <c r="H19" s="1188"/>
      <c r="I19" s="1184">
        <v>0</v>
      </c>
      <c r="J19" s="931"/>
      <c r="K19" s="1184"/>
    </row>
    <row r="20" spans="1:11" ht="14.1" customHeight="1">
      <c r="A20" s="252" t="s">
        <v>1136</v>
      </c>
      <c r="B20" s="254" t="s">
        <v>83</v>
      </c>
      <c r="C20" s="1184">
        <v>210</v>
      </c>
      <c r="D20" s="1188"/>
      <c r="E20" s="1184">
        <v>349292</v>
      </c>
      <c r="F20" s="1188"/>
      <c r="G20" s="930">
        <f t="shared" ref="G20:G21" si="0">ROUND(SUM(C20:F20),1)</f>
        <v>349502</v>
      </c>
      <c r="H20" s="1188"/>
      <c r="I20" s="1184">
        <v>185683</v>
      </c>
      <c r="J20" s="931"/>
      <c r="K20" s="1184"/>
    </row>
    <row r="21" spans="1:11" ht="14.1" customHeight="1">
      <c r="A21" s="252" t="s">
        <v>1137</v>
      </c>
      <c r="B21" s="254" t="s">
        <v>83</v>
      </c>
      <c r="C21" s="1184">
        <v>5674</v>
      </c>
      <c r="D21" s="1188"/>
      <c r="E21" s="1184">
        <v>1662137</v>
      </c>
      <c r="F21" s="1188"/>
      <c r="G21" s="930">
        <f t="shared" si="0"/>
        <v>1667811</v>
      </c>
      <c r="H21" s="1188"/>
      <c r="I21" s="1184">
        <v>1152665</v>
      </c>
      <c r="J21" s="931"/>
      <c r="K21" s="1184"/>
    </row>
    <row r="22" spans="1:11" ht="6.75" customHeight="1">
      <c r="A22" s="252"/>
      <c r="B22" s="254" t="s">
        <v>83</v>
      </c>
      <c r="C22" s="1189"/>
      <c r="D22" s="1188"/>
      <c r="E22" s="1189"/>
      <c r="F22" s="1188"/>
      <c r="G22" s="1189" t="s">
        <v>83</v>
      </c>
      <c r="H22" s="1188"/>
      <c r="I22" s="1189"/>
      <c r="J22" s="931"/>
      <c r="K22" s="1184"/>
    </row>
    <row r="23" spans="1:11" s="43" customFormat="1" ht="14.1" customHeight="1">
      <c r="A23" s="251" t="s">
        <v>1138</v>
      </c>
      <c r="B23" s="254" t="s">
        <v>83</v>
      </c>
      <c r="C23" s="1190">
        <f>ROUND(SUM(C17:C21),1)</f>
        <v>35480</v>
      </c>
      <c r="D23" s="1191"/>
      <c r="E23" s="1190">
        <f>SUM(E17:E21)</f>
        <v>5445844</v>
      </c>
      <c r="F23" s="1191" t="s">
        <v>83</v>
      </c>
      <c r="G23" s="1190">
        <f>ROUND(SUM(G17:G21),1)</f>
        <v>5481324</v>
      </c>
      <c r="H23" s="1191"/>
      <c r="I23" s="1190">
        <f>ROUND(SUM(I17:I21),1)</f>
        <v>3552350</v>
      </c>
      <c r="J23" s="1192"/>
      <c r="K23" s="1184"/>
    </row>
    <row r="24" spans="1:11" ht="13.5" customHeight="1">
      <c r="A24" s="251"/>
      <c r="B24" s="254" t="s">
        <v>83</v>
      </c>
      <c r="C24" s="930"/>
      <c r="D24" s="1188"/>
      <c r="E24" s="930"/>
      <c r="F24" s="1188"/>
      <c r="G24" s="930"/>
      <c r="H24" s="1188"/>
      <c r="I24" s="930"/>
      <c r="J24" s="1193"/>
      <c r="K24" s="1184"/>
    </row>
    <row r="25" spans="1:11" ht="14.1" customHeight="1">
      <c r="A25" s="251" t="s">
        <v>1139</v>
      </c>
      <c r="B25" s="254" t="s">
        <v>83</v>
      </c>
      <c r="C25" s="1194">
        <v>0</v>
      </c>
      <c r="D25" s="1188"/>
      <c r="E25" s="930">
        <v>86388</v>
      </c>
      <c r="F25" s="1188"/>
      <c r="G25" s="930">
        <f>ROUND(SUM(C25:F25),1)</f>
        <v>86388</v>
      </c>
      <c r="H25" s="1188"/>
      <c r="I25" s="930">
        <v>76572</v>
      </c>
      <c r="J25" s="931"/>
    </row>
    <row r="26" spans="1:11" ht="14.1" customHeight="1">
      <c r="A26" s="251"/>
      <c r="B26" s="254" t="s">
        <v>83</v>
      </c>
      <c r="C26" s="1195"/>
      <c r="D26" s="1188"/>
      <c r="E26" s="1195"/>
      <c r="F26" s="1188"/>
      <c r="G26" s="930" t="s">
        <v>83</v>
      </c>
      <c r="H26" s="1188"/>
      <c r="I26" s="1195"/>
      <c r="J26" s="931"/>
    </row>
    <row r="27" spans="1:11" ht="14.1" customHeight="1">
      <c r="A27" s="251" t="s">
        <v>1140</v>
      </c>
      <c r="B27" s="254" t="s">
        <v>83</v>
      </c>
      <c r="C27" s="1194">
        <v>0</v>
      </c>
      <c r="D27" s="1188"/>
      <c r="E27" s="930">
        <v>217375</v>
      </c>
      <c r="F27" s="1188"/>
      <c r="G27" s="930">
        <f>ROUND(SUM(C27:F27),1)</f>
        <v>217375</v>
      </c>
      <c r="H27" s="1188"/>
      <c r="I27" s="930">
        <v>186520</v>
      </c>
      <c r="J27" s="931"/>
    </row>
    <row r="28" spans="1:11" ht="14.1" customHeight="1">
      <c r="A28" s="251"/>
      <c r="B28" s="254" t="s">
        <v>83</v>
      </c>
      <c r="C28" s="1185"/>
      <c r="D28" s="1188"/>
      <c r="E28" s="1185"/>
      <c r="F28" s="1188"/>
      <c r="G28" s="1185"/>
      <c r="H28" s="1188"/>
      <c r="I28" s="1185"/>
      <c r="J28" s="1193"/>
    </row>
    <row r="29" spans="1:11" ht="14.1" customHeight="1">
      <c r="A29" s="251" t="s">
        <v>2406</v>
      </c>
      <c r="B29" s="254" t="s">
        <v>83</v>
      </c>
      <c r="C29" s="1184">
        <v>823</v>
      </c>
      <c r="D29" s="1188"/>
      <c r="E29" s="1194">
        <v>0</v>
      </c>
      <c r="F29" s="1188"/>
      <c r="G29" s="930">
        <f>ROUND(SUM(C29:F29),1)</f>
        <v>823</v>
      </c>
      <c r="H29" s="1188"/>
      <c r="I29" s="1184">
        <v>108</v>
      </c>
      <c r="J29" s="1196"/>
    </row>
    <row r="30" spans="1:11" ht="14.1" customHeight="1">
      <c r="A30" s="251"/>
      <c r="B30" s="254" t="s">
        <v>83</v>
      </c>
      <c r="C30" s="1189"/>
      <c r="D30" s="252"/>
      <c r="E30" s="1189"/>
      <c r="F30" s="1177"/>
      <c r="G30" s="1189"/>
      <c r="H30" s="1177"/>
      <c r="I30" s="1189"/>
      <c r="J30" s="1196"/>
    </row>
    <row r="31" spans="1:11" ht="14.85" customHeight="1" thickBot="1">
      <c r="A31" s="251" t="s">
        <v>1141</v>
      </c>
      <c r="B31" s="254" t="s">
        <v>83</v>
      </c>
      <c r="C31" s="1197">
        <f>ROUND(SUM(C23:C29),1)</f>
        <v>36303</v>
      </c>
      <c r="D31" s="1139"/>
      <c r="E31" s="1197">
        <f>ROUND(SUM(E23:E29),1)</f>
        <v>5749607</v>
      </c>
      <c r="F31" s="1139"/>
      <c r="G31" s="1197">
        <f>ROUND(SUM(G23:G29),1)</f>
        <v>5785910</v>
      </c>
      <c r="H31" s="1139"/>
      <c r="I31" s="1197">
        <f>ROUND(SUM(I23:I29),1)</f>
        <v>3815550</v>
      </c>
      <c r="J31" s="932"/>
    </row>
    <row r="32" spans="1:11" ht="14.1" customHeight="1" thickTop="1">
      <c r="A32" s="61" t="s">
        <v>1142</v>
      </c>
      <c r="B32" s="61"/>
      <c r="C32" s="1198"/>
      <c r="D32" s="61"/>
      <c r="E32" s="1198"/>
      <c r="F32" s="61"/>
      <c r="G32" s="1198"/>
      <c r="H32" s="61"/>
      <c r="I32" s="1198"/>
      <c r="J32" s="932"/>
    </row>
    <row r="33" spans="1:10" ht="14.25" customHeight="1">
      <c r="A33" s="3" t="s">
        <v>1143</v>
      </c>
      <c r="B33" s="61"/>
      <c r="C33" s="61"/>
      <c r="D33" s="61"/>
      <c r="E33" s="182"/>
      <c r="F33" s="61"/>
      <c r="G33" s="61"/>
      <c r="H33" s="61"/>
      <c r="I33" s="182"/>
      <c r="J33" s="932"/>
    </row>
    <row r="34" spans="1:10" ht="12.75" customHeight="1">
      <c r="A34" s="3" t="s">
        <v>1144</v>
      </c>
      <c r="B34" s="61"/>
      <c r="C34" s="61"/>
      <c r="D34" s="61"/>
      <c r="E34" s="61"/>
      <c r="F34" s="61"/>
      <c r="G34" s="61"/>
      <c r="H34" s="61"/>
      <c r="I34" s="61"/>
    </row>
    <row r="35" spans="1:10" ht="15">
      <c r="A35" s="61" t="s">
        <v>1142</v>
      </c>
      <c r="B35" s="61"/>
      <c r="C35" s="61"/>
      <c r="D35" s="61"/>
      <c r="E35" s="144"/>
      <c r="F35" s="61"/>
      <c r="G35" s="61"/>
      <c r="H35" s="61"/>
      <c r="I35" s="61"/>
    </row>
    <row r="36" spans="1:10" ht="15">
      <c r="A36" s="61" t="s">
        <v>1142</v>
      </c>
      <c r="B36" s="61"/>
      <c r="C36" s="61"/>
      <c r="D36" s="61"/>
      <c r="E36" s="120"/>
      <c r="F36" s="61"/>
      <c r="G36" s="61"/>
      <c r="H36" s="61"/>
      <c r="I36" s="120"/>
    </row>
    <row r="37" spans="1:10" ht="15.75">
      <c r="A37" s="46"/>
      <c r="B37" s="885"/>
      <c r="C37" s="1199"/>
      <c r="D37" s="885"/>
      <c r="E37" s="120"/>
      <c r="F37" s="1200"/>
      <c r="G37" s="120"/>
      <c r="H37" s="1200"/>
      <c r="I37" s="120"/>
    </row>
    <row r="38" spans="1:10" ht="15.75">
      <c r="A38" s="46"/>
      <c r="B38" s="61"/>
      <c r="C38" s="1199"/>
      <c r="D38" s="61"/>
      <c r="E38" s="1201"/>
      <c r="F38" s="1182"/>
      <c r="G38" s="120"/>
      <c r="H38" s="1182"/>
      <c r="I38" s="1201"/>
    </row>
    <row r="39" spans="1:10" ht="15.75">
      <c r="A39" s="46"/>
      <c r="B39" s="61"/>
      <c r="C39" s="1199"/>
      <c r="D39" s="61"/>
      <c r="E39" s="1201"/>
      <c r="F39" s="1182"/>
      <c r="G39" s="120"/>
      <c r="H39" s="1182"/>
      <c r="I39" s="1201"/>
    </row>
    <row r="40" spans="1:10" ht="15.75">
      <c r="A40" s="46"/>
      <c r="B40" s="61"/>
      <c r="C40" s="120"/>
      <c r="D40" s="61"/>
      <c r="E40" s="1201"/>
      <c r="F40" s="1182"/>
      <c r="G40" s="120"/>
      <c r="H40" s="1182"/>
      <c r="I40" s="1201"/>
    </row>
    <row r="41" spans="1:10" ht="15">
      <c r="A41" s="61"/>
      <c r="B41" s="61"/>
      <c r="C41" s="61"/>
      <c r="D41" s="61"/>
      <c r="E41" s="1182"/>
      <c r="F41" s="1182"/>
      <c r="G41" s="1182"/>
      <c r="H41" s="1182"/>
      <c r="I41" s="1182"/>
    </row>
    <row r="42" spans="1:10" ht="15.75">
      <c r="A42" s="46"/>
      <c r="B42" s="893"/>
      <c r="C42" s="118"/>
      <c r="D42" s="893"/>
      <c r="E42" s="118"/>
      <c r="F42" s="1202"/>
      <c r="G42" s="118"/>
      <c r="H42" s="1202"/>
      <c r="I42" s="118"/>
    </row>
    <row r="43" spans="1:10" ht="12" customHeight="1">
      <c r="A43" s="61"/>
      <c r="B43" s="61"/>
      <c r="C43" s="120"/>
      <c r="D43" s="61"/>
      <c r="E43" s="120"/>
      <c r="F43" s="61"/>
      <c r="G43" s="120"/>
      <c r="H43" s="61"/>
      <c r="I43" s="3"/>
    </row>
    <row r="44" spans="1:10" ht="15">
      <c r="A44" s="61"/>
      <c r="B44" s="61"/>
      <c r="C44" s="61"/>
      <c r="D44" s="61"/>
      <c r="E44" s="1182"/>
      <c r="F44" s="61"/>
      <c r="G44" s="61"/>
      <c r="H44" s="61"/>
      <c r="I44" s="120"/>
    </row>
    <row r="45" spans="1:10" ht="15">
      <c r="A45" s="61"/>
      <c r="B45" s="61"/>
      <c r="C45" s="120"/>
      <c r="D45" s="61"/>
      <c r="E45" s="1182"/>
      <c r="F45" s="61"/>
      <c r="G45" s="120"/>
      <c r="H45" s="61"/>
      <c r="I45" s="61"/>
    </row>
    <row r="46" spans="1:10" ht="15">
      <c r="A46" s="61" t="s">
        <v>83</v>
      </c>
      <c r="B46" s="61"/>
      <c r="C46" s="120"/>
      <c r="D46" s="61"/>
      <c r="E46" s="120" t="s">
        <v>83</v>
      </c>
      <c r="F46" s="61"/>
      <c r="G46" s="120" t="s">
        <v>83</v>
      </c>
      <c r="H46" s="61"/>
      <c r="I46" s="61"/>
    </row>
    <row r="47" spans="1:10" ht="15">
      <c r="A47" s="61"/>
      <c r="B47" s="61"/>
      <c r="C47" s="120"/>
      <c r="D47" s="61"/>
      <c r="E47" s="120"/>
      <c r="F47" s="61"/>
      <c r="G47" s="120" t="s">
        <v>83</v>
      </c>
      <c r="H47" s="61"/>
      <c r="I47" s="61"/>
    </row>
    <row r="48" spans="1:10">
      <c r="C48" s="31"/>
      <c r="E48" s="31"/>
      <c r="G48" s="31" t="s">
        <v>83</v>
      </c>
    </row>
    <row r="49" spans="3:7">
      <c r="C49" s="31"/>
      <c r="E49" s="31"/>
      <c r="G49" s="31" t="s">
        <v>83</v>
      </c>
    </row>
    <row r="50" spans="3:7">
      <c r="G50" s="31" t="s">
        <v>83</v>
      </c>
    </row>
    <row r="51" spans="3:7">
      <c r="G51" s="31" t="s">
        <v>83</v>
      </c>
    </row>
  </sheetData>
  <pageMargins left="0.75" right="0.5" top="1" bottom="0.25" header="0" footer="0.25"/>
  <pageSetup scale="74" orientation="landscape" r:id="rId1"/>
  <headerFooter scaleWithDoc="0">
    <oddFooter>&amp;R&amp;8 113</oddFooter>
  </headerFooter>
  <customProperties>
    <customPr name="SheetOptions"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65"/>
  <sheetViews>
    <sheetView showGridLines="0" zoomScaleNormal="100" workbookViewId="0"/>
  </sheetViews>
  <sheetFormatPr defaultColWidth="8.77734375" defaultRowHeight="15"/>
  <cols>
    <col min="1" max="1" width="33.44140625" style="932" customWidth="1"/>
    <col min="2" max="2" width="1.109375" style="932" customWidth="1"/>
    <col min="3" max="3" width="10.21875" style="1203" customWidth="1"/>
    <col min="4" max="4" width="1.44140625" style="1203" customWidth="1"/>
    <col min="5" max="5" width="9.77734375" style="1203" bestFit="1" customWidth="1"/>
    <col min="6" max="6" width="1.109375" style="1203" customWidth="1"/>
    <col min="7" max="7" width="10" style="1203" customWidth="1"/>
    <col min="8" max="8" width="1.109375" style="1203" customWidth="1"/>
    <col min="9" max="9" width="10.109375" style="1203" customWidth="1"/>
    <col min="10" max="10" width="1.109375" style="1203" customWidth="1"/>
    <col min="11" max="11" width="10.77734375" style="1203" customWidth="1"/>
    <col min="12" max="12" width="1.109375" style="1203" customWidth="1"/>
    <col min="13" max="13" width="8.77734375" style="1203" customWidth="1"/>
    <col min="14" max="14" width="1.109375" style="1203" customWidth="1"/>
    <col min="15" max="15" width="12.109375" style="1203" customWidth="1"/>
    <col min="16" max="16" width="1.109375" style="1203" customWidth="1"/>
    <col min="17" max="17" width="9.77734375" style="1203" customWidth="1"/>
    <col min="18" max="18" width="1.109375" style="1203" customWidth="1"/>
    <col min="19" max="19" width="11" style="1203" customWidth="1"/>
    <col min="20" max="20" width="1.77734375" style="1203" customWidth="1"/>
    <col min="21" max="21" width="9.5546875" style="1203" customWidth="1"/>
    <col min="22" max="22" width="1.44140625" style="1203" customWidth="1"/>
    <col min="23" max="23" width="9.77734375" style="1203" customWidth="1"/>
    <col min="24" max="24" width="1.109375" style="1203" customWidth="1"/>
    <col min="25" max="25" width="9.5546875" style="1203" customWidth="1"/>
    <col min="26" max="26" width="1.109375" style="1203" customWidth="1"/>
    <col min="27" max="27" width="14.77734375" style="932" bestFit="1" customWidth="1"/>
    <col min="28" max="16384" width="8.77734375" style="932"/>
  </cols>
  <sheetData>
    <row r="1" spans="1:26">
      <c r="A1" s="342" t="s">
        <v>76</v>
      </c>
    </row>
    <row r="3" spans="1:26" ht="15.75" customHeight="1">
      <c r="A3" s="46" t="s">
        <v>77</v>
      </c>
      <c r="B3" s="2"/>
      <c r="C3" s="265"/>
      <c r="D3" s="265"/>
      <c r="E3" s="265"/>
      <c r="F3" s="265"/>
      <c r="G3" s="265"/>
      <c r="H3" s="265"/>
      <c r="I3" s="54"/>
      <c r="J3" s="54"/>
      <c r="K3" s="54"/>
      <c r="L3" s="54"/>
      <c r="M3" s="54"/>
      <c r="N3" s="54"/>
      <c r="O3" s="54"/>
      <c r="P3" s="54"/>
      <c r="Q3" s="54"/>
      <c r="R3" s="54"/>
      <c r="S3" s="54"/>
      <c r="T3" s="54"/>
      <c r="U3" s="54"/>
      <c r="V3" s="54"/>
      <c r="W3" s="54"/>
      <c r="X3" s="54"/>
      <c r="Y3" s="265"/>
      <c r="Z3" s="1117"/>
    </row>
    <row r="4" spans="1:26" ht="15.75" customHeight="1">
      <c r="A4" s="47" t="s">
        <v>1145</v>
      </c>
      <c r="B4" s="2"/>
      <c r="C4" s="265"/>
      <c r="D4" s="265"/>
      <c r="E4" s="265"/>
      <c r="F4" s="265"/>
      <c r="G4" s="265"/>
      <c r="H4" s="265"/>
      <c r="I4" s="54"/>
      <c r="J4" s="54"/>
      <c r="K4" s="54"/>
      <c r="L4" s="54"/>
      <c r="M4" s="54"/>
      <c r="N4" s="54"/>
      <c r="O4" s="54"/>
      <c r="P4" s="54"/>
      <c r="Q4" s="54"/>
      <c r="R4" s="54"/>
      <c r="S4" s="54"/>
      <c r="T4" s="54"/>
      <c r="U4" s="54"/>
      <c r="V4" s="54"/>
      <c r="W4" s="848" t="s">
        <v>83</v>
      </c>
      <c r="X4" s="848"/>
      <c r="Y4" s="848"/>
      <c r="Z4" s="1117"/>
    </row>
    <row r="5" spans="1:26" ht="15.75" customHeight="1">
      <c r="A5" s="46" t="s">
        <v>997</v>
      </c>
      <c r="B5" s="2"/>
      <c r="C5" s="265"/>
      <c r="D5" s="265"/>
      <c r="E5" s="265"/>
      <c r="F5" s="265"/>
      <c r="G5" s="265"/>
      <c r="H5" s="265"/>
      <c r="I5" s="54"/>
      <c r="J5" s="54"/>
      <c r="K5" s="54"/>
      <c r="L5" s="54"/>
      <c r="M5" s="54"/>
      <c r="N5" s="54"/>
      <c r="O5" s="54"/>
      <c r="P5" s="54"/>
      <c r="Q5" s="54"/>
      <c r="R5" s="54"/>
      <c r="S5" s="54"/>
      <c r="T5" s="54"/>
      <c r="U5" s="54"/>
      <c r="V5" s="54"/>
      <c r="W5" s="154"/>
      <c r="X5" s="150"/>
      <c r="Y5" s="886" t="s">
        <v>1146</v>
      </c>
      <c r="Z5" s="1117"/>
    </row>
    <row r="6" spans="1:26" ht="15.75" customHeight="1">
      <c r="A6" s="47" t="s">
        <v>2264</v>
      </c>
      <c r="B6" s="2"/>
      <c r="C6" s="265"/>
      <c r="D6" s="265"/>
      <c r="E6" s="265"/>
      <c r="F6" s="265"/>
      <c r="G6" s="265"/>
      <c r="H6" s="265"/>
      <c r="I6" s="54"/>
      <c r="J6" s="54"/>
      <c r="K6" s="54"/>
      <c r="L6" s="54"/>
      <c r="M6" s="54"/>
      <c r="N6" s="54"/>
      <c r="O6" s="54"/>
      <c r="P6" s="54"/>
      <c r="Q6" s="54"/>
      <c r="R6" s="54"/>
      <c r="S6" s="54"/>
      <c r="T6" s="54"/>
      <c r="U6" s="54"/>
      <c r="V6" s="54"/>
      <c r="W6" s="54"/>
      <c r="X6" s="54"/>
      <c r="Y6" s="54"/>
      <c r="Z6" s="1117"/>
    </row>
    <row r="7" spans="1:26" ht="15.75" customHeight="1">
      <c r="A7" s="46" t="s">
        <v>81</v>
      </c>
      <c r="B7" s="2"/>
      <c r="C7" s="265"/>
      <c r="D7" s="265"/>
      <c r="E7" s="265"/>
      <c r="F7" s="265"/>
      <c r="G7" s="265"/>
      <c r="H7" s="265"/>
      <c r="I7" s="54"/>
      <c r="J7" s="54"/>
      <c r="K7" s="54"/>
      <c r="L7" s="54"/>
      <c r="M7" s="54"/>
      <c r="N7" s="54"/>
      <c r="O7" s="54"/>
      <c r="P7" s="54"/>
      <c r="Q7" s="54"/>
      <c r="R7" s="54"/>
      <c r="S7" s="54"/>
      <c r="T7" s="54"/>
      <c r="U7" s="54"/>
      <c r="V7" s="54"/>
      <c r="W7" s="54"/>
      <c r="X7" s="54"/>
      <c r="Y7" s="54"/>
      <c r="Z7" s="1117"/>
    </row>
    <row r="8" spans="1:26" ht="15" customHeight="1">
      <c r="A8" s="46"/>
      <c r="B8" s="2"/>
      <c r="C8" s="265"/>
      <c r="D8" s="265"/>
      <c r="E8" s="265"/>
      <c r="F8" s="265"/>
      <c r="G8" s="265"/>
      <c r="H8" s="265"/>
      <c r="I8" s="54"/>
      <c r="J8" s="54"/>
      <c r="K8" s="54"/>
      <c r="L8" s="54"/>
      <c r="M8" s="54"/>
      <c r="N8" s="54"/>
      <c r="O8" s="54"/>
      <c r="P8" s="54"/>
      <c r="Q8" s="54"/>
      <c r="R8" s="54"/>
      <c r="S8" s="54"/>
      <c r="T8" s="54"/>
      <c r="U8" s="54"/>
      <c r="V8" s="54"/>
      <c r="W8" s="54"/>
      <c r="X8" s="54"/>
      <c r="Y8" s="54"/>
      <c r="Z8" s="1117"/>
    </row>
    <row r="9" spans="1:26" ht="15" customHeight="1">
      <c r="A9" s="3" t="s">
        <v>83</v>
      </c>
      <c r="B9" s="3"/>
      <c r="C9" s="54"/>
      <c r="D9" s="54"/>
      <c r="E9" s="54"/>
      <c r="F9" s="54"/>
      <c r="G9" s="54"/>
      <c r="H9" s="54"/>
      <c r="I9" s="54"/>
      <c r="J9" s="54"/>
      <c r="K9" s="54"/>
      <c r="L9" s="54"/>
      <c r="M9" s="54"/>
      <c r="N9" s="54"/>
      <c r="O9" s="54"/>
      <c r="P9" s="54"/>
      <c r="Q9" s="54"/>
      <c r="R9" s="54"/>
      <c r="S9" s="54"/>
      <c r="T9" s="54"/>
      <c r="U9" s="54"/>
      <c r="V9" s="54"/>
      <c r="W9" s="54"/>
      <c r="X9" s="54"/>
      <c r="Y9" s="54"/>
      <c r="Z9" s="1117"/>
    </row>
    <row r="10" spans="1:26" ht="15.75" customHeight="1">
      <c r="A10" s="1094"/>
      <c r="B10" s="1094"/>
      <c r="C10" s="1600" t="s">
        <v>999</v>
      </c>
      <c r="D10" s="1601"/>
      <c r="E10" s="1601"/>
      <c r="F10" s="1601"/>
      <c r="G10" s="1601"/>
      <c r="H10" s="1601"/>
      <c r="I10" s="1601"/>
      <c r="J10" s="1601"/>
      <c r="K10" s="1601"/>
      <c r="L10" s="1601"/>
      <c r="M10" s="1601"/>
      <c r="N10" s="1601"/>
      <c r="O10" s="1601"/>
      <c r="P10" s="1601"/>
      <c r="Q10" s="1601"/>
      <c r="R10" s="1601"/>
      <c r="S10" s="1601"/>
      <c r="T10" s="1156"/>
      <c r="U10" s="150"/>
      <c r="V10" s="1156"/>
      <c r="W10" s="1158" t="s">
        <v>815</v>
      </c>
      <c r="X10" s="1158"/>
      <c r="Y10" s="1158"/>
      <c r="Z10" s="1156"/>
    </row>
    <row r="11" spans="1:26" ht="15.75" customHeight="1">
      <c r="A11" s="1094"/>
      <c r="B11" s="1094"/>
      <c r="C11" s="1160"/>
      <c r="D11" s="421"/>
      <c r="E11" s="1163" t="s">
        <v>1001</v>
      </c>
      <c r="F11" s="421"/>
      <c r="G11" s="421"/>
      <c r="H11" s="421"/>
      <c r="I11" s="421"/>
      <c r="J11" s="421"/>
      <c r="K11" s="421"/>
      <c r="L11" s="421"/>
      <c r="M11" s="421"/>
      <c r="N11" s="421"/>
      <c r="O11" s="421"/>
      <c r="P11" s="421"/>
      <c r="Q11" s="421"/>
      <c r="R11" s="421"/>
      <c r="S11" s="421"/>
      <c r="T11" s="1156"/>
      <c r="U11" s="150"/>
      <c r="V11" s="1156"/>
      <c r="W11" s="1161"/>
      <c r="X11" s="1161"/>
      <c r="Y11" s="1161"/>
      <c r="Z11" s="1156"/>
    </row>
    <row r="12" spans="1:26" ht="14.1" customHeight="1">
      <c r="A12" s="1094"/>
      <c r="B12" s="1094"/>
      <c r="C12" s="1163" t="s">
        <v>83</v>
      </c>
      <c r="D12" s="1164"/>
      <c r="E12" s="1163" t="s">
        <v>1003</v>
      </c>
      <c r="F12" s="1164"/>
      <c r="G12" s="1163" t="s">
        <v>1004</v>
      </c>
      <c r="H12" s="1164"/>
      <c r="I12" s="1163" t="s">
        <v>1005</v>
      </c>
      <c r="J12" s="1164"/>
      <c r="K12" s="1163" t="s">
        <v>1006</v>
      </c>
      <c r="L12" s="1164"/>
      <c r="M12" s="1163" t="s">
        <v>1006</v>
      </c>
      <c r="N12" s="1164"/>
      <c r="O12" s="1163" t="s">
        <v>1007</v>
      </c>
      <c r="P12" s="1164"/>
      <c r="Q12" s="1163" t="s">
        <v>83</v>
      </c>
      <c r="R12" s="1156"/>
      <c r="S12" s="1160" t="s">
        <v>1008</v>
      </c>
      <c r="T12" s="1156"/>
      <c r="U12" s="1160" t="s">
        <v>1147</v>
      </c>
      <c r="V12" s="1156"/>
      <c r="W12" s="1156" t="s">
        <v>83</v>
      </c>
      <c r="X12" s="1156"/>
      <c r="Y12" s="1156" t="s">
        <v>83</v>
      </c>
      <c r="Z12" s="1204"/>
    </row>
    <row r="13" spans="1:26" ht="14.1" customHeight="1">
      <c r="A13" s="1098" t="s">
        <v>1012</v>
      </c>
      <c r="B13" s="1094"/>
      <c r="C13" s="1163" t="s">
        <v>1013</v>
      </c>
      <c r="D13" s="1164"/>
      <c r="E13" s="1163" t="s">
        <v>1014</v>
      </c>
      <c r="F13" s="1164"/>
      <c r="G13" s="1165" t="s">
        <v>1091</v>
      </c>
      <c r="H13" s="1164"/>
      <c r="I13" s="1163" t="s">
        <v>1017</v>
      </c>
      <c r="J13" s="1164"/>
      <c r="K13" s="1163" t="s">
        <v>1092</v>
      </c>
      <c r="L13" s="1164"/>
      <c r="M13" s="1163" t="s">
        <v>1019</v>
      </c>
      <c r="N13" s="1164"/>
      <c r="O13" s="1165" t="s">
        <v>1020</v>
      </c>
      <c r="P13" s="1164"/>
      <c r="Q13" s="1165" t="s">
        <v>1021</v>
      </c>
      <c r="R13" s="1156"/>
      <c r="S13" s="1160" t="s">
        <v>1022</v>
      </c>
      <c r="T13" s="1156"/>
      <c r="U13" s="1160" t="s">
        <v>1148</v>
      </c>
      <c r="V13" s="1156"/>
      <c r="W13" s="1205" t="s">
        <v>2276</v>
      </c>
      <c r="X13" s="1160"/>
      <c r="Y13" s="1205" t="s">
        <v>2190</v>
      </c>
      <c r="Z13" s="1204"/>
    </row>
    <row r="14" spans="1:26" ht="6.75" customHeight="1">
      <c r="A14" s="248"/>
      <c r="B14" s="3"/>
      <c r="C14" s="461"/>
      <c r="D14" s="54"/>
      <c r="E14" s="461"/>
      <c r="F14" s="54"/>
      <c r="G14" s="54"/>
      <c r="H14" s="54"/>
      <c r="I14" s="461"/>
      <c r="J14" s="54"/>
      <c r="K14" s="461"/>
      <c r="L14" s="54"/>
      <c r="M14" s="461"/>
      <c r="N14" s="54"/>
      <c r="O14" s="54"/>
      <c r="P14" s="54"/>
      <c r="Q14" s="461"/>
      <c r="R14" s="54"/>
      <c r="S14" s="461"/>
      <c r="T14" s="54"/>
      <c r="U14" s="461"/>
      <c r="V14" s="54"/>
      <c r="W14" s="461"/>
      <c r="X14" s="54"/>
      <c r="Y14" s="461"/>
      <c r="Z14" s="1117"/>
    </row>
    <row r="15" spans="1:26" ht="15.6" customHeight="1">
      <c r="A15" s="1206" t="s">
        <v>1025</v>
      </c>
      <c r="B15" s="1106" t="s">
        <v>83</v>
      </c>
      <c r="C15" s="1107">
        <v>0</v>
      </c>
      <c r="D15" s="1108"/>
      <c r="E15" s="1107">
        <v>0</v>
      </c>
      <c r="F15" s="1108"/>
      <c r="G15" s="1107">
        <v>3004</v>
      </c>
      <c r="H15" s="1108"/>
      <c r="I15" s="1107">
        <v>47473</v>
      </c>
      <c r="J15" s="1108"/>
      <c r="K15" s="1107">
        <v>0</v>
      </c>
      <c r="L15" s="1108"/>
      <c r="M15" s="1107">
        <v>0</v>
      </c>
      <c r="N15" s="1108"/>
      <c r="O15" s="1107">
        <v>0</v>
      </c>
      <c r="P15" s="1108"/>
      <c r="Q15" s="1107">
        <v>0</v>
      </c>
      <c r="R15" s="1438"/>
      <c r="S15" s="1207">
        <f t="shared" ref="S15:S38" si="0">ROUND(SUM(C15:Q15),1)</f>
        <v>50477</v>
      </c>
      <c r="T15" s="1207"/>
      <c r="U15" s="1107">
        <v>22239</v>
      </c>
      <c r="V15" s="1207"/>
      <c r="W15" s="1207">
        <f t="shared" ref="W15:W38" si="1">ROUND(SUM(S15:V15),1)</f>
        <v>72716</v>
      </c>
      <c r="X15" s="1207"/>
      <c r="Y15" s="1107">
        <v>61207</v>
      </c>
      <c r="Z15" s="1117"/>
    </row>
    <row r="16" spans="1:26" ht="15.6" customHeight="1">
      <c r="A16" s="1208" t="s">
        <v>1149</v>
      </c>
      <c r="B16" s="1116" t="s">
        <v>83</v>
      </c>
      <c r="C16" s="1113">
        <v>0</v>
      </c>
      <c r="D16" s="1114"/>
      <c r="E16" s="1113">
        <v>0</v>
      </c>
      <c r="F16" s="1114"/>
      <c r="G16" s="1113">
        <v>0</v>
      </c>
      <c r="H16" s="1114"/>
      <c r="I16" s="1113">
        <v>0</v>
      </c>
      <c r="J16" s="1114"/>
      <c r="K16" s="1113">
        <v>0</v>
      </c>
      <c r="L16" s="1114"/>
      <c r="M16" s="1113">
        <v>0</v>
      </c>
      <c r="N16" s="1114"/>
      <c r="O16" s="1113">
        <v>0</v>
      </c>
      <c r="P16" s="1114"/>
      <c r="Q16" s="1113">
        <v>0</v>
      </c>
      <c r="R16" s="1209"/>
      <c r="S16" s="1210">
        <f t="shared" si="0"/>
        <v>0</v>
      </c>
      <c r="T16" s="1209"/>
      <c r="U16" s="1113">
        <v>101</v>
      </c>
      <c r="V16" s="1209"/>
      <c r="W16" s="1210">
        <f t="shared" si="1"/>
        <v>101</v>
      </c>
      <c r="X16" s="1209"/>
      <c r="Y16" s="1113">
        <v>32</v>
      </c>
      <c r="Z16" s="1117"/>
    </row>
    <row r="17" spans="1:26" ht="15.6" customHeight="1">
      <c r="A17" s="1206" t="s">
        <v>1028</v>
      </c>
      <c r="B17" s="932" t="s">
        <v>83</v>
      </c>
      <c r="C17" s="1113">
        <v>0</v>
      </c>
      <c r="D17" s="1114"/>
      <c r="E17" s="1113">
        <v>6</v>
      </c>
      <c r="F17" s="1114"/>
      <c r="G17" s="1113">
        <v>0</v>
      </c>
      <c r="H17" s="1114"/>
      <c r="I17" s="1113">
        <v>0</v>
      </c>
      <c r="J17" s="1114"/>
      <c r="K17" s="1113">
        <v>0</v>
      </c>
      <c r="L17" s="1114"/>
      <c r="M17" s="1113">
        <v>0</v>
      </c>
      <c r="N17" s="1114"/>
      <c r="O17" s="1113">
        <v>64</v>
      </c>
      <c r="P17" s="1114"/>
      <c r="Q17" s="1113">
        <v>0</v>
      </c>
      <c r="R17" s="1211"/>
      <c r="S17" s="1210">
        <f t="shared" si="0"/>
        <v>70</v>
      </c>
      <c r="T17" s="1211"/>
      <c r="U17" s="1113">
        <v>147901</v>
      </c>
      <c r="V17" s="1211"/>
      <c r="W17" s="1210">
        <f t="shared" si="1"/>
        <v>147971</v>
      </c>
      <c r="X17" s="1211"/>
      <c r="Y17" s="1113">
        <v>106956</v>
      </c>
      <c r="Z17" s="1117"/>
    </row>
    <row r="18" spans="1:26" ht="15.6" customHeight="1">
      <c r="A18" s="1206" t="s">
        <v>2196</v>
      </c>
      <c r="B18" s="932" t="s">
        <v>83</v>
      </c>
      <c r="C18" s="1113">
        <v>816</v>
      </c>
      <c r="D18" s="1114"/>
      <c r="E18" s="1113">
        <v>0</v>
      </c>
      <c r="F18" s="1114"/>
      <c r="G18" s="1113">
        <v>19101</v>
      </c>
      <c r="H18" s="1114"/>
      <c r="I18" s="1113">
        <v>0</v>
      </c>
      <c r="J18" s="1114"/>
      <c r="K18" s="1113">
        <v>0</v>
      </c>
      <c r="L18" s="1114"/>
      <c r="M18" s="1113">
        <v>0</v>
      </c>
      <c r="N18" s="1114"/>
      <c r="O18" s="1113">
        <v>9001</v>
      </c>
      <c r="P18" s="1114"/>
      <c r="Q18" s="1113">
        <v>0</v>
      </c>
      <c r="R18" s="1211"/>
      <c r="S18" s="1210">
        <f t="shared" si="0"/>
        <v>28918</v>
      </c>
      <c r="T18" s="1211"/>
      <c r="U18" s="1113">
        <v>601</v>
      </c>
      <c r="V18" s="1211"/>
      <c r="W18" s="1210">
        <f>ROUND(SUM(S18:V18),1)</f>
        <v>29519</v>
      </c>
      <c r="X18" s="1211"/>
      <c r="Y18" s="1113">
        <v>22466</v>
      </c>
      <c r="Z18" s="1117"/>
    </row>
    <row r="19" spans="1:26" ht="15.6" customHeight="1">
      <c r="A19" s="1206" t="s">
        <v>2130</v>
      </c>
      <c r="B19" s="932" t="s">
        <v>83</v>
      </c>
      <c r="C19" s="1113">
        <v>0</v>
      </c>
      <c r="D19" s="1114"/>
      <c r="E19" s="1113">
        <v>0</v>
      </c>
      <c r="F19" s="1114"/>
      <c r="G19" s="1113">
        <v>0</v>
      </c>
      <c r="H19" s="1114"/>
      <c r="I19" s="1113">
        <v>0</v>
      </c>
      <c r="J19" s="1114"/>
      <c r="K19" s="1113">
        <v>0</v>
      </c>
      <c r="L19" s="1114"/>
      <c r="M19" s="1113">
        <v>0</v>
      </c>
      <c r="N19" s="1114"/>
      <c r="O19" s="1113">
        <v>0</v>
      </c>
      <c r="P19" s="1114"/>
      <c r="Q19" s="1113">
        <v>0</v>
      </c>
      <c r="R19" s="1211"/>
      <c r="S19" s="1210">
        <f t="shared" si="0"/>
        <v>0</v>
      </c>
      <c r="T19" s="1211"/>
      <c r="U19" s="1113">
        <v>0</v>
      </c>
      <c r="V19" s="1211"/>
      <c r="W19" s="1210">
        <f t="shared" ref="W19" si="2">ROUND(SUM(S19:V19),1)</f>
        <v>0</v>
      </c>
      <c r="X19" s="1211"/>
      <c r="Y19" s="1113">
        <v>0</v>
      </c>
      <c r="Z19" s="1117"/>
    </row>
    <row r="20" spans="1:26" ht="15.6" customHeight="1">
      <c r="A20" s="1208" t="s">
        <v>1032</v>
      </c>
      <c r="B20" s="1106" t="s">
        <v>83</v>
      </c>
      <c r="C20" s="1113">
        <v>0</v>
      </c>
      <c r="D20" s="1114"/>
      <c r="E20" s="1113">
        <v>0</v>
      </c>
      <c r="F20" s="1114"/>
      <c r="G20" s="1113">
        <v>0</v>
      </c>
      <c r="H20" s="1114"/>
      <c r="I20" s="1113">
        <v>0</v>
      </c>
      <c r="J20" s="1114"/>
      <c r="K20" s="1113">
        <v>0</v>
      </c>
      <c r="L20" s="1114"/>
      <c r="M20" s="1113">
        <v>0</v>
      </c>
      <c r="N20" s="1114"/>
      <c r="O20" s="1113">
        <v>0</v>
      </c>
      <c r="P20" s="1114"/>
      <c r="Q20" s="1113">
        <v>0</v>
      </c>
      <c r="R20" s="1210"/>
      <c r="S20" s="1210">
        <f t="shared" si="0"/>
        <v>0</v>
      </c>
      <c r="T20" s="1210"/>
      <c r="U20" s="1113">
        <v>34876</v>
      </c>
      <c r="V20" s="1210"/>
      <c r="W20" s="1210">
        <f t="shared" si="1"/>
        <v>34876</v>
      </c>
      <c r="X20" s="1210"/>
      <c r="Y20" s="1113">
        <v>26177</v>
      </c>
      <c r="Z20" s="1117"/>
    </row>
    <row r="21" spans="1:26" ht="15.6" customHeight="1">
      <c r="A21" s="1206" t="s">
        <v>1150</v>
      </c>
      <c r="B21" s="1106" t="s">
        <v>83</v>
      </c>
      <c r="C21" s="1113">
        <v>0</v>
      </c>
      <c r="D21" s="1114"/>
      <c r="E21" s="1113">
        <v>0</v>
      </c>
      <c r="F21" s="1114"/>
      <c r="G21" s="1113">
        <v>0</v>
      </c>
      <c r="H21" s="1114"/>
      <c r="I21" s="1113">
        <v>0</v>
      </c>
      <c r="J21" s="1114"/>
      <c r="K21" s="1113">
        <v>0</v>
      </c>
      <c r="L21" s="1114"/>
      <c r="M21" s="1113">
        <v>0</v>
      </c>
      <c r="N21" s="1114"/>
      <c r="O21" s="1113">
        <v>0</v>
      </c>
      <c r="P21" s="1114"/>
      <c r="Q21" s="1113">
        <v>0</v>
      </c>
      <c r="R21" s="1210"/>
      <c r="S21" s="1210">
        <f t="shared" si="0"/>
        <v>0</v>
      </c>
      <c r="T21" s="1210"/>
      <c r="U21" s="1113">
        <v>528267</v>
      </c>
      <c r="V21" s="1210"/>
      <c r="W21" s="1210">
        <f t="shared" si="1"/>
        <v>528267</v>
      </c>
      <c r="X21" s="1210"/>
      <c r="Y21" s="1113">
        <v>345210</v>
      </c>
      <c r="Z21" s="1117"/>
    </row>
    <row r="22" spans="1:26" ht="15.6" customHeight="1">
      <c r="A22" s="1206" t="s">
        <v>1036</v>
      </c>
      <c r="B22" s="1106" t="s">
        <v>83</v>
      </c>
      <c r="C22" s="1113">
        <v>0</v>
      </c>
      <c r="D22" s="1114"/>
      <c r="E22" s="1113">
        <v>0</v>
      </c>
      <c r="F22" s="1114"/>
      <c r="G22" s="1113">
        <v>0</v>
      </c>
      <c r="H22" s="1114"/>
      <c r="I22" s="1113">
        <v>0</v>
      </c>
      <c r="J22" s="1114"/>
      <c r="K22" s="1113">
        <v>0</v>
      </c>
      <c r="L22" s="1114"/>
      <c r="M22" s="1113">
        <v>0</v>
      </c>
      <c r="N22" s="1114"/>
      <c r="O22" s="1113">
        <v>0</v>
      </c>
      <c r="P22" s="1114"/>
      <c r="Q22" s="1113">
        <v>0</v>
      </c>
      <c r="R22" s="1210"/>
      <c r="S22" s="1210">
        <f t="shared" si="0"/>
        <v>0</v>
      </c>
      <c r="T22" s="1210"/>
      <c r="U22" s="1113">
        <v>427074</v>
      </c>
      <c r="V22" s="1210"/>
      <c r="W22" s="1210">
        <f t="shared" si="1"/>
        <v>427074</v>
      </c>
      <c r="X22" s="1210"/>
      <c r="Y22" s="1113">
        <v>424318</v>
      </c>
      <c r="Z22" s="1117"/>
    </row>
    <row r="23" spans="1:26" ht="15.6" customHeight="1">
      <c r="A23" s="1206" t="s">
        <v>1037</v>
      </c>
      <c r="B23" s="1106" t="s">
        <v>83</v>
      </c>
      <c r="C23" s="1113">
        <v>18494</v>
      </c>
      <c r="D23" s="1114"/>
      <c r="E23" s="1113">
        <v>0</v>
      </c>
      <c r="F23" s="1114"/>
      <c r="G23" s="1113">
        <v>0</v>
      </c>
      <c r="H23" s="1114"/>
      <c r="I23" s="1113">
        <v>0</v>
      </c>
      <c r="J23" s="1114"/>
      <c r="K23" s="1113">
        <v>17301</v>
      </c>
      <c r="L23" s="1114"/>
      <c r="M23" s="1113">
        <v>0</v>
      </c>
      <c r="N23" s="1114"/>
      <c r="O23" s="1113">
        <v>0</v>
      </c>
      <c r="P23" s="1114"/>
      <c r="Q23" s="1113">
        <v>0</v>
      </c>
      <c r="R23" s="1210"/>
      <c r="S23" s="1210">
        <f t="shared" si="0"/>
        <v>35795</v>
      </c>
      <c r="T23" s="1210"/>
      <c r="U23" s="1113">
        <v>0</v>
      </c>
      <c r="V23" s="1210"/>
      <c r="W23" s="1210">
        <f t="shared" si="1"/>
        <v>35795</v>
      </c>
      <c r="X23" s="1210"/>
      <c r="Y23" s="1113">
        <v>142417</v>
      </c>
      <c r="Z23" s="1117"/>
    </row>
    <row r="24" spans="1:26" ht="15.6" customHeight="1">
      <c r="A24" s="1206" t="s">
        <v>1039</v>
      </c>
      <c r="B24" s="1106" t="s">
        <v>83</v>
      </c>
      <c r="C24" s="1113">
        <v>167575</v>
      </c>
      <c r="D24" s="1114"/>
      <c r="E24" s="1113">
        <v>0</v>
      </c>
      <c r="F24" s="1114"/>
      <c r="G24" s="1113">
        <v>321</v>
      </c>
      <c r="H24" s="1114"/>
      <c r="I24" s="1113">
        <v>0</v>
      </c>
      <c r="J24" s="1114"/>
      <c r="K24" s="1113">
        <v>0</v>
      </c>
      <c r="L24" s="1114"/>
      <c r="M24" s="1113">
        <v>0</v>
      </c>
      <c r="N24" s="1114"/>
      <c r="O24" s="1113">
        <v>0</v>
      </c>
      <c r="P24" s="1114"/>
      <c r="Q24" s="1113">
        <v>0</v>
      </c>
      <c r="R24" s="1210"/>
      <c r="S24" s="1210">
        <f t="shared" si="0"/>
        <v>167896</v>
      </c>
      <c r="T24" s="1210"/>
      <c r="U24" s="1113">
        <v>18520</v>
      </c>
      <c r="V24" s="1210"/>
      <c r="W24" s="1210">
        <f t="shared" si="1"/>
        <v>186416</v>
      </c>
      <c r="X24" s="1210"/>
      <c r="Y24" s="1113">
        <v>198657</v>
      </c>
      <c r="Z24" s="1117"/>
    </row>
    <row r="25" spans="1:26" ht="15.6" customHeight="1">
      <c r="A25" s="1206" t="s">
        <v>1042</v>
      </c>
      <c r="B25" s="1106" t="s">
        <v>83</v>
      </c>
      <c r="C25" s="1113">
        <v>0</v>
      </c>
      <c r="D25" s="1114"/>
      <c r="E25" s="1113">
        <v>219538</v>
      </c>
      <c r="F25" s="1114"/>
      <c r="G25" s="1113">
        <v>2019</v>
      </c>
      <c r="H25" s="1114"/>
      <c r="I25" s="1113">
        <v>0</v>
      </c>
      <c r="J25" s="1114"/>
      <c r="K25" s="1113">
        <v>2892</v>
      </c>
      <c r="L25" s="1114"/>
      <c r="M25" s="1113">
        <v>0</v>
      </c>
      <c r="N25" s="1114"/>
      <c r="O25" s="1113">
        <v>0</v>
      </c>
      <c r="P25" s="1114"/>
      <c r="Q25" s="1113">
        <v>0</v>
      </c>
      <c r="R25" s="1210"/>
      <c r="S25" s="1210">
        <f t="shared" si="0"/>
        <v>224449</v>
      </c>
      <c r="T25" s="1210"/>
      <c r="U25" s="1113">
        <v>535929</v>
      </c>
      <c r="V25" s="1210"/>
      <c r="W25" s="1210">
        <f>ROUND(SUM(S25:V25),1)</f>
        <v>760378</v>
      </c>
      <c r="X25" s="1210"/>
      <c r="Y25" s="1113">
        <v>788674</v>
      </c>
      <c r="Z25" s="1117"/>
    </row>
    <row r="26" spans="1:26" ht="15.6" customHeight="1">
      <c r="A26" s="1206" t="s">
        <v>1044</v>
      </c>
      <c r="B26" s="1106" t="s">
        <v>83</v>
      </c>
      <c r="C26" s="1113">
        <v>0</v>
      </c>
      <c r="D26" s="1114"/>
      <c r="E26" s="1113">
        <v>0</v>
      </c>
      <c r="F26" s="1114"/>
      <c r="G26" s="1113">
        <v>0</v>
      </c>
      <c r="H26" s="1114"/>
      <c r="I26" s="1113">
        <v>0</v>
      </c>
      <c r="J26" s="1114"/>
      <c r="K26" s="1113">
        <v>0</v>
      </c>
      <c r="L26" s="1114"/>
      <c r="M26" s="1113">
        <v>0</v>
      </c>
      <c r="N26" s="1114"/>
      <c r="O26" s="1113">
        <v>0</v>
      </c>
      <c r="P26" s="1114"/>
      <c r="Q26" s="1113">
        <v>0</v>
      </c>
      <c r="R26" s="1210"/>
      <c r="S26" s="1210">
        <f t="shared" si="0"/>
        <v>0</v>
      </c>
      <c r="T26" s="1210"/>
      <c r="U26" s="1113">
        <v>369648</v>
      </c>
      <c r="V26" s="1210"/>
      <c r="W26" s="1210">
        <f t="shared" si="1"/>
        <v>369648</v>
      </c>
      <c r="X26" s="1210"/>
      <c r="Y26" s="1113">
        <v>246976</v>
      </c>
      <c r="Z26" s="1117"/>
    </row>
    <row r="27" spans="1:26" ht="15.6" customHeight="1">
      <c r="A27" s="1206" t="s">
        <v>1046</v>
      </c>
      <c r="B27" s="61" t="s">
        <v>83</v>
      </c>
      <c r="C27" s="1113">
        <v>0</v>
      </c>
      <c r="D27" s="1114"/>
      <c r="E27" s="1113">
        <v>40741</v>
      </c>
      <c r="F27" s="1114"/>
      <c r="G27" s="1113">
        <v>3073</v>
      </c>
      <c r="H27" s="1114"/>
      <c r="I27" s="1113">
        <v>389299</v>
      </c>
      <c r="J27" s="1114"/>
      <c r="K27" s="1113">
        <v>0</v>
      </c>
      <c r="L27" s="1114"/>
      <c r="M27" s="1113">
        <v>0</v>
      </c>
      <c r="N27" s="1114"/>
      <c r="O27" s="1113">
        <v>0</v>
      </c>
      <c r="P27" s="1114"/>
      <c r="Q27" s="1113">
        <v>0</v>
      </c>
      <c r="R27" s="1210"/>
      <c r="S27" s="1210">
        <f t="shared" si="0"/>
        <v>433113</v>
      </c>
      <c r="T27" s="1210"/>
      <c r="U27" s="1113">
        <v>86625</v>
      </c>
      <c r="V27" s="1210"/>
      <c r="W27" s="1210">
        <f t="shared" si="1"/>
        <v>519738</v>
      </c>
      <c r="X27" s="1210"/>
      <c r="Y27" s="1113">
        <v>485346</v>
      </c>
      <c r="Z27" s="1117"/>
    </row>
    <row r="28" spans="1:26" ht="15.6" customHeight="1">
      <c r="A28" s="1206" t="s">
        <v>1047</v>
      </c>
      <c r="B28" s="61" t="s">
        <v>83</v>
      </c>
      <c r="C28" s="1113">
        <v>481</v>
      </c>
      <c r="D28" s="1114"/>
      <c r="E28" s="1113">
        <v>0</v>
      </c>
      <c r="F28" s="1114"/>
      <c r="G28" s="1113">
        <v>2351</v>
      </c>
      <c r="H28" s="1114"/>
      <c r="I28" s="1113">
        <v>0</v>
      </c>
      <c r="J28" s="1114"/>
      <c r="K28" s="1113">
        <v>22512</v>
      </c>
      <c r="L28" s="1114"/>
      <c r="M28" s="1113">
        <v>0</v>
      </c>
      <c r="N28" s="1114"/>
      <c r="O28" s="1113">
        <v>0</v>
      </c>
      <c r="P28" s="1114"/>
      <c r="Q28" s="1113">
        <v>0</v>
      </c>
      <c r="R28" s="1210"/>
      <c r="S28" s="1210">
        <f t="shared" si="0"/>
        <v>25344</v>
      </c>
      <c r="T28" s="1210"/>
      <c r="U28" s="1113">
        <v>38497</v>
      </c>
      <c r="V28" s="1210"/>
      <c r="W28" s="1210">
        <f t="shared" si="1"/>
        <v>63841</v>
      </c>
      <c r="X28" s="1210"/>
      <c r="Y28" s="1113">
        <v>40848</v>
      </c>
      <c r="Z28" s="1117"/>
    </row>
    <row r="29" spans="1:26" ht="15.6" customHeight="1">
      <c r="A29" s="1206" t="s">
        <v>1048</v>
      </c>
      <c r="B29" s="1106" t="s">
        <v>83</v>
      </c>
      <c r="C29" s="1113">
        <v>0</v>
      </c>
      <c r="D29" s="1114"/>
      <c r="E29" s="1113">
        <v>0</v>
      </c>
      <c r="F29" s="1114"/>
      <c r="G29" s="1113">
        <v>8694</v>
      </c>
      <c r="H29" s="1114"/>
      <c r="I29" s="1113">
        <v>0</v>
      </c>
      <c r="J29" s="1114"/>
      <c r="K29" s="1113">
        <v>0</v>
      </c>
      <c r="L29" s="1114"/>
      <c r="M29" s="1113">
        <v>1529841</v>
      </c>
      <c r="N29" s="1114"/>
      <c r="O29" s="1113">
        <v>25300</v>
      </c>
      <c r="P29" s="1114"/>
      <c r="Q29" s="1113">
        <v>0</v>
      </c>
      <c r="R29" s="1210"/>
      <c r="S29" s="1210">
        <f t="shared" si="0"/>
        <v>1563835</v>
      </c>
      <c r="T29" s="1210"/>
      <c r="U29" s="1113">
        <v>389</v>
      </c>
      <c r="V29" s="1210"/>
      <c r="W29" s="1210">
        <f t="shared" si="1"/>
        <v>1564224</v>
      </c>
      <c r="X29" s="1210"/>
      <c r="Y29" s="1113">
        <v>1352259</v>
      </c>
      <c r="Z29" s="1117"/>
    </row>
    <row r="30" spans="1:26" ht="15.6" customHeight="1">
      <c r="A30" s="1206" t="s">
        <v>1151</v>
      </c>
      <c r="B30" s="1106" t="s">
        <v>83</v>
      </c>
      <c r="C30" s="1113">
        <v>0</v>
      </c>
      <c r="D30" s="1114"/>
      <c r="E30" s="1113">
        <v>0</v>
      </c>
      <c r="F30" s="1114"/>
      <c r="G30" s="1113">
        <v>0</v>
      </c>
      <c r="H30" s="1114"/>
      <c r="I30" s="1113">
        <v>0</v>
      </c>
      <c r="J30" s="1114"/>
      <c r="K30" s="1113">
        <v>0</v>
      </c>
      <c r="L30" s="1114"/>
      <c r="M30" s="1113">
        <v>0</v>
      </c>
      <c r="N30" s="1114"/>
      <c r="O30" s="1113">
        <v>0</v>
      </c>
      <c r="P30" s="1114"/>
      <c r="Q30" s="1113">
        <v>0</v>
      </c>
      <c r="R30" s="1210"/>
      <c r="S30" s="1210">
        <f t="shared" si="0"/>
        <v>0</v>
      </c>
      <c r="T30" s="1210"/>
      <c r="U30" s="1113">
        <v>74901</v>
      </c>
      <c r="V30" s="1210"/>
      <c r="W30" s="1210">
        <f t="shared" si="1"/>
        <v>74901</v>
      </c>
      <c r="X30" s="1210"/>
      <c r="Y30" s="1113">
        <v>89250</v>
      </c>
      <c r="Z30" s="1117"/>
    </row>
    <row r="31" spans="1:26" ht="15.6" customHeight="1">
      <c r="A31" s="1206" t="s">
        <v>1052</v>
      </c>
      <c r="B31" s="1106" t="s">
        <v>83</v>
      </c>
      <c r="C31" s="1113">
        <v>0</v>
      </c>
      <c r="D31" s="1114"/>
      <c r="E31" s="1113">
        <v>0</v>
      </c>
      <c r="F31" s="1114"/>
      <c r="G31" s="1113">
        <v>0</v>
      </c>
      <c r="H31" s="1114"/>
      <c r="I31" s="1113">
        <v>0</v>
      </c>
      <c r="J31" s="1114"/>
      <c r="K31" s="1113">
        <v>0</v>
      </c>
      <c r="L31" s="1114"/>
      <c r="M31" s="1113">
        <v>0</v>
      </c>
      <c r="N31" s="1114"/>
      <c r="O31" s="1113">
        <v>0</v>
      </c>
      <c r="P31" s="1114"/>
      <c r="Q31" s="1113">
        <v>0</v>
      </c>
      <c r="R31" s="1210"/>
      <c r="S31" s="1210">
        <f t="shared" si="0"/>
        <v>0</v>
      </c>
      <c r="T31" s="1210"/>
      <c r="U31" s="1113">
        <v>0</v>
      </c>
      <c r="V31" s="1210"/>
      <c r="W31" s="1210">
        <f>ROUND(SUM(S31:V31),1)</f>
        <v>0</v>
      </c>
      <c r="X31" s="1210"/>
      <c r="Y31" s="1113">
        <v>400</v>
      </c>
      <c r="Z31" s="1117"/>
    </row>
    <row r="32" spans="1:26" ht="15.6" customHeight="1">
      <c r="A32" s="1206" t="s">
        <v>2131</v>
      </c>
      <c r="B32" s="1106" t="s">
        <v>83</v>
      </c>
      <c r="C32" s="1113">
        <v>0</v>
      </c>
      <c r="D32" s="1114"/>
      <c r="E32" s="1113">
        <v>0</v>
      </c>
      <c r="F32" s="1114"/>
      <c r="G32" s="1113">
        <v>0</v>
      </c>
      <c r="H32" s="1114"/>
      <c r="I32" s="1113">
        <v>0</v>
      </c>
      <c r="J32" s="1114"/>
      <c r="K32" s="1113">
        <v>0</v>
      </c>
      <c r="L32" s="1114"/>
      <c r="M32" s="1113">
        <v>0</v>
      </c>
      <c r="N32" s="1114"/>
      <c r="O32" s="1113">
        <v>2216</v>
      </c>
      <c r="P32" s="1114"/>
      <c r="Q32" s="1113">
        <v>0</v>
      </c>
      <c r="R32" s="1211"/>
      <c r="S32" s="1210">
        <f t="shared" si="0"/>
        <v>2216</v>
      </c>
      <c r="T32" s="1211"/>
      <c r="U32" s="1113">
        <v>148</v>
      </c>
      <c r="V32" s="1211"/>
      <c r="W32" s="1210">
        <f t="shared" si="1"/>
        <v>2364</v>
      </c>
      <c r="X32" s="1211"/>
      <c r="Y32" s="1113">
        <v>2211</v>
      </c>
      <c r="Z32" s="1117"/>
    </row>
    <row r="33" spans="1:26" ht="15.6" customHeight="1">
      <c r="A33" s="1206" t="s">
        <v>1057</v>
      </c>
      <c r="B33" s="1106" t="s">
        <v>83</v>
      </c>
      <c r="C33" s="1113">
        <v>0</v>
      </c>
      <c r="D33" s="1114"/>
      <c r="E33" s="1113">
        <v>0</v>
      </c>
      <c r="F33" s="1114"/>
      <c r="G33" s="1113">
        <v>0</v>
      </c>
      <c r="H33" s="1114"/>
      <c r="I33" s="1113">
        <v>0</v>
      </c>
      <c r="J33" s="1114"/>
      <c r="K33" s="1113">
        <v>0</v>
      </c>
      <c r="L33" s="1114"/>
      <c r="M33" s="1113">
        <v>0</v>
      </c>
      <c r="N33" s="1114"/>
      <c r="O33" s="1113">
        <v>0</v>
      </c>
      <c r="P33" s="1114"/>
      <c r="Q33" s="1113">
        <v>0</v>
      </c>
      <c r="R33" s="1210"/>
      <c r="S33" s="1210">
        <f t="shared" si="0"/>
        <v>0</v>
      </c>
      <c r="T33" s="1210"/>
      <c r="U33" s="1113">
        <v>4368</v>
      </c>
      <c r="V33" s="1210"/>
      <c r="W33" s="1210">
        <f t="shared" si="1"/>
        <v>4368</v>
      </c>
      <c r="X33" s="1210"/>
      <c r="Y33" s="1113">
        <v>1504</v>
      </c>
      <c r="Z33" s="1117"/>
    </row>
    <row r="34" spans="1:26" ht="15.6" customHeight="1">
      <c r="A34" s="1206" t="s">
        <v>1061</v>
      </c>
      <c r="B34" s="1106" t="s">
        <v>83</v>
      </c>
      <c r="C34" s="1113">
        <v>0</v>
      </c>
      <c r="D34" s="1114"/>
      <c r="E34" s="1113">
        <v>0</v>
      </c>
      <c r="F34" s="1114"/>
      <c r="G34" s="1113">
        <v>0</v>
      </c>
      <c r="H34" s="1114"/>
      <c r="I34" s="1113">
        <v>100564</v>
      </c>
      <c r="J34" s="1114"/>
      <c r="K34" s="1113">
        <v>0</v>
      </c>
      <c r="L34" s="1114"/>
      <c r="M34" s="1113">
        <v>-604</v>
      </c>
      <c r="N34" s="1114"/>
      <c r="O34" s="1113">
        <v>0</v>
      </c>
      <c r="P34" s="1114"/>
      <c r="Q34" s="1113">
        <v>0</v>
      </c>
      <c r="R34" s="1210"/>
      <c r="S34" s="1210">
        <f t="shared" si="0"/>
        <v>99960</v>
      </c>
      <c r="T34" s="1210"/>
      <c r="U34" s="1113">
        <v>458792</v>
      </c>
      <c r="V34" s="1210"/>
      <c r="W34" s="1210">
        <f t="shared" si="1"/>
        <v>558752</v>
      </c>
      <c r="X34" s="1210"/>
      <c r="Y34" s="1113">
        <v>415118</v>
      </c>
      <c r="Z34" s="1117"/>
    </row>
    <row r="35" spans="1:26" ht="15.6" customHeight="1">
      <c r="A35" s="1206" t="s">
        <v>1062</v>
      </c>
      <c r="B35" s="1106" t="s">
        <v>83</v>
      </c>
      <c r="C35" s="1113">
        <v>0</v>
      </c>
      <c r="D35" s="1114"/>
      <c r="E35" s="1113">
        <v>0</v>
      </c>
      <c r="F35" s="1114"/>
      <c r="G35" s="1113">
        <v>0</v>
      </c>
      <c r="H35" s="1114"/>
      <c r="I35" s="1113">
        <v>0</v>
      </c>
      <c r="J35" s="1114"/>
      <c r="K35" s="1113">
        <v>0</v>
      </c>
      <c r="L35" s="1114"/>
      <c r="M35" s="1113">
        <v>0</v>
      </c>
      <c r="N35" s="1114"/>
      <c r="O35" s="1113">
        <v>0</v>
      </c>
      <c r="P35" s="1114"/>
      <c r="Q35" s="1113">
        <v>0</v>
      </c>
      <c r="R35" s="1210"/>
      <c r="S35" s="1210">
        <f t="shared" si="0"/>
        <v>0</v>
      </c>
      <c r="T35" s="1210"/>
      <c r="U35" s="1113">
        <v>78085</v>
      </c>
      <c r="V35" s="1210"/>
      <c r="W35" s="1210">
        <f t="shared" si="1"/>
        <v>78085</v>
      </c>
      <c r="X35" s="1210"/>
      <c r="Y35" s="1113">
        <v>51601</v>
      </c>
      <c r="Z35" s="1114">
        <v>0</v>
      </c>
    </row>
    <row r="36" spans="1:26" ht="15.6" customHeight="1">
      <c r="A36" s="1206" t="s">
        <v>1063</v>
      </c>
      <c r="B36" s="1106" t="s">
        <v>83</v>
      </c>
      <c r="C36" s="1113">
        <v>0</v>
      </c>
      <c r="D36" s="1114"/>
      <c r="E36" s="1113">
        <v>0</v>
      </c>
      <c r="F36" s="1114"/>
      <c r="G36" s="1113">
        <v>0</v>
      </c>
      <c r="H36" s="1114"/>
      <c r="I36" s="1113">
        <v>0</v>
      </c>
      <c r="J36" s="1114"/>
      <c r="K36" s="1113">
        <v>0</v>
      </c>
      <c r="L36" s="1114"/>
      <c r="M36" s="1113">
        <v>0</v>
      </c>
      <c r="N36" s="1114"/>
      <c r="O36" s="1113">
        <v>0</v>
      </c>
      <c r="P36" s="1114"/>
      <c r="Q36" s="1113">
        <v>0</v>
      </c>
      <c r="R36" s="1210"/>
      <c r="S36" s="1210">
        <f t="shared" si="0"/>
        <v>0</v>
      </c>
      <c r="T36" s="1210"/>
      <c r="U36" s="1113">
        <v>406168</v>
      </c>
      <c r="V36" s="1210"/>
      <c r="W36" s="1210">
        <f t="shared" si="1"/>
        <v>406168</v>
      </c>
      <c r="X36" s="1210"/>
      <c r="Y36" s="1113">
        <v>364230</v>
      </c>
      <c r="Z36" s="1117"/>
    </row>
    <row r="37" spans="1:26" s="1214" customFormat="1" ht="15.6" customHeight="1">
      <c r="A37" s="1212" t="s">
        <v>1066</v>
      </c>
      <c r="B37" s="1213" t="s">
        <v>83</v>
      </c>
      <c r="C37" s="1113">
        <v>0</v>
      </c>
      <c r="D37" s="1114"/>
      <c r="E37" s="1113">
        <v>46631</v>
      </c>
      <c r="F37" s="1114"/>
      <c r="G37" s="1113">
        <v>1018</v>
      </c>
      <c r="H37" s="1114"/>
      <c r="I37" s="1113">
        <v>0</v>
      </c>
      <c r="J37" s="1114"/>
      <c r="K37" s="1113">
        <v>0</v>
      </c>
      <c r="L37" s="1114"/>
      <c r="M37" s="1113">
        <v>0</v>
      </c>
      <c r="N37" s="1114"/>
      <c r="O37" s="1113">
        <v>0</v>
      </c>
      <c r="P37" s="1114"/>
      <c r="Q37" s="1113">
        <v>0</v>
      </c>
      <c r="R37" s="1210"/>
      <c r="S37" s="1210">
        <f t="shared" si="0"/>
        <v>47649</v>
      </c>
      <c r="T37" s="1210"/>
      <c r="U37" s="1113">
        <v>351326</v>
      </c>
      <c r="V37" s="1210"/>
      <c r="W37" s="1210">
        <f t="shared" si="1"/>
        <v>398975</v>
      </c>
      <c r="X37" s="1210"/>
      <c r="Y37" s="1113">
        <v>322292</v>
      </c>
      <c r="Z37" s="1210"/>
    </row>
    <row r="38" spans="1:26" ht="15.6" customHeight="1">
      <c r="A38" s="1106" t="s">
        <v>1067</v>
      </c>
      <c r="B38" s="1106" t="s">
        <v>83</v>
      </c>
      <c r="C38" s="1113">
        <v>0</v>
      </c>
      <c r="D38" s="1114"/>
      <c r="E38" s="1113">
        <v>0</v>
      </c>
      <c r="F38" s="1114"/>
      <c r="G38" s="1113">
        <v>0</v>
      </c>
      <c r="H38" s="1114"/>
      <c r="I38" s="1113">
        <v>915</v>
      </c>
      <c r="J38" s="1114"/>
      <c r="K38" s="1113">
        <v>0</v>
      </c>
      <c r="L38" s="1114"/>
      <c r="M38" s="1113">
        <v>0</v>
      </c>
      <c r="N38" s="1114"/>
      <c r="O38" s="1113">
        <v>0</v>
      </c>
      <c r="P38" s="1114"/>
      <c r="Q38" s="1113">
        <v>0</v>
      </c>
      <c r="R38" s="1210"/>
      <c r="S38" s="1210">
        <f t="shared" si="0"/>
        <v>915</v>
      </c>
      <c r="T38" s="1210"/>
      <c r="U38" s="1113">
        <v>153386</v>
      </c>
      <c r="V38" s="1210"/>
      <c r="W38" s="1210">
        <f t="shared" si="1"/>
        <v>154301</v>
      </c>
      <c r="X38" s="1210"/>
      <c r="Y38" s="1113">
        <v>128280</v>
      </c>
      <c r="Z38" s="1117"/>
    </row>
    <row r="39" spans="1:26" ht="15.6" customHeight="1">
      <c r="A39" s="1206" t="s">
        <v>2237</v>
      </c>
      <c r="B39" s="1106" t="s">
        <v>83</v>
      </c>
      <c r="C39" s="1114" t="s">
        <v>83</v>
      </c>
      <c r="D39" s="1106"/>
      <c r="E39" s="1114" t="s">
        <v>83</v>
      </c>
      <c r="F39" s="1106"/>
      <c r="G39" s="1114" t="s">
        <v>83</v>
      </c>
      <c r="H39" s="1213"/>
      <c r="I39" s="1215" t="s">
        <v>83</v>
      </c>
      <c r="J39" s="1213"/>
      <c r="K39" s="1215" t="s">
        <v>83</v>
      </c>
      <c r="L39" s="1213"/>
      <c r="M39" s="1215" t="s">
        <v>83</v>
      </c>
      <c r="N39" s="1213"/>
      <c r="O39" s="1215" t="s">
        <v>83</v>
      </c>
      <c r="P39" s="1213" t="s">
        <v>83</v>
      </c>
      <c r="Q39" s="1215" t="s">
        <v>83</v>
      </c>
      <c r="R39" s="1210"/>
      <c r="S39" s="1210" t="s">
        <v>83</v>
      </c>
      <c r="T39" s="1210"/>
      <c r="U39" s="1215" t="s">
        <v>83</v>
      </c>
      <c r="V39" s="1210"/>
      <c r="W39" s="1210" t="s">
        <v>83</v>
      </c>
      <c r="X39" s="1210"/>
      <c r="Y39" s="1215" t="s">
        <v>83</v>
      </c>
      <c r="Z39" s="1117"/>
    </row>
    <row r="40" spans="1:26" ht="15.6" customHeight="1">
      <c r="A40" s="1206" t="s">
        <v>1152</v>
      </c>
      <c r="B40" s="1106" t="s">
        <v>83</v>
      </c>
      <c r="C40" s="1113">
        <v>0</v>
      </c>
      <c r="D40" s="1106"/>
      <c r="E40" s="1113">
        <v>0</v>
      </c>
      <c r="F40" s="1114"/>
      <c r="G40" s="1113">
        <v>291236</v>
      </c>
      <c r="H40" s="1114"/>
      <c r="I40" s="1113">
        <v>0</v>
      </c>
      <c r="J40" s="1114"/>
      <c r="K40" s="1113">
        <v>0</v>
      </c>
      <c r="L40" s="1114"/>
      <c r="M40" s="1113">
        <v>268701</v>
      </c>
      <c r="N40" s="1114"/>
      <c r="O40" s="1113">
        <v>229526</v>
      </c>
      <c r="P40" s="1114"/>
      <c r="Q40" s="1113">
        <v>0</v>
      </c>
      <c r="R40" s="1210"/>
      <c r="S40" s="1210">
        <f t="shared" ref="S40:S60" si="3">ROUND(SUM(C40:Q40),1)</f>
        <v>789463</v>
      </c>
      <c r="T40" s="1210"/>
      <c r="U40" s="1113">
        <v>0</v>
      </c>
      <c r="V40" s="1210"/>
      <c r="W40" s="1210">
        <f t="shared" ref="W40:W59" si="4">ROUND(SUM(S40:V40),1)</f>
        <v>789463</v>
      </c>
      <c r="X40" s="1210"/>
      <c r="Y40" s="1113">
        <v>506326</v>
      </c>
      <c r="Z40" s="1117"/>
    </row>
    <row r="41" spans="1:26" ht="15.6" customHeight="1">
      <c r="A41" s="1206" t="s">
        <v>1153</v>
      </c>
      <c r="B41" s="1106" t="s">
        <v>83</v>
      </c>
      <c r="C41" s="1113">
        <v>0</v>
      </c>
      <c r="D41" s="1114"/>
      <c r="E41" s="1113">
        <v>0</v>
      </c>
      <c r="F41" s="1114"/>
      <c r="G41" s="1113">
        <v>0</v>
      </c>
      <c r="H41" s="1114"/>
      <c r="I41" s="1113">
        <v>0</v>
      </c>
      <c r="J41" s="1114"/>
      <c r="K41" s="1113">
        <v>0</v>
      </c>
      <c r="L41" s="1114"/>
      <c r="M41" s="1113">
        <v>0</v>
      </c>
      <c r="N41" s="1114"/>
      <c r="O41" s="1113">
        <v>5348</v>
      </c>
      <c r="P41" s="1114"/>
      <c r="Q41" s="1113">
        <v>0</v>
      </c>
      <c r="R41" s="1210"/>
      <c r="S41" s="1210">
        <f t="shared" si="3"/>
        <v>5348</v>
      </c>
      <c r="T41" s="1210"/>
      <c r="U41" s="1113">
        <v>48158</v>
      </c>
      <c r="V41" s="1210"/>
      <c r="W41" s="1210">
        <f t="shared" si="4"/>
        <v>53506</v>
      </c>
      <c r="X41" s="1210"/>
      <c r="Y41" s="1113">
        <v>144271</v>
      </c>
      <c r="Z41" s="1117"/>
    </row>
    <row r="42" spans="1:26" ht="15.6" customHeight="1">
      <c r="A42" s="1206" t="s">
        <v>1154</v>
      </c>
      <c r="B42" s="1106" t="s">
        <v>83</v>
      </c>
      <c r="C42" s="1113">
        <v>0</v>
      </c>
      <c r="D42" s="1114"/>
      <c r="E42" s="1113">
        <v>8386</v>
      </c>
      <c r="F42" s="1114"/>
      <c r="G42" s="1113">
        <v>0</v>
      </c>
      <c r="H42" s="1114"/>
      <c r="I42" s="1113">
        <v>0</v>
      </c>
      <c r="J42" s="1114"/>
      <c r="K42" s="1113">
        <v>0</v>
      </c>
      <c r="L42" s="1114"/>
      <c r="M42" s="1113">
        <v>0</v>
      </c>
      <c r="N42" s="1114"/>
      <c r="O42" s="1113">
        <v>10967</v>
      </c>
      <c r="P42" s="1114"/>
      <c r="Q42" s="1113">
        <v>0</v>
      </c>
      <c r="R42" s="1210"/>
      <c r="S42" s="1210">
        <f t="shared" si="3"/>
        <v>19353</v>
      </c>
      <c r="T42" s="1210"/>
      <c r="U42" s="1113">
        <v>0</v>
      </c>
      <c r="V42" s="1210"/>
      <c r="W42" s="1210">
        <f t="shared" si="4"/>
        <v>19353</v>
      </c>
      <c r="X42" s="1210"/>
      <c r="Y42" s="1113">
        <v>658</v>
      </c>
      <c r="Z42" s="1117"/>
    </row>
    <row r="43" spans="1:26" ht="15.6" customHeight="1">
      <c r="A43" s="1206" t="s">
        <v>1155</v>
      </c>
      <c r="B43" s="1106" t="s">
        <v>83</v>
      </c>
      <c r="C43" s="1113">
        <v>18500</v>
      </c>
      <c r="D43" s="1114"/>
      <c r="E43" s="1113">
        <v>0</v>
      </c>
      <c r="F43" s="1114"/>
      <c r="G43" s="1113">
        <v>0</v>
      </c>
      <c r="H43" s="1114"/>
      <c r="I43" s="1113">
        <v>0</v>
      </c>
      <c r="J43" s="1114"/>
      <c r="K43" s="1113">
        <v>0</v>
      </c>
      <c r="L43" s="1114"/>
      <c r="M43" s="1113">
        <v>0</v>
      </c>
      <c r="N43" s="1114"/>
      <c r="O43" s="1113">
        <v>0</v>
      </c>
      <c r="P43" s="1114"/>
      <c r="Q43" s="1113">
        <v>0</v>
      </c>
      <c r="R43" s="1209" t="s">
        <v>83</v>
      </c>
      <c r="S43" s="1210">
        <f t="shared" si="3"/>
        <v>18500</v>
      </c>
      <c r="T43" s="1215" t="s">
        <v>83</v>
      </c>
      <c r="U43" s="1113">
        <v>0</v>
      </c>
      <c r="V43" s="1215"/>
      <c r="W43" s="1210">
        <f t="shared" si="4"/>
        <v>18500</v>
      </c>
      <c r="X43" s="1215">
        <v>0</v>
      </c>
      <c r="Y43" s="1113">
        <v>14829</v>
      </c>
      <c r="Z43" s="1117"/>
    </row>
    <row r="44" spans="1:26" ht="15.6" customHeight="1">
      <c r="A44" s="1206" t="s">
        <v>1156</v>
      </c>
      <c r="B44" s="1106" t="s">
        <v>83</v>
      </c>
      <c r="C44" s="1113">
        <v>0</v>
      </c>
      <c r="D44" s="1114"/>
      <c r="E44" s="1113">
        <v>0</v>
      </c>
      <c r="F44" s="1114"/>
      <c r="G44" s="1113">
        <v>0</v>
      </c>
      <c r="H44" s="1114"/>
      <c r="I44" s="1113">
        <v>0</v>
      </c>
      <c r="J44" s="1114"/>
      <c r="K44" s="1113">
        <v>0</v>
      </c>
      <c r="L44" s="1114"/>
      <c r="M44" s="1113">
        <v>0</v>
      </c>
      <c r="N44" s="1114"/>
      <c r="O44" s="1113">
        <v>0</v>
      </c>
      <c r="P44" s="1114"/>
      <c r="Q44" s="1113">
        <v>0</v>
      </c>
      <c r="R44" s="1210"/>
      <c r="S44" s="1210">
        <f t="shared" si="3"/>
        <v>0</v>
      </c>
      <c r="T44" s="1210"/>
      <c r="U44" s="1113">
        <v>8130</v>
      </c>
      <c r="V44" s="1210"/>
      <c r="W44" s="1210">
        <f t="shared" si="4"/>
        <v>8130</v>
      </c>
      <c r="X44" s="1210"/>
      <c r="Y44" s="1113">
        <v>7080</v>
      </c>
      <c r="Z44" s="1117"/>
    </row>
    <row r="45" spans="1:26" ht="15.6" customHeight="1">
      <c r="A45" s="1206" t="s">
        <v>1157</v>
      </c>
      <c r="B45" s="1106" t="s">
        <v>83</v>
      </c>
      <c r="C45" s="1113">
        <v>0</v>
      </c>
      <c r="D45" s="1114"/>
      <c r="E45" s="1113">
        <v>0</v>
      </c>
      <c r="F45" s="1114"/>
      <c r="G45" s="1113">
        <v>0</v>
      </c>
      <c r="H45" s="1114"/>
      <c r="I45" s="1113">
        <v>0</v>
      </c>
      <c r="J45" s="1114"/>
      <c r="K45" s="1113">
        <v>0</v>
      </c>
      <c r="L45" s="1114"/>
      <c r="M45" s="1113">
        <v>0</v>
      </c>
      <c r="N45" s="1114"/>
      <c r="O45" s="1113">
        <v>0</v>
      </c>
      <c r="P45" s="1114"/>
      <c r="Q45" s="1113">
        <v>450000</v>
      </c>
      <c r="R45" s="1210"/>
      <c r="S45" s="1210">
        <f t="shared" si="3"/>
        <v>450000</v>
      </c>
      <c r="T45" s="1210"/>
      <c r="U45" s="1113">
        <v>0</v>
      </c>
      <c r="V45" s="1210"/>
      <c r="W45" s="1210">
        <f>ROUND(SUM(S45:V45),1)</f>
        <v>450000</v>
      </c>
      <c r="X45" s="1210"/>
      <c r="Y45" s="1113">
        <v>754000</v>
      </c>
      <c r="Z45" s="1117"/>
    </row>
    <row r="46" spans="1:26" ht="15.6" customHeight="1">
      <c r="A46" s="1206" t="s">
        <v>2320</v>
      </c>
      <c r="B46" s="1106" t="s">
        <v>83</v>
      </c>
      <c r="C46" s="1113">
        <v>0</v>
      </c>
      <c r="D46" s="1114"/>
      <c r="E46" s="1113">
        <v>0</v>
      </c>
      <c r="F46" s="1114"/>
      <c r="G46" s="1113">
        <v>0</v>
      </c>
      <c r="H46" s="1114"/>
      <c r="I46" s="1113">
        <v>0</v>
      </c>
      <c r="J46" s="1114"/>
      <c r="K46" s="1113">
        <v>0</v>
      </c>
      <c r="L46" s="1114"/>
      <c r="M46" s="1113">
        <v>0</v>
      </c>
      <c r="N46" s="1114"/>
      <c r="O46" s="1113">
        <v>876</v>
      </c>
      <c r="P46" s="1114"/>
      <c r="Q46" s="1113">
        <v>0</v>
      </c>
      <c r="R46" s="1210"/>
      <c r="S46" s="1210">
        <f t="shared" si="3"/>
        <v>876</v>
      </c>
      <c r="T46" s="1210"/>
      <c r="U46" s="1113">
        <v>0</v>
      </c>
      <c r="V46" s="1210"/>
      <c r="W46" s="1210">
        <f>ROUND(SUM(S46:V46),1)</f>
        <v>876</v>
      </c>
      <c r="X46" s="1210"/>
      <c r="Y46" s="1113">
        <v>0</v>
      </c>
      <c r="Z46" s="1117"/>
    </row>
    <row r="47" spans="1:26" ht="15.6" customHeight="1">
      <c r="A47" s="1206" t="s">
        <v>1158</v>
      </c>
      <c r="B47" s="1106" t="s">
        <v>83</v>
      </c>
      <c r="C47" s="1113">
        <v>0</v>
      </c>
      <c r="D47" s="1114"/>
      <c r="E47" s="1113">
        <v>0</v>
      </c>
      <c r="F47" s="1114"/>
      <c r="G47" s="1113">
        <v>0</v>
      </c>
      <c r="H47" s="1114"/>
      <c r="I47" s="1113">
        <v>0</v>
      </c>
      <c r="J47" s="1114"/>
      <c r="K47" s="1113">
        <v>0</v>
      </c>
      <c r="L47" s="1114"/>
      <c r="M47" s="1113">
        <v>0</v>
      </c>
      <c r="N47" s="1114"/>
      <c r="O47" s="1113">
        <v>0</v>
      </c>
      <c r="P47" s="1114"/>
      <c r="Q47" s="1113">
        <v>0</v>
      </c>
      <c r="R47" s="1210"/>
      <c r="S47" s="1210">
        <f t="shared" si="3"/>
        <v>0</v>
      </c>
      <c r="T47" s="1210"/>
      <c r="U47" s="1113">
        <v>147749</v>
      </c>
      <c r="V47" s="1210"/>
      <c r="W47" s="1210">
        <f t="shared" si="4"/>
        <v>147749</v>
      </c>
      <c r="X47" s="1210"/>
      <c r="Y47" s="1113">
        <v>73270</v>
      </c>
      <c r="Z47" s="1117"/>
    </row>
    <row r="48" spans="1:26" ht="15.6" customHeight="1">
      <c r="A48" s="1206" t="s">
        <v>2401</v>
      </c>
      <c r="B48" s="1106" t="s">
        <v>83</v>
      </c>
      <c r="C48" s="1113">
        <v>0</v>
      </c>
      <c r="D48" s="1114"/>
      <c r="E48" s="1113">
        <v>0</v>
      </c>
      <c r="F48" s="1114"/>
      <c r="G48" s="1113">
        <v>0</v>
      </c>
      <c r="H48" s="1114"/>
      <c r="I48" s="1113">
        <v>0</v>
      </c>
      <c r="J48" s="1114"/>
      <c r="K48" s="1113">
        <v>0</v>
      </c>
      <c r="L48" s="1114"/>
      <c r="M48" s="1113">
        <v>0</v>
      </c>
      <c r="N48" s="1114"/>
      <c r="O48" s="1113">
        <v>0</v>
      </c>
      <c r="P48" s="1114"/>
      <c r="Q48" s="1113">
        <v>2807</v>
      </c>
      <c r="R48" s="1210"/>
      <c r="S48" s="1210">
        <f t="shared" si="3"/>
        <v>2807</v>
      </c>
      <c r="T48" s="1210"/>
      <c r="U48" s="1113">
        <v>10000</v>
      </c>
      <c r="V48" s="1210"/>
      <c r="W48" s="1210">
        <f t="shared" si="4"/>
        <v>12807</v>
      </c>
      <c r="X48" s="1210"/>
      <c r="Y48" s="1113">
        <v>12396</v>
      </c>
      <c r="Z48" s="1117"/>
    </row>
    <row r="49" spans="1:26" ht="15.6" customHeight="1">
      <c r="A49" s="1206" t="s">
        <v>2132</v>
      </c>
      <c r="B49" s="1106" t="s">
        <v>83</v>
      </c>
      <c r="C49" s="1113">
        <v>0</v>
      </c>
      <c r="D49" s="1114"/>
      <c r="E49" s="1113">
        <v>1</v>
      </c>
      <c r="F49" s="1114"/>
      <c r="G49" s="1113">
        <v>42292</v>
      </c>
      <c r="H49" s="1114"/>
      <c r="I49" s="1113">
        <v>0</v>
      </c>
      <c r="J49" s="1114"/>
      <c r="K49" s="1113">
        <v>0</v>
      </c>
      <c r="L49" s="1114"/>
      <c r="M49" s="1113">
        <v>0</v>
      </c>
      <c r="N49" s="1114"/>
      <c r="O49" s="1113">
        <v>1226069</v>
      </c>
      <c r="P49" s="1114"/>
      <c r="Q49" s="1113">
        <v>0</v>
      </c>
      <c r="R49" s="1210"/>
      <c r="S49" s="1210">
        <f t="shared" si="3"/>
        <v>1268362</v>
      </c>
      <c r="T49" s="1210"/>
      <c r="U49" s="1113">
        <v>0</v>
      </c>
      <c r="V49" s="1210"/>
      <c r="W49" s="1210">
        <f t="shared" si="4"/>
        <v>1268362</v>
      </c>
      <c r="X49" s="1210"/>
      <c r="Y49" s="1113">
        <v>1341701</v>
      </c>
      <c r="Z49" s="1117"/>
    </row>
    <row r="50" spans="1:26" ht="15.6" customHeight="1">
      <c r="A50" s="1206" t="s">
        <v>2400</v>
      </c>
      <c r="B50" s="1106" t="s">
        <v>83</v>
      </c>
      <c r="C50" s="1113">
        <v>0</v>
      </c>
      <c r="D50" s="1114"/>
      <c r="E50" s="1113">
        <v>0</v>
      </c>
      <c r="F50" s="1114"/>
      <c r="G50" s="1113">
        <v>0</v>
      </c>
      <c r="H50" s="1114"/>
      <c r="I50" s="1113">
        <v>0</v>
      </c>
      <c r="J50" s="1114"/>
      <c r="K50" s="1113">
        <v>0</v>
      </c>
      <c r="L50" s="1114"/>
      <c r="M50" s="1113">
        <v>0</v>
      </c>
      <c r="N50" s="1114"/>
      <c r="O50" s="1113">
        <v>0</v>
      </c>
      <c r="P50" s="1114"/>
      <c r="Q50" s="1113">
        <v>0</v>
      </c>
      <c r="R50" s="1211"/>
      <c r="S50" s="1210">
        <f t="shared" si="3"/>
        <v>0</v>
      </c>
      <c r="T50" s="1211"/>
      <c r="U50" s="1113">
        <v>56</v>
      </c>
      <c r="V50" s="1211"/>
      <c r="W50" s="1210">
        <f t="shared" ref="W50" si="5">ROUND(SUM(S50:V50),1)</f>
        <v>56</v>
      </c>
      <c r="X50" s="1211"/>
      <c r="Y50" s="1113">
        <v>11</v>
      </c>
      <c r="Z50" s="1117"/>
    </row>
    <row r="51" spans="1:26" ht="15.6" customHeight="1">
      <c r="A51" s="1206" t="s">
        <v>1077</v>
      </c>
      <c r="B51" s="1106" t="s">
        <v>83</v>
      </c>
      <c r="C51" s="1113">
        <v>0</v>
      </c>
      <c r="D51" s="1114"/>
      <c r="E51" s="1113">
        <v>23725</v>
      </c>
      <c r="F51" s="1114"/>
      <c r="G51" s="1113">
        <v>34023</v>
      </c>
      <c r="H51" s="1114"/>
      <c r="I51" s="1113">
        <v>0</v>
      </c>
      <c r="J51" s="1114"/>
      <c r="K51" s="1113">
        <v>0</v>
      </c>
      <c r="L51" s="1114"/>
      <c r="M51" s="1113">
        <v>0</v>
      </c>
      <c r="N51" s="1114"/>
      <c r="O51" s="1113">
        <v>3090</v>
      </c>
      <c r="P51" s="1114"/>
      <c r="Q51" s="1113">
        <v>0</v>
      </c>
      <c r="R51" s="1210"/>
      <c r="S51" s="1210">
        <f t="shared" si="3"/>
        <v>60838</v>
      </c>
      <c r="T51" s="1210"/>
      <c r="U51" s="1113">
        <v>2199</v>
      </c>
      <c r="V51" s="1210"/>
      <c r="W51" s="1210">
        <f>ROUND(SUM(S51:V51),1)</f>
        <v>63037</v>
      </c>
      <c r="X51" s="1210"/>
      <c r="Y51" s="1113">
        <v>76721</v>
      </c>
      <c r="Z51" s="1117"/>
    </row>
    <row r="52" spans="1:26" ht="15.6" customHeight="1">
      <c r="A52" s="1206" t="s">
        <v>1075</v>
      </c>
      <c r="B52" s="1106" t="s">
        <v>83</v>
      </c>
      <c r="C52" s="1113">
        <v>0</v>
      </c>
      <c r="D52" s="1114"/>
      <c r="E52" s="1113">
        <v>0</v>
      </c>
      <c r="F52" s="1114"/>
      <c r="G52" s="1113">
        <v>0</v>
      </c>
      <c r="H52" s="1114"/>
      <c r="I52" s="1113">
        <v>0</v>
      </c>
      <c r="J52" s="1114"/>
      <c r="K52" s="1113">
        <v>0</v>
      </c>
      <c r="L52" s="1114"/>
      <c r="M52" s="1113">
        <v>0</v>
      </c>
      <c r="N52" s="1114"/>
      <c r="O52" s="1113">
        <v>0</v>
      </c>
      <c r="P52" s="1114"/>
      <c r="Q52" s="1113">
        <v>0</v>
      </c>
      <c r="R52" s="1210"/>
      <c r="S52" s="1210">
        <f t="shared" si="3"/>
        <v>0</v>
      </c>
      <c r="T52" s="1210"/>
      <c r="U52" s="1113">
        <v>191297</v>
      </c>
      <c r="V52" s="1210"/>
      <c r="W52" s="1210">
        <f t="shared" si="4"/>
        <v>191297</v>
      </c>
      <c r="X52" s="1210"/>
      <c r="Y52" s="1113">
        <v>136753</v>
      </c>
      <c r="Z52" s="1117"/>
    </row>
    <row r="53" spans="1:26" ht="15.6" customHeight="1">
      <c r="A53" s="1206" t="s">
        <v>1159</v>
      </c>
      <c r="B53" s="1106" t="s">
        <v>83</v>
      </c>
      <c r="C53" s="1113">
        <v>0</v>
      </c>
      <c r="D53" s="1114"/>
      <c r="E53" s="1113">
        <v>0</v>
      </c>
      <c r="F53" s="1114"/>
      <c r="G53" s="1113">
        <v>0</v>
      </c>
      <c r="H53" s="1114"/>
      <c r="I53" s="1113">
        <v>0</v>
      </c>
      <c r="J53" s="1114"/>
      <c r="K53" s="1113">
        <v>0</v>
      </c>
      <c r="L53" s="1114"/>
      <c r="M53" s="1113">
        <v>0</v>
      </c>
      <c r="N53" s="1114"/>
      <c r="O53" s="1113">
        <v>0</v>
      </c>
      <c r="P53" s="1114"/>
      <c r="Q53" s="1113">
        <v>0</v>
      </c>
      <c r="R53" s="1210"/>
      <c r="S53" s="1210">
        <f t="shared" si="3"/>
        <v>0</v>
      </c>
      <c r="T53" s="1210"/>
      <c r="U53" s="1113">
        <v>889534</v>
      </c>
      <c r="V53" s="1210"/>
      <c r="W53" s="1210">
        <f t="shared" si="4"/>
        <v>889534</v>
      </c>
      <c r="X53" s="1210"/>
      <c r="Y53" s="1113">
        <v>869219</v>
      </c>
      <c r="Z53" s="1117"/>
    </row>
    <row r="54" spans="1:26" ht="15.6" customHeight="1">
      <c r="A54" s="1206" t="s">
        <v>2398</v>
      </c>
      <c r="B54" s="1106" t="s">
        <v>83</v>
      </c>
      <c r="C54" s="1113">
        <v>0</v>
      </c>
      <c r="D54" s="1114"/>
      <c r="E54" s="1113">
        <v>0</v>
      </c>
      <c r="F54" s="1114"/>
      <c r="G54" s="1113">
        <v>0</v>
      </c>
      <c r="H54" s="1114"/>
      <c r="I54" s="1113">
        <v>0</v>
      </c>
      <c r="J54" s="1114"/>
      <c r="K54" s="1113">
        <v>0</v>
      </c>
      <c r="L54" s="1114"/>
      <c r="M54" s="1113">
        <v>0</v>
      </c>
      <c r="N54" s="1114"/>
      <c r="O54" s="1113">
        <v>0</v>
      </c>
      <c r="P54" s="1114"/>
      <c r="Q54" s="1113">
        <v>0</v>
      </c>
      <c r="R54" s="1210"/>
      <c r="S54" s="1210">
        <f t="shared" si="3"/>
        <v>0</v>
      </c>
      <c r="T54" s="1210"/>
      <c r="U54" s="1113">
        <v>430775</v>
      </c>
      <c r="V54" s="1210"/>
      <c r="W54" s="1210">
        <f t="shared" si="4"/>
        <v>430775</v>
      </c>
      <c r="X54" s="1210"/>
      <c r="Y54" s="1113">
        <v>387519</v>
      </c>
      <c r="Z54" s="1117"/>
    </row>
    <row r="55" spans="1:26" ht="15.6" customHeight="1">
      <c r="A55" s="1206" t="s">
        <v>2399</v>
      </c>
      <c r="B55" s="1106" t="s">
        <v>83</v>
      </c>
      <c r="C55" s="1113">
        <v>0</v>
      </c>
      <c r="D55" s="1114"/>
      <c r="E55" s="1113">
        <v>0</v>
      </c>
      <c r="F55" s="1114"/>
      <c r="G55" s="1113">
        <v>0</v>
      </c>
      <c r="H55" s="1114"/>
      <c r="I55" s="1113">
        <v>0</v>
      </c>
      <c r="J55" s="1114"/>
      <c r="K55" s="1113">
        <v>0</v>
      </c>
      <c r="L55" s="1114"/>
      <c r="M55" s="1113">
        <v>0</v>
      </c>
      <c r="N55" s="1114"/>
      <c r="O55" s="1113">
        <v>0</v>
      </c>
      <c r="P55" s="1114"/>
      <c r="Q55" s="1113">
        <v>0</v>
      </c>
      <c r="R55" s="1211"/>
      <c r="S55" s="1210">
        <f t="shared" si="3"/>
        <v>0</v>
      </c>
      <c r="T55" s="1211"/>
      <c r="U55" s="1113">
        <v>0</v>
      </c>
      <c r="V55" s="1211"/>
      <c r="W55" s="1210">
        <f t="shared" si="4"/>
        <v>0</v>
      </c>
      <c r="X55" s="1211"/>
      <c r="Y55" s="1113">
        <v>285</v>
      </c>
      <c r="Z55" s="1117"/>
    </row>
    <row r="56" spans="1:26" ht="15.6" customHeight="1">
      <c r="A56" s="1206" t="s">
        <v>1081</v>
      </c>
      <c r="B56" s="1106" t="s">
        <v>83</v>
      </c>
      <c r="C56" s="1113">
        <v>0</v>
      </c>
      <c r="D56" s="1114"/>
      <c r="E56" s="1113">
        <v>0</v>
      </c>
      <c r="F56" s="1114"/>
      <c r="G56" s="1113">
        <v>0</v>
      </c>
      <c r="H56" s="1114"/>
      <c r="I56" s="1113">
        <v>0</v>
      </c>
      <c r="J56" s="1114"/>
      <c r="K56" s="1113">
        <v>0</v>
      </c>
      <c r="L56" s="1114"/>
      <c r="M56" s="1113">
        <v>144857</v>
      </c>
      <c r="N56" s="1114"/>
      <c r="O56" s="1113">
        <v>0</v>
      </c>
      <c r="P56" s="1114"/>
      <c r="Q56" s="1113">
        <v>0</v>
      </c>
      <c r="R56" s="1210"/>
      <c r="S56" s="1210">
        <f t="shared" si="3"/>
        <v>144857</v>
      </c>
      <c r="T56" s="1210"/>
      <c r="U56" s="1113">
        <v>1570</v>
      </c>
      <c r="V56" s="1210"/>
      <c r="W56" s="1210">
        <f t="shared" si="4"/>
        <v>146427</v>
      </c>
      <c r="X56" s="1210"/>
      <c r="Y56" s="1113">
        <v>115952</v>
      </c>
      <c r="Z56" s="1117"/>
    </row>
    <row r="57" spans="1:26" ht="15.6" customHeight="1">
      <c r="A57" s="1206" t="s">
        <v>1082</v>
      </c>
      <c r="B57" s="1106" t="s">
        <v>83</v>
      </c>
      <c r="C57" s="1113">
        <v>0</v>
      </c>
      <c r="D57" s="1114"/>
      <c r="E57" s="1113">
        <v>0</v>
      </c>
      <c r="F57" s="1114"/>
      <c r="G57" s="1113">
        <v>272070</v>
      </c>
      <c r="H57" s="1114"/>
      <c r="I57" s="1113">
        <v>0</v>
      </c>
      <c r="J57" s="1114"/>
      <c r="K57" s="1113">
        <v>0</v>
      </c>
      <c r="L57" s="1114"/>
      <c r="M57" s="1113">
        <v>0</v>
      </c>
      <c r="N57" s="1114"/>
      <c r="O57" s="1113">
        <v>0</v>
      </c>
      <c r="P57" s="1114"/>
      <c r="Q57" s="1113">
        <v>904976</v>
      </c>
      <c r="R57" s="1210"/>
      <c r="S57" s="1210">
        <f t="shared" si="3"/>
        <v>1177046</v>
      </c>
      <c r="T57" s="1210"/>
      <c r="U57" s="1113">
        <v>2876179</v>
      </c>
      <c r="V57" s="1210"/>
      <c r="W57" s="1210">
        <f t="shared" si="4"/>
        <v>4053225</v>
      </c>
      <c r="X57" s="1210"/>
      <c r="Y57" s="1113">
        <v>4213384</v>
      </c>
      <c r="Z57" s="1117"/>
    </row>
    <row r="58" spans="1:26" ht="15.6" customHeight="1">
      <c r="A58" s="1206" t="s">
        <v>1160</v>
      </c>
      <c r="B58" s="1106" t="s">
        <v>83</v>
      </c>
      <c r="C58" s="1113">
        <v>0</v>
      </c>
      <c r="D58" s="1114"/>
      <c r="E58" s="1113">
        <v>0</v>
      </c>
      <c r="F58" s="1114"/>
      <c r="G58" s="1113">
        <v>0</v>
      </c>
      <c r="H58" s="1114"/>
      <c r="I58" s="1113">
        <v>0</v>
      </c>
      <c r="J58" s="1114"/>
      <c r="K58" s="1113">
        <v>0</v>
      </c>
      <c r="L58" s="1114"/>
      <c r="M58" s="1113">
        <v>0</v>
      </c>
      <c r="N58" s="1114"/>
      <c r="O58" s="1113">
        <v>0</v>
      </c>
      <c r="P58" s="1114"/>
      <c r="Q58" s="1113">
        <v>0</v>
      </c>
      <c r="R58" s="1210"/>
      <c r="S58" s="1210">
        <f t="shared" si="3"/>
        <v>0</v>
      </c>
      <c r="T58" s="1210"/>
      <c r="U58" s="1113">
        <v>53081</v>
      </c>
      <c r="V58" s="1210"/>
      <c r="W58" s="1210">
        <f t="shared" si="4"/>
        <v>53081</v>
      </c>
      <c r="X58" s="1210"/>
      <c r="Y58" s="1113">
        <v>39501</v>
      </c>
      <c r="Z58" s="1117"/>
    </row>
    <row r="59" spans="1:26" ht="15.6" customHeight="1">
      <c r="A59" s="1206" t="s">
        <v>2133</v>
      </c>
      <c r="B59" s="1106" t="s">
        <v>83</v>
      </c>
      <c r="C59" s="1113">
        <v>0</v>
      </c>
      <c r="D59" s="1114"/>
      <c r="E59" s="1113">
        <v>0</v>
      </c>
      <c r="F59" s="1114"/>
      <c r="G59" s="1113">
        <v>0</v>
      </c>
      <c r="H59" s="1114"/>
      <c r="I59" s="1113">
        <v>0</v>
      </c>
      <c r="J59" s="1114"/>
      <c r="K59" s="1113">
        <v>0</v>
      </c>
      <c r="L59" s="1114"/>
      <c r="M59" s="1113">
        <v>0</v>
      </c>
      <c r="N59" s="1114"/>
      <c r="O59" s="1113">
        <v>0</v>
      </c>
      <c r="P59" s="1114"/>
      <c r="Q59" s="1113">
        <v>0</v>
      </c>
      <c r="R59" s="1211"/>
      <c r="S59" s="1210">
        <f t="shared" si="3"/>
        <v>0</v>
      </c>
      <c r="T59" s="1211"/>
      <c r="U59" s="1113">
        <v>174</v>
      </c>
      <c r="V59" s="1211"/>
      <c r="W59" s="1210">
        <f t="shared" si="4"/>
        <v>174</v>
      </c>
      <c r="X59" s="1211"/>
      <c r="Y59" s="1113">
        <v>2047</v>
      </c>
      <c r="Z59" s="1117"/>
    </row>
    <row r="60" spans="1:26" ht="15.6" customHeight="1">
      <c r="A60" s="1206" t="s">
        <v>2134</v>
      </c>
      <c r="B60" s="1106" t="s">
        <v>83</v>
      </c>
      <c r="C60" s="1113">
        <v>0</v>
      </c>
      <c r="D60" s="1114"/>
      <c r="E60" s="1113">
        <v>0</v>
      </c>
      <c r="F60" s="1114"/>
      <c r="G60" s="1113">
        <v>0</v>
      </c>
      <c r="H60" s="1114"/>
      <c r="I60" s="1113">
        <v>0</v>
      </c>
      <c r="J60" s="1114"/>
      <c r="K60" s="1113">
        <v>0</v>
      </c>
      <c r="L60" s="1114"/>
      <c r="M60" s="1113">
        <v>0</v>
      </c>
      <c r="N60" s="1114"/>
      <c r="O60" s="1113">
        <v>0</v>
      </c>
      <c r="P60" s="1114"/>
      <c r="Q60" s="1113">
        <v>0</v>
      </c>
      <c r="R60" s="1211"/>
      <c r="S60" s="1210">
        <f t="shared" si="3"/>
        <v>0</v>
      </c>
      <c r="T60" s="1211"/>
      <c r="U60" s="1113">
        <v>1940</v>
      </c>
      <c r="V60" s="1211"/>
      <c r="W60" s="1210">
        <f t="shared" ref="W60" si="6">ROUND(SUM(S60:V60),1)</f>
        <v>1940</v>
      </c>
      <c r="X60" s="1211"/>
      <c r="Y60" s="1113">
        <v>256</v>
      </c>
      <c r="Z60" s="1117"/>
    </row>
    <row r="61" spans="1:26" ht="15.6" customHeight="1">
      <c r="A61" s="1208" t="s">
        <v>1161</v>
      </c>
      <c r="B61" s="1106" t="s">
        <v>83</v>
      </c>
      <c r="C61" s="1216">
        <v>0</v>
      </c>
      <c r="D61" s="1114"/>
      <c r="E61" s="1216">
        <v>0</v>
      </c>
      <c r="F61" s="1114"/>
      <c r="G61" s="1113">
        <v>1459</v>
      </c>
      <c r="H61" s="1114"/>
      <c r="I61" s="1216">
        <v>0</v>
      </c>
      <c r="J61" s="1114"/>
      <c r="K61" s="1216">
        <v>0</v>
      </c>
      <c r="L61" s="1114"/>
      <c r="M61" s="1216">
        <v>0</v>
      </c>
      <c r="N61" s="1114"/>
      <c r="O61" s="1216">
        <v>0</v>
      </c>
      <c r="P61" s="1114"/>
      <c r="Q61" s="1216">
        <v>0</v>
      </c>
      <c r="R61" s="1210"/>
      <c r="S61" s="1210">
        <f>ROUND(SUM(C61:Q61),1)</f>
        <v>1459</v>
      </c>
      <c r="T61" s="1210"/>
      <c r="U61" s="1216">
        <v>68978</v>
      </c>
      <c r="V61" s="1210"/>
      <c r="W61" s="1210">
        <f>ROUND(SUM(S61:V61),1)</f>
        <v>70437</v>
      </c>
      <c r="X61" s="1210"/>
      <c r="Y61" s="1216">
        <v>49894</v>
      </c>
      <c r="Z61" s="1117"/>
    </row>
    <row r="62" spans="1:26" ht="21.75" customHeight="1" thickBot="1">
      <c r="A62" s="1094" t="s">
        <v>1162</v>
      </c>
      <c r="B62" s="1106" t="s">
        <v>83</v>
      </c>
      <c r="C62" s="1217">
        <f>ROUND(SUM(C15:C61),1)</f>
        <v>205866</v>
      </c>
      <c r="D62" s="1218"/>
      <c r="E62" s="1217">
        <f>ROUND(SUM(E15:E61),1)</f>
        <v>339028</v>
      </c>
      <c r="F62" s="1218"/>
      <c r="G62" s="1219">
        <f>ROUND(SUM(G15:G61),1)</f>
        <v>680661</v>
      </c>
      <c r="H62" s="1218"/>
      <c r="I62" s="1217">
        <f>ROUND(SUM(I15:I61),1)</f>
        <v>538251</v>
      </c>
      <c r="J62" s="1218"/>
      <c r="K62" s="1217">
        <f>ROUND(SUM(K15:K61),1)</f>
        <v>42705</v>
      </c>
      <c r="L62" s="1218"/>
      <c r="M62" s="1217">
        <f>ROUND(SUM(M15:M61),1)</f>
        <v>1942795</v>
      </c>
      <c r="N62" s="1218"/>
      <c r="O62" s="1217">
        <f>ROUND(SUM(O15:O61),1)</f>
        <v>1512457</v>
      </c>
      <c r="P62" s="1218"/>
      <c r="Q62" s="1217">
        <f>ROUND(SUM(Q15:Q61),1)</f>
        <v>1357783</v>
      </c>
      <c r="R62" s="1218"/>
      <c r="S62" s="1220">
        <f>ROUND(SUM(S15:S61),1)</f>
        <v>6619546</v>
      </c>
      <c r="T62" s="1218"/>
      <c r="U62" s="1219">
        <f>SUM(U15:U61)</f>
        <v>8467661</v>
      </c>
      <c r="V62" s="1218"/>
      <c r="W62" s="1220">
        <f>ROUND(SUM(W15:W61),1)</f>
        <v>15087207</v>
      </c>
      <c r="X62" s="1218"/>
      <c r="Y62" s="1217">
        <f>ROUND(SUM(Y15:Y61),1)</f>
        <v>14362502</v>
      </c>
      <c r="Z62" s="1221"/>
    </row>
    <row r="63" spans="1:26" ht="11.25" customHeight="1" thickTop="1">
      <c r="A63" s="1106"/>
      <c r="B63" s="1106"/>
      <c r="C63" s="1167"/>
      <c r="D63" s="1117"/>
      <c r="E63" s="1167"/>
      <c r="F63" s="1117"/>
      <c r="G63" s="1117"/>
      <c r="H63" s="1117"/>
      <c r="I63" s="1167"/>
      <c r="J63" s="1117"/>
      <c r="K63" s="1167"/>
      <c r="L63" s="1117"/>
      <c r="M63" s="1167"/>
      <c r="N63" s="1117"/>
      <c r="O63" s="1167"/>
      <c r="P63" s="1117"/>
      <c r="Q63" s="1167"/>
      <c r="R63" s="1117"/>
      <c r="S63" s="1167"/>
      <c r="T63" s="1117"/>
      <c r="U63" s="1117"/>
      <c r="V63" s="1117"/>
      <c r="W63" s="1167"/>
      <c r="X63" s="1117"/>
      <c r="Y63" s="1222"/>
      <c r="Z63" s="1117"/>
    </row>
    <row r="64" spans="1:26" s="1127" customFormat="1">
      <c r="A64" s="1223"/>
      <c r="B64" s="1223"/>
      <c r="C64" s="1223"/>
      <c r="D64" s="1223"/>
      <c r="E64" s="1223"/>
      <c r="F64" s="1223"/>
      <c r="G64" s="1223"/>
      <c r="H64" s="1223"/>
      <c r="I64" s="1223"/>
      <c r="J64" s="1223"/>
      <c r="K64" s="1223"/>
      <c r="L64" s="1223"/>
      <c r="M64" s="1223"/>
      <c r="N64" s="1223"/>
      <c r="O64" s="1223"/>
      <c r="P64" s="1223"/>
      <c r="Q64" s="1223"/>
      <c r="R64" s="1223"/>
      <c r="S64" s="1223"/>
      <c r="T64" s="1223"/>
      <c r="U64" s="1223"/>
      <c r="V64" s="1223"/>
      <c r="W64" s="1223"/>
      <c r="X64" s="1223"/>
      <c r="Y64" s="1223"/>
      <c r="Z64" s="1223"/>
    </row>
    <row r="65" spans="1:26" s="1127" customFormat="1">
      <c r="A65" s="1223"/>
      <c r="B65" s="1223"/>
      <c r="C65" s="1223"/>
      <c r="D65" s="1223"/>
      <c r="E65" s="1223"/>
      <c r="F65" s="1223"/>
      <c r="G65" s="1223"/>
      <c r="H65" s="1223"/>
      <c r="I65" s="1223"/>
      <c r="J65" s="1223"/>
      <c r="K65" s="1223"/>
      <c r="L65" s="1223"/>
      <c r="M65" s="1223"/>
      <c r="N65" s="1223"/>
      <c r="O65" s="1223"/>
      <c r="P65" s="1223"/>
      <c r="Q65" s="1223"/>
      <c r="R65" s="1223"/>
      <c r="S65" s="1223"/>
      <c r="T65" s="1223"/>
      <c r="U65" s="1223"/>
      <c r="V65" s="1223"/>
      <c r="W65" s="1223"/>
      <c r="X65" s="1223"/>
      <c r="Y65" s="1223"/>
      <c r="Z65" s="1223"/>
    </row>
  </sheetData>
  <sortState xmlns:xlrd2="http://schemas.microsoft.com/office/spreadsheetml/2017/richdata2" ref="A15:Y58">
    <sortCondition ref="A15:A58"/>
  </sortState>
  <mergeCells count="1">
    <mergeCell ref="C10:S10"/>
  </mergeCells>
  <pageMargins left="0.6" right="0.5" top="0.6" bottom="0.25" header="0" footer="0.25"/>
  <pageSetup scale="60" orientation="landscape" r:id="rId1"/>
  <headerFooter scaleWithDoc="0">
    <oddFooter>&amp;R&amp;8 114</oddFooter>
  </headerFooter>
  <customProperties>
    <customPr name="SheetOptions"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Z30"/>
  <sheetViews>
    <sheetView showGridLines="0" zoomScaleNormal="100" workbookViewId="0"/>
  </sheetViews>
  <sheetFormatPr defaultColWidth="8.77734375" defaultRowHeight="15"/>
  <cols>
    <col min="1" max="1" width="33.109375" style="932" customWidth="1"/>
    <col min="2" max="2" width="1.109375" style="932" customWidth="1"/>
    <col min="3" max="3" width="10" style="932" customWidth="1"/>
    <col min="4" max="4" width="1.109375" style="932" customWidth="1"/>
    <col min="5" max="5" width="10" style="932" customWidth="1"/>
    <col min="6" max="6" width="1.109375" style="932" customWidth="1"/>
    <col min="7" max="7" width="10" style="932" customWidth="1"/>
    <col min="8" max="8" width="1.109375" style="932" customWidth="1"/>
    <col min="9" max="9" width="10" style="932" customWidth="1"/>
    <col min="10" max="10" width="1.109375" style="932" customWidth="1"/>
    <col min="11" max="11" width="9.77734375" style="932" customWidth="1"/>
    <col min="12" max="12" width="1.109375" style="932" customWidth="1"/>
    <col min="13" max="13" width="10" style="932" customWidth="1"/>
    <col min="14" max="14" width="1.109375" style="932" customWidth="1"/>
    <col min="15" max="15" width="12.109375" style="932" bestFit="1" customWidth="1"/>
    <col min="16" max="16" width="1.109375" style="932" customWidth="1"/>
    <col min="17" max="17" width="9.77734375" style="932" customWidth="1"/>
    <col min="18" max="18" width="1.109375" style="932" customWidth="1"/>
    <col min="19" max="19" width="10.109375" style="932" customWidth="1"/>
    <col min="20" max="20" width="1.77734375" style="932" customWidth="1"/>
    <col min="21" max="21" width="10.77734375" style="932" customWidth="1"/>
    <col min="22" max="22" width="1.44140625" style="932" customWidth="1"/>
    <col min="23" max="23" width="9.77734375" style="932" customWidth="1"/>
    <col min="24" max="24" width="1.109375" style="932" customWidth="1"/>
    <col min="25" max="25" width="9.77734375" style="932" customWidth="1"/>
    <col min="26" max="26" width="1.109375" style="932" customWidth="1"/>
    <col min="27" max="16384" width="8.77734375" style="932"/>
  </cols>
  <sheetData>
    <row r="1" spans="1:26">
      <c r="A1" s="342" t="s">
        <v>76</v>
      </c>
    </row>
    <row r="3" spans="1:26" ht="15.75">
      <c r="A3" s="46" t="s">
        <v>77</v>
      </c>
      <c r="B3" s="2"/>
      <c r="C3" s="2"/>
      <c r="D3" s="2"/>
      <c r="E3" s="2"/>
      <c r="F3" s="2"/>
      <c r="G3" s="2"/>
      <c r="H3" s="2"/>
      <c r="I3" s="3"/>
      <c r="J3" s="3"/>
      <c r="K3" s="3"/>
      <c r="L3" s="3"/>
      <c r="M3" s="3"/>
      <c r="N3" s="3"/>
      <c r="O3" s="3"/>
      <c r="P3" s="3"/>
      <c r="Q3" s="3"/>
      <c r="R3" s="3"/>
      <c r="S3" s="3"/>
      <c r="T3" s="3"/>
      <c r="U3" s="3"/>
      <c r="V3" s="3"/>
      <c r="W3" s="3"/>
      <c r="X3" s="3"/>
      <c r="Y3" s="2"/>
      <c r="Z3" s="1106"/>
    </row>
    <row r="4" spans="1:26" ht="15.75">
      <c r="A4" s="47" t="s">
        <v>1163</v>
      </c>
      <c r="B4" s="2"/>
      <c r="C4" s="2"/>
      <c r="D4" s="2"/>
      <c r="E4" s="2"/>
      <c r="F4" s="2"/>
      <c r="G4" s="2"/>
      <c r="H4" s="2"/>
      <c r="I4" s="3"/>
      <c r="J4" s="3"/>
      <c r="K4" s="3"/>
      <c r="L4" s="3"/>
      <c r="M4" s="3"/>
      <c r="N4" s="3"/>
      <c r="O4" s="3"/>
      <c r="P4" s="3"/>
      <c r="Q4" s="3"/>
      <c r="R4" s="3"/>
      <c r="S4" s="3"/>
      <c r="T4" s="3"/>
      <c r="U4" s="3"/>
      <c r="V4" s="3"/>
      <c r="W4" s="61" t="s">
        <v>83</v>
      </c>
      <c r="X4" s="61"/>
      <c r="Y4" s="61"/>
      <c r="Z4" s="1106"/>
    </row>
    <row r="5" spans="1:26" ht="15.75">
      <c r="A5" s="46" t="s">
        <v>997</v>
      </c>
      <c r="B5" s="2"/>
      <c r="C5" s="2"/>
      <c r="D5" s="2"/>
      <c r="E5" s="2"/>
      <c r="F5" s="2"/>
      <c r="G5" s="2"/>
      <c r="H5" s="2"/>
      <c r="I5" s="3"/>
      <c r="J5" s="3"/>
      <c r="K5" s="3"/>
      <c r="L5" s="3"/>
      <c r="M5" s="3"/>
      <c r="N5" s="3"/>
      <c r="O5" s="3"/>
      <c r="P5" s="3"/>
      <c r="Q5" s="3"/>
      <c r="R5" s="3"/>
      <c r="S5" s="3"/>
      <c r="T5" s="3"/>
      <c r="U5" s="3"/>
      <c r="V5" s="3"/>
      <c r="W5" s="674"/>
      <c r="X5" s="46"/>
      <c r="Y5" s="1554" t="s">
        <v>1164</v>
      </c>
      <c r="Z5" s="1106"/>
    </row>
    <row r="6" spans="1:26" ht="15.75">
      <c r="A6" s="47" t="s">
        <v>2264</v>
      </c>
      <c r="B6" s="2"/>
      <c r="C6" s="2"/>
      <c r="D6" s="2"/>
      <c r="E6" s="2"/>
      <c r="F6" s="2"/>
      <c r="G6" s="2"/>
      <c r="H6" s="2"/>
      <c r="I6" s="3"/>
      <c r="J6" s="3"/>
      <c r="K6" s="3"/>
      <c r="L6" s="3"/>
      <c r="M6" s="3"/>
      <c r="N6" s="3"/>
      <c r="O6" s="3"/>
      <c r="P6" s="3"/>
      <c r="Q6" s="3"/>
      <c r="R6" s="3"/>
      <c r="S6" s="3"/>
      <c r="T6" s="3"/>
      <c r="U6" s="3"/>
      <c r="V6" s="3"/>
      <c r="W6" s="3"/>
      <c r="X6" s="3"/>
      <c r="Y6" s="3"/>
      <c r="Z6" s="1106"/>
    </row>
    <row r="7" spans="1:26" ht="15.75">
      <c r="A7" s="46" t="s">
        <v>81</v>
      </c>
      <c r="B7" s="2"/>
      <c r="C7" s="2"/>
      <c r="D7" s="2"/>
      <c r="E7" s="2"/>
      <c r="F7" s="2"/>
      <c r="G7" s="2"/>
      <c r="H7" s="2"/>
      <c r="I7" s="3"/>
      <c r="J7" s="3"/>
      <c r="K7" s="3"/>
      <c r="L7" s="3"/>
      <c r="M7" s="3"/>
      <c r="N7" s="3"/>
      <c r="O7" s="3"/>
      <c r="P7" s="3"/>
      <c r="Q7" s="3"/>
      <c r="R7" s="3"/>
      <c r="S7" s="3"/>
      <c r="T7" s="3"/>
      <c r="U7" s="3"/>
      <c r="V7" s="3"/>
      <c r="W7" s="3"/>
      <c r="X7" s="3"/>
      <c r="Y7" s="3"/>
      <c r="Z7" s="1106"/>
    </row>
    <row r="8" spans="1:26" ht="4.5" customHeight="1">
      <c r="A8" s="3" t="s">
        <v>83</v>
      </c>
      <c r="B8" s="3"/>
      <c r="C8" s="3"/>
      <c r="D8" s="3"/>
      <c r="E8" s="3"/>
      <c r="F8" s="3"/>
      <c r="G8" s="3"/>
      <c r="H8" s="3"/>
      <c r="I8" s="3"/>
      <c r="J8" s="3"/>
      <c r="K8" s="3"/>
      <c r="L8" s="3"/>
      <c r="M8" s="3"/>
      <c r="N8" s="3"/>
      <c r="O8" s="3"/>
      <c r="P8" s="3"/>
      <c r="Q8" s="3"/>
      <c r="R8" s="3"/>
      <c r="S8" s="3"/>
      <c r="T8" s="3"/>
      <c r="U8" s="3"/>
      <c r="V8" s="3"/>
      <c r="W8" s="3"/>
      <c r="X8" s="3"/>
      <c r="Y8" s="3"/>
      <c r="Z8" s="1106"/>
    </row>
    <row r="9" spans="1:26" ht="15.75" customHeight="1">
      <c r="A9" s="3"/>
      <c r="B9" s="3"/>
      <c r="C9" s="3"/>
      <c r="D9" s="3"/>
      <c r="E9" s="3"/>
      <c r="F9" s="3"/>
      <c r="G9" s="3"/>
      <c r="H9" s="3"/>
      <c r="I9" s="3"/>
      <c r="J9" s="3"/>
      <c r="K9" s="3"/>
      <c r="L9" s="3"/>
      <c r="M9" s="3"/>
      <c r="N9" s="3"/>
      <c r="O9" s="3"/>
      <c r="P9" s="3"/>
      <c r="Q9" s="3"/>
      <c r="R9" s="3"/>
      <c r="S9" s="3"/>
      <c r="T9" s="3"/>
      <c r="U9" s="3"/>
      <c r="V9" s="3"/>
      <c r="W9" s="3"/>
      <c r="X9" s="3"/>
      <c r="Y9" s="3"/>
      <c r="Z9" s="1106"/>
    </row>
    <row r="10" spans="1:26">
      <c r="A10" s="2"/>
      <c r="B10" s="2" t="s">
        <v>83</v>
      </c>
      <c r="C10" s="1602" t="s">
        <v>999</v>
      </c>
      <c r="D10" s="1603"/>
      <c r="E10" s="1603"/>
      <c r="F10" s="1603"/>
      <c r="G10" s="1603"/>
      <c r="H10" s="1603"/>
      <c r="I10" s="1603"/>
      <c r="J10" s="1603"/>
      <c r="K10" s="1603"/>
      <c r="L10" s="1603"/>
      <c r="M10" s="1603"/>
      <c r="N10" s="1603"/>
      <c r="O10" s="1603"/>
      <c r="P10" s="1603"/>
      <c r="Q10" s="1603"/>
      <c r="R10" s="1603"/>
      <c r="S10" s="1603"/>
      <c r="T10" s="2" t="s">
        <v>83</v>
      </c>
      <c r="U10" s="2" t="s">
        <v>83</v>
      </c>
      <c r="V10" s="2"/>
      <c r="W10" s="1097" t="s">
        <v>815</v>
      </c>
      <c r="X10" s="1097"/>
      <c r="Y10" s="1097"/>
      <c r="Z10" s="1094"/>
    </row>
    <row r="11" spans="1:26">
      <c r="A11" s="2"/>
      <c r="B11" s="2"/>
      <c r="C11" s="1098"/>
      <c r="D11" s="565"/>
      <c r="E11" s="1142" t="s">
        <v>1001</v>
      </c>
      <c r="F11" s="565"/>
      <c r="G11" s="565"/>
      <c r="H11" s="565"/>
      <c r="I11" s="565"/>
      <c r="J11" s="565"/>
      <c r="K11" s="565"/>
      <c r="L11" s="565"/>
      <c r="M11" s="565"/>
      <c r="N11" s="565"/>
      <c r="O11" s="565"/>
      <c r="P11" s="565"/>
      <c r="Q11" s="565"/>
      <c r="R11" s="565"/>
      <c r="S11" s="565"/>
      <c r="T11" s="2"/>
      <c r="U11" s="2"/>
      <c r="V11" s="2"/>
      <c r="W11" s="1095"/>
      <c r="X11" s="1095"/>
      <c r="Y11" s="1095"/>
      <c r="Z11" s="1094"/>
    </row>
    <row r="12" spans="1:26" ht="15.75">
      <c r="A12" s="1094"/>
      <c r="B12" s="1094"/>
      <c r="C12" s="1142" t="s">
        <v>83</v>
      </c>
      <c r="D12" s="1143"/>
      <c r="E12" s="1142" t="s">
        <v>1003</v>
      </c>
      <c r="F12" s="1143"/>
      <c r="G12" s="1142" t="s">
        <v>1004</v>
      </c>
      <c r="H12" s="1143"/>
      <c r="I12" s="1142" t="s">
        <v>1005</v>
      </c>
      <c r="J12" s="1143"/>
      <c r="K12" s="1142" t="s">
        <v>1006</v>
      </c>
      <c r="L12" s="1143"/>
      <c r="M12" s="1142" t="s">
        <v>1006</v>
      </c>
      <c r="N12" s="1143"/>
      <c r="O12" s="1142" t="s">
        <v>1007</v>
      </c>
      <c r="P12" s="1143"/>
      <c r="Q12" s="1142" t="s">
        <v>83</v>
      </c>
      <c r="R12" s="1094"/>
      <c r="S12" s="1098" t="s">
        <v>1008</v>
      </c>
      <c r="T12" s="1094"/>
      <c r="U12" s="1098" t="s">
        <v>1147</v>
      </c>
      <c r="V12" s="1094"/>
      <c r="W12" s="1094" t="s">
        <v>83</v>
      </c>
      <c r="X12" s="1094"/>
      <c r="Y12" s="1094" t="s">
        <v>83</v>
      </c>
      <c r="Z12" s="1102"/>
    </row>
    <row r="13" spans="1:26" ht="15.75">
      <c r="A13" s="1098" t="s">
        <v>1012</v>
      </c>
      <c r="B13" s="1094"/>
      <c r="C13" s="1142" t="s">
        <v>1013</v>
      </c>
      <c r="D13" s="1143"/>
      <c r="E13" s="1142" t="s">
        <v>1014</v>
      </c>
      <c r="F13" s="1143"/>
      <c r="G13" s="1145" t="s">
        <v>1091</v>
      </c>
      <c r="H13" s="1143"/>
      <c r="I13" s="1143" t="s">
        <v>1017</v>
      </c>
      <c r="J13" s="1143"/>
      <c r="K13" s="1142" t="s">
        <v>1092</v>
      </c>
      <c r="L13" s="1143"/>
      <c r="M13" s="1142" t="s">
        <v>1019</v>
      </c>
      <c r="N13" s="1143"/>
      <c r="O13" s="1145" t="s">
        <v>1020</v>
      </c>
      <c r="P13" s="1143"/>
      <c r="Q13" s="1145" t="s">
        <v>1021</v>
      </c>
      <c r="R13" s="1094"/>
      <c r="S13" s="1098" t="s">
        <v>1022</v>
      </c>
      <c r="T13" s="1094"/>
      <c r="U13" s="1098" t="s">
        <v>1148</v>
      </c>
      <c r="V13" s="1094"/>
      <c r="W13" s="1104" t="s">
        <v>2265</v>
      </c>
      <c r="X13" s="1098"/>
      <c r="Y13" s="1104" t="s">
        <v>2187</v>
      </c>
      <c r="Z13" s="1102"/>
    </row>
    <row r="14" spans="1:26" ht="6" customHeight="1">
      <c r="A14" s="248"/>
      <c r="B14" s="3"/>
      <c r="C14" s="248"/>
      <c r="D14" s="3"/>
      <c r="E14" s="248"/>
      <c r="F14" s="3"/>
      <c r="G14" s="3"/>
      <c r="H14" s="3"/>
      <c r="I14" s="248"/>
      <c r="J14" s="3"/>
      <c r="K14" s="248"/>
      <c r="L14" s="3"/>
      <c r="M14" s="248"/>
      <c r="N14" s="3"/>
      <c r="O14" s="3"/>
      <c r="P14" s="3"/>
      <c r="Q14" s="248"/>
      <c r="R14" s="3"/>
      <c r="S14" s="248"/>
      <c r="T14" s="3"/>
      <c r="U14" s="248"/>
      <c r="V14" s="3"/>
      <c r="W14" s="248"/>
      <c r="X14" s="3"/>
      <c r="Y14" s="248"/>
      <c r="Z14" s="1106"/>
    </row>
    <row r="15" spans="1:26" ht="18.75" customHeight="1">
      <c r="A15" s="1206" t="s">
        <v>1028</v>
      </c>
      <c r="B15" s="3" t="s">
        <v>83</v>
      </c>
      <c r="C15" s="1107">
        <v>0</v>
      </c>
      <c r="D15" s="1108"/>
      <c r="E15" s="1107">
        <v>0</v>
      </c>
      <c r="F15" s="1108"/>
      <c r="G15" s="1107">
        <v>0</v>
      </c>
      <c r="H15" s="1108"/>
      <c r="I15" s="1107">
        <v>0</v>
      </c>
      <c r="J15" s="1108"/>
      <c r="K15" s="1107">
        <v>0</v>
      </c>
      <c r="L15" s="1108"/>
      <c r="M15" s="1107">
        <v>0</v>
      </c>
      <c r="N15" s="1108"/>
      <c r="O15" s="1107">
        <v>0</v>
      </c>
      <c r="P15" s="1108"/>
      <c r="Q15" s="1107">
        <v>0</v>
      </c>
      <c r="R15" s="1207"/>
      <c r="S15" s="1207">
        <f t="shared" ref="S15:S20" si="0">ROUND(SUM(C15:Q15),1)</f>
        <v>0</v>
      </c>
      <c r="T15" s="1207"/>
      <c r="U15" s="1107">
        <v>740</v>
      </c>
      <c r="V15" s="1207"/>
      <c r="W15" s="1207">
        <f>ROUND(SUM(S15:V15),1)</f>
        <v>740</v>
      </c>
      <c r="X15" s="275"/>
      <c r="Y15" s="1107">
        <v>785</v>
      </c>
      <c r="Z15" s="1106"/>
    </row>
    <row r="16" spans="1:26" ht="20.100000000000001" customHeight="1">
      <c r="A16" s="1206" t="s">
        <v>1042</v>
      </c>
      <c r="B16" s="1106" t="s">
        <v>83</v>
      </c>
      <c r="C16" s="1113">
        <v>0</v>
      </c>
      <c r="D16" s="1114"/>
      <c r="E16" s="1113">
        <v>248507</v>
      </c>
      <c r="F16" s="1114"/>
      <c r="G16" s="1113">
        <v>0</v>
      </c>
      <c r="H16" s="1114"/>
      <c r="I16" s="1113">
        <v>0</v>
      </c>
      <c r="J16" s="1114"/>
      <c r="K16" s="1113">
        <v>0</v>
      </c>
      <c r="L16" s="1114"/>
      <c r="M16" s="1113">
        <v>0</v>
      </c>
      <c r="N16" s="1114"/>
      <c r="O16" s="1113">
        <v>0</v>
      </c>
      <c r="P16" s="1114"/>
      <c r="Q16" s="1113">
        <v>0</v>
      </c>
      <c r="R16" s="1210"/>
      <c r="S16" s="1210">
        <f t="shared" si="0"/>
        <v>248507</v>
      </c>
      <c r="T16" s="1210"/>
      <c r="U16" s="1113">
        <v>4465</v>
      </c>
      <c r="V16" s="1210"/>
      <c r="W16" s="1210">
        <f>ROUND(SUM(S16:V16),1)</f>
        <v>252972</v>
      </c>
      <c r="X16" s="1210"/>
      <c r="Y16" s="1113">
        <v>482161</v>
      </c>
      <c r="Z16" s="1108"/>
    </row>
    <row r="17" spans="1:26" ht="20.100000000000001" customHeight="1">
      <c r="A17" s="1206" t="s">
        <v>1046</v>
      </c>
      <c r="B17" s="1106" t="s">
        <v>83</v>
      </c>
      <c r="C17" s="1113">
        <v>0</v>
      </c>
      <c r="D17" s="1114"/>
      <c r="E17" s="1113">
        <v>0</v>
      </c>
      <c r="F17" s="1114"/>
      <c r="G17" s="1113">
        <v>0</v>
      </c>
      <c r="H17" s="1114"/>
      <c r="I17" s="1113">
        <v>218364</v>
      </c>
      <c r="J17" s="1114"/>
      <c r="K17" s="1113">
        <v>0</v>
      </c>
      <c r="L17" s="1114"/>
      <c r="M17" s="1113">
        <v>0</v>
      </c>
      <c r="N17" s="1114"/>
      <c r="O17" s="1113">
        <v>0</v>
      </c>
      <c r="P17" s="1114"/>
      <c r="Q17" s="1113">
        <v>0</v>
      </c>
      <c r="R17" s="1210"/>
      <c r="S17" s="1210">
        <f t="shared" si="0"/>
        <v>218364</v>
      </c>
      <c r="T17" s="1210"/>
      <c r="U17" s="1113">
        <v>10241</v>
      </c>
      <c r="V17" s="1210"/>
      <c r="W17" s="1210">
        <f t="shared" ref="W17:W20" si="1">ROUND(SUM(S17:V17),1)</f>
        <v>228605</v>
      </c>
      <c r="X17" s="1210"/>
      <c r="Y17" s="1113">
        <v>32554</v>
      </c>
      <c r="Z17" s="1106"/>
    </row>
    <row r="18" spans="1:26" ht="20.100000000000001" customHeight="1">
      <c r="A18" s="1206" t="s">
        <v>1165</v>
      </c>
      <c r="B18" s="1106" t="s">
        <v>83</v>
      </c>
      <c r="C18" s="1113">
        <v>0</v>
      </c>
      <c r="D18" s="1114"/>
      <c r="E18" s="1113">
        <v>0</v>
      </c>
      <c r="F18" s="1114"/>
      <c r="G18" s="1113">
        <v>0</v>
      </c>
      <c r="H18" s="1114"/>
      <c r="I18" s="1113">
        <v>0</v>
      </c>
      <c r="J18" s="1114"/>
      <c r="K18" s="1113">
        <v>0</v>
      </c>
      <c r="L18" s="1114"/>
      <c r="M18" s="1113">
        <v>0</v>
      </c>
      <c r="N18" s="1114"/>
      <c r="O18" s="1113">
        <v>0</v>
      </c>
      <c r="P18" s="1114"/>
      <c r="Q18" s="1113">
        <v>0</v>
      </c>
      <c r="R18" s="1210"/>
      <c r="S18" s="1210">
        <f t="shared" si="0"/>
        <v>0</v>
      </c>
      <c r="T18" s="1210"/>
      <c r="U18" s="1113">
        <v>822</v>
      </c>
      <c r="V18" s="1210"/>
      <c r="W18" s="1210">
        <f t="shared" si="1"/>
        <v>822</v>
      </c>
      <c r="X18" s="1210"/>
      <c r="Y18" s="1113">
        <v>12255</v>
      </c>
      <c r="Z18" s="1117"/>
    </row>
    <row r="19" spans="1:26" ht="20.100000000000001" customHeight="1">
      <c r="A19" s="1206" t="s">
        <v>1062</v>
      </c>
      <c r="B19" s="1106" t="s">
        <v>83</v>
      </c>
      <c r="C19" s="1113">
        <v>0</v>
      </c>
      <c r="D19" s="1114"/>
      <c r="E19" s="1113">
        <v>0</v>
      </c>
      <c r="F19" s="1114"/>
      <c r="G19" s="1113">
        <v>0</v>
      </c>
      <c r="H19" s="1114"/>
      <c r="I19" s="1113">
        <v>0</v>
      </c>
      <c r="J19" s="1114"/>
      <c r="K19" s="1113">
        <v>0</v>
      </c>
      <c r="L19" s="1114"/>
      <c r="M19" s="1113">
        <v>0</v>
      </c>
      <c r="N19" s="1114"/>
      <c r="O19" s="1113">
        <v>0</v>
      </c>
      <c r="P19" s="1114"/>
      <c r="Q19" s="1113">
        <v>0</v>
      </c>
      <c r="R19" s="1210"/>
      <c r="S19" s="1210">
        <f t="shared" si="0"/>
        <v>0</v>
      </c>
      <c r="T19" s="1210"/>
      <c r="U19" s="1113">
        <v>49544</v>
      </c>
      <c r="V19" s="1210"/>
      <c r="W19" s="1210">
        <f t="shared" si="1"/>
        <v>49544</v>
      </c>
      <c r="X19" s="1210"/>
      <c r="Y19" s="1113">
        <v>50164</v>
      </c>
      <c r="Z19" s="1106"/>
    </row>
    <row r="20" spans="1:26" ht="20.100000000000001" customHeight="1">
      <c r="A20" s="1206" t="s">
        <v>1066</v>
      </c>
      <c r="B20" s="1106" t="s">
        <v>83</v>
      </c>
      <c r="C20" s="1113">
        <v>0</v>
      </c>
      <c r="D20" s="1114"/>
      <c r="E20" s="1113">
        <v>0</v>
      </c>
      <c r="F20" s="1114"/>
      <c r="G20" s="1113">
        <v>0</v>
      </c>
      <c r="H20" s="1114"/>
      <c r="I20" s="1113">
        <v>0</v>
      </c>
      <c r="J20" s="1114"/>
      <c r="K20" s="1113">
        <v>0</v>
      </c>
      <c r="L20" s="1114"/>
      <c r="M20" s="1113">
        <v>0</v>
      </c>
      <c r="N20" s="1114"/>
      <c r="O20" s="1113">
        <v>0</v>
      </c>
      <c r="P20" s="1114"/>
      <c r="Q20" s="1113">
        <v>0</v>
      </c>
      <c r="R20" s="1210"/>
      <c r="S20" s="1210">
        <f t="shared" si="0"/>
        <v>0</v>
      </c>
      <c r="T20" s="1210"/>
      <c r="U20" s="1113">
        <v>22067</v>
      </c>
      <c r="V20" s="1210"/>
      <c r="W20" s="1210">
        <f t="shared" si="1"/>
        <v>22067</v>
      </c>
      <c r="X20" s="1210"/>
      <c r="Y20" s="1113">
        <v>9552</v>
      </c>
      <c r="Z20" s="1106"/>
    </row>
    <row r="21" spans="1:26" ht="20.100000000000001" customHeight="1">
      <c r="A21" s="1206" t="s">
        <v>2237</v>
      </c>
      <c r="B21" s="1106" t="s">
        <v>83</v>
      </c>
      <c r="C21" s="1113"/>
      <c r="D21" s="1106"/>
      <c r="E21" s="1113"/>
      <c r="F21" s="1106"/>
      <c r="G21" s="1113"/>
      <c r="H21" s="1106"/>
      <c r="I21" s="1113"/>
      <c r="J21" s="1106"/>
      <c r="K21" s="1113"/>
      <c r="L21" s="1106"/>
      <c r="M21" s="1113"/>
      <c r="N21" s="1106"/>
      <c r="O21" s="1113"/>
      <c r="P21" s="1106"/>
      <c r="Q21" s="1113"/>
      <c r="R21" s="1106"/>
      <c r="S21" s="1117"/>
      <c r="T21" s="1106"/>
      <c r="U21" s="1113"/>
      <c r="V21" s="1106"/>
      <c r="W21" s="1117"/>
      <c r="X21" s="1106"/>
      <c r="Y21" s="1113"/>
      <c r="Z21" s="1106"/>
    </row>
    <row r="22" spans="1:26" ht="20.100000000000001" customHeight="1">
      <c r="A22" s="1206" t="s">
        <v>1153</v>
      </c>
      <c r="B22" s="1106" t="s">
        <v>83</v>
      </c>
      <c r="C22" s="1113">
        <v>0</v>
      </c>
      <c r="D22" s="1114"/>
      <c r="E22" s="1113">
        <v>360</v>
      </c>
      <c r="F22" s="1114"/>
      <c r="G22" s="1113">
        <v>0</v>
      </c>
      <c r="H22" s="1114"/>
      <c r="I22" s="1113">
        <v>0</v>
      </c>
      <c r="J22" s="1114"/>
      <c r="K22" s="1113">
        <v>0</v>
      </c>
      <c r="L22" s="1114"/>
      <c r="M22" s="1113">
        <v>0</v>
      </c>
      <c r="N22" s="1114"/>
      <c r="O22" s="1113">
        <v>0</v>
      </c>
      <c r="P22" s="1114"/>
      <c r="Q22" s="1113">
        <v>0</v>
      </c>
      <c r="R22" s="1210"/>
      <c r="S22" s="1210">
        <f>ROUND(SUM(C22:Q22),1)</f>
        <v>360</v>
      </c>
      <c r="T22" s="1210"/>
      <c r="U22" s="1113">
        <v>0</v>
      </c>
      <c r="V22" s="1210"/>
      <c r="W22" s="1210">
        <f t="shared" ref="W22" si="2">ROUND(SUM(S22:V22),1)</f>
        <v>360</v>
      </c>
      <c r="X22" s="1106"/>
      <c r="Y22" s="1113">
        <v>395</v>
      </c>
      <c r="Z22" s="1106"/>
    </row>
    <row r="23" spans="1:26" ht="20.100000000000001" customHeight="1">
      <c r="A23" s="1206" t="s">
        <v>2403</v>
      </c>
      <c r="B23" s="1106" t="s">
        <v>83</v>
      </c>
      <c r="C23" s="1113">
        <v>0</v>
      </c>
      <c r="D23" s="1114"/>
      <c r="E23" s="1113">
        <v>0</v>
      </c>
      <c r="F23" s="1114"/>
      <c r="G23" s="1113">
        <v>0</v>
      </c>
      <c r="H23" s="1114"/>
      <c r="I23" s="1113">
        <v>0</v>
      </c>
      <c r="J23" s="1114"/>
      <c r="K23" s="1113">
        <v>0</v>
      </c>
      <c r="L23" s="1114"/>
      <c r="M23" s="1113">
        <v>0</v>
      </c>
      <c r="N23" s="1114"/>
      <c r="O23" s="1113">
        <v>0</v>
      </c>
      <c r="P23" s="1114"/>
      <c r="Q23" s="1113">
        <v>0</v>
      </c>
      <c r="R23" s="1210"/>
      <c r="S23" s="1210">
        <f>ROUND(SUM(C23:Q23),1)</f>
        <v>0</v>
      </c>
      <c r="T23" s="1210"/>
      <c r="U23" s="1113">
        <v>0</v>
      </c>
      <c r="V23" s="1210"/>
      <c r="W23" s="1210">
        <f t="shared" ref="W23:W26" si="3">ROUND(SUM(S23:V23),1)</f>
        <v>0</v>
      </c>
      <c r="X23" s="1106"/>
      <c r="Y23" s="1113">
        <v>22</v>
      </c>
      <c r="Z23" s="1106"/>
    </row>
    <row r="24" spans="1:26" ht="20.100000000000001" customHeight="1">
      <c r="A24" s="1206" t="s">
        <v>2402</v>
      </c>
      <c r="B24" s="1106" t="s">
        <v>83</v>
      </c>
      <c r="C24" s="1113">
        <v>0</v>
      </c>
      <c r="D24" s="1114"/>
      <c r="E24" s="1113">
        <v>0</v>
      </c>
      <c r="F24" s="1114"/>
      <c r="G24" s="1113">
        <v>0</v>
      </c>
      <c r="H24" s="1114"/>
      <c r="I24" s="1113">
        <v>0</v>
      </c>
      <c r="J24" s="1114"/>
      <c r="K24" s="1113">
        <v>0</v>
      </c>
      <c r="L24" s="1114"/>
      <c r="M24" s="1113">
        <v>0</v>
      </c>
      <c r="N24" s="1114"/>
      <c r="O24" s="1113">
        <v>26041</v>
      </c>
      <c r="P24" s="1114"/>
      <c r="Q24" s="1113">
        <v>0</v>
      </c>
      <c r="R24" s="1210"/>
      <c r="S24" s="1210">
        <f t="shared" ref="S24:S26" si="4">ROUND(SUM(C24:Q24),1)</f>
        <v>26041</v>
      </c>
      <c r="T24" s="1210"/>
      <c r="U24" s="1113">
        <v>0</v>
      </c>
      <c r="V24" s="1210"/>
      <c r="W24" s="1210">
        <f t="shared" si="3"/>
        <v>26041</v>
      </c>
      <c r="X24" s="1210"/>
      <c r="Y24" s="1113">
        <v>5726</v>
      </c>
      <c r="Z24" s="1106"/>
    </row>
    <row r="25" spans="1:26" ht="20.100000000000001" customHeight="1">
      <c r="A25" s="1206" t="s">
        <v>2404</v>
      </c>
      <c r="B25" s="1106" t="s">
        <v>83</v>
      </c>
      <c r="C25" s="1113">
        <v>0</v>
      </c>
      <c r="D25" s="1114"/>
      <c r="E25" s="1113">
        <v>0</v>
      </c>
      <c r="F25" s="1114"/>
      <c r="G25" s="1113">
        <v>0</v>
      </c>
      <c r="H25" s="1114"/>
      <c r="I25" s="1113">
        <v>0</v>
      </c>
      <c r="J25" s="1114"/>
      <c r="K25" s="1113">
        <v>0</v>
      </c>
      <c r="L25" s="1114"/>
      <c r="M25" s="1113">
        <v>0</v>
      </c>
      <c r="N25" s="1114"/>
      <c r="O25" s="1113">
        <v>0</v>
      </c>
      <c r="P25" s="1114"/>
      <c r="Q25" s="1113">
        <v>0</v>
      </c>
      <c r="R25" s="1210"/>
      <c r="S25" s="1210">
        <f t="shared" si="4"/>
        <v>0</v>
      </c>
      <c r="T25" s="1210"/>
      <c r="U25" s="1113">
        <v>2520</v>
      </c>
      <c r="V25" s="1210"/>
      <c r="W25" s="1210">
        <f t="shared" si="3"/>
        <v>2520</v>
      </c>
      <c r="X25" s="1210"/>
      <c r="Y25" s="1113">
        <v>0</v>
      </c>
      <c r="Z25" s="1106"/>
    </row>
    <row r="26" spans="1:26" ht="20.100000000000001" customHeight="1">
      <c r="A26" s="1206" t="s">
        <v>1082</v>
      </c>
      <c r="B26" s="1106" t="s">
        <v>83</v>
      </c>
      <c r="C26" s="1113">
        <v>0</v>
      </c>
      <c r="D26" s="1114"/>
      <c r="E26" s="1113">
        <v>0</v>
      </c>
      <c r="F26" s="1114"/>
      <c r="G26" s="1113">
        <v>0</v>
      </c>
      <c r="H26" s="1114"/>
      <c r="I26" s="1113">
        <v>0</v>
      </c>
      <c r="J26" s="1114"/>
      <c r="K26" s="1113">
        <v>0</v>
      </c>
      <c r="L26" s="1114"/>
      <c r="M26" s="1113">
        <v>0</v>
      </c>
      <c r="N26" s="1114"/>
      <c r="O26" s="1113">
        <v>0</v>
      </c>
      <c r="P26" s="1114"/>
      <c r="Q26" s="1113">
        <v>376744</v>
      </c>
      <c r="R26" s="1210"/>
      <c r="S26" s="1210">
        <f t="shared" si="4"/>
        <v>376744</v>
      </c>
      <c r="T26" s="1210"/>
      <c r="U26" s="1113">
        <v>1845054</v>
      </c>
      <c r="V26" s="1210"/>
      <c r="W26" s="1210">
        <f t="shared" si="3"/>
        <v>2221798</v>
      </c>
      <c r="X26" s="1210"/>
      <c r="Y26" s="1113">
        <v>2019582</v>
      </c>
      <c r="Z26" s="1106"/>
    </row>
    <row r="27" spans="1:26" ht="20.100000000000001" customHeight="1">
      <c r="A27" s="1206" t="s">
        <v>2397</v>
      </c>
      <c r="B27" s="1106" t="s">
        <v>83</v>
      </c>
      <c r="C27" s="1113">
        <v>0</v>
      </c>
      <c r="D27" s="1114"/>
      <c r="E27" s="1113">
        <v>0</v>
      </c>
      <c r="F27" s="1114"/>
      <c r="G27" s="1113">
        <v>0</v>
      </c>
      <c r="H27" s="1114"/>
      <c r="I27" s="1113">
        <v>0</v>
      </c>
      <c r="J27" s="1114"/>
      <c r="K27" s="1113">
        <v>0</v>
      </c>
      <c r="L27" s="1114"/>
      <c r="M27" s="1113">
        <v>0</v>
      </c>
      <c r="N27" s="1114"/>
      <c r="O27" s="1113">
        <v>0</v>
      </c>
      <c r="P27" s="1114"/>
      <c r="Q27" s="1113">
        <v>0</v>
      </c>
      <c r="R27" s="1437"/>
      <c r="S27" s="1210">
        <f>ROUND(SUM(C27:Q27),1)</f>
        <v>0</v>
      </c>
      <c r="T27" s="1437"/>
      <c r="U27" s="1113">
        <v>1226</v>
      </c>
      <c r="V27" s="1437"/>
      <c r="W27" s="1210">
        <f>ROUND(SUM(S27:V27),1)</f>
        <v>1226</v>
      </c>
      <c r="X27" s="1437"/>
      <c r="Y27" s="1113">
        <v>0</v>
      </c>
      <c r="Z27" s="1117"/>
    </row>
    <row r="28" spans="1:26" ht="20.100000000000001" customHeight="1" thickBot="1">
      <c r="A28" s="1094" t="s">
        <v>1087</v>
      </c>
      <c r="B28" s="1106" t="s">
        <v>83</v>
      </c>
      <c r="C28" s="1224">
        <f>ROUND(SUM(C15:C27),1)</f>
        <v>0</v>
      </c>
      <c r="D28" s="1123"/>
      <c r="E28" s="1224">
        <f>ROUND(SUM(E15:F27),1)</f>
        <v>248867</v>
      </c>
      <c r="F28" s="1123"/>
      <c r="G28" s="1224">
        <f>ROUND(SUM(G15:G27),1)</f>
        <v>0</v>
      </c>
      <c r="H28" s="1123"/>
      <c r="I28" s="1224">
        <f>ROUND(SUM(I15:I27),1)</f>
        <v>218364</v>
      </c>
      <c r="J28" s="1123"/>
      <c r="K28" s="1224">
        <f>ROUND(SUM(K15:K27),1)</f>
        <v>0</v>
      </c>
      <c r="L28" s="1123"/>
      <c r="M28" s="1224">
        <f>ROUND(SUM(M15:M27),1)</f>
        <v>0</v>
      </c>
      <c r="N28" s="1123"/>
      <c r="O28" s="1224">
        <f>ROUND(SUM(O15:O27),1)</f>
        <v>26041</v>
      </c>
      <c r="P28" s="1123"/>
      <c r="Q28" s="1224">
        <f>ROUND(SUM(Q15:Q27),1)</f>
        <v>376744</v>
      </c>
      <c r="R28" s="1123"/>
      <c r="S28" s="1224">
        <f>ROUND(SUM(S15:S27),1)</f>
        <v>870016</v>
      </c>
      <c r="T28" s="1123"/>
      <c r="U28" s="1224">
        <f>ROUND(SUM(U15:U27),1)</f>
        <v>1936679</v>
      </c>
      <c r="V28" s="1123"/>
      <c r="W28" s="1225">
        <f>ROUND(SUM(W15:W27),1)</f>
        <v>2806695</v>
      </c>
      <c r="X28" s="1123"/>
      <c r="Y28" s="1224">
        <f>ROUND(SUM(Y15:Y27),1)</f>
        <v>2613196</v>
      </c>
      <c r="Z28" s="1123"/>
    </row>
    <row r="29" spans="1:26" ht="15.75" thickTop="1">
      <c r="A29" s="1106"/>
      <c r="B29" s="1106"/>
      <c r="C29" s="1106"/>
      <c r="D29" s="1106"/>
      <c r="E29" s="1167"/>
      <c r="F29" s="1106"/>
      <c r="G29" s="1226"/>
      <c r="H29" s="1106"/>
      <c r="I29" s="1226"/>
      <c r="J29" s="1106"/>
      <c r="K29" s="1226"/>
      <c r="L29" s="1106"/>
      <c r="M29" s="1226"/>
      <c r="N29" s="1106"/>
      <c r="O29" s="1106"/>
      <c r="P29" s="1106"/>
      <c r="Q29" s="1226"/>
      <c r="R29" s="1106"/>
      <c r="S29" s="1126"/>
      <c r="T29" s="1106"/>
      <c r="U29" s="1106"/>
      <c r="V29" s="1106"/>
      <c r="W29" s="1227"/>
      <c r="X29" s="1106"/>
      <c r="Y29" s="1149"/>
      <c r="Z29" s="1106"/>
    </row>
    <row r="30" spans="1:26" s="3" customFormat="1">
      <c r="A30" s="1106"/>
      <c r="F30" s="1106"/>
      <c r="G30" s="1228"/>
      <c r="S30" s="39"/>
      <c r="Y30" s="932"/>
    </row>
  </sheetData>
  <sortState xmlns:xlrd2="http://schemas.microsoft.com/office/spreadsheetml/2017/richdata2" ref="A16:Y26">
    <sortCondition ref="A16:A26"/>
  </sortState>
  <mergeCells count="1">
    <mergeCell ref="C10:S10"/>
  </mergeCells>
  <pageMargins left="0.6" right="0.5" top="0.6" bottom="0.25" header="0" footer="0.25"/>
  <pageSetup scale="60" orientation="landscape" r:id="rId1"/>
  <headerFooter scaleWithDoc="0">
    <oddFooter>&amp;R&amp;8 115</oddFooter>
  </headerFooter>
  <customProperties>
    <customPr name="SheetOptions" r:id="rId2"/>
  </customPropertie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43"/>
  <sheetViews>
    <sheetView showGridLines="0" zoomScale="90" zoomScaleNormal="90" workbookViewId="0"/>
  </sheetViews>
  <sheetFormatPr defaultRowHeight="15"/>
  <cols>
    <col min="1" max="1" width="3.77734375" customWidth="1"/>
    <col min="2" max="2" width="49.109375" customWidth="1"/>
    <col min="3" max="4" width="1.77734375" customWidth="1"/>
    <col min="5" max="5" width="14.109375" customWidth="1"/>
    <col min="7" max="7" width="41.109375" customWidth="1"/>
    <col min="8" max="8" width="1.77734375" customWidth="1"/>
    <col min="9" max="9" width="15.109375" customWidth="1"/>
  </cols>
  <sheetData>
    <row r="1" spans="1:9">
      <c r="A1" s="342" t="s">
        <v>76</v>
      </c>
    </row>
    <row r="3" spans="1:9" ht="15.75" customHeight="1">
      <c r="A3" s="58" t="s">
        <v>975</v>
      </c>
      <c r="B3" s="58"/>
      <c r="C3" s="58"/>
      <c r="D3" s="58"/>
    </row>
    <row r="4" spans="1:9" ht="15.75" customHeight="1">
      <c r="A4" s="255" t="s">
        <v>2368</v>
      </c>
      <c r="B4" s="58"/>
      <c r="C4" s="58"/>
      <c r="D4" s="58"/>
      <c r="I4" s="256" t="s">
        <v>1166</v>
      </c>
    </row>
    <row r="5" spans="1:9" ht="15.75" customHeight="1">
      <c r="A5" s="58" t="s">
        <v>1167</v>
      </c>
      <c r="B5" s="58"/>
      <c r="C5" s="58"/>
      <c r="D5" s="58"/>
    </row>
    <row r="6" spans="1:9" ht="15.75" customHeight="1">
      <c r="A6" s="255" t="s">
        <v>2277</v>
      </c>
      <c r="B6" s="58"/>
      <c r="C6" s="58"/>
      <c r="D6" s="58"/>
    </row>
    <row r="7" spans="1:9" ht="15.75" customHeight="1">
      <c r="A7" s="255"/>
      <c r="B7" s="58"/>
      <c r="C7" s="58"/>
      <c r="D7" s="58"/>
    </row>
    <row r="9" spans="1:9" ht="15.75">
      <c r="B9" s="46" t="s">
        <v>1168</v>
      </c>
    </row>
    <row r="10" spans="1:9">
      <c r="B10" t="s">
        <v>2369</v>
      </c>
      <c r="H10" s="61" t="s">
        <v>83</v>
      </c>
      <c r="I10" s="36">
        <f>I39</f>
        <v>1607617300</v>
      </c>
    </row>
    <row r="11" spans="1:9">
      <c r="B11" t="s">
        <v>1169</v>
      </c>
      <c r="H11" t="s">
        <v>83</v>
      </c>
      <c r="I11" s="257">
        <v>10148700</v>
      </c>
    </row>
    <row r="12" spans="1:9" ht="16.5" thickBot="1">
      <c r="B12" s="46" t="s">
        <v>1170</v>
      </c>
      <c r="H12" s="61" t="s">
        <v>83</v>
      </c>
      <c r="I12" s="258">
        <f>ROUND(SUM(I10:I11),0)</f>
        <v>1617766000</v>
      </c>
    </row>
    <row r="13" spans="1:9" ht="15.75" thickTop="1">
      <c r="E13" s="259"/>
      <c r="I13" s="260"/>
    </row>
    <row r="15" spans="1:9" ht="15" customHeight="1">
      <c r="B15" s="61" t="s">
        <v>1171</v>
      </c>
      <c r="C15" s="3"/>
      <c r="D15" s="3"/>
      <c r="E15" s="3"/>
      <c r="F15" s="3"/>
      <c r="G15" s="3"/>
      <c r="H15" s="3"/>
      <c r="I15" s="3"/>
    </row>
    <row r="16" spans="1:9" ht="12.75" customHeight="1">
      <c r="B16" s="262" t="s">
        <v>2364</v>
      </c>
      <c r="C16" s="3"/>
      <c r="D16" s="3"/>
      <c r="E16" s="3"/>
      <c r="F16" s="3"/>
    </row>
    <row r="17" spans="2:9" ht="12.75" customHeight="1">
      <c r="B17" s="262" t="s">
        <v>2365</v>
      </c>
      <c r="C17" s="3"/>
      <c r="D17" s="3"/>
      <c r="E17" s="3"/>
      <c r="F17" s="3"/>
    </row>
    <row r="18" spans="2:9" ht="12.75" customHeight="1">
      <c r="B18" s="262" t="s">
        <v>2366</v>
      </c>
      <c r="C18" s="3"/>
      <c r="D18" s="3"/>
      <c r="E18" s="3"/>
      <c r="F18" s="3"/>
    </row>
    <row r="19" spans="2:9" ht="12.75" customHeight="1">
      <c r="B19" s="263"/>
      <c r="C19" s="3"/>
      <c r="D19" s="3"/>
      <c r="E19" s="3"/>
      <c r="F19" s="3"/>
    </row>
    <row r="20" spans="2:9" ht="12" customHeight="1">
      <c r="B20" s="3"/>
      <c r="C20" s="3"/>
      <c r="D20" s="3"/>
      <c r="E20" s="3"/>
      <c r="F20" s="3"/>
    </row>
    <row r="21" spans="2:9" ht="12.75" customHeight="1">
      <c r="B21" s="262" t="s">
        <v>2367</v>
      </c>
      <c r="C21" s="3"/>
      <c r="D21" s="3"/>
      <c r="E21" s="3"/>
      <c r="F21" s="3"/>
      <c r="G21" s="2" t="s">
        <v>2299</v>
      </c>
      <c r="H21" s="264" t="s">
        <v>83</v>
      </c>
      <c r="I21" s="265">
        <f>+E42</f>
        <v>191223898</v>
      </c>
    </row>
    <row r="22" spans="2:9" ht="12.75" customHeight="1">
      <c r="B22" s="266" t="s">
        <v>2389</v>
      </c>
      <c r="C22" s="3"/>
      <c r="D22" s="3"/>
      <c r="E22" s="3"/>
      <c r="F22" s="3"/>
      <c r="G22" s="267"/>
      <c r="H22" s="3"/>
      <c r="I22" s="268"/>
    </row>
    <row r="23" spans="2:9" ht="12.6" customHeight="1">
      <c r="B23" s="269" t="s">
        <v>2372</v>
      </c>
      <c r="C23" s="3"/>
      <c r="D23" s="270" t="s">
        <v>83</v>
      </c>
      <c r="E23" s="271">
        <v>50000000</v>
      </c>
      <c r="F23" s="3"/>
      <c r="G23" s="267" t="s">
        <v>2300</v>
      </c>
      <c r="H23" s="3" t="s">
        <v>83</v>
      </c>
      <c r="I23" s="268">
        <v>65000000</v>
      </c>
    </row>
    <row r="24" spans="2:9" ht="12.75" customHeight="1">
      <c r="B24" s="267" t="s">
        <v>2373</v>
      </c>
      <c r="C24" s="3"/>
      <c r="D24" s="270" t="s">
        <v>83</v>
      </c>
      <c r="E24" s="268">
        <v>58712842</v>
      </c>
      <c r="F24" s="3"/>
      <c r="G24" s="267" t="s">
        <v>2301</v>
      </c>
      <c r="H24" s="3" t="s">
        <v>83</v>
      </c>
      <c r="I24" s="268">
        <v>65000000</v>
      </c>
    </row>
    <row r="25" spans="2:9" ht="12.75" customHeight="1">
      <c r="B25" s="267" t="s">
        <v>2374</v>
      </c>
      <c r="C25" s="3"/>
      <c r="D25" s="270" t="s">
        <v>83</v>
      </c>
      <c r="E25" s="268">
        <v>3917297</v>
      </c>
      <c r="F25" s="3"/>
      <c r="G25" s="267" t="s">
        <v>2302</v>
      </c>
      <c r="H25" s="3" t="s">
        <v>83</v>
      </c>
      <c r="I25" s="268">
        <v>68600000</v>
      </c>
    </row>
    <row r="26" spans="2:9" ht="12.75" customHeight="1">
      <c r="B26" s="267" t="s">
        <v>2375</v>
      </c>
      <c r="C26" s="3"/>
      <c r="D26" s="270" t="s">
        <v>83</v>
      </c>
      <c r="E26" s="268">
        <f>5422008+3250</f>
        <v>5425258</v>
      </c>
      <c r="F26" s="3"/>
      <c r="G26" s="267" t="s">
        <v>2303</v>
      </c>
      <c r="H26" s="3" t="s">
        <v>83</v>
      </c>
      <c r="I26" s="268">
        <v>72962000</v>
      </c>
    </row>
    <row r="27" spans="2:9" ht="12" customHeight="1">
      <c r="B27" s="267" t="s">
        <v>2376</v>
      </c>
      <c r="C27" s="3"/>
      <c r="D27" s="270" t="s">
        <v>83</v>
      </c>
      <c r="E27" s="268">
        <v>1698783</v>
      </c>
      <c r="F27" s="3"/>
      <c r="G27" s="267" t="s">
        <v>2304</v>
      </c>
      <c r="H27" s="3" t="s">
        <v>83</v>
      </c>
      <c r="I27" s="54">
        <v>74300000</v>
      </c>
    </row>
    <row r="28" spans="2:9" ht="12.75" customHeight="1">
      <c r="B28" s="267" t="s">
        <v>2377</v>
      </c>
      <c r="C28" s="3"/>
      <c r="D28" s="270" t="s">
        <v>83</v>
      </c>
      <c r="E28" s="268">
        <v>3381320</v>
      </c>
      <c r="F28" s="3"/>
      <c r="G28" s="267" t="s">
        <v>2305</v>
      </c>
      <c r="H28" s="3" t="s">
        <v>83</v>
      </c>
      <c r="I28" s="54">
        <v>79790000</v>
      </c>
    </row>
    <row r="29" spans="2:9" ht="12.75" customHeight="1">
      <c r="B29" s="267" t="s">
        <v>2378</v>
      </c>
      <c r="C29" s="3"/>
      <c r="D29" s="270" t="s">
        <v>83</v>
      </c>
      <c r="E29" s="268">
        <v>642650</v>
      </c>
      <c r="F29" s="3"/>
      <c r="G29" s="267" t="s">
        <v>2306</v>
      </c>
      <c r="H29" s="3" t="s">
        <v>83</v>
      </c>
      <c r="I29" s="268">
        <v>82910000</v>
      </c>
    </row>
    <row r="30" spans="2:9" ht="12.75" customHeight="1">
      <c r="B30" s="267" t="s">
        <v>2379</v>
      </c>
      <c r="C30" s="3"/>
      <c r="D30" s="270" t="s">
        <v>83</v>
      </c>
      <c r="E30" s="268">
        <v>6992071</v>
      </c>
      <c r="F30" s="3"/>
      <c r="G30" s="267" t="s">
        <v>2307</v>
      </c>
      <c r="H30" s="3" t="s">
        <v>83</v>
      </c>
      <c r="I30" s="268">
        <v>84000000</v>
      </c>
    </row>
    <row r="31" spans="2:9" ht="12.75" customHeight="1">
      <c r="B31" s="267" t="s">
        <v>2380</v>
      </c>
      <c r="C31" s="3"/>
      <c r="D31" s="270" t="s">
        <v>83</v>
      </c>
      <c r="E31" s="268">
        <v>7722315</v>
      </c>
      <c r="F31" s="3"/>
      <c r="G31" s="267" t="s">
        <v>2308</v>
      </c>
      <c r="H31" s="3" t="s">
        <v>83</v>
      </c>
      <c r="I31" s="268">
        <v>78000000</v>
      </c>
    </row>
    <row r="32" spans="2:9" ht="12.75" customHeight="1">
      <c r="B32" s="267" t="s">
        <v>2370</v>
      </c>
      <c r="C32" s="3"/>
      <c r="D32" s="270" t="s">
        <v>83</v>
      </c>
      <c r="E32" s="268">
        <v>1027379</v>
      </c>
      <c r="F32" s="3"/>
      <c r="G32" s="267" t="s">
        <v>2309</v>
      </c>
      <c r="H32" s="3" t="s">
        <v>83</v>
      </c>
      <c r="I32" s="268">
        <v>72514000</v>
      </c>
    </row>
    <row r="33" spans="2:9" ht="12.75" customHeight="1">
      <c r="B33" s="267" t="s">
        <v>2381</v>
      </c>
      <c r="C33" s="3"/>
      <c r="D33" s="270" t="s">
        <v>83</v>
      </c>
      <c r="E33" s="268">
        <v>375882</v>
      </c>
      <c r="F33" s="3"/>
      <c r="G33" s="267" t="s">
        <v>2310</v>
      </c>
      <c r="H33" s="3" t="s">
        <v>83</v>
      </c>
      <c r="I33" s="268">
        <v>86951000</v>
      </c>
    </row>
    <row r="34" spans="2:9" ht="12.6" customHeight="1">
      <c r="B34" s="267" t="s">
        <v>2382</v>
      </c>
      <c r="C34" s="3"/>
      <c r="D34" s="270" t="s">
        <v>83</v>
      </c>
      <c r="E34" s="268">
        <v>269700</v>
      </c>
      <c r="F34" s="3"/>
      <c r="G34" s="267" t="s">
        <v>2311</v>
      </c>
      <c r="H34" t="s">
        <v>83</v>
      </c>
      <c r="I34" s="272">
        <v>100000000</v>
      </c>
    </row>
    <row r="35" spans="2:9" ht="12.6" customHeight="1">
      <c r="B35" s="267" t="s">
        <v>2383</v>
      </c>
      <c r="C35" s="3"/>
      <c r="D35" s="270" t="s">
        <v>83</v>
      </c>
      <c r="E35" s="268">
        <v>169329</v>
      </c>
      <c r="F35" s="3"/>
      <c r="G35" s="267" t="s">
        <v>2312</v>
      </c>
      <c r="H35" s="61" t="s">
        <v>83</v>
      </c>
      <c r="I35" s="393">
        <v>126363000</v>
      </c>
    </row>
    <row r="36" spans="2:9" ht="13.35" customHeight="1">
      <c r="B36" s="267" t="s">
        <v>2384</v>
      </c>
      <c r="C36" s="3"/>
      <c r="D36" s="270" t="s">
        <v>83</v>
      </c>
      <c r="E36" s="268">
        <v>124878</v>
      </c>
      <c r="F36" s="3"/>
      <c r="G36" s="815" t="s">
        <v>2313</v>
      </c>
      <c r="H36" t="s">
        <v>83</v>
      </c>
      <c r="I36" s="814">
        <v>177000000</v>
      </c>
    </row>
    <row r="37" spans="2:9" ht="12.75" customHeight="1">
      <c r="B37" s="267" t="s">
        <v>2385</v>
      </c>
      <c r="C37" s="3"/>
      <c r="D37" s="270" t="s">
        <v>83</v>
      </c>
      <c r="E37" s="268">
        <v>615641</v>
      </c>
      <c r="F37" s="3"/>
      <c r="G37" s="815" t="s">
        <v>2314</v>
      </c>
      <c r="H37" t="s">
        <v>83</v>
      </c>
      <c r="I37" s="814">
        <v>183000000</v>
      </c>
    </row>
    <row r="38" spans="2:9" ht="12.75" customHeight="1">
      <c r="B38" s="267" t="s">
        <v>2386</v>
      </c>
      <c r="D38" s="270" t="s">
        <v>83</v>
      </c>
      <c r="E38" s="268">
        <v>49676865</v>
      </c>
      <c r="F38" s="3"/>
      <c r="G38" s="815" t="s">
        <v>2315</v>
      </c>
      <c r="H38" t="s">
        <v>83</v>
      </c>
      <c r="I38" s="814">
        <v>3402</v>
      </c>
    </row>
    <row r="39" spans="2:9" ht="12.75" customHeight="1" thickBot="1">
      <c r="B39" s="267" t="s">
        <v>2387</v>
      </c>
      <c r="D39" s="270" t="s">
        <v>83</v>
      </c>
      <c r="E39" s="268">
        <v>234777</v>
      </c>
      <c r="F39" s="3"/>
      <c r="G39" s="262" t="s">
        <v>2316</v>
      </c>
      <c r="H39" s="274" t="s">
        <v>83</v>
      </c>
      <c r="I39" s="1424">
        <f>ROUND(SUM(I21:I38),0)</f>
        <v>1607617300</v>
      </c>
    </row>
    <row r="40" spans="2:9" ht="12.75" customHeight="1" thickTop="1">
      <c r="B40" s="267" t="s">
        <v>2388</v>
      </c>
      <c r="D40" t="s">
        <v>83</v>
      </c>
      <c r="E40" s="268">
        <v>97732</v>
      </c>
      <c r="G40" s="262"/>
      <c r="H40" s="274"/>
      <c r="I40" s="659"/>
    </row>
    <row r="41" spans="2:9" ht="12.75" customHeight="1">
      <c r="B41" s="267" t="s">
        <v>2371</v>
      </c>
      <c r="D41" s="268">
        <v>139179</v>
      </c>
      <c r="E41" s="268">
        <v>139179</v>
      </c>
      <c r="G41" s="262"/>
      <c r="H41" s="274"/>
      <c r="I41" s="659"/>
    </row>
    <row r="42" spans="2:9" ht="12.75" customHeight="1">
      <c r="B42" s="273" t="s">
        <v>2298</v>
      </c>
      <c r="D42" s="264" t="s">
        <v>83</v>
      </c>
      <c r="E42" s="1423">
        <f>ROUND(SUM(E23:E41),0)</f>
        <v>191223898</v>
      </c>
      <c r="F42" s="3"/>
    </row>
    <row r="43" spans="2:9" ht="12.75" customHeight="1">
      <c r="F43" s="3"/>
      <c r="I43" s="261"/>
    </row>
  </sheetData>
  <pageMargins left="0.75" right="0.5" top="0.75" bottom="0.25" header="0.3" footer="0.25"/>
  <pageSetup scale="73" firstPageNumber="116" fitToHeight="2" orientation="landscape" useFirstPageNumber="1" r:id="rId1"/>
  <headerFooter scaleWithDoc="0">
    <oddFooter>&amp;R&amp;8&amp;P</oddFooter>
  </headerFooter>
  <customProperties>
    <customPr name="SheetOptions" r:id="rId2"/>
  </customPropertie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U47"/>
  <sheetViews>
    <sheetView showGridLines="0" zoomScale="80" zoomScaleNormal="80" workbookViewId="0"/>
  </sheetViews>
  <sheetFormatPr defaultColWidth="8.77734375" defaultRowHeight="15"/>
  <cols>
    <col min="1" max="1" width="26.109375" style="437" customWidth="1"/>
    <col min="2" max="2" width="1.5546875" style="428" customWidth="1"/>
    <col min="3" max="12" width="12.109375" style="428" customWidth="1"/>
    <col min="13" max="16384" width="8.77734375" style="428"/>
  </cols>
  <sheetData>
    <row r="1" spans="1:21">
      <c r="A1" s="342" t="s">
        <v>76</v>
      </c>
    </row>
    <row r="3" spans="1:21" ht="18">
      <c r="A3" s="422" t="s">
        <v>77</v>
      </c>
      <c r="B3" s="423"/>
      <c r="C3" s="423"/>
      <c r="D3" s="423"/>
      <c r="E3" s="423"/>
      <c r="F3" s="423"/>
      <c r="G3" s="423"/>
      <c r="H3" s="423"/>
      <c r="I3" s="423"/>
      <c r="J3" s="424"/>
      <c r="K3" s="425"/>
      <c r="L3" s="426" t="s">
        <v>1172</v>
      </c>
      <c r="M3" s="427"/>
      <c r="N3" s="427"/>
      <c r="O3" s="427"/>
      <c r="P3" s="427"/>
      <c r="Q3" s="427"/>
      <c r="R3" s="427"/>
      <c r="S3" s="427"/>
      <c r="T3" s="427"/>
      <c r="U3" s="427"/>
    </row>
    <row r="4" spans="1:21" ht="20.25">
      <c r="A4" s="422" t="s">
        <v>1173</v>
      </c>
      <c r="B4" s="423"/>
      <c r="C4" s="423"/>
      <c r="D4" s="423"/>
      <c r="E4" s="423"/>
      <c r="F4" s="423"/>
      <c r="G4" s="423"/>
      <c r="H4" s="423"/>
      <c r="I4" s="423"/>
      <c r="J4" s="427"/>
      <c r="K4" s="427"/>
      <c r="L4" s="427"/>
      <c r="M4" s="429"/>
      <c r="N4" s="427"/>
      <c r="O4" s="429"/>
      <c r="P4" s="429"/>
      <c r="Q4" s="429"/>
      <c r="R4" s="429"/>
      <c r="S4" s="430"/>
      <c r="T4" s="429"/>
      <c r="U4" s="430" t="s">
        <v>1174</v>
      </c>
    </row>
    <row r="5" spans="1:21" ht="18">
      <c r="A5" s="431" t="s">
        <v>2280</v>
      </c>
      <c r="B5" s="423"/>
      <c r="C5" s="423"/>
      <c r="D5" s="423"/>
      <c r="E5" s="423"/>
      <c r="F5" s="423"/>
      <c r="G5" s="423"/>
      <c r="H5" s="423"/>
      <c r="I5" s="423"/>
      <c r="J5" s="423"/>
      <c r="K5" s="427"/>
      <c r="L5" s="427"/>
      <c r="M5" s="427"/>
      <c r="N5" s="427"/>
      <c r="O5" s="427"/>
      <c r="P5" s="427"/>
      <c r="Q5" s="432"/>
      <c r="R5" s="427"/>
      <c r="S5" s="427"/>
      <c r="T5" s="427"/>
      <c r="U5" s="427"/>
    </row>
    <row r="6" spans="1:21" ht="18">
      <c r="A6" s="422" t="s">
        <v>1175</v>
      </c>
      <c r="B6" s="423"/>
      <c r="C6" s="423"/>
      <c r="D6" s="423"/>
      <c r="E6" s="423"/>
      <c r="F6" s="423"/>
      <c r="G6" s="423"/>
      <c r="H6" s="423"/>
      <c r="I6" s="423"/>
      <c r="J6" s="423"/>
      <c r="K6" s="427"/>
      <c r="L6" s="427"/>
      <c r="M6" s="427"/>
      <c r="N6" s="427"/>
      <c r="O6" s="427"/>
      <c r="P6" s="427"/>
      <c r="Q6" s="427"/>
      <c r="R6" s="427"/>
      <c r="S6" s="427"/>
      <c r="T6" s="427"/>
      <c r="U6" s="427"/>
    </row>
    <row r="7" spans="1:21" ht="18">
      <c r="A7" s="433"/>
      <c r="B7" s="423"/>
      <c r="C7" s="423"/>
      <c r="D7" s="423"/>
      <c r="E7" s="423"/>
      <c r="F7" s="423"/>
      <c r="G7" s="423"/>
      <c r="H7" s="423"/>
      <c r="I7" s="423"/>
      <c r="J7" s="423"/>
      <c r="K7" s="427"/>
      <c r="L7" s="427"/>
      <c r="M7" s="427"/>
      <c r="N7" s="427"/>
      <c r="O7" s="427"/>
      <c r="P7" s="427"/>
      <c r="Q7" s="427"/>
      <c r="R7" s="427"/>
      <c r="S7" s="427"/>
      <c r="T7" s="427"/>
      <c r="U7" s="427"/>
    </row>
    <row r="8" spans="1:21" ht="15.75">
      <c r="A8" s="434"/>
      <c r="B8" s="435"/>
      <c r="C8" s="436" t="s">
        <v>217</v>
      </c>
      <c r="D8" s="436" t="s">
        <v>218</v>
      </c>
      <c r="E8" s="436" t="s">
        <v>219</v>
      </c>
      <c r="F8" s="436" t="s">
        <v>220</v>
      </c>
      <c r="G8" s="436" t="s">
        <v>221</v>
      </c>
      <c r="H8" s="436" t="s">
        <v>87</v>
      </c>
      <c r="I8" s="436" t="s">
        <v>86</v>
      </c>
      <c r="J8" s="436" t="s">
        <v>2117</v>
      </c>
      <c r="K8" s="436" t="s">
        <v>2187</v>
      </c>
      <c r="L8" s="436" t="s">
        <v>2265</v>
      </c>
      <c r="M8" s="437"/>
      <c r="N8" s="437"/>
      <c r="O8" s="437"/>
    </row>
    <row r="9" spans="1:21" ht="15.75">
      <c r="A9" s="438"/>
      <c r="B9" s="434"/>
      <c r="C9" s="434"/>
      <c r="D9" s="434"/>
      <c r="E9" s="434"/>
      <c r="F9" s="434"/>
      <c r="G9" s="434"/>
      <c r="H9" s="434"/>
      <c r="I9" s="434"/>
      <c r="J9" s="434"/>
      <c r="K9" s="434"/>
      <c r="L9" s="434"/>
      <c r="M9" s="434"/>
      <c r="N9" s="434"/>
      <c r="O9" s="434"/>
      <c r="P9" s="427"/>
      <c r="Q9" s="427"/>
      <c r="R9" s="427"/>
      <c r="S9" s="427"/>
      <c r="T9" s="427"/>
      <c r="U9" s="427"/>
    </row>
    <row r="10" spans="1:21">
      <c r="A10" s="437" t="s">
        <v>1176</v>
      </c>
      <c r="B10" s="439"/>
      <c r="C10" s="440">
        <v>6.3499999999999997E-3</v>
      </c>
      <c r="D10" s="440">
        <v>1.341E-2</v>
      </c>
      <c r="E10" s="440">
        <v>2.2210000000000001E-2</v>
      </c>
      <c r="F10" s="440">
        <v>2.0279999999999999E-2</v>
      </c>
      <c r="G10" s="440">
        <v>1.81E-3</v>
      </c>
      <c r="H10" s="440">
        <v>8.8999999999999995E-4</v>
      </c>
      <c r="I10" s="440">
        <v>2.7230000000000001E-2</v>
      </c>
      <c r="J10" s="440">
        <v>5.296E-2</v>
      </c>
      <c r="K10" s="440">
        <v>4.9790000000000001E-2</v>
      </c>
      <c r="L10" s="440">
        <v>4.1029999999999997E-2</v>
      </c>
      <c r="M10" s="441"/>
      <c r="N10" s="441"/>
      <c r="O10" s="441"/>
      <c r="P10" s="442"/>
    </row>
    <row r="11" spans="1:21">
      <c r="B11" s="443"/>
      <c r="C11" s="437"/>
      <c r="D11" s="437"/>
      <c r="E11" s="437"/>
      <c r="F11" s="437"/>
      <c r="G11" s="437"/>
      <c r="H11" s="437"/>
      <c r="I11" s="437"/>
      <c r="J11" s="437"/>
      <c r="K11" s="437"/>
      <c r="L11" s="437"/>
      <c r="M11" s="443"/>
      <c r="N11" s="443"/>
      <c r="O11" s="443"/>
    </row>
    <row r="12" spans="1:21">
      <c r="A12" s="437" t="s">
        <v>1177</v>
      </c>
      <c r="B12" s="437" t="s">
        <v>83</v>
      </c>
      <c r="C12" s="444">
        <v>12514.837</v>
      </c>
      <c r="D12" s="444">
        <v>13877.525</v>
      </c>
      <c r="E12" s="444">
        <v>17647.625</v>
      </c>
      <c r="F12" s="444">
        <v>20308.12</v>
      </c>
      <c r="G12" s="444">
        <v>30526.466</v>
      </c>
      <c r="H12" s="444">
        <v>51162.705999999998</v>
      </c>
      <c r="I12" s="444">
        <v>78226.539000000004</v>
      </c>
      <c r="J12" s="444">
        <v>81521.445000000007</v>
      </c>
      <c r="K12" s="444">
        <v>81674.304999999993</v>
      </c>
      <c r="L12" s="444">
        <v>85283.729000000007</v>
      </c>
      <c r="M12" s="445"/>
      <c r="N12" s="445"/>
      <c r="O12" s="443"/>
    </row>
    <row r="13" spans="1:21">
      <c r="B13" s="446"/>
      <c r="C13" s="444"/>
      <c r="D13" s="444" t="s">
        <v>83</v>
      </c>
      <c r="E13" s="444" t="s">
        <v>83</v>
      </c>
      <c r="F13" s="444" t="s">
        <v>83</v>
      </c>
      <c r="G13" s="444" t="s">
        <v>83</v>
      </c>
      <c r="H13" s="444" t="s">
        <v>83</v>
      </c>
      <c r="I13" s="444" t="s">
        <v>83</v>
      </c>
      <c r="J13" s="444" t="s">
        <v>83</v>
      </c>
      <c r="K13" s="444" t="s">
        <v>83</v>
      </c>
      <c r="L13" s="444" t="s">
        <v>83</v>
      </c>
      <c r="M13" s="443"/>
      <c r="N13" s="443"/>
      <c r="O13" s="443"/>
    </row>
    <row r="14" spans="1:21" ht="16.5">
      <c r="A14" s="437" t="s">
        <v>1178</v>
      </c>
      <c r="B14" s="437" t="s">
        <v>83</v>
      </c>
      <c r="C14" s="444">
        <v>75.093000000000004</v>
      </c>
      <c r="D14" s="444">
        <v>182.25</v>
      </c>
      <c r="E14" s="444">
        <v>379.42500000000001</v>
      </c>
      <c r="F14" s="444">
        <v>417.55</v>
      </c>
      <c r="G14" s="444">
        <v>58.28</v>
      </c>
      <c r="H14" s="444">
        <v>44.389000000000003</v>
      </c>
      <c r="I14" s="444">
        <v>2060.3989999999999</v>
      </c>
      <c r="J14" s="444">
        <v>4314.3760000000002</v>
      </c>
      <c r="K14" s="444">
        <v>4154.866</v>
      </c>
      <c r="L14" s="444">
        <v>3517.866</v>
      </c>
      <c r="M14" s="443"/>
      <c r="N14" s="443"/>
      <c r="O14" s="443"/>
    </row>
    <row r="15" spans="1:21">
      <c r="B15" s="443"/>
      <c r="C15" s="447"/>
      <c r="D15" s="447"/>
      <c r="E15" s="447"/>
      <c r="F15" s="447"/>
      <c r="G15" s="447"/>
      <c r="H15" s="447"/>
      <c r="I15" s="447"/>
      <c r="J15" s="447"/>
      <c r="K15" s="447"/>
      <c r="L15" s="447"/>
      <c r="M15" s="443"/>
      <c r="N15" s="443"/>
      <c r="O15" s="443"/>
    </row>
    <row r="16" spans="1:21">
      <c r="B16" s="443"/>
      <c r="C16" s="447"/>
      <c r="D16" s="447"/>
      <c r="E16" s="447"/>
      <c r="F16" s="447"/>
      <c r="G16" s="447"/>
      <c r="H16" s="447"/>
      <c r="I16" s="447"/>
      <c r="J16" s="447"/>
      <c r="K16" s="447"/>
      <c r="L16" s="447"/>
      <c r="M16" s="443"/>
      <c r="N16" s="443"/>
      <c r="O16" s="443"/>
    </row>
    <row r="17" spans="1:12">
      <c r="B17" s="437"/>
      <c r="C17" s="448"/>
      <c r="D17" s="448"/>
      <c r="E17" s="448"/>
      <c r="F17" s="448"/>
      <c r="G17" s="448"/>
      <c r="H17" s="448"/>
      <c r="I17" s="448"/>
      <c r="J17" s="448"/>
      <c r="K17" s="448"/>
      <c r="L17" s="448"/>
    </row>
    <row r="18" spans="1:12">
      <c r="B18" s="437"/>
      <c r="C18" s="448"/>
      <c r="D18" s="448"/>
      <c r="E18" s="448"/>
      <c r="F18" s="448"/>
      <c r="G18" s="448"/>
      <c r="H18" s="448"/>
      <c r="I18" s="448"/>
      <c r="J18" s="448"/>
      <c r="K18" s="448"/>
      <c r="L18" s="448"/>
    </row>
    <row r="19" spans="1:12">
      <c r="B19" s="437"/>
      <c r="C19" s="448"/>
      <c r="D19" s="448"/>
      <c r="E19" s="448"/>
      <c r="F19" s="448"/>
      <c r="G19" s="448"/>
      <c r="H19" s="448"/>
      <c r="I19" s="448"/>
      <c r="J19" s="448"/>
      <c r="K19" s="448"/>
      <c r="L19" s="448"/>
    </row>
    <row r="20" spans="1:12">
      <c r="B20" s="437"/>
      <c r="C20" s="448"/>
      <c r="D20" s="448"/>
      <c r="E20" s="448"/>
      <c r="F20" s="448"/>
      <c r="G20" s="448"/>
      <c r="H20" s="448"/>
      <c r="I20" s="448"/>
      <c r="J20" s="448"/>
      <c r="K20" s="448"/>
      <c r="L20" s="448"/>
    </row>
    <row r="21" spans="1:12">
      <c r="B21" s="437"/>
      <c r="C21" s="448"/>
      <c r="D21" s="448"/>
      <c r="E21" s="448"/>
      <c r="F21" s="448"/>
      <c r="G21" s="448"/>
      <c r="H21" s="448"/>
      <c r="I21" s="448"/>
      <c r="J21" s="448"/>
      <c r="K21" s="448"/>
      <c r="L21" s="448"/>
    </row>
    <row r="22" spans="1:12">
      <c r="B22" s="437"/>
      <c r="C22" s="448"/>
      <c r="D22" s="448"/>
      <c r="E22" s="448"/>
      <c r="F22" s="448"/>
      <c r="G22" s="448"/>
      <c r="H22" s="448"/>
      <c r="I22" s="448"/>
      <c r="J22" s="448"/>
      <c r="K22" s="448"/>
      <c r="L22" s="448"/>
    </row>
    <row r="23" spans="1:12">
      <c r="A23" s="428"/>
      <c r="C23" s="449"/>
      <c r="D23" s="449"/>
      <c r="E23" s="449"/>
      <c r="F23" s="449"/>
      <c r="G23" s="449"/>
      <c r="H23" s="449"/>
      <c r="I23" s="449"/>
      <c r="J23" s="449"/>
      <c r="K23" s="449"/>
      <c r="L23" s="449"/>
    </row>
    <row r="24" spans="1:12">
      <c r="A24" s="428"/>
      <c r="C24" s="449"/>
      <c r="D24" s="449"/>
      <c r="E24" s="449"/>
      <c r="F24" s="449"/>
      <c r="G24" s="449"/>
      <c r="H24" s="449"/>
      <c r="I24" s="449"/>
      <c r="J24" s="449"/>
      <c r="K24" s="449"/>
      <c r="L24" s="449"/>
    </row>
    <row r="25" spans="1:12">
      <c r="A25" s="428"/>
      <c r="C25" s="449"/>
      <c r="D25" s="449"/>
      <c r="E25" s="449"/>
      <c r="F25" s="449"/>
      <c r="G25" s="449"/>
      <c r="H25" s="449"/>
      <c r="I25" s="449"/>
      <c r="J25" s="449"/>
      <c r="K25" s="449"/>
      <c r="L25" s="449"/>
    </row>
    <row r="26" spans="1:12">
      <c r="A26" s="428"/>
      <c r="C26" s="449"/>
      <c r="D26" s="449"/>
      <c r="E26" s="449"/>
      <c r="F26" s="449"/>
      <c r="G26" s="449"/>
      <c r="H26" s="449"/>
      <c r="I26" s="449"/>
      <c r="J26" s="449"/>
      <c r="K26" s="449"/>
      <c r="L26" s="449"/>
    </row>
    <row r="27" spans="1:12">
      <c r="A27" s="428"/>
      <c r="C27" s="449"/>
      <c r="D27" s="449"/>
      <c r="E27" s="449"/>
      <c r="F27" s="449"/>
      <c r="G27" s="449"/>
      <c r="H27" s="449"/>
      <c r="I27" s="449"/>
      <c r="J27" s="449"/>
      <c r="K27" s="449"/>
      <c r="L27" s="449"/>
    </row>
    <row r="28" spans="1:12">
      <c r="A28" s="428"/>
      <c r="C28" s="449"/>
      <c r="D28" s="449"/>
      <c r="E28" s="449"/>
      <c r="F28" s="449"/>
      <c r="G28" s="449"/>
      <c r="H28" s="449"/>
      <c r="I28" s="449"/>
      <c r="J28" s="449"/>
      <c r="K28" s="449"/>
      <c r="L28" s="449"/>
    </row>
    <row r="29" spans="1:12">
      <c r="A29" s="428"/>
      <c r="C29" s="449"/>
      <c r="D29" s="449"/>
      <c r="E29" s="449"/>
      <c r="F29" s="449"/>
      <c r="G29" s="449"/>
      <c r="H29" s="449"/>
      <c r="I29" s="449"/>
      <c r="J29" s="449"/>
      <c r="K29" s="449"/>
      <c r="L29" s="449"/>
    </row>
    <row r="30" spans="1:12">
      <c r="A30" s="428"/>
      <c r="C30" s="449"/>
      <c r="D30" s="449"/>
      <c r="E30" s="449"/>
      <c r="F30" s="449"/>
      <c r="G30" s="449"/>
      <c r="H30" s="449"/>
      <c r="I30" s="449"/>
      <c r="J30" s="449"/>
      <c r="K30" s="449"/>
      <c r="L30" s="449"/>
    </row>
    <row r="31" spans="1:12">
      <c r="A31" s="428"/>
      <c r="C31" s="449"/>
      <c r="D31" s="449"/>
      <c r="E31" s="449"/>
      <c r="F31" s="449"/>
      <c r="G31" s="449"/>
      <c r="H31" s="449"/>
      <c r="I31" s="449"/>
      <c r="J31" s="449"/>
      <c r="K31" s="449"/>
      <c r="L31" s="449"/>
    </row>
    <row r="32" spans="1:12">
      <c r="A32" s="428"/>
      <c r="C32" s="449"/>
      <c r="D32" s="449"/>
      <c r="E32" s="449"/>
      <c r="F32" s="449"/>
      <c r="G32" s="449"/>
      <c r="H32" s="449"/>
      <c r="I32" s="449"/>
      <c r="J32" s="449"/>
      <c r="K32" s="449"/>
      <c r="L32" s="449"/>
    </row>
    <row r="33" spans="1:12">
      <c r="A33" s="428"/>
      <c r="C33" s="449"/>
      <c r="D33" s="449"/>
      <c r="E33" s="449"/>
      <c r="F33" s="449"/>
      <c r="G33" s="449"/>
      <c r="H33" s="449"/>
      <c r="I33" s="449"/>
      <c r="J33" s="449"/>
      <c r="K33" s="449"/>
      <c r="L33" s="449"/>
    </row>
    <row r="34" spans="1:12">
      <c r="A34" s="428"/>
      <c r="C34" s="449"/>
      <c r="D34" s="449"/>
      <c r="E34" s="449"/>
      <c r="F34" s="449"/>
      <c r="G34" s="449"/>
      <c r="H34" s="449"/>
      <c r="I34" s="449"/>
      <c r="J34" s="449"/>
      <c r="K34" s="449"/>
      <c r="L34" s="449"/>
    </row>
    <row r="35" spans="1:12">
      <c r="A35" s="428"/>
      <c r="C35" s="449"/>
      <c r="D35" s="449"/>
      <c r="E35" s="449"/>
      <c r="F35" s="449"/>
      <c r="G35" s="449"/>
      <c r="H35" s="449"/>
      <c r="I35" s="449"/>
      <c r="J35" s="449"/>
      <c r="K35" s="449"/>
      <c r="L35" s="449"/>
    </row>
    <row r="36" spans="1:12">
      <c r="A36" s="428"/>
      <c r="C36" s="449"/>
      <c r="D36" s="449"/>
      <c r="E36" s="449"/>
      <c r="F36" s="449"/>
      <c r="G36" s="449"/>
      <c r="H36" s="449"/>
      <c r="I36" s="449"/>
      <c r="J36" s="449"/>
      <c r="K36" s="449"/>
      <c r="L36" s="449"/>
    </row>
    <row r="37" spans="1:12">
      <c r="A37" s="428"/>
      <c r="C37" s="449"/>
      <c r="D37" s="449"/>
      <c r="E37" s="449"/>
      <c r="F37" s="449"/>
      <c r="G37" s="449"/>
      <c r="H37" s="449"/>
      <c r="I37" s="449"/>
      <c r="J37" s="449"/>
      <c r="K37" s="449"/>
      <c r="L37" s="449"/>
    </row>
    <row r="38" spans="1:12">
      <c r="A38" s="428"/>
      <c r="C38" s="449"/>
      <c r="D38" s="449"/>
      <c r="E38" s="449"/>
      <c r="F38" s="449"/>
      <c r="G38" s="449"/>
      <c r="H38" s="449"/>
      <c r="I38" s="449"/>
      <c r="J38" s="449"/>
      <c r="K38" s="449"/>
      <c r="L38" s="449"/>
    </row>
    <row r="39" spans="1:12">
      <c r="A39" s="428"/>
      <c r="C39" s="449"/>
      <c r="D39" s="449"/>
      <c r="E39" s="449"/>
      <c r="F39" s="449"/>
      <c r="G39" s="449"/>
      <c r="H39" s="449"/>
      <c r="I39" s="449"/>
      <c r="J39" s="449"/>
      <c r="K39" s="449"/>
      <c r="L39" s="449"/>
    </row>
    <row r="40" spans="1:12">
      <c r="A40" s="428"/>
      <c r="C40" s="449"/>
      <c r="D40" s="449"/>
      <c r="E40" s="449"/>
      <c r="F40" s="449"/>
      <c r="G40" s="449"/>
      <c r="H40" s="449"/>
      <c r="I40" s="449"/>
      <c r="J40" s="449"/>
      <c r="K40" s="449"/>
      <c r="L40" s="449"/>
    </row>
    <row r="41" spans="1:12">
      <c r="A41" s="428"/>
      <c r="C41" s="449"/>
      <c r="D41" s="449"/>
      <c r="E41" s="449"/>
      <c r="F41" s="449"/>
      <c r="G41" s="449"/>
      <c r="H41" s="449"/>
      <c r="I41" s="449"/>
      <c r="J41" s="449"/>
      <c r="K41" s="449"/>
      <c r="L41" s="449"/>
    </row>
    <row r="42" spans="1:12">
      <c r="A42" s="428"/>
      <c r="C42" s="449"/>
      <c r="D42" s="449"/>
      <c r="E42" s="449"/>
      <c r="F42" s="449"/>
      <c r="G42" s="449"/>
      <c r="H42" s="449"/>
      <c r="I42" s="449"/>
      <c r="J42" s="449"/>
      <c r="K42" s="449"/>
      <c r="L42" s="449"/>
    </row>
    <row r="43" spans="1:12" s="452" customFormat="1" ht="65.25" customHeight="1">
      <c r="A43" s="1604" t="s">
        <v>2391</v>
      </c>
      <c r="B43" s="1604"/>
      <c r="C43" s="1604"/>
      <c r="D43" s="1604"/>
      <c r="E43" s="1604"/>
      <c r="F43" s="1604"/>
      <c r="G43" s="1604"/>
      <c r="H43" s="1604"/>
      <c r="I43" s="1604"/>
      <c r="J43" s="1604"/>
      <c r="K43" s="1604"/>
      <c r="L43" s="1604"/>
    </row>
    <row r="44" spans="1:12" s="452" customFormat="1" ht="14.25" customHeight="1">
      <c r="A44" s="450" t="s">
        <v>83</v>
      </c>
      <c r="B44" s="451"/>
      <c r="C44" s="451"/>
      <c r="D44" s="451"/>
      <c r="E44" s="451"/>
      <c r="F44" s="451"/>
      <c r="G44" s="451"/>
      <c r="H44" s="451"/>
      <c r="I44" s="451"/>
      <c r="J44" s="451"/>
      <c r="K44" s="451"/>
      <c r="L44" s="451"/>
    </row>
    <row r="45" spans="1:12" s="452" customFormat="1" ht="14.25" customHeight="1">
      <c r="A45" s="453" t="s">
        <v>83</v>
      </c>
      <c r="B45" s="451"/>
      <c r="C45" s="451"/>
      <c r="D45" s="451"/>
      <c r="E45" s="451"/>
      <c r="F45" s="451"/>
      <c r="G45" s="451"/>
      <c r="H45" s="451"/>
      <c r="I45" s="451"/>
      <c r="J45" s="451"/>
      <c r="K45" s="451"/>
      <c r="L45" s="451"/>
    </row>
    <row r="46" spans="1:12" s="452" customFormat="1" ht="14.25" customHeight="1">
      <c r="A46" s="450" t="s">
        <v>83</v>
      </c>
      <c r="B46" s="451"/>
      <c r="C46" s="451"/>
      <c r="D46" s="451"/>
      <c r="E46" s="451"/>
      <c r="F46" s="451"/>
      <c r="G46" s="451"/>
      <c r="H46" s="451"/>
      <c r="I46" s="451"/>
      <c r="J46" s="451"/>
      <c r="K46" s="451"/>
      <c r="L46" s="451"/>
    </row>
    <row r="47" spans="1:12" s="452" customFormat="1" ht="14.25" customHeight="1">
      <c r="A47" s="453" t="s">
        <v>83</v>
      </c>
    </row>
  </sheetData>
  <mergeCells count="1">
    <mergeCell ref="A43:L43"/>
  </mergeCells>
  <pageMargins left="0.5" right="0.5" top="1" bottom="0.5" header="0.26" footer="0.25"/>
  <pageSetup scale="70" orientation="landscape" r:id="rId1"/>
  <headerFooter scaleWithDoc="0">
    <oddFooter>&amp;R&amp;8 117</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fitToPage="1"/>
  </sheetPr>
  <dimension ref="A1:Z52"/>
  <sheetViews>
    <sheetView showGridLines="0" zoomScale="80" zoomScaleNormal="80" workbookViewId="0"/>
  </sheetViews>
  <sheetFormatPr defaultColWidth="8.77734375" defaultRowHeight="15"/>
  <cols>
    <col min="1" max="1" width="14.109375" customWidth="1"/>
    <col min="2" max="2" width="10.77734375" customWidth="1"/>
    <col min="3" max="3" width="12.77734375" customWidth="1"/>
    <col min="4" max="4" width="11" customWidth="1"/>
    <col min="5" max="5" width="3.109375" customWidth="1"/>
    <col min="6" max="6" width="10.77734375" customWidth="1"/>
    <col min="7" max="7" width="2.77734375" customWidth="1"/>
    <col min="8" max="8" width="11.77734375" customWidth="1"/>
    <col min="9" max="9" width="2.5546875" customWidth="1"/>
    <col min="10" max="10" width="11.109375" customWidth="1"/>
    <col min="11" max="11" width="2.77734375" customWidth="1"/>
    <col min="12" max="12" width="11.109375" customWidth="1"/>
    <col min="13" max="13" width="3" customWidth="1"/>
    <col min="14" max="14" width="12.5546875" customWidth="1"/>
    <col min="15" max="15" width="2.77734375" customWidth="1"/>
    <col min="16" max="16" width="11" customWidth="1"/>
    <col min="17" max="17" width="2.44140625" customWidth="1"/>
    <col min="18" max="18" width="11.109375" customWidth="1"/>
    <col min="19" max="19" width="2.77734375" customWidth="1"/>
    <col min="20" max="20" width="11.77734375" customWidth="1"/>
    <col min="21" max="21" width="2.77734375" customWidth="1"/>
    <col min="22" max="22" width="11.109375" customWidth="1"/>
    <col min="23" max="23" width="2.77734375" customWidth="1"/>
    <col min="24" max="24" width="11.44140625" customWidth="1"/>
    <col min="25" max="25" width="2.77734375" customWidth="1"/>
    <col min="26" max="26" width="11.77734375" customWidth="1"/>
    <col min="27" max="27" width="3.109375" customWidth="1"/>
  </cols>
  <sheetData>
    <row r="1" spans="1:26">
      <c r="A1" s="342" t="s">
        <v>76</v>
      </c>
      <c r="B1" s="61"/>
      <c r="C1" s="61"/>
      <c r="D1" s="61"/>
      <c r="E1" s="61"/>
      <c r="F1" s="61"/>
      <c r="G1" s="61"/>
      <c r="H1" s="61"/>
      <c r="I1" s="61"/>
      <c r="J1" s="61"/>
      <c r="K1" s="61"/>
      <c r="L1" s="61"/>
      <c r="M1" s="61"/>
      <c r="N1" s="61"/>
      <c r="O1" s="61"/>
      <c r="P1" s="61"/>
      <c r="Q1" s="61"/>
      <c r="R1" s="61"/>
      <c r="S1" s="61"/>
      <c r="T1" s="61"/>
      <c r="U1" s="61"/>
      <c r="V1" s="61"/>
      <c r="W1" s="61"/>
      <c r="X1" s="61"/>
      <c r="Y1" s="61"/>
      <c r="Z1" s="61"/>
    </row>
    <row r="2" spans="1:26">
      <c r="A2" s="61"/>
      <c r="B2" s="61"/>
      <c r="C2" s="61"/>
      <c r="D2" s="61"/>
      <c r="E2" s="61"/>
      <c r="F2" s="61"/>
      <c r="G2" s="61"/>
      <c r="H2" s="61"/>
      <c r="I2" s="61"/>
      <c r="J2" s="61"/>
      <c r="K2" s="61"/>
      <c r="L2" s="61"/>
      <c r="M2" s="61"/>
      <c r="N2" s="61"/>
      <c r="O2" s="61"/>
      <c r="P2" s="61"/>
      <c r="Q2" s="61"/>
      <c r="R2" s="61"/>
      <c r="S2" s="61"/>
      <c r="T2" s="61"/>
      <c r="U2" s="61"/>
      <c r="V2" s="61"/>
      <c r="W2" s="61"/>
      <c r="X2" s="61"/>
      <c r="Y2" s="61"/>
      <c r="Z2" s="61"/>
    </row>
    <row r="3" spans="1:26" ht="18">
      <c r="A3" s="8" t="s">
        <v>77</v>
      </c>
      <c r="B3" s="61"/>
      <c r="C3" s="61"/>
      <c r="D3" s="61"/>
      <c r="E3" s="61"/>
      <c r="F3" s="61"/>
      <c r="G3" s="61"/>
      <c r="H3" s="61"/>
      <c r="I3" s="61"/>
      <c r="J3" s="61"/>
      <c r="K3" s="61"/>
      <c r="L3" s="61"/>
      <c r="M3" s="61"/>
      <c r="N3" s="61"/>
      <c r="O3" s="61"/>
      <c r="P3" s="61"/>
      <c r="Q3" s="61"/>
      <c r="R3" s="61"/>
      <c r="S3" s="61"/>
      <c r="T3" s="61"/>
      <c r="U3" s="61"/>
      <c r="V3" s="61"/>
      <c r="W3" s="61"/>
      <c r="X3" s="6" t="s">
        <v>1179</v>
      </c>
      <c r="Y3" s="894"/>
      <c r="Z3" s="894"/>
    </row>
    <row r="4" spans="1:26" ht="18">
      <c r="A4" s="8" t="s">
        <v>1180</v>
      </c>
      <c r="B4" s="61"/>
      <c r="C4" s="61"/>
      <c r="D4" s="61"/>
      <c r="E4" s="61"/>
      <c r="F4" s="61"/>
      <c r="G4" s="61"/>
      <c r="H4" s="61"/>
      <c r="I4" s="61"/>
      <c r="J4" s="61"/>
      <c r="K4" s="61"/>
      <c r="L4" s="61"/>
      <c r="M4" s="61"/>
      <c r="N4" s="61"/>
      <c r="O4" s="61"/>
      <c r="P4" s="61"/>
      <c r="Q4" s="61"/>
      <c r="R4" s="61"/>
      <c r="S4" s="61"/>
      <c r="T4" s="61"/>
      <c r="U4" s="61"/>
      <c r="V4" s="61"/>
      <c r="W4" s="61"/>
      <c r="X4" s="61"/>
      <c r="Y4" s="61"/>
      <c r="Z4" s="61"/>
    </row>
    <row r="5" spans="1:26" ht="18">
      <c r="A5" s="163" t="s">
        <v>2278</v>
      </c>
      <c r="B5" s="61"/>
      <c r="C5" s="61"/>
      <c r="D5" s="61"/>
      <c r="E5" s="61"/>
      <c r="F5" s="61"/>
      <c r="G5" s="61"/>
      <c r="H5" s="61"/>
      <c r="I5" s="61"/>
      <c r="J5" s="61"/>
      <c r="K5" s="61"/>
      <c r="L5" s="61"/>
      <c r="M5" s="61"/>
      <c r="N5" s="61"/>
      <c r="O5" s="61"/>
      <c r="P5" s="61"/>
      <c r="Q5" s="61"/>
      <c r="R5" s="61"/>
      <c r="S5" s="61"/>
      <c r="T5" s="61"/>
      <c r="U5" s="61"/>
      <c r="V5" s="61"/>
      <c r="W5" s="61"/>
      <c r="X5" s="61"/>
      <c r="Y5" s="61"/>
      <c r="Z5" s="61"/>
    </row>
    <row r="6" spans="1:26" ht="18">
      <c r="A6" s="422" t="s">
        <v>1175</v>
      </c>
      <c r="B6" s="61"/>
      <c r="C6" s="61"/>
      <c r="D6" s="61"/>
      <c r="E6" s="61"/>
      <c r="G6" s="61"/>
      <c r="H6" s="61"/>
      <c r="I6" s="61"/>
      <c r="J6" s="61"/>
      <c r="K6" s="61"/>
      <c r="L6" s="61"/>
      <c r="M6" s="61"/>
      <c r="N6" s="61"/>
      <c r="O6" s="61"/>
      <c r="P6" s="61"/>
      <c r="Q6" s="61"/>
      <c r="R6" s="61"/>
      <c r="S6" s="61"/>
      <c r="T6" s="61"/>
      <c r="U6" s="61"/>
      <c r="V6" s="61"/>
      <c r="W6" s="61"/>
      <c r="X6" s="61"/>
      <c r="Y6" s="61"/>
      <c r="Z6" s="61"/>
    </row>
    <row r="7" spans="1:26">
      <c r="A7" s="61"/>
      <c r="B7" s="61"/>
      <c r="C7" s="61"/>
      <c r="D7" s="61"/>
      <c r="E7" s="61"/>
      <c r="F7" s="61"/>
      <c r="G7" s="61"/>
      <c r="H7" s="61"/>
      <c r="I7" s="61"/>
      <c r="J7" s="61"/>
      <c r="K7" s="61"/>
      <c r="L7" s="61"/>
      <c r="M7" s="61"/>
      <c r="N7" s="61"/>
      <c r="O7" s="61"/>
      <c r="P7" s="61"/>
      <c r="Q7" s="61"/>
      <c r="R7" s="61"/>
      <c r="S7" s="61"/>
      <c r="T7" s="61"/>
      <c r="U7" s="61"/>
      <c r="V7" s="61"/>
      <c r="W7" s="61"/>
      <c r="X7" s="61"/>
      <c r="Y7" s="61"/>
      <c r="Z7" s="61"/>
    </row>
    <row r="8" spans="1:26">
      <c r="A8" s="61"/>
      <c r="B8" s="61"/>
      <c r="C8" s="61"/>
      <c r="D8" s="61"/>
      <c r="E8" s="61"/>
      <c r="F8" s="61"/>
      <c r="G8" s="61"/>
      <c r="H8" s="61"/>
      <c r="I8" s="61"/>
      <c r="J8" s="61"/>
      <c r="K8" s="61"/>
      <c r="L8" s="61"/>
      <c r="M8" s="61"/>
      <c r="N8" s="61"/>
      <c r="O8" s="61"/>
      <c r="P8" s="61"/>
      <c r="Q8" s="61"/>
      <c r="R8" s="61"/>
      <c r="S8" s="61"/>
      <c r="T8" s="61"/>
      <c r="U8" s="61"/>
      <c r="V8" s="61"/>
      <c r="W8" s="61"/>
      <c r="X8" s="61"/>
      <c r="Y8" s="61"/>
      <c r="Z8" s="61"/>
    </row>
    <row r="9" spans="1:26" ht="15.75">
      <c r="A9" s="61"/>
      <c r="B9" s="61"/>
      <c r="C9" s="61"/>
      <c r="D9" s="61"/>
      <c r="E9" s="61"/>
      <c r="F9" s="61"/>
      <c r="G9" s="61"/>
      <c r="I9" s="46"/>
      <c r="J9" s="46"/>
      <c r="K9" s="46"/>
      <c r="L9" s="250"/>
      <c r="M9" s="250"/>
      <c r="N9" s="250"/>
      <c r="O9" s="250"/>
      <c r="P9" s="250"/>
      <c r="Q9" s="46"/>
      <c r="R9" s="46"/>
      <c r="S9" s="46"/>
      <c r="T9" s="250"/>
      <c r="U9" s="250"/>
      <c r="V9" s="61"/>
      <c r="W9" s="61"/>
      <c r="X9" s="61"/>
      <c r="Y9" s="61"/>
      <c r="Z9" s="61"/>
    </row>
    <row r="10" spans="1:26" ht="15.75">
      <c r="A10" s="61"/>
      <c r="B10" s="61"/>
      <c r="C10" s="61"/>
      <c r="D10" s="61"/>
      <c r="E10" s="61"/>
      <c r="F10" s="61"/>
      <c r="G10" s="61"/>
      <c r="H10" s="172" t="s">
        <v>1181</v>
      </c>
      <c r="I10" s="46"/>
      <c r="J10" s="46"/>
      <c r="K10" s="46"/>
      <c r="L10" s="250" t="s">
        <v>1182</v>
      </c>
      <c r="M10" s="250"/>
      <c r="N10" s="250"/>
      <c r="O10" s="250"/>
      <c r="P10" s="250"/>
      <c r="Q10" s="46"/>
      <c r="R10" s="46"/>
      <c r="S10" s="46"/>
      <c r="T10" s="250" t="s">
        <v>1183</v>
      </c>
      <c r="U10" s="250"/>
      <c r="V10" s="61"/>
      <c r="W10" s="61"/>
      <c r="X10" s="61"/>
      <c r="Y10" s="61"/>
      <c r="Z10" s="61"/>
    </row>
    <row r="11" spans="1:26" ht="15.75">
      <c r="A11" s="61"/>
      <c r="B11" s="61"/>
      <c r="C11" s="61"/>
      <c r="D11" s="61"/>
      <c r="E11" s="61"/>
      <c r="F11" s="61"/>
      <c r="G11" s="61"/>
      <c r="H11" s="172" t="s">
        <v>1184</v>
      </c>
      <c r="I11" s="46"/>
      <c r="J11" s="46"/>
      <c r="K11" s="46"/>
      <c r="L11" s="250" t="s">
        <v>710</v>
      </c>
      <c r="M11" s="250"/>
      <c r="N11" s="250"/>
      <c r="O11" s="250"/>
      <c r="P11" s="250"/>
      <c r="Q11" s="46"/>
      <c r="R11" s="46"/>
      <c r="S11" s="46"/>
      <c r="T11" s="250" t="s">
        <v>1185</v>
      </c>
      <c r="U11" s="250"/>
      <c r="V11" s="61"/>
      <c r="W11" s="61"/>
      <c r="X11" s="61"/>
      <c r="Y11" s="61"/>
      <c r="Z11" s="61"/>
    </row>
    <row r="12" spans="1:26">
      <c r="A12" s="400"/>
      <c r="B12" s="400"/>
      <c r="C12" s="400"/>
      <c r="D12" s="400"/>
      <c r="E12" s="400"/>
      <c r="F12" s="400"/>
      <c r="G12" s="400"/>
      <c r="H12" s="400"/>
      <c r="I12" s="400"/>
      <c r="J12" s="400"/>
      <c r="K12" s="400"/>
      <c r="L12" s="400"/>
      <c r="M12" s="400"/>
      <c r="N12" s="400"/>
      <c r="O12" s="400"/>
      <c r="P12" s="400"/>
      <c r="Q12" s="400"/>
      <c r="R12" s="400"/>
      <c r="S12" s="400"/>
      <c r="T12" s="400"/>
      <c r="U12" s="400"/>
      <c r="V12" s="61"/>
      <c r="W12" s="61"/>
      <c r="X12" s="61"/>
      <c r="Y12" s="61"/>
      <c r="Z12" s="61"/>
    </row>
    <row r="13" spans="1:26">
      <c r="A13" s="613" t="s">
        <v>1186</v>
      </c>
      <c r="B13" s="61"/>
      <c r="C13" s="61"/>
      <c r="D13" s="61"/>
      <c r="E13" s="61"/>
      <c r="F13" s="61"/>
      <c r="G13" s="61"/>
      <c r="H13" s="276">
        <v>4.1029999999999997E-2</v>
      </c>
      <c r="I13" s="61"/>
      <c r="J13" s="61"/>
      <c r="K13" s="61"/>
      <c r="L13" s="61"/>
      <c r="M13" s="61"/>
      <c r="N13" s="818">
        <v>85283.729000000007</v>
      </c>
      <c r="O13" s="61"/>
      <c r="P13" s="61"/>
      <c r="Q13" s="61"/>
      <c r="R13" s="61"/>
      <c r="S13" s="61"/>
      <c r="T13" s="818">
        <v>3517.866</v>
      </c>
      <c r="U13" s="277" t="s">
        <v>482</v>
      </c>
      <c r="V13" s="61"/>
      <c r="W13" s="61"/>
      <c r="X13" s="614"/>
      <c r="Y13" s="61"/>
      <c r="Z13" s="61"/>
    </row>
    <row r="14" spans="1:26">
      <c r="A14" s="61"/>
      <c r="B14" s="61"/>
      <c r="C14" s="61"/>
      <c r="D14" s="61"/>
      <c r="E14" s="61"/>
      <c r="F14" s="61"/>
      <c r="G14" s="61"/>
      <c r="H14" s="276"/>
      <c r="I14" s="61"/>
      <c r="J14" s="61"/>
      <c r="K14" s="61"/>
      <c r="L14" s="61"/>
      <c r="M14" s="61"/>
      <c r="N14" s="819"/>
      <c r="O14" s="61"/>
      <c r="P14" s="61"/>
      <c r="Q14" s="61"/>
      <c r="R14" s="61"/>
      <c r="S14" s="61"/>
      <c r="T14" s="819"/>
      <c r="U14" s="277"/>
      <c r="V14" s="61"/>
      <c r="W14" s="61"/>
      <c r="X14" s="61"/>
      <c r="Y14" s="61"/>
      <c r="Z14" s="61"/>
    </row>
    <row r="15" spans="1:26">
      <c r="A15" s="61" t="s">
        <v>1187</v>
      </c>
      <c r="B15" s="61"/>
      <c r="C15" s="61"/>
      <c r="D15" s="61"/>
      <c r="E15" s="61"/>
      <c r="F15" s="61"/>
      <c r="G15" s="61"/>
      <c r="H15" s="276">
        <v>3.6670000000000001E-2</v>
      </c>
      <c r="I15" s="61"/>
      <c r="J15" s="61"/>
      <c r="K15" s="61"/>
      <c r="L15" s="61"/>
      <c r="M15" s="61"/>
      <c r="N15" s="789">
        <v>604.71400000000006</v>
      </c>
      <c r="O15" s="61"/>
      <c r="P15" s="61"/>
      <c r="Q15" s="61"/>
      <c r="R15" s="61"/>
      <c r="S15" s="61"/>
      <c r="T15" s="789">
        <v>22.172999999999998</v>
      </c>
      <c r="U15" s="277"/>
      <c r="V15" s="61"/>
      <c r="W15" s="61"/>
      <c r="X15" s="61"/>
      <c r="Y15" s="61"/>
      <c r="Z15" s="61"/>
    </row>
    <row r="16" spans="1:26">
      <c r="A16" s="61"/>
      <c r="B16" s="61"/>
      <c r="C16" s="61"/>
      <c r="D16" s="61"/>
      <c r="E16" s="61"/>
      <c r="F16" s="61"/>
      <c r="G16" s="61"/>
      <c r="H16" s="276"/>
      <c r="I16" s="61"/>
      <c r="J16" s="61"/>
      <c r="K16" s="61"/>
      <c r="L16" s="61"/>
      <c r="M16" s="61"/>
      <c r="N16" s="615"/>
      <c r="O16" s="61"/>
      <c r="P16" s="61"/>
      <c r="Q16" s="61"/>
      <c r="R16" s="61"/>
      <c r="S16" s="61"/>
      <c r="T16" s="615"/>
      <c r="U16" s="277"/>
      <c r="V16" s="61"/>
      <c r="W16" s="61"/>
      <c r="X16" s="61"/>
      <c r="Y16" s="61"/>
      <c r="Z16" s="61"/>
    </row>
    <row r="17" spans="1:26">
      <c r="A17" s="61" t="s">
        <v>1188</v>
      </c>
      <c r="B17" s="61"/>
      <c r="C17" s="61"/>
      <c r="D17" s="61"/>
      <c r="E17" s="61"/>
      <c r="F17" s="61"/>
      <c r="G17" s="61"/>
      <c r="H17" s="276"/>
      <c r="I17" s="61"/>
      <c r="J17" s="61"/>
      <c r="K17" s="61"/>
      <c r="L17" s="61"/>
      <c r="M17" s="61"/>
      <c r="N17" s="615"/>
      <c r="O17" s="61"/>
      <c r="P17" s="61"/>
      <c r="Q17" s="61"/>
      <c r="R17" s="61"/>
      <c r="S17" s="61"/>
      <c r="T17" s="615"/>
      <c r="U17" s="277"/>
      <c r="V17" s="61"/>
      <c r="W17" s="61"/>
      <c r="X17" s="61"/>
      <c r="Y17" s="61"/>
      <c r="Z17" s="61"/>
    </row>
    <row r="18" spans="1:26">
      <c r="A18" t="s">
        <v>1189</v>
      </c>
      <c r="B18" s="61"/>
      <c r="C18" s="61"/>
      <c r="D18" s="61"/>
      <c r="E18" s="61"/>
      <c r="F18" s="61"/>
      <c r="G18" s="61"/>
      <c r="H18" s="276">
        <v>4.011E-2</v>
      </c>
      <c r="I18" s="61"/>
      <c r="J18" s="61"/>
      <c r="K18" s="61"/>
      <c r="L18" s="61"/>
      <c r="M18" s="61"/>
      <c r="N18" s="789">
        <v>70.551000000000002</v>
      </c>
      <c r="O18" s="61"/>
      <c r="P18" s="61"/>
      <c r="Q18" s="61"/>
      <c r="R18" s="61"/>
      <c r="S18" s="61"/>
      <c r="T18" s="789">
        <v>2.83</v>
      </c>
      <c r="U18" s="279" t="s">
        <v>83</v>
      </c>
      <c r="V18" s="61"/>
      <c r="W18" s="61"/>
      <c r="X18" s="61"/>
      <c r="Y18" s="61"/>
      <c r="Z18" s="61"/>
    </row>
    <row r="19" spans="1:26">
      <c r="A19" s="61" t="s">
        <v>1190</v>
      </c>
      <c r="B19" s="61"/>
      <c r="C19" s="61"/>
      <c r="D19" s="61"/>
      <c r="E19" s="61"/>
      <c r="F19" s="61"/>
      <c r="G19" s="61"/>
      <c r="H19" s="276">
        <v>4.2509999999999999E-2</v>
      </c>
      <c r="I19" s="61"/>
      <c r="J19" s="61"/>
      <c r="K19" s="61"/>
      <c r="L19" s="61"/>
      <c r="M19" s="61"/>
      <c r="N19" s="789">
        <v>4.78</v>
      </c>
      <c r="O19" s="61"/>
      <c r="P19" s="61"/>
      <c r="Q19" s="61"/>
      <c r="R19" s="61"/>
      <c r="S19" s="61"/>
      <c r="T19" s="789">
        <v>0.20300000000000001</v>
      </c>
      <c r="U19" s="182"/>
      <c r="V19" s="61"/>
      <c r="W19" s="61"/>
      <c r="X19" s="61"/>
      <c r="Y19" s="61"/>
      <c r="Z19" s="61"/>
    </row>
    <row r="20" spans="1:26">
      <c r="A20" t="s">
        <v>1191</v>
      </c>
      <c r="B20" s="61"/>
      <c r="C20" s="61"/>
      <c r="D20" s="61"/>
      <c r="E20" s="61"/>
      <c r="F20" s="61"/>
      <c r="G20" s="61"/>
      <c r="H20" s="278">
        <v>2.945E-2</v>
      </c>
      <c r="I20" s="61"/>
      <c r="J20" s="61"/>
      <c r="K20" s="61"/>
      <c r="L20" s="61"/>
      <c r="M20" s="61"/>
      <c r="N20" s="789">
        <v>8.49</v>
      </c>
      <c r="O20" s="61"/>
      <c r="P20" s="61"/>
      <c r="Q20" s="61"/>
      <c r="R20" s="61"/>
      <c r="S20" s="61"/>
      <c r="T20" s="789">
        <v>0.25</v>
      </c>
      <c r="U20" s="182"/>
      <c r="V20" s="61"/>
      <c r="W20" s="61"/>
      <c r="X20" s="61"/>
      <c r="Y20" s="61"/>
      <c r="Z20" s="61"/>
    </row>
    <row r="21" spans="1:26" ht="15.75">
      <c r="A21" s="46"/>
      <c r="B21" s="61"/>
      <c r="C21" s="61"/>
      <c r="D21" s="61"/>
      <c r="E21" s="61"/>
      <c r="F21" s="61"/>
      <c r="G21" s="61"/>
      <c r="H21" s="61"/>
      <c r="I21" s="61"/>
      <c r="J21" s="61"/>
      <c r="K21" s="61"/>
      <c r="L21" s="61"/>
      <c r="M21" s="61"/>
      <c r="N21" s="615"/>
      <c r="O21" s="61"/>
      <c r="P21" s="61"/>
      <c r="Q21" s="61"/>
      <c r="R21" s="61"/>
      <c r="S21" s="61"/>
      <c r="T21" s="182"/>
      <c r="U21" s="182"/>
      <c r="V21" s="61"/>
      <c r="W21" s="61"/>
      <c r="X21" s="61"/>
      <c r="Y21" s="61"/>
      <c r="Z21" s="61"/>
    </row>
    <row r="22" spans="1:26" ht="15.75">
      <c r="A22" s="46"/>
      <c r="B22" s="61"/>
      <c r="C22" s="61"/>
      <c r="D22" s="61"/>
      <c r="E22" s="61"/>
      <c r="F22" s="61"/>
      <c r="G22" s="61"/>
      <c r="H22" s="61"/>
      <c r="I22" s="61"/>
      <c r="J22" s="61"/>
      <c r="K22" s="61"/>
      <c r="L22" s="61"/>
      <c r="M22" s="61"/>
      <c r="N22" s="61"/>
      <c r="O22" s="61"/>
      <c r="P22" s="61"/>
      <c r="Q22" s="61"/>
      <c r="R22" s="61"/>
      <c r="S22" s="61"/>
      <c r="T22" s="182"/>
      <c r="U22" s="182"/>
      <c r="V22" s="61"/>
      <c r="W22" s="61"/>
      <c r="X22" s="61"/>
      <c r="Y22" s="61"/>
      <c r="Z22" s="61"/>
    </row>
    <row r="23" spans="1:26" ht="15.75">
      <c r="A23" s="61"/>
      <c r="B23" s="61"/>
      <c r="C23" s="616" t="s">
        <v>2296</v>
      </c>
      <c r="D23" s="1422"/>
      <c r="E23" s="617"/>
      <c r="F23" s="617"/>
      <c r="G23" s="617"/>
      <c r="H23" s="617"/>
      <c r="I23" s="617"/>
      <c r="J23" s="617"/>
      <c r="K23" s="617"/>
      <c r="L23" s="617"/>
      <c r="M23" s="617"/>
      <c r="N23" s="785"/>
      <c r="O23" s="617"/>
      <c r="P23" s="617"/>
      <c r="Q23" s="617"/>
      <c r="R23" s="617"/>
      <c r="S23" s="617"/>
      <c r="T23" s="617"/>
      <c r="U23" s="617"/>
      <c r="V23" s="617"/>
      <c r="W23" s="617"/>
      <c r="X23" s="617"/>
      <c r="Y23" s="617"/>
      <c r="Z23" s="617"/>
    </row>
    <row r="24" spans="1:26" ht="15.75">
      <c r="A24" s="46"/>
      <c r="B24" s="61"/>
      <c r="C24" s="61"/>
      <c r="D24" s="250"/>
      <c r="E24" s="617"/>
      <c r="F24" s="617"/>
      <c r="G24" s="617"/>
      <c r="H24" s="617"/>
      <c r="I24" s="617"/>
      <c r="J24" s="617"/>
      <c r="K24" s="617"/>
      <c r="L24" s="617"/>
      <c r="M24" s="617"/>
      <c r="N24" s="617"/>
      <c r="O24" s="617"/>
      <c r="P24" s="617"/>
      <c r="Q24" s="617"/>
      <c r="R24" s="617"/>
      <c r="S24" s="617"/>
      <c r="T24" s="617"/>
      <c r="U24" s="617"/>
      <c r="V24" s="617"/>
      <c r="W24" s="617"/>
      <c r="X24" s="617"/>
      <c r="Y24" s="617"/>
      <c r="Z24" s="617"/>
    </row>
    <row r="25" spans="1:26" ht="15.75">
      <c r="A25" s="46"/>
      <c r="B25" s="61"/>
      <c r="C25" s="61"/>
      <c r="D25" s="46"/>
      <c r="E25" s="61"/>
      <c r="F25" s="61"/>
      <c r="G25" s="61"/>
      <c r="H25" s="61"/>
      <c r="I25" s="61"/>
      <c r="J25" s="61"/>
      <c r="K25" s="61"/>
      <c r="L25" s="61"/>
      <c r="M25" s="61"/>
      <c r="N25" s="61"/>
      <c r="O25" s="61"/>
      <c r="P25" s="61"/>
      <c r="Q25" s="61"/>
      <c r="R25" s="61"/>
      <c r="S25" s="61"/>
      <c r="T25" s="61"/>
      <c r="U25" s="61"/>
      <c r="V25" s="61"/>
      <c r="W25" s="61"/>
      <c r="X25" s="61"/>
      <c r="Y25" s="61"/>
      <c r="Z25" s="61"/>
    </row>
    <row r="26" spans="1:26" ht="15.75">
      <c r="A26" s="46"/>
      <c r="B26" s="61"/>
      <c r="C26" s="61"/>
      <c r="D26" s="242" t="s">
        <v>1192</v>
      </c>
      <c r="E26" s="864"/>
      <c r="F26" s="242" t="s">
        <v>1193</v>
      </c>
      <c r="G26" s="864"/>
      <c r="H26" s="242" t="s">
        <v>1194</v>
      </c>
      <c r="I26" s="864"/>
      <c r="J26" s="242" t="s">
        <v>1195</v>
      </c>
      <c r="K26" s="864"/>
      <c r="L26" s="242" t="s">
        <v>1196</v>
      </c>
      <c r="M26" s="864"/>
      <c r="N26" s="242" t="s">
        <v>1197</v>
      </c>
      <c r="O26" s="864"/>
      <c r="P26" s="242" t="s">
        <v>1198</v>
      </c>
      <c r="Q26" s="864"/>
      <c r="R26" s="242" t="s">
        <v>1199</v>
      </c>
      <c r="S26" s="864"/>
      <c r="T26" s="242" t="s">
        <v>1200</v>
      </c>
      <c r="U26" s="864"/>
      <c r="V26" s="242" t="s">
        <v>1201</v>
      </c>
      <c r="W26" s="864"/>
      <c r="X26" s="242" t="s">
        <v>1202</v>
      </c>
      <c r="Y26" s="864"/>
      <c r="Z26" s="242" t="s">
        <v>1203</v>
      </c>
    </row>
    <row r="27" spans="1:26">
      <c r="A27" s="400" t="s">
        <v>1204</v>
      </c>
      <c r="B27" s="400"/>
      <c r="C27" s="400"/>
      <c r="D27" s="401"/>
      <c r="E27" s="401"/>
      <c r="F27" s="401"/>
    </row>
    <row r="28" spans="1:26">
      <c r="A28" s="61" t="s">
        <v>1205</v>
      </c>
      <c r="B28" s="61"/>
      <c r="C28" s="61"/>
      <c r="D28" s="276">
        <v>4.3650000000000001E-2</v>
      </c>
      <c r="E28" s="278"/>
      <c r="F28" s="276">
        <v>4.3240000000000001E-2</v>
      </c>
      <c r="G28" s="278"/>
      <c r="H28" s="276">
        <v>4.335E-2</v>
      </c>
      <c r="I28" s="278"/>
      <c r="J28" s="276">
        <v>4.3929999999999997E-2</v>
      </c>
      <c r="K28" s="278"/>
      <c r="L28" s="276">
        <v>4.308E-2</v>
      </c>
      <c r="M28" s="278"/>
      <c r="N28" s="276">
        <v>4.2169999999999999E-2</v>
      </c>
      <c r="O28" s="278"/>
      <c r="P28" s="276">
        <v>4.1230000000000003E-2</v>
      </c>
      <c r="Q28" s="278"/>
      <c r="R28" s="276">
        <v>4.0099999999999997E-2</v>
      </c>
      <c r="S28" s="278"/>
      <c r="T28" s="276">
        <v>3.9219999999999998E-2</v>
      </c>
      <c r="U28" s="278"/>
      <c r="V28" s="276">
        <v>3.7629999999999997E-2</v>
      </c>
      <c r="W28" s="278"/>
      <c r="X28" s="276">
        <v>3.7010000000000001E-2</v>
      </c>
      <c r="Y28" s="278"/>
      <c r="Z28" s="276">
        <v>3.7569999999999999E-2</v>
      </c>
    </row>
    <row r="29" spans="1:26" ht="15.75">
      <c r="A29" s="61" t="s">
        <v>1206</v>
      </c>
      <c r="B29" s="61"/>
      <c r="C29" s="724"/>
      <c r="D29" s="790">
        <v>89456.244999999995</v>
      </c>
      <c r="E29" s="791"/>
      <c r="F29" s="790">
        <v>89928.319000000003</v>
      </c>
      <c r="G29" s="791"/>
      <c r="H29" s="790">
        <v>85558.361000000004</v>
      </c>
      <c r="I29" s="791"/>
      <c r="J29" s="790">
        <v>81988.248000000007</v>
      </c>
      <c r="K29" s="791"/>
      <c r="L29" s="790">
        <v>83059.975000000006</v>
      </c>
      <c r="M29" s="791"/>
      <c r="N29" s="790">
        <v>86620.994999999995</v>
      </c>
      <c r="O29" s="791"/>
      <c r="P29" s="790">
        <v>83484.138000000006</v>
      </c>
      <c r="Q29" s="791"/>
      <c r="R29" s="790">
        <v>80041.282999999996</v>
      </c>
      <c r="S29" s="791"/>
      <c r="T29" s="790">
        <v>80201.455000000002</v>
      </c>
      <c r="U29" s="791"/>
      <c r="V29" s="790">
        <v>85338.521999999997</v>
      </c>
      <c r="W29" s="791"/>
      <c r="X29" s="790">
        <v>89539.813999999998</v>
      </c>
      <c r="Y29" s="791"/>
      <c r="Z29" s="790">
        <v>91388.073999999993</v>
      </c>
    </row>
    <row r="30" spans="1:26">
      <c r="A30" s="61"/>
      <c r="B30" s="61"/>
      <c r="C30" s="61"/>
      <c r="D30" s="61"/>
      <c r="E30" s="61"/>
      <c r="F30" s="61"/>
      <c r="G30" s="61"/>
      <c r="H30" s="61"/>
      <c r="I30" s="61"/>
      <c r="J30" s="61"/>
      <c r="K30" s="61"/>
      <c r="L30" s="61"/>
      <c r="M30" s="61"/>
      <c r="N30" s="61"/>
      <c r="O30" s="61"/>
      <c r="P30" s="61"/>
      <c r="Q30" s="61"/>
      <c r="R30" s="61"/>
      <c r="S30" s="61"/>
      <c r="T30" s="61"/>
      <c r="U30" s="61"/>
      <c r="V30" s="61"/>
      <c r="W30" s="61"/>
      <c r="X30" s="61"/>
      <c r="Y30" s="61"/>
      <c r="Z30" s="61"/>
    </row>
    <row r="31" spans="1:26">
      <c r="A31" s="61" t="s">
        <v>1187</v>
      </c>
      <c r="B31" s="61"/>
      <c r="C31" s="61"/>
      <c r="W31" s="61"/>
      <c r="X31" s="61"/>
      <c r="Y31" s="61"/>
      <c r="Z31" s="61"/>
    </row>
    <row r="32" spans="1:26">
      <c r="A32" s="61" t="s">
        <v>1205</v>
      </c>
      <c r="B32" s="61"/>
      <c r="C32" s="61"/>
      <c r="D32" s="276">
        <v>4.3159999999999997E-2</v>
      </c>
      <c r="E32" s="792"/>
      <c r="F32" s="276">
        <v>4.3189999999999999E-2</v>
      </c>
      <c r="G32" s="278"/>
      <c r="H32" s="276">
        <v>4.2439999999999999E-2</v>
      </c>
      <c r="I32" s="278"/>
      <c r="J32" s="276">
        <v>4.6149999999999997E-2</v>
      </c>
      <c r="K32" s="278"/>
      <c r="L32" s="276">
        <v>2.955E-2</v>
      </c>
      <c r="M32" s="278"/>
      <c r="N32" s="276">
        <v>0</v>
      </c>
      <c r="O32" s="278"/>
      <c r="P32" s="276">
        <v>4.054E-2</v>
      </c>
      <c r="Q32" s="278"/>
      <c r="R32" s="276">
        <v>4.0410000000000001E-2</v>
      </c>
      <c r="S32" s="278"/>
      <c r="T32" s="276">
        <v>3.9100000000000003E-2</v>
      </c>
      <c r="U32" s="278"/>
      <c r="V32" s="276">
        <v>3.5810000000000002E-2</v>
      </c>
      <c r="W32" s="278"/>
      <c r="X32" s="276">
        <v>3.5920000000000001E-2</v>
      </c>
      <c r="Y32" s="278"/>
      <c r="Z32" s="276">
        <v>3.5839999999999997E-2</v>
      </c>
    </row>
    <row r="33" spans="1:26">
      <c r="A33" s="61" t="s">
        <v>1206</v>
      </c>
      <c r="C33" s="61"/>
      <c r="D33" s="790">
        <v>238.1</v>
      </c>
      <c r="E33" s="790"/>
      <c r="F33" s="790">
        <v>159.30000000000001</v>
      </c>
      <c r="G33" s="790"/>
      <c r="H33" s="790">
        <v>186.8</v>
      </c>
      <c r="I33" s="790"/>
      <c r="J33" s="790">
        <v>2827</v>
      </c>
      <c r="K33" s="790"/>
      <c r="L33" s="790">
        <v>643</v>
      </c>
      <c r="M33" s="790"/>
      <c r="N33" s="790">
        <v>0</v>
      </c>
      <c r="O33" s="790"/>
      <c r="P33" s="790">
        <v>301</v>
      </c>
      <c r="Q33" s="790"/>
      <c r="R33" s="790">
        <v>219.1</v>
      </c>
      <c r="S33" s="790"/>
      <c r="T33" s="790">
        <v>24.1</v>
      </c>
      <c r="U33" s="790"/>
      <c r="V33" s="790">
        <v>1122.5</v>
      </c>
      <c r="W33" s="790"/>
      <c r="X33" s="790">
        <v>677.4</v>
      </c>
      <c r="Y33" s="790"/>
      <c r="Z33" s="790">
        <v>386.4</v>
      </c>
    </row>
    <row r="34" spans="1:26">
      <c r="A34" s="61"/>
      <c r="B34" s="61"/>
      <c r="C34" s="61"/>
      <c r="D34" s="277"/>
      <c r="E34" s="277"/>
      <c r="F34" s="277"/>
      <c r="G34" s="277"/>
      <c r="H34" s="277"/>
      <c r="I34" s="277"/>
      <c r="J34" s="277"/>
      <c r="K34" s="277"/>
      <c r="L34" s="277"/>
      <c r="M34" s="277"/>
      <c r="N34" s="277"/>
      <c r="O34" s="277"/>
      <c r="P34" s="277"/>
      <c r="Q34" s="277"/>
      <c r="R34" s="277"/>
      <c r="S34" s="277"/>
      <c r="T34" s="277"/>
      <c r="U34" s="277"/>
      <c r="V34" s="277"/>
      <c r="W34" s="277"/>
      <c r="X34" s="277"/>
      <c r="Y34" s="277"/>
      <c r="Z34" s="277"/>
    </row>
    <row r="35" spans="1:26">
      <c r="A35" t="s">
        <v>1207</v>
      </c>
      <c r="B35" s="61"/>
      <c r="C35" s="61"/>
      <c r="D35" s="61"/>
      <c r="E35" s="61"/>
      <c r="F35" s="61"/>
      <c r="G35" s="61"/>
      <c r="H35" s="61"/>
      <c r="I35" s="61"/>
      <c r="J35" s="61"/>
      <c r="K35" s="61"/>
      <c r="L35" s="61"/>
      <c r="M35" s="61"/>
      <c r="N35" s="61"/>
      <c r="O35" s="61"/>
      <c r="P35" s="61"/>
      <c r="Q35" s="61"/>
      <c r="R35" s="61"/>
      <c r="S35" s="61"/>
      <c r="T35" s="61"/>
      <c r="U35" s="61"/>
      <c r="V35" s="61"/>
      <c r="W35" s="61"/>
      <c r="X35" s="61"/>
      <c r="Y35" s="61"/>
      <c r="Z35" s="61"/>
    </row>
    <row r="36" spans="1:26">
      <c r="A36" t="s">
        <v>2121</v>
      </c>
      <c r="B36" s="61"/>
      <c r="C36" s="61"/>
      <c r="D36" s="276">
        <v>4.0550000000000003E-2</v>
      </c>
      <c r="E36" s="278"/>
      <c r="F36" s="276">
        <v>4.027E-2</v>
      </c>
      <c r="G36" s="278"/>
      <c r="H36" s="276">
        <v>3.9750000000000001E-2</v>
      </c>
      <c r="I36" s="278"/>
      <c r="J36" s="276">
        <v>3.9469999999999998E-2</v>
      </c>
      <c r="K36" s="278"/>
      <c r="L36" s="276">
        <v>3.9809999999999998E-2</v>
      </c>
      <c r="M36" s="278"/>
      <c r="N36" s="276">
        <v>4.0189999999999997E-2</v>
      </c>
      <c r="O36" s="278"/>
      <c r="P36" s="276">
        <v>3.8649999999999997E-2</v>
      </c>
      <c r="Q36" s="278"/>
      <c r="R36" s="276">
        <v>3.8300000000000001E-2</v>
      </c>
      <c r="S36" s="278"/>
      <c r="T36" s="276">
        <v>3.8289999999999998E-2</v>
      </c>
      <c r="U36" s="278"/>
      <c r="V36" s="276">
        <v>3.8289999999999998E-2</v>
      </c>
      <c r="W36" s="278"/>
      <c r="X36" s="276">
        <v>3.7819999999999999E-2</v>
      </c>
      <c r="Y36" s="278"/>
      <c r="Z36" s="276">
        <v>3.6920000000000001E-2</v>
      </c>
    </row>
    <row r="37" spans="1:26">
      <c r="A37" s="61" t="s">
        <v>1206</v>
      </c>
      <c r="B37" s="61"/>
      <c r="C37" s="61"/>
      <c r="D37" s="790">
        <v>103.9</v>
      </c>
      <c r="E37" s="790"/>
      <c r="F37" s="790">
        <v>101.1</v>
      </c>
      <c r="G37" s="790"/>
      <c r="H37" s="790">
        <v>99.712000000000003</v>
      </c>
      <c r="I37" s="790"/>
      <c r="J37" s="790">
        <v>93.9</v>
      </c>
      <c r="K37" s="790"/>
      <c r="L37" s="790">
        <v>92</v>
      </c>
      <c r="M37" s="790"/>
      <c r="N37" s="790">
        <v>78.900000000000006</v>
      </c>
      <c r="O37" s="790"/>
      <c r="P37" s="790">
        <v>78.7</v>
      </c>
      <c r="Q37" s="790"/>
      <c r="R37" s="790">
        <v>71.5</v>
      </c>
      <c r="S37" s="790"/>
      <c r="T37" s="790">
        <v>71.400000000000006</v>
      </c>
      <c r="U37" s="790"/>
      <c r="V37" s="790">
        <v>71.36</v>
      </c>
      <c r="W37" s="790"/>
      <c r="X37" s="790">
        <v>70.888999999999996</v>
      </c>
      <c r="Y37" s="790"/>
      <c r="Z37" s="790">
        <v>71.863</v>
      </c>
    </row>
    <row r="38" spans="1:26">
      <c r="A38" s="61"/>
      <c r="B38" s="61"/>
      <c r="C38" s="61"/>
      <c r="D38" s="61"/>
      <c r="E38" s="61"/>
      <c r="F38" s="61"/>
      <c r="G38" s="61"/>
      <c r="H38" s="61"/>
      <c r="I38" s="61"/>
      <c r="J38" s="61"/>
      <c r="K38" s="61"/>
      <c r="L38" s="61"/>
      <c r="M38" s="61"/>
      <c r="N38" s="61"/>
      <c r="O38" s="61"/>
      <c r="P38" s="61"/>
      <c r="Q38" s="61"/>
      <c r="R38" s="61"/>
      <c r="S38" s="61"/>
      <c r="T38" s="61"/>
      <c r="U38" s="61"/>
      <c r="V38" s="61"/>
      <c r="W38" s="61"/>
      <c r="X38" s="61"/>
      <c r="Y38" s="61"/>
      <c r="Z38" s="61"/>
    </row>
    <row r="42" spans="1:26" ht="50.25" customHeight="1">
      <c r="A42" s="1605" t="s">
        <v>2391</v>
      </c>
      <c r="B42" s="1606"/>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row>
    <row r="43" spans="1:26">
      <c r="A43" s="450" t="s">
        <v>83</v>
      </c>
      <c r="B43" s="61"/>
      <c r="C43" s="61"/>
      <c r="D43" s="61"/>
      <c r="E43" s="61"/>
      <c r="F43" s="61"/>
      <c r="G43" s="61"/>
      <c r="H43" s="61"/>
      <c r="I43" s="61"/>
      <c r="J43" s="61"/>
      <c r="K43" s="61"/>
      <c r="L43" s="61"/>
      <c r="M43" s="61"/>
      <c r="N43" s="61"/>
      <c r="O43" s="61"/>
      <c r="P43" s="61"/>
      <c r="Q43" s="61"/>
      <c r="R43" s="61"/>
      <c r="S43" s="61"/>
      <c r="T43" s="61"/>
      <c r="U43" s="61"/>
      <c r="V43" s="61"/>
      <c r="W43" s="61"/>
      <c r="X43" s="61"/>
      <c r="Y43" s="61"/>
      <c r="Z43" s="61"/>
    </row>
    <row r="44" spans="1:26">
      <c r="A44" s="453" t="s">
        <v>83</v>
      </c>
      <c r="B44" s="61"/>
      <c r="C44" s="61"/>
      <c r="D44" s="61"/>
      <c r="E44" s="61"/>
      <c r="F44" s="61"/>
      <c r="G44" s="61"/>
      <c r="H44" s="61"/>
      <c r="I44" s="61"/>
      <c r="J44" s="61"/>
      <c r="K44" s="61"/>
      <c r="L44" s="61"/>
      <c r="M44" s="61"/>
      <c r="N44" s="61"/>
      <c r="O44" s="61"/>
      <c r="P44" s="61"/>
      <c r="Q44" s="61"/>
      <c r="R44" s="61"/>
      <c r="S44" s="61"/>
      <c r="T44" s="61"/>
      <c r="U44" s="61"/>
      <c r="V44" s="61"/>
      <c r="W44" s="61"/>
      <c r="X44" s="61"/>
      <c r="Y44" s="61"/>
      <c r="Z44" s="61"/>
    </row>
    <row r="45" spans="1:26" ht="15.75">
      <c r="A45" s="450" t="s">
        <v>83</v>
      </c>
      <c r="B45" s="46"/>
      <c r="C45" s="61"/>
      <c r="D45" s="61"/>
      <c r="E45" s="61"/>
      <c r="F45" s="61"/>
      <c r="G45" s="61"/>
      <c r="H45" s="61"/>
      <c r="I45" s="61"/>
      <c r="J45" s="61"/>
      <c r="K45" s="61"/>
      <c r="L45" s="61"/>
      <c r="M45" s="61"/>
      <c r="N45" s="61"/>
      <c r="O45" s="61"/>
      <c r="P45" s="61"/>
      <c r="Q45" s="61"/>
      <c r="R45" s="61"/>
      <c r="S45" s="61"/>
      <c r="T45" s="61"/>
      <c r="U45" s="61"/>
      <c r="V45" s="61"/>
      <c r="W45" s="61"/>
      <c r="X45" s="61"/>
      <c r="Y45" s="61"/>
      <c r="Z45" s="61"/>
    </row>
    <row r="46" spans="1:26" ht="15.75">
      <c r="A46" s="453" t="s">
        <v>83</v>
      </c>
      <c r="B46" s="46"/>
    </row>
    <row r="47" spans="1:26">
      <c r="A47" s="450" t="s">
        <v>83</v>
      </c>
      <c r="B47" s="61"/>
      <c r="C47" s="61"/>
      <c r="D47" s="61"/>
      <c r="E47" s="61"/>
      <c r="F47" s="61"/>
      <c r="G47" s="61"/>
      <c r="H47" s="61"/>
      <c r="I47" s="61"/>
      <c r="J47" s="61"/>
      <c r="K47" s="61"/>
      <c r="L47" s="61"/>
      <c r="M47" s="61"/>
      <c r="N47" s="61"/>
      <c r="O47" s="61"/>
      <c r="P47" s="61"/>
      <c r="Q47" s="61"/>
      <c r="R47" s="61"/>
      <c r="S47" s="61"/>
      <c r="T47" s="61"/>
      <c r="U47" s="61"/>
      <c r="V47" s="61"/>
      <c r="W47" s="61"/>
      <c r="X47" s="61"/>
      <c r="Y47" s="61"/>
      <c r="Z47" s="61"/>
    </row>
    <row r="48" spans="1:26">
      <c r="A48" s="453" t="s">
        <v>83</v>
      </c>
      <c r="B48" s="61"/>
      <c r="C48" s="61"/>
      <c r="D48" s="61"/>
      <c r="E48" s="61"/>
      <c r="F48" s="61"/>
      <c r="G48" s="61"/>
      <c r="H48" s="61"/>
      <c r="I48" s="61"/>
      <c r="J48" s="61"/>
      <c r="K48" s="61"/>
      <c r="L48" s="61"/>
      <c r="M48" s="61"/>
      <c r="N48" s="61"/>
      <c r="O48" s="61"/>
      <c r="P48" s="61"/>
      <c r="Q48" s="61"/>
      <c r="R48" s="61"/>
      <c r="S48" s="61"/>
      <c r="T48" s="61"/>
      <c r="U48" s="61"/>
      <c r="V48" s="61"/>
      <c r="W48" s="61"/>
      <c r="X48" s="61"/>
      <c r="Y48" s="61"/>
      <c r="Z48" s="61"/>
    </row>
    <row r="49" spans="1:26" ht="15.75">
      <c r="A49" s="450" t="s">
        <v>83</v>
      </c>
      <c r="B49" s="46"/>
      <c r="C49" s="61"/>
      <c r="D49" s="61"/>
      <c r="E49" s="61"/>
      <c r="F49" s="61"/>
      <c r="G49" s="61"/>
      <c r="H49" s="61"/>
      <c r="I49" s="61"/>
      <c r="J49" s="61"/>
      <c r="K49" s="61"/>
      <c r="L49" s="61"/>
      <c r="M49" s="61"/>
      <c r="N49" s="61"/>
      <c r="O49" s="61"/>
      <c r="P49" s="61"/>
      <c r="Q49" s="61"/>
      <c r="R49" s="61"/>
      <c r="S49" s="61"/>
      <c r="T49" s="61"/>
      <c r="U49" s="61"/>
      <c r="V49" s="61"/>
      <c r="W49" s="61"/>
      <c r="X49" s="61"/>
      <c r="Y49" s="61"/>
      <c r="Z49" s="61"/>
    </row>
    <row r="50" spans="1:26" ht="15.75">
      <c r="A50" s="453" t="s">
        <v>83</v>
      </c>
      <c r="B50" s="46"/>
    </row>
    <row r="52" spans="1:26">
      <c r="A52" s="619" t="s">
        <v>83</v>
      </c>
    </row>
  </sheetData>
  <mergeCells count="1">
    <mergeCell ref="A42:Z42"/>
  </mergeCells>
  <pageMargins left="0.5" right="0.5" top="1" bottom="0.25" header="0.5" footer="0.25"/>
  <pageSetup orientation="landscape" r:id="rId1"/>
  <headerFooter scaleWithDoc="0">
    <oddFooter>&amp;R&amp;8 118</oddFooter>
  </headerFooter>
  <customProperties>
    <customPr name="SheetOptions" r:id="rId2"/>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fitToPage="1"/>
  </sheetPr>
  <dimension ref="A1:S29"/>
  <sheetViews>
    <sheetView showGridLines="0" zoomScale="80" zoomScaleNormal="80" workbookViewId="0"/>
  </sheetViews>
  <sheetFormatPr defaultColWidth="8.109375" defaultRowHeight="12.75"/>
  <cols>
    <col min="1" max="1" width="40.44140625" style="284" customWidth="1"/>
    <col min="2" max="2" width="2.109375" style="284" customWidth="1"/>
    <col min="3" max="3" width="17.109375" style="284" customWidth="1"/>
    <col min="4" max="4" width="2.109375" style="284" customWidth="1"/>
    <col min="5" max="5" width="17.109375" style="284" customWidth="1"/>
    <col min="6" max="6" width="2.109375" style="284" customWidth="1"/>
    <col min="7" max="7" width="13.77734375" style="284" customWidth="1"/>
    <col min="8" max="8" width="2.109375" style="284" customWidth="1"/>
    <col min="9" max="9" width="16.44140625" style="284" customWidth="1"/>
    <col min="10" max="10" width="2.109375" style="284" customWidth="1"/>
    <col min="11" max="11" width="17" style="284" customWidth="1"/>
    <col min="12" max="12" width="2.109375" style="284" customWidth="1"/>
    <col min="13" max="13" width="15.77734375" style="284" customWidth="1"/>
    <col min="14" max="14" width="2.109375" style="284" customWidth="1"/>
    <col min="15" max="15" width="14.44140625" style="284" customWidth="1"/>
    <col min="16" max="16" width="2.109375" style="284" customWidth="1"/>
    <col min="17" max="17" width="17.109375" style="284" customWidth="1"/>
    <col min="18" max="18" width="2.44140625" style="284" customWidth="1"/>
    <col min="19" max="19" width="16.77734375" style="284" customWidth="1"/>
    <col min="20" max="16384" width="8.109375" style="284"/>
  </cols>
  <sheetData>
    <row r="1" spans="1:19" ht="15" customHeight="1">
      <c r="A1" s="342" t="s">
        <v>76</v>
      </c>
    </row>
    <row r="3" spans="1:19" ht="19.5">
      <c r="A3" s="280" t="s">
        <v>77</v>
      </c>
      <c r="B3" s="281"/>
      <c r="C3" s="282"/>
      <c r="D3" s="282"/>
      <c r="E3" s="282"/>
      <c r="F3" s="282"/>
      <c r="G3" s="282"/>
      <c r="H3" s="282"/>
      <c r="I3" s="282"/>
      <c r="J3" s="282"/>
      <c r="K3" s="282"/>
      <c r="L3" s="282"/>
      <c r="M3" s="282"/>
      <c r="N3" s="282"/>
      <c r="O3" s="282"/>
      <c r="P3" s="282"/>
      <c r="Q3" s="282"/>
      <c r="R3" s="283"/>
    </row>
    <row r="4" spans="1:19" ht="19.5">
      <c r="A4" s="280" t="s">
        <v>1208</v>
      </c>
      <c r="B4" s="281"/>
      <c r="C4" s="282"/>
      <c r="D4" s="282"/>
      <c r="E4" s="282"/>
      <c r="F4" s="282"/>
      <c r="G4" s="282"/>
      <c r="H4" s="282"/>
      <c r="I4" s="282"/>
      <c r="J4" s="282"/>
      <c r="K4" s="282"/>
      <c r="L4" s="282"/>
      <c r="M4" s="282"/>
      <c r="N4" s="282"/>
      <c r="O4" s="282"/>
      <c r="P4" s="282"/>
      <c r="R4" s="283"/>
      <c r="S4" s="285" t="s">
        <v>1209</v>
      </c>
    </row>
    <row r="5" spans="1:19" ht="19.5">
      <c r="A5" s="286" t="s">
        <v>2274</v>
      </c>
      <c r="B5" s="281"/>
      <c r="C5" s="282"/>
      <c r="D5" s="282"/>
      <c r="E5" s="282"/>
      <c r="F5" s="282"/>
      <c r="G5" s="282"/>
      <c r="H5" s="282"/>
      <c r="I5" s="282"/>
      <c r="J5" s="282"/>
      <c r="K5" s="282"/>
      <c r="L5" s="282"/>
      <c r="M5" s="282"/>
      <c r="N5" s="282"/>
      <c r="O5" s="282"/>
      <c r="P5" s="282"/>
      <c r="Q5" s="282"/>
      <c r="R5" s="283"/>
    </row>
    <row r="6" spans="1:19" ht="15">
      <c r="A6" s="281"/>
      <c r="B6" s="282"/>
      <c r="C6" s="620" t="s">
        <v>83</v>
      </c>
      <c r="D6" s="620"/>
      <c r="E6" s="620"/>
      <c r="F6" s="282"/>
      <c r="G6" s="282"/>
      <c r="H6" s="282"/>
      <c r="I6" s="282"/>
      <c r="J6" s="282"/>
      <c r="K6" s="282"/>
      <c r="L6" s="282"/>
      <c r="M6" s="282"/>
      <c r="N6" s="282"/>
      <c r="P6" s="282"/>
      <c r="Q6" s="282"/>
      <c r="R6" s="283"/>
    </row>
    <row r="7" spans="1:19" ht="15">
      <c r="A7" s="281"/>
      <c r="B7" s="282"/>
      <c r="C7" s="282"/>
      <c r="D7" s="282"/>
      <c r="E7" s="282"/>
      <c r="F7" s="282"/>
      <c r="G7" s="282"/>
      <c r="H7" s="282"/>
      <c r="I7" s="282"/>
      <c r="J7" s="282"/>
      <c r="K7" s="282"/>
      <c r="L7" s="282"/>
      <c r="M7" s="282"/>
      <c r="N7" s="282"/>
      <c r="P7" s="282"/>
      <c r="Q7" s="282"/>
      <c r="R7" s="283"/>
    </row>
    <row r="8" spans="1:19" ht="15">
      <c r="A8" s="282"/>
      <c r="B8" s="282"/>
      <c r="C8" s="282"/>
      <c r="D8" s="282"/>
      <c r="E8" s="282"/>
      <c r="F8" s="282"/>
      <c r="G8" s="282"/>
      <c r="H8" s="282"/>
      <c r="I8" s="282"/>
      <c r="J8" s="282"/>
      <c r="K8" s="282"/>
      <c r="L8" s="282"/>
      <c r="M8" s="282"/>
      <c r="N8" s="282"/>
      <c r="P8" s="282"/>
      <c r="Q8" s="282"/>
      <c r="R8" s="283"/>
    </row>
    <row r="9" spans="1:19" ht="15.75">
      <c r="A9" s="282"/>
      <c r="B9" s="282"/>
      <c r="C9" s="282"/>
      <c r="D9" s="282"/>
      <c r="E9" s="288" t="s">
        <v>1210</v>
      </c>
      <c r="F9" s="282"/>
      <c r="G9" s="282"/>
      <c r="H9" s="282"/>
      <c r="I9" s="282"/>
      <c r="J9" s="282"/>
      <c r="K9" s="282"/>
      <c r="L9" s="282"/>
      <c r="M9" s="282"/>
      <c r="N9" s="282"/>
      <c r="P9" s="282"/>
      <c r="Q9" s="282"/>
      <c r="R9" s="283"/>
    </row>
    <row r="10" spans="1:19" ht="15.75">
      <c r="A10" s="282"/>
      <c r="B10" s="282"/>
      <c r="C10" s="287"/>
      <c r="D10" s="287"/>
      <c r="E10" s="288" t="s">
        <v>1211</v>
      </c>
      <c r="F10" s="287"/>
      <c r="G10" s="288" t="s">
        <v>1091</v>
      </c>
      <c r="H10" s="287"/>
      <c r="I10" s="287"/>
      <c r="J10" s="287"/>
      <c r="K10" s="287"/>
      <c r="L10" s="287"/>
      <c r="M10" s="287"/>
      <c r="N10" s="287"/>
      <c r="O10" s="289"/>
      <c r="P10" s="287"/>
      <c r="Q10" s="287"/>
      <c r="R10" s="283"/>
    </row>
    <row r="11" spans="1:19" ht="15.75">
      <c r="A11" s="281"/>
      <c r="B11" s="281"/>
      <c r="C11" s="288" t="s">
        <v>1212</v>
      </c>
      <c r="D11" s="288"/>
      <c r="E11" s="288" t="s">
        <v>1091</v>
      </c>
      <c r="F11" s="287"/>
      <c r="G11" s="288" t="s">
        <v>1213</v>
      </c>
      <c r="H11" s="287"/>
      <c r="I11" s="288" t="s">
        <v>1214</v>
      </c>
      <c r="J11" s="287"/>
      <c r="K11" s="288" t="s">
        <v>1215</v>
      </c>
      <c r="L11" s="287"/>
      <c r="M11" s="288" t="s">
        <v>1216</v>
      </c>
      <c r="N11" s="287"/>
      <c r="O11" s="288" t="s">
        <v>1217</v>
      </c>
      <c r="P11" s="287"/>
      <c r="Q11" s="865"/>
      <c r="R11" s="866" t="s">
        <v>1218</v>
      </c>
      <c r="S11" s="867"/>
    </row>
    <row r="12" spans="1:19" ht="18.75">
      <c r="A12" s="281"/>
      <c r="B12" s="281"/>
      <c r="C12" s="288" t="s">
        <v>1219</v>
      </c>
      <c r="D12" s="288"/>
      <c r="E12" s="868" t="s">
        <v>1220</v>
      </c>
      <c r="F12" s="291"/>
      <c r="G12" s="288" t="s">
        <v>1221</v>
      </c>
      <c r="H12" s="287"/>
      <c r="I12" s="288" t="s">
        <v>1222</v>
      </c>
      <c r="J12" s="287"/>
      <c r="K12" s="288" t="s">
        <v>1223</v>
      </c>
      <c r="L12" s="287"/>
      <c r="M12" s="868" t="s">
        <v>1224</v>
      </c>
      <c r="N12" s="287"/>
      <c r="O12" s="288" t="s">
        <v>1225</v>
      </c>
      <c r="P12" s="287"/>
      <c r="Q12" s="292" t="s">
        <v>2265</v>
      </c>
      <c r="R12" s="283"/>
      <c r="S12" s="725" t="s">
        <v>2187</v>
      </c>
    </row>
    <row r="13" spans="1:19" ht="12.75" customHeight="1">
      <c r="A13" s="281"/>
      <c r="B13" s="281"/>
      <c r="C13" s="293"/>
      <c r="D13" s="281"/>
      <c r="E13" s="281"/>
      <c r="F13" s="281"/>
      <c r="G13" s="293"/>
      <c r="H13" s="281"/>
      <c r="I13" s="293"/>
      <c r="J13" s="281"/>
      <c r="K13" s="293"/>
      <c r="L13" s="281"/>
      <c r="M13" s="281"/>
      <c r="N13" s="281"/>
      <c r="O13" s="293"/>
      <c r="P13" s="281"/>
      <c r="Q13" s="293"/>
      <c r="R13" s="290"/>
      <c r="S13" s="290"/>
    </row>
    <row r="14" spans="1:19" ht="15">
      <c r="A14" s="281"/>
      <c r="B14" s="281" t="s">
        <v>83</v>
      </c>
      <c r="C14" s="281"/>
      <c r="D14" s="281"/>
      <c r="E14" s="281"/>
      <c r="F14" s="281"/>
      <c r="G14" s="281"/>
      <c r="H14" s="281"/>
      <c r="I14" s="281"/>
      <c r="J14" s="281"/>
      <c r="K14" s="281"/>
      <c r="L14" s="281"/>
      <c r="M14" s="281"/>
      <c r="N14" s="281"/>
      <c r="O14" s="281"/>
      <c r="P14" s="281"/>
      <c r="Q14" s="281"/>
      <c r="R14" s="290"/>
      <c r="S14" s="290"/>
    </row>
    <row r="15" spans="1:19" ht="15">
      <c r="A15" s="730" t="s">
        <v>1226</v>
      </c>
      <c r="B15" s="727" t="s">
        <v>83</v>
      </c>
      <c r="C15" s="402">
        <v>53864701000</v>
      </c>
      <c r="D15" s="402"/>
      <c r="E15" s="402">
        <v>0</v>
      </c>
      <c r="F15" s="403" t="s">
        <v>83</v>
      </c>
      <c r="G15" s="402">
        <v>916000000</v>
      </c>
      <c r="H15" s="403" t="s">
        <v>83</v>
      </c>
      <c r="I15" s="905">
        <v>308520689</v>
      </c>
      <c r="J15" s="403" t="s">
        <v>83</v>
      </c>
      <c r="K15" s="403">
        <v>30525603000</v>
      </c>
      <c r="L15" s="403" t="s">
        <v>83</v>
      </c>
      <c r="M15" s="403">
        <v>2400000000</v>
      </c>
      <c r="N15" s="403" t="s">
        <v>83</v>
      </c>
      <c r="O15" s="905">
        <v>942896918</v>
      </c>
      <c r="P15" s="403" t="s">
        <v>83</v>
      </c>
      <c r="Q15" s="905">
        <f>ROUND(SUM(C15:O15),1)</f>
        <v>88957721607</v>
      </c>
      <c r="R15" s="403" t="s">
        <v>83</v>
      </c>
      <c r="S15" s="403">
        <v>86675431077</v>
      </c>
    </row>
    <row r="16" spans="1:19" ht="15">
      <c r="A16" s="282"/>
      <c r="B16" s="282" t="s">
        <v>83</v>
      </c>
      <c r="C16" s="404"/>
      <c r="D16" s="404"/>
      <c r="E16" s="404"/>
      <c r="F16" s="404"/>
      <c r="G16" s="404"/>
      <c r="H16" s="404"/>
      <c r="I16" s="404"/>
      <c r="J16" s="404"/>
      <c r="K16" s="404"/>
      <c r="L16" s="404"/>
      <c r="M16" s="404"/>
      <c r="N16" s="404"/>
      <c r="O16" s="404"/>
      <c r="P16" s="404"/>
      <c r="Q16" s="404"/>
      <c r="R16" s="728"/>
      <c r="S16" s="729"/>
    </row>
    <row r="17" spans="1:19" ht="15">
      <c r="A17" s="730" t="s">
        <v>1227</v>
      </c>
      <c r="B17" s="282" t="s">
        <v>83</v>
      </c>
      <c r="C17" s="405">
        <v>0</v>
      </c>
      <c r="D17" s="405"/>
      <c r="E17" s="405">
        <v>0</v>
      </c>
      <c r="F17" s="404"/>
      <c r="G17" s="405">
        <v>0</v>
      </c>
      <c r="H17" s="404"/>
      <c r="I17" s="906">
        <v>0</v>
      </c>
      <c r="J17" s="404"/>
      <c r="K17" s="405">
        <v>0</v>
      </c>
      <c r="L17" s="404"/>
      <c r="M17" s="405">
        <v>0</v>
      </c>
      <c r="N17" s="404"/>
      <c r="O17" s="405">
        <v>0</v>
      </c>
      <c r="P17" s="404"/>
      <c r="Q17" s="404">
        <f>ROUND(SUM(C17:O17),1)</f>
        <v>0</v>
      </c>
      <c r="R17" s="728"/>
      <c r="S17" s="406">
        <v>0</v>
      </c>
    </row>
    <row r="18" spans="1:19" ht="15">
      <c r="A18" s="726"/>
      <c r="B18" s="282"/>
      <c r="C18" s="405"/>
      <c r="D18" s="405"/>
      <c r="E18" s="405"/>
      <c r="F18" s="404"/>
      <c r="G18" s="907"/>
      <c r="H18" s="404"/>
      <c r="I18" s="907"/>
      <c r="J18" s="404"/>
      <c r="K18" s="405"/>
      <c r="L18" s="404"/>
      <c r="M18" s="908"/>
      <c r="N18" s="404"/>
      <c r="O18" s="405"/>
      <c r="P18" s="404"/>
      <c r="Q18" s="788" t="s">
        <v>83</v>
      </c>
      <c r="R18" s="728"/>
      <c r="S18" s="840" t="s">
        <v>83</v>
      </c>
    </row>
    <row r="19" spans="1:19" ht="15">
      <c r="A19" s="620" t="s">
        <v>1228</v>
      </c>
      <c r="B19" s="282"/>
      <c r="C19" s="404"/>
      <c r="D19" s="404"/>
      <c r="E19" s="404"/>
      <c r="F19" s="404"/>
      <c r="G19" s="404"/>
      <c r="H19" s="404"/>
      <c r="I19" s="404"/>
      <c r="J19" s="404"/>
      <c r="K19" s="404"/>
      <c r="L19" s="404"/>
      <c r="M19" s="908"/>
      <c r="N19" s="404"/>
      <c r="O19" s="404"/>
      <c r="P19" s="404"/>
      <c r="Q19" s="788" t="s">
        <v>83</v>
      </c>
      <c r="R19" s="728"/>
      <c r="S19" s="840" t="s">
        <v>83</v>
      </c>
    </row>
    <row r="20" spans="1:19" ht="15">
      <c r="A20" s="730" t="s">
        <v>1230</v>
      </c>
      <c r="B20" s="620" t="s">
        <v>83</v>
      </c>
      <c r="C20" s="404">
        <v>73860000</v>
      </c>
      <c r="D20" s="404"/>
      <c r="E20" s="404">
        <v>0</v>
      </c>
      <c r="F20" s="404"/>
      <c r="G20" s="404">
        <v>0</v>
      </c>
      <c r="H20" s="404"/>
      <c r="I20" s="404">
        <v>0</v>
      </c>
      <c r="J20" s="404"/>
      <c r="K20" s="404">
        <v>0</v>
      </c>
      <c r="L20" s="404"/>
      <c r="M20" s="908">
        <v>0</v>
      </c>
      <c r="N20" s="404"/>
      <c r="O20" s="404">
        <v>0</v>
      </c>
      <c r="P20" s="404"/>
      <c r="Q20" s="404">
        <f>ROUND(SUM(C20:O20),1)</f>
        <v>73860000</v>
      </c>
      <c r="R20" s="728"/>
      <c r="S20" s="406">
        <v>71006000</v>
      </c>
    </row>
    <row r="21" spans="1:19" ht="15">
      <c r="A21" s="730" t="s">
        <v>83</v>
      </c>
      <c r="B21" s="282"/>
      <c r="C21" s="404"/>
      <c r="D21" s="404"/>
      <c r="E21" s="404"/>
      <c r="F21" s="404"/>
      <c r="G21" s="404"/>
      <c r="H21" s="404"/>
      <c r="I21" s="404"/>
      <c r="J21" s="404"/>
      <c r="K21" s="404"/>
      <c r="L21" s="404"/>
      <c r="M21" s="908"/>
      <c r="N21" s="404"/>
      <c r="O21" s="404"/>
      <c r="P21" s="404"/>
      <c r="Q21" s="404"/>
      <c r="R21" s="728"/>
      <c r="S21" s="406" t="s">
        <v>83</v>
      </c>
    </row>
    <row r="22" spans="1:19" ht="15">
      <c r="A22" s="730" t="s">
        <v>1229</v>
      </c>
      <c r="B22" s="282" t="s">
        <v>83</v>
      </c>
      <c r="C22" s="405">
        <v>0</v>
      </c>
      <c r="D22" s="405"/>
      <c r="E22" s="405">
        <v>0</v>
      </c>
      <c r="F22" s="404"/>
      <c r="G22" s="405">
        <v>0</v>
      </c>
      <c r="H22" s="404"/>
      <c r="I22" s="405">
        <v>0</v>
      </c>
      <c r="J22" s="404"/>
      <c r="K22" s="405">
        <v>0</v>
      </c>
      <c r="L22" s="404"/>
      <c r="M22" s="405">
        <v>0</v>
      </c>
      <c r="N22" s="404"/>
      <c r="O22" s="405">
        <v>0</v>
      </c>
      <c r="P22" s="404"/>
      <c r="Q22" s="404">
        <f>ROUND(SUM(C22:O22),1)</f>
        <v>0</v>
      </c>
      <c r="R22" s="728"/>
      <c r="S22" s="404">
        <v>24609191</v>
      </c>
    </row>
    <row r="23" spans="1:19" ht="15" customHeight="1">
      <c r="A23" s="730"/>
      <c r="B23" s="282"/>
      <c r="C23" s="405"/>
      <c r="D23" s="405"/>
      <c r="E23" s="405"/>
      <c r="F23" s="404"/>
      <c r="G23" s="405"/>
      <c r="H23" s="404"/>
      <c r="I23" s="405"/>
      <c r="J23" s="404"/>
      <c r="K23" s="405"/>
      <c r="L23" s="404"/>
      <c r="M23" s="405"/>
      <c r="N23" s="404"/>
      <c r="O23" s="405"/>
      <c r="P23" s="404"/>
      <c r="Q23" s="404"/>
      <c r="R23" s="728"/>
      <c r="S23" s="404"/>
    </row>
    <row r="24" spans="1:19" ht="14.1" customHeight="1">
      <c r="A24" s="730" t="s">
        <v>1231</v>
      </c>
      <c r="B24" s="282" t="s">
        <v>83</v>
      </c>
      <c r="C24" s="406">
        <v>54000</v>
      </c>
      <c r="D24" s="406"/>
      <c r="E24" s="406">
        <v>0</v>
      </c>
      <c r="F24" s="404"/>
      <c r="G24" s="405">
        <v>0</v>
      </c>
      <c r="H24" s="404"/>
      <c r="I24" s="405">
        <v>0</v>
      </c>
      <c r="J24" s="404"/>
      <c r="K24" s="405">
        <v>0</v>
      </c>
      <c r="L24" s="404"/>
      <c r="M24" s="909">
        <v>0</v>
      </c>
      <c r="N24" s="404"/>
      <c r="O24" s="405">
        <v>0</v>
      </c>
      <c r="P24" s="404"/>
      <c r="Q24" s="404">
        <f>ROUND(SUM(C24:O24),1)</f>
        <v>54000</v>
      </c>
      <c r="R24" s="728"/>
      <c r="S24" s="404">
        <v>13529000</v>
      </c>
    </row>
    <row r="25" spans="1:19" ht="21" customHeight="1" thickBot="1">
      <c r="A25" s="287" t="s">
        <v>1232</v>
      </c>
      <c r="B25" s="295" t="s">
        <v>83</v>
      </c>
      <c r="C25" s="731">
        <f>ROUND(SUM(C14:C24),1)</f>
        <v>53938615000</v>
      </c>
      <c r="D25" s="839"/>
      <c r="E25" s="731">
        <f>ROUND(SUM(E14:E24),1)</f>
        <v>0</v>
      </c>
      <c r="F25" s="732" t="s">
        <v>83</v>
      </c>
      <c r="G25" s="731">
        <f>ROUND(SUM(G14:G24),1)</f>
        <v>916000000</v>
      </c>
      <c r="H25" s="732" t="s">
        <v>83</v>
      </c>
      <c r="I25" s="731">
        <f>ROUND(SUM(I14:I24),1)</f>
        <v>308520689</v>
      </c>
      <c r="J25" s="732" t="s">
        <v>83</v>
      </c>
      <c r="K25" s="731">
        <f>ROUND(SUM(K14:K24),1)</f>
        <v>30525603000</v>
      </c>
      <c r="L25" s="732" t="s">
        <v>83</v>
      </c>
      <c r="M25" s="731">
        <f>ROUND(SUM(M14:M24),1)</f>
        <v>2400000000</v>
      </c>
      <c r="N25" s="732" t="s">
        <v>83</v>
      </c>
      <c r="O25" s="731">
        <f>ROUND(SUM(O14:O24),1)</f>
        <v>942896918</v>
      </c>
      <c r="P25" s="732" t="s">
        <v>83</v>
      </c>
      <c r="Q25" s="731">
        <f>ROUND(SUM(Q14:Q24),1)</f>
        <v>89031635607</v>
      </c>
      <c r="R25" s="732" t="s">
        <v>83</v>
      </c>
      <c r="S25" s="731">
        <f>ROUND(SUM(S14:S24),1)</f>
        <v>86784575268</v>
      </c>
    </row>
    <row r="26" spans="1:19" ht="13.5" thickTop="1"/>
    <row r="27" spans="1:19" ht="15" customHeight="1">
      <c r="A27" s="621" t="s">
        <v>1233</v>
      </c>
      <c r="B27" s="282" t="s">
        <v>83</v>
      </c>
      <c r="C27" s="296"/>
      <c r="D27" s="296"/>
      <c r="E27" s="296"/>
      <c r="F27" s="296"/>
      <c r="G27" s="296"/>
      <c r="H27" s="296"/>
      <c r="I27" s="296"/>
      <c r="J27" s="296"/>
      <c r="K27" s="296"/>
      <c r="L27" s="282"/>
      <c r="M27" s="282"/>
      <c r="N27" s="282"/>
      <c r="O27" s="282"/>
      <c r="P27" s="296"/>
      <c r="Q27" s="296"/>
      <c r="R27" s="294"/>
      <c r="S27" s="294"/>
    </row>
    <row r="28" spans="1:19">
      <c r="A28" s="283"/>
      <c r="B28" s="283"/>
      <c r="C28" s="294"/>
      <c r="D28" s="294"/>
      <c r="E28" s="294"/>
      <c r="F28" s="294"/>
      <c r="G28" s="294"/>
      <c r="H28" s="294"/>
      <c r="I28" s="294"/>
      <c r="J28" s="294"/>
      <c r="K28" s="294"/>
      <c r="L28" s="283"/>
      <c r="M28" s="283"/>
      <c r="N28" s="283"/>
      <c r="O28" s="283"/>
      <c r="P28" s="294"/>
      <c r="Q28" s="294"/>
      <c r="R28" s="294"/>
      <c r="S28" s="294"/>
    </row>
    <row r="29" spans="1:19">
      <c r="A29" s="64" t="s">
        <v>83</v>
      </c>
      <c r="C29" s="294"/>
      <c r="D29" s="294"/>
      <c r="E29" s="294"/>
      <c r="F29" s="294"/>
      <c r="G29" s="294"/>
      <c r="H29" s="294"/>
      <c r="I29" s="294"/>
      <c r="J29" s="294"/>
      <c r="K29" s="294"/>
      <c r="P29" s="294"/>
      <c r="Q29" s="294"/>
      <c r="R29" s="294"/>
      <c r="S29" s="294"/>
    </row>
  </sheetData>
  <pageMargins left="0.5" right="0.5" top="1" bottom="0.25" header="0.5" footer="0.25"/>
  <pageSetup firstPageNumber="119" orientation="landscape" useFirstPageNumber="1" r:id="rId1"/>
  <headerFooter scaleWithDoc="0">
    <oddFooter>&amp;R&amp;9&amp;P</oddFooter>
  </headerFooter>
  <customProperties>
    <customPr name="SheetOptions" r:id="rId2"/>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O62"/>
  <sheetViews>
    <sheetView showGridLines="0" zoomScale="80" zoomScaleNormal="80" workbookViewId="0"/>
  </sheetViews>
  <sheetFormatPr defaultColWidth="9.77734375" defaultRowHeight="12.75" outlineLevelRow="1"/>
  <cols>
    <col min="1" max="1" width="2.77734375" style="4" bestFit="1" customWidth="1"/>
    <col min="2" max="2" width="33.109375" style="4" customWidth="1"/>
    <col min="3" max="3" width="2" style="4" customWidth="1"/>
    <col min="4" max="4" width="2.109375" style="4" customWidth="1"/>
    <col min="5" max="5" width="16.77734375" style="4" customWidth="1"/>
    <col min="6" max="6" width="16.77734375" style="32" customWidth="1"/>
    <col min="7" max="9" width="16.77734375" style="4" customWidth="1"/>
    <col min="10" max="10" width="17.5546875" style="4" customWidth="1"/>
    <col min="11" max="11" width="16.77734375" style="4" customWidth="1"/>
    <col min="12" max="12" width="17" style="4" customWidth="1"/>
    <col min="13" max="13" width="17.77734375" style="4" customWidth="1"/>
    <col min="14" max="14" width="16.77734375" style="4" customWidth="1"/>
    <col min="15" max="16384" width="9.77734375" style="4"/>
  </cols>
  <sheetData>
    <row r="1" spans="1:15" ht="15" customHeight="1">
      <c r="A1" s="342" t="s">
        <v>76</v>
      </c>
    </row>
    <row r="3" spans="1:15" ht="19.5" customHeight="1">
      <c r="A3" s="1" t="s">
        <v>77</v>
      </c>
      <c r="C3" s="3"/>
      <c r="D3" s="1607"/>
      <c r="E3" s="1607"/>
      <c r="F3" s="1607"/>
      <c r="G3" s="3"/>
      <c r="H3" s="3"/>
      <c r="I3" s="3"/>
      <c r="J3" s="3"/>
      <c r="K3" s="3"/>
      <c r="L3" s="3"/>
      <c r="M3" s="3"/>
      <c r="N3" s="3"/>
      <c r="O3" s="3"/>
    </row>
    <row r="4" spans="1:15" ht="19.5" customHeight="1" outlineLevel="1">
      <c r="A4" s="5" t="s">
        <v>2390</v>
      </c>
      <c r="C4" s="3"/>
      <c r="D4" s="3"/>
      <c r="G4" s="894"/>
      <c r="K4" s="298"/>
      <c r="M4" s="298"/>
      <c r="N4" s="298" t="s">
        <v>1234</v>
      </c>
      <c r="O4" s="3"/>
    </row>
    <row r="5" spans="1:15" ht="19.5" customHeight="1">
      <c r="A5" s="5" t="s">
        <v>2297</v>
      </c>
      <c r="C5" s="3"/>
      <c r="D5" s="3"/>
      <c r="E5" s="297"/>
      <c r="F5" s="297"/>
      <c r="G5" s="3"/>
      <c r="H5" s="3"/>
      <c r="I5" s="3"/>
      <c r="J5" s="3"/>
      <c r="K5" s="3"/>
      <c r="L5" s="3"/>
      <c r="M5" s="3"/>
      <c r="N5" s="3"/>
      <c r="O5" s="3"/>
    </row>
    <row r="6" spans="1:15" ht="4.5" customHeight="1">
      <c r="B6" s="3"/>
      <c r="C6" s="3"/>
      <c r="D6" s="3"/>
      <c r="E6" s="297"/>
      <c r="F6" s="297"/>
      <c r="G6" s="3"/>
      <c r="H6" s="3"/>
      <c r="I6" s="3"/>
      <c r="J6" s="3"/>
      <c r="K6" s="3"/>
      <c r="L6" s="3"/>
      <c r="M6" s="3"/>
      <c r="N6" s="3"/>
      <c r="O6" s="3"/>
    </row>
    <row r="7" spans="1:15" ht="4.5" customHeight="1">
      <c r="B7" s="3"/>
      <c r="C7" s="3"/>
      <c r="D7" s="3"/>
      <c r="E7" s="297"/>
      <c r="F7" s="297"/>
      <c r="G7" s="3"/>
      <c r="H7" s="3"/>
      <c r="I7" s="3"/>
      <c r="J7" s="3"/>
      <c r="K7" s="3"/>
      <c r="L7" s="3"/>
      <c r="M7" s="3"/>
      <c r="N7" s="3"/>
      <c r="O7" s="3"/>
    </row>
    <row r="8" spans="1:15" ht="9.75" customHeight="1">
      <c r="B8" s="3"/>
      <c r="C8" s="3"/>
      <c r="D8" s="3"/>
      <c r="E8" s="297"/>
      <c r="F8" s="297"/>
      <c r="G8" s="3"/>
      <c r="H8" s="3"/>
      <c r="I8" s="3"/>
      <c r="J8" s="3"/>
      <c r="K8" s="3"/>
      <c r="L8" s="3"/>
      <c r="M8" s="3"/>
      <c r="N8" s="3"/>
      <c r="O8" s="3"/>
    </row>
    <row r="9" spans="1:15" ht="4.5" customHeight="1">
      <c r="B9" s="3"/>
      <c r="C9" s="3"/>
      <c r="D9" s="3"/>
      <c r="E9" s="297"/>
      <c r="F9" s="297"/>
      <c r="G9" s="3"/>
      <c r="H9" s="3"/>
      <c r="I9" s="3"/>
      <c r="J9" s="3"/>
      <c r="K9" s="3"/>
      <c r="L9" s="3"/>
      <c r="M9" s="3"/>
      <c r="N9" s="3"/>
      <c r="O9" s="3"/>
    </row>
    <row r="10" spans="1:15" ht="14.1" customHeight="1">
      <c r="B10" s="3"/>
      <c r="C10" s="3"/>
      <c r="D10" s="3"/>
      <c r="E10" s="297"/>
      <c r="F10" s="297"/>
      <c r="G10" s="3"/>
      <c r="H10" s="3"/>
      <c r="I10" s="3"/>
      <c r="J10" s="3"/>
      <c r="K10" s="3"/>
      <c r="L10" s="3"/>
      <c r="M10" s="3"/>
      <c r="N10" s="3"/>
      <c r="O10" s="3"/>
    </row>
    <row r="11" spans="1:15" ht="19.5" customHeight="1">
      <c r="A11" s="1608" t="s">
        <v>1235</v>
      </c>
      <c r="B11" s="1608"/>
      <c r="C11" s="251"/>
      <c r="E11" s="339" t="s">
        <v>217</v>
      </c>
      <c r="F11" s="339" t="s">
        <v>218</v>
      </c>
      <c r="G11" s="339" t="s">
        <v>219</v>
      </c>
      <c r="H11" s="339" t="s">
        <v>220</v>
      </c>
      <c r="I11" s="339" t="s">
        <v>221</v>
      </c>
      <c r="J11" s="339" t="s">
        <v>87</v>
      </c>
      <c r="K11" s="339" t="s">
        <v>86</v>
      </c>
      <c r="L11" s="339" t="s">
        <v>2117</v>
      </c>
      <c r="M11" s="339" t="s">
        <v>2187</v>
      </c>
      <c r="N11" s="339" t="s">
        <v>2265</v>
      </c>
      <c r="O11" s="3"/>
    </row>
    <row r="12" spans="1:15" ht="14.1" customHeight="1">
      <c r="A12" s="252"/>
      <c r="C12" s="252"/>
      <c r="E12" s="252"/>
      <c r="F12" s="252"/>
      <c r="G12" s="252"/>
      <c r="H12" s="252"/>
      <c r="I12" s="252"/>
      <c r="J12" s="3"/>
      <c r="K12" s="3"/>
      <c r="L12" s="3"/>
      <c r="M12" s="3"/>
      <c r="N12" s="3"/>
      <c r="O12" s="3"/>
    </row>
    <row r="13" spans="1:15" ht="14.1" customHeight="1">
      <c r="A13" s="252" t="s">
        <v>1236</v>
      </c>
      <c r="C13" s="252"/>
      <c r="D13" s="254" t="s">
        <v>83</v>
      </c>
      <c r="E13" s="1431">
        <v>298260936.33999997</v>
      </c>
      <c r="F13" s="1431">
        <v>312983433.23000002</v>
      </c>
      <c r="G13" s="1431">
        <v>349741388.88</v>
      </c>
      <c r="H13" s="1431">
        <v>378683666.13</v>
      </c>
      <c r="I13" s="1431">
        <v>431205924.88</v>
      </c>
      <c r="J13" s="1431">
        <v>407439429.08999997</v>
      </c>
      <c r="K13" s="1431">
        <v>463580891.89999998</v>
      </c>
      <c r="L13" s="1431">
        <v>502698907.63</v>
      </c>
      <c r="M13" s="1431">
        <v>529053437.74000001</v>
      </c>
      <c r="N13" s="1431">
        <f>'SCH 32'!M49</f>
        <v>579354021.08000004</v>
      </c>
      <c r="O13" s="3"/>
    </row>
    <row r="14" spans="1:15" ht="14.1" customHeight="1">
      <c r="A14" s="252" t="s">
        <v>1237</v>
      </c>
      <c r="C14" s="252"/>
      <c r="D14" s="299" t="s">
        <v>83</v>
      </c>
      <c r="E14" s="1432">
        <v>979612229.29999995</v>
      </c>
      <c r="F14" s="1432">
        <v>1189756139.24</v>
      </c>
      <c r="G14" s="1432">
        <v>3416782834.3899999</v>
      </c>
      <c r="H14" s="1432">
        <v>3898120941.6799998</v>
      </c>
      <c r="I14" s="1432">
        <v>3695734808.9499998</v>
      </c>
      <c r="J14" s="1432">
        <v>3911295300.5999999</v>
      </c>
      <c r="K14" s="1432">
        <v>3172799969.5</v>
      </c>
      <c r="L14" s="1432">
        <v>3279946906.8899999</v>
      </c>
      <c r="M14" s="1432">
        <v>2716548013.0599999</v>
      </c>
      <c r="N14" s="1432">
        <f>'SCH 32'!M62</f>
        <v>3325024390.7800002</v>
      </c>
      <c r="O14" s="3"/>
    </row>
    <row r="15" spans="1:15" ht="14.1" customHeight="1">
      <c r="A15" s="253" t="s">
        <v>1240</v>
      </c>
      <c r="C15" s="252"/>
      <c r="D15" s="299" t="s">
        <v>83</v>
      </c>
      <c r="E15" s="1433">
        <v>1246132185.5999999</v>
      </c>
      <c r="F15" s="1433">
        <v>1285872692.1300001</v>
      </c>
      <c r="G15" s="1432">
        <v>1300440314.22</v>
      </c>
      <c r="H15" s="1432">
        <v>1225847992.3299999</v>
      </c>
      <c r="I15" s="1432">
        <v>1279340982.52</v>
      </c>
      <c r="J15" s="1432">
        <v>1395888217.8099999</v>
      </c>
      <c r="K15" s="1432">
        <v>1936126257.24</v>
      </c>
      <c r="L15" s="1432">
        <v>1743172808.6900001</v>
      </c>
      <c r="M15" s="1432">
        <v>2394541897.21</v>
      </c>
      <c r="N15" s="1432">
        <f>'SCH 32'!M122</f>
        <v>3733887472.5799999</v>
      </c>
      <c r="O15" s="3"/>
    </row>
    <row r="16" spans="1:15" ht="14.1" customHeight="1">
      <c r="A16" s="252" t="s">
        <v>1238</v>
      </c>
      <c r="C16" s="252"/>
      <c r="D16" s="299" t="s">
        <v>83</v>
      </c>
      <c r="E16" s="1433">
        <v>72549.27</v>
      </c>
      <c r="F16" s="1433">
        <v>88944.37</v>
      </c>
      <c r="G16" s="1433">
        <v>335202.11</v>
      </c>
      <c r="H16" s="1433">
        <v>415477.58</v>
      </c>
      <c r="I16" s="1433">
        <v>1272762.6499999999</v>
      </c>
      <c r="J16" s="1433">
        <v>991578.67</v>
      </c>
      <c r="K16" s="1433">
        <v>859313.86</v>
      </c>
      <c r="L16" s="1433">
        <v>1110789.6399999999</v>
      </c>
      <c r="M16" s="1433">
        <v>1005790.49</v>
      </c>
      <c r="N16" s="1433">
        <f>'SCH 32'!M129</f>
        <v>1740367.7</v>
      </c>
      <c r="O16" s="3"/>
    </row>
    <row r="17" spans="1:15" ht="13.5" customHeight="1">
      <c r="A17" s="252" t="s">
        <v>1239</v>
      </c>
      <c r="C17" s="252"/>
      <c r="D17" s="299" t="s">
        <v>83</v>
      </c>
      <c r="E17" s="1432">
        <v>234500082.36000001</v>
      </c>
      <c r="F17" s="1432">
        <v>301717618.43000001</v>
      </c>
      <c r="G17" s="1432">
        <v>337584993.14999998</v>
      </c>
      <c r="H17" s="1432">
        <v>339943521.51999998</v>
      </c>
      <c r="I17" s="1432">
        <v>432497992.24000001</v>
      </c>
      <c r="J17" s="1432">
        <v>220818993.53999999</v>
      </c>
      <c r="K17" s="1432">
        <v>138116516.88999999</v>
      </c>
      <c r="L17" s="1432">
        <v>136610507.41999999</v>
      </c>
      <c r="M17" s="1432">
        <v>82754562.120000005</v>
      </c>
      <c r="N17" s="1432">
        <f>'SCH 32'!M167</f>
        <v>125824267.27</v>
      </c>
      <c r="O17" s="3"/>
    </row>
    <row r="18" spans="1:15" ht="14.1" customHeight="1">
      <c r="A18" s="253" t="s">
        <v>1241</v>
      </c>
      <c r="C18" s="252"/>
      <c r="D18" s="299" t="s">
        <v>83</v>
      </c>
      <c r="E18" s="1434">
        <v>0</v>
      </c>
      <c r="F18" s="1434">
        <v>0</v>
      </c>
      <c r="G18" s="1435">
        <v>0</v>
      </c>
      <c r="H18" s="1435">
        <v>0</v>
      </c>
      <c r="I18" s="1435">
        <v>0</v>
      </c>
      <c r="J18" s="1435">
        <v>0</v>
      </c>
      <c r="K18" s="1435">
        <v>0</v>
      </c>
      <c r="L18" s="1435">
        <v>0</v>
      </c>
      <c r="M18" s="1435">
        <v>215139554.96000001</v>
      </c>
      <c r="N18" s="1435">
        <f>'SCH 32'!M173</f>
        <v>0</v>
      </c>
      <c r="O18" s="3" t="s">
        <v>83</v>
      </c>
    </row>
    <row r="19" spans="1:15" ht="12.75" customHeight="1">
      <c r="A19" s="252"/>
      <c r="C19" s="252"/>
      <c r="E19" s="3"/>
      <c r="F19" s="3"/>
      <c r="G19" s="3"/>
      <c r="H19" s="3"/>
      <c r="I19" s="3"/>
      <c r="J19" s="3"/>
      <c r="K19" s="3"/>
      <c r="L19" s="3"/>
      <c r="M19" s="3"/>
      <c r="N19" s="3"/>
      <c r="O19" s="3"/>
    </row>
    <row r="20" spans="1:15" ht="21" customHeight="1">
      <c r="A20" s="2"/>
      <c r="C20" s="2"/>
      <c r="D20" s="249"/>
      <c r="E20" s="1436">
        <f t="shared" ref="E20:N20" si="0">ROUND(SUM(E13:E18),2)</f>
        <v>2758577982.8699999</v>
      </c>
      <c r="F20" s="1436">
        <f t="shared" si="0"/>
        <v>3090418827.4000001</v>
      </c>
      <c r="G20" s="1436">
        <f t="shared" si="0"/>
        <v>5404884732.75</v>
      </c>
      <c r="H20" s="1436">
        <f t="shared" si="0"/>
        <v>5843011599.2399998</v>
      </c>
      <c r="I20" s="1436">
        <f t="shared" si="0"/>
        <v>5840052471.2399998</v>
      </c>
      <c r="J20" s="1436">
        <f t="shared" si="0"/>
        <v>5936433519.71</v>
      </c>
      <c r="K20" s="1436">
        <f t="shared" si="0"/>
        <v>5711482949.3900003</v>
      </c>
      <c r="L20" s="1436">
        <f t="shared" si="0"/>
        <v>5663539920.2700005</v>
      </c>
      <c r="M20" s="1436">
        <f t="shared" si="0"/>
        <v>5939043255.5799999</v>
      </c>
      <c r="N20" s="1436">
        <f t="shared" si="0"/>
        <v>7765830519.4099998</v>
      </c>
      <c r="O20" s="3"/>
    </row>
    <row r="21" spans="1:15" ht="14.1" customHeight="1">
      <c r="A21" s="252"/>
      <c r="C21" s="252"/>
      <c r="E21" s="3"/>
      <c r="F21" s="3"/>
      <c r="H21" s="3"/>
      <c r="I21" s="3"/>
      <c r="J21" s="3"/>
      <c r="K21" s="3"/>
      <c r="L21" s="3"/>
      <c r="M21" s="3"/>
      <c r="N21" s="3"/>
      <c r="O21" s="3"/>
    </row>
    <row r="22" spans="1:15" ht="14.1" customHeight="1">
      <c r="A22" s="252"/>
      <c r="C22" s="252"/>
      <c r="E22" s="3"/>
      <c r="F22" s="3"/>
      <c r="H22" s="3"/>
      <c r="I22" s="3"/>
      <c r="J22" s="3"/>
      <c r="K22" s="3"/>
      <c r="L22" s="3"/>
      <c r="M22" s="3"/>
      <c r="N22" s="3"/>
      <c r="O22" s="3"/>
    </row>
    <row r="23" spans="1:15" ht="14.1" customHeight="1">
      <c r="A23" s="251" t="s">
        <v>1242</v>
      </c>
      <c r="C23" s="252"/>
      <c r="D23" s="300"/>
      <c r="E23" s="340">
        <v>3.3999999999999998E-3</v>
      </c>
      <c r="F23" s="340">
        <f>ROUND(SUM((+F20-E20)/E20),4)</f>
        <v>0.1203</v>
      </c>
      <c r="G23" s="340">
        <f t="shared" ref="G23:L23" si="1">ROUND(SUM((+G20-F20)/F20),4)</f>
        <v>0.74890000000000001</v>
      </c>
      <c r="H23" s="340">
        <f t="shared" si="1"/>
        <v>8.1100000000000005E-2</v>
      </c>
      <c r="I23" s="340">
        <f t="shared" si="1"/>
        <v>-5.0000000000000001E-4</v>
      </c>
      <c r="J23" s="340">
        <f t="shared" si="1"/>
        <v>1.6500000000000001E-2</v>
      </c>
      <c r="K23" s="340">
        <f t="shared" si="1"/>
        <v>-3.7900000000000003E-2</v>
      </c>
      <c r="L23" s="340">
        <f t="shared" si="1"/>
        <v>-8.3999999999999995E-3</v>
      </c>
      <c r="M23" s="340">
        <f>ROUND(SUM((+M20-L20)/L20),4)</f>
        <v>4.8599999999999997E-2</v>
      </c>
      <c r="N23" s="340">
        <f>ROUND(SUM((+N20-M20)/M20),4)</f>
        <v>0.30759999999999998</v>
      </c>
      <c r="O23" s="3"/>
    </row>
    <row r="24" spans="1:15" ht="14.1" customHeight="1">
      <c r="A24" s="252"/>
      <c r="C24" s="252"/>
      <c r="D24" s="3"/>
      <c r="E24" s="3"/>
      <c r="F24" s="3"/>
      <c r="H24" s="3"/>
      <c r="I24" s="3"/>
      <c r="J24" s="3"/>
      <c r="K24" s="3"/>
      <c r="L24" s="3"/>
      <c r="M24" s="3"/>
      <c r="N24" s="3"/>
      <c r="O24" s="3"/>
    </row>
    <row r="25" spans="1:15" ht="14.1" customHeight="1">
      <c r="A25" s="301" t="s">
        <v>2331</v>
      </c>
      <c r="C25" s="252"/>
      <c r="D25" s="3"/>
      <c r="E25" s="300"/>
      <c r="F25" s="300"/>
      <c r="G25" s="300"/>
      <c r="H25" s="300"/>
      <c r="I25" s="3"/>
      <c r="J25" s="3"/>
      <c r="K25" s="3"/>
      <c r="L25" s="300"/>
      <c r="M25" s="300"/>
      <c r="N25" s="340">
        <f>ROUND(SUM((+N20-E20)/E20),4)</f>
        <v>1.8151999999999999</v>
      </c>
      <c r="O25" s="3"/>
    </row>
    <row r="26" spans="1:15" ht="14.1" customHeight="1">
      <c r="B26" s="3"/>
      <c r="C26" s="3"/>
      <c r="D26" s="3"/>
      <c r="E26" s="3"/>
      <c r="F26" s="297"/>
      <c r="G26" s="3"/>
      <c r="H26" s="3"/>
      <c r="I26" s="3"/>
      <c r="J26" s="3"/>
      <c r="L26" s="3"/>
      <c r="M26" s="3"/>
      <c r="N26" s="3"/>
      <c r="O26" s="3"/>
    </row>
    <row r="27" spans="1:15">
      <c r="B27" s="43"/>
      <c r="C27" s="9"/>
      <c r="D27" s="3"/>
      <c r="E27" s="3"/>
      <c r="F27" s="297"/>
      <c r="G27" s="3"/>
      <c r="H27" s="3"/>
      <c r="I27" s="3"/>
      <c r="J27" s="3"/>
      <c r="K27" s="3"/>
      <c r="L27" s="3"/>
      <c r="M27" s="3"/>
      <c r="N27" s="3"/>
      <c r="O27" s="3"/>
    </row>
    <row r="28" spans="1:15">
      <c r="B28" s="43"/>
      <c r="C28" s="9"/>
      <c r="D28" s="3"/>
      <c r="E28" s="3"/>
      <c r="F28" s="297"/>
      <c r="G28" s="3"/>
      <c r="H28" s="3"/>
      <c r="I28" s="3"/>
      <c r="J28" s="3"/>
      <c r="K28" s="3"/>
      <c r="L28" s="3"/>
      <c r="M28" s="3"/>
      <c r="N28" s="3"/>
      <c r="O28" s="3"/>
    </row>
    <row r="29" spans="1:15">
      <c r="B29" s="43"/>
      <c r="C29" s="9"/>
      <c r="D29" s="3"/>
      <c r="E29" s="3"/>
      <c r="F29" s="297"/>
      <c r="G29" s="3"/>
      <c r="H29" s="3"/>
      <c r="I29" s="3"/>
      <c r="J29" s="3"/>
      <c r="K29" s="3"/>
      <c r="L29" s="3"/>
      <c r="M29" s="3"/>
      <c r="N29" s="3"/>
      <c r="O29" s="3"/>
    </row>
    <row r="30" spans="1:15">
      <c r="B30" s="43"/>
      <c r="C30" s="9"/>
      <c r="D30" s="3"/>
      <c r="E30" s="3"/>
      <c r="F30" s="297"/>
      <c r="G30" s="3"/>
      <c r="H30" s="3"/>
      <c r="I30" s="3"/>
      <c r="J30" s="3"/>
      <c r="K30" s="3"/>
      <c r="L30" s="3"/>
      <c r="M30" s="3"/>
      <c r="N30" s="3"/>
      <c r="O30" s="3"/>
    </row>
    <row r="31" spans="1:15" ht="18" customHeight="1">
      <c r="D31" s="3"/>
      <c r="E31" s="3"/>
      <c r="F31" s="297"/>
      <c r="G31" s="3"/>
      <c r="H31" s="65"/>
      <c r="I31" s="3"/>
      <c r="J31" s="3"/>
      <c r="K31" s="65"/>
      <c r="L31" s="65"/>
      <c r="M31" s="3"/>
      <c r="N31" s="3"/>
      <c r="O31" s="3"/>
    </row>
    <row r="32" spans="1:15" ht="18" customHeight="1">
      <c r="D32" s="3"/>
      <c r="E32" s="3"/>
      <c r="F32" s="297"/>
      <c r="G32" s="3"/>
      <c r="H32" s="3"/>
      <c r="I32" s="3"/>
      <c r="J32" s="3"/>
      <c r="K32" s="3"/>
      <c r="L32" s="3"/>
      <c r="M32" s="3"/>
      <c r="N32" s="3"/>
      <c r="O32" s="3"/>
    </row>
    <row r="33" spans="4:14" ht="18" customHeight="1">
      <c r="D33" s="3"/>
      <c r="E33" s="3"/>
      <c r="F33" s="297"/>
      <c r="G33" s="3"/>
      <c r="H33" s="3"/>
      <c r="I33" s="3"/>
      <c r="J33" s="3"/>
      <c r="K33" s="3"/>
      <c r="L33" s="3"/>
      <c r="M33" s="3"/>
      <c r="N33" s="3"/>
    </row>
    <row r="34" spans="4:14" ht="18" customHeight="1">
      <c r="D34" s="3"/>
      <c r="E34" s="3"/>
      <c r="F34" s="297"/>
      <c r="G34" s="3"/>
      <c r="H34" s="3"/>
      <c r="I34" s="3"/>
      <c r="J34" s="3"/>
      <c r="K34" s="3"/>
      <c r="L34" s="3"/>
      <c r="M34" s="3"/>
      <c r="N34" s="3"/>
    </row>
    <row r="35" spans="4:14" ht="18" customHeight="1">
      <c r="D35" s="3"/>
      <c r="E35" s="3"/>
      <c r="F35" s="297"/>
      <c r="G35" s="3"/>
      <c r="H35" s="3"/>
      <c r="I35" s="3"/>
      <c r="J35" s="3"/>
      <c r="K35" s="3"/>
      <c r="L35" s="3"/>
      <c r="M35" s="3"/>
      <c r="N35" s="3"/>
    </row>
    <row r="36" spans="4:14" ht="18" customHeight="1">
      <c r="D36" s="3"/>
      <c r="E36" s="3"/>
      <c r="F36" s="297"/>
      <c r="G36" s="3"/>
      <c r="H36" s="3"/>
      <c r="I36" s="3"/>
      <c r="J36" s="3"/>
      <c r="K36" s="3"/>
      <c r="L36" s="3"/>
      <c r="M36" s="3"/>
      <c r="N36" s="3"/>
    </row>
    <row r="37" spans="4:14" ht="18" customHeight="1">
      <c r="D37" s="3"/>
      <c r="E37" s="3"/>
      <c r="F37" s="297"/>
      <c r="G37" s="3"/>
      <c r="H37" s="3"/>
      <c r="I37" s="3"/>
      <c r="J37" s="3"/>
      <c r="K37" s="3"/>
      <c r="L37" s="3"/>
      <c r="M37" s="3"/>
      <c r="N37" s="3"/>
    </row>
    <row r="38" spans="4:14" ht="18" customHeight="1">
      <c r="D38" s="3"/>
      <c r="E38" s="3"/>
      <c r="F38" s="297"/>
      <c r="G38" s="3"/>
      <c r="H38" s="3"/>
      <c r="I38" s="3"/>
      <c r="J38" s="3"/>
      <c r="K38" s="3"/>
      <c r="L38" s="3"/>
      <c r="M38" s="3"/>
      <c r="N38" s="3"/>
    </row>
    <row r="39" spans="4:14" ht="18" customHeight="1">
      <c r="D39" s="3"/>
      <c r="E39" s="3"/>
      <c r="F39" s="297"/>
      <c r="G39" s="3"/>
      <c r="H39" s="3"/>
      <c r="I39" s="3"/>
      <c r="J39" s="3"/>
      <c r="K39" s="3"/>
      <c r="L39" s="3"/>
      <c r="M39" s="3"/>
      <c r="N39" s="3"/>
    </row>
    <row r="40" spans="4:14" ht="18" customHeight="1">
      <c r="D40" s="3"/>
      <c r="E40" s="3"/>
      <c r="F40" s="297"/>
      <c r="G40" s="3"/>
      <c r="H40" s="3"/>
      <c r="I40" s="3"/>
      <c r="J40" s="3"/>
      <c r="K40" s="3"/>
      <c r="L40" s="3"/>
      <c r="M40" s="3"/>
      <c r="N40" s="3"/>
    </row>
    <row r="41" spans="4:14" ht="18" customHeight="1">
      <c r="D41" s="3"/>
      <c r="E41" s="3"/>
      <c r="F41" s="297"/>
      <c r="G41" s="3"/>
      <c r="H41" s="3"/>
      <c r="I41" s="3"/>
      <c r="J41" s="3"/>
      <c r="K41" s="3"/>
      <c r="L41" s="3"/>
      <c r="M41" s="3"/>
      <c r="N41" s="3"/>
    </row>
    <row r="42" spans="4:14" ht="18" customHeight="1">
      <c r="D42" s="3"/>
      <c r="E42" s="3"/>
      <c r="F42" s="297"/>
      <c r="G42" s="3"/>
      <c r="H42" s="3"/>
      <c r="I42" s="3"/>
      <c r="J42" s="3"/>
      <c r="K42" s="3"/>
      <c r="L42" s="3"/>
      <c r="M42" s="3"/>
      <c r="N42" s="3"/>
    </row>
    <row r="43" spans="4:14" ht="18" customHeight="1">
      <c r="D43" s="3"/>
      <c r="E43" s="3"/>
      <c r="F43" s="297"/>
      <c r="G43" s="3"/>
      <c r="H43" s="3"/>
      <c r="I43" s="3"/>
      <c r="J43" s="3"/>
      <c r="K43" s="3"/>
      <c r="L43" s="3"/>
      <c r="M43" s="3"/>
      <c r="N43" s="3"/>
    </row>
    <row r="44" spans="4:14" ht="18" customHeight="1">
      <c r="D44" s="3"/>
      <c r="E44" s="3"/>
      <c r="F44" s="297"/>
      <c r="G44" s="3"/>
      <c r="H44" s="3"/>
      <c r="I44" s="3"/>
      <c r="J44" s="3"/>
      <c r="K44" s="3"/>
      <c r="L44" s="3"/>
      <c r="M44" s="3"/>
      <c r="N44" s="3"/>
    </row>
    <row r="45" spans="4:14" ht="18" customHeight="1">
      <c r="D45" s="3"/>
      <c r="E45" s="3"/>
      <c r="F45" s="297"/>
      <c r="G45" s="3"/>
      <c r="H45" s="3"/>
      <c r="I45" s="3"/>
      <c r="J45" s="3"/>
      <c r="K45" s="3"/>
      <c r="L45" s="3"/>
      <c r="M45" s="3"/>
      <c r="N45" s="3"/>
    </row>
    <row r="46" spans="4:14" ht="18" customHeight="1">
      <c r="D46" s="3"/>
      <c r="E46" s="3"/>
      <c r="F46" s="297"/>
      <c r="G46" s="3"/>
      <c r="H46" s="3"/>
      <c r="I46" s="3"/>
      <c r="J46" s="3"/>
      <c r="K46" s="3"/>
      <c r="L46" s="3"/>
      <c r="M46" s="3"/>
      <c r="N46" s="3"/>
    </row>
    <row r="47" spans="4:14" ht="18" customHeight="1">
      <c r="D47" s="3"/>
      <c r="E47" s="3"/>
      <c r="F47" s="297"/>
      <c r="G47" s="3"/>
      <c r="H47" s="3"/>
      <c r="I47" s="3"/>
      <c r="J47" s="3"/>
      <c r="K47" s="3"/>
      <c r="L47" s="3"/>
      <c r="M47" s="3"/>
      <c r="N47" s="3"/>
    </row>
    <row r="48" spans="4:14" ht="18" customHeight="1">
      <c r="D48" s="3"/>
      <c r="E48" s="3"/>
      <c r="F48" s="297"/>
      <c r="G48" s="3"/>
      <c r="H48" s="3"/>
      <c r="I48" s="3"/>
      <c r="J48" s="3"/>
      <c r="K48" s="3"/>
      <c r="L48" s="3"/>
      <c r="M48" s="3"/>
      <c r="N48" s="3"/>
    </row>
    <row r="49" spans="1:14" ht="18" customHeight="1">
      <c r="D49" s="3"/>
      <c r="E49" s="3"/>
      <c r="F49" s="297"/>
      <c r="G49" s="3"/>
      <c r="H49" s="3"/>
      <c r="I49" s="3"/>
      <c r="J49" s="3"/>
      <c r="K49" s="3"/>
      <c r="L49" s="3"/>
      <c r="M49" s="3"/>
      <c r="N49" s="3"/>
    </row>
    <row r="50" spans="1:14" ht="18" customHeight="1">
      <c r="D50" s="3"/>
      <c r="E50" s="3"/>
      <c r="F50" s="297"/>
      <c r="G50" s="3"/>
      <c r="H50" s="3"/>
      <c r="I50" s="3"/>
      <c r="J50" s="3"/>
      <c r="K50" s="3"/>
      <c r="L50" s="3"/>
      <c r="M50" s="3"/>
      <c r="N50" s="3"/>
    </row>
    <row r="51" spans="1:14" ht="18" customHeight="1">
      <c r="D51" s="3"/>
      <c r="E51" s="3"/>
      <c r="F51" s="297"/>
      <c r="G51" s="3"/>
      <c r="H51" s="3"/>
      <c r="I51" s="3"/>
      <c r="J51" s="3"/>
      <c r="K51" s="3"/>
      <c r="L51" s="3"/>
      <c r="M51" s="3"/>
      <c r="N51" s="3"/>
    </row>
    <row r="52" spans="1:14" ht="18" customHeight="1">
      <c r="D52" s="3"/>
      <c r="E52" s="3"/>
      <c r="F52" s="297"/>
      <c r="G52" s="3"/>
      <c r="H52" s="3"/>
      <c r="I52" s="3"/>
      <c r="J52" s="3"/>
      <c r="K52" s="3"/>
      <c r="L52" s="3"/>
      <c r="M52" s="3"/>
      <c r="N52" s="3"/>
    </row>
    <row r="53" spans="1:14">
      <c r="D53" s="3"/>
      <c r="E53" s="3"/>
      <c r="F53" s="297"/>
      <c r="G53" s="3"/>
      <c r="H53" s="3"/>
      <c r="I53" s="3"/>
      <c r="J53" s="3"/>
      <c r="K53" s="3"/>
      <c r="L53" s="3"/>
      <c r="M53" s="3"/>
      <c r="N53" s="3"/>
    </row>
    <row r="54" spans="1:14">
      <c r="D54" s="3"/>
      <c r="E54" s="3"/>
      <c r="F54" s="297"/>
      <c r="G54" s="3"/>
      <c r="H54" s="3"/>
      <c r="I54" s="3"/>
      <c r="J54" s="3"/>
      <c r="K54" s="3"/>
      <c r="L54" s="3"/>
      <c r="M54" s="3"/>
      <c r="N54" s="3"/>
    </row>
    <row r="55" spans="1:14">
      <c r="D55" s="3"/>
      <c r="E55" s="3"/>
      <c r="F55" s="297"/>
      <c r="G55" s="3"/>
      <c r="H55" s="3"/>
      <c r="I55" s="3"/>
      <c r="J55" s="3"/>
      <c r="K55" s="3"/>
      <c r="L55" s="3"/>
      <c r="M55" s="3"/>
      <c r="N55" s="3"/>
    </row>
    <row r="56" spans="1:14">
      <c r="D56" s="3"/>
      <c r="E56" s="3"/>
      <c r="F56" s="297"/>
      <c r="G56" s="3"/>
      <c r="H56" s="3"/>
      <c r="I56" s="3"/>
      <c r="J56" s="3"/>
      <c r="K56" s="3"/>
      <c r="L56" s="3"/>
      <c r="M56" s="3"/>
      <c r="N56" s="3"/>
    </row>
    <row r="57" spans="1:14">
      <c r="D57" s="3"/>
      <c r="E57" s="3"/>
      <c r="F57" s="297"/>
      <c r="G57" s="3"/>
      <c r="H57" s="3"/>
      <c r="I57" s="3"/>
      <c r="J57" s="3"/>
      <c r="K57" s="3"/>
      <c r="L57" s="3"/>
      <c r="M57" s="3"/>
      <c r="N57" s="3"/>
    </row>
    <row r="58" spans="1:14">
      <c r="D58" s="3"/>
      <c r="E58" s="3"/>
      <c r="F58" s="297"/>
      <c r="G58" s="3"/>
      <c r="H58" s="3"/>
      <c r="I58" s="3"/>
      <c r="J58" s="3"/>
      <c r="K58" s="3"/>
      <c r="L58" s="3"/>
      <c r="M58" s="3"/>
      <c r="N58" s="3"/>
    </row>
    <row r="59" spans="1:14">
      <c r="D59" s="3"/>
      <c r="E59" s="3"/>
      <c r="F59" s="297"/>
      <c r="G59" s="3"/>
      <c r="H59" s="3"/>
      <c r="I59" s="3"/>
      <c r="K59" s="3"/>
      <c r="L59" s="3"/>
      <c r="M59" s="3"/>
      <c r="N59" s="3"/>
    </row>
    <row r="60" spans="1:14">
      <c r="J60" s="3"/>
      <c r="M60" s="3"/>
      <c r="N60" s="3"/>
    </row>
    <row r="61" spans="1:14" ht="15">
      <c r="B61" s="246"/>
      <c r="D61" s="3"/>
      <c r="E61" s="3"/>
      <c r="F61" s="297"/>
      <c r="G61" s="3"/>
      <c r="H61" s="3"/>
      <c r="I61" s="3"/>
      <c r="J61" s="302"/>
      <c r="K61" s="3"/>
      <c r="L61" s="3"/>
      <c r="M61" s="3"/>
      <c r="N61" s="3"/>
    </row>
    <row r="62" spans="1:14" ht="81.75" customHeight="1">
      <c r="A62" s="303"/>
      <c r="B62" s="1609" t="s">
        <v>2319</v>
      </c>
      <c r="C62" s="1610"/>
      <c r="D62" s="1610"/>
      <c r="E62" s="1610"/>
      <c r="F62" s="1610"/>
      <c r="G62" s="1610"/>
      <c r="H62" s="1610"/>
      <c r="I62" s="1610"/>
      <c r="J62" s="1610"/>
      <c r="K62" s="1610"/>
      <c r="L62" s="1610"/>
      <c r="M62" s="1610"/>
      <c r="N62" s="3"/>
    </row>
  </sheetData>
  <mergeCells count="3">
    <mergeCell ref="D3:F3"/>
    <mergeCell ref="A11:B11"/>
    <mergeCell ref="B62:M62"/>
  </mergeCells>
  <printOptions horizontalCentered="1"/>
  <pageMargins left="0.5" right="0.5" top="1" bottom="0.25" header="0" footer="0.25"/>
  <pageSetup scale="51" orientation="landscape" r:id="rId1"/>
  <headerFooter scaleWithDoc="0">
    <oddFooter>&amp;R&amp;8 120</oddFooter>
  </headerFooter>
  <customProperties>
    <customPr name="SheetOptions" r:id="rId2"/>
  </customProperties>
  <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
  <dimension ref="A1:O281"/>
  <sheetViews>
    <sheetView showGridLines="0" zoomScale="80" zoomScaleNormal="80" workbookViewId="0"/>
  </sheetViews>
  <sheetFormatPr defaultColWidth="9.77734375" defaultRowHeight="15"/>
  <cols>
    <col min="1" max="1" width="2.77734375" style="182" customWidth="1"/>
    <col min="2" max="2" width="9.109375" style="182" customWidth="1"/>
    <col min="3" max="3" width="1.77734375" style="182" customWidth="1"/>
    <col min="4" max="4" width="72.77734375" style="182" customWidth="1"/>
    <col min="5" max="5" width="0.77734375" style="182" customWidth="1"/>
    <col min="6" max="6" width="19.109375" style="182" customWidth="1"/>
    <col min="7" max="7" width="3" style="182" customWidth="1"/>
    <col min="8" max="8" width="2.44140625" style="182" customWidth="1"/>
    <col min="9" max="9" width="13.109375" style="182" customWidth="1"/>
    <col min="10" max="10" width="1.77734375" style="182" customWidth="1"/>
    <col min="11" max="11" width="60.77734375" style="182" customWidth="1"/>
    <col min="12" max="12" width="1.109375" style="182" customWidth="1"/>
    <col min="13" max="13" width="21.109375" style="182" customWidth="1"/>
    <col min="14" max="15" width="9.77734375" style="182" customWidth="1"/>
    <col min="16" max="16" width="16" style="182" customWidth="1"/>
    <col min="17" max="16384" width="9.77734375" style="182"/>
  </cols>
  <sheetData>
    <row r="1" spans="1:13">
      <c r="A1" s="342" t="s">
        <v>76</v>
      </c>
    </row>
    <row r="3" spans="1:13" ht="18">
      <c r="A3" s="1229" t="s">
        <v>77</v>
      </c>
      <c r="B3" s="1230"/>
      <c r="C3" s="1230"/>
      <c r="D3" s="1230"/>
      <c r="E3" s="1230"/>
      <c r="F3" s="1230"/>
      <c r="G3" s="1230"/>
      <c r="H3" s="1229"/>
      <c r="I3" s="1230"/>
      <c r="J3" s="1230"/>
      <c r="K3" s="1230"/>
      <c r="L3" s="1230"/>
      <c r="M3" s="1231" t="s">
        <v>1243</v>
      </c>
    </row>
    <row r="4" spans="1:13" ht="18.600000000000001" customHeight="1">
      <c r="A4" s="1232" t="s">
        <v>2390</v>
      </c>
      <c r="B4" s="1230"/>
      <c r="C4" s="1230"/>
      <c r="D4" s="1230"/>
      <c r="E4" s="1230"/>
      <c r="F4" s="1233"/>
      <c r="G4" s="1233"/>
      <c r="H4" s="1233"/>
      <c r="I4" s="1233"/>
      <c r="J4" s="1233"/>
      <c r="K4" s="1233"/>
      <c r="L4" s="1233"/>
      <c r="M4" s="1231"/>
    </row>
    <row r="5" spans="1:13" ht="18">
      <c r="A5" s="1232" t="s">
        <v>2274</v>
      </c>
      <c r="B5" s="1230"/>
      <c r="C5" s="1230"/>
      <c r="D5" s="1230"/>
      <c r="E5" s="1230"/>
      <c r="F5" s="1230"/>
      <c r="G5" s="1230"/>
      <c r="H5" s="1232"/>
      <c r="I5" s="1230"/>
      <c r="J5" s="1230"/>
      <c r="K5" s="1230"/>
      <c r="L5" s="1230"/>
      <c r="M5" s="1230"/>
    </row>
    <row r="6" spans="1:13" ht="12.75" customHeight="1"/>
    <row r="7" spans="1:13" ht="15.75">
      <c r="B7" s="1234"/>
      <c r="F7" s="1235" t="s">
        <v>1244</v>
      </c>
      <c r="M7" s="1235" t="s">
        <v>1244</v>
      </c>
    </row>
    <row r="8" spans="1:13" ht="15.75">
      <c r="B8" s="1236" t="s">
        <v>1245</v>
      </c>
      <c r="C8" s="1237"/>
      <c r="D8" s="1236" t="s">
        <v>1246</v>
      </c>
      <c r="E8" s="1236"/>
      <c r="F8" s="1238" t="s">
        <v>1247</v>
      </c>
      <c r="G8" s="1237"/>
      <c r="H8" s="1237"/>
      <c r="I8" s="1236" t="s">
        <v>1245</v>
      </c>
      <c r="J8" s="1237"/>
      <c r="K8" s="1236" t="s">
        <v>1246</v>
      </c>
      <c r="L8" s="1236"/>
      <c r="M8" s="1238" t="s">
        <v>1247</v>
      </c>
    </row>
    <row r="9" spans="1:13">
      <c r="A9" s="182" t="s">
        <v>83</v>
      </c>
      <c r="B9" s="1237" t="s">
        <v>83</v>
      </c>
      <c r="C9" s="1237"/>
      <c r="D9" s="1237" t="s">
        <v>83</v>
      </c>
      <c r="E9" s="1237"/>
      <c r="F9" s="1237" t="s">
        <v>83</v>
      </c>
      <c r="G9" s="1237"/>
      <c r="H9" s="1237" t="s">
        <v>83</v>
      </c>
      <c r="I9" s="1237" t="s">
        <v>83</v>
      </c>
      <c r="J9" s="1237"/>
      <c r="K9" s="1237" t="s">
        <v>83</v>
      </c>
      <c r="L9" s="1237"/>
      <c r="M9" s="1237" t="s">
        <v>83</v>
      </c>
    </row>
    <row r="10" spans="1:13" ht="15.75">
      <c r="A10" s="1239"/>
      <c r="B10" s="1240"/>
      <c r="C10" s="1237"/>
      <c r="D10" s="1241" t="s">
        <v>1248</v>
      </c>
      <c r="E10" s="1241"/>
      <c r="F10" s="1237"/>
      <c r="G10" s="1237"/>
      <c r="H10" s="1240"/>
      <c r="I10" s="1240"/>
      <c r="J10" s="1237"/>
      <c r="K10" s="1242" t="s">
        <v>1249</v>
      </c>
      <c r="L10" s="1242"/>
      <c r="M10" s="1243"/>
    </row>
    <row r="11" spans="1:13">
      <c r="B11" s="1244">
        <v>20401</v>
      </c>
      <c r="C11" s="1237"/>
      <c r="D11" s="1237" t="s">
        <v>1250</v>
      </c>
      <c r="E11" s="1213" t="s">
        <v>83</v>
      </c>
      <c r="F11" s="1245">
        <v>0</v>
      </c>
      <c r="G11" s="1237"/>
      <c r="H11" s="1237"/>
      <c r="I11" s="1244">
        <v>22054</v>
      </c>
      <c r="J11" s="1237"/>
      <c r="K11" s="1237" t="s">
        <v>1257</v>
      </c>
      <c r="L11" s="1213" t="s">
        <v>83</v>
      </c>
      <c r="M11" s="1246">
        <v>0</v>
      </c>
    </row>
    <row r="12" spans="1:13">
      <c r="A12" s="1239"/>
      <c r="B12" s="1244">
        <v>20501</v>
      </c>
      <c r="C12" s="1237"/>
      <c r="D12" s="1237" t="s">
        <v>1252</v>
      </c>
      <c r="E12" s="1213" t="s">
        <v>83</v>
      </c>
      <c r="F12" s="1246">
        <v>0</v>
      </c>
      <c r="G12" s="1237"/>
      <c r="H12" s="1237"/>
      <c r="I12" s="1244">
        <v>22055</v>
      </c>
      <c r="J12" s="1237"/>
      <c r="K12" s="1237" t="s">
        <v>1259</v>
      </c>
      <c r="L12" s="1213" t="s">
        <v>83</v>
      </c>
      <c r="M12" s="1246">
        <v>90755744.900000006</v>
      </c>
    </row>
    <row r="13" spans="1:13">
      <c r="A13" s="1247"/>
      <c r="B13" s="1282">
        <v>20810</v>
      </c>
      <c r="C13" s="1237"/>
      <c r="D13" s="1237" t="s">
        <v>1254</v>
      </c>
      <c r="E13" s="1213" t="s">
        <v>83</v>
      </c>
      <c r="F13" s="1246">
        <v>0</v>
      </c>
      <c r="G13" s="1237"/>
      <c r="H13" s="1237"/>
      <c r="I13" s="1282">
        <v>22062</v>
      </c>
      <c r="J13" s="1237"/>
      <c r="K13" s="1237" t="s">
        <v>1261</v>
      </c>
      <c r="L13" s="1213" t="s">
        <v>83</v>
      </c>
      <c r="M13" s="1246">
        <v>0</v>
      </c>
    </row>
    <row r="14" spans="1:13">
      <c r="A14" s="1239"/>
      <c r="B14" s="1282">
        <v>20818</v>
      </c>
      <c r="C14" s="1237"/>
      <c r="D14" s="1237" t="s">
        <v>1256</v>
      </c>
      <c r="E14" s="1213" t="s">
        <v>83</v>
      </c>
      <c r="F14" s="1246">
        <v>0</v>
      </c>
      <c r="G14" s="1237"/>
      <c r="H14" s="1237"/>
      <c r="I14" s="1282">
        <v>22063</v>
      </c>
      <c r="J14" s="1237"/>
      <c r="K14" s="1248" t="s">
        <v>1263</v>
      </c>
      <c r="L14" s="1213" t="s">
        <v>83</v>
      </c>
      <c r="M14" s="1246">
        <v>10060219.199999999</v>
      </c>
    </row>
    <row r="15" spans="1:13">
      <c r="A15" s="1239"/>
      <c r="B15" s="1282">
        <v>20901</v>
      </c>
      <c r="C15" s="1237"/>
      <c r="D15" s="1237" t="s">
        <v>1258</v>
      </c>
      <c r="E15" s="1213" t="s">
        <v>83</v>
      </c>
      <c r="F15" s="1246">
        <v>0</v>
      </c>
      <c r="G15" s="1237"/>
      <c r="H15" s="1237"/>
      <c r="I15" s="1244">
        <v>22078</v>
      </c>
      <c r="J15" s="1237"/>
      <c r="K15" s="1249" t="s">
        <v>1265</v>
      </c>
      <c r="L15" s="1213" t="s">
        <v>83</v>
      </c>
      <c r="M15" s="1246">
        <v>0</v>
      </c>
    </row>
    <row r="16" spans="1:13">
      <c r="A16" s="1247"/>
      <c r="B16" s="1282">
        <v>20904</v>
      </c>
      <c r="C16" s="1237"/>
      <c r="D16" s="1237" t="s">
        <v>1260</v>
      </c>
      <c r="E16" s="1213" t="s">
        <v>83</v>
      </c>
      <c r="F16" s="1246">
        <v>0</v>
      </c>
      <c r="G16" s="1237"/>
      <c r="H16" s="1240"/>
      <c r="I16" s="1244">
        <v>22085</v>
      </c>
      <c r="J16" s="1237"/>
      <c r="K16" s="1237" t="s">
        <v>1267</v>
      </c>
      <c r="L16" s="1213" t="s">
        <v>83</v>
      </c>
      <c r="M16" s="1246">
        <v>3205643.74</v>
      </c>
    </row>
    <row r="17" spans="1:13">
      <c r="A17" s="1247"/>
      <c r="B17" s="1244">
        <v>21001</v>
      </c>
      <c r="C17" s="1237"/>
      <c r="D17" s="1237" t="s">
        <v>1262</v>
      </c>
      <c r="E17" s="1213" t="s">
        <v>83</v>
      </c>
      <c r="F17" s="1246">
        <v>0</v>
      </c>
      <c r="G17" s="1237"/>
      <c r="H17" s="1240"/>
      <c r="I17" s="1282">
        <v>22090</v>
      </c>
      <c r="J17" s="1237"/>
      <c r="K17" s="1237" t="s">
        <v>1268</v>
      </c>
      <c r="L17" s="1213" t="s">
        <v>83</v>
      </c>
      <c r="M17" s="1246">
        <v>0</v>
      </c>
    </row>
    <row r="18" spans="1:13">
      <c r="A18" s="1247"/>
      <c r="B18" s="1282">
        <v>21002</v>
      </c>
      <c r="C18" s="1237"/>
      <c r="D18" s="1237" t="s">
        <v>1264</v>
      </c>
      <c r="E18" s="1213" t="s">
        <v>83</v>
      </c>
      <c r="F18" s="1246">
        <v>0</v>
      </c>
      <c r="G18" s="1237"/>
      <c r="H18" s="1240"/>
      <c r="I18" s="1282">
        <v>22099</v>
      </c>
      <c r="K18" s="1237" t="s">
        <v>2354</v>
      </c>
      <c r="L18" s="1250" t="s">
        <v>83</v>
      </c>
      <c r="M18" s="1246">
        <v>335531.49</v>
      </c>
    </row>
    <row r="19" spans="1:13">
      <c r="A19" s="1247"/>
      <c r="B19" s="1244">
        <v>21061</v>
      </c>
      <c r="C19" s="1237"/>
      <c r="D19" s="1237" t="s">
        <v>1266</v>
      </c>
      <c r="E19" s="1213" t="s">
        <v>83</v>
      </c>
      <c r="F19" s="1246">
        <v>0</v>
      </c>
      <c r="G19" s="1237"/>
      <c r="H19" s="1240"/>
      <c r="I19" s="1244">
        <v>22100</v>
      </c>
      <c r="J19" s="1237"/>
      <c r="K19" s="1237" t="s">
        <v>1270</v>
      </c>
      <c r="L19" s="1213" t="s">
        <v>83</v>
      </c>
      <c r="M19" s="1246">
        <v>14761581.060000001</v>
      </c>
    </row>
    <row r="20" spans="1:13">
      <c r="A20" s="1247"/>
      <c r="B20" s="1244">
        <v>21064</v>
      </c>
      <c r="C20" s="1237"/>
      <c r="D20" s="1237" t="s">
        <v>2321</v>
      </c>
      <c r="E20" s="1213" t="s">
        <v>83</v>
      </c>
      <c r="F20" s="1246">
        <v>718.65</v>
      </c>
      <c r="G20" s="1237"/>
      <c r="H20" s="1240"/>
      <c r="I20" s="1244">
        <v>22130</v>
      </c>
      <c r="J20" s="1237"/>
      <c r="K20" s="1237" t="s">
        <v>1272</v>
      </c>
      <c r="L20" s="1213" t="s">
        <v>83</v>
      </c>
      <c r="M20" s="1246">
        <v>0</v>
      </c>
    </row>
    <row r="21" spans="1:13">
      <c r="A21" s="1247"/>
      <c r="B21" s="1282">
        <v>21065</v>
      </c>
      <c r="C21" s="1237"/>
      <c r="D21" s="1237" t="s">
        <v>1269</v>
      </c>
      <c r="E21" s="1213" t="s">
        <v>83</v>
      </c>
      <c r="F21" s="1246">
        <v>0</v>
      </c>
      <c r="G21" s="1237"/>
      <c r="H21" s="1251"/>
      <c r="I21" s="1244">
        <v>22134</v>
      </c>
      <c r="K21" s="1250" t="s">
        <v>2353</v>
      </c>
      <c r="L21" s="1250" t="s">
        <v>83</v>
      </c>
      <c r="M21" s="1246">
        <v>0</v>
      </c>
    </row>
    <row r="22" spans="1:13">
      <c r="A22" s="1239"/>
      <c r="B22" s="1244">
        <v>21066</v>
      </c>
      <c r="C22" s="1237"/>
      <c r="D22" s="1248" t="s">
        <v>1271</v>
      </c>
      <c r="E22" s="1213" t="s">
        <v>83</v>
      </c>
      <c r="F22" s="1246">
        <v>695380.5</v>
      </c>
      <c r="G22" s="1237"/>
      <c r="H22" s="1240"/>
      <c r="I22" s="1244">
        <v>22135</v>
      </c>
      <c r="J22" s="1237"/>
      <c r="K22" s="1248" t="s">
        <v>1274</v>
      </c>
      <c r="L22" s="1213" t="s">
        <v>83</v>
      </c>
      <c r="M22" s="1246">
        <v>0</v>
      </c>
    </row>
    <row r="23" spans="1:13">
      <c r="A23" s="1239"/>
      <c r="B23" s="1244">
        <v>21067</v>
      </c>
      <c r="C23" s="1237"/>
      <c r="D23" s="1237" t="s">
        <v>1273</v>
      </c>
      <c r="E23" s="1213" t="s">
        <v>83</v>
      </c>
      <c r="F23" s="1246">
        <v>0</v>
      </c>
      <c r="G23" s="1237"/>
      <c r="H23" s="1240"/>
      <c r="I23" s="1244">
        <v>22144</v>
      </c>
      <c r="J23" s="1237"/>
      <c r="K23" s="1237" t="s">
        <v>1276</v>
      </c>
      <c r="L23" s="1213" t="s">
        <v>83</v>
      </c>
      <c r="M23" s="1246">
        <v>0</v>
      </c>
    </row>
    <row r="24" spans="1:13">
      <c r="B24" s="1244">
        <v>21077</v>
      </c>
      <c r="C24" s="1237"/>
      <c r="D24" s="1237" t="s">
        <v>1275</v>
      </c>
      <c r="E24" s="1213" t="s">
        <v>83</v>
      </c>
      <c r="F24" s="1246">
        <v>0</v>
      </c>
      <c r="G24" s="1237"/>
      <c r="H24" s="1240"/>
      <c r="I24" s="1244">
        <v>22151</v>
      </c>
      <c r="J24" s="1237"/>
      <c r="K24" s="1248" t="s">
        <v>1278</v>
      </c>
      <c r="L24" s="1213" t="s">
        <v>83</v>
      </c>
      <c r="M24" s="1246">
        <v>135913.41</v>
      </c>
    </row>
    <row r="25" spans="1:13">
      <c r="A25" s="933"/>
      <c r="B25" s="1244">
        <v>21081</v>
      </c>
      <c r="C25" s="1237"/>
      <c r="D25" s="1237" t="s">
        <v>1277</v>
      </c>
      <c r="E25" s="1213" t="s">
        <v>83</v>
      </c>
      <c r="F25" s="1246">
        <v>114590524.67</v>
      </c>
      <c r="G25" s="1237"/>
      <c r="H25" s="1240"/>
      <c r="I25" s="1244">
        <v>22156</v>
      </c>
      <c r="J25" s="1237"/>
      <c r="K25" s="1248" t="s">
        <v>1280</v>
      </c>
      <c r="L25" s="1213" t="s">
        <v>83</v>
      </c>
      <c r="M25" s="1246">
        <v>0</v>
      </c>
    </row>
    <row r="26" spans="1:13">
      <c r="A26" s="1239"/>
      <c r="B26" s="1244">
        <v>21082</v>
      </c>
      <c r="C26" s="1237"/>
      <c r="D26" s="1237" t="s">
        <v>1279</v>
      </c>
      <c r="E26" s="1213" t="s">
        <v>83</v>
      </c>
      <c r="F26" s="1246">
        <v>3234571.33</v>
      </c>
      <c r="G26" s="1237"/>
      <c r="H26" s="1240"/>
      <c r="I26" s="1244">
        <v>22158</v>
      </c>
      <c r="J26" s="1237"/>
      <c r="K26" s="1237" t="s">
        <v>1282</v>
      </c>
      <c r="L26" s="1213" t="s">
        <v>83</v>
      </c>
      <c r="M26" s="1246">
        <v>0</v>
      </c>
    </row>
    <row r="27" spans="1:13">
      <c r="A27" s="1239"/>
      <c r="B27" s="1244">
        <v>21084</v>
      </c>
      <c r="C27" s="1237"/>
      <c r="D27" s="1248" t="s">
        <v>1281</v>
      </c>
      <c r="E27" s="1213" t="s">
        <v>83</v>
      </c>
      <c r="F27" s="1246">
        <v>0</v>
      </c>
      <c r="G27" s="1237"/>
      <c r="H27" s="1240"/>
      <c r="I27" s="1244">
        <v>22165</v>
      </c>
      <c r="K27" s="1237" t="s">
        <v>1284</v>
      </c>
      <c r="L27" s="1213" t="s">
        <v>83</v>
      </c>
      <c r="M27" s="1246">
        <v>0</v>
      </c>
    </row>
    <row r="28" spans="1:13">
      <c r="A28" s="1239"/>
      <c r="B28" s="1244">
        <v>21087</v>
      </c>
      <c r="C28" s="1237"/>
      <c r="D28" s="1249" t="s">
        <v>1283</v>
      </c>
      <c r="E28" s="1213" t="s">
        <v>83</v>
      </c>
      <c r="F28" s="1246">
        <v>0</v>
      </c>
      <c r="G28" s="1237"/>
      <c r="H28" s="1240"/>
      <c r="I28" s="1282">
        <v>22168</v>
      </c>
      <c r="J28" s="1237"/>
      <c r="K28" s="1237" t="s">
        <v>1286</v>
      </c>
      <c r="L28" s="1213" t="s">
        <v>83</v>
      </c>
      <c r="M28" s="1246">
        <v>0</v>
      </c>
    </row>
    <row r="29" spans="1:13">
      <c r="A29" s="1239"/>
      <c r="B29" s="1244">
        <v>21201</v>
      </c>
      <c r="C29" s="1237"/>
      <c r="D29" s="1249" t="s">
        <v>1285</v>
      </c>
      <c r="E29" s="1213" t="s">
        <v>83</v>
      </c>
      <c r="F29" s="1246">
        <v>0</v>
      </c>
      <c r="G29" s="1237"/>
      <c r="H29" s="1240"/>
      <c r="I29" s="1282">
        <v>22211</v>
      </c>
      <c r="J29" s="1237"/>
      <c r="K29" s="1237" t="s">
        <v>2136</v>
      </c>
      <c r="L29" s="1213" t="s">
        <v>83</v>
      </c>
      <c r="M29" s="1246">
        <v>0</v>
      </c>
    </row>
    <row r="30" spans="1:13">
      <c r="A30" s="1239"/>
      <c r="B30" s="1244">
        <v>21202</v>
      </c>
      <c r="C30" s="1237"/>
      <c r="D30" s="1249" t="s">
        <v>1287</v>
      </c>
      <c r="E30" s="1213" t="s">
        <v>83</v>
      </c>
      <c r="F30" s="1246">
        <v>0</v>
      </c>
      <c r="G30" s="1237"/>
      <c r="H30" s="1240"/>
      <c r="I30" s="1282">
        <v>22240</v>
      </c>
      <c r="J30" s="1237"/>
      <c r="K30" s="1237" t="s">
        <v>2135</v>
      </c>
      <c r="L30" s="1237" t="s">
        <v>83</v>
      </c>
      <c r="M30" s="1246">
        <v>3484537.09</v>
      </c>
    </row>
    <row r="31" spans="1:13">
      <c r="A31" s="1239"/>
      <c r="B31" s="1244">
        <v>21203</v>
      </c>
      <c r="C31" s="1237"/>
      <c r="D31" s="1249" t="s">
        <v>1288</v>
      </c>
      <c r="E31" s="1213" t="s">
        <v>83</v>
      </c>
      <c r="F31" s="1246">
        <v>0</v>
      </c>
      <c r="G31" s="1237"/>
      <c r="H31" s="1240"/>
      <c r="I31" s="1283">
        <v>22246</v>
      </c>
      <c r="J31" s="1252"/>
      <c r="K31" s="1439" t="s">
        <v>2323</v>
      </c>
      <c r="L31" s="1237" t="s">
        <v>83</v>
      </c>
      <c r="M31" s="1246">
        <v>0</v>
      </c>
    </row>
    <row r="32" spans="1:13">
      <c r="A32" s="1239"/>
      <c r="B32" s="1244">
        <v>21204</v>
      </c>
      <c r="C32" s="1237"/>
      <c r="D32" s="1249" t="s">
        <v>1289</v>
      </c>
      <c r="E32" s="1213" t="s">
        <v>83</v>
      </c>
      <c r="F32" s="1246">
        <v>0</v>
      </c>
      <c r="G32" s="1237"/>
      <c r="H32" s="1240"/>
      <c r="I32" s="1283">
        <v>22255</v>
      </c>
      <c r="K32" s="1250" t="s">
        <v>2322</v>
      </c>
      <c r="L32" s="1250" t="s">
        <v>83</v>
      </c>
      <c r="M32" s="1246">
        <v>0</v>
      </c>
    </row>
    <row r="33" spans="1:13">
      <c r="A33" s="1239"/>
      <c r="B33" s="1244">
        <v>21205</v>
      </c>
      <c r="C33" s="1237"/>
      <c r="D33" s="1249" t="s">
        <v>1291</v>
      </c>
      <c r="E33" s="1213" t="s">
        <v>83</v>
      </c>
      <c r="F33" s="1246">
        <v>0</v>
      </c>
      <c r="G33" s="1237"/>
      <c r="H33" s="1240"/>
      <c r="I33" s="1283">
        <v>22262</v>
      </c>
      <c r="K33" s="1250" t="s">
        <v>2355</v>
      </c>
      <c r="L33" s="1250" t="s">
        <v>83</v>
      </c>
      <c r="M33" s="1246">
        <v>0</v>
      </c>
    </row>
    <row r="34" spans="1:13">
      <c r="A34" s="1253"/>
      <c r="B34" s="1244">
        <v>21206</v>
      </c>
      <c r="C34" s="1237"/>
      <c r="D34" s="1249" t="s">
        <v>1293</v>
      </c>
      <c r="E34" s="1213" t="s">
        <v>83</v>
      </c>
      <c r="F34" s="1246">
        <v>0</v>
      </c>
      <c r="G34" s="1237"/>
      <c r="H34" s="1240"/>
      <c r="I34" s="1283">
        <v>22269</v>
      </c>
      <c r="K34" s="1250" t="s">
        <v>2350</v>
      </c>
      <c r="L34" s="1250" t="s">
        <v>83</v>
      </c>
      <c r="M34" s="1246">
        <v>0</v>
      </c>
    </row>
    <row r="35" spans="1:13">
      <c r="A35" s="933"/>
      <c r="B35" s="1244">
        <v>21401</v>
      </c>
      <c r="C35" s="1254"/>
      <c r="D35" s="1248" t="s">
        <v>1294</v>
      </c>
      <c r="E35" s="1213" t="s">
        <v>83</v>
      </c>
      <c r="F35" s="1246">
        <v>0</v>
      </c>
      <c r="G35" s="1237"/>
      <c r="H35" s="1240"/>
      <c r="I35" s="1244">
        <v>22654</v>
      </c>
      <c r="J35" s="1237"/>
      <c r="K35" s="1237" t="s">
        <v>1290</v>
      </c>
      <c r="L35" s="1213" t="s">
        <v>83</v>
      </c>
      <c r="M35" s="1246">
        <v>24447776.600000001</v>
      </c>
    </row>
    <row r="36" spans="1:13">
      <c r="A36" s="1239"/>
      <c r="B36" s="1244">
        <v>21402</v>
      </c>
      <c r="C36" s="1254"/>
      <c r="D36" s="1248" t="s">
        <v>1296</v>
      </c>
      <c r="E36" s="1213" t="s">
        <v>83</v>
      </c>
      <c r="F36" s="1246">
        <v>0</v>
      </c>
      <c r="G36" s="1237"/>
      <c r="H36" s="1240"/>
      <c r="I36" s="1244">
        <v>22751</v>
      </c>
      <c r="J36" s="1237"/>
      <c r="K36" s="1237" t="s">
        <v>1292</v>
      </c>
      <c r="L36" s="1237" t="s">
        <v>83</v>
      </c>
      <c r="M36" s="1246">
        <v>0</v>
      </c>
    </row>
    <row r="37" spans="1:13">
      <c r="A37" s="1239"/>
      <c r="B37" s="1244">
        <v>21451</v>
      </c>
      <c r="C37" s="1237"/>
      <c r="D37" s="1237" t="s">
        <v>1298</v>
      </c>
      <c r="E37" s="1213" t="s">
        <v>83</v>
      </c>
      <c r="F37" s="1246">
        <v>51323325.210000001</v>
      </c>
      <c r="G37" s="1237"/>
      <c r="H37" s="1240"/>
      <c r="I37" s="1244">
        <v>23001</v>
      </c>
      <c r="J37" s="1237"/>
      <c r="K37" s="1248" t="s">
        <v>1295</v>
      </c>
      <c r="L37" s="1213" t="s">
        <v>83</v>
      </c>
      <c r="M37" s="1246">
        <v>26403549.530000001</v>
      </c>
    </row>
    <row r="38" spans="1:13">
      <c r="A38" s="933"/>
      <c r="B38" s="1244">
        <v>21452</v>
      </c>
      <c r="C38" s="1237"/>
      <c r="D38" s="1237" t="s">
        <v>1300</v>
      </c>
      <c r="E38" s="1213" t="s">
        <v>83</v>
      </c>
      <c r="F38" s="1246">
        <v>0</v>
      </c>
      <c r="G38" s="1237"/>
      <c r="H38" s="1240"/>
      <c r="I38" s="1244">
        <v>23102</v>
      </c>
      <c r="J38" s="1237"/>
      <c r="K38" s="1237" t="s">
        <v>1297</v>
      </c>
      <c r="L38" s="1213" t="s">
        <v>83</v>
      </c>
      <c r="M38" s="1246">
        <v>0</v>
      </c>
    </row>
    <row r="39" spans="1:13">
      <c r="A39" s="933"/>
      <c r="B39" s="1244">
        <v>21902</v>
      </c>
      <c r="C39" s="1237"/>
      <c r="D39" s="1248" t="s">
        <v>1302</v>
      </c>
      <c r="E39" s="1213" t="s">
        <v>83</v>
      </c>
      <c r="F39" s="1246">
        <v>0</v>
      </c>
      <c r="G39" s="1237"/>
      <c r="H39" s="1240"/>
      <c r="I39" s="1244">
        <v>23151</v>
      </c>
      <c r="J39" s="1237"/>
      <c r="K39" s="1237" t="s">
        <v>1299</v>
      </c>
      <c r="L39" s="1213" t="s">
        <v>83</v>
      </c>
      <c r="M39" s="1246">
        <v>35481030.579999998</v>
      </c>
    </row>
    <row r="40" spans="1:13">
      <c r="A40" s="1239"/>
      <c r="B40" s="1282">
        <v>21905</v>
      </c>
      <c r="C40" s="1237"/>
      <c r="D40" s="1237" t="s">
        <v>1304</v>
      </c>
      <c r="E40" s="1237" t="s">
        <v>83</v>
      </c>
      <c r="F40" s="1246">
        <v>0</v>
      </c>
      <c r="G40" s="1237"/>
      <c r="H40" s="1240"/>
      <c r="I40" s="1244">
        <v>23701</v>
      </c>
      <c r="K40" s="1250" t="s">
        <v>2357</v>
      </c>
      <c r="L40" s="1250" t="s">
        <v>83</v>
      </c>
      <c r="M40" s="1246">
        <v>0</v>
      </c>
    </row>
    <row r="41" spans="1:13">
      <c r="A41" s="1239"/>
      <c r="B41" s="1244">
        <v>21911</v>
      </c>
      <c r="C41" s="1237"/>
      <c r="D41" s="1237" t="s">
        <v>1306</v>
      </c>
      <c r="E41" s="1213" t="s">
        <v>83</v>
      </c>
      <c r="F41" s="1246">
        <v>710678.28</v>
      </c>
      <c r="G41" s="1237"/>
      <c r="H41" s="1240"/>
      <c r="I41" s="1244">
        <v>23702</v>
      </c>
      <c r="J41" s="1237"/>
      <c r="K41" s="1237" t="s">
        <v>1301</v>
      </c>
      <c r="L41" s="1213" t="s">
        <v>89</v>
      </c>
      <c r="M41" s="1246">
        <v>16933261.239999998</v>
      </c>
    </row>
    <row r="42" spans="1:13">
      <c r="A42" s="1239"/>
      <c r="B42" s="1282">
        <v>21912</v>
      </c>
      <c r="C42" s="1237"/>
      <c r="D42" s="1237" t="s">
        <v>1307</v>
      </c>
      <c r="E42" s="1213" t="s">
        <v>83</v>
      </c>
      <c r="F42" s="1246">
        <v>2137695.98</v>
      </c>
      <c r="G42" s="1237"/>
      <c r="H42" s="1240"/>
      <c r="I42" s="1244">
        <v>23801</v>
      </c>
      <c r="J42" s="1237"/>
      <c r="K42" s="1255" t="s">
        <v>1303</v>
      </c>
      <c r="L42" s="1237" t="s">
        <v>83</v>
      </c>
      <c r="M42" s="1246">
        <v>0</v>
      </c>
    </row>
    <row r="43" spans="1:13">
      <c r="A43" s="1239"/>
      <c r="B43" s="1244">
        <v>21937</v>
      </c>
      <c r="C43" s="1237"/>
      <c r="D43" s="1248" t="s">
        <v>1308</v>
      </c>
      <c r="E43" s="1213" t="s">
        <v>83</v>
      </c>
      <c r="F43" s="1246">
        <v>0</v>
      </c>
      <c r="G43" s="1237"/>
      <c r="H43" s="1240"/>
      <c r="I43" s="1244">
        <v>23806</v>
      </c>
      <c r="J43" s="1237"/>
      <c r="K43" s="1237" t="s">
        <v>2358</v>
      </c>
      <c r="L43" s="1237" t="s">
        <v>83</v>
      </c>
      <c r="M43" s="1246">
        <v>3232793.22</v>
      </c>
    </row>
    <row r="44" spans="1:13">
      <c r="A44" s="1239"/>
      <c r="B44" s="1244">
        <v>21945</v>
      </c>
      <c r="C44" s="1237"/>
      <c r="D44" s="1248" t="s">
        <v>1310</v>
      </c>
      <c r="E44" s="1213" t="s">
        <v>83</v>
      </c>
      <c r="F44" s="1246">
        <v>0</v>
      </c>
      <c r="G44" s="1237"/>
      <c r="H44" s="1240"/>
      <c r="I44" s="1244">
        <v>24800</v>
      </c>
      <c r="J44" s="1237"/>
      <c r="K44" s="1237" t="s">
        <v>1305</v>
      </c>
      <c r="L44" s="1250" t="s">
        <v>83</v>
      </c>
      <c r="M44" s="1246">
        <v>0</v>
      </c>
    </row>
    <row r="45" spans="1:13">
      <c r="A45" s="1239"/>
      <c r="B45" s="1244">
        <v>21959</v>
      </c>
      <c r="C45" s="1237"/>
      <c r="D45" s="1237" t="s">
        <v>1311</v>
      </c>
      <c r="E45" s="1213" t="s">
        <v>83</v>
      </c>
      <c r="F45" s="1246">
        <v>0</v>
      </c>
      <c r="G45" s="1237"/>
      <c r="H45" s="1240"/>
      <c r="I45" s="1244">
        <v>24801</v>
      </c>
      <c r="J45" s="1237"/>
      <c r="K45" s="1237" t="s">
        <v>2359</v>
      </c>
      <c r="L45" s="1250" t="s">
        <v>83</v>
      </c>
      <c r="M45" s="1246">
        <v>0</v>
      </c>
    </row>
    <row r="46" spans="1:13">
      <c r="A46" s="1239"/>
      <c r="B46" s="1244">
        <v>21961</v>
      </c>
      <c r="C46" s="1237"/>
      <c r="D46" s="1237" t="s">
        <v>2324</v>
      </c>
      <c r="E46" s="1237" t="s">
        <v>83</v>
      </c>
      <c r="F46" s="1246">
        <v>38955.269999999997</v>
      </c>
      <c r="G46" s="1237"/>
      <c r="H46" s="1240"/>
      <c r="I46" s="1244">
        <v>24951</v>
      </c>
      <c r="K46" s="1250" t="s">
        <v>2360</v>
      </c>
      <c r="L46" s="1250" t="s">
        <v>83</v>
      </c>
      <c r="M46" s="1246">
        <v>31058.6</v>
      </c>
    </row>
    <row r="47" spans="1:13">
      <c r="A47" s="1239"/>
      <c r="B47" s="1244">
        <v>21962</v>
      </c>
      <c r="C47" s="1237"/>
      <c r="D47" s="1237" t="s">
        <v>1313</v>
      </c>
      <c r="E47" s="1213" t="s">
        <v>83</v>
      </c>
      <c r="F47" s="1246">
        <v>11063594.99</v>
      </c>
      <c r="G47" s="1237"/>
      <c r="H47" s="1251"/>
      <c r="I47" s="1244">
        <v>24955</v>
      </c>
      <c r="J47" s="1237"/>
      <c r="K47" s="1237" t="s">
        <v>2361</v>
      </c>
      <c r="L47" s="1237" t="s">
        <v>83</v>
      </c>
      <c r="M47" s="1412">
        <v>0</v>
      </c>
    </row>
    <row r="48" spans="1:13">
      <c r="A48" s="1239"/>
      <c r="B48" s="1244">
        <v>21978</v>
      </c>
      <c r="C48" s="1237"/>
      <c r="D48" s="1237" t="s">
        <v>1316</v>
      </c>
      <c r="E48" s="1213" t="s">
        <v>83</v>
      </c>
      <c r="F48" s="1246">
        <v>0</v>
      </c>
      <c r="G48" s="1237"/>
      <c r="H48" s="1240"/>
      <c r="I48" s="1237"/>
      <c r="J48" s="1237"/>
    </row>
    <row r="49" spans="1:13" ht="16.5" thickBot="1">
      <c r="A49" s="1239"/>
      <c r="B49" s="1244">
        <v>21989</v>
      </c>
      <c r="C49" s="1237"/>
      <c r="D49" s="1248" t="s">
        <v>1319</v>
      </c>
      <c r="E49" s="1213" t="s">
        <v>83</v>
      </c>
      <c r="F49" s="1246">
        <v>1080439.82</v>
      </c>
      <c r="G49" s="1237"/>
      <c r="H49" s="1237"/>
      <c r="K49" s="1241" t="s">
        <v>1309</v>
      </c>
      <c r="L49" s="1213" t="s">
        <v>83</v>
      </c>
      <c r="M49" s="1429">
        <f>ROUND(SUM(F10:F61)+SUM(M10:M47),2)</f>
        <v>579354021.08000004</v>
      </c>
    </row>
    <row r="50" spans="1:13" ht="15.75" thickTop="1">
      <c r="A50" s="1239"/>
      <c r="B50" s="1282">
        <v>22003</v>
      </c>
      <c r="C50" s="1237"/>
      <c r="D50" s="1237" t="s">
        <v>1322</v>
      </c>
      <c r="E50" s="1213" t="s">
        <v>83</v>
      </c>
      <c r="F50" s="1246">
        <v>0</v>
      </c>
      <c r="G50" s="1237"/>
      <c r="H50" s="1240"/>
      <c r="I50" s="913"/>
      <c r="J50" s="1237"/>
    </row>
    <row r="51" spans="1:13" ht="15.75">
      <c r="A51" s="1239"/>
      <c r="B51" s="1244">
        <v>22004</v>
      </c>
      <c r="C51" s="1237"/>
      <c r="D51" s="1237" t="s">
        <v>1325</v>
      </c>
      <c r="E51" s="1213" t="s">
        <v>83</v>
      </c>
      <c r="F51" s="1246">
        <v>0</v>
      </c>
      <c r="G51" s="1237"/>
      <c r="H51" s="1240"/>
      <c r="I51" s="1237"/>
      <c r="J51" s="1237"/>
      <c r="K51" s="1242" t="s">
        <v>1312</v>
      </c>
      <c r="L51" s="1242"/>
      <c r="M51" s="1237"/>
    </row>
    <row r="52" spans="1:13">
      <c r="A52" s="1239"/>
      <c r="B52" s="1244">
        <v>22006</v>
      </c>
      <c r="C52" s="1237"/>
      <c r="D52" s="1237" t="s">
        <v>1328</v>
      </c>
      <c r="E52" s="1213" t="s">
        <v>83</v>
      </c>
      <c r="F52" s="1246">
        <v>0</v>
      </c>
      <c r="G52" s="1237"/>
      <c r="H52" s="1251"/>
      <c r="I52" s="1244" t="s">
        <v>1314</v>
      </c>
      <c r="J52" s="1237"/>
      <c r="K52" s="1249" t="s">
        <v>1315</v>
      </c>
      <c r="L52" s="1213" t="s">
        <v>83</v>
      </c>
      <c r="M52" s="1246">
        <v>24850671.270000003</v>
      </c>
    </row>
    <row r="53" spans="1:13">
      <c r="A53" s="1239"/>
      <c r="B53" s="1244">
        <v>22007</v>
      </c>
      <c r="C53" s="1237"/>
      <c r="D53" s="1248" t="s">
        <v>1330</v>
      </c>
      <c r="E53" s="1213" t="s">
        <v>83</v>
      </c>
      <c r="F53" s="1246">
        <v>684839.95</v>
      </c>
      <c r="G53" s="1237"/>
      <c r="H53" s="1237"/>
      <c r="I53" s="1244" t="s">
        <v>1317</v>
      </c>
      <c r="J53" s="1237"/>
      <c r="K53" s="1249" t="s">
        <v>1318</v>
      </c>
      <c r="L53" s="1213" t="s">
        <v>83</v>
      </c>
      <c r="M53" s="1246">
        <v>2475486443.0700002</v>
      </c>
    </row>
    <row r="54" spans="1:13">
      <c r="A54" s="1239"/>
      <c r="B54" s="1244">
        <v>22008</v>
      </c>
      <c r="C54" s="1237"/>
      <c r="D54" s="1248" t="s">
        <v>2325</v>
      </c>
      <c r="E54" s="1213" t="s">
        <v>83</v>
      </c>
      <c r="F54" s="1246">
        <v>1442045.63</v>
      </c>
      <c r="G54" s="1237"/>
      <c r="H54" s="1240"/>
      <c r="I54" s="1244" t="s">
        <v>1320</v>
      </c>
      <c r="J54" s="1237"/>
      <c r="K54" s="1249" t="s">
        <v>1321</v>
      </c>
      <c r="L54" s="1213" t="s">
        <v>83</v>
      </c>
      <c r="M54" s="1246">
        <v>167529128.17000002</v>
      </c>
    </row>
    <row r="55" spans="1:13">
      <c r="A55" s="1239"/>
      <c r="B55" s="1244">
        <v>22009</v>
      </c>
      <c r="C55" s="1237"/>
      <c r="D55" s="1237" t="s">
        <v>1333</v>
      </c>
      <c r="E55" s="1213" t="s">
        <v>83</v>
      </c>
      <c r="F55" s="1246">
        <v>0</v>
      </c>
      <c r="G55" s="1237"/>
      <c r="H55" s="1240"/>
      <c r="I55" s="1244" t="s">
        <v>1323</v>
      </c>
      <c r="J55" s="1249"/>
      <c r="K55" s="1237" t="s">
        <v>1324</v>
      </c>
      <c r="L55" s="1213" t="s">
        <v>83</v>
      </c>
      <c r="M55" s="1246">
        <v>296352386.49999988</v>
      </c>
    </row>
    <row r="56" spans="1:13">
      <c r="A56" s="1239"/>
      <c r="B56" s="1244">
        <v>22032</v>
      </c>
      <c r="C56" s="1237"/>
      <c r="D56" s="1237" t="s">
        <v>1337</v>
      </c>
      <c r="E56" s="1250" t="s">
        <v>83</v>
      </c>
      <c r="F56" s="1246">
        <v>13793415.92</v>
      </c>
      <c r="G56" s="1237"/>
      <c r="H56" s="1240"/>
      <c r="I56" s="1244" t="s">
        <v>1326</v>
      </c>
      <c r="J56" s="1237"/>
      <c r="K56" s="1237" t="s">
        <v>1327</v>
      </c>
      <c r="L56" s="1213" t="s">
        <v>83</v>
      </c>
      <c r="M56" s="1246">
        <v>8309006.75</v>
      </c>
    </row>
    <row r="57" spans="1:13">
      <c r="A57" s="1239"/>
      <c r="B57" s="1282">
        <v>22034</v>
      </c>
      <c r="C57" s="1237"/>
      <c r="D57" s="1237" t="s">
        <v>1338</v>
      </c>
      <c r="E57" s="1213" t="s">
        <v>83</v>
      </c>
      <c r="F57" s="1246">
        <v>0</v>
      </c>
      <c r="G57" s="1237"/>
      <c r="H57" s="1240"/>
      <c r="I57" s="1282">
        <v>25950</v>
      </c>
      <c r="J57" s="1237"/>
      <c r="K57" s="1237" t="s">
        <v>1329</v>
      </c>
      <c r="L57" s="1213" t="s">
        <v>83</v>
      </c>
      <c r="M57" s="1246">
        <v>396977.53</v>
      </c>
    </row>
    <row r="58" spans="1:13">
      <c r="A58" s="1239"/>
      <c r="B58" s="1282">
        <v>22036</v>
      </c>
      <c r="C58" s="1237"/>
      <c r="D58" s="1237" t="s">
        <v>1340</v>
      </c>
      <c r="E58" s="1213" t="s">
        <v>83</v>
      </c>
      <c r="F58" s="1246">
        <v>0</v>
      </c>
      <c r="G58" s="1237"/>
      <c r="H58" s="1251"/>
      <c r="I58" s="1244" t="s">
        <v>2195</v>
      </c>
      <c r="J58" s="1237"/>
      <c r="K58" s="1237" t="s">
        <v>1332</v>
      </c>
      <c r="L58" s="1213" t="s">
        <v>83</v>
      </c>
      <c r="M58" s="1246">
        <v>3631506.86</v>
      </c>
    </row>
    <row r="59" spans="1:13">
      <c r="A59" s="1239"/>
      <c r="B59" s="1282">
        <v>22039</v>
      </c>
      <c r="C59" s="1237"/>
      <c r="D59" s="1237" t="s">
        <v>1251</v>
      </c>
      <c r="E59" s="1213" t="s">
        <v>83</v>
      </c>
      <c r="F59" s="1246">
        <v>1221978.43</v>
      </c>
      <c r="G59" s="1237"/>
      <c r="H59" s="1237"/>
      <c r="I59" s="1282">
        <v>31354</v>
      </c>
      <c r="J59" s="1237"/>
      <c r="K59" s="1237" t="s">
        <v>1334</v>
      </c>
      <c r="L59" s="1213" t="s">
        <v>83</v>
      </c>
      <c r="M59" s="1246">
        <v>245592775.63</v>
      </c>
    </row>
    <row r="60" spans="1:13">
      <c r="B60" s="1244">
        <v>22046</v>
      </c>
      <c r="C60" s="1237"/>
      <c r="D60" s="1237" t="s">
        <v>1253</v>
      </c>
      <c r="E60" s="1213" t="s">
        <v>83</v>
      </c>
      <c r="F60" s="1246">
        <v>136887584.72</v>
      </c>
      <c r="G60" s="1237"/>
      <c r="H60" s="1240"/>
      <c r="I60" s="1244" t="s">
        <v>1335</v>
      </c>
      <c r="J60" s="1237"/>
      <c r="K60" s="1237" t="s">
        <v>1336</v>
      </c>
      <c r="L60" s="1213" t="s">
        <v>83</v>
      </c>
      <c r="M60" s="1246">
        <v>102875495</v>
      </c>
    </row>
    <row r="61" spans="1:13">
      <c r="A61" s="1239"/>
      <c r="B61" s="1244">
        <v>22053</v>
      </c>
      <c r="C61" s="1237"/>
      <c r="D61" s="1237" t="s">
        <v>1255</v>
      </c>
      <c r="E61" s="1213" t="s">
        <v>83</v>
      </c>
      <c r="F61" s="1246">
        <v>11179631.07</v>
      </c>
      <c r="G61" s="1237"/>
      <c r="H61" s="1240"/>
      <c r="I61" s="1237"/>
      <c r="J61" s="1237"/>
      <c r="K61" s="1237"/>
      <c r="L61" s="1237"/>
      <c r="M61" s="1256"/>
    </row>
    <row r="62" spans="1:13" ht="16.5" thickBot="1">
      <c r="A62" s="1239"/>
      <c r="B62" s="1237"/>
      <c r="C62" s="1237"/>
      <c r="D62" s="1237"/>
      <c r="E62" s="1237"/>
      <c r="F62" s="1237"/>
      <c r="G62" s="1237"/>
      <c r="H62" s="1240"/>
      <c r="I62" s="1240"/>
      <c r="J62" s="1237"/>
      <c r="K62" s="1242" t="s">
        <v>1339</v>
      </c>
      <c r="L62" s="1213" t="s">
        <v>83</v>
      </c>
      <c r="M62" s="1429">
        <f>ROUND(SUM(M52:M60),2)</f>
        <v>3325024390.7800002</v>
      </c>
    </row>
    <row r="63" spans="1:13" ht="15.75" thickTop="1">
      <c r="A63" s="1239"/>
      <c r="B63" s="1237"/>
      <c r="C63" s="1237"/>
      <c r="D63" s="1237"/>
      <c r="E63" s="1237"/>
      <c r="F63" s="1237"/>
      <c r="G63" s="1237"/>
      <c r="H63" s="1251"/>
      <c r="I63" s="1237"/>
      <c r="J63" s="1237"/>
      <c r="K63" s="1237"/>
      <c r="L63" s="1237"/>
      <c r="M63" s="1237"/>
    </row>
    <row r="64" spans="1:13">
      <c r="A64" s="1239"/>
      <c r="B64" s="1237"/>
      <c r="C64" s="1237"/>
      <c r="D64" s="1237"/>
      <c r="E64" s="1237"/>
      <c r="F64" s="1237"/>
      <c r="G64" s="1237"/>
      <c r="H64" s="1240"/>
      <c r="I64" s="1237"/>
      <c r="J64" s="1237"/>
      <c r="K64" s="1237"/>
      <c r="L64" s="1237"/>
      <c r="M64" s="1237"/>
    </row>
    <row r="65" spans="1:13">
      <c r="A65" s="1239"/>
      <c r="B65" s="1237"/>
      <c r="C65" s="1237"/>
      <c r="D65" s="1237"/>
      <c r="E65" s="1237"/>
      <c r="F65" s="1237"/>
      <c r="G65" s="1237"/>
      <c r="H65" s="1240"/>
      <c r="I65" s="1237"/>
      <c r="J65" s="1237"/>
      <c r="K65" s="1237"/>
      <c r="L65" s="1237"/>
      <c r="M65" s="1237"/>
    </row>
    <row r="66" spans="1:13" ht="15" customHeight="1">
      <c r="A66" s="1239"/>
      <c r="B66" s="1244"/>
      <c r="C66" s="1237"/>
      <c r="D66" s="1237"/>
      <c r="E66" s="1237"/>
      <c r="F66" s="1246"/>
      <c r="G66" s="1237"/>
      <c r="H66" s="1240"/>
      <c r="I66" s="1237"/>
      <c r="J66" s="1237"/>
      <c r="K66" s="1237"/>
      <c r="L66" s="1237"/>
      <c r="M66" s="1237"/>
    </row>
    <row r="67" spans="1:13" ht="15.6" customHeight="1">
      <c r="A67" s="1239"/>
      <c r="B67" s="1237"/>
      <c r="C67" s="1237"/>
      <c r="D67" s="1237"/>
      <c r="E67" s="1237"/>
      <c r="F67" s="1237"/>
      <c r="G67" s="1237"/>
      <c r="H67" s="1240"/>
      <c r="I67" s="1237"/>
      <c r="J67" s="1237"/>
      <c r="K67" s="1237"/>
      <c r="L67" s="1237"/>
      <c r="M67" s="1237"/>
    </row>
    <row r="68" spans="1:13">
      <c r="A68" s="1239"/>
      <c r="B68" s="1237"/>
      <c r="C68" s="1237"/>
      <c r="D68" s="1237"/>
      <c r="E68" s="1237"/>
      <c r="F68" s="1237"/>
      <c r="G68" s="1237"/>
      <c r="H68" s="1240"/>
      <c r="I68" s="1237"/>
      <c r="J68" s="1237"/>
      <c r="K68" s="1237"/>
      <c r="L68" s="1237"/>
      <c r="M68" s="1237"/>
    </row>
    <row r="69" spans="1:13">
      <c r="A69" s="1239"/>
      <c r="B69" s="1237"/>
      <c r="C69" s="1237"/>
      <c r="D69" s="1237"/>
      <c r="E69" s="1237"/>
      <c r="F69" s="1237"/>
      <c r="G69" s="1237"/>
      <c r="H69" s="1240"/>
      <c r="I69" s="1237"/>
      <c r="J69" s="1237"/>
      <c r="K69" s="1237"/>
      <c r="L69" s="1237"/>
      <c r="M69" s="1237"/>
    </row>
    <row r="72" spans="1:13" ht="18">
      <c r="A72" s="1229" t="s">
        <v>77</v>
      </c>
      <c r="B72" s="1257"/>
      <c r="C72" s="1257"/>
      <c r="D72" s="1257"/>
      <c r="E72" s="1257"/>
      <c r="F72" s="1257"/>
      <c r="G72" s="1257"/>
      <c r="H72" s="1258"/>
      <c r="I72" s="1257"/>
      <c r="J72" s="1257"/>
      <c r="K72" s="1257"/>
      <c r="L72" s="1257"/>
      <c r="M72" s="1259" t="s">
        <v>1243</v>
      </c>
    </row>
    <row r="73" spans="1:13" ht="18">
      <c r="A73" s="1232" t="s">
        <v>2390</v>
      </c>
      <c r="B73" s="1257"/>
      <c r="C73" s="1257"/>
      <c r="D73" s="1257"/>
      <c r="E73" s="1257"/>
      <c r="F73" s="1257"/>
      <c r="G73" s="1257"/>
      <c r="H73" s="1260"/>
      <c r="I73" s="1257"/>
      <c r="J73" s="1257"/>
      <c r="K73" s="1257"/>
      <c r="L73" s="1257"/>
      <c r="M73" s="1259" t="s">
        <v>164</v>
      </c>
    </row>
    <row r="74" spans="1:13" ht="18">
      <c r="A74" s="1232" t="str">
        <f>A5</f>
        <v>AS OF MARCH 31, 2026</v>
      </c>
      <c r="B74" s="1257"/>
      <c r="C74" s="1257"/>
      <c r="D74" s="1257"/>
      <c r="E74" s="1257"/>
      <c r="F74" s="1257"/>
      <c r="G74" s="1237"/>
      <c r="H74" s="1260"/>
      <c r="I74" s="1257"/>
      <c r="J74" s="1257"/>
      <c r="K74" s="1257"/>
      <c r="L74" s="1257"/>
      <c r="M74" s="1259"/>
    </row>
    <row r="75" spans="1:13" ht="18">
      <c r="A75" s="1232"/>
      <c r="B75" s="1257"/>
      <c r="C75" s="1257"/>
      <c r="D75" s="1257"/>
      <c r="E75" s="1257"/>
      <c r="F75" s="1257"/>
      <c r="G75" s="1237"/>
      <c r="H75" s="1260"/>
      <c r="I75" s="1257"/>
      <c r="J75" s="1257"/>
      <c r="K75" s="1257"/>
      <c r="L75" s="1257"/>
      <c r="M75" s="1259"/>
    </row>
    <row r="76" spans="1:13">
      <c r="B76" s="1237"/>
      <c r="C76" s="1237"/>
      <c r="D76" s="1237"/>
      <c r="E76" s="1237"/>
      <c r="F76" s="1237"/>
      <c r="G76" s="1237"/>
      <c r="H76" s="1237"/>
      <c r="I76" s="1237"/>
      <c r="J76" s="1237"/>
      <c r="K76" s="1237"/>
      <c r="L76" s="1237"/>
      <c r="M76" s="1237"/>
    </row>
    <row r="77" spans="1:13" ht="15.75">
      <c r="B77" s="1249"/>
      <c r="C77" s="1237"/>
      <c r="D77" s="1237"/>
      <c r="E77" s="1237"/>
      <c r="F77" s="1261" t="s">
        <v>1244</v>
      </c>
      <c r="G77" s="1237"/>
      <c r="H77" s="1262" t="s">
        <v>83</v>
      </c>
      <c r="I77" s="1237"/>
      <c r="J77" s="1237"/>
      <c r="K77" s="1237"/>
      <c r="L77" s="1237"/>
      <c r="M77" s="1261" t="s">
        <v>1244</v>
      </c>
    </row>
    <row r="78" spans="1:13" ht="15.75">
      <c r="B78" s="1236" t="s">
        <v>1245</v>
      </c>
      <c r="C78" s="1237"/>
      <c r="D78" s="1236" t="s">
        <v>1246</v>
      </c>
      <c r="E78" s="1236"/>
      <c r="F78" s="1238" t="s">
        <v>1247</v>
      </c>
      <c r="G78" s="1237"/>
      <c r="H78" s="1237"/>
      <c r="I78" s="1236" t="s">
        <v>1245</v>
      </c>
      <c r="J78" s="1237"/>
      <c r="K78" s="1236" t="s">
        <v>1246</v>
      </c>
      <c r="L78" s="1236"/>
      <c r="M78" s="1238" t="s">
        <v>1247</v>
      </c>
    </row>
    <row r="79" spans="1:13">
      <c r="B79" s="1237"/>
      <c r="C79" s="1237"/>
      <c r="D79" s="1237"/>
      <c r="E79" s="1237"/>
      <c r="F79" s="1237"/>
      <c r="G79" s="1237"/>
      <c r="H79" s="1237"/>
      <c r="I79" s="1237"/>
      <c r="J79" s="1237"/>
      <c r="K79" s="1237"/>
      <c r="L79" s="1237"/>
      <c r="M79" s="1237"/>
    </row>
    <row r="80" spans="1:13" ht="15.75">
      <c r="B80" s="1240"/>
      <c r="C80" s="1237"/>
      <c r="D80" s="1241" t="s">
        <v>1341</v>
      </c>
      <c r="E80" s="1241"/>
      <c r="F80" s="1237"/>
      <c r="G80" s="1237"/>
      <c r="H80" s="1240"/>
      <c r="I80" s="1237"/>
      <c r="J80" s="1237"/>
      <c r="K80" s="1241" t="s">
        <v>1342</v>
      </c>
      <c r="L80" s="1241"/>
      <c r="M80" s="1237"/>
    </row>
    <row r="81" spans="2:13" ht="15.75">
      <c r="B81" s="1244">
        <v>30051</v>
      </c>
      <c r="C81" s="1237"/>
      <c r="D81" s="1237" t="s">
        <v>1343</v>
      </c>
      <c r="E81" s="1213" t="s">
        <v>83</v>
      </c>
      <c r="F81" s="1246">
        <v>584897133.88</v>
      </c>
      <c r="G81" s="1263"/>
      <c r="H81" s="1240"/>
      <c r="I81" s="1244">
        <v>30148</v>
      </c>
      <c r="J81" s="1237"/>
      <c r="K81" s="1237" t="s">
        <v>1344</v>
      </c>
      <c r="L81" s="1213" t="s">
        <v>83</v>
      </c>
      <c r="M81" s="1246">
        <v>0</v>
      </c>
    </row>
    <row r="82" spans="2:13" ht="15.75">
      <c r="B82" s="1244">
        <v>30101</v>
      </c>
      <c r="C82" s="1237"/>
      <c r="D82" s="1248" t="s">
        <v>1346</v>
      </c>
      <c r="E82" s="1213" t="s">
        <v>83</v>
      </c>
      <c r="F82" s="1246">
        <v>0</v>
      </c>
      <c r="G82" s="1263"/>
      <c r="H82" s="1240"/>
      <c r="I82" s="1244">
        <v>30149</v>
      </c>
      <c r="J82" s="1237"/>
      <c r="K82" s="1237" t="s">
        <v>1345</v>
      </c>
      <c r="L82" s="1213" t="s">
        <v>83</v>
      </c>
      <c r="M82" s="1246">
        <v>0</v>
      </c>
    </row>
    <row r="83" spans="2:13" ht="15" customHeight="1">
      <c r="B83" s="1244">
        <v>30102</v>
      </c>
      <c r="C83" s="1237"/>
      <c r="D83" s="1248" t="s">
        <v>1348</v>
      </c>
      <c r="E83" s="1213" t="s">
        <v>83</v>
      </c>
      <c r="F83" s="1246">
        <v>0</v>
      </c>
      <c r="G83" s="1237"/>
      <c r="H83" s="1240"/>
      <c r="I83" s="1244">
        <v>30150</v>
      </c>
      <c r="J83" s="1237"/>
      <c r="K83" s="1237" t="s">
        <v>1347</v>
      </c>
      <c r="L83" s="1213" t="s">
        <v>83</v>
      </c>
      <c r="M83" s="1246">
        <v>0</v>
      </c>
    </row>
    <row r="84" spans="2:13" ht="15" customHeight="1">
      <c r="B84" s="1244">
        <v>30103</v>
      </c>
      <c r="C84" s="1237"/>
      <c r="D84" s="1248" t="s">
        <v>1350</v>
      </c>
      <c r="E84" s="1213" t="s">
        <v>83</v>
      </c>
      <c r="F84" s="1246">
        <v>0</v>
      </c>
      <c r="G84" s="1264"/>
      <c r="H84" s="1240"/>
      <c r="I84" s="1244">
        <v>30151</v>
      </c>
      <c r="J84" s="1237"/>
      <c r="K84" s="1237" t="s">
        <v>1349</v>
      </c>
      <c r="L84" s="1213" t="s">
        <v>83</v>
      </c>
      <c r="M84" s="1246">
        <v>214552.34</v>
      </c>
    </row>
    <row r="85" spans="2:13">
      <c r="B85" s="1282">
        <v>30104</v>
      </c>
      <c r="C85" s="1237"/>
      <c r="D85" s="1249" t="s">
        <v>1352</v>
      </c>
      <c r="E85" s="1213" t="s">
        <v>83</v>
      </c>
      <c r="F85" s="1246">
        <v>0</v>
      </c>
      <c r="G85" s="1237"/>
      <c r="H85" s="1265"/>
      <c r="I85" s="1244">
        <v>30152</v>
      </c>
      <c r="J85" s="1237"/>
      <c r="K85" s="1237" t="s">
        <v>1351</v>
      </c>
      <c r="L85" s="1213" t="s">
        <v>83</v>
      </c>
      <c r="M85" s="1246">
        <v>0</v>
      </c>
    </row>
    <row r="86" spans="2:13">
      <c r="B86" s="1244">
        <v>30105</v>
      </c>
      <c r="C86" s="1237"/>
      <c r="D86" s="1248" t="s">
        <v>1354</v>
      </c>
      <c r="E86" s="1213" t="s">
        <v>83</v>
      </c>
      <c r="F86" s="1246">
        <v>0</v>
      </c>
      <c r="G86" s="1237"/>
      <c r="H86" s="1266"/>
      <c r="I86" s="1244">
        <v>30153</v>
      </c>
      <c r="J86" s="1237"/>
      <c r="K86" s="1237" t="s">
        <v>1353</v>
      </c>
      <c r="L86" s="1213" t="s">
        <v>83</v>
      </c>
      <c r="M86" s="1246">
        <v>0</v>
      </c>
    </row>
    <row r="87" spans="2:13">
      <c r="B87" s="1244">
        <v>30106</v>
      </c>
      <c r="C87" s="1237"/>
      <c r="D87" s="1248" t="s">
        <v>1356</v>
      </c>
      <c r="E87" s="1213" t="s">
        <v>83</v>
      </c>
      <c r="F87" s="1246">
        <v>0</v>
      </c>
      <c r="G87" s="1237"/>
      <c r="H87" s="1240"/>
      <c r="I87" s="1244">
        <v>30154</v>
      </c>
      <c r="J87" s="1237"/>
      <c r="K87" s="1237" t="s">
        <v>1355</v>
      </c>
      <c r="L87" s="1213" t="s">
        <v>83</v>
      </c>
      <c r="M87" s="1246">
        <v>0</v>
      </c>
    </row>
    <row r="88" spans="2:13">
      <c r="B88" s="1244">
        <v>30107</v>
      </c>
      <c r="C88" s="1237"/>
      <c r="D88" s="1248" t="s">
        <v>1358</v>
      </c>
      <c r="E88" s="1213" t="s">
        <v>83</v>
      </c>
      <c r="F88" s="1246">
        <v>0</v>
      </c>
      <c r="G88" s="1237"/>
      <c r="H88" s="1240"/>
      <c r="I88" s="1284">
        <v>30351</v>
      </c>
      <c r="J88" s="1267"/>
      <c r="K88" s="1267" t="s">
        <v>1357</v>
      </c>
      <c r="L88" s="1213" t="s">
        <v>83</v>
      </c>
      <c r="M88" s="1246">
        <v>150162911.97</v>
      </c>
    </row>
    <row r="89" spans="2:13">
      <c r="B89" s="1244">
        <v>30108</v>
      </c>
      <c r="C89" s="1237"/>
      <c r="D89" s="1248" t="s">
        <v>1360</v>
      </c>
      <c r="E89" s="1213" t="s">
        <v>83</v>
      </c>
      <c r="F89" s="1246">
        <v>0</v>
      </c>
      <c r="G89" s="1237"/>
      <c r="H89" s="1237"/>
      <c r="I89" s="1244">
        <v>30501</v>
      </c>
      <c r="J89" s="1237"/>
      <c r="K89" s="1237" t="s">
        <v>1359</v>
      </c>
      <c r="L89" s="1213" t="s">
        <v>83</v>
      </c>
      <c r="M89" s="1246">
        <v>0</v>
      </c>
    </row>
    <row r="90" spans="2:13">
      <c r="B90" s="1244">
        <v>30109</v>
      </c>
      <c r="C90" s="1237"/>
      <c r="D90" s="1248" t="s">
        <v>1362</v>
      </c>
      <c r="E90" s="1213" t="s">
        <v>83</v>
      </c>
      <c r="F90" s="1246">
        <v>0</v>
      </c>
      <c r="G90" s="1264"/>
      <c r="H90" s="1237"/>
      <c r="I90" s="1244">
        <v>30502</v>
      </c>
      <c r="J90" s="1237"/>
      <c r="K90" s="1237" t="s">
        <v>1361</v>
      </c>
      <c r="L90" s="1213" t="s">
        <v>83</v>
      </c>
      <c r="M90" s="1246">
        <v>0</v>
      </c>
    </row>
    <row r="91" spans="2:13">
      <c r="B91" s="1244">
        <v>30110</v>
      </c>
      <c r="C91" s="1237"/>
      <c r="D91" s="1248" t="s">
        <v>1364</v>
      </c>
      <c r="E91" s="1213" t="s">
        <v>83</v>
      </c>
      <c r="F91" s="1246">
        <v>0</v>
      </c>
      <c r="G91" s="1264"/>
      <c r="H91" s="1237"/>
      <c r="I91" s="1244">
        <v>30503</v>
      </c>
      <c r="J91" s="1237"/>
      <c r="K91" s="1237" t="s">
        <v>1363</v>
      </c>
      <c r="L91" s="1213" t="s">
        <v>83</v>
      </c>
      <c r="M91" s="1246">
        <v>0</v>
      </c>
    </row>
    <row r="92" spans="2:13">
      <c r="B92" s="1244">
        <v>30111</v>
      </c>
      <c r="C92" s="1237"/>
      <c r="D92" s="1248" t="s">
        <v>1366</v>
      </c>
      <c r="E92" s="1213" t="s">
        <v>83</v>
      </c>
      <c r="F92" s="1246">
        <v>0</v>
      </c>
      <c r="G92" s="1264"/>
      <c r="H92" s="1240"/>
      <c r="I92" s="1244">
        <v>30504</v>
      </c>
      <c r="J92" s="1237"/>
      <c r="K92" s="1237" t="s">
        <v>1365</v>
      </c>
      <c r="L92" s="1213" t="s">
        <v>83</v>
      </c>
      <c r="M92" s="1246">
        <v>0</v>
      </c>
    </row>
    <row r="93" spans="2:13">
      <c r="B93" s="1244">
        <v>30112</v>
      </c>
      <c r="C93" s="1237"/>
      <c r="D93" s="1248" t="s">
        <v>1368</v>
      </c>
      <c r="E93" s="1213" t="s">
        <v>83</v>
      </c>
      <c r="F93" s="1246">
        <v>0</v>
      </c>
      <c r="G93" s="1264"/>
      <c r="H93" s="1240"/>
      <c r="I93" s="1244">
        <v>31506</v>
      </c>
      <c r="J93" s="1237"/>
      <c r="K93" s="1237" t="s">
        <v>1367</v>
      </c>
      <c r="L93" s="1213" t="s">
        <v>83</v>
      </c>
      <c r="M93" s="1246">
        <v>100343105.89</v>
      </c>
    </row>
    <row r="94" spans="2:13">
      <c r="B94" s="1244">
        <v>30113</v>
      </c>
      <c r="C94" s="1237"/>
      <c r="D94" s="1248" t="s">
        <v>1370</v>
      </c>
      <c r="E94" s="1213" t="s">
        <v>83</v>
      </c>
      <c r="F94" s="1246">
        <v>0</v>
      </c>
      <c r="G94" s="1237"/>
      <c r="H94" s="1240"/>
      <c r="I94" s="1244">
        <v>31701</v>
      </c>
      <c r="J94" s="1237"/>
      <c r="K94" s="1237" t="s">
        <v>1369</v>
      </c>
      <c r="L94" s="1213" t="s">
        <v>83</v>
      </c>
      <c r="M94" s="1246">
        <v>30992140.530000001</v>
      </c>
    </row>
    <row r="95" spans="2:13">
      <c r="B95" s="1244">
        <v>30114</v>
      </c>
      <c r="C95" s="1237"/>
      <c r="D95" s="1248" t="s">
        <v>1372</v>
      </c>
      <c r="E95" s="1213" t="s">
        <v>83</v>
      </c>
      <c r="F95" s="1246">
        <v>0</v>
      </c>
      <c r="G95" s="1237"/>
      <c r="H95" s="1240"/>
      <c r="I95" s="1244">
        <v>31801</v>
      </c>
      <c r="J95" s="1237"/>
      <c r="K95" s="1237" t="s">
        <v>1371</v>
      </c>
      <c r="L95" s="1213" t="s">
        <v>83</v>
      </c>
      <c r="M95" s="1246">
        <v>12941967.060000001</v>
      </c>
    </row>
    <row r="96" spans="2:13">
      <c r="B96" s="1244">
        <v>30115</v>
      </c>
      <c r="C96" s="1237"/>
      <c r="D96" s="1237" t="s">
        <v>1374</v>
      </c>
      <c r="E96" s="1213" t="s">
        <v>83</v>
      </c>
      <c r="F96" s="1246">
        <v>0</v>
      </c>
      <c r="G96" s="1237"/>
      <c r="H96" s="1240"/>
      <c r="I96" s="1244">
        <v>31851</v>
      </c>
      <c r="J96" s="1237"/>
      <c r="K96" s="1237" t="s">
        <v>1373</v>
      </c>
      <c r="L96" s="1213" t="s">
        <v>83</v>
      </c>
      <c r="M96" s="1246">
        <v>1117271553.4200001</v>
      </c>
    </row>
    <row r="97" spans="2:13">
      <c r="B97" s="1244">
        <v>30116</v>
      </c>
      <c r="C97" s="1237"/>
      <c r="D97" s="1237" t="s">
        <v>1375</v>
      </c>
      <c r="E97" s="1213" t="s">
        <v>83</v>
      </c>
      <c r="F97" s="1246">
        <v>0</v>
      </c>
      <c r="G97" s="1237"/>
      <c r="H97" s="1237"/>
      <c r="I97" s="1244">
        <v>31852</v>
      </c>
      <c r="J97" s="1237"/>
      <c r="K97" s="1237" t="s">
        <v>2243</v>
      </c>
      <c r="L97" s="1213" t="s">
        <v>83</v>
      </c>
      <c r="M97" s="1246">
        <v>96428740.140000001</v>
      </c>
    </row>
    <row r="98" spans="2:13">
      <c r="B98" s="1244">
        <v>30117</v>
      </c>
      <c r="C98" s="1237"/>
      <c r="D98" s="1237" t="s">
        <v>1377</v>
      </c>
      <c r="E98" s="1213" t="s">
        <v>83</v>
      </c>
      <c r="F98" s="1246">
        <v>0</v>
      </c>
      <c r="G98" s="1237"/>
      <c r="H98" s="1240"/>
      <c r="I98" s="1244">
        <v>31853</v>
      </c>
      <c r="J98" s="1237"/>
      <c r="K98" s="1237" t="s">
        <v>1376</v>
      </c>
      <c r="L98" s="1213" t="s">
        <v>83</v>
      </c>
      <c r="M98" s="1246">
        <v>495649601.94</v>
      </c>
    </row>
    <row r="99" spans="2:13">
      <c r="B99" s="1244">
        <v>30118</v>
      </c>
      <c r="C99" s="1237"/>
      <c r="D99" s="1237" t="s">
        <v>1379</v>
      </c>
      <c r="E99" s="1213" t="s">
        <v>83</v>
      </c>
      <c r="F99" s="1246">
        <v>0</v>
      </c>
      <c r="G99" s="1237"/>
      <c r="H99" s="1240"/>
      <c r="I99" s="1244">
        <v>31854</v>
      </c>
      <c r="J99" s="1237"/>
      <c r="K99" s="1237" t="s">
        <v>1378</v>
      </c>
      <c r="L99" s="1213" t="s">
        <v>89</v>
      </c>
      <c r="M99" s="1246">
        <v>0</v>
      </c>
    </row>
    <row r="100" spans="2:13" ht="15" customHeight="1">
      <c r="B100" s="1244">
        <v>30119</v>
      </c>
      <c r="C100" s="1237"/>
      <c r="D100" s="1237" t="s">
        <v>1381</v>
      </c>
      <c r="E100" s="1213" t="s">
        <v>83</v>
      </c>
      <c r="F100" s="1246">
        <v>0</v>
      </c>
      <c r="G100" s="1237"/>
      <c r="H100" s="1240"/>
      <c r="I100" s="1244">
        <v>31951</v>
      </c>
      <c r="J100" s="1237"/>
      <c r="K100" s="1237" t="s">
        <v>1380</v>
      </c>
      <c r="L100" s="1213" t="s">
        <v>83</v>
      </c>
      <c r="M100" s="1246">
        <v>12015920.550000001</v>
      </c>
    </row>
    <row r="101" spans="2:13">
      <c r="B101" s="1244">
        <v>30120</v>
      </c>
      <c r="C101" s="1237"/>
      <c r="D101" s="1237" t="s">
        <v>1383</v>
      </c>
      <c r="E101" s="1213" t="s">
        <v>83</v>
      </c>
      <c r="F101" s="1246">
        <v>0</v>
      </c>
      <c r="G101" s="1237"/>
      <c r="H101" s="1240"/>
      <c r="I101" s="1244">
        <v>32213</v>
      </c>
      <c r="J101" s="1237"/>
      <c r="K101" s="1237" t="s">
        <v>1382</v>
      </c>
      <c r="L101" s="1213" t="s">
        <v>83</v>
      </c>
      <c r="M101" s="1246">
        <v>153750</v>
      </c>
    </row>
    <row r="102" spans="2:13">
      <c r="B102" s="1244">
        <v>30121</v>
      </c>
      <c r="C102" s="1237"/>
      <c r="D102" s="1237" t="s">
        <v>1385</v>
      </c>
      <c r="E102" s="1213" t="s">
        <v>83</v>
      </c>
      <c r="F102" s="1246">
        <v>0</v>
      </c>
      <c r="G102" s="1237"/>
      <c r="H102" s="1240"/>
      <c r="I102" s="1244">
        <v>32214</v>
      </c>
      <c r="J102" s="1237"/>
      <c r="K102" s="1237" t="s">
        <v>1384</v>
      </c>
      <c r="L102" s="1237" t="s">
        <v>83</v>
      </c>
      <c r="M102" s="1246">
        <v>0</v>
      </c>
    </row>
    <row r="103" spans="2:13">
      <c r="B103" s="1244">
        <v>30122</v>
      </c>
      <c r="C103" s="1237"/>
      <c r="D103" s="1237" t="s">
        <v>1387</v>
      </c>
      <c r="E103" s="1213" t="s">
        <v>83</v>
      </c>
      <c r="F103" s="1246">
        <v>0</v>
      </c>
      <c r="G103" s="1237"/>
      <c r="H103" s="1240"/>
      <c r="I103" s="1244">
        <v>32215</v>
      </c>
      <c r="J103" s="1237"/>
      <c r="K103" s="1237" t="s">
        <v>1386</v>
      </c>
      <c r="L103" s="1237" t="s">
        <v>83</v>
      </c>
      <c r="M103" s="1246">
        <v>1193.58</v>
      </c>
    </row>
    <row r="104" spans="2:13">
      <c r="B104" s="1244">
        <v>30123</v>
      </c>
      <c r="C104" s="1237"/>
      <c r="D104" s="1237" t="s">
        <v>1388</v>
      </c>
      <c r="E104" s="1213" t="s">
        <v>83</v>
      </c>
      <c r="F104" s="1246">
        <v>0</v>
      </c>
      <c r="G104" s="1237"/>
      <c r="H104" s="1240"/>
      <c r="I104" s="1244">
        <v>32219</v>
      </c>
      <c r="J104" s="1237"/>
      <c r="K104" s="1237" t="s">
        <v>2326</v>
      </c>
      <c r="L104" s="1237" t="s">
        <v>83</v>
      </c>
      <c r="M104" s="1246">
        <v>0</v>
      </c>
    </row>
    <row r="105" spans="2:13">
      <c r="B105" s="1244">
        <v>30124</v>
      </c>
      <c r="C105" s="1237"/>
      <c r="D105" s="1237" t="s">
        <v>1390</v>
      </c>
      <c r="E105" s="1213" t="s">
        <v>83</v>
      </c>
      <c r="F105" s="1246">
        <v>0</v>
      </c>
      <c r="G105" s="1264"/>
      <c r="H105" s="1240"/>
      <c r="I105" s="1244">
        <v>32229</v>
      </c>
      <c r="K105" s="1250" t="s">
        <v>2327</v>
      </c>
      <c r="L105" s="1250" t="s">
        <v>83</v>
      </c>
      <c r="M105" s="1246">
        <v>297000000</v>
      </c>
    </row>
    <row r="106" spans="2:13">
      <c r="B106" s="1244">
        <v>30125</v>
      </c>
      <c r="C106" s="1237"/>
      <c r="D106" s="1237" t="s">
        <v>1392</v>
      </c>
      <c r="E106" s="1213" t="s">
        <v>83</v>
      </c>
      <c r="F106" s="1246">
        <v>0</v>
      </c>
      <c r="G106" s="1264"/>
      <c r="H106" s="1240"/>
      <c r="I106" s="1244">
        <v>32230</v>
      </c>
      <c r="K106" s="1250" t="s">
        <v>2328</v>
      </c>
      <c r="L106" s="1250" t="s">
        <v>83</v>
      </c>
      <c r="M106" s="1246">
        <v>0</v>
      </c>
    </row>
    <row r="107" spans="2:13">
      <c r="B107" s="1244">
        <v>30126</v>
      </c>
      <c r="C107" s="1237"/>
      <c r="D107" s="1237" t="s">
        <v>1394</v>
      </c>
      <c r="E107" s="1213" t="s">
        <v>83</v>
      </c>
      <c r="F107" s="1246">
        <v>0</v>
      </c>
      <c r="G107" s="1237"/>
      <c r="H107" s="1240"/>
      <c r="I107" s="1244">
        <v>32301</v>
      </c>
      <c r="J107" s="1237"/>
      <c r="K107" s="1237" t="s">
        <v>1389</v>
      </c>
      <c r="L107" s="1213" t="s">
        <v>83</v>
      </c>
      <c r="M107" s="1246">
        <v>0</v>
      </c>
    </row>
    <row r="108" spans="2:13">
      <c r="B108" s="1244">
        <v>30127</v>
      </c>
      <c r="C108" s="1237"/>
      <c r="D108" s="1237" t="s">
        <v>1396</v>
      </c>
      <c r="E108" s="1213" t="s">
        <v>83</v>
      </c>
      <c r="F108" s="1246">
        <v>501638.21</v>
      </c>
      <c r="G108" s="1237"/>
      <c r="H108" s="1240"/>
      <c r="I108" s="1244">
        <v>32302</v>
      </c>
      <c r="J108" s="1237"/>
      <c r="K108" s="1237" t="s">
        <v>1391</v>
      </c>
      <c r="L108" s="1213" t="s">
        <v>83</v>
      </c>
      <c r="M108" s="1246">
        <v>0</v>
      </c>
    </row>
    <row r="109" spans="2:13" ht="15" customHeight="1">
      <c r="B109" s="1244">
        <v>30128</v>
      </c>
      <c r="C109" s="1237"/>
      <c r="D109" s="1237" t="s">
        <v>1398</v>
      </c>
      <c r="E109" s="1213" t="s">
        <v>83</v>
      </c>
      <c r="F109" s="1246">
        <v>0</v>
      </c>
      <c r="G109" s="1237"/>
      <c r="H109" s="1240"/>
      <c r="I109" s="1244">
        <v>32303</v>
      </c>
      <c r="J109" s="1237"/>
      <c r="K109" s="1237" t="s">
        <v>1393</v>
      </c>
      <c r="L109" s="1213" t="s">
        <v>83</v>
      </c>
      <c r="M109" s="1246">
        <v>260246272.22</v>
      </c>
    </row>
    <row r="110" spans="2:13" ht="15" customHeight="1">
      <c r="B110" s="1244">
        <v>30129</v>
      </c>
      <c r="C110" s="1237"/>
      <c r="D110" s="1237" t="s">
        <v>1400</v>
      </c>
      <c r="E110" s="1213" t="s">
        <v>83</v>
      </c>
      <c r="F110" s="1246">
        <v>0</v>
      </c>
      <c r="G110" s="1237"/>
      <c r="H110" s="1240"/>
      <c r="I110" s="1244">
        <v>32304</v>
      </c>
      <c r="J110" s="1237"/>
      <c r="K110" s="1237" t="s">
        <v>1395</v>
      </c>
      <c r="L110" s="1213" t="s">
        <v>83</v>
      </c>
      <c r="M110" s="1246">
        <v>0</v>
      </c>
    </row>
    <row r="111" spans="2:13">
      <c r="B111" s="1244">
        <v>30130</v>
      </c>
      <c r="C111" s="1237"/>
      <c r="D111" s="1237" t="s">
        <v>1402</v>
      </c>
      <c r="E111" s="1213" t="s">
        <v>83</v>
      </c>
      <c r="F111" s="1246">
        <v>0</v>
      </c>
      <c r="G111" s="1237"/>
      <c r="H111" s="1240"/>
      <c r="I111" s="1244">
        <v>32305</v>
      </c>
      <c r="J111" s="1237"/>
      <c r="K111" s="1237" t="s">
        <v>1397</v>
      </c>
      <c r="L111" s="1213" t="s">
        <v>83</v>
      </c>
      <c r="M111" s="1246">
        <v>276313554.75999999</v>
      </c>
    </row>
    <row r="112" spans="2:13">
      <c r="B112" s="1244">
        <v>30131</v>
      </c>
      <c r="C112" s="1237"/>
      <c r="D112" s="1237" t="s">
        <v>1404</v>
      </c>
      <c r="E112" s="1213" t="s">
        <v>83</v>
      </c>
      <c r="F112" s="1246">
        <v>0</v>
      </c>
      <c r="G112" s="1237"/>
      <c r="H112" s="1240"/>
      <c r="I112" s="1244">
        <v>32306</v>
      </c>
      <c r="J112" s="1237"/>
      <c r="K112" s="1237" t="s">
        <v>1399</v>
      </c>
      <c r="L112" s="1213" t="s">
        <v>83</v>
      </c>
      <c r="M112" s="1246">
        <v>0</v>
      </c>
    </row>
    <row r="113" spans="2:13">
      <c r="B113" s="1244">
        <v>30132</v>
      </c>
      <c r="C113" s="1237"/>
      <c r="D113" s="1237" t="s">
        <v>1406</v>
      </c>
      <c r="E113" s="1213" t="s">
        <v>83</v>
      </c>
      <c r="F113" s="1246">
        <v>0</v>
      </c>
      <c r="G113" s="1237"/>
      <c r="H113" s="1240"/>
      <c r="I113" s="1244">
        <v>32307</v>
      </c>
      <c r="J113" s="1237"/>
      <c r="K113" s="1237" t="s">
        <v>1401</v>
      </c>
      <c r="L113" s="1213" t="s">
        <v>83</v>
      </c>
      <c r="M113" s="1246">
        <v>13617098.210000001</v>
      </c>
    </row>
    <row r="114" spans="2:13">
      <c r="B114" s="1244">
        <v>30133</v>
      </c>
      <c r="C114" s="1237"/>
      <c r="D114" s="1237" t="s">
        <v>1408</v>
      </c>
      <c r="E114" s="1213" t="s">
        <v>83</v>
      </c>
      <c r="F114" s="1246">
        <v>0</v>
      </c>
      <c r="G114" s="1237"/>
      <c r="H114" s="1240"/>
      <c r="I114" s="1244">
        <v>32308</v>
      </c>
      <c r="J114" s="1237"/>
      <c r="K114" s="1237" t="s">
        <v>1403</v>
      </c>
      <c r="L114" s="1213" t="s">
        <v>83</v>
      </c>
      <c r="M114" s="1246">
        <v>0</v>
      </c>
    </row>
    <row r="115" spans="2:13">
      <c r="B115" s="1244">
        <v>30134</v>
      </c>
      <c r="C115" s="1237"/>
      <c r="D115" s="1237" t="s">
        <v>1410</v>
      </c>
      <c r="E115" s="1213" t="s">
        <v>83</v>
      </c>
      <c r="F115" s="1246">
        <v>0</v>
      </c>
      <c r="G115" s="1237"/>
      <c r="H115" s="1240"/>
      <c r="I115" s="1244">
        <v>32309</v>
      </c>
      <c r="J115" s="1237"/>
      <c r="K115" s="1237" t="s">
        <v>1405</v>
      </c>
      <c r="L115" s="1213" t="s">
        <v>83</v>
      </c>
      <c r="M115" s="1246">
        <v>181805059.94999999</v>
      </c>
    </row>
    <row r="116" spans="2:13">
      <c r="B116" s="1244">
        <v>30135</v>
      </c>
      <c r="C116" s="1237"/>
      <c r="D116" s="1237" t="s">
        <v>1412</v>
      </c>
      <c r="E116" s="1213" t="s">
        <v>83</v>
      </c>
      <c r="F116" s="1246">
        <v>131126.26999999999</v>
      </c>
      <c r="G116" s="1237"/>
      <c r="H116" s="1240"/>
      <c r="I116" s="1244">
        <v>32310</v>
      </c>
      <c r="J116" s="1237"/>
      <c r="K116" s="1237" t="s">
        <v>1407</v>
      </c>
      <c r="L116" s="1213" t="s">
        <v>83</v>
      </c>
      <c r="M116" s="1246">
        <v>8482571.5899999999</v>
      </c>
    </row>
    <row r="117" spans="2:13">
      <c r="B117" s="1244">
        <v>30136</v>
      </c>
      <c r="C117" s="1237"/>
      <c r="D117" s="1237" t="s">
        <v>1414</v>
      </c>
      <c r="E117" s="1213" t="s">
        <v>83</v>
      </c>
      <c r="F117" s="1246">
        <v>0</v>
      </c>
      <c r="G117" s="1237"/>
      <c r="H117" s="1240"/>
      <c r="I117" s="1244">
        <v>32311</v>
      </c>
      <c r="J117" s="1237"/>
      <c r="K117" s="1237" t="s">
        <v>1409</v>
      </c>
      <c r="L117" s="1213" t="s">
        <v>83</v>
      </c>
      <c r="M117" s="1246">
        <v>8493752.2799999993</v>
      </c>
    </row>
    <row r="118" spans="2:13">
      <c r="B118" s="1244">
        <v>30137</v>
      </c>
      <c r="C118" s="1237"/>
      <c r="D118" s="1237" t="s">
        <v>1415</v>
      </c>
      <c r="E118" s="1213" t="s">
        <v>83</v>
      </c>
      <c r="F118" s="1246">
        <v>0</v>
      </c>
      <c r="G118" s="1237"/>
      <c r="H118" s="1240"/>
      <c r="I118" s="1244">
        <v>32351</v>
      </c>
      <c r="J118" s="1237"/>
      <c r="K118" s="1237" t="s">
        <v>1411</v>
      </c>
      <c r="L118" s="1213" t="s">
        <v>83</v>
      </c>
      <c r="M118" s="1246">
        <v>0</v>
      </c>
    </row>
    <row r="119" spans="2:13">
      <c r="B119" s="1244">
        <v>30138</v>
      </c>
      <c r="C119" s="1237"/>
      <c r="D119" s="1237" t="s">
        <v>1416</v>
      </c>
      <c r="E119" s="1213" t="s">
        <v>83</v>
      </c>
      <c r="F119" s="1246">
        <v>0</v>
      </c>
      <c r="G119" s="1237"/>
      <c r="H119" s="1240"/>
      <c r="I119" s="1244">
        <v>32352</v>
      </c>
      <c r="J119" s="1237"/>
      <c r="K119" s="1237" t="s">
        <v>1413</v>
      </c>
      <c r="L119" s="1213" t="s">
        <v>83</v>
      </c>
      <c r="M119" s="1246">
        <v>86223827.790000007</v>
      </c>
    </row>
    <row r="120" spans="2:13">
      <c r="B120" s="1244">
        <v>30139</v>
      </c>
      <c r="C120" s="1237"/>
      <c r="D120" s="1237" t="s">
        <v>1417</v>
      </c>
      <c r="E120" s="1213" t="s">
        <v>83</v>
      </c>
      <c r="F120" s="1246">
        <v>0</v>
      </c>
      <c r="G120" s="1237"/>
      <c r="H120" s="1240"/>
      <c r="I120" s="1244">
        <v>32353</v>
      </c>
      <c r="J120" s="1237"/>
      <c r="K120" s="1237" t="s">
        <v>2356</v>
      </c>
      <c r="L120" s="1237" t="s">
        <v>83</v>
      </c>
      <c r="M120" s="1246">
        <v>0</v>
      </c>
    </row>
    <row r="121" spans="2:13">
      <c r="B121" s="1244">
        <v>30140</v>
      </c>
      <c r="C121" s="1237"/>
      <c r="D121" s="1237" t="s">
        <v>1419</v>
      </c>
      <c r="E121" s="1213" t="s">
        <v>83</v>
      </c>
      <c r="F121" s="1246">
        <v>0</v>
      </c>
      <c r="G121" s="1237"/>
      <c r="H121" s="1240"/>
      <c r="I121" s="1237"/>
      <c r="J121" s="1237"/>
    </row>
    <row r="122" spans="2:13" ht="16.5" thickBot="1">
      <c r="B122" s="1244">
        <v>30141</v>
      </c>
      <c r="C122" s="1237"/>
      <c r="D122" s="1237" t="s">
        <v>1420</v>
      </c>
      <c r="E122" s="1213" t="s">
        <v>83</v>
      </c>
      <c r="F122" s="1246">
        <v>0</v>
      </c>
      <c r="G122" s="1237"/>
      <c r="H122" s="1240"/>
      <c r="I122" s="1237"/>
      <c r="J122" s="1237"/>
      <c r="K122" s="1242" t="s">
        <v>1418</v>
      </c>
      <c r="L122" s="1213" t="s">
        <v>83</v>
      </c>
      <c r="M122" s="1429">
        <f>ROUND(SUM(F80:F129,M81:M120),2)</f>
        <v>3733887472.5799999</v>
      </c>
    </row>
    <row r="123" spans="2:13" ht="15.75" thickTop="1">
      <c r="B123" s="1244">
        <v>30142</v>
      </c>
      <c r="C123" s="1237"/>
      <c r="D123" s="1237" t="s">
        <v>1421</v>
      </c>
      <c r="E123" s="1213" t="s">
        <v>83</v>
      </c>
      <c r="F123" s="1246">
        <v>0</v>
      </c>
      <c r="G123" s="1237"/>
      <c r="H123" s="1240"/>
      <c r="I123" s="1237"/>
      <c r="J123" s="1237"/>
      <c r="K123" s="1237"/>
      <c r="L123" s="1237"/>
      <c r="M123" s="1237"/>
    </row>
    <row r="124" spans="2:13" ht="15.75">
      <c r="B124" s="1244">
        <v>30143</v>
      </c>
      <c r="C124" s="1237"/>
      <c r="D124" s="1237" t="s">
        <v>1422</v>
      </c>
      <c r="E124" s="1213" t="s">
        <v>83</v>
      </c>
      <c r="F124" s="1246">
        <v>0</v>
      </c>
      <c r="G124" s="1237"/>
      <c r="H124" s="1240"/>
      <c r="I124" s="1240"/>
      <c r="J124" s="1237"/>
      <c r="K124" s="1241" t="s">
        <v>1423</v>
      </c>
      <c r="L124" s="1241"/>
      <c r="M124" s="1237"/>
    </row>
    <row r="125" spans="2:13" ht="15.75">
      <c r="B125" s="1244">
        <v>30144</v>
      </c>
      <c r="C125" s="1237"/>
      <c r="D125" s="1237" t="s">
        <v>1424</v>
      </c>
      <c r="E125" s="1213" t="s">
        <v>83</v>
      </c>
      <c r="F125" s="1246">
        <v>0</v>
      </c>
      <c r="G125" s="1241"/>
      <c r="H125" s="1240"/>
      <c r="I125" s="1244">
        <v>50318</v>
      </c>
      <c r="J125" s="1237"/>
      <c r="K125" s="1237" t="s">
        <v>1425</v>
      </c>
      <c r="L125" s="1213" t="s">
        <v>83</v>
      </c>
      <c r="M125" s="1246">
        <v>1293770.81</v>
      </c>
    </row>
    <row r="126" spans="2:13">
      <c r="B126" s="1244">
        <v>30145</v>
      </c>
      <c r="C126" s="1237"/>
      <c r="D126" s="1237" t="s">
        <v>1426</v>
      </c>
      <c r="E126" s="1213" t="s">
        <v>83</v>
      </c>
      <c r="F126" s="1246">
        <v>0</v>
      </c>
      <c r="G126" s="1237"/>
      <c r="H126" s="1240"/>
      <c r="I126" s="1244">
        <v>50327</v>
      </c>
      <c r="J126" s="1237"/>
      <c r="K126" s="1237" t="s">
        <v>1427</v>
      </c>
      <c r="L126" s="1237" t="s">
        <v>83</v>
      </c>
      <c r="M126" s="1246">
        <v>446596.89</v>
      </c>
    </row>
    <row r="127" spans="2:13">
      <c r="B127" s="1244">
        <v>30146</v>
      </c>
      <c r="C127" s="1237"/>
      <c r="D127" s="1237" t="s">
        <v>1428</v>
      </c>
      <c r="E127" s="1213" t="s">
        <v>83</v>
      </c>
      <c r="F127" s="1246">
        <v>0</v>
      </c>
      <c r="G127" s="1237"/>
      <c r="H127" s="1240"/>
      <c r="I127" s="1244">
        <v>50651</v>
      </c>
      <c r="J127" s="1237"/>
      <c r="K127" s="1237" t="s">
        <v>2362</v>
      </c>
      <c r="L127" s="1237" t="s">
        <v>83</v>
      </c>
      <c r="M127" s="1246">
        <v>0</v>
      </c>
    </row>
    <row r="128" spans="2:13">
      <c r="B128" s="1244">
        <v>30147</v>
      </c>
      <c r="C128" s="1237"/>
      <c r="D128" s="1237" t="s">
        <v>1429</v>
      </c>
      <c r="E128" s="1213" t="s">
        <v>83</v>
      </c>
      <c r="F128" s="1246">
        <v>0</v>
      </c>
      <c r="G128" s="1237"/>
      <c r="H128" s="1240"/>
      <c r="I128" s="1265"/>
      <c r="J128" s="1237"/>
      <c r="K128" s="1237"/>
      <c r="L128" s="1237"/>
      <c r="M128" s="1285"/>
    </row>
    <row r="129" spans="1:13" ht="16.5" thickBot="1">
      <c r="B129" s="1237"/>
      <c r="C129" s="1237"/>
      <c r="D129" s="1237"/>
      <c r="E129" s="1237"/>
      <c r="F129" s="1237"/>
      <c r="G129" s="1237"/>
      <c r="H129" s="1240"/>
      <c r="I129" s="1240"/>
      <c r="J129" s="1237"/>
      <c r="K129" s="1241" t="s">
        <v>1430</v>
      </c>
      <c r="L129" s="1213" t="s">
        <v>83</v>
      </c>
      <c r="M129" s="1430">
        <f>ROUND(SUM(M125:M127),2)</f>
        <v>1740367.7</v>
      </c>
    </row>
    <row r="130" spans="1:13" ht="15.75" thickTop="1">
      <c r="B130" s="1237"/>
      <c r="C130" s="1237"/>
      <c r="D130" s="1237"/>
      <c r="E130" s="1237"/>
      <c r="F130" s="1237"/>
      <c r="G130" s="1237"/>
      <c r="H130" s="1240"/>
      <c r="I130" s="1265"/>
      <c r="J130" s="1237"/>
      <c r="K130" s="1237"/>
      <c r="L130" s="1237"/>
      <c r="M130" s="1268"/>
    </row>
    <row r="131" spans="1:13" ht="15.75">
      <c r="B131" s="1237"/>
      <c r="C131" s="1237"/>
      <c r="D131" s="1237"/>
      <c r="E131" s="1237"/>
      <c r="F131" s="1237"/>
      <c r="G131" s="1237"/>
      <c r="H131" s="1240"/>
      <c r="I131" s="1240"/>
      <c r="J131" s="1237"/>
      <c r="K131" s="1269"/>
      <c r="L131" s="1269"/>
      <c r="M131" s="1270"/>
    </row>
    <row r="132" spans="1:13">
      <c r="B132" s="1237"/>
      <c r="C132" s="1237"/>
      <c r="D132" s="1237"/>
      <c r="E132" s="1237"/>
      <c r="F132" s="1237"/>
      <c r="G132" s="1237"/>
      <c r="H132" s="1240"/>
      <c r="I132" s="1237"/>
      <c r="J132" s="1237"/>
      <c r="K132" s="1237"/>
      <c r="L132" s="1237"/>
      <c r="M132" s="1237"/>
    </row>
    <row r="133" spans="1:13">
      <c r="B133" s="1237"/>
      <c r="C133" s="1237"/>
      <c r="D133" s="1237"/>
      <c r="E133" s="1237"/>
      <c r="F133" s="1237"/>
      <c r="G133" s="1237"/>
      <c r="H133" s="1240"/>
      <c r="I133" s="1237"/>
      <c r="J133" s="1237"/>
      <c r="K133" s="1237"/>
      <c r="L133" s="1237"/>
      <c r="M133" s="1237"/>
    </row>
    <row r="134" spans="1:13">
      <c r="B134" s="1237"/>
      <c r="C134" s="1237"/>
      <c r="D134" s="1237"/>
      <c r="E134" s="1237"/>
      <c r="F134" s="1237"/>
      <c r="G134" s="1237"/>
      <c r="H134" s="1240"/>
      <c r="I134" s="1237"/>
      <c r="J134" s="1237"/>
      <c r="K134" s="1237"/>
      <c r="L134" s="1237"/>
      <c r="M134" s="1237"/>
    </row>
    <row r="135" spans="1:13">
      <c r="B135" s="1237"/>
      <c r="C135" s="1237"/>
      <c r="D135" s="1237"/>
      <c r="E135" s="1237"/>
      <c r="F135" s="1237"/>
      <c r="G135" s="1237"/>
      <c r="H135" s="1240"/>
      <c r="I135" s="1237"/>
      <c r="J135" s="1237"/>
      <c r="K135" s="1237"/>
      <c r="L135" s="1237"/>
      <c r="M135" s="1237"/>
    </row>
    <row r="136" spans="1:13" ht="18">
      <c r="A136" s="1229" t="s">
        <v>77</v>
      </c>
      <c r="B136" s="1257"/>
      <c r="C136" s="1257"/>
      <c r="D136" s="1257"/>
      <c r="E136" s="1257"/>
      <c r="F136" s="1271"/>
      <c r="G136" s="1237"/>
      <c r="H136" s="1237"/>
      <c r="I136" s="1237"/>
      <c r="J136" s="1237"/>
      <c r="K136" s="1237"/>
      <c r="L136" s="1237"/>
      <c r="M136" s="1259" t="s">
        <v>1243</v>
      </c>
    </row>
    <row r="137" spans="1:13" ht="18">
      <c r="A137" s="1232" t="s">
        <v>2390</v>
      </c>
      <c r="B137" s="1257"/>
      <c r="C137" s="1257"/>
      <c r="D137" s="1257"/>
      <c r="E137" s="1257"/>
      <c r="F137" s="1257"/>
      <c r="G137" s="1237"/>
      <c r="H137" s="1237"/>
      <c r="I137" s="1237"/>
      <c r="J137" s="1237"/>
      <c r="K137" s="1237"/>
      <c r="L137" s="1237"/>
      <c r="M137" s="1259" t="s">
        <v>164</v>
      </c>
    </row>
    <row r="138" spans="1:13" ht="18">
      <c r="A138" s="1232" t="str">
        <f>A5</f>
        <v>AS OF MARCH 31, 2026</v>
      </c>
      <c r="B138" s="1257"/>
      <c r="C138" s="1257"/>
      <c r="D138" s="1257"/>
      <c r="E138" s="1257"/>
      <c r="F138" s="1257"/>
      <c r="G138" s="1257"/>
      <c r="H138" s="1258"/>
      <c r="I138" s="1257"/>
      <c r="J138" s="1257"/>
      <c r="K138" s="1257"/>
      <c r="L138" s="1257"/>
      <c r="M138" s="1237"/>
    </row>
    <row r="139" spans="1:13" ht="18">
      <c r="B139" s="1237"/>
      <c r="C139" s="1237"/>
      <c r="D139" s="1237"/>
      <c r="E139" s="1237"/>
      <c r="F139" s="1237"/>
      <c r="G139" s="1257"/>
      <c r="H139" s="1258"/>
      <c r="I139" s="1257"/>
      <c r="J139" s="1257"/>
      <c r="K139" s="1257"/>
      <c r="L139" s="1257"/>
      <c r="M139" s="1237"/>
    </row>
    <row r="140" spans="1:13" ht="18">
      <c r="A140" s="1272" t="s">
        <v>83</v>
      </c>
      <c r="B140" s="1249"/>
      <c r="C140" s="1237"/>
      <c r="D140" s="1237"/>
      <c r="E140" s="1237"/>
      <c r="F140" s="1261" t="s">
        <v>1244</v>
      </c>
      <c r="G140" s="1257"/>
      <c r="H140" s="1262" t="s">
        <v>83</v>
      </c>
      <c r="I140" s="1249"/>
      <c r="J140" s="1237"/>
      <c r="K140" s="1237"/>
      <c r="L140" s="1237"/>
      <c r="M140" s="1261" t="s">
        <v>1244</v>
      </c>
    </row>
    <row r="141" spans="1:13" ht="15.75">
      <c r="B141" s="1236" t="s">
        <v>1245</v>
      </c>
      <c r="C141" s="1237"/>
      <c r="D141" s="1236" t="s">
        <v>1246</v>
      </c>
      <c r="E141" s="1236"/>
      <c r="F141" s="1238" t="s">
        <v>1247</v>
      </c>
      <c r="G141" s="1237"/>
      <c r="H141" s="1237"/>
      <c r="I141" s="1236" t="s">
        <v>1245</v>
      </c>
      <c r="J141" s="1237"/>
      <c r="K141" s="1236" t="s">
        <v>1246</v>
      </c>
      <c r="L141" s="1236"/>
      <c r="M141" s="1238" t="s">
        <v>1247</v>
      </c>
    </row>
    <row r="142" spans="1:13" s="61" customFormat="1" ht="15.75">
      <c r="A142" s="182"/>
      <c r="B142" s="1237"/>
      <c r="C142" s="1237"/>
      <c r="D142" s="1237"/>
      <c r="E142" s="1237"/>
      <c r="F142" s="1237"/>
      <c r="G142" s="1237"/>
      <c r="H142" s="1262"/>
      <c r="I142" s="1237"/>
      <c r="J142" s="1237"/>
      <c r="K142" s="1237"/>
      <c r="L142" s="1237"/>
      <c r="M142" s="1261"/>
    </row>
    <row r="143" spans="1:13" ht="15.75">
      <c r="B143" s="1240"/>
      <c r="C143" s="1237"/>
      <c r="D143" s="1241" t="s">
        <v>1431</v>
      </c>
      <c r="E143" s="1241"/>
      <c r="F143" s="1237"/>
      <c r="G143" s="1237"/>
      <c r="H143" s="1262"/>
      <c r="I143" s="1237"/>
      <c r="J143" s="1237"/>
      <c r="K143" s="1241" t="s">
        <v>1432</v>
      </c>
      <c r="L143" s="1241"/>
      <c r="M143" s="1261"/>
    </row>
    <row r="144" spans="1:13">
      <c r="A144" s="1239"/>
      <c r="B144" s="1244">
        <v>55001</v>
      </c>
      <c r="C144" s="1237"/>
      <c r="D144" s="1237" t="s">
        <v>1433</v>
      </c>
      <c r="E144" s="1213" t="s">
        <v>83</v>
      </c>
      <c r="F144" s="1246">
        <v>0</v>
      </c>
      <c r="G144" s="913"/>
      <c r="H144" s="1240"/>
      <c r="I144" s="1244">
        <v>55052</v>
      </c>
      <c r="J144" s="1237"/>
      <c r="K144" s="1248" t="s">
        <v>1434</v>
      </c>
      <c r="L144" s="1213" t="s">
        <v>83</v>
      </c>
      <c r="M144" s="1246">
        <v>2441804.8199999998</v>
      </c>
    </row>
    <row r="145" spans="1:13">
      <c r="A145" s="1239"/>
      <c r="B145" s="1244">
        <v>55002</v>
      </c>
      <c r="C145" s="1237"/>
      <c r="D145" s="1237" t="s">
        <v>1435</v>
      </c>
      <c r="E145" s="1213" t="s">
        <v>83</v>
      </c>
      <c r="F145" s="1246">
        <v>0</v>
      </c>
      <c r="G145" s="913"/>
      <c r="H145" s="1240"/>
      <c r="I145" s="1282">
        <v>55053</v>
      </c>
      <c r="J145" s="1237"/>
      <c r="K145" s="1237" t="s">
        <v>1436</v>
      </c>
      <c r="L145" s="1213" t="s">
        <v>83</v>
      </c>
      <c r="M145" s="1246">
        <v>0</v>
      </c>
    </row>
    <row r="146" spans="1:13">
      <c r="A146" s="1239"/>
      <c r="B146" s="1244">
        <v>55003</v>
      </c>
      <c r="C146" s="1237"/>
      <c r="D146" s="1237" t="s">
        <v>1437</v>
      </c>
      <c r="E146" s="1213" t="s">
        <v>83</v>
      </c>
      <c r="F146" s="1246">
        <v>0</v>
      </c>
      <c r="G146" s="1237"/>
      <c r="H146" s="1240"/>
      <c r="I146" s="1282">
        <v>55055</v>
      </c>
      <c r="J146" s="1237"/>
      <c r="K146" s="1237" t="s">
        <v>2329</v>
      </c>
      <c r="L146" s="1250" t="s">
        <v>83</v>
      </c>
      <c r="M146" s="1246">
        <v>0</v>
      </c>
    </row>
    <row r="147" spans="1:13">
      <c r="A147" s="1239"/>
      <c r="B147" s="1244">
        <v>55004</v>
      </c>
      <c r="C147" s="1237"/>
      <c r="D147" s="1248" t="s">
        <v>1438</v>
      </c>
      <c r="E147" s="1213" t="s">
        <v>83</v>
      </c>
      <c r="F147" s="1246">
        <v>398771.46</v>
      </c>
      <c r="G147" s="1237"/>
      <c r="H147" s="1240"/>
      <c r="I147" s="1244">
        <v>55056</v>
      </c>
      <c r="J147" s="1237"/>
      <c r="K147" s="1237" t="s">
        <v>1439</v>
      </c>
      <c r="L147" s="1213" t="s">
        <v>83</v>
      </c>
      <c r="M147" s="1246">
        <v>0</v>
      </c>
    </row>
    <row r="148" spans="1:13">
      <c r="A148" s="1239"/>
      <c r="B148" s="1244">
        <v>55005</v>
      </c>
      <c r="C148" s="1237"/>
      <c r="D148" s="1237" t="s">
        <v>1440</v>
      </c>
      <c r="E148" s="1213" t="s">
        <v>83</v>
      </c>
      <c r="F148" s="1246">
        <v>0</v>
      </c>
      <c r="G148" s="1237"/>
      <c r="H148" s="1240"/>
      <c r="I148" s="1244">
        <v>55057</v>
      </c>
      <c r="J148" s="1237"/>
      <c r="K148" s="1248" t="s">
        <v>1441</v>
      </c>
      <c r="L148" s="1213" t="s">
        <v>83</v>
      </c>
      <c r="M148" s="1246">
        <v>0</v>
      </c>
    </row>
    <row r="149" spans="1:13">
      <c r="A149" s="1239"/>
      <c r="B149" s="1244">
        <v>55006</v>
      </c>
      <c r="C149" s="1237"/>
      <c r="D149" s="1237" t="s">
        <v>1442</v>
      </c>
      <c r="E149" s="1213" t="s">
        <v>83</v>
      </c>
      <c r="F149" s="1246">
        <v>70241.429999999993</v>
      </c>
      <c r="G149" s="1237"/>
      <c r="H149" s="1240"/>
      <c r="I149" s="1244">
        <v>55058</v>
      </c>
      <c r="J149" s="1237"/>
      <c r="K149" s="1237" t="s">
        <v>1443</v>
      </c>
      <c r="L149" s="1213" t="s">
        <v>83</v>
      </c>
      <c r="M149" s="1246">
        <v>5386533.8399999999</v>
      </c>
    </row>
    <row r="150" spans="1:13">
      <c r="A150" s="1239"/>
      <c r="B150" s="1244">
        <v>55007</v>
      </c>
      <c r="C150" s="1237"/>
      <c r="D150" s="1237" t="s">
        <v>1444</v>
      </c>
      <c r="E150" s="1213" t="s">
        <v>83</v>
      </c>
      <c r="F150" s="1246">
        <v>4550560.7</v>
      </c>
      <c r="G150" s="1237"/>
      <c r="H150" s="1240"/>
      <c r="I150" s="1244">
        <v>55059</v>
      </c>
      <c r="J150" s="1237"/>
      <c r="K150" s="1237" t="s">
        <v>1445</v>
      </c>
      <c r="L150" s="1213" t="s">
        <v>83</v>
      </c>
      <c r="M150" s="1246">
        <v>0</v>
      </c>
    </row>
    <row r="151" spans="1:13">
      <c r="A151" s="1239"/>
      <c r="B151" s="1244">
        <v>55008</v>
      </c>
      <c r="C151" s="1237"/>
      <c r="D151" s="1237" t="s">
        <v>1446</v>
      </c>
      <c r="E151" s="1213" t="s">
        <v>83</v>
      </c>
      <c r="F151" s="1246">
        <v>13652990.869999999</v>
      </c>
      <c r="G151" s="1237"/>
      <c r="H151" s="1240"/>
      <c r="I151" s="1244">
        <v>55060</v>
      </c>
      <c r="J151" s="1237"/>
      <c r="K151" s="1248" t="s">
        <v>1447</v>
      </c>
      <c r="L151" s="1213" t="s">
        <v>83</v>
      </c>
      <c r="M151" s="1246">
        <v>1691601.89</v>
      </c>
    </row>
    <row r="152" spans="1:13">
      <c r="A152" s="1273"/>
      <c r="B152" s="1244">
        <v>55009</v>
      </c>
      <c r="C152" s="1237"/>
      <c r="D152" s="1237" t="s">
        <v>1448</v>
      </c>
      <c r="E152" s="1213" t="s">
        <v>83</v>
      </c>
      <c r="F152" s="1246">
        <v>0</v>
      </c>
      <c r="G152" s="1237"/>
      <c r="H152" s="1240"/>
      <c r="I152" s="1244">
        <v>55061</v>
      </c>
      <c r="J152" s="1237"/>
      <c r="K152" s="1248" t="s">
        <v>1449</v>
      </c>
      <c r="L152" s="1213" t="s">
        <v>83</v>
      </c>
      <c r="M152" s="1246">
        <v>0</v>
      </c>
    </row>
    <row r="153" spans="1:13">
      <c r="A153" s="1239"/>
      <c r="B153" s="1244">
        <v>55010</v>
      </c>
      <c r="C153" s="1237"/>
      <c r="D153" s="1237" t="s">
        <v>1450</v>
      </c>
      <c r="E153" s="1213" t="s">
        <v>83</v>
      </c>
      <c r="F153" s="1246">
        <v>0</v>
      </c>
      <c r="G153" s="1237"/>
      <c r="H153" s="1240"/>
      <c r="I153" s="1244">
        <v>55062</v>
      </c>
      <c r="J153" s="1237"/>
      <c r="K153" s="1248" t="s">
        <v>1451</v>
      </c>
      <c r="L153" s="1213" t="s">
        <v>83</v>
      </c>
      <c r="M153" s="1246">
        <v>29872137.460000001</v>
      </c>
    </row>
    <row r="154" spans="1:13">
      <c r="A154" s="1239"/>
      <c r="B154" s="1244">
        <v>55011</v>
      </c>
      <c r="C154" s="1237"/>
      <c r="D154" s="1237" t="s">
        <v>1452</v>
      </c>
      <c r="E154" s="1213" t="s">
        <v>83</v>
      </c>
      <c r="F154" s="1246">
        <v>0</v>
      </c>
      <c r="G154" s="1237"/>
      <c r="H154" s="1240"/>
      <c r="I154" s="1282">
        <v>55066</v>
      </c>
      <c r="J154" s="1237"/>
      <c r="K154" s="1249" t="s">
        <v>1453</v>
      </c>
      <c r="L154" s="1213" t="s">
        <v>83</v>
      </c>
      <c r="M154" s="1246">
        <v>0</v>
      </c>
    </row>
    <row r="155" spans="1:13">
      <c r="A155" s="1239"/>
      <c r="B155" s="1244">
        <v>55012</v>
      </c>
      <c r="C155" s="1237"/>
      <c r="D155" s="1248" t="s">
        <v>1454</v>
      </c>
      <c r="E155" s="1213" t="s">
        <v>83</v>
      </c>
      <c r="F155" s="1246">
        <v>343835.8</v>
      </c>
      <c r="G155" s="1237"/>
      <c r="H155" s="1240"/>
      <c r="I155" s="1282">
        <v>55067</v>
      </c>
      <c r="J155" s="1237"/>
      <c r="K155" s="1249" t="s">
        <v>1455</v>
      </c>
      <c r="L155" s="1213" t="s">
        <v>83</v>
      </c>
      <c r="M155" s="1246">
        <v>747018.92</v>
      </c>
    </row>
    <row r="156" spans="1:13">
      <c r="A156" s="1239"/>
      <c r="B156" s="1244">
        <v>55013</v>
      </c>
      <c r="C156" s="1237"/>
      <c r="D156" s="1237" t="s">
        <v>1456</v>
      </c>
      <c r="E156" s="1213" t="s">
        <v>83</v>
      </c>
      <c r="F156" s="1246">
        <v>0</v>
      </c>
      <c r="G156" s="1237"/>
      <c r="H156" s="1240"/>
      <c r="I156" s="1282">
        <v>55069</v>
      </c>
      <c r="J156" s="1237"/>
      <c r="K156" s="1237" t="s">
        <v>1457</v>
      </c>
      <c r="L156" s="1213" t="s">
        <v>83</v>
      </c>
      <c r="M156" s="1246">
        <v>0</v>
      </c>
    </row>
    <row r="157" spans="1:13">
      <c r="A157" s="1239"/>
      <c r="B157" s="1244">
        <v>55014</v>
      </c>
      <c r="C157" s="1237"/>
      <c r="D157" s="1237" t="s">
        <v>1458</v>
      </c>
      <c r="E157" s="1213" t="s">
        <v>83</v>
      </c>
      <c r="F157" s="1246">
        <v>0</v>
      </c>
      <c r="G157" s="1237"/>
      <c r="H157" s="1237"/>
      <c r="I157" s="1282">
        <v>55071</v>
      </c>
      <c r="J157" s="1237"/>
      <c r="K157" s="1237" t="s">
        <v>1459</v>
      </c>
      <c r="L157" s="1213" t="s">
        <v>83</v>
      </c>
      <c r="M157" s="1246">
        <v>165928.74</v>
      </c>
    </row>
    <row r="158" spans="1:13">
      <c r="A158" s="1239"/>
      <c r="B158" s="1244">
        <v>55015</v>
      </c>
      <c r="C158" s="1237"/>
      <c r="D158" s="1237" t="s">
        <v>1460</v>
      </c>
      <c r="E158" s="1213" t="s">
        <v>83</v>
      </c>
      <c r="F158" s="1246">
        <v>0</v>
      </c>
      <c r="G158" s="1237"/>
      <c r="H158" s="1240"/>
      <c r="I158" s="1282">
        <v>55072</v>
      </c>
      <c r="J158" s="1237"/>
      <c r="K158" s="1237" t="s">
        <v>1461</v>
      </c>
      <c r="L158" s="1213" t="s">
        <v>83</v>
      </c>
      <c r="M158" s="1246">
        <v>5647340.8300000001</v>
      </c>
    </row>
    <row r="159" spans="1:13">
      <c r="A159" s="1239"/>
      <c r="B159" s="1244">
        <v>55016</v>
      </c>
      <c r="C159" s="1237"/>
      <c r="D159" s="1237" t="s">
        <v>1462</v>
      </c>
      <c r="E159" s="1213" t="s">
        <v>83</v>
      </c>
      <c r="F159" s="1246">
        <v>111903.66</v>
      </c>
      <c r="G159" s="1237"/>
      <c r="H159" s="1240"/>
      <c r="I159" s="1282">
        <v>55073</v>
      </c>
      <c r="J159" s="1237"/>
      <c r="K159" s="1237" t="s">
        <v>1463</v>
      </c>
      <c r="L159" s="1213" t="s">
        <v>83</v>
      </c>
      <c r="M159" s="1246">
        <v>0</v>
      </c>
    </row>
    <row r="160" spans="1:13">
      <c r="A160" s="1239"/>
      <c r="B160" s="1244">
        <v>55017</v>
      </c>
      <c r="C160" s="1237"/>
      <c r="D160" s="1237" t="s">
        <v>1464</v>
      </c>
      <c r="E160" s="1213" t="s">
        <v>83</v>
      </c>
      <c r="F160" s="1246">
        <v>1143785.3799999999</v>
      </c>
      <c r="G160" s="1237"/>
      <c r="H160" s="1240"/>
      <c r="I160" s="1282">
        <v>55074</v>
      </c>
      <c r="J160" s="1237"/>
      <c r="K160" s="1237" t="s">
        <v>1465</v>
      </c>
      <c r="L160" s="1213" t="s">
        <v>83</v>
      </c>
      <c r="M160" s="1246">
        <v>0</v>
      </c>
    </row>
    <row r="161" spans="1:13">
      <c r="A161" s="1239"/>
      <c r="B161" s="1244">
        <v>55018</v>
      </c>
      <c r="C161" s="1237"/>
      <c r="D161" s="1237" t="s">
        <v>1466</v>
      </c>
      <c r="E161" s="1213" t="s">
        <v>83</v>
      </c>
      <c r="F161" s="1246">
        <v>0</v>
      </c>
      <c r="G161" s="1237"/>
      <c r="H161" s="1240"/>
      <c r="I161" s="1244">
        <v>55251</v>
      </c>
      <c r="J161" s="1237"/>
      <c r="K161" s="1237" t="s">
        <v>1467</v>
      </c>
      <c r="L161" s="1213" t="s">
        <v>83</v>
      </c>
      <c r="M161" s="1246">
        <v>12862171.859999999</v>
      </c>
    </row>
    <row r="162" spans="1:13" ht="15" customHeight="1">
      <c r="A162" s="1239"/>
      <c r="B162" s="1244">
        <v>55019</v>
      </c>
      <c r="C162" s="1237"/>
      <c r="D162" s="1237" t="s">
        <v>1468</v>
      </c>
      <c r="E162" s="1213" t="s">
        <v>83</v>
      </c>
      <c r="F162" s="1246">
        <v>0</v>
      </c>
      <c r="G162" s="1237"/>
      <c r="H162" s="1240"/>
      <c r="I162" s="1244">
        <v>55252</v>
      </c>
      <c r="J162" s="1237"/>
      <c r="K162" s="1237" t="s">
        <v>1469</v>
      </c>
      <c r="L162" s="1213" t="s">
        <v>83</v>
      </c>
      <c r="M162" s="1246">
        <v>16061223.77</v>
      </c>
    </row>
    <row r="163" spans="1:13" ht="15" customHeight="1">
      <c r="A163" s="1239"/>
      <c r="B163" s="1244">
        <v>55020</v>
      </c>
      <c r="C163" s="1237"/>
      <c r="D163" s="1237" t="s">
        <v>1470</v>
      </c>
      <c r="E163" s="1213" t="s">
        <v>83</v>
      </c>
      <c r="F163" s="1246">
        <v>17854648.620000001</v>
      </c>
      <c r="G163" s="1237"/>
      <c r="H163" s="1237"/>
      <c r="I163" s="1244">
        <v>55300</v>
      </c>
      <c r="J163" s="1237"/>
      <c r="K163" s="1237" t="s">
        <v>1471</v>
      </c>
      <c r="L163" s="1213" t="s">
        <v>83</v>
      </c>
      <c r="M163" s="1246">
        <v>0</v>
      </c>
    </row>
    <row r="164" spans="1:13" ht="16.5" customHeight="1">
      <c r="A164" s="1239"/>
      <c r="B164" s="1244">
        <v>55021</v>
      </c>
      <c r="C164" s="1237"/>
      <c r="D164" s="1237" t="s">
        <v>1472</v>
      </c>
      <c r="E164" s="1213" t="s">
        <v>83</v>
      </c>
      <c r="F164" s="1246">
        <v>8785048.5800000001</v>
      </c>
      <c r="G164" s="1237"/>
      <c r="H164" s="1240"/>
      <c r="I164" s="1244">
        <v>55301</v>
      </c>
      <c r="J164" s="1237"/>
      <c r="K164" s="1237" t="s">
        <v>1473</v>
      </c>
      <c r="L164" s="1213" t="s">
        <v>83</v>
      </c>
      <c r="M164" s="1246">
        <v>0</v>
      </c>
    </row>
    <row r="165" spans="1:13" ht="15" customHeight="1">
      <c r="A165" s="1239"/>
      <c r="B165" s="1244">
        <v>55022</v>
      </c>
      <c r="C165" s="1237"/>
      <c r="D165" s="1237" t="s">
        <v>1474</v>
      </c>
      <c r="E165" s="1213" t="s">
        <v>83</v>
      </c>
      <c r="F165" s="1246">
        <v>4036718.64</v>
      </c>
      <c r="G165" s="1237"/>
      <c r="H165" s="1240"/>
      <c r="I165" s="1286">
        <v>55350</v>
      </c>
      <c r="J165" s="1274"/>
      <c r="K165" s="1274" t="s">
        <v>1475</v>
      </c>
      <c r="L165" s="1213" t="s">
        <v>83</v>
      </c>
      <c r="M165" s="1412">
        <v>0</v>
      </c>
    </row>
    <row r="166" spans="1:13">
      <c r="A166" s="1239"/>
      <c r="B166" s="1237"/>
      <c r="C166" s="1237"/>
      <c r="D166" s="1237"/>
      <c r="E166" s="1237"/>
      <c r="F166" s="1237"/>
      <c r="G166" s="1237"/>
      <c r="H166" s="1237"/>
      <c r="I166" s="1240"/>
      <c r="J166" s="1237"/>
      <c r="K166" s="1237"/>
      <c r="L166" s="1237"/>
      <c r="M166" s="1237"/>
    </row>
    <row r="167" spans="1:13" ht="16.5" thickBot="1">
      <c r="A167" s="1239"/>
      <c r="B167" s="1237"/>
      <c r="C167" s="1237"/>
      <c r="D167" s="1237"/>
      <c r="E167" s="1237"/>
      <c r="F167" s="1237"/>
      <c r="G167" s="1237"/>
      <c r="H167" s="1237"/>
      <c r="I167" s="1240"/>
      <c r="J167" s="1237"/>
      <c r="K167" s="1242" t="s">
        <v>1476</v>
      </c>
      <c r="L167" s="1213" t="s">
        <v>83</v>
      </c>
      <c r="M167" s="1429">
        <f>ROUND(SUM(F144:F165)+SUM(M144:M165),2)</f>
        <v>125824267.27</v>
      </c>
    </row>
    <row r="168" spans="1:13" ht="15.75" thickTop="1">
      <c r="A168" s="1239"/>
      <c r="G168" s="1237"/>
      <c r="H168" s="1240"/>
      <c r="I168" s="1240"/>
      <c r="J168" s="1237"/>
      <c r="K168" s="1237"/>
      <c r="L168" s="1237"/>
      <c r="M168" s="1237"/>
    </row>
    <row r="169" spans="1:13" ht="15.75">
      <c r="A169" s="1239"/>
      <c r="G169" s="1237"/>
      <c r="H169" s="1240"/>
      <c r="I169" s="1237"/>
      <c r="J169" s="1237"/>
      <c r="K169" s="1241" t="s">
        <v>1477</v>
      </c>
      <c r="L169" s="1237"/>
      <c r="M169" s="1237"/>
    </row>
    <row r="170" spans="1:13">
      <c r="A170" s="1239"/>
      <c r="G170" s="1237"/>
      <c r="H170" s="1240"/>
      <c r="I170" s="1244">
        <v>60201</v>
      </c>
      <c r="J170" s="1237"/>
      <c r="K170" s="1237" t="s">
        <v>1478</v>
      </c>
      <c r="L170" s="1237" t="s">
        <v>83</v>
      </c>
      <c r="M170" s="1246">
        <v>0</v>
      </c>
    </row>
    <row r="171" spans="1:13">
      <c r="A171" s="1239"/>
      <c r="G171" s="1237"/>
      <c r="H171" s="1240"/>
      <c r="I171" s="1244">
        <v>60901</v>
      </c>
      <c r="J171" s="1237"/>
      <c r="K171" s="1237" t="s">
        <v>1479</v>
      </c>
      <c r="L171" s="1237" t="s">
        <v>83</v>
      </c>
      <c r="M171" s="1412">
        <v>0</v>
      </c>
    </row>
    <row r="172" spans="1:13">
      <c r="A172" s="1239"/>
      <c r="G172" s="1237"/>
      <c r="H172" s="1240"/>
      <c r="I172" s="1237"/>
      <c r="J172" s="1237"/>
      <c r="K172" s="1237"/>
      <c r="L172" s="1237"/>
      <c r="M172" s="1237"/>
    </row>
    <row r="173" spans="1:13" ht="16.5" thickBot="1">
      <c r="A173" s="1239"/>
      <c r="B173" s="1237"/>
      <c r="C173" s="1237"/>
      <c r="D173" s="1237"/>
      <c r="E173" s="1237"/>
      <c r="F173" s="1237"/>
      <c r="G173" s="1237"/>
      <c r="H173" s="1240"/>
      <c r="J173" s="1237"/>
      <c r="K173" s="1242" t="s">
        <v>1480</v>
      </c>
      <c r="L173" s="1237" t="s">
        <v>83</v>
      </c>
      <c r="M173" s="1429">
        <f>ROUND(SUM(M170:M171),2)</f>
        <v>0</v>
      </c>
    </row>
    <row r="174" spans="1:13" ht="16.5" thickTop="1">
      <c r="A174" s="1239"/>
      <c r="B174" s="1237"/>
      <c r="C174" s="1237"/>
      <c r="D174" s="1237"/>
      <c r="E174" s="1237"/>
      <c r="F174" s="1237"/>
      <c r="G174" s="1237"/>
      <c r="H174" s="1240"/>
      <c r="I174" s="1240"/>
      <c r="J174" s="1237"/>
      <c r="K174" s="1242"/>
      <c r="L174" s="1213"/>
      <c r="M174" s="1275"/>
    </row>
    <row r="175" spans="1:13">
      <c r="B175" s="1237"/>
      <c r="C175" s="1237"/>
      <c r="D175" s="1237"/>
      <c r="E175" s="1237"/>
      <c r="F175" s="1237"/>
      <c r="G175" s="1237"/>
      <c r="H175" s="1240"/>
      <c r="I175" s="1240"/>
      <c r="J175" s="1237"/>
      <c r="K175" s="1237"/>
      <c r="L175" s="1237"/>
      <c r="M175" s="1237"/>
    </row>
    <row r="176" spans="1:13" ht="16.5" thickBot="1">
      <c r="B176" s="1237"/>
      <c r="C176" s="1237"/>
      <c r="D176" s="1237"/>
      <c r="E176" s="1237"/>
      <c r="F176" s="1237"/>
      <c r="G176" s="1237"/>
      <c r="H176" s="1240"/>
      <c r="I176" s="1242" t="s">
        <v>1481</v>
      </c>
      <c r="J176" s="1237"/>
      <c r="L176" s="1213" t="s">
        <v>83</v>
      </c>
      <c r="M176" s="1428">
        <f>ROUND(SUM(M49,M62,M122,M129,M167,M173),2)</f>
        <v>7765830519.4099998</v>
      </c>
    </row>
    <row r="177" spans="1:15" ht="15.75" thickTop="1">
      <c r="B177" s="1237"/>
      <c r="C177" s="1237"/>
      <c r="D177" s="1237"/>
      <c r="E177" s="1237"/>
      <c r="F177" s="1237"/>
      <c r="G177" s="1237"/>
      <c r="H177" s="1237"/>
      <c r="I177" s="1237"/>
      <c r="J177" s="1237"/>
      <c r="K177" s="1237"/>
      <c r="L177" s="1237"/>
      <c r="M177" s="1237"/>
    </row>
    <row r="178" spans="1:15" ht="15.75">
      <c r="B178" s="1237"/>
      <c r="C178" s="1237"/>
      <c r="D178" s="1237"/>
      <c r="E178" s="1237"/>
      <c r="F178" s="1237"/>
      <c r="G178" s="1237"/>
      <c r="H178" s="1237"/>
      <c r="I178" s="1237"/>
      <c r="J178" s="1237"/>
      <c r="K178" s="1261"/>
      <c r="L178" s="1261"/>
      <c r="M178" s="1237"/>
    </row>
    <row r="179" spans="1:15" ht="85.5" customHeight="1">
      <c r="C179" s="1237"/>
      <c r="D179" s="1237"/>
      <c r="E179" s="1237"/>
      <c r="F179" s="1237"/>
      <c r="G179" s="1237"/>
      <c r="H179" s="1237"/>
      <c r="I179" s="1237"/>
      <c r="J179" s="1237"/>
      <c r="K179" s="1237"/>
      <c r="L179" s="1237"/>
      <c r="M179" s="1237"/>
    </row>
    <row r="180" spans="1:15" s="4" customFormat="1" ht="80.099999999999994" customHeight="1">
      <c r="A180" s="303"/>
      <c r="B180" s="1611" t="s">
        <v>2318</v>
      </c>
      <c r="C180" s="1611"/>
      <c r="D180" s="1611"/>
      <c r="E180" s="1611"/>
      <c r="F180" s="1611"/>
      <c r="G180" s="1611"/>
      <c r="H180" s="1611"/>
      <c r="I180" s="1611"/>
      <c r="J180" s="1611"/>
      <c r="K180" s="1611"/>
      <c r="L180" s="1611"/>
      <c r="M180" s="1611"/>
      <c r="O180" s="182"/>
    </row>
    <row r="181" spans="1:15">
      <c r="C181" s="1399"/>
      <c r="D181" s="1399"/>
      <c r="E181" s="1399"/>
      <c r="F181" s="1399"/>
      <c r="G181" s="1399"/>
      <c r="H181" s="1399"/>
      <c r="I181" s="1399"/>
      <c r="J181" s="1399"/>
      <c r="K181" s="1399"/>
      <c r="L181" s="1399"/>
      <c r="M181" s="1399"/>
    </row>
    <row r="182" spans="1:15">
      <c r="A182" s="246"/>
      <c r="B182" s="1237"/>
      <c r="C182" s="1237"/>
      <c r="D182" s="1237"/>
      <c r="E182" s="1237"/>
      <c r="F182" s="1237"/>
      <c r="G182" s="1237"/>
      <c r="H182" s="1237"/>
      <c r="I182" s="1237"/>
      <c r="J182" s="1237"/>
      <c r="K182" s="1237"/>
      <c r="L182" s="1237"/>
      <c r="M182" s="1237"/>
    </row>
    <row r="183" spans="1:15">
      <c r="A183" s="246"/>
      <c r="B183" s="1237"/>
      <c r="C183" s="1237"/>
      <c r="D183" s="1237"/>
      <c r="E183" s="1237"/>
      <c r="F183" s="1237"/>
      <c r="G183" s="1237"/>
      <c r="H183" s="1237"/>
      <c r="I183" s="1237"/>
      <c r="J183" s="1237"/>
      <c r="K183" s="1237"/>
      <c r="L183" s="1237"/>
      <c r="M183" s="1237"/>
    </row>
    <row r="184" spans="1:15">
      <c r="A184" s="246"/>
      <c r="B184" s="1237"/>
      <c r="C184" s="1237"/>
      <c r="D184" s="1237"/>
      <c r="E184" s="1237"/>
      <c r="F184" s="1237"/>
      <c r="G184" s="1237"/>
      <c r="H184" s="1237"/>
      <c r="I184" s="1237"/>
      <c r="J184" s="1237"/>
      <c r="K184" s="1237"/>
      <c r="L184" s="1237"/>
      <c r="M184" s="1237"/>
    </row>
    <row r="185" spans="1:15">
      <c r="A185" s="246"/>
      <c r="B185" s="1237"/>
      <c r="C185" s="1237"/>
      <c r="D185" s="1237"/>
      <c r="E185" s="1237"/>
      <c r="F185" s="1237"/>
      <c r="G185" s="1237"/>
      <c r="H185" s="1237"/>
      <c r="I185" s="1237"/>
      <c r="J185" s="1237"/>
      <c r="K185" s="1237"/>
      <c r="L185" s="1237"/>
      <c r="M185" s="1237"/>
    </row>
    <row r="186" spans="1:15">
      <c r="A186" s="246"/>
      <c r="B186" s="1237"/>
      <c r="C186" s="1237"/>
      <c r="D186" s="1237"/>
      <c r="E186" s="1237"/>
      <c r="F186" s="1237"/>
      <c r="G186" s="1237"/>
      <c r="H186" s="1237"/>
      <c r="I186" s="1237"/>
      <c r="J186" s="1237"/>
      <c r="K186" s="1237"/>
      <c r="L186" s="1237"/>
      <c r="M186" s="1237"/>
    </row>
    <row r="187" spans="1:15">
      <c r="A187" s="246"/>
      <c r="B187" s="1237"/>
      <c r="C187" s="1237"/>
      <c r="D187" s="1237"/>
      <c r="E187" s="1237"/>
      <c r="F187" s="1237"/>
      <c r="G187" s="1237"/>
      <c r="H187" s="1237"/>
      <c r="I187" s="1237"/>
      <c r="J187" s="1237"/>
      <c r="K187" s="1237"/>
      <c r="L187" s="1237"/>
      <c r="M187" s="1237"/>
    </row>
    <row r="188" spans="1:15" ht="15.75">
      <c r="A188" s="246"/>
      <c r="B188" s="1237"/>
      <c r="C188" s="1237"/>
      <c r="D188" s="1237"/>
      <c r="E188" s="1237"/>
      <c r="F188" s="1243"/>
      <c r="G188" s="1237"/>
      <c r="H188" s="1237"/>
      <c r="I188" s="1237"/>
      <c r="J188" s="1237"/>
      <c r="K188" s="1237"/>
      <c r="L188" s="1237"/>
      <c r="M188" s="1237"/>
    </row>
    <row r="189" spans="1:15" ht="15.75">
      <c r="B189" s="1237"/>
      <c r="C189" s="1237"/>
      <c r="D189" s="1237"/>
      <c r="E189" s="1237"/>
      <c r="F189" s="1243"/>
      <c r="G189" s="1237"/>
      <c r="H189" s="1237"/>
      <c r="I189" s="1237"/>
      <c r="J189" s="1237"/>
      <c r="K189" s="1237"/>
      <c r="L189" s="1237"/>
      <c r="M189" s="1237"/>
    </row>
    <row r="190" spans="1:15" ht="15.75">
      <c r="B190" s="1237"/>
      <c r="C190" s="1237"/>
      <c r="D190" s="1237"/>
      <c r="E190" s="1237"/>
      <c r="F190" s="1243"/>
      <c r="G190" s="1237"/>
      <c r="H190" s="1237"/>
      <c r="I190" s="1237"/>
      <c r="J190" s="1237"/>
      <c r="K190" s="1237"/>
      <c r="L190" s="1237"/>
      <c r="M190" s="1237"/>
    </row>
    <row r="191" spans="1:15">
      <c r="B191" s="1237"/>
      <c r="C191" s="1237"/>
      <c r="D191" s="1237"/>
      <c r="E191" s="1237"/>
      <c r="F191" s="1237"/>
      <c r="G191" s="1237"/>
      <c r="H191" s="1237"/>
      <c r="I191" s="1237"/>
      <c r="J191" s="1237"/>
      <c r="K191" s="1237"/>
      <c r="L191" s="1237"/>
      <c r="M191" s="1237"/>
    </row>
    <row r="192" spans="1:15">
      <c r="B192" s="1237"/>
      <c r="C192" s="1237"/>
      <c r="D192" s="1237"/>
      <c r="E192" s="1237"/>
      <c r="F192" s="1237"/>
      <c r="G192" s="1237"/>
      <c r="H192" s="1237"/>
      <c r="I192" s="1237"/>
      <c r="J192" s="1237"/>
      <c r="K192" s="1237"/>
      <c r="L192" s="1237"/>
      <c r="M192" s="1237"/>
    </row>
    <row r="193" spans="1:13">
      <c r="B193" s="1237"/>
      <c r="C193" s="1237"/>
      <c r="D193" s="1237"/>
      <c r="E193" s="1237"/>
      <c r="F193" s="1237"/>
      <c r="G193" s="1237"/>
      <c r="H193" s="1237"/>
      <c r="I193" s="1237"/>
      <c r="J193" s="1237"/>
      <c r="K193" s="1237"/>
      <c r="L193" s="1237"/>
      <c r="M193" s="1237"/>
    </row>
    <row r="194" spans="1:13">
      <c r="B194" s="1237"/>
      <c r="C194" s="1237"/>
      <c r="D194" s="1237"/>
      <c r="E194" s="1237"/>
      <c r="F194" s="1237"/>
      <c r="G194" s="1237"/>
      <c r="H194" s="1237"/>
      <c r="I194" s="1237"/>
      <c r="J194" s="1237"/>
      <c r="K194" s="1237"/>
      <c r="L194" s="1237"/>
      <c r="M194" s="1237"/>
    </row>
    <row r="195" spans="1:13">
      <c r="B195" s="1237"/>
      <c r="C195" s="1237"/>
      <c r="D195" s="1237"/>
      <c r="E195" s="1237"/>
      <c r="F195" s="1237"/>
      <c r="G195" s="1237"/>
      <c r="H195" s="1237"/>
      <c r="I195" s="1237"/>
      <c r="J195" s="1237"/>
      <c r="K195" s="1237"/>
      <c r="L195" s="1237"/>
      <c r="M195" s="1237"/>
    </row>
    <row r="196" spans="1:13">
      <c r="B196" s="1237"/>
      <c r="C196" s="1237"/>
      <c r="D196" s="1237"/>
      <c r="E196" s="1237"/>
      <c r="F196" s="1237"/>
      <c r="G196" s="1237"/>
      <c r="H196" s="1237"/>
      <c r="I196" s="1237"/>
      <c r="J196" s="1237"/>
      <c r="K196" s="1237"/>
      <c r="L196" s="1237"/>
      <c r="M196" s="1237"/>
    </row>
    <row r="197" spans="1:13">
      <c r="B197" s="1237"/>
      <c r="C197" s="1237"/>
      <c r="D197" s="1237"/>
      <c r="E197" s="1237"/>
      <c r="F197" s="1237"/>
      <c r="G197" s="1237"/>
      <c r="H197" s="1237"/>
      <c r="I197" s="1237"/>
      <c r="J197" s="1237"/>
      <c r="K197" s="1237"/>
      <c r="L197" s="1237"/>
      <c r="M197" s="1237"/>
    </row>
    <row r="198" spans="1:13">
      <c r="B198" s="1237"/>
      <c r="C198" s="1237"/>
      <c r="D198" s="1237"/>
      <c r="E198" s="1237"/>
      <c r="F198" s="1237"/>
      <c r="G198" s="1237"/>
      <c r="H198" s="1237"/>
      <c r="I198" s="1237"/>
      <c r="J198" s="1237"/>
      <c r="K198" s="1237"/>
      <c r="L198" s="1237"/>
      <c r="M198" s="1237"/>
    </row>
    <row r="199" spans="1:13">
      <c r="A199" s="1247"/>
      <c r="B199" s="1237"/>
      <c r="C199" s="1237"/>
      <c r="D199" s="1237"/>
      <c r="E199" s="1237"/>
      <c r="F199" s="1237"/>
      <c r="G199" s="1237"/>
      <c r="H199" s="1237"/>
      <c r="I199" s="1237"/>
      <c r="J199" s="1237"/>
      <c r="K199" s="1237"/>
      <c r="L199" s="1237"/>
      <c r="M199" s="1237"/>
    </row>
    <row r="200" spans="1:13">
      <c r="A200" s="1247"/>
      <c r="B200" s="1237"/>
      <c r="C200" s="1237"/>
      <c r="D200" s="1237"/>
      <c r="E200" s="1237"/>
      <c r="F200" s="1237"/>
      <c r="G200" s="1237"/>
      <c r="H200" s="1237"/>
      <c r="I200" s="1237"/>
      <c r="J200" s="1237"/>
      <c r="K200" s="1237"/>
      <c r="L200" s="1237"/>
      <c r="M200" s="1237"/>
    </row>
    <row r="201" spans="1:13">
      <c r="A201" s="1247"/>
      <c r="B201" s="1237"/>
      <c r="C201" s="1237"/>
      <c r="D201" s="1237"/>
      <c r="E201" s="1237"/>
      <c r="F201" s="1237"/>
      <c r="G201" s="1237"/>
      <c r="H201" s="1237"/>
      <c r="I201" s="1237"/>
      <c r="J201" s="1237"/>
      <c r="K201" s="1237"/>
      <c r="L201" s="1237"/>
      <c r="M201" s="1237"/>
    </row>
    <row r="202" spans="1:13">
      <c r="A202" s="1247"/>
      <c r="B202" s="1237"/>
      <c r="C202" s="1237"/>
      <c r="D202" s="1237"/>
      <c r="E202" s="1237"/>
      <c r="F202" s="1237"/>
      <c r="G202" s="1237"/>
      <c r="H202" s="1237"/>
      <c r="I202" s="1237"/>
      <c r="J202" s="1237"/>
      <c r="K202" s="1237"/>
      <c r="L202" s="1237"/>
      <c r="M202" s="1237"/>
    </row>
    <row r="203" spans="1:13">
      <c r="A203" s="1247"/>
      <c r="B203" s="1237"/>
      <c r="C203" s="1237"/>
      <c r="D203" s="1237"/>
      <c r="E203" s="1237"/>
      <c r="F203" s="1237"/>
      <c r="G203" s="1237"/>
      <c r="H203" s="1237"/>
      <c r="I203" s="1237"/>
      <c r="J203" s="1237"/>
      <c r="K203" s="1237"/>
      <c r="L203" s="1237"/>
      <c r="M203" s="1237"/>
    </row>
    <row r="204" spans="1:13">
      <c r="B204" s="1237"/>
      <c r="C204" s="1237"/>
      <c r="D204" s="1237"/>
      <c r="E204" s="1237"/>
      <c r="F204" s="1237"/>
      <c r="G204" s="1237"/>
      <c r="H204" s="1237"/>
      <c r="I204" s="1237"/>
      <c r="J204" s="1237"/>
      <c r="K204" s="1237"/>
      <c r="L204" s="1237"/>
      <c r="M204" s="1237"/>
    </row>
    <row r="205" spans="1:13">
      <c r="B205" s="1237"/>
      <c r="C205" s="1237"/>
      <c r="D205" s="1237"/>
      <c r="E205" s="1237"/>
      <c r="F205" s="1237"/>
      <c r="G205" s="1237"/>
      <c r="H205" s="1237"/>
      <c r="I205" s="1237"/>
      <c r="J205" s="1237"/>
      <c r="K205" s="1237"/>
      <c r="L205" s="1237"/>
      <c r="M205" s="1237"/>
    </row>
    <row r="206" spans="1:13">
      <c r="B206" s="1237"/>
      <c r="C206" s="1237"/>
      <c r="D206" s="1237"/>
      <c r="E206" s="1237"/>
      <c r="F206" s="1237"/>
      <c r="G206" s="1237"/>
      <c r="H206" s="1237"/>
      <c r="I206" s="1237"/>
      <c r="J206" s="1237"/>
      <c r="K206" s="1237"/>
      <c r="L206" s="1237"/>
      <c r="M206" s="1237"/>
    </row>
    <row r="207" spans="1:13">
      <c r="A207" s="1247"/>
      <c r="B207" s="1237"/>
      <c r="C207" s="1237"/>
      <c r="D207" s="1237"/>
      <c r="E207" s="1237"/>
      <c r="F207" s="1237"/>
      <c r="G207" s="1237"/>
      <c r="H207" s="1237"/>
      <c r="I207" s="1237"/>
      <c r="J207" s="1237"/>
      <c r="K207" s="1237"/>
      <c r="L207" s="1237"/>
      <c r="M207" s="1237"/>
    </row>
    <row r="208" spans="1:13">
      <c r="A208" s="1239"/>
      <c r="B208" s="1237"/>
      <c r="C208" s="1237"/>
      <c r="D208" s="1237"/>
      <c r="E208" s="1237"/>
      <c r="F208" s="1237"/>
      <c r="G208" s="1237"/>
      <c r="H208" s="1237"/>
      <c r="I208" s="1237"/>
      <c r="J208" s="1237"/>
      <c r="K208" s="1237"/>
      <c r="L208" s="1237"/>
      <c r="M208" s="1237"/>
    </row>
    <row r="209" spans="1:13">
      <c r="A209" s="1276"/>
      <c r="B209" s="1237"/>
      <c r="C209" s="1237"/>
      <c r="D209" s="1237"/>
      <c r="E209" s="1237"/>
      <c r="F209" s="1237"/>
      <c r="G209" s="1237"/>
      <c r="H209" s="1237"/>
      <c r="I209" s="1237"/>
      <c r="J209" s="1237"/>
      <c r="K209" s="1237"/>
      <c r="L209" s="1237"/>
      <c r="M209" s="1237"/>
    </row>
    <row r="210" spans="1:13">
      <c r="A210" s="1276"/>
      <c r="B210" s="1237"/>
      <c r="C210" s="1237"/>
      <c r="D210" s="1237"/>
      <c r="E210" s="1237"/>
      <c r="F210" s="1237"/>
      <c r="G210" s="1237"/>
      <c r="H210" s="1237"/>
      <c r="I210" s="1237"/>
      <c r="J210" s="1237"/>
      <c r="K210" s="1237"/>
      <c r="L210" s="1237"/>
      <c r="M210" s="1237"/>
    </row>
    <row r="211" spans="1:13">
      <c r="A211" s="1276"/>
      <c r="B211" s="1237"/>
      <c r="C211" s="1237"/>
      <c r="D211" s="1237"/>
      <c r="E211" s="1237"/>
      <c r="F211" s="1237"/>
      <c r="G211" s="1237"/>
      <c r="H211" s="1237"/>
      <c r="I211" s="1237"/>
      <c r="J211" s="1237"/>
      <c r="K211" s="1237"/>
      <c r="L211" s="1237"/>
      <c r="M211" s="1237"/>
    </row>
    <row r="238" spans="1:1">
      <c r="A238" s="1239" t="s">
        <v>83</v>
      </c>
    </row>
    <row r="239" spans="1:1">
      <c r="A239" s="1239"/>
    </row>
    <row r="240" spans="1:1">
      <c r="A240" s="1239"/>
    </row>
    <row r="241" spans="1:1">
      <c r="A241" s="1239"/>
    </row>
    <row r="242" spans="1:1">
      <c r="A242" s="1239"/>
    </row>
    <row r="243" spans="1:1">
      <c r="A243" s="1239"/>
    </row>
    <row r="244" spans="1:1">
      <c r="A244" s="1239"/>
    </row>
    <row r="245" spans="1:1">
      <c r="A245" s="1239"/>
    </row>
    <row r="247" spans="1:1">
      <c r="A247" s="1239"/>
    </row>
    <row r="248" spans="1:1">
      <c r="A248" s="1239"/>
    </row>
    <row r="249" spans="1:1">
      <c r="A249" s="1239"/>
    </row>
    <row r="250" spans="1:1">
      <c r="A250" s="1239"/>
    </row>
    <row r="251" spans="1:1">
      <c r="A251" s="1239" t="s">
        <v>83</v>
      </c>
    </row>
    <row r="252" spans="1:1">
      <c r="A252" s="1239" t="s">
        <v>83</v>
      </c>
    </row>
    <row r="253" spans="1:1">
      <c r="A253" s="1239" t="s">
        <v>83</v>
      </c>
    </row>
    <row r="254" spans="1:1">
      <c r="A254" s="1239" t="s">
        <v>83</v>
      </c>
    </row>
    <row r="281" spans="1:1">
      <c r="A281" s="182" t="s">
        <v>83</v>
      </c>
    </row>
  </sheetData>
  <mergeCells count="1">
    <mergeCell ref="B180:M180"/>
  </mergeCells>
  <printOptions horizontalCentered="1"/>
  <pageMargins left="0.5" right="0.5" top="0.6" bottom="0.25" header="0" footer="0.25"/>
  <pageSetup scale="49" firstPageNumber="121" orientation="landscape" useFirstPageNumber="1" r:id="rId1"/>
  <headerFooter scaleWithDoc="0">
    <oddFooter>&amp;R&amp;9&amp;P</oddFooter>
  </headerFooter>
  <rowBreaks count="2" manualBreakCount="2">
    <brk id="71" max="12" man="1"/>
    <brk id="135" max="12" man="1"/>
  </rowBreaks>
  <customProperties>
    <customPr name="SheetOptions" r:id="rId2"/>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335"/>
  <sheetViews>
    <sheetView showGridLines="0" zoomScale="80" zoomScaleNormal="80" workbookViewId="0"/>
  </sheetViews>
  <sheetFormatPr defaultColWidth="8.77734375" defaultRowHeight="15.75"/>
  <cols>
    <col min="1" max="1" width="2.5546875" style="306" customWidth="1"/>
    <col min="2" max="2" width="63.109375" style="304" customWidth="1"/>
    <col min="3" max="3" width="0.77734375" style="304" customWidth="1"/>
    <col min="4" max="4" width="3.109375" style="304" customWidth="1"/>
    <col min="5" max="5" width="13.77734375" style="304" customWidth="1"/>
    <col min="6" max="6" width="3.109375" style="304" customWidth="1"/>
    <col min="7" max="7" width="13.77734375" style="304" customWidth="1"/>
    <col min="8" max="8" width="3.109375" style="304" customWidth="1"/>
    <col min="9" max="9" width="13.77734375" style="304" customWidth="1"/>
    <col min="10" max="10" width="3.109375" style="304" customWidth="1"/>
    <col min="11" max="11" width="13.77734375" style="304" bestFit="1" customWidth="1"/>
    <col min="12" max="16384" width="8.77734375" style="304"/>
  </cols>
  <sheetData>
    <row r="1" spans="1:11">
      <c r="A1" s="342" t="s">
        <v>76</v>
      </c>
    </row>
    <row r="3" spans="1:11">
      <c r="A3" s="141" t="s">
        <v>77</v>
      </c>
      <c r="B3"/>
      <c r="C3" s="61"/>
      <c r="D3" s="61"/>
      <c r="E3" s="61"/>
      <c r="F3" s="61"/>
      <c r="G3" s="61"/>
      <c r="H3" s="61"/>
      <c r="I3" s="61"/>
      <c r="J3" s="61"/>
      <c r="K3" s="893" t="s">
        <v>1482</v>
      </c>
    </row>
    <row r="4" spans="1:11">
      <c r="A4" s="47" t="s">
        <v>1483</v>
      </c>
      <c r="B4"/>
      <c r="C4" s="46"/>
      <c r="D4" s="46"/>
      <c r="E4" s="46"/>
      <c r="F4" s="46"/>
      <c r="G4" s="46"/>
      <c r="H4" s="46"/>
      <c r="I4" s="46"/>
      <c r="J4" s="61"/>
      <c r="K4" s="893"/>
    </row>
    <row r="5" spans="1:11">
      <c r="A5" s="466" t="s">
        <v>2266</v>
      </c>
      <c r="B5"/>
      <c r="C5" s="466"/>
      <c r="D5" s="466"/>
      <c r="E5" s="466"/>
      <c r="F5" s="466"/>
      <c r="G5" s="466"/>
      <c r="H5" s="466"/>
      <c r="I5" s="466"/>
      <c r="J5" s="61"/>
      <c r="K5" s="61"/>
    </row>
    <row r="6" spans="1:11">
      <c r="A6" s="466"/>
      <c r="B6"/>
      <c r="C6" s="466"/>
      <c r="D6" s="466"/>
      <c r="E6" s="466"/>
      <c r="F6" s="466"/>
      <c r="G6" s="466"/>
      <c r="H6" s="466"/>
      <c r="I6" s="466"/>
      <c r="J6" s="61"/>
      <c r="K6" s="61"/>
    </row>
    <row r="7" spans="1:11" ht="61.5" customHeight="1">
      <c r="A7" s="1612" t="s">
        <v>1484</v>
      </c>
      <c r="B7" s="1613"/>
      <c r="C7" s="1613"/>
      <c r="D7" s="1613"/>
      <c r="E7" s="1613"/>
      <c r="F7" s="1613"/>
      <c r="G7" s="1613"/>
      <c r="H7" s="1613"/>
      <c r="I7" s="1613"/>
      <c r="J7" s="1613"/>
      <c r="K7" s="1613"/>
    </row>
    <row r="8" spans="1:11" s="305" customFormat="1" ht="6.75" customHeight="1">
      <c r="A8" s="467"/>
      <c r="B8" s="172"/>
      <c r="C8" s="172"/>
      <c r="D8" s="172"/>
      <c r="E8" s="172"/>
      <c r="F8" s="172"/>
      <c r="G8" s="172"/>
      <c r="H8" s="172"/>
      <c r="I8" s="172"/>
      <c r="J8" s="172"/>
      <c r="K8" s="172"/>
    </row>
    <row r="9" spans="1:11" s="305" customFormat="1">
      <c r="A9" s="468"/>
      <c r="B9" s="46"/>
      <c r="C9" s="172"/>
      <c r="D9" s="172"/>
      <c r="E9" s="172" t="s">
        <v>1485</v>
      </c>
      <c r="F9" s="172"/>
      <c r="G9" s="172"/>
      <c r="H9" s="172"/>
      <c r="I9" s="172"/>
      <c r="J9" s="172"/>
      <c r="K9" s="172" t="s">
        <v>815</v>
      </c>
    </row>
    <row r="10" spans="1:11" s="305" customFormat="1">
      <c r="A10" s="869" t="s">
        <v>1486</v>
      </c>
      <c r="B10" s="870"/>
      <c r="C10" s="172"/>
      <c r="D10" s="172"/>
      <c r="E10" s="242" t="s">
        <v>1487</v>
      </c>
      <c r="F10" s="172"/>
      <c r="G10" s="242" t="s">
        <v>1488</v>
      </c>
      <c r="H10" s="172"/>
      <c r="I10" s="871" t="s">
        <v>1489</v>
      </c>
      <c r="J10" s="469"/>
      <c r="K10" s="242" t="s">
        <v>711</v>
      </c>
    </row>
    <row r="11" spans="1:11">
      <c r="A11" s="565"/>
      <c r="B11"/>
      <c r="C11"/>
      <c r="D11"/>
      <c r="E11"/>
      <c r="F11"/>
      <c r="G11"/>
      <c r="H11"/>
      <c r="I11"/>
      <c r="J11"/>
      <c r="K11"/>
    </row>
    <row r="12" spans="1:11">
      <c r="A12" t="s">
        <v>1490</v>
      </c>
      <c r="B12" s="61"/>
      <c r="C12" s="61"/>
      <c r="E12" s="848" t="s">
        <v>83</v>
      </c>
      <c r="F12" s="135"/>
      <c r="G12" s="260" t="s">
        <v>83</v>
      </c>
      <c r="H12" s="135"/>
      <c r="I12" s="155" t="s">
        <v>83</v>
      </c>
      <c r="J12" s="776"/>
      <c r="K12" s="260" t="s">
        <v>83</v>
      </c>
    </row>
    <row r="13" spans="1:11">
      <c r="A13" s="884"/>
      <c r="B13" t="s">
        <v>1491</v>
      </c>
      <c r="C13" s="566" t="s">
        <v>83</v>
      </c>
      <c r="E13" s="36">
        <v>2800</v>
      </c>
      <c r="F13" s="710"/>
      <c r="G13" s="261">
        <v>0</v>
      </c>
      <c r="H13" s="710"/>
      <c r="I13" s="820">
        <v>0</v>
      </c>
      <c r="J13" s="171"/>
      <c r="K13" s="36">
        <f>ROUND(SUM(E13:I13),0)</f>
        <v>2800</v>
      </c>
    </row>
    <row r="14" spans="1:11">
      <c r="A14" s="884"/>
      <c r="B14" s="61" t="s">
        <v>1492</v>
      </c>
      <c r="C14" s="566" t="s">
        <v>83</v>
      </c>
      <c r="E14" s="848">
        <v>1500</v>
      </c>
      <c r="F14" s="135"/>
      <c r="G14" s="260">
        <v>0</v>
      </c>
      <c r="H14" s="135"/>
      <c r="I14" s="155">
        <v>0</v>
      </c>
      <c r="J14" s="776"/>
      <c r="K14" s="848">
        <f>ROUND(SUM(E14:I14),0)</f>
        <v>1500</v>
      </c>
    </row>
    <row r="16" spans="1:11">
      <c r="A16" s="61" t="s">
        <v>1493</v>
      </c>
      <c r="B16" s="61"/>
      <c r="C16" s="45" t="s">
        <v>717</v>
      </c>
      <c r="D16" s="885"/>
      <c r="E16" s="738">
        <v>4000</v>
      </c>
      <c r="F16" s="135"/>
      <c r="G16" s="737">
        <v>0</v>
      </c>
      <c r="H16" s="135"/>
      <c r="I16" s="737">
        <v>0</v>
      </c>
      <c r="J16" s="135"/>
      <c r="K16" s="848">
        <f>ROUND(SUM(E16:I16),0)</f>
        <v>4000</v>
      </c>
    </row>
    <row r="17" spans="1:12">
      <c r="A17" s="690"/>
      <c r="B17" s="61"/>
      <c r="C17" s="45"/>
      <c r="D17" s="884"/>
      <c r="E17" s="734"/>
      <c r="F17" s="735"/>
      <c r="G17" s="736"/>
      <c r="H17" s="735"/>
      <c r="I17" s="733"/>
      <c r="J17" s="735"/>
      <c r="K17" s="734"/>
    </row>
    <row r="18" spans="1:12">
      <c r="A18" s="619" t="s">
        <v>1494</v>
      </c>
      <c r="B18" s="61"/>
      <c r="C18" s="566" t="s">
        <v>83</v>
      </c>
      <c r="D18" s="45" t="s">
        <v>83</v>
      </c>
      <c r="E18" s="848">
        <v>10000</v>
      </c>
      <c r="F18" s="775"/>
      <c r="G18" s="155">
        <v>0</v>
      </c>
      <c r="H18" s="775"/>
      <c r="I18" s="737">
        <v>0</v>
      </c>
      <c r="J18" s="144"/>
      <c r="K18" s="848">
        <f t="shared" ref="K18" si="0">ROUND(SUM(E18:I18),0)</f>
        <v>10000</v>
      </c>
    </row>
    <row r="19" spans="1:12">
      <c r="A19" s="884"/>
      <c r="B19" t="s">
        <v>83</v>
      </c>
      <c r="C19" s="45" t="s">
        <v>83</v>
      </c>
      <c r="D19" s="45"/>
      <c r="E19" s="260" t="s">
        <v>83</v>
      </c>
      <c r="F19" s="775"/>
      <c r="G19" s="421" t="s">
        <v>83</v>
      </c>
      <c r="H19" s="775"/>
      <c r="I19" s="794" t="s">
        <v>83</v>
      </c>
      <c r="J19" s="144"/>
      <c r="K19" s="260" t="s">
        <v>83</v>
      </c>
      <c r="L19" s="304" t="s">
        <v>83</v>
      </c>
    </row>
    <row r="20" spans="1:12">
      <c r="A20" s="61" t="s">
        <v>1495</v>
      </c>
      <c r="B20" s="61"/>
      <c r="C20" s="45" t="s">
        <v>717</v>
      </c>
      <c r="D20" s="884"/>
      <c r="E20" s="848">
        <v>0</v>
      </c>
      <c r="F20" s="135"/>
      <c r="G20" s="260">
        <v>0</v>
      </c>
      <c r="H20" s="135"/>
      <c r="I20" s="155">
        <v>2000</v>
      </c>
      <c r="J20" s="776"/>
      <c r="K20" s="848">
        <f>ROUND(SUM(E20:I20),0)</f>
        <v>2000</v>
      </c>
      <c r="L20" s="304" t="s">
        <v>83</v>
      </c>
    </row>
    <row r="22" spans="1:12">
      <c r="A22" s="61" t="s">
        <v>1496</v>
      </c>
      <c r="B22" s="61"/>
      <c r="C22" s="566" t="s">
        <v>83</v>
      </c>
      <c r="D22" s="45"/>
      <c r="E22" s="738">
        <v>5000</v>
      </c>
      <c r="F22" s="135"/>
      <c r="G22" s="737">
        <v>0</v>
      </c>
      <c r="H22" s="135"/>
      <c r="I22" s="737">
        <v>0</v>
      </c>
      <c r="J22" s="144"/>
      <c r="K22" s="848">
        <f>ROUND(SUM(E22:I22),0)</f>
        <v>5000</v>
      </c>
    </row>
    <row r="23" spans="1:12">
      <c r="A23" s="690"/>
      <c r="B23" s="61"/>
      <c r="C23" s="45"/>
      <c r="D23" s="45"/>
      <c r="E23" s="260"/>
      <c r="F23" s="775"/>
      <c r="G23" s="421"/>
      <c r="H23" s="775"/>
      <c r="I23" s="737"/>
      <c r="J23" s="144"/>
      <c r="K23" s="848"/>
    </row>
    <row r="24" spans="1:12" s="1453" customFormat="1">
      <c r="A24" t="s">
        <v>2336</v>
      </c>
      <c r="B24"/>
      <c r="C24" s="566" t="s">
        <v>83</v>
      </c>
      <c r="D24" s="566" t="s">
        <v>83</v>
      </c>
      <c r="E24" s="260">
        <v>5000</v>
      </c>
      <c r="F24" s="662"/>
      <c r="G24" s="794">
        <v>0</v>
      </c>
      <c r="H24" s="888"/>
      <c r="I24" s="794">
        <v>0</v>
      </c>
      <c r="J24" s="611"/>
      <c r="K24" s="260">
        <f>ROUND(SUM(E24:I24),0)</f>
        <v>5000</v>
      </c>
    </row>
    <row r="25" spans="1:12">
      <c r="A25" s="690"/>
      <c r="B25" s="61"/>
      <c r="C25" s="45"/>
      <c r="D25" s="45"/>
      <c r="E25" s="260"/>
      <c r="F25" s="775"/>
      <c r="G25" s="421"/>
      <c r="H25" s="775"/>
      <c r="I25" s="737"/>
      <c r="J25" s="144"/>
      <c r="K25" s="848"/>
    </row>
    <row r="26" spans="1:12">
      <c r="A26" t="s">
        <v>1497</v>
      </c>
      <c r="B26" s="61"/>
      <c r="C26" s="45" t="s">
        <v>717</v>
      </c>
      <c r="D26" s="885"/>
      <c r="E26" s="738"/>
      <c r="F26" s="135"/>
      <c r="G26" s="737"/>
      <c r="H26" s="135"/>
      <c r="I26" s="737"/>
      <c r="J26" s="777"/>
      <c r="K26" s="848"/>
    </row>
    <row r="27" spans="1:12">
      <c r="A27" s="690"/>
      <c r="B27" s="61" t="s">
        <v>1498</v>
      </c>
      <c r="C27" s="566" t="s">
        <v>83</v>
      </c>
      <c r="D27" s="45"/>
      <c r="E27" s="738">
        <v>26800</v>
      </c>
      <c r="F27" s="135"/>
      <c r="G27" s="737">
        <v>0</v>
      </c>
      <c r="H27" s="135"/>
      <c r="I27" s="737">
        <v>900</v>
      </c>
      <c r="J27" s="144" t="s">
        <v>83</v>
      </c>
      <c r="K27" s="848">
        <f>ROUND(SUM(E27:I27),0)</f>
        <v>27700</v>
      </c>
    </row>
    <row r="28" spans="1:12">
      <c r="A28" s="690"/>
      <c r="B28" s="61" t="s">
        <v>1499</v>
      </c>
      <c r="C28" s="566" t="s">
        <v>83</v>
      </c>
      <c r="D28" s="45"/>
      <c r="E28" s="738">
        <v>300</v>
      </c>
      <c r="F28" s="135"/>
      <c r="G28" s="737">
        <v>0</v>
      </c>
      <c r="H28" s="135"/>
      <c r="I28" s="737">
        <v>0</v>
      </c>
      <c r="J28" s="144"/>
      <c r="K28" s="848">
        <f>ROUND(SUM(E28:I28),0)</f>
        <v>300</v>
      </c>
    </row>
    <row r="29" spans="1:12">
      <c r="A29" s="884"/>
      <c r="B29" s="61"/>
      <c r="C29" s="45"/>
      <c r="D29" s="885"/>
      <c r="E29" s="260"/>
      <c r="F29" s="135"/>
      <c r="G29" s="260"/>
      <c r="H29" s="135"/>
      <c r="I29" s="421"/>
      <c r="J29" s="777"/>
      <c r="K29" s="848"/>
    </row>
    <row r="30" spans="1:12">
      <c r="A30" s="61" t="s">
        <v>1500</v>
      </c>
      <c r="B30" s="61"/>
      <c r="C30" s="45"/>
      <c r="D30" s="45"/>
      <c r="E30" s="260"/>
      <c r="F30" s="775"/>
      <c r="G30" s="260"/>
      <c r="H30" s="775"/>
      <c r="I30" s="737"/>
      <c r="J30" s="144"/>
      <c r="K30" s="848"/>
    </row>
    <row r="31" spans="1:12">
      <c r="A31" s="690"/>
      <c r="B31" s="61" t="s">
        <v>1501</v>
      </c>
      <c r="C31" s="45" t="s">
        <v>717</v>
      </c>
      <c r="D31" s="45"/>
      <c r="E31" s="738">
        <v>5500</v>
      </c>
      <c r="F31" s="135"/>
      <c r="G31" s="737">
        <v>0</v>
      </c>
      <c r="H31" s="135"/>
      <c r="I31" s="737">
        <v>0</v>
      </c>
      <c r="J31" s="144"/>
      <c r="K31" s="848">
        <f t="shared" ref="K31:K39" si="1">ROUND(SUM(E31:I31),0)</f>
        <v>5500</v>
      </c>
    </row>
    <row r="32" spans="1:12">
      <c r="A32" s="690"/>
      <c r="B32" s="61" t="s">
        <v>1502</v>
      </c>
      <c r="C32" s="45" t="s">
        <v>717</v>
      </c>
      <c r="D32" s="45"/>
      <c r="E32" s="738">
        <v>55000</v>
      </c>
      <c r="F32" s="135"/>
      <c r="G32" s="737">
        <v>0</v>
      </c>
      <c r="H32" s="135"/>
      <c r="I32" s="737">
        <v>0</v>
      </c>
      <c r="J32" s="144"/>
      <c r="K32" s="848">
        <f t="shared" si="1"/>
        <v>55000</v>
      </c>
    </row>
    <row r="33" spans="1:11">
      <c r="A33" s="690"/>
      <c r="B33" s="61" t="s">
        <v>1503</v>
      </c>
      <c r="C33" s="45" t="s">
        <v>717</v>
      </c>
      <c r="D33" s="884"/>
      <c r="E33" s="738">
        <v>18700</v>
      </c>
      <c r="F33" s="135"/>
      <c r="G33" s="737">
        <v>0</v>
      </c>
      <c r="H33" s="135"/>
      <c r="I33" s="737">
        <v>0</v>
      </c>
      <c r="J33" s="776"/>
      <c r="K33" s="848">
        <f t="shared" si="1"/>
        <v>18700</v>
      </c>
    </row>
    <row r="34" spans="1:11">
      <c r="A34" s="690"/>
      <c r="B34" s="61" t="s">
        <v>1504</v>
      </c>
      <c r="C34" s="45" t="s">
        <v>717</v>
      </c>
      <c r="D34" s="45"/>
      <c r="E34" s="738">
        <v>5000</v>
      </c>
      <c r="F34" s="135"/>
      <c r="G34" s="737">
        <v>0</v>
      </c>
      <c r="H34" s="135"/>
      <c r="I34" s="737">
        <v>0</v>
      </c>
      <c r="J34" s="144"/>
      <c r="K34" s="848">
        <f t="shared" si="1"/>
        <v>5000</v>
      </c>
    </row>
    <row r="35" spans="1:11">
      <c r="A35" s="690"/>
      <c r="B35" s="61" t="s">
        <v>1505</v>
      </c>
      <c r="C35" s="45" t="s">
        <v>717</v>
      </c>
      <c r="D35" s="884"/>
      <c r="E35" s="738">
        <v>5000</v>
      </c>
      <c r="F35" s="135"/>
      <c r="G35" s="737">
        <v>0</v>
      </c>
      <c r="H35" s="135"/>
      <c r="I35" s="737">
        <v>0</v>
      </c>
      <c r="J35" s="776"/>
      <c r="K35" s="848">
        <f t="shared" si="1"/>
        <v>5000</v>
      </c>
    </row>
    <row r="36" spans="1:11">
      <c r="A36" s="690"/>
      <c r="B36" s="61" t="s">
        <v>1506</v>
      </c>
      <c r="C36" s="45" t="s">
        <v>717</v>
      </c>
      <c r="D36" s="45"/>
      <c r="E36" s="738">
        <v>5000</v>
      </c>
      <c r="F36" s="135"/>
      <c r="G36" s="737">
        <v>0</v>
      </c>
      <c r="H36" s="135"/>
      <c r="I36" s="737">
        <v>0</v>
      </c>
      <c r="J36" s="144"/>
      <c r="K36" s="848">
        <f t="shared" si="1"/>
        <v>5000</v>
      </c>
    </row>
    <row r="37" spans="1:11">
      <c r="A37" s="690"/>
      <c r="B37" s="61" t="s">
        <v>1507</v>
      </c>
      <c r="C37" s="45" t="s">
        <v>717</v>
      </c>
      <c r="D37" s="45"/>
      <c r="E37" s="738">
        <v>30000</v>
      </c>
      <c r="F37" s="135"/>
      <c r="G37" s="737">
        <v>0</v>
      </c>
      <c r="H37" s="135"/>
      <c r="I37" s="737">
        <v>0</v>
      </c>
      <c r="J37" s="144"/>
      <c r="K37" s="848">
        <f t="shared" si="1"/>
        <v>30000</v>
      </c>
    </row>
    <row r="38" spans="1:11">
      <c r="A38" s="690"/>
      <c r="B38" s="61" t="s">
        <v>1508</v>
      </c>
      <c r="C38" s="45" t="s">
        <v>717</v>
      </c>
      <c r="D38" s="884"/>
      <c r="E38" s="738">
        <v>13000</v>
      </c>
      <c r="F38" s="135"/>
      <c r="G38" s="737">
        <v>0</v>
      </c>
      <c r="H38" s="135"/>
      <c r="I38" s="737">
        <v>0</v>
      </c>
      <c r="J38" s="776"/>
      <c r="K38" s="848">
        <f t="shared" si="1"/>
        <v>13000</v>
      </c>
    </row>
    <row r="39" spans="1:11">
      <c r="A39" s="690"/>
      <c r="B39" s="61" t="s">
        <v>1509</v>
      </c>
      <c r="C39" s="45" t="s">
        <v>717</v>
      </c>
      <c r="D39" s="45"/>
      <c r="E39" s="738">
        <v>10500</v>
      </c>
      <c r="F39" s="135"/>
      <c r="G39" s="737">
        <v>0</v>
      </c>
      <c r="H39" s="135"/>
      <c r="I39" s="737">
        <v>0</v>
      </c>
      <c r="J39" s="144"/>
      <c r="K39" s="848">
        <f t="shared" si="1"/>
        <v>10500</v>
      </c>
    </row>
    <row r="40" spans="1:11">
      <c r="A40" s="690"/>
      <c r="B40" s="61"/>
      <c r="C40" s="45"/>
      <c r="D40" s="45"/>
      <c r="E40" s="260"/>
      <c r="F40" s="775"/>
      <c r="G40" s="260"/>
      <c r="H40" s="775"/>
      <c r="I40" s="260"/>
      <c r="J40" s="144"/>
      <c r="K40" s="848"/>
    </row>
    <row r="41" spans="1:11">
      <c r="A41" s="61" t="s">
        <v>1510</v>
      </c>
      <c r="B41" s="61"/>
      <c r="C41" s="45" t="s">
        <v>717</v>
      </c>
      <c r="D41" s="45"/>
      <c r="E41" s="738">
        <v>3000</v>
      </c>
      <c r="F41" s="135"/>
      <c r="G41" s="737">
        <v>0</v>
      </c>
      <c r="H41" s="135"/>
      <c r="I41" s="737">
        <v>0</v>
      </c>
      <c r="J41" s="144"/>
      <c r="K41" s="848">
        <f>ROUND(SUM(E41:I41),0)</f>
        <v>3000</v>
      </c>
    </row>
    <row r="42" spans="1:11">
      <c r="A42" s="690"/>
      <c r="B42" s="61"/>
      <c r="C42" s="45"/>
      <c r="D42" s="45"/>
      <c r="E42" s="260"/>
      <c r="F42" s="775"/>
      <c r="G42" s="260"/>
      <c r="H42" s="775"/>
      <c r="I42" s="260"/>
      <c r="J42" s="144"/>
      <c r="K42" s="848"/>
    </row>
    <row r="43" spans="1:11">
      <c r="A43" s="61" t="s">
        <v>1511</v>
      </c>
      <c r="B43" s="61"/>
      <c r="C43" s="45" t="s">
        <v>717</v>
      </c>
      <c r="D43" s="45"/>
      <c r="E43" s="738">
        <v>2000</v>
      </c>
      <c r="F43" s="135"/>
      <c r="G43" s="737">
        <v>0</v>
      </c>
      <c r="H43" s="135"/>
      <c r="I43" s="737">
        <v>0</v>
      </c>
      <c r="J43" s="144"/>
      <c r="K43" s="848">
        <f>ROUND(SUM(E43:I43),0)</f>
        <v>2000</v>
      </c>
    </row>
    <row r="44" spans="1:11">
      <c r="A44" s="61"/>
      <c r="B44" s="61"/>
      <c r="C44" s="45" t="s">
        <v>717</v>
      </c>
      <c r="D44" s="45"/>
      <c r="E44" s="260"/>
      <c r="F44" s="775"/>
      <c r="G44" s="260"/>
      <c r="H44" s="775"/>
      <c r="I44" s="737"/>
      <c r="J44" s="144"/>
      <c r="K44" s="848"/>
    </row>
    <row r="45" spans="1:11">
      <c r="A45" s="61" t="s">
        <v>1512</v>
      </c>
      <c r="B45" s="240"/>
      <c r="C45" s="45" t="s">
        <v>717</v>
      </c>
      <c r="D45" s="45"/>
      <c r="E45" s="738">
        <v>4000</v>
      </c>
      <c r="F45" s="135"/>
      <c r="G45" s="737">
        <v>0</v>
      </c>
      <c r="H45" s="135"/>
      <c r="I45" s="737">
        <v>0</v>
      </c>
      <c r="J45" s="144"/>
      <c r="K45" s="848">
        <f>ROUND(SUM(E45:I45),0)</f>
        <v>4000</v>
      </c>
    </row>
    <row r="48" spans="1:11">
      <c r="A48" s="690"/>
      <c r="B48" s="61"/>
      <c r="C48" s="45"/>
      <c r="D48" s="45"/>
      <c r="E48" s="155"/>
      <c r="F48" s="848"/>
      <c r="G48" s="155"/>
      <c r="H48" s="848"/>
      <c r="I48" s="155"/>
      <c r="J48" s="848"/>
      <c r="K48" s="260" t="s">
        <v>83</v>
      </c>
    </row>
    <row r="50" spans="1:11">
      <c r="A50" s="47" t="s">
        <v>77</v>
      </c>
      <c r="B50"/>
      <c r="C50"/>
      <c r="D50"/>
      <c r="E50" s="260"/>
      <c r="F50" s="260"/>
      <c r="G50" s="260"/>
      <c r="H50" s="260"/>
      <c r="I50" s="260"/>
      <c r="J50"/>
      <c r="K50" s="893" t="s">
        <v>1482</v>
      </c>
    </row>
    <row r="51" spans="1:11">
      <c r="A51" s="47" t="s">
        <v>1483</v>
      </c>
      <c r="B51"/>
      <c r="C51" s="46"/>
      <c r="D51" s="46"/>
      <c r="E51" s="150"/>
      <c r="F51" s="150"/>
      <c r="G51" s="150"/>
      <c r="H51" s="150"/>
      <c r="I51" s="150"/>
      <c r="J51"/>
      <c r="K51" s="663" t="s">
        <v>164</v>
      </c>
    </row>
    <row r="52" spans="1:11">
      <c r="A52" s="466" t="s">
        <v>2266</v>
      </c>
      <c r="B52"/>
      <c r="C52" s="466"/>
      <c r="D52" s="466"/>
      <c r="E52" s="150"/>
      <c r="F52" s="150"/>
      <c r="G52" s="150"/>
      <c r="H52" s="150"/>
      <c r="I52" s="150"/>
      <c r="J52"/>
      <c r="K52"/>
    </row>
    <row r="53" spans="1:11">
      <c r="A53" s="467"/>
      <c r="B53" s="172"/>
      <c r="C53" s="172"/>
      <c r="D53" s="172"/>
      <c r="E53" s="309"/>
      <c r="F53" s="309"/>
      <c r="G53" s="309"/>
      <c r="H53" s="309"/>
      <c r="I53" s="309"/>
      <c r="J53" s="172"/>
      <c r="K53" s="172"/>
    </row>
    <row r="54" spans="1:11">
      <c r="A54" s="468"/>
      <c r="B54" s="46"/>
      <c r="C54" s="172"/>
      <c r="D54" s="172"/>
      <c r="E54" s="309" t="s">
        <v>1485</v>
      </c>
      <c r="F54" s="309"/>
      <c r="G54" s="309"/>
      <c r="H54" s="309"/>
      <c r="I54" s="309"/>
      <c r="J54" s="172"/>
      <c r="K54" s="172" t="s">
        <v>815</v>
      </c>
    </row>
    <row r="55" spans="1:11">
      <c r="A55" s="869" t="s">
        <v>1486</v>
      </c>
      <c r="B55" s="872"/>
      <c r="C55" s="172"/>
      <c r="D55" s="172"/>
      <c r="E55" s="863" t="s">
        <v>1487</v>
      </c>
      <c r="F55" s="309"/>
      <c r="G55" s="863" t="s">
        <v>1488</v>
      </c>
      <c r="H55" s="309"/>
      <c r="I55" s="863" t="s">
        <v>1489</v>
      </c>
      <c r="J55" s="469"/>
      <c r="K55" s="242" t="s">
        <v>711</v>
      </c>
    </row>
    <row r="56" spans="1:11">
      <c r="A56" s="664"/>
      <c r="B56" s="841"/>
      <c r="C56" s="665"/>
      <c r="D56" s="665"/>
      <c r="E56" s="778"/>
      <c r="F56" s="779"/>
      <c r="G56" s="779"/>
      <c r="H56" s="779"/>
      <c r="I56" s="150"/>
      <c r="J56" s="667"/>
      <c r="K56" s="666"/>
    </row>
    <row r="57" spans="1:11">
      <c r="A57" s="61" t="s">
        <v>1513</v>
      </c>
      <c r="B57" s="61"/>
      <c r="C57" s="45" t="s">
        <v>717</v>
      </c>
      <c r="D57" s="45"/>
      <c r="E57" s="848"/>
      <c r="F57" s="848"/>
      <c r="G57" s="848"/>
      <c r="H57" s="848"/>
      <c r="I57" s="848"/>
      <c r="J57" s="848"/>
      <c r="K57" s="260" t="s">
        <v>83</v>
      </c>
    </row>
    <row r="58" spans="1:11">
      <c r="A58" s="690"/>
      <c r="B58" s="61" t="s">
        <v>1514</v>
      </c>
      <c r="C58" s="45" t="s">
        <v>717</v>
      </c>
      <c r="D58" s="45"/>
      <c r="E58" s="911">
        <v>500</v>
      </c>
      <c r="F58" s="911"/>
      <c r="G58" s="911">
        <v>250</v>
      </c>
      <c r="H58" s="911"/>
      <c r="I58" s="911">
        <v>580</v>
      </c>
      <c r="J58" s="144"/>
      <c r="K58" s="848">
        <f t="shared" ref="K58:K77" si="2">ROUND(SUM(E58:I58),0)</f>
        <v>1330</v>
      </c>
    </row>
    <row r="59" spans="1:11">
      <c r="A59" s="690"/>
      <c r="B59" s="61" t="s">
        <v>1515</v>
      </c>
      <c r="C59" s="45" t="s">
        <v>717</v>
      </c>
      <c r="D59" s="45"/>
      <c r="E59" s="911">
        <v>2000</v>
      </c>
      <c r="F59" s="911"/>
      <c r="G59" s="911">
        <v>500</v>
      </c>
      <c r="H59" s="911"/>
      <c r="I59" s="911">
        <v>7180</v>
      </c>
      <c r="J59" s="144"/>
      <c r="K59" s="848">
        <f t="shared" si="2"/>
        <v>9680</v>
      </c>
    </row>
    <row r="60" spans="1:11">
      <c r="A60" s="690"/>
      <c r="B60" s="61" t="s">
        <v>1516</v>
      </c>
      <c r="C60" s="45" t="s">
        <v>717</v>
      </c>
      <c r="D60" s="884"/>
      <c r="E60" s="911">
        <v>2500</v>
      </c>
      <c r="F60" s="911"/>
      <c r="G60" s="911">
        <v>600</v>
      </c>
      <c r="H60" s="911"/>
      <c r="I60" s="911">
        <v>1600</v>
      </c>
      <c r="J60" s="776"/>
      <c r="K60" s="848">
        <f t="shared" si="2"/>
        <v>4700</v>
      </c>
    </row>
    <row r="61" spans="1:11">
      <c r="A61" s="690"/>
      <c r="B61" s="61" t="s">
        <v>1517</v>
      </c>
      <c r="C61" s="45" t="s">
        <v>717</v>
      </c>
      <c r="D61" s="45"/>
      <c r="E61" s="911">
        <v>1500</v>
      </c>
      <c r="F61" s="911"/>
      <c r="G61" s="911">
        <v>0</v>
      </c>
      <c r="H61" s="911"/>
      <c r="I61" s="911">
        <v>2120</v>
      </c>
      <c r="J61" s="144"/>
      <c r="K61" s="848">
        <f t="shared" si="2"/>
        <v>3620</v>
      </c>
    </row>
    <row r="62" spans="1:11">
      <c r="A62" s="690"/>
      <c r="B62" s="61" t="s">
        <v>1518</v>
      </c>
      <c r="C62" s="45" t="s">
        <v>717</v>
      </c>
      <c r="D62" s="885"/>
      <c r="E62" s="911">
        <v>4000</v>
      </c>
      <c r="F62" s="911"/>
      <c r="G62" s="911">
        <v>0</v>
      </c>
      <c r="H62" s="911"/>
      <c r="I62" s="911">
        <v>1250</v>
      </c>
      <c r="J62" s="873"/>
      <c r="K62" s="848">
        <f t="shared" si="2"/>
        <v>5250</v>
      </c>
    </row>
    <row r="63" spans="1:11">
      <c r="A63" s="690"/>
      <c r="B63" s="61" t="s">
        <v>1519</v>
      </c>
      <c r="C63" s="45" t="s">
        <v>717</v>
      </c>
      <c r="D63" s="61"/>
      <c r="E63" s="911">
        <v>1500</v>
      </c>
      <c r="F63" s="911"/>
      <c r="G63" s="911">
        <v>0</v>
      </c>
      <c r="H63" s="911"/>
      <c r="I63" s="911">
        <v>3800</v>
      </c>
      <c r="J63" s="144"/>
      <c r="K63" s="848">
        <f t="shared" si="2"/>
        <v>5300</v>
      </c>
    </row>
    <row r="64" spans="1:11">
      <c r="A64" s="690"/>
      <c r="B64" s="61" t="s">
        <v>1520</v>
      </c>
      <c r="C64" s="45" t="s">
        <v>717</v>
      </c>
      <c r="D64" s="45"/>
      <c r="E64" s="911">
        <v>5000</v>
      </c>
      <c r="F64" s="911"/>
      <c r="G64" s="911">
        <v>0</v>
      </c>
      <c r="H64" s="911"/>
      <c r="I64" s="911">
        <v>3220</v>
      </c>
      <c r="J64" s="144"/>
      <c r="K64" s="848">
        <f t="shared" si="2"/>
        <v>8220</v>
      </c>
    </row>
    <row r="65" spans="1:11">
      <c r="A65" s="690"/>
      <c r="B65" s="61" t="s">
        <v>1521</v>
      </c>
      <c r="C65" s="45" t="s">
        <v>717</v>
      </c>
      <c r="D65" s="45"/>
      <c r="E65" s="911">
        <v>1000</v>
      </c>
      <c r="F65" s="911"/>
      <c r="G65" s="911">
        <v>1000</v>
      </c>
      <c r="H65" s="911"/>
      <c r="I65" s="911">
        <v>3540</v>
      </c>
      <c r="J65" s="144"/>
      <c r="K65" s="848">
        <f t="shared" si="2"/>
        <v>5540</v>
      </c>
    </row>
    <row r="66" spans="1:11">
      <c r="A66" s="690"/>
      <c r="B66" s="61" t="s">
        <v>1522</v>
      </c>
      <c r="C66" s="45" t="s">
        <v>717</v>
      </c>
      <c r="D66" s="45"/>
      <c r="E66" s="911">
        <v>1600</v>
      </c>
      <c r="F66" s="911"/>
      <c r="G66" s="911">
        <v>0</v>
      </c>
      <c r="H66" s="911"/>
      <c r="I66" s="911">
        <v>4300</v>
      </c>
      <c r="J66" s="144"/>
      <c r="K66" s="848">
        <f t="shared" si="2"/>
        <v>5900</v>
      </c>
    </row>
    <row r="67" spans="1:11">
      <c r="A67" s="690"/>
      <c r="B67" s="61" t="s">
        <v>1523</v>
      </c>
      <c r="C67" s="45" t="s">
        <v>717</v>
      </c>
      <c r="D67" s="45"/>
      <c r="E67" s="911">
        <v>1000</v>
      </c>
      <c r="F67" s="911"/>
      <c r="G67" s="911">
        <v>0</v>
      </c>
      <c r="H67" s="911"/>
      <c r="I67" s="911">
        <v>0</v>
      </c>
      <c r="J67" s="144"/>
      <c r="K67" s="848">
        <f t="shared" si="2"/>
        <v>1000</v>
      </c>
    </row>
    <row r="68" spans="1:11">
      <c r="A68" s="690"/>
      <c r="B68" s="61" t="s">
        <v>1524</v>
      </c>
      <c r="C68" s="45" t="s">
        <v>717</v>
      </c>
      <c r="D68" s="45"/>
      <c r="E68" s="911">
        <v>4500</v>
      </c>
      <c r="F68" s="911"/>
      <c r="G68" s="911">
        <v>1500</v>
      </c>
      <c r="H68" s="911"/>
      <c r="I68" s="911">
        <v>2000</v>
      </c>
      <c r="J68" s="144"/>
      <c r="K68" s="848">
        <f t="shared" si="2"/>
        <v>8000</v>
      </c>
    </row>
    <row r="69" spans="1:11">
      <c r="A69" s="690"/>
      <c r="B69" s="61" t="s">
        <v>1525</v>
      </c>
      <c r="C69" s="45" t="s">
        <v>717</v>
      </c>
      <c r="D69" s="45"/>
      <c r="E69" s="911">
        <v>2500</v>
      </c>
      <c r="F69" s="911"/>
      <c r="G69" s="911">
        <v>100</v>
      </c>
      <c r="H69" s="911"/>
      <c r="I69" s="911">
        <v>8170</v>
      </c>
      <c r="J69" s="144"/>
      <c r="K69" s="848">
        <f t="shared" si="2"/>
        <v>10770</v>
      </c>
    </row>
    <row r="70" spans="1:11">
      <c r="A70" s="690"/>
      <c r="B70" s="61" t="s">
        <v>1526</v>
      </c>
      <c r="C70" s="45" t="s">
        <v>717</v>
      </c>
      <c r="D70" s="45"/>
      <c r="E70" s="911">
        <v>2000</v>
      </c>
      <c r="F70" s="911"/>
      <c r="G70" s="911">
        <v>0</v>
      </c>
      <c r="H70" s="911"/>
      <c r="I70" s="911">
        <v>1980</v>
      </c>
      <c r="J70" s="144"/>
      <c r="K70" s="848">
        <f t="shared" si="2"/>
        <v>3980</v>
      </c>
    </row>
    <row r="71" spans="1:11">
      <c r="A71" s="690"/>
      <c r="B71" s="61" t="s">
        <v>1527</v>
      </c>
      <c r="C71" s="45" t="s">
        <v>717</v>
      </c>
      <c r="D71" s="45"/>
      <c r="E71" s="911">
        <v>2500</v>
      </c>
      <c r="F71" s="911"/>
      <c r="G71" s="911">
        <v>300</v>
      </c>
      <c r="H71" s="911"/>
      <c r="I71" s="911">
        <v>370</v>
      </c>
      <c r="J71" s="144"/>
      <c r="K71" s="848">
        <f t="shared" si="2"/>
        <v>3170</v>
      </c>
    </row>
    <row r="72" spans="1:11">
      <c r="A72" s="690"/>
      <c r="B72" s="61" t="s">
        <v>1528</v>
      </c>
      <c r="C72" s="45" t="s">
        <v>717</v>
      </c>
      <c r="D72" s="45"/>
      <c r="E72" s="911">
        <v>1000</v>
      </c>
      <c r="F72" s="911"/>
      <c r="G72" s="911">
        <v>0</v>
      </c>
      <c r="H72" s="911"/>
      <c r="I72" s="911">
        <v>2060</v>
      </c>
      <c r="J72" s="144"/>
      <c r="K72" s="848">
        <f t="shared" si="2"/>
        <v>3060</v>
      </c>
    </row>
    <row r="73" spans="1:11">
      <c r="A73" s="690"/>
      <c r="B73" s="61" t="s">
        <v>1529</v>
      </c>
      <c r="C73" s="45" t="s">
        <v>717</v>
      </c>
      <c r="D73" s="45"/>
      <c r="E73" s="911">
        <v>2000</v>
      </c>
      <c r="F73" s="911"/>
      <c r="G73" s="911">
        <v>0</v>
      </c>
      <c r="H73" s="911"/>
      <c r="I73" s="911">
        <v>5610</v>
      </c>
      <c r="J73" s="144"/>
      <c r="K73" s="848">
        <f t="shared" si="2"/>
        <v>7610</v>
      </c>
    </row>
    <row r="74" spans="1:11">
      <c r="A74" s="690"/>
      <c r="B74" s="61" t="s">
        <v>1530</v>
      </c>
      <c r="C74" s="45" t="s">
        <v>717</v>
      </c>
      <c r="D74" s="45"/>
      <c r="E74" s="911">
        <v>1000</v>
      </c>
      <c r="F74" s="911"/>
      <c r="G74" s="911">
        <v>1000</v>
      </c>
      <c r="H74" s="911"/>
      <c r="I74" s="911">
        <v>11500</v>
      </c>
      <c r="J74" s="144"/>
      <c r="K74" s="848">
        <f t="shared" si="2"/>
        <v>13500</v>
      </c>
    </row>
    <row r="75" spans="1:11">
      <c r="A75" s="690"/>
      <c r="B75" s="61" t="s">
        <v>1531</v>
      </c>
      <c r="C75" s="45" t="s">
        <v>717</v>
      </c>
      <c r="D75" s="45"/>
      <c r="E75" s="911">
        <v>500</v>
      </c>
      <c r="F75" s="911"/>
      <c r="G75" s="911">
        <v>0</v>
      </c>
      <c r="H75" s="911"/>
      <c r="I75" s="911">
        <v>1530</v>
      </c>
      <c r="J75" s="144"/>
      <c r="K75" s="848">
        <f t="shared" si="2"/>
        <v>2030</v>
      </c>
    </row>
    <row r="76" spans="1:11">
      <c r="A76" s="690"/>
      <c r="B76" s="61" t="s">
        <v>1532</v>
      </c>
      <c r="C76" s="45" t="s">
        <v>717</v>
      </c>
      <c r="D76" s="45"/>
      <c r="E76" s="911">
        <v>4500</v>
      </c>
      <c r="F76" s="911"/>
      <c r="G76" s="911">
        <v>0</v>
      </c>
      <c r="H76" s="911"/>
      <c r="I76" s="911">
        <v>4360</v>
      </c>
      <c r="J76" s="144"/>
      <c r="K76" s="848">
        <f t="shared" si="2"/>
        <v>8860</v>
      </c>
    </row>
    <row r="77" spans="1:11">
      <c r="A77" s="690"/>
      <c r="B77" s="61" t="s">
        <v>1533</v>
      </c>
      <c r="C77" s="45" t="s">
        <v>717</v>
      </c>
      <c r="D77" s="45"/>
      <c r="E77" s="911">
        <v>1000</v>
      </c>
      <c r="F77" s="911"/>
      <c r="G77" s="911">
        <v>250</v>
      </c>
      <c r="H77" s="911"/>
      <c r="I77" s="911">
        <v>3220</v>
      </c>
      <c r="J77" s="144"/>
      <c r="K77" s="848">
        <f t="shared" si="2"/>
        <v>4470</v>
      </c>
    </row>
    <row r="78" spans="1:11">
      <c r="A78" s="690"/>
      <c r="B78" s="61" t="s">
        <v>1534</v>
      </c>
      <c r="C78" s="45" t="s">
        <v>717</v>
      </c>
      <c r="D78" s="45"/>
      <c r="E78" s="911">
        <v>2500</v>
      </c>
      <c r="F78" s="911"/>
      <c r="G78" s="911">
        <v>0</v>
      </c>
      <c r="H78" s="911"/>
      <c r="I78" s="911">
        <v>7340</v>
      </c>
      <c r="J78" s="144"/>
      <c r="K78" s="848">
        <f t="shared" ref="K78:K93" si="3">ROUND(SUM(E78:I78),0)</f>
        <v>9840</v>
      </c>
    </row>
    <row r="79" spans="1:11">
      <c r="A79" s="690"/>
      <c r="B79" s="61" t="s">
        <v>1535</v>
      </c>
      <c r="C79" s="45" t="s">
        <v>717</v>
      </c>
      <c r="D79" s="45"/>
      <c r="E79" s="911">
        <v>1000</v>
      </c>
      <c r="F79" s="911"/>
      <c r="G79" s="911">
        <v>500</v>
      </c>
      <c r="H79" s="911"/>
      <c r="I79" s="911">
        <v>5640</v>
      </c>
      <c r="J79" s="144"/>
      <c r="K79" s="848">
        <f t="shared" si="3"/>
        <v>7140</v>
      </c>
    </row>
    <row r="80" spans="1:11">
      <c r="A80" s="690"/>
      <c r="B80" s="61" t="s">
        <v>1536</v>
      </c>
      <c r="C80" s="45" t="s">
        <v>717</v>
      </c>
      <c r="D80" s="885"/>
      <c r="E80" s="911">
        <v>2000</v>
      </c>
      <c r="F80" s="911"/>
      <c r="G80" s="911">
        <v>0</v>
      </c>
      <c r="H80" s="911"/>
      <c r="I80" s="911">
        <v>6480</v>
      </c>
      <c r="J80" s="144"/>
      <c r="K80" s="848">
        <f t="shared" si="3"/>
        <v>8480</v>
      </c>
    </row>
    <row r="81" spans="1:11">
      <c r="A81" s="690"/>
      <c r="B81" s="61" t="s">
        <v>1537</v>
      </c>
      <c r="C81" s="45" t="s">
        <v>717</v>
      </c>
      <c r="D81" s="885"/>
      <c r="E81" s="911">
        <v>650</v>
      </c>
      <c r="F81" s="911"/>
      <c r="G81" s="911">
        <v>250</v>
      </c>
      <c r="H81" s="911"/>
      <c r="I81" s="911">
        <v>185</v>
      </c>
      <c r="J81" s="873"/>
      <c r="K81" s="848">
        <f t="shared" si="3"/>
        <v>1085</v>
      </c>
    </row>
    <row r="82" spans="1:11">
      <c r="A82" s="690"/>
      <c r="B82" s="61" t="s">
        <v>1538</v>
      </c>
      <c r="C82" s="45" t="s">
        <v>717</v>
      </c>
      <c r="D82" s="45"/>
      <c r="E82" s="911">
        <v>3000</v>
      </c>
      <c r="F82" s="911"/>
      <c r="G82" s="911">
        <v>100</v>
      </c>
      <c r="H82" s="911"/>
      <c r="I82" s="911">
        <v>2850</v>
      </c>
      <c r="J82" s="144"/>
      <c r="K82" s="848">
        <f t="shared" si="3"/>
        <v>5950</v>
      </c>
    </row>
    <row r="83" spans="1:11">
      <c r="A83" s="690"/>
      <c r="B83" s="61" t="s">
        <v>1539</v>
      </c>
      <c r="C83" s="45" t="s">
        <v>717</v>
      </c>
      <c r="D83" s="885"/>
      <c r="E83" s="911">
        <v>3000</v>
      </c>
      <c r="F83" s="911"/>
      <c r="G83" s="911">
        <v>250</v>
      </c>
      <c r="H83" s="911"/>
      <c r="I83" s="911">
        <v>7560</v>
      </c>
      <c r="J83" s="873"/>
      <c r="K83" s="848">
        <f t="shared" si="3"/>
        <v>10810</v>
      </c>
    </row>
    <row r="84" spans="1:11">
      <c r="A84" s="690"/>
      <c r="B84" s="61" t="s">
        <v>1540</v>
      </c>
      <c r="C84" s="45" t="s">
        <v>717</v>
      </c>
      <c r="D84" s="884"/>
      <c r="E84" s="911">
        <v>3500</v>
      </c>
      <c r="F84" s="911"/>
      <c r="G84" s="911">
        <v>250</v>
      </c>
      <c r="H84" s="911"/>
      <c r="I84" s="911">
        <v>4500</v>
      </c>
      <c r="J84" s="874"/>
      <c r="K84" s="848">
        <f t="shared" si="3"/>
        <v>8250</v>
      </c>
    </row>
    <row r="85" spans="1:11">
      <c r="A85" s="690"/>
      <c r="B85" s="61" t="s">
        <v>1541</v>
      </c>
      <c r="C85" s="45" t="s">
        <v>717</v>
      </c>
      <c r="D85" s="45"/>
      <c r="E85" s="911">
        <v>1000</v>
      </c>
      <c r="F85" s="911"/>
      <c r="G85" s="911">
        <v>300</v>
      </c>
      <c r="H85" s="911"/>
      <c r="I85" s="911">
        <v>5900</v>
      </c>
      <c r="J85" s="144"/>
      <c r="K85" s="848">
        <f t="shared" si="3"/>
        <v>7200</v>
      </c>
    </row>
    <row r="86" spans="1:11">
      <c r="A86" s="690"/>
      <c r="B86" s="61" t="s">
        <v>1542</v>
      </c>
      <c r="C86" s="45" t="s">
        <v>717</v>
      </c>
      <c r="D86" s="61"/>
      <c r="E86" s="911">
        <v>2500</v>
      </c>
      <c r="F86" s="911"/>
      <c r="G86" s="911">
        <v>0</v>
      </c>
      <c r="H86" s="911"/>
      <c r="I86" s="911">
        <v>4410</v>
      </c>
      <c r="J86" s="144"/>
      <c r="K86" s="848">
        <f t="shared" si="3"/>
        <v>6910</v>
      </c>
    </row>
    <row r="87" spans="1:11">
      <c r="A87" s="690"/>
      <c r="B87" s="61" t="s">
        <v>1543</v>
      </c>
      <c r="C87" s="45" t="s">
        <v>717</v>
      </c>
      <c r="D87" s="45"/>
      <c r="E87" s="911">
        <v>20000</v>
      </c>
      <c r="F87" s="911"/>
      <c r="G87" s="911">
        <v>5000</v>
      </c>
      <c r="H87" s="911"/>
      <c r="I87" s="911">
        <v>2500</v>
      </c>
      <c r="J87" s="144"/>
      <c r="K87" s="848">
        <f t="shared" si="3"/>
        <v>27500</v>
      </c>
    </row>
    <row r="88" spans="1:11">
      <c r="A88" s="690"/>
      <c r="B88" s="61" t="s">
        <v>1544</v>
      </c>
      <c r="C88" s="45" t="s">
        <v>717</v>
      </c>
      <c r="D88" s="45"/>
      <c r="E88" s="911">
        <v>2500</v>
      </c>
      <c r="F88" s="911"/>
      <c r="G88" s="911">
        <v>0</v>
      </c>
      <c r="H88" s="911"/>
      <c r="I88" s="911">
        <v>11180</v>
      </c>
      <c r="J88" s="874"/>
      <c r="K88" s="848">
        <f t="shared" si="3"/>
        <v>13680</v>
      </c>
    </row>
    <row r="89" spans="1:11">
      <c r="A89" s="61"/>
      <c r="B89" s="61" t="s">
        <v>1545</v>
      </c>
      <c r="C89" s="45" t="s">
        <v>717</v>
      </c>
      <c r="D89" s="884"/>
      <c r="E89" s="911">
        <v>1000</v>
      </c>
      <c r="F89" s="911"/>
      <c r="G89" s="911">
        <v>0</v>
      </c>
      <c r="H89" s="911"/>
      <c r="I89" s="911">
        <v>3730</v>
      </c>
      <c r="J89" s="874"/>
      <c r="K89" s="848">
        <f t="shared" si="3"/>
        <v>4730</v>
      </c>
    </row>
    <row r="90" spans="1:11">
      <c r="A90" s="690"/>
      <c r="B90" s="61" t="s">
        <v>1546</v>
      </c>
      <c r="C90" s="45" t="s">
        <v>717</v>
      </c>
      <c r="D90" s="884"/>
      <c r="E90" s="911">
        <v>3000</v>
      </c>
      <c r="F90" s="911"/>
      <c r="G90" s="911">
        <v>0</v>
      </c>
      <c r="H90" s="911"/>
      <c r="I90" s="911">
        <v>12060</v>
      </c>
      <c r="J90" s="144"/>
      <c r="K90" s="848">
        <f t="shared" si="3"/>
        <v>15060</v>
      </c>
    </row>
    <row r="91" spans="1:11">
      <c r="A91" s="690"/>
      <c r="B91" s="61" t="s">
        <v>1547</v>
      </c>
      <c r="C91" s="45" t="s">
        <v>717</v>
      </c>
      <c r="D91" s="45"/>
      <c r="E91" s="911">
        <v>1000</v>
      </c>
      <c r="F91" s="911"/>
      <c r="G91" s="911">
        <v>250</v>
      </c>
      <c r="H91" s="911"/>
      <c r="I91" s="911">
        <v>3520</v>
      </c>
      <c r="J91" s="144"/>
      <c r="K91" s="848">
        <f t="shared" si="3"/>
        <v>4770</v>
      </c>
    </row>
    <row r="92" spans="1:11">
      <c r="A92" s="690"/>
      <c r="B92" s="61" t="s">
        <v>1548</v>
      </c>
      <c r="C92" s="45" t="s">
        <v>717</v>
      </c>
      <c r="D92" s="45"/>
      <c r="E92" s="911">
        <v>1200</v>
      </c>
      <c r="F92" s="911"/>
      <c r="G92" s="911">
        <v>0</v>
      </c>
      <c r="H92" s="911"/>
      <c r="I92" s="911">
        <v>580</v>
      </c>
      <c r="J92" s="144"/>
      <c r="K92" s="848">
        <f t="shared" si="3"/>
        <v>1780</v>
      </c>
    </row>
    <row r="93" spans="1:11">
      <c r="A93" s="690"/>
      <c r="B93" s="61" t="s">
        <v>1549</v>
      </c>
      <c r="C93" s="45" t="s">
        <v>717</v>
      </c>
      <c r="D93" s="45"/>
      <c r="E93" s="911">
        <v>7000</v>
      </c>
      <c r="F93" s="911"/>
      <c r="G93" s="911">
        <v>250</v>
      </c>
      <c r="H93" s="911"/>
      <c r="I93" s="911">
        <v>3380</v>
      </c>
      <c r="J93" s="144"/>
      <c r="K93" s="848">
        <f t="shared" si="3"/>
        <v>10630</v>
      </c>
    </row>
    <row r="96" spans="1:11">
      <c r="A96" s="690"/>
    </row>
    <row r="97" spans="1:11">
      <c r="A97" s="690"/>
    </row>
    <row r="98" spans="1:11">
      <c r="A98" s="690"/>
    </row>
    <row r="99" spans="1:11">
      <c r="A99" s="141" t="s">
        <v>77</v>
      </c>
      <c r="B99"/>
      <c r="C99"/>
      <c r="D99"/>
      <c r="E99" s="260"/>
      <c r="F99" s="260"/>
      <c r="G99" s="260"/>
      <c r="H99" s="260"/>
      <c r="I99" s="260"/>
      <c r="J99"/>
      <c r="K99" s="893" t="s">
        <v>1482</v>
      </c>
    </row>
    <row r="100" spans="1:11">
      <c r="A100" s="47" t="s">
        <v>1483</v>
      </c>
      <c r="B100"/>
      <c r="C100" s="46"/>
      <c r="D100" s="46"/>
      <c r="E100" s="150"/>
      <c r="F100" s="150"/>
      <c r="G100" s="150"/>
      <c r="H100" s="150"/>
      <c r="I100" s="150"/>
      <c r="J100"/>
      <c r="K100" s="893" t="s">
        <v>164</v>
      </c>
    </row>
    <row r="101" spans="1:11">
      <c r="A101" s="466" t="s">
        <v>2266</v>
      </c>
      <c r="B101"/>
      <c r="C101" s="466"/>
      <c r="D101" s="466"/>
      <c r="E101" s="150"/>
      <c r="F101" s="150"/>
      <c r="G101" s="150"/>
      <c r="H101" s="150"/>
      <c r="I101" s="150"/>
      <c r="J101"/>
      <c r="K101"/>
    </row>
    <row r="102" spans="1:11">
      <c r="A102" s="467"/>
      <c r="B102" s="467"/>
      <c r="C102" s="172"/>
      <c r="D102" s="172"/>
      <c r="E102" s="309"/>
      <c r="F102" s="309"/>
      <c r="G102" s="309"/>
      <c r="H102" s="309"/>
      <c r="I102" s="309"/>
      <c r="J102" s="172"/>
      <c r="K102" s="172"/>
    </row>
    <row r="103" spans="1:11">
      <c r="A103" s="669"/>
      <c r="B103" s="46"/>
      <c r="C103" s="665"/>
      <c r="D103" s="172"/>
      <c r="E103" s="780" t="s">
        <v>1485</v>
      </c>
      <c r="F103" s="309"/>
      <c r="G103" s="780"/>
      <c r="H103" s="309"/>
      <c r="I103" s="780"/>
      <c r="J103" s="172"/>
      <c r="K103" s="666" t="s">
        <v>815</v>
      </c>
    </row>
    <row r="104" spans="1:11">
      <c r="A104" s="875" t="s">
        <v>1486</v>
      </c>
      <c r="B104" s="876"/>
      <c r="C104" s="665"/>
      <c r="D104" s="172"/>
      <c r="E104" s="877" t="s">
        <v>1487</v>
      </c>
      <c r="F104" s="309"/>
      <c r="G104" s="878" t="s">
        <v>1488</v>
      </c>
      <c r="H104" s="309"/>
      <c r="I104" s="877" t="s">
        <v>1489</v>
      </c>
      <c r="J104" s="469"/>
      <c r="K104" s="879" t="s">
        <v>711</v>
      </c>
    </row>
    <row r="105" spans="1:11">
      <c r="A105" s="670"/>
      <c r="B105" s="841"/>
      <c r="C105" s="665"/>
      <c r="D105" s="665"/>
      <c r="E105" s="778"/>
      <c r="F105" s="779"/>
      <c r="G105" s="779"/>
      <c r="H105" s="779"/>
      <c r="I105" s="779"/>
      <c r="J105" s="667"/>
      <c r="K105" s="666"/>
    </row>
    <row r="106" spans="1:11">
      <c r="A106" s="690"/>
      <c r="B106" s="61" t="s">
        <v>1550</v>
      </c>
      <c r="C106" s="45" t="s">
        <v>717</v>
      </c>
      <c r="D106" s="45"/>
      <c r="E106" s="911">
        <v>3000</v>
      </c>
      <c r="F106" s="911"/>
      <c r="G106" s="911">
        <v>700</v>
      </c>
      <c r="H106" s="911"/>
      <c r="I106" s="911">
        <v>2580</v>
      </c>
      <c r="J106" s="144"/>
      <c r="K106" s="848">
        <f t="shared" ref="K106:K113" si="4">ROUND(SUM(E106:I106),0)</f>
        <v>6280</v>
      </c>
    </row>
    <row r="107" spans="1:11">
      <c r="A107" s="690"/>
      <c r="B107" s="61" t="s">
        <v>1551</v>
      </c>
      <c r="C107" s="45" t="s">
        <v>717</v>
      </c>
      <c r="D107" s="45"/>
      <c r="E107" s="911">
        <v>600</v>
      </c>
      <c r="F107" s="911"/>
      <c r="G107" s="911">
        <v>0</v>
      </c>
      <c r="H107" s="911"/>
      <c r="I107" s="911">
        <v>3800</v>
      </c>
      <c r="J107" s="144"/>
      <c r="K107" s="848">
        <f t="shared" si="4"/>
        <v>4400</v>
      </c>
    </row>
    <row r="108" spans="1:11">
      <c r="A108" s="690"/>
      <c r="B108" s="61" t="s">
        <v>1552</v>
      </c>
      <c r="C108" s="45" t="s">
        <v>717</v>
      </c>
      <c r="D108" s="45"/>
      <c r="E108" s="911">
        <v>1600</v>
      </c>
      <c r="F108" s="911"/>
      <c r="G108" s="911">
        <v>100</v>
      </c>
      <c r="H108" s="911"/>
      <c r="I108" s="911">
        <v>900</v>
      </c>
      <c r="J108" s="144"/>
      <c r="K108" s="848">
        <f t="shared" si="4"/>
        <v>2600</v>
      </c>
    </row>
    <row r="109" spans="1:11">
      <c r="A109" s="690"/>
      <c r="B109" s="61" t="s">
        <v>1553</v>
      </c>
      <c r="C109" s="45" t="s">
        <v>717</v>
      </c>
      <c r="D109" s="45"/>
      <c r="E109" s="911">
        <v>1000</v>
      </c>
      <c r="F109" s="911"/>
      <c r="G109" s="911">
        <v>0</v>
      </c>
      <c r="H109" s="911"/>
      <c r="I109" s="911">
        <v>1580</v>
      </c>
      <c r="J109" s="874"/>
      <c r="K109" s="848">
        <f t="shared" si="4"/>
        <v>2580</v>
      </c>
    </row>
    <row r="110" spans="1:11">
      <c r="A110" s="250"/>
      <c r="B110" s="61" t="s">
        <v>1554</v>
      </c>
      <c r="C110" s="45" t="s">
        <v>717</v>
      </c>
      <c r="D110" s="884"/>
      <c r="E110" s="911">
        <v>2000</v>
      </c>
      <c r="F110" s="911"/>
      <c r="G110" s="911">
        <v>0</v>
      </c>
      <c r="H110" s="911"/>
      <c r="I110" s="911">
        <v>6560</v>
      </c>
      <c r="J110" s="874"/>
      <c r="K110" s="848">
        <f t="shared" si="4"/>
        <v>8560</v>
      </c>
    </row>
    <row r="111" spans="1:11">
      <c r="A111" s="690"/>
      <c r="B111" s="61" t="s">
        <v>1555</v>
      </c>
      <c r="C111" s="45" t="s">
        <v>717</v>
      </c>
      <c r="D111" s="45"/>
      <c r="E111" s="911">
        <v>2500</v>
      </c>
      <c r="F111" s="911"/>
      <c r="G111" s="911">
        <v>0</v>
      </c>
      <c r="H111" s="911"/>
      <c r="I111" s="911">
        <v>7450</v>
      </c>
      <c r="J111" s="144"/>
      <c r="K111" s="848">
        <f t="shared" si="4"/>
        <v>9950</v>
      </c>
    </row>
    <row r="112" spans="1:11">
      <c r="A112" s="690"/>
      <c r="B112" s="61" t="s">
        <v>1556</v>
      </c>
      <c r="C112" s="45" t="s">
        <v>717</v>
      </c>
      <c r="D112" s="45"/>
      <c r="E112" s="911">
        <v>1300</v>
      </c>
      <c r="F112" s="911"/>
      <c r="G112" s="911">
        <v>200</v>
      </c>
      <c r="H112" s="911"/>
      <c r="I112" s="911">
        <v>2820</v>
      </c>
      <c r="J112" s="144"/>
      <c r="K112" s="848">
        <f t="shared" si="4"/>
        <v>4320</v>
      </c>
    </row>
    <row r="113" spans="1:11">
      <c r="A113" s="690"/>
      <c r="B113" s="61" t="s">
        <v>1557</v>
      </c>
      <c r="C113" s="45" t="s">
        <v>717</v>
      </c>
      <c r="D113" s="45"/>
      <c r="E113" s="911">
        <v>4300</v>
      </c>
      <c r="F113" s="911"/>
      <c r="G113" s="911">
        <v>0</v>
      </c>
      <c r="H113" s="911"/>
      <c r="I113" s="911">
        <v>2000</v>
      </c>
      <c r="J113" s="144"/>
      <c r="K113" s="848">
        <f t="shared" si="4"/>
        <v>6300</v>
      </c>
    </row>
    <row r="114" spans="1:11">
      <c r="A114" s="566"/>
      <c r="B114"/>
      <c r="C114" s="566" t="s">
        <v>717</v>
      </c>
      <c r="D114" s="566"/>
      <c r="E114" s="661" t="s">
        <v>83</v>
      </c>
      <c r="F114" s="260"/>
      <c r="G114" s="567"/>
      <c r="H114" s="260"/>
      <c r="I114" s="660"/>
      <c r="J114" s="260"/>
      <c r="K114" s="260" t="s">
        <v>83</v>
      </c>
    </row>
    <row r="115" spans="1:11">
      <c r="A115" s="61" t="s">
        <v>1558</v>
      </c>
      <c r="B115" s="61"/>
      <c r="C115" s="45" t="s">
        <v>717</v>
      </c>
      <c r="D115" s="45"/>
      <c r="E115" s="738">
        <v>3000</v>
      </c>
      <c r="F115" s="135"/>
      <c r="G115" s="737">
        <v>0</v>
      </c>
      <c r="H115" s="135"/>
      <c r="I115" s="737">
        <v>0</v>
      </c>
      <c r="J115" s="260"/>
      <c r="K115" s="260">
        <f t="shared" ref="K115" si="5">ROUND(SUM(E115:I115),0)</f>
        <v>3000</v>
      </c>
    </row>
    <row r="116" spans="1:11">
      <c r="A116" s="61"/>
      <c r="B116" s="61"/>
      <c r="C116" s="45" t="s">
        <v>717</v>
      </c>
      <c r="D116" s="45"/>
      <c r="E116" s="848"/>
      <c r="F116" s="775"/>
      <c r="G116" s="260"/>
      <c r="H116" s="775"/>
      <c r="I116" s="260"/>
      <c r="J116" s="662"/>
      <c r="K116" s="260" t="s">
        <v>83</v>
      </c>
    </row>
    <row r="117" spans="1:11">
      <c r="A117" s="61" t="s">
        <v>1559</v>
      </c>
      <c r="B117" s="61"/>
      <c r="C117" s="45" t="s">
        <v>717</v>
      </c>
      <c r="D117" s="45"/>
      <c r="E117" s="848"/>
      <c r="F117" s="775"/>
      <c r="G117" s="260"/>
      <c r="H117" s="775"/>
      <c r="I117" s="421"/>
      <c r="J117" s="260"/>
      <c r="K117" s="260" t="s">
        <v>83</v>
      </c>
    </row>
    <row r="118" spans="1:11">
      <c r="A118" s="690"/>
      <c r="B118" s="61" t="s">
        <v>1560</v>
      </c>
      <c r="C118" s="45" t="s">
        <v>717</v>
      </c>
      <c r="D118" s="885"/>
      <c r="E118" s="738">
        <v>4000</v>
      </c>
      <c r="F118" s="135"/>
      <c r="G118" s="737">
        <v>0</v>
      </c>
      <c r="H118" s="135"/>
      <c r="I118" s="737">
        <v>0</v>
      </c>
      <c r="J118" s="260"/>
      <c r="K118" s="260">
        <f>ROUND(SUM(E118:I118),0)</f>
        <v>4000</v>
      </c>
    </row>
    <row r="119" spans="1:11">
      <c r="A119" s="690"/>
      <c r="B119" s="61" t="s">
        <v>1561</v>
      </c>
      <c r="C119" s="45" t="s">
        <v>717</v>
      </c>
      <c r="D119" s="45"/>
      <c r="E119" s="738">
        <v>3000</v>
      </c>
      <c r="F119" s="135"/>
      <c r="G119" s="737">
        <v>0</v>
      </c>
      <c r="H119" s="135"/>
      <c r="I119" s="737">
        <v>297000</v>
      </c>
      <c r="J119" s="260"/>
      <c r="K119" s="260">
        <f>ROUND(SUM(E119:I119),0)</f>
        <v>300000</v>
      </c>
    </row>
    <row r="120" spans="1:11">
      <c r="A120" s="690"/>
      <c r="B120" s="61" t="s">
        <v>1562</v>
      </c>
      <c r="C120" s="45" t="s">
        <v>717</v>
      </c>
      <c r="D120" s="45"/>
      <c r="E120" s="738">
        <v>2000</v>
      </c>
      <c r="F120" s="135"/>
      <c r="G120" s="737">
        <v>0</v>
      </c>
      <c r="H120" s="135"/>
      <c r="I120" s="737">
        <v>0</v>
      </c>
      <c r="J120" s="660"/>
      <c r="K120" s="260">
        <f>ROUND(SUM(E120:I120),0)</f>
        <v>2000</v>
      </c>
    </row>
    <row r="121" spans="1:11">
      <c r="A121" s="690"/>
      <c r="B121" s="61"/>
      <c r="C121" s="45" t="s">
        <v>717</v>
      </c>
      <c r="D121" s="45"/>
      <c r="E121" s="260"/>
      <c r="F121" s="775"/>
      <c r="G121" s="260"/>
      <c r="H121" s="775"/>
      <c r="I121" s="421"/>
      <c r="J121" s="260"/>
      <c r="K121" s="260"/>
    </row>
    <row r="122" spans="1:11">
      <c r="A122" s="61" t="s">
        <v>1563</v>
      </c>
      <c r="B122" s="61"/>
      <c r="C122" s="45" t="s">
        <v>717</v>
      </c>
      <c r="D122" s="884"/>
      <c r="E122" s="738">
        <v>0</v>
      </c>
      <c r="F122" s="135"/>
      <c r="G122" s="737">
        <v>0</v>
      </c>
      <c r="H122" s="135"/>
      <c r="I122" s="737">
        <v>5000</v>
      </c>
      <c r="J122" s="260"/>
      <c r="K122" s="260">
        <f>ROUND(SUM(E122:I122),0)</f>
        <v>5000</v>
      </c>
    </row>
    <row r="123" spans="1:11">
      <c r="A123" s="690"/>
      <c r="B123" s="61"/>
      <c r="C123" s="45"/>
      <c r="D123" s="45"/>
      <c r="E123" s="260"/>
      <c r="F123" s="775"/>
      <c r="G123" s="260"/>
      <c r="H123" s="775"/>
      <c r="I123" s="421"/>
      <c r="J123" s="260"/>
      <c r="K123" s="260"/>
    </row>
    <row r="124" spans="1:11">
      <c r="A124" s="61" t="s">
        <v>1564</v>
      </c>
      <c r="B124" s="61"/>
      <c r="C124" s="45" t="s">
        <v>717</v>
      </c>
      <c r="D124" s="45"/>
      <c r="E124" s="738">
        <v>2000</v>
      </c>
      <c r="F124" s="135"/>
      <c r="G124" s="737">
        <v>0</v>
      </c>
      <c r="H124" s="135"/>
      <c r="I124" s="737">
        <v>0</v>
      </c>
      <c r="J124"/>
      <c r="K124" s="260">
        <f>ROUND(SUM(E124:I124),0)</f>
        <v>2000</v>
      </c>
    </row>
    <row r="125" spans="1:11">
      <c r="A125" s="61"/>
      <c r="B125" s="61"/>
      <c r="C125" s="45"/>
      <c r="D125" s="45"/>
      <c r="E125" s="260"/>
      <c r="F125" s="775"/>
      <c r="G125" s="260"/>
      <c r="H125" s="775"/>
      <c r="I125" s="260"/>
      <c r="J125" s="260"/>
      <c r="K125" s="260"/>
    </row>
    <row r="126" spans="1:11">
      <c r="A126" s="61" t="s">
        <v>1565</v>
      </c>
      <c r="B126" s="61"/>
      <c r="C126" s="45" t="s">
        <v>717</v>
      </c>
      <c r="D126" s="885"/>
      <c r="E126" s="738">
        <v>30000</v>
      </c>
      <c r="F126" s="135"/>
      <c r="G126" s="737">
        <v>0</v>
      </c>
      <c r="H126" s="135"/>
      <c r="I126" s="737">
        <v>37000</v>
      </c>
      <c r="J126" s="260"/>
      <c r="K126" s="260">
        <f>ROUND(SUM(E126:I126),0)</f>
        <v>67000</v>
      </c>
    </row>
    <row r="127" spans="1:11">
      <c r="A127" s="61"/>
      <c r="B127" s="61"/>
      <c r="C127" s="45"/>
      <c r="D127" s="885"/>
      <c r="E127" s="738"/>
      <c r="F127" s="135"/>
      <c r="G127" s="737"/>
      <c r="H127" s="135"/>
      <c r="I127" s="737"/>
      <c r="J127" s="260"/>
      <c r="K127" s="260"/>
    </row>
    <row r="128" spans="1:11">
      <c r="A128" t="s">
        <v>2249</v>
      </c>
      <c r="B128" s="61"/>
      <c r="C128" s="45" t="s">
        <v>717</v>
      </c>
      <c r="D128" s="45"/>
      <c r="E128" s="738">
        <v>500</v>
      </c>
      <c r="F128" s="135"/>
      <c r="G128" s="737">
        <v>0</v>
      </c>
      <c r="H128" s="135"/>
      <c r="I128" s="737">
        <v>0</v>
      </c>
      <c r="J128" s="260"/>
      <c r="K128" s="260">
        <f>ROUND(SUM(E128:I128),0)</f>
        <v>500</v>
      </c>
    </row>
    <row r="129" spans="1:12">
      <c r="A129" s="61"/>
      <c r="B129" s="61"/>
      <c r="C129" s="45" t="s">
        <v>717</v>
      </c>
      <c r="D129" s="61"/>
      <c r="E129" s="260"/>
      <c r="F129" s="775"/>
      <c r="G129" s="260"/>
      <c r="H129" s="775"/>
      <c r="I129" s="260"/>
      <c r="J129" s="260"/>
      <c r="K129" s="260"/>
    </row>
    <row r="130" spans="1:12">
      <c r="A130" s="61" t="s">
        <v>1566</v>
      </c>
      <c r="B130" s="61"/>
      <c r="C130" s="45" t="s">
        <v>717</v>
      </c>
      <c r="D130" s="45"/>
      <c r="E130" s="738">
        <v>750</v>
      </c>
      <c r="F130" s="135"/>
      <c r="G130" s="737">
        <v>0</v>
      </c>
      <c r="H130" s="135"/>
      <c r="I130" s="737">
        <v>0</v>
      </c>
      <c r="J130" s="260"/>
      <c r="K130" s="260">
        <f>ROUND(SUM(E130:I130),0)</f>
        <v>750</v>
      </c>
    </row>
    <row r="131" spans="1:12">
      <c r="A131" s="61"/>
      <c r="B131" s="61"/>
      <c r="C131" s="45" t="s">
        <v>717</v>
      </c>
      <c r="D131" s="45"/>
      <c r="E131" s="140"/>
      <c r="F131" s="775"/>
      <c r="G131" s="421"/>
      <c r="H131" s="775"/>
      <c r="I131" s="737"/>
      <c r="J131" s="260"/>
      <c r="K131" s="260" t="s">
        <v>83</v>
      </c>
    </row>
    <row r="132" spans="1:12">
      <c r="A132" s="61" t="s">
        <v>1567</v>
      </c>
      <c r="B132" s="61"/>
      <c r="C132" s="45" t="s">
        <v>717</v>
      </c>
      <c r="D132" s="61"/>
      <c r="E132" s="738">
        <v>6000</v>
      </c>
      <c r="F132" s="135"/>
      <c r="G132" s="737">
        <v>0</v>
      </c>
      <c r="H132" s="135"/>
      <c r="I132" s="737">
        <v>10000</v>
      </c>
      <c r="J132" s="260"/>
      <c r="K132" s="260">
        <f t="shared" ref="K132" si="6">ROUND(SUM(E132:I132),0)</f>
        <v>16000</v>
      </c>
    </row>
    <row r="133" spans="1:12">
      <c r="A133" s="61"/>
      <c r="B133" s="61"/>
      <c r="C133" s="45"/>
      <c r="D133" s="45"/>
      <c r="E133" s="140"/>
      <c r="F133" s="775"/>
      <c r="G133" s="421"/>
      <c r="H133" s="775"/>
      <c r="I133" s="737"/>
      <c r="J133" s="260"/>
      <c r="K133" s="260" t="s">
        <v>83</v>
      </c>
    </row>
    <row r="134" spans="1:12">
      <c r="A134" s="61" t="s">
        <v>1568</v>
      </c>
      <c r="B134" s="61"/>
      <c r="C134" s="45" t="s">
        <v>717</v>
      </c>
      <c r="D134" s="61"/>
      <c r="E134" s="848"/>
      <c r="F134" s="775"/>
      <c r="G134" s="421"/>
      <c r="H134" s="775"/>
      <c r="I134" s="421"/>
      <c r="J134" s="260"/>
      <c r="K134" s="260" t="s">
        <v>83</v>
      </c>
    </row>
    <row r="135" spans="1:12">
      <c r="A135" s="690"/>
      <c r="B135" t="s">
        <v>1569</v>
      </c>
      <c r="C135" s="45" t="s">
        <v>717</v>
      </c>
      <c r="D135" s="45"/>
      <c r="E135" s="738">
        <v>28711</v>
      </c>
      <c r="F135" s="135"/>
      <c r="G135" s="737">
        <v>0</v>
      </c>
      <c r="H135" s="135"/>
      <c r="I135" s="737">
        <v>0</v>
      </c>
      <c r="J135" s="260"/>
      <c r="K135" s="260">
        <f t="shared" ref="K135" si="7">ROUND(SUM(E135:I135),0)</f>
        <v>28711</v>
      </c>
    </row>
    <row r="136" spans="1:12">
      <c r="A136" s="690"/>
      <c r="B136" t="s">
        <v>1570</v>
      </c>
      <c r="C136" s="45" t="s">
        <v>717</v>
      </c>
      <c r="D136" s="45"/>
      <c r="E136" s="738">
        <v>20000</v>
      </c>
      <c r="F136" s="135"/>
      <c r="G136" s="737">
        <v>0</v>
      </c>
      <c r="H136" s="135"/>
      <c r="I136" s="737">
        <v>3300000</v>
      </c>
      <c r="J136" s="662"/>
      <c r="K136" s="260">
        <f t="shared" ref="K136:K142" si="8">ROUND(SUM(E136:I136),0)</f>
        <v>3320000</v>
      </c>
    </row>
    <row r="137" spans="1:12">
      <c r="A137" s="690"/>
      <c r="B137" t="s">
        <v>1571</v>
      </c>
      <c r="C137" s="566" t="s">
        <v>83</v>
      </c>
      <c r="D137" s="45"/>
      <c r="E137" s="738">
        <v>0</v>
      </c>
      <c r="F137" s="135"/>
      <c r="G137" s="737">
        <v>0</v>
      </c>
      <c r="H137" s="135"/>
      <c r="I137" s="737">
        <v>6000000</v>
      </c>
      <c r="J137" s="662"/>
      <c r="K137" s="260">
        <f t="shared" ref="K137" si="9">ROUND(SUM(E137:I137),0)</f>
        <v>6000000</v>
      </c>
    </row>
    <row r="138" spans="1:12">
      <c r="A138" s="690"/>
      <c r="B138" s="61"/>
      <c r="C138" s="45"/>
      <c r="D138" s="45"/>
      <c r="E138" s="140"/>
      <c r="F138" s="775"/>
      <c r="G138" s="260"/>
      <c r="H138" s="775"/>
      <c r="I138" s="421"/>
      <c r="J138" s="260"/>
      <c r="K138" s="260" t="s">
        <v>83</v>
      </c>
    </row>
    <row r="139" spans="1:12">
      <c r="A139" s="61" t="s">
        <v>1572</v>
      </c>
      <c r="B139" s="61"/>
      <c r="C139" s="45" t="s">
        <v>717</v>
      </c>
      <c r="D139" s="45"/>
      <c r="E139" s="848"/>
      <c r="F139" s="775"/>
      <c r="G139" s="421"/>
      <c r="H139" s="775"/>
      <c r="I139" s="421"/>
      <c r="J139" s="260"/>
      <c r="K139" s="260" t="s">
        <v>83</v>
      </c>
    </row>
    <row r="140" spans="1:12">
      <c r="A140" s="690"/>
      <c r="B140" s="61" t="s">
        <v>1573</v>
      </c>
      <c r="C140" s="45" t="s">
        <v>717</v>
      </c>
      <c r="D140" s="885"/>
      <c r="E140" s="738">
        <v>14950</v>
      </c>
      <c r="F140" s="135"/>
      <c r="G140" s="737">
        <v>0</v>
      </c>
      <c r="H140" s="135"/>
      <c r="I140" s="737">
        <v>7000</v>
      </c>
      <c r="J140" s="260"/>
      <c r="K140" s="260">
        <f t="shared" si="8"/>
        <v>21950</v>
      </c>
    </row>
    <row r="141" spans="1:12">
      <c r="A141" s="690"/>
      <c r="B141" s="61" t="s">
        <v>1574</v>
      </c>
      <c r="C141" s="45" t="s">
        <v>717</v>
      </c>
      <c r="D141" s="45"/>
      <c r="E141" s="738">
        <v>20000</v>
      </c>
      <c r="F141" s="135"/>
      <c r="G141" s="737">
        <v>0</v>
      </c>
      <c r="H141" s="135"/>
      <c r="I141" s="737">
        <v>0</v>
      </c>
      <c r="J141" s="260"/>
      <c r="K141" s="260">
        <f t="shared" si="8"/>
        <v>20000</v>
      </c>
      <c r="L141" s="304" t="s">
        <v>83</v>
      </c>
    </row>
    <row r="142" spans="1:12">
      <c r="A142" s="690"/>
      <c r="B142" s="61" t="s">
        <v>1575</v>
      </c>
      <c r="C142" s="45" t="s">
        <v>717</v>
      </c>
      <c r="D142" s="45"/>
      <c r="E142" s="738">
        <v>15000</v>
      </c>
      <c r="F142" s="135"/>
      <c r="G142" s="737">
        <v>0</v>
      </c>
      <c r="H142" s="135"/>
      <c r="I142" s="737">
        <v>0</v>
      </c>
      <c r="J142" s="660"/>
      <c r="K142" s="260">
        <f t="shared" si="8"/>
        <v>15000</v>
      </c>
    </row>
    <row r="143" spans="1:12">
      <c r="A143" s="690"/>
      <c r="B143" s="61" t="s">
        <v>1576</v>
      </c>
      <c r="C143" s="45" t="s">
        <v>717</v>
      </c>
      <c r="D143" s="45"/>
      <c r="E143" s="738">
        <v>13000</v>
      </c>
      <c r="F143" s="135"/>
      <c r="G143" s="737">
        <v>0</v>
      </c>
      <c r="H143" s="135"/>
      <c r="I143" s="737">
        <v>1200</v>
      </c>
      <c r="J143" s="260"/>
      <c r="K143" s="260">
        <f>ROUND(SUM(E143:I143),0)</f>
        <v>14200</v>
      </c>
    </row>
    <row r="144" spans="1:12">
      <c r="B144" s="61" t="s">
        <v>1577</v>
      </c>
      <c r="C144" s="45" t="s">
        <v>717</v>
      </c>
      <c r="D144" s="884"/>
      <c r="E144" s="738">
        <v>15000</v>
      </c>
      <c r="F144" s="135"/>
      <c r="G144" s="737">
        <v>0</v>
      </c>
      <c r="H144" s="135"/>
      <c r="I144" s="737">
        <v>0</v>
      </c>
      <c r="J144" s="260"/>
      <c r="K144" s="260">
        <f>ROUND(SUM(E144:I144),0)</f>
        <v>15000</v>
      </c>
    </row>
    <row r="145" spans="1:11">
      <c r="B145" s="61" t="s">
        <v>1578</v>
      </c>
      <c r="C145" s="45" t="s">
        <v>717</v>
      </c>
      <c r="D145" s="45"/>
      <c r="E145" s="738">
        <v>4000</v>
      </c>
      <c r="F145" s="135"/>
      <c r="G145" s="737">
        <v>0</v>
      </c>
      <c r="H145" s="135"/>
      <c r="I145" s="737">
        <v>1500</v>
      </c>
      <c r="J145" s="260"/>
      <c r="K145" s="260">
        <f>ROUND(SUM(E145:I145),0)</f>
        <v>5500</v>
      </c>
    </row>
    <row r="149" spans="1:11">
      <c r="A149" s="141" t="s">
        <v>77</v>
      </c>
      <c r="B149"/>
      <c r="C149"/>
      <c r="D149"/>
      <c r="E149" s="260"/>
      <c r="F149" s="260"/>
      <c r="G149" s="260"/>
      <c r="H149" s="260"/>
      <c r="I149" s="260"/>
      <c r="J149"/>
      <c r="K149" s="663" t="s">
        <v>1482</v>
      </c>
    </row>
    <row r="150" spans="1:11">
      <c r="A150" s="47" t="s">
        <v>1483</v>
      </c>
      <c r="B150"/>
      <c r="C150" s="46"/>
      <c r="D150" s="46"/>
      <c r="E150" s="150"/>
      <c r="F150" s="150"/>
      <c r="G150" s="150"/>
      <c r="H150" s="150"/>
      <c r="I150" s="150"/>
      <c r="J150"/>
      <c r="K150" s="893" t="s">
        <v>164</v>
      </c>
    </row>
    <row r="151" spans="1:11">
      <c r="A151" s="466" t="s">
        <v>2266</v>
      </c>
      <c r="B151"/>
      <c r="C151" s="466"/>
      <c r="D151" s="466"/>
      <c r="E151" s="150"/>
      <c r="F151" s="150"/>
      <c r="G151" s="150"/>
      <c r="H151" s="150"/>
      <c r="I151" s="150"/>
      <c r="J151"/>
      <c r="K151"/>
    </row>
    <row r="152" spans="1:11">
      <c r="A152" s="467"/>
      <c r="B152" s="172"/>
      <c r="C152" s="172"/>
      <c r="D152" s="172"/>
      <c r="E152" s="309"/>
      <c r="F152" s="309"/>
      <c r="G152" s="309"/>
      <c r="H152" s="309"/>
      <c r="I152" s="309"/>
      <c r="J152" s="172"/>
      <c r="K152" s="172"/>
    </row>
    <row r="153" spans="1:11">
      <c r="A153" s="468"/>
      <c r="B153" s="46"/>
      <c r="C153" s="671"/>
      <c r="D153" s="671"/>
      <c r="E153" s="779" t="s">
        <v>1485</v>
      </c>
      <c r="F153" s="781"/>
      <c r="G153" s="781"/>
      <c r="H153" s="781"/>
      <c r="I153" s="781"/>
      <c r="J153" s="671"/>
      <c r="K153" s="666" t="s">
        <v>815</v>
      </c>
    </row>
    <row r="154" spans="1:11">
      <c r="A154" s="880" t="s">
        <v>1486</v>
      </c>
      <c r="B154" s="876"/>
      <c r="C154" s="665"/>
      <c r="D154" s="172"/>
      <c r="E154" s="881" t="s">
        <v>1487</v>
      </c>
      <c r="F154" s="309"/>
      <c r="G154" s="878" t="s">
        <v>1488</v>
      </c>
      <c r="H154" s="309"/>
      <c r="I154" s="881" t="s">
        <v>1489</v>
      </c>
      <c r="J154" s="469"/>
      <c r="K154" s="879" t="s">
        <v>711</v>
      </c>
    </row>
    <row r="155" spans="1:11">
      <c r="A155" s="672"/>
      <c r="B155" s="842"/>
      <c r="C155" s="673"/>
      <c r="D155" s="470"/>
      <c r="E155" s="782"/>
      <c r="F155" s="783"/>
      <c r="G155" s="782"/>
      <c r="H155" s="783"/>
      <c r="I155" s="782"/>
      <c r="J155" s="470"/>
      <c r="K155" s="470"/>
    </row>
    <row r="156" spans="1:11">
      <c r="A156" s="566" t="s">
        <v>2348</v>
      </c>
      <c r="B156" s="61"/>
      <c r="C156" s="45" t="s">
        <v>717</v>
      </c>
      <c r="D156" s="45"/>
      <c r="E156" s="738">
        <v>0</v>
      </c>
      <c r="F156" s="135"/>
      <c r="G156" s="737">
        <v>0</v>
      </c>
      <c r="H156" s="135"/>
      <c r="I156" s="737">
        <v>15000</v>
      </c>
      <c r="J156" s="260"/>
      <c r="K156" s="260">
        <f>ROUND(SUM(E156:I156),0)</f>
        <v>15000</v>
      </c>
    </row>
    <row r="157" spans="1:11">
      <c r="A157"/>
      <c r="B157"/>
      <c r="C157" s="566"/>
      <c r="D157" s="566"/>
      <c r="E157" s="567"/>
      <c r="F157" s="260"/>
      <c r="G157" s="660"/>
      <c r="H157" s="260"/>
      <c r="I157" s="260"/>
      <c r="J157" s="260"/>
      <c r="K157" s="260"/>
    </row>
    <row r="158" spans="1:11">
      <c r="A158" s="61" t="s">
        <v>1579</v>
      </c>
      <c r="B158" s="61"/>
      <c r="C158" s="45" t="s">
        <v>717</v>
      </c>
      <c r="D158" s="45"/>
      <c r="E158" s="738">
        <v>4500</v>
      </c>
      <c r="F158" s="135"/>
      <c r="G158" s="737">
        <v>0</v>
      </c>
      <c r="H158" s="135"/>
      <c r="I158" s="737">
        <v>0</v>
      </c>
      <c r="J158" s="260"/>
      <c r="K158" s="260">
        <f>ROUND(SUM(E158:I158),0)</f>
        <v>4500</v>
      </c>
    </row>
    <row r="159" spans="1:11">
      <c r="A159" s="61"/>
      <c r="B159" s="61"/>
      <c r="C159" s="45" t="s">
        <v>717</v>
      </c>
      <c r="D159" s="45"/>
      <c r="E159" s="260"/>
      <c r="F159" s="775"/>
      <c r="G159" s="260"/>
      <c r="H159" s="775"/>
      <c r="I159" s="737"/>
      <c r="J159" s="260"/>
      <c r="K159" s="260"/>
    </row>
    <row r="160" spans="1:11">
      <c r="A160" s="61" t="s">
        <v>1580</v>
      </c>
      <c r="B160" s="61"/>
      <c r="C160" s="45" t="s">
        <v>717</v>
      </c>
      <c r="D160" s="45"/>
      <c r="E160" s="738">
        <v>1500</v>
      </c>
      <c r="F160" s="135"/>
      <c r="G160" s="737">
        <v>0</v>
      </c>
      <c r="H160" s="135"/>
      <c r="I160" s="737">
        <v>30000</v>
      </c>
      <c r="J160" s="260"/>
      <c r="K160" s="260">
        <f>ROUND(SUM(E160:I160),0)</f>
        <v>31500</v>
      </c>
    </row>
    <row r="161" spans="1:11">
      <c r="A161" s="61"/>
      <c r="B161" s="61"/>
      <c r="C161" s="45" t="s">
        <v>717</v>
      </c>
      <c r="D161" s="45"/>
      <c r="E161" s="260"/>
      <c r="F161" s="775"/>
      <c r="G161" s="260"/>
      <c r="H161" s="775"/>
      <c r="I161" s="260"/>
      <c r="J161" s="260"/>
      <c r="K161" s="260"/>
    </row>
    <row r="162" spans="1:11">
      <c r="A162" s="61" t="s">
        <v>1581</v>
      </c>
      <c r="B162" s="61"/>
      <c r="C162" s="45" t="s">
        <v>717</v>
      </c>
      <c r="D162" s="45"/>
      <c r="E162" s="738">
        <v>4000</v>
      </c>
      <c r="F162" s="135"/>
      <c r="G162" s="737">
        <v>0</v>
      </c>
      <c r="H162" s="135"/>
      <c r="I162" s="737">
        <v>0</v>
      </c>
      <c r="J162" s="260"/>
      <c r="K162" s="260">
        <f>ROUND(SUM(E162:I162),0)</f>
        <v>4000</v>
      </c>
    </row>
    <row r="163" spans="1:11">
      <c r="A163" s="61"/>
      <c r="B163" s="61"/>
      <c r="C163" s="45" t="s">
        <v>717</v>
      </c>
      <c r="D163" s="45"/>
      <c r="E163" s="260"/>
      <c r="F163" s="775"/>
      <c r="G163" s="421"/>
      <c r="H163" s="775"/>
      <c r="I163" s="260"/>
      <c r="J163" s="260"/>
      <c r="K163" s="260"/>
    </row>
    <row r="164" spans="1:11">
      <c r="A164" s="696" t="s">
        <v>1582</v>
      </c>
      <c r="B164" s="61"/>
      <c r="C164" s="45" t="s">
        <v>717</v>
      </c>
      <c r="D164" s="61"/>
      <c r="E164" s="738">
        <v>2000</v>
      </c>
      <c r="F164" s="135"/>
      <c r="G164" s="737">
        <v>0</v>
      </c>
      <c r="H164" s="135"/>
      <c r="I164" s="737">
        <v>0</v>
      </c>
      <c r="J164" s="662"/>
      <c r="K164" s="260">
        <f>ROUND(SUM(E164:I164),0)</f>
        <v>2000</v>
      </c>
    </row>
    <row r="165" spans="1:11">
      <c r="A165" s="690"/>
      <c r="B165" s="61"/>
      <c r="C165" s="45" t="s">
        <v>717</v>
      </c>
      <c r="D165" s="45"/>
      <c r="E165" s="140"/>
      <c r="F165" s="775"/>
      <c r="G165" s="260"/>
      <c r="H165" s="775"/>
      <c r="I165" s="421"/>
      <c r="J165" s="888"/>
      <c r="K165" s="260" t="s">
        <v>83</v>
      </c>
    </row>
    <row r="166" spans="1:11">
      <c r="A166" s="61" t="s">
        <v>1583</v>
      </c>
      <c r="B166" s="61"/>
      <c r="C166" s="45" t="s">
        <v>717</v>
      </c>
      <c r="D166" s="45"/>
      <c r="E166" s="738">
        <v>28000</v>
      </c>
      <c r="F166" s="135"/>
      <c r="G166" s="737">
        <v>0</v>
      </c>
      <c r="H166" s="135"/>
      <c r="I166" s="737">
        <v>0</v>
      </c>
      <c r="J166" s="260"/>
      <c r="K166" s="260">
        <f>ROUND(SUM(E166:I166),0)</f>
        <v>28000</v>
      </c>
    </row>
    <row r="167" spans="1:11">
      <c r="A167" s="690"/>
      <c r="B167" s="61"/>
      <c r="C167" s="45" t="s">
        <v>717</v>
      </c>
      <c r="D167" s="45"/>
      <c r="E167" s="140"/>
      <c r="F167" s="775"/>
      <c r="G167" s="260"/>
      <c r="H167" s="775"/>
      <c r="I167" s="421"/>
      <c r="J167"/>
      <c r="K167" s="260" t="s">
        <v>83</v>
      </c>
    </row>
    <row r="168" spans="1:11">
      <c r="A168" s="61" t="s">
        <v>1584</v>
      </c>
      <c r="B168" s="61"/>
      <c r="C168" s="45" t="s">
        <v>717</v>
      </c>
      <c r="D168" s="885"/>
      <c r="E168" s="738">
        <v>2000</v>
      </c>
      <c r="F168" s="135"/>
      <c r="G168" s="737">
        <v>0</v>
      </c>
      <c r="H168" s="135"/>
      <c r="I168" s="737">
        <v>0</v>
      </c>
      <c r="J168" s="260"/>
      <c r="K168" s="260">
        <f>ROUND(SUM(E168:I168),0)</f>
        <v>2000</v>
      </c>
    </row>
    <row r="169" spans="1:11">
      <c r="A169" s="61"/>
      <c r="B169" s="61"/>
      <c r="C169" s="45"/>
      <c r="D169" s="885"/>
      <c r="E169" s="260"/>
      <c r="F169" s="135"/>
      <c r="G169" s="260"/>
      <c r="H169" s="135"/>
      <c r="I169" s="260"/>
      <c r="J169" s="260"/>
      <c r="K169" s="260"/>
    </row>
    <row r="170" spans="1:11">
      <c r="A170" s="696" t="s">
        <v>1585</v>
      </c>
      <c r="B170" s="61"/>
      <c r="C170" s="45"/>
      <c r="D170" s="45"/>
      <c r="E170" s="848"/>
      <c r="F170" s="775"/>
      <c r="G170" s="421"/>
      <c r="H170" s="775"/>
      <c r="I170" s="737"/>
      <c r="J170" s="260"/>
      <c r="K170" s="260" t="s">
        <v>83</v>
      </c>
    </row>
    <row r="171" spans="1:11">
      <c r="A171" s="884"/>
      <c r="B171" s="61" t="s">
        <v>1586</v>
      </c>
      <c r="C171" s="45" t="s">
        <v>717</v>
      </c>
      <c r="D171" s="885"/>
      <c r="E171" s="738">
        <v>30050</v>
      </c>
      <c r="F171" s="135"/>
      <c r="G171" s="737">
        <v>0</v>
      </c>
      <c r="H171" s="135"/>
      <c r="I171" s="737">
        <v>212949</v>
      </c>
      <c r="J171" s="260"/>
      <c r="K171" s="260">
        <f t="shared" ref="K171:K172" si="10">ROUND(SUM(E171:I171),0)</f>
        <v>242999</v>
      </c>
    </row>
    <row r="172" spans="1:11">
      <c r="A172" s="884"/>
      <c r="B172" s="61" t="s">
        <v>1587</v>
      </c>
      <c r="C172" s="566" t="s">
        <v>83</v>
      </c>
      <c r="D172" s="45"/>
      <c r="E172" s="738">
        <v>8000</v>
      </c>
      <c r="F172" s="135"/>
      <c r="G172" s="737">
        <v>0</v>
      </c>
      <c r="H172" s="135"/>
      <c r="I172" s="737">
        <v>40000</v>
      </c>
      <c r="J172" s="260"/>
      <c r="K172" s="260">
        <f t="shared" si="10"/>
        <v>48000</v>
      </c>
    </row>
    <row r="173" spans="1:11">
      <c r="B173" t="s">
        <v>2197</v>
      </c>
      <c r="C173" s="304" t="s">
        <v>83</v>
      </c>
      <c r="D173" s="304" t="s">
        <v>83</v>
      </c>
      <c r="E173" s="738">
        <v>0</v>
      </c>
      <c r="F173" s="135"/>
      <c r="G173" s="737">
        <v>0</v>
      </c>
      <c r="H173" s="135"/>
      <c r="I173" s="737">
        <v>50000</v>
      </c>
      <c r="J173" s="260"/>
      <c r="K173" s="260">
        <f t="shared" ref="K173" si="11">ROUND(SUM(E173:I173),0)</f>
        <v>50000</v>
      </c>
    </row>
    <row r="174" spans="1:11">
      <c r="A174" s="884"/>
      <c r="B174" s="61"/>
      <c r="C174" s="45" t="s">
        <v>717</v>
      </c>
      <c r="D174" s="61"/>
      <c r="E174" s="848"/>
      <c r="F174" s="775"/>
      <c r="G174" s="421"/>
      <c r="H174" s="775"/>
      <c r="I174" s="421"/>
      <c r="J174" s="260"/>
      <c r="K174" s="260" t="s">
        <v>83</v>
      </c>
    </row>
    <row r="175" spans="1:11">
      <c r="A175" s="61" t="s">
        <v>1588</v>
      </c>
      <c r="B175" s="61"/>
      <c r="C175" s="45" t="s">
        <v>717</v>
      </c>
      <c r="D175" s="61"/>
      <c r="E175" s="738">
        <v>1000</v>
      </c>
      <c r="F175" s="135"/>
      <c r="G175" s="737">
        <v>1000</v>
      </c>
      <c r="H175" s="135"/>
      <c r="I175" s="737">
        <v>0</v>
      </c>
      <c r="J175" s="260"/>
      <c r="K175" s="260">
        <f>ROUND(SUM(E175:I175),0)</f>
        <v>2000</v>
      </c>
    </row>
    <row r="176" spans="1:11">
      <c r="A176" s="61"/>
      <c r="B176" s="61"/>
      <c r="C176" s="45"/>
      <c r="D176" s="61"/>
      <c r="E176" s="260"/>
      <c r="F176" s="775"/>
      <c r="G176" s="421"/>
      <c r="H176" s="775"/>
      <c r="I176" s="260"/>
      <c r="J176" s="260"/>
      <c r="K176" s="260"/>
    </row>
    <row r="177" spans="1:11">
      <c r="A177" s="61" t="s">
        <v>1589</v>
      </c>
      <c r="C177" s="45" t="s">
        <v>717</v>
      </c>
      <c r="D177" s="61"/>
      <c r="E177" s="738">
        <v>18750</v>
      </c>
      <c r="F177" s="135"/>
      <c r="G177" s="737">
        <v>4000</v>
      </c>
      <c r="H177" s="135"/>
      <c r="I177" s="737">
        <v>0</v>
      </c>
      <c r="J177" s="260"/>
      <c r="K177" s="260">
        <f>ROUND(SUM(E177:I177),0)</f>
        <v>22750</v>
      </c>
    </row>
    <row r="178" spans="1:11">
      <c r="A178" s="884"/>
      <c r="B178" s="61"/>
      <c r="C178" s="45"/>
      <c r="D178" s="61"/>
      <c r="E178" s="848"/>
      <c r="F178" s="775"/>
      <c r="G178" s="421"/>
      <c r="H178" s="775"/>
      <c r="I178" s="421"/>
      <c r="J178" s="662"/>
      <c r="K178" s="260" t="s">
        <v>83</v>
      </c>
    </row>
    <row r="179" spans="1:11">
      <c r="A179" t="s">
        <v>2349</v>
      </c>
      <c r="B179" s="61"/>
      <c r="C179" s="45" t="s">
        <v>717</v>
      </c>
      <c r="D179" s="45"/>
      <c r="E179" s="738">
        <v>0</v>
      </c>
      <c r="F179" s="135"/>
      <c r="G179" s="737">
        <v>0</v>
      </c>
      <c r="H179" s="135"/>
      <c r="I179" s="737">
        <v>500</v>
      </c>
      <c r="J179" s="308"/>
      <c r="K179" s="260">
        <f>ROUND(SUM(E179:I179),0)</f>
        <v>500</v>
      </c>
    </row>
    <row r="181" spans="1:11">
      <c r="A181" s="61" t="s">
        <v>1590</v>
      </c>
      <c r="B181" s="240"/>
      <c r="C181" s="45" t="s">
        <v>717</v>
      </c>
      <c r="D181" s="884"/>
      <c r="E181" s="738">
        <v>500</v>
      </c>
      <c r="F181" s="135"/>
      <c r="G181" s="737">
        <v>0</v>
      </c>
      <c r="H181" s="135"/>
      <c r="I181" s="737">
        <v>1000</v>
      </c>
      <c r="J181" s="660"/>
      <c r="K181" s="260">
        <f>ROUND(SUM(E181:I181),0)</f>
        <v>1500</v>
      </c>
    </row>
    <row r="182" spans="1:11">
      <c r="A182" s="884"/>
      <c r="B182" s="61"/>
      <c r="C182" s="45"/>
      <c r="D182" s="61"/>
      <c r="E182" s="848"/>
      <c r="F182" s="775"/>
      <c r="G182" s="421"/>
      <c r="H182" s="775"/>
      <c r="I182" s="421"/>
      <c r="J182" s="260"/>
      <c r="K182" s="260" t="s">
        <v>83</v>
      </c>
    </row>
    <row r="183" spans="1:11">
      <c r="A183" s="61" t="s">
        <v>1591</v>
      </c>
      <c r="B183" s="61"/>
      <c r="C183" s="45" t="s">
        <v>717</v>
      </c>
      <c r="D183" s="45"/>
      <c r="E183" s="848"/>
      <c r="F183" s="775"/>
      <c r="G183" s="421"/>
      <c r="H183" s="775"/>
      <c r="I183" s="421"/>
      <c r="J183" s="260"/>
      <c r="K183" s="260" t="s">
        <v>83</v>
      </c>
    </row>
    <row r="184" spans="1:11">
      <c r="A184" s="690"/>
      <c r="B184" s="61" t="s">
        <v>1592</v>
      </c>
      <c r="C184" s="45" t="s">
        <v>717</v>
      </c>
      <c r="D184" s="884"/>
      <c r="E184" s="738">
        <v>8000</v>
      </c>
      <c r="F184" s="135"/>
      <c r="G184" s="737">
        <v>0</v>
      </c>
      <c r="H184" s="135"/>
      <c r="I184" s="737">
        <v>3025</v>
      </c>
      <c r="J184" s="660"/>
      <c r="K184" s="260">
        <f t="shared" ref="K184:K194" si="12">ROUND(SUM(E184:I184),0)</f>
        <v>11025</v>
      </c>
    </row>
    <row r="185" spans="1:11">
      <c r="A185" s="690"/>
      <c r="B185" s="61" t="s">
        <v>1593</v>
      </c>
      <c r="C185" s="45" t="s">
        <v>717</v>
      </c>
      <c r="D185" s="45"/>
      <c r="E185" s="738">
        <v>11000</v>
      </c>
      <c r="F185" s="135"/>
      <c r="G185" s="737">
        <v>0</v>
      </c>
      <c r="H185" s="135"/>
      <c r="I185" s="737">
        <v>19020</v>
      </c>
      <c r="J185" s="260"/>
      <c r="K185" s="260">
        <f t="shared" si="12"/>
        <v>30020</v>
      </c>
    </row>
    <row r="186" spans="1:11">
      <c r="A186" s="690"/>
      <c r="B186" s="61" t="s">
        <v>1594</v>
      </c>
      <c r="C186" s="45" t="s">
        <v>717</v>
      </c>
      <c r="D186" s="45"/>
      <c r="E186" s="738">
        <v>25500</v>
      </c>
      <c r="F186" s="135"/>
      <c r="G186" s="737">
        <v>0</v>
      </c>
      <c r="H186" s="135"/>
      <c r="I186" s="737">
        <v>30020</v>
      </c>
      <c r="J186" s="260"/>
      <c r="K186" s="260">
        <f t="shared" si="12"/>
        <v>55520</v>
      </c>
    </row>
    <row r="187" spans="1:11">
      <c r="A187" s="690"/>
      <c r="B187" s="61" t="s">
        <v>1595</v>
      </c>
      <c r="C187" s="45" t="s">
        <v>717</v>
      </c>
      <c r="D187" s="45"/>
      <c r="E187" s="738">
        <v>5100</v>
      </c>
      <c r="F187" s="135"/>
      <c r="G187" s="737">
        <v>0</v>
      </c>
      <c r="H187" s="135"/>
      <c r="I187" s="737">
        <v>7410</v>
      </c>
      <c r="J187" s="260"/>
      <c r="K187" s="260">
        <f t="shared" si="12"/>
        <v>12510</v>
      </c>
    </row>
    <row r="188" spans="1:11">
      <c r="A188" s="690"/>
      <c r="B188" s="61" t="s">
        <v>1596</v>
      </c>
      <c r="C188" s="45" t="s">
        <v>717</v>
      </c>
      <c r="D188" s="884"/>
      <c r="E188" s="738">
        <v>7550</v>
      </c>
      <c r="F188" s="135"/>
      <c r="G188" s="737">
        <v>0</v>
      </c>
      <c r="H188" s="135"/>
      <c r="I188" s="737">
        <v>5225</v>
      </c>
      <c r="J188" s="260"/>
      <c r="K188" s="260">
        <f t="shared" si="12"/>
        <v>12775</v>
      </c>
    </row>
    <row r="189" spans="1:11">
      <c r="A189" s="690"/>
      <c r="B189" s="61" t="s">
        <v>1597</v>
      </c>
      <c r="C189" s="45" t="s">
        <v>717</v>
      </c>
      <c r="D189" s="61"/>
      <c r="E189" s="738">
        <v>45000</v>
      </c>
      <c r="F189" s="135"/>
      <c r="G189" s="737">
        <v>0</v>
      </c>
      <c r="H189" s="135"/>
      <c r="I189" s="737">
        <v>56000</v>
      </c>
      <c r="J189" s="260"/>
      <c r="K189" s="260">
        <f t="shared" si="12"/>
        <v>101000</v>
      </c>
    </row>
    <row r="190" spans="1:11">
      <c r="A190" s="690"/>
      <c r="B190" s="61" t="s">
        <v>1598</v>
      </c>
      <c r="C190" s="45" t="s">
        <v>717</v>
      </c>
      <c r="D190" s="45"/>
      <c r="E190" s="738">
        <v>11000</v>
      </c>
      <c r="F190" s="135"/>
      <c r="G190" s="737">
        <v>0</v>
      </c>
      <c r="H190" s="135"/>
      <c r="I190" s="737">
        <v>6350</v>
      </c>
      <c r="J190" s="260"/>
      <c r="K190" s="260">
        <f t="shared" si="12"/>
        <v>17350</v>
      </c>
    </row>
    <row r="191" spans="1:11" ht="15" customHeight="1">
      <c r="A191" s="690"/>
      <c r="B191" s="61" t="s">
        <v>1599</v>
      </c>
      <c r="C191" s="45" t="s">
        <v>717</v>
      </c>
      <c r="D191" s="45"/>
      <c r="E191" s="738">
        <v>3500</v>
      </c>
      <c r="F191" s="135"/>
      <c r="G191" s="737">
        <v>0</v>
      </c>
      <c r="H191" s="135"/>
      <c r="I191" s="737">
        <v>9000</v>
      </c>
      <c r="J191"/>
      <c r="K191" s="260">
        <f t="shared" si="12"/>
        <v>12500</v>
      </c>
    </row>
    <row r="192" spans="1:11" ht="15" customHeight="1">
      <c r="A192" s="690"/>
      <c r="B192" s="61" t="s">
        <v>1600</v>
      </c>
      <c r="C192" s="45" t="s">
        <v>717</v>
      </c>
      <c r="D192" s="45"/>
      <c r="E192" s="738">
        <v>31793</v>
      </c>
      <c r="F192" s="135"/>
      <c r="G192" s="737">
        <v>0</v>
      </c>
      <c r="H192" s="135"/>
      <c r="I192" s="737">
        <v>27545</v>
      </c>
      <c r="K192" s="260">
        <f t="shared" si="12"/>
        <v>59338</v>
      </c>
    </row>
    <row r="193" spans="1:11">
      <c r="B193" s="61" t="s">
        <v>1601</v>
      </c>
      <c r="C193" s="45" t="s">
        <v>717</v>
      </c>
      <c r="D193" s="45"/>
      <c r="E193" s="738">
        <v>18600</v>
      </c>
      <c r="F193" s="135"/>
      <c r="G193" s="737">
        <v>0</v>
      </c>
      <c r="H193" s="135"/>
      <c r="I193" s="737">
        <v>0</v>
      </c>
      <c r="J193" s="260"/>
      <c r="K193" s="260">
        <f t="shared" si="12"/>
        <v>18600</v>
      </c>
    </row>
    <row r="194" spans="1:11">
      <c r="B194" s="61" t="s">
        <v>1602</v>
      </c>
      <c r="C194" s="45" t="s">
        <v>717</v>
      </c>
      <c r="D194" s="45"/>
      <c r="E194" s="738">
        <v>42000</v>
      </c>
      <c r="F194" s="135"/>
      <c r="G194" s="737">
        <v>0</v>
      </c>
      <c r="H194" s="135"/>
      <c r="I194" s="737">
        <v>0</v>
      </c>
      <c r="J194" s="260"/>
      <c r="K194" s="260">
        <f t="shared" si="12"/>
        <v>42000</v>
      </c>
    </row>
    <row r="197" spans="1:11">
      <c r="A197" s="141" t="s">
        <v>77</v>
      </c>
      <c r="B197"/>
      <c r="C197" s="566"/>
      <c r="D197" s="566"/>
      <c r="E197" s="260"/>
      <c r="F197" s="260"/>
      <c r="G197" s="661"/>
      <c r="H197" s="260"/>
      <c r="I197" s="661"/>
      <c r="J197"/>
      <c r="K197" s="663" t="s">
        <v>1482</v>
      </c>
    </row>
    <row r="198" spans="1:11">
      <c r="A198" s="47" t="s">
        <v>1483</v>
      </c>
      <c r="B198"/>
      <c r="C198" s="674"/>
      <c r="D198" s="46"/>
      <c r="E198" s="150"/>
      <c r="F198" s="150"/>
      <c r="G198" s="150"/>
      <c r="H198" s="150"/>
      <c r="I198" s="150"/>
      <c r="J198"/>
      <c r="K198" s="663" t="s">
        <v>164</v>
      </c>
    </row>
    <row r="199" spans="1:11">
      <c r="A199" s="466" t="s">
        <v>2266</v>
      </c>
      <c r="B199"/>
      <c r="C199" s="675"/>
      <c r="D199" s="675"/>
      <c r="E199" s="150"/>
      <c r="F199" s="150"/>
      <c r="G199" s="150"/>
      <c r="H199" s="150"/>
      <c r="I199" s="150"/>
      <c r="J199"/>
      <c r="K199"/>
    </row>
    <row r="200" spans="1:11">
      <c r="A200" s="676"/>
      <c r="B200" s="666"/>
      <c r="C200" s="665"/>
      <c r="D200" s="172"/>
      <c r="E200" s="778"/>
      <c r="F200" s="309"/>
      <c r="G200" s="778"/>
      <c r="H200" s="309"/>
      <c r="I200" s="779"/>
      <c r="J200" s="172"/>
      <c r="K200" s="666"/>
    </row>
    <row r="201" spans="1:11">
      <c r="A201" s="468"/>
      <c r="B201" s="46"/>
      <c r="C201" s="671"/>
      <c r="D201" s="671"/>
      <c r="E201" s="779" t="s">
        <v>1485</v>
      </c>
      <c r="F201" s="781"/>
      <c r="G201" s="781"/>
      <c r="H201" s="781"/>
      <c r="I201" s="781"/>
      <c r="J201" s="671"/>
      <c r="K201" s="666" t="s">
        <v>815</v>
      </c>
    </row>
    <row r="202" spans="1:11">
      <c r="A202" s="880" t="s">
        <v>1486</v>
      </c>
      <c r="B202" s="876"/>
      <c r="C202" s="665"/>
      <c r="D202" s="172"/>
      <c r="E202" s="881" t="s">
        <v>1487</v>
      </c>
      <c r="F202" s="309"/>
      <c r="G202" s="878" t="s">
        <v>1488</v>
      </c>
      <c r="H202" s="309"/>
      <c r="I202" s="881" t="s">
        <v>1489</v>
      </c>
      <c r="J202" s="469"/>
      <c r="K202" s="879" t="s">
        <v>711</v>
      </c>
    </row>
    <row r="203" spans="1:11">
      <c r="A203" s="568"/>
      <c r="B203"/>
      <c r="C203" s="566"/>
      <c r="D203" s="566"/>
      <c r="E203" s="260"/>
      <c r="F203" s="260"/>
      <c r="G203" s="661"/>
      <c r="H203" s="260"/>
      <c r="I203" s="260"/>
      <c r="J203"/>
      <c r="K203"/>
    </row>
    <row r="204" spans="1:11">
      <c r="A204" s="690"/>
      <c r="B204" s="61" t="s">
        <v>1603</v>
      </c>
      <c r="C204" s="45" t="s">
        <v>717</v>
      </c>
      <c r="D204" s="45"/>
      <c r="E204" s="738">
        <v>19500</v>
      </c>
      <c r="F204" s="135"/>
      <c r="G204" s="737">
        <v>0</v>
      </c>
      <c r="H204" s="135"/>
      <c r="I204" s="737">
        <v>0</v>
      </c>
      <c r="J204" s="260"/>
      <c r="K204" s="260">
        <f t="shared" ref="K204:K206" si="13">ROUND(SUM(E204:I204),0)</f>
        <v>19500</v>
      </c>
    </row>
    <row r="205" spans="1:11">
      <c r="A205" s="690"/>
      <c r="B205" s="61" t="s">
        <v>1604</v>
      </c>
      <c r="C205" s="45" t="s">
        <v>717</v>
      </c>
      <c r="D205" s="45"/>
      <c r="E205" s="738">
        <v>16925</v>
      </c>
      <c r="F205" s="135"/>
      <c r="G205" s="737">
        <v>0</v>
      </c>
      <c r="H205" s="135"/>
      <c r="I205" s="737">
        <v>0</v>
      </c>
      <c r="J205" s="260"/>
      <c r="K205" s="260">
        <f t="shared" si="13"/>
        <v>16925</v>
      </c>
    </row>
    <row r="206" spans="1:11">
      <c r="A206" s="690"/>
      <c r="B206" s="61" t="s">
        <v>1605</v>
      </c>
      <c r="C206" s="45" t="s">
        <v>717</v>
      </c>
      <c r="D206" s="45"/>
      <c r="E206" s="738">
        <v>6000</v>
      </c>
      <c r="F206" s="135"/>
      <c r="G206" s="737">
        <v>0</v>
      </c>
      <c r="H206" s="135"/>
      <c r="I206" s="737">
        <v>11000</v>
      </c>
      <c r="J206" s="662"/>
      <c r="K206" s="260">
        <f t="shared" si="13"/>
        <v>17000</v>
      </c>
    </row>
    <row r="207" spans="1:11">
      <c r="A207" s="690"/>
      <c r="B207" s="61" t="s">
        <v>1606</v>
      </c>
      <c r="C207" s="45" t="s">
        <v>717</v>
      </c>
      <c r="D207" s="45"/>
      <c r="E207" s="738">
        <v>2000</v>
      </c>
      <c r="F207" s="135"/>
      <c r="G207" s="737">
        <v>0</v>
      </c>
      <c r="H207" s="135"/>
      <c r="I207" s="737">
        <v>0</v>
      </c>
      <c r="J207" s="260"/>
      <c r="K207" s="260">
        <f t="shared" ref="K207:K217" si="14">ROUND(SUM(E207:I207),0)</f>
        <v>2000</v>
      </c>
    </row>
    <row r="208" spans="1:11">
      <c r="A208" s="690"/>
      <c r="B208" s="61" t="s">
        <v>1607</v>
      </c>
      <c r="C208" s="45" t="s">
        <v>717</v>
      </c>
      <c r="D208" s="885"/>
      <c r="E208" s="738">
        <v>5000</v>
      </c>
      <c r="F208" s="135"/>
      <c r="G208" s="737">
        <v>0</v>
      </c>
      <c r="H208" s="135"/>
      <c r="I208" s="737">
        <v>60000</v>
      </c>
      <c r="J208" s="260"/>
      <c r="K208" s="260">
        <f t="shared" si="14"/>
        <v>65000</v>
      </c>
    </row>
    <row r="209" spans="1:11">
      <c r="A209" s="690"/>
      <c r="B209" s="61" t="s">
        <v>1608</v>
      </c>
      <c r="C209" s="45" t="s">
        <v>717</v>
      </c>
      <c r="D209" s="885"/>
      <c r="E209" s="738">
        <v>11000</v>
      </c>
      <c r="F209" s="135"/>
      <c r="G209" s="737">
        <v>0</v>
      </c>
      <c r="H209" s="135"/>
      <c r="I209" s="737">
        <v>0</v>
      </c>
      <c r="J209" s="471"/>
      <c r="K209" s="260">
        <f t="shared" si="14"/>
        <v>11000</v>
      </c>
    </row>
    <row r="210" spans="1:11">
      <c r="A210" s="690"/>
      <c r="B210" s="61" t="s">
        <v>1609</v>
      </c>
      <c r="C210" s="45" t="s">
        <v>717</v>
      </c>
      <c r="D210" s="45"/>
      <c r="E210" s="738">
        <v>10000</v>
      </c>
      <c r="F210" s="135"/>
      <c r="G210" s="737">
        <v>0</v>
      </c>
      <c r="H210" s="135"/>
      <c r="I210" s="737">
        <v>6000</v>
      </c>
      <c r="J210" s="660"/>
      <c r="K210" s="260">
        <f t="shared" si="14"/>
        <v>16000</v>
      </c>
    </row>
    <row r="211" spans="1:11">
      <c r="A211" s="690"/>
      <c r="B211" s="61" t="s">
        <v>1610</v>
      </c>
      <c r="C211" s="45" t="s">
        <v>717</v>
      </c>
      <c r="D211" s="884"/>
      <c r="E211" s="738">
        <v>17024</v>
      </c>
      <c r="F211" s="135"/>
      <c r="G211" s="737">
        <v>0</v>
      </c>
      <c r="H211" s="135"/>
      <c r="I211" s="737">
        <v>24093</v>
      </c>
      <c r="J211" s="660"/>
      <c r="K211" s="260">
        <f t="shared" si="14"/>
        <v>41117</v>
      </c>
    </row>
    <row r="212" spans="1:11">
      <c r="A212" s="690"/>
      <c r="B212" s="61" t="s">
        <v>1611</v>
      </c>
      <c r="C212" s="45" t="s">
        <v>717</v>
      </c>
      <c r="D212" s="61"/>
      <c r="E212" s="738">
        <v>19200</v>
      </c>
      <c r="F212" s="135"/>
      <c r="G212" s="737">
        <v>0</v>
      </c>
      <c r="H212" s="135"/>
      <c r="I212" s="737">
        <v>800</v>
      </c>
      <c r="J212" s="660"/>
      <c r="K212" s="260">
        <f t="shared" si="14"/>
        <v>20000</v>
      </c>
    </row>
    <row r="213" spans="1:11">
      <c r="A213" s="690"/>
      <c r="B213" s="61" t="s">
        <v>1612</v>
      </c>
      <c r="C213" s="45" t="s">
        <v>717</v>
      </c>
      <c r="D213" s="884"/>
      <c r="E213" s="738">
        <v>35000</v>
      </c>
      <c r="F213" s="135"/>
      <c r="G213" s="737">
        <v>0</v>
      </c>
      <c r="H213" s="135"/>
      <c r="I213" s="737">
        <v>41500</v>
      </c>
      <c r="J213" s="660"/>
      <c r="K213" s="260">
        <f t="shared" si="14"/>
        <v>76500</v>
      </c>
    </row>
    <row r="214" spans="1:11">
      <c r="A214" s="690"/>
      <c r="B214" s="61" t="s">
        <v>1613</v>
      </c>
      <c r="C214" s="45" t="s">
        <v>717</v>
      </c>
      <c r="D214" s="884"/>
      <c r="E214" s="738">
        <v>3500</v>
      </c>
      <c r="F214" s="135"/>
      <c r="G214" s="737">
        <v>0</v>
      </c>
      <c r="H214" s="135"/>
      <c r="I214" s="737">
        <v>2275</v>
      </c>
      <c r="J214" s="260"/>
      <c r="K214" s="260">
        <f t="shared" si="14"/>
        <v>5775</v>
      </c>
    </row>
    <row r="215" spans="1:11">
      <c r="A215" s="690"/>
      <c r="B215" s="61" t="s">
        <v>1614</v>
      </c>
      <c r="C215" s="45" t="s">
        <v>717</v>
      </c>
      <c r="D215" s="884"/>
      <c r="E215" s="738">
        <v>24000</v>
      </c>
      <c r="F215" s="135"/>
      <c r="G215" s="737">
        <v>0</v>
      </c>
      <c r="H215" s="135"/>
      <c r="I215" s="737">
        <v>16500</v>
      </c>
      <c r="J215" s="260"/>
      <c r="K215" s="260">
        <f t="shared" si="14"/>
        <v>40500</v>
      </c>
    </row>
    <row r="216" spans="1:11">
      <c r="A216" s="690"/>
      <c r="B216" s="61" t="s">
        <v>1615</v>
      </c>
      <c r="C216" s="45" t="s">
        <v>717</v>
      </c>
      <c r="D216" s="45"/>
      <c r="E216" s="738">
        <v>7350</v>
      </c>
      <c r="F216" s="135"/>
      <c r="G216" s="737">
        <v>0</v>
      </c>
      <c r="H216" s="135"/>
      <c r="I216" s="737">
        <v>13534</v>
      </c>
      <c r="J216" s="260"/>
      <c r="K216" s="260">
        <f t="shared" si="14"/>
        <v>20884</v>
      </c>
    </row>
    <row r="217" spans="1:11">
      <c r="A217" s="690"/>
      <c r="B217" s="61" t="s">
        <v>1616</v>
      </c>
      <c r="C217" s="45" t="s">
        <v>717</v>
      </c>
      <c r="D217" s="45"/>
      <c r="E217" s="738">
        <v>2000</v>
      </c>
      <c r="F217" s="135"/>
      <c r="G217" s="737">
        <v>0</v>
      </c>
      <c r="H217" s="135"/>
      <c r="I217" s="737">
        <v>1325</v>
      </c>
      <c r="J217" s="260"/>
      <c r="K217" s="260">
        <f t="shared" si="14"/>
        <v>3325</v>
      </c>
    </row>
    <row r="218" spans="1:11">
      <c r="A218" s="884"/>
      <c r="B218" s="61"/>
      <c r="C218" s="45" t="s">
        <v>717</v>
      </c>
      <c r="D218" s="61"/>
      <c r="E218" s="848" t="s">
        <v>83</v>
      </c>
      <c r="F218" s="848"/>
      <c r="G218" s="848"/>
      <c r="H218" s="848"/>
      <c r="I218" s="848"/>
      <c r="J218" s="260"/>
      <c r="K218" s="260" t="s">
        <v>83</v>
      </c>
    </row>
    <row r="219" spans="1:11">
      <c r="A219" s="61" t="s">
        <v>1617</v>
      </c>
      <c r="B219" s="61"/>
      <c r="C219" s="45" t="s">
        <v>717</v>
      </c>
      <c r="D219" s="45"/>
      <c r="E219" s="738">
        <v>120000</v>
      </c>
      <c r="F219" s="135"/>
      <c r="G219" s="737">
        <v>0</v>
      </c>
      <c r="H219" s="135"/>
      <c r="I219" s="737">
        <v>0</v>
      </c>
      <c r="J219" s="260"/>
      <c r="K219" s="260">
        <f t="shared" ref="K219" si="15">ROUND(SUM(E219:I219),0)</f>
        <v>120000</v>
      </c>
    </row>
    <row r="220" spans="1:11">
      <c r="A220" s="61"/>
      <c r="B220" s="61"/>
      <c r="C220" s="45" t="s">
        <v>717</v>
      </c>
      <c r="D220" s="45"/>
      <c r="E220" s="848" t="s">
        <v>83</v>
      </c>
      <c r="F220" s="848"/>
      <c r="G220" s="848"/>
      <c r="H220" s="848"/>
      <c r="I220" s="737"/>
      <c r="J220" s="260"/>
      <c r="K220" s="260" t="s">
        <v>83</v>
      </c>
    </row>
    <row r="221" spans="1:11">
      <c r="A221" t="s">
        <v>1618</v>
      </c>
      <c r="B221" s="61"/>
      <c r="C221" s="45" t="s">
        <v>717</v>
      </c>
      <c r="D221" s="45"/>
      <c r="E221" s="793" t="s">
        <v>83</v>
      </c>
      <c r="F221" s="135"/>
      <c r="G221" s="794" t="s">
        <v>83</v>
      </c>
      <c r="H221" s="135"/>
      <c r="I221" s="794" t="s">
        <v>83</v>
      </c>
      <c r="J221" s="260"/>
      <c r="K221" s="260" t="s">
        <v>83</v>
      </c>
    </row>
    <row r="222" spans="1:11">
      <c r="A222" s="61"/>
      <c r="B222" t="s">
        <v>1619</v>
      </c>
      <c r="C222" s="45" t="s">
        <v>83</v>
      </c>
      <c r="D222" s="566" t="s">
        <v>83</v>
      </c>
      <c r="E222" s="738">
        <v>5000</v>
      </c>
      <c r="F222" s="135"/>
      <c r="G222" s="737">
        <v>0</v>
      </c>
      <c r="H222" s="135"/>
      <c r="I222" s="737">
        <v>0</v>
      </c>
      <c r="J222" s="260"/>
      <c r="K222" s="260">
        <f>ROUND(SUM(E222:I222),0)</f>
        <v>5000</v>
      </c>
    </row>
    <row r="223" spans="1:11">
      <c r="B223" t="s">
        <v>1620</v>
      </c>
      <c r="C223" s="304" t="s">
        <v>83</v>
      </c>
      <c r="D223" s="304" t="s">
        <v>83</v>
      </c>
      <c r="E223" s="738">
        <v>251415</v>
      </c>
      <c r="F223" s="135"/>
      <c r="G223" s="737">
        <v>0</v>
      </c>
      <c r="H223" s="135"/>
      <c r="I223" s="737">
        <v>0</v>
      </c>
      <c r="K223" s="260">
        <f>ROUND(SUM(E223:I223),0)</f>
        <v>251415</v>
      </c>
    </row>
    <row r="224" spans="1:11">
      <c r="B224" t="s">
        <v>1621</v>
      </c>
      <c r="C224" s="304" t="s">
        <v>83</v>
      </c>
      <c r="D224" s="304" t="s">
        <v>83</v>
      </c>
      <c r="E224" s="738">
        <v>70875</v>
      </c>
      <c r="F224" s="135"/>
      <c r="G224" s="737">
        <v>1000</v>
      </c>
      <c r="H224" s="135"/>
      <c r="I224" s="737">
        <v>28000</v>
      </c>
      <c r="K224" s="260">
        <f>ROUND(SUM(E224:I224),0)</f>
        <v>99875</v>
      </c>
    </row>
    <row r="225" spans="1:12">
      <c r="L225" s="304" t="s">
        <v>83</v>
      </c>
    </row>
    <row r="226" spans="1:12">
      <c r="A226" t="s">
        <v>1622</v>
      </c>
      <c r="B226" s="61"/>
      <c r="C226" s="45" t="s">
        <v>717</v>
      </c>
      <c r="D226" s="45"/>
      <c r="E226" s="738">
        <v>1000</v>
      </c>
      <c r="F226" s="135"/>
      <c r="G226" s="737">
        <v>0</v>
      </c>
      <c r="H226" s="135"/>
      <c r="I226" s="737">
        <v>0</v>
      </c>
      <c r="J226" s="260"/>
      <c r="K226" s="260">
        <f>ROUND(SUM(E226:I226),0)</f>
        <v>1000</v>
      </c>
    </row>
    <row r="227" spans="1:12">
      <c r="A227" s="61"/>
      <c r="B227" s="61"/>
      <c r="C227" s="45"/>
      <c r="D227" s="45"/>
      <c r="E227" s="738"/>
      <c r="F227" s="135"/>
      <c r="G227" s="737"/>
      <c r="H227" s="135"/>
      <c r="I227" s="737"/>
      <c r="J227" s="260"/>
      <c r="K227" s="260"/>
    </row>
    <row r="228" spans="1:12">
      <c r="A228" s="61" t="s">
        <v>1623</v>
      </c>
      <c r="B228" s="61"/>
      <c r="C228" s="45" t="s">
        <v>717</v>
      </c>
      <c r="D228" s="45"/>
      <c r="E228" s="738">
        <v>40000</v>
      </c>
      <c r="F228" s="135"/>
      <c r="G228" s="737">
        <v>0</v>
      </c>
      <c r="H228" s="135"/>
      <c r="I228" s="737">
        <v>273090</v>
      </c>
      <c r="J228"/>
      <c r="K228" s="260">
        <f>ROUND(SUM(E228:I228),0)</f>
        <v>313090</v>
      </c>
    </row>
    <row r="229" spans="1:12">
      <c r="A229" s="61"/>
      <c r="B229" s="61"/>
      <c r="C229" s="45"/>
      <c r="D229" s="45"/>
      <c r="E229" s="848"/>
      <c r="F229" s="775"/>
      <c r="G229" s="260"/>
      <c r="H229" s="775"/>
      <c r="I229" s="421"/>
      <c r="J229" s="260"/>
      <c r="K229" s="260" t="s">
        <v>83</v>
      </c>
    </row>
    <row r="230" spans="1:12">
      <c r="A230" s="61" t="s">
        <v>1624</v>
      </c>
      <c r="B230" s="61"/>
      <c r="C230" s="45"/>
      <c r="D230" s="45"/>
      <c r="E230" s="140"/>
      <c r="F230" s="775"/>
      <c r="G230" s="421"/>
      <c r="H230" s="775"/>
      <c r="I230" s="421"/>
      <c r="J230" s="260"/>
      <c r="K230" s="260" t="s">
        <v>83</v>
      </c>
    </row>
    <row r="231" spans="1:12">
      <c r="A231" s="690"/>
      <c r="B231" s="61" t="s">
        <v>1625</v>
      </c>
      <c r="C231" s="45" t="s">
        <v>717</v>
      </c>
      <c r="D231" s="885"/>
      <c r="E231" s="738">
        <v>12000</v>
      </c>
      <c r="F231" s="135"/>
      <c r="G231" s="737">
        <v>0</v>
      </c>
      <c r="H231" s="135"/>
      <c r="I231" s="737">
        <v>0</v>
      </c>
      <c r="J231" s="260"/>
      <c r="K231" s="260">
        <f t="shared" ref="K231:K240" si="16">ROUND(SUM(E231:I231),0)</f>
        <v>12000</v>
      </c>
    </row>
    <row r="232" spans="1:12">
      <c r="A232" s="690"/>
      <c r="B232" s="61" t="s">
        <v>1626</v>
      </c>
      <c r="C232" s="45" t="s">
        <v>717</v>
      </c>
      <c r="D232" s="45"/>
      <c r="E232" s="738">
        <v>12000</v>
      </c>
      <c r="F232" s="135"/>
      <c r="G232" s="737">
        <v>0</v>
      </c>
      <c r="H232" s="135"/>
      <c r="I232" s="737">
        <v>0</v>
      </c>
      <c r="J232" s="260"/>
      <c r="K232" s="260">
        <f t="shared" si="16"/>
        <v>12000</v>
      </c>
    </row>
    <row r="233" spans="1:12">
      <c r="A233" s="690"/>
      <c r="B233" s="61" t="s">
        <v>1627</v>
      </c>
      <c r="C233" s="45" t="s">
        <v>717</v>
      </c>
      <c r="D233" s="884"/>
      <c r="E233" s="738">
        <v>45675</v>
      </c>
      <c r="F233" s="135"/>
      <c r="G233" s="737">
        <v>0</v>
      </c>
      <c r="H233" s="135"/>
      <c r="I233" s="737">
        <v>1450</v>
      </c>
      <c r="J233" s="260"/>
      <c r="K233" s="260">
        <f t="shared" si="16"/>
        <v>47125</v>
      </c>
    </row>
    <row r="234" spans="1:12">
      <c r="A234" s="690"/>
      <c r="B234" s="61" t="s">
        <v>1628</v>
      </c>
      <c r="C234" s="45" t="s">
        <v>717</v>
      </c>
      <c r="D234" s="45"/>
      <c r="E234" s="738">
        <v>50000</v>
      </c>
      <c r="F234" s="135"/>
      <c r="G234" s="737">
        <v>0</v>
      </c>
      <c r="H234" s="135"/>
      <c r="I234" s="737">
        <v>0</v>
      </c>
      <c r="J234" s="260"/>
      <c r="K234" s="260">
        <f t="shared" si="16"/>
        <v>50000</v>
      </c>
    </row>
    <row r="235" spans="1:12">
      <c r="A235" s="690"/>
      <c r="B235" s="61" t="s">
        <v>1629</v>
      </c>
      <c r="C235" s="45" t="s">
        <v>717</v>
      </c>
      <c r="D235" s="45"/>
      <c r="E235" s="738">
        <v>40000</v>
      </c>
      <c r="F235" s="135"/>
      <c r="G235" s="737">
        <v>0</v>
      </c>
      <c r="H235" s="135"/>
      <c r="I235" s="737">
        <v>0</v>
      </c>
      <c r="J235" s="260"/>
      <c r="K235" s="260">
        <f t="shared" si="16"/>
        <v>40000</v>
      </c>
    </row>
    <row r="236" spans="1:12">
      <c r="A236" s="690"/>
      <c r="B236" s="61" t="s">
        <v>1630</v>
      </c>
      <c r="C236" s="45" t="s">
        <v>717</v>
      </c>
      <c r="D236" s="45"/>
      <c r="E236" s="738">
        <v>78100</v>
      </c>
      <c r="F236" s="135"/>
      <c r="G236" s="737">
        <v>0</v>
      </c>
      <c r="H236" s="135"/>
      <c r="I236" s="737">
        <v>34500</v>
      </c>
      <c r="J236" s="260"/>
      <c r="K236" s="260">
        <f t="shared" si="16"/>
        <v>112600</v>
      </c>
    </row>
    <row r="237" spans="1:12">
      <c r="A237" s="690"/>
      <c r="B237" s="61" t="s">
        <v>1631</v>
      </c>
      <c r="C237" s="45" t="s">
        <v>717</v>
      </c>
      <c r="D237" s="61"/>
      <c r="E237" s="738">
        <v>40302.36</v>
      </c>
      <c r="F237" s="135"/>
      <c r="G237" s="737">
        <v>0</v>
      </c>
      <c r="H237" s="135"/>
      <c r="I237" s="737">
        <v>0</v>
      </c>
      <c r="J237" s="260"/>
      <c r="K237" s="260">
        <f t="shared" si="16"/>
        <v>40302</v>
      </c>
    </row>
    <row r="238" spans="1:12">
      <c r="A238" s="690"/>
      <c r="B238" s="61" t="s">
        <v>1632</v>
      </c>
      <c r="C238" s="45" t="s">
        <v>717</v>
      </c>
      <c r="D238" s="45"/>
      <c r="E238" s="738">
        <v>3000</v>
      </c>
      <c r="F238" s="135"/>
      <c r="G238" s="737">
        <v>0</v>
      </c>
      <c r="H238" s="135"/>
      <c r="I238" s="737">
        <v>0</v>
      </c>
      <c r="J238" s="260"/>
      <c r="K238" s="260">
        <f t="shared" si="16"/>
        <v>3000</v>
      </c>
    </row>
    <row r="239" spans="1:12">
      <c r="A239" s="690"/>
      <c r="B239" s="61" t="s">
        <v>1633</v>
      </c>
      <c r="C239" s="45" t="s">
        <v>717</v>
      </c>
      <c r="D239" s="45"/>
      <c r="E239" s="738">
        <v>25000</v>
      </c>
      <c r="F239" s="135"/>
      <c r="G239" s="737">
        <v>0</v>
      </c>
      <c r="H239" s="135"/>
      <c r="I239" s="737">
        <v>0</v>
      </c>
      <c r="J239" s="260"/>
      <c r="K239" s="260">
        <f t="shared" si="16"/>
        <v>25000</v>
      </c>
    </row>
    <row r="240" spans="1:12">
      <c r="A240" s="690"/>
      <c r="B240" s="61" t="s">
        <v>1634</v>
      </c>
      <c r="C240" s="45" t="s">
        <v>717</v>
      </c>
      <c r="D240" s="45"/>
      <c r="E240" s="738">
        <v>38504.75</v>
      </c>
      <c r="F240" s="135"/>
      <c r="G240" s="737">
        <v>0</v>
      </c>
      <c r="H240" s="135"/>
      <c r="I240" s="737">
        <v>0</v>
      </c>
      <c r="J240" s="662"/>
      <c r="K240" s="260">
        <f t="shared" si="16"/>
        <v>38505</v>
      </c>
    </row>
    <row r="241" spans="1:11">
      <c r="B241" s="61" t="s">
        <v>1635</v>
      </c>
      <c r="C241" s="45" t="s">
        <v>717</v>
      </c>
      <c r="D241" s="45"/>
      <c r="E241" s="738">
        <v>2000</v>
      </c>
      <c r="F241" s="135"/>
      <c r="G241" s="737">
        <v>0</v>
      </c>
      <c r="H241" s="135"/>
      <c r="I241" s="737">
        <v>0</v>
      </c>
      <c r="J241" s="260"/>
      <c r="K241" s="260">
        <f>ROUND(SUM(E241:I241),0)</f>
        <v>2000</v>
      </c>
    </row>
    <row r="245" spans="1:11">
      <c r="A245" s="677" t="s">
        <v>77</v>
      </c>
      <c r="B245"/>
      <c r="C245" s="566"/>
      <c r="D245" s="566"/>
      <c r="E245" s="661"/>
      <c r="F245" s="260"/>
      <c r="G245" s="260"/>
      <c r="H245" s="260"/>
      <c r="I245" s="260"/>
      <c r="J245"/>
      <c r="K245" s="663" t="s">
        <v>1482</v>
      </c>
    </row>
    <row r="246" spans="1:11">
      <c r="A246" s="47" t="s">
        <v>1483</v>
      </c>
      <c r="B246"/>
      <c r="C246" s="674"/>
      <c r="D246" s="46"/>
      <c r="E246" s="784"/>
      <c r="F246" s="150"/>
      <c r="G246" s="154"/>
      <c r="H246" s="150"/>
      <c r="I246" s="154"/>
      <c r="J246"/>
      <c r="K246" s="663" t="s">
        <v>164</v>
      </c>
    </row>
    <row r="247" spans="1:11">
      <c r="A247" s="675" t="s">
        <v>2266</v>
      </c>
      <c r="B247"/>
      <c r="C247" s="675"/>
      <c r="D247" s="675"/>
      <c r="E247" s="150"/>
      <c r="F247" s="150"/>
      <c r="G247" s="154"/>
      <c r="H247" s="150"/>
      <c r="I247" s="154"/>
      <c r="J247"/>
      <c r="K247"/>
    </row>
    <row r="248" spans="1:11">
      <c r="A248" s="676"/>
      <c r="B248" s="666"/>
      <c r="C248" s="665"/>
      <c r="D248" s="172"/>
      <c r="E248" s="778"/>
      <c r="F248" s="779"/>
      <c r="G248" s="778"/>
      <c r="H248" s="779"/>
      <c r="I248" s="779"/>
      <c r="J248" s="666"/>
      <c r="K248" s="666"/>
    </row>
    <row r="249" spans="1:11">
      <c r="A249" s="669"/>
      <c r="B249" s="46"/>
      <c r="C249" s="665"/>
      <c r="D249" s="665"/>
      <c r="E249" s="778" t="s">
        <v>1485</v>
      </c>
      <c r="F249" s="779"/>
      <c r="G249" s="778"/>
      <c r="H249" s="779"/>
      <c r="I249" s="778"/>
      <c r="J249" s="666"/>
      <c r="K249" s="666" t="s">
        <v>815</v>
      </c>
    </row>
    <row r="250" spans="1:11">
      <c r="A250" s="875" t="s">
        <v>1486</v>
      </c>
      <c r="B250" s="876"/>
      <c r="C250" s="665"/>
      <c r="D250" s="665"/>
      <c r="E250" s="863" t="s">
        <v>1487</v>
      </c>
      <c r="F250" s="779"/>
      <c r="G250" s="878" t="s">
        <v>1488</v>
      </c>
      <c r="H250" s="779"/>
      <c r="I250" s="878" t="s">
        <v>1489</v>
      </c>
      <c r="J250" s="667"/>
      <c r="K250" s="879" t="s">
        <v>711</v>
      </c>
    </row>
    <row r="251" spans="1:11">
      <c r="A251" s="568"/>
      <c r="B251"/>
      <c r="C251" s="566"/>
      <c r="D251" s="566"/>
      <c r="E251" s="661"/>
      <c r="F251" s="260"/>
      <c r="G251" s="260"/>
      <c r="H251" s="260"/>
      <c r="I251" s="260"/>
      <c r="J251"/>
      <c r="K251"/>
    </row>
    <row r="252" spans="1:11">
      <c r="B252" s="61" t="s">
        <v>1636</v>
      </c>
      <c r="C252" s="45" t="s">
        <v>717</v>
      </c>
      <c r="D252" s="45"/>
      <c r="E252" s="738">
        <v>19000</v>
      </c>
      <c r="F252" s="135"/>
      <c r="G252" s="737">
        <v>0</v>
      </c>
      <c r="H252" s="135"/>
      <c r="I252" s="737">
        <v>0</v>
      </c>
      <c r="J252" s="260"/>
      <c r="K252" s="260">
        <f>ROUND(SUM(E252:I252),0)</f>
        <v>19000</v>
      </c>
    </row>
    <row r="253" spans="1:11">
      <c r="A253" s="690"/>
      <c r="B253" s="61" t="s">
        <v>1637</v>
      </c>
      <c r="C253" s="45" t="s">
        <v>717</v>
      </c>
      <c r="D253" s="885"/>
      <c r="E253" s="738">
        <v>26000</v>
      </c>
      <c r="F253" s="135"/>
      <c r="G253" s="737">
        <v>0</v>
      </c>
      <c r="H253" s="135"/>
      <c r="I253" s="737">
        <v>0</v>
      </c>
      <c r="J253" s="260"/>
      <c r="K253" s="260">
        <f>ROUND(SUM(E253:I253),0)</f>
        <v>26000</v>
      </c>
    </row>
    <row r="254" spans="1:11">
      <c r="A254" s="690"/>
      <c r="B254" s="61" t="s">
        <v>1638</v>
      </c>
      <c r="C254" s="45" t="s">
        <v>717</v>
      </c>
      <c r="D254" s="45"/>
      <c r="E254" s="738">
        <v>67000</v>
      </c>
      <c r="F254" s="135"/>
      <c r="G254" s="737">
        <v>0</v>
      </c>
      <c r="H254" s="135"/>
      <c r="I254" s="737">
        <v>40</v>
      </c>
      <c r="J254" s="260"/>
      <c r="K254" s="260">
        <f t="shared" ref="K254:K257" si="17">ROUND(SUM(E254:I254),0)</f>
        <v>67040</v>
      </c>
    </row>
    <row r="255" spans="1:11">
      <c r="A255" s="690"/>
      <c r="B255" s="61" t="s">
        <v>1639</v>
      </c>
      <c r="C255" s="45" t="s">
        <v>717</v>
      </c>
      <c r="D255" s="45"/>
      <c r="E255" s="738">
        <v>60000</v>
      </c>
      <c r="F255" s="135"/>
      <c r="G255" s="737">
        <v>0</v>
      </c>
      <c r="H255" s="135"/>
      <c r="I255" s="737">
        <v>50000</v>
      </c>
      <c r="J255" s="260"/>
      <c r="K255" s="260">
        <f t="shared" si="17"/>
        <v>110000</v>
      </c>
    </row>
    <row r="256" spans="1:11">
      <c r="A256" s="690"/>
      <c r="B256" s="61"/>
      <c r="C256" s="45"/>
      <c r="D256" s="45"/>
      <c r="E256" s="155" t="s">
        <v>83</v>
      </c>
      <c r="F256" s="848"/>
      <c r="G256" s="155"/>
      <c r="H256" s="848"/>
      <c r="I256" s="848"/>
      <c r="J256" s="260"/>
      <c r="K256" s="260" t="s">
        <v>83</v>
      </c>
    </row>
    <row r="257" spans="1:11">
      <c r="A257" s="61" t="s">
        <v>1640</v>
      </c>
      <c r="B257" s="61"/>
      <c r="C257" s="45" t="s">
        <v>717</v>
      </c>
      <c r="D257" s="45"/>
      <c r="E257" s="738">
        <v>1500</v>
      </c>
      <c r="F257" s="135"/>
      <c r="G257" s="737">
        <v>0</v>
      </c>
      <c r="H257" s="135"/>
      <c r="I257" s="737">
        <v>0</v>
      </c>
      <c r="J257" s="260"/>
      <c r="K257" s="260">
        <f t="shared" si="17"/>
        <v>1500</v>
      </c>
    </row>
    <row r="258" spans="1:11">
      <c r="A258" s="884"/>
      <c r="B258" s="61"/>
      <c r="C258" s="61"/>
      <c r="D258" s="61"/>
      <c r="E258" s="848" t="s">
        <v>83</v>
      </c>
      <c r="F258" s="848"/>
      <c r="G258" s="848"/>
      <c r="H258" s="848"/>
      <c r="I258" s="848"/>
      <c r="J258" s="260"/>
      <c r="K258" s="260" t="s">
        <v>83</v>
      </c>
    </row>
    <row r="259" spans="1:11">
      <c r="A259" s="61" t="s">
        <v>1641</v>
      </c>
      <c r="B259" s="61"/>
      <c r="C259" s="45" t="s">
        <v>717</v>
      </c>
      <c r="D259" s="45"/>
      <c r="E259" s="738">
        <v>4000</v>
      </c>
      <c r="F259" s="135"/>
      <c r="G259" s="737">
        <v>0</v>
      </c>
      <c r="H259" s="135"/>
      <c r="I259" s="737">
        <v>0</v>
      </c>
      <c r="J259" s="260"/>
      <c r="K259" s="260">
        <f t="shared" ref="K259:K265" si="18">ROUND(SUM(E259:I259),0)</f>
        <v>4000</v>
      </c>
    </row>
    <row r="260" spans="1:11">
      <c r="A260" s="61"/>
      <c r="B260" s="61"/>
      <c r="C260" s="45"/>
      <c r="D260" s="45"/>
      <c r="E260" s="848" t="s">
        <v>83</v>
      </c>
      <c r="F260" s="848"/>
      <c r="G260" s="848"/>
      <c r="H260" s="848"/>
      <c r="I260" s="155"/>
      <c r="J260" s="260"/>
      <c r="K260" s="260" t="s">
        <v>83</v>
      </c>
    </row>
    <row r="261" spans="1:11">
      <c r="A261" s="696" t="s">
        <v>1658</v>
      </c>
      <c r="B261" s="61"/>
      <c r="C261" s="45" t="s">
        <v>717</v>
      </c>
      <c r="D261" s="45"/>
      <c r="E261" s="155" t="s">
        <v>83</v>
      </c>
      <c r="F261" s="848"/>
      <c r="G261" s="155"/>
      <c r="H261" s="848"/>
      <c r="I261" s="737"/>
      <c r="J261" s="662"/>
      <c r="K261" s="260" t="s">
        <v>83</v>
      </c>
    </row>
    <row r="262" spans="1:11">
      <c r="A262" s="884"/>
      <c r="B262" s="61" t="s">
        <v>1659</v>
      </c>
      <c r="C262" s="45" t="s">
        <v>717</v>
      </c>
      <c r="D262" s="884"/>
      <c r="E262" s="738">
        <v>17000</v>
      </c>
      <c r="F262" s="888" t="s">
        <v>83</v>
      </c>
      <c r="G262" s="737">
        <v>0</v>
      </c>
      <c r="H262" s="135"/>
      <c r="I262" s="737">
        <v>0</v>
      </c>
      <c r="J262" s="662"/>
      <c r="K262" s="260">
        <f>ROUND(SUM(E262:I262),0)</f>
        <v>17000</v>
      </c>
    </row>
    <row r="263" spans="1:11">
      <c r="A263" s="884"/>
      <c r="B263" s="61" t="s">
        <v>1660</v>
      </c>
      <c r="C263" s="45" t="s">
        <v>717</v>
      </c>
      <c r="D263" s="45"/>
      <c r="E263" s="738">
        <v>1750</v>
      </c>
      <c r="F263" s="135"/>
      <c r="G263" s="737">
        <v>0</v>
      </c>
      <c r="H263" s="135"/>
      <c r="I263" s="737">
        <v>0</v>
      </c>
      <c r="J263" s="260"/>
      <c r="K263" s="260">
        <f>ROUND(SUM(E263:I263),0)</f>
        <v>1750</v>
      </c>
    </row>
    <row r="264" spans="1:11">
      <c r="A264" s="61"/>
      <c r="B264" s="61"/>
      <c r="C264" s="45"/>
      <c r="D264" s="45"/>
      <c r="E264" s="848"/>
      <c r="F264" s="848"/>
      <c r="G264" s="848"/>
      <c r="H264" s="848"/>
      <c r="I264" s="155"/>
      <c r="J264" s="260"/>
      <c r="K264" s="260"/>
    </row>
    <row r="265" spans="1:11">
      <c r="A265" s="61" t="s">
        <v>1642</v>
      </c>
      <c r="B265" s="61"/>
      <c r="C265" s="45" t="s">
        <v>717</v>
      </c>
      <c r="D265" s="45"/>
      <c r="E265" s="738">
        <v>9400</v>
      </c>
      <c r="F265" s="135"/>
      <c r="G265" s="737">
        <v>7400</v>
      </c>
      <c r="H265" s="135"/>
      <c r="I265" s="737">
        <v>0</v>
      </c>
      <c r="J265" s="260"/>
      <c r="K265" s="260">
        <f t="shared" si="18"/>
        <v>16800</v>
      </c>
    </row>
    <row r="266" spans="1:11">
      <c r="B266" t="s">
        <v>2198</v>
      </c>
      <c r="C266" s="304" t="s">
        <v>83</v>
      </c>
      <c r="E266" s="738">
        <v>1700</v>
      </c>
      <c r="F266" s="135"/>
      <c r="G266" s="737">
        <v>0</v>
      </c>
      <c r="H266" s="135"/>
      <c r="I266" s="737">
        <v>0</v>
      </c>
      <c r="J266" s="260"/>
      <c r="K266" s="260">
        <f t="shared" ref="K266" si="19">ROUND(SUM(E266:I266),0)</f>
        <v>1700</v>
      </c>
    </row>
    <row r="267" spans="1:11">
      <c r="A267" s="61"/>
      <c r="B267" s="61"/>
      <c r="C267" s="45" t="s">
        <v>717</v>
      </c>
      <c r="D267" s="45"/>
      <c r="E267" s="848"/>
      <c r="F267" s="775"/>
      <c r="G267" s="421"/>
      <c r="H267" s="775"/>
      <c r="I267" s="737"/>
      <c r="J267" s="260"/>
      <c r="K267" s="260" t="s">
        <v>83</v>
      </c>
    </row>
    <row r="268" spans="1:11">
      <c r="A268" s="61" t="s">
        <v>1643</v>
      </c>
      <c r="B268" s="46"/>
      <c r="C268" s="45" t="s">
        <v>717</v>
      </c>
      <c r="D268" s="45"/>
      <c r="E268" s="848"/>
      <c r="F268" s="775"/>
      <c r="G268" s="421"/>
      <c r="H268" s="775"/>
      <c r="I268" s="737"/>
      <c r="J268" s="260"/>
      <c r="K268" s="260" t="s">
        <v>83</v>
      </c>
    </row>
    <row r="269" spans="1:11" ht="16.5" customHeight="1">
      <c r="A269" s="690"/>
      <c r="B269" s="61" t="s">
        <v>1644</v>
      </c>
      <c r="C269" s="45" t="s">
        <v>717</v>
      </c>
      <c r="D269" s="45"/>
      <c r="E269" s="738">
        <v>1000</v>
      </c>
      <c r="F269" s="135"/>
      <c r="G269" s="737">
        <v>0</v>
      </c>
      <c r="H269" s="135"/>
      <c r="I269" s="737">
        <v>20000</v>
      </c>
      <c r="J269" s="260"/>
      <c r="K269" s="260">
        <f t="shared" ref="K269:K280" si="20">ROUND(SUM(E269:I269),0)</f>
        <v>21000</v>
      </c>
    </row>
    <row r="270" spans="1:11">
      <c r="A270" s="690"/>
      <c r="B270" s="61" t="s">
        <v>1645</v>
      </c>
      <c r="C270" s="45" t="s">
        <v>717</v>
      </c>
      <c r="D270" s="45"/>
      <c r="E270" s="738">
        <v>0</v>
      </c>
      <c r="F270" s="135"/>
      <c r="G270" s="737">
        <v>0</v>
      </c>
      <c r="H270" s="135"/>
      <c r="I270" s="737">
        <v>20000</v>
      </c>
      <c r="J270" s="260"/>
      <c r="K270" s="260">
        <f t="shared" si="20"/>
        <v>20000</v>
      </c>
    </row>
    <row r="271" spans="1:11">
      <c r="A271" s="690"/>
      <c r="B271" s="61" t="s">
        <v>1646</v>
      </c>
      <c r="C271" s="45" t="s">
        <v>717</v>
      </c>
      <c r="D271" s="45"/>
      <c r="E271" s="738">
        <v>1000</v>
      </c>
      <c r="F271" s="135"/>
      <c r="G271" s="737">
        <v>0</v>
      </c>
      <c r="H271" s="135"/>
      <c r="I271" s="737">
        <v>20000</v>
      </c>
      <c r="J271" s="260"/>
      <c r="K271" s="260">
        <f t="shared" si="20"/>
        <v>21000</v>
      </c>
    </row>
    <row r="272" spans="1:11">
      <c r="A272" s="690"/>
      <c r="B272" s="61" t="s">
        <v>1647</v>
      </c>
      <c r="C272" s="45" t="s">
        <v>717</v>
      </c>
      <c r="D272" s="45"/>
      <c r="E272" s="738">
        <v>1000</v>
      </c>
      <c r="F272" s="135"/>
      <c r="G272" s="737">
        <v>0</v>
      </c>
      <c r="H272" s="135"/>
      <c r="I272" s="737">
        <v>20000</v>
      </c>
      <c r="J272" s="260"/>
      <c r="K272" s="260">
        <f t="shared" si="20"/>
        <v>21000</v>
      </c>
    </row>
    <row r="273" spans="1:11">
      <c r="A273" s="690"/>
      <c r="B273" s="61" t="s">
        <v>1648</v>
      </c>
      <c r="C273" s="45" t="s">
        <v>717</v>
      </c>
      <c r="D273" s="45"/>
      <c r="E273" s="738">
        <v>0</v>
      </c>
      <c r="F273" s="135"/>
      <c r="G273" s="737">
        <v>0</v>
      </c>
      <c r="H273" s="135"/>
      <c r="I273" s="737">
        <v>20000</v>
      </c>
      <c r="J273" s="260"/>
      <c r="K273" s="260">
        <f t="shared" si="20"/>
        <v>20000</v>
      </c>
    </row>
    <row r="274" spans="1:11">
      <c r="A274" s="690"/>
      <c r="B274" s="61" t="s">
        <v>1649</v>
      </c>
      <c r="C274" s="45" t="s">
        <v>717</v>
      </c>
      <c r="D274" s="45"/>
      <c r="E274" s="738">
        <v>0</v>
      </c>
      <c r="F274" s="135"/>
      <c r="G274" s="737">
        <v>0</v>
      </c>
      <c r="H274" s="135"/>
      <c r="I274" s="737">
        <v>20000</v>
      </c>
      <c r="J274" s="260"/>
      <c r="K274" s="260">
        <f t="shared" si="20"/>
        <v>20000</v>
      </c>
    </row>
    <row r="275" spans="1:11">
      <c r="A275" s="690"/>
      <c r="B275" s="61" t="s">
        <v>1650</v>
      </c>
      <c r="C275" s="45" t="s">
        <v>717</v>
      </c>
      <c r="D275" s="45"/>
      <c r="E275" s="738">
        <v>1000</v>
      </c>
      <c r="F275" s="135"/>
      <c r="G275" s="737">
        <v>0</v>
      </c>
      <c r="H275" s="135"/>
      <c r="I275" s="737">
        <v>20000</v>
      </c>
      <c r="J275" s="565"/>
      <c r="K275" s="260">
        <f t="shared" si="20"/>
        <v>21000</v>
      </c>
    </row>
    <row r="276" spans="1:11">
      <c r="A276" s="690"/>
      <c r="B276" s="61" t="s">
        <v>1651</v>
      </c>
      <c r="C276" s="45" t="s">
        <v>717</v>
      </c>
      <c r="D276" s="45"/>
      <c r="E276" s="738">
        <v>0</v>
      </c>
      <c r="F276" s="135"/>
      <c r="G276" s="737">
        <v>0</v>
      </c>
      <c r="H276" s="135"/>
      <c r="I276" s="737">
        <v>20000</v>
      </c>
      <c r="J276"/>
      <c r="K276" s="260">
        <f t="shared" si="20"/>
        <v>20000</v>
      </c>
    </row>
    <row r="277" spans="1:11">
      <c r="A277" s="690"/>
      <c r="B277" s="61" t="s">
        <v>1652</v>
      </c>
      <c r="C277" s="45" t="s">
        <v>717</v>
      </c>
      <c r="D277" s="45"/>
      <c r="E277" s="738">
        <v>0</v>
      </c>
      <c r="F277" s="135"/>
      <c r="G277" s="737">
        <v>0</v>
      </c>
      <c r="H277" s="135"/>
      <c r="I277" s="737">
        <v>20000</v>
      </c>
      <c r="J277" s="260"/>
      <c r="K277" s="260">
        <f t="shared" si="20"/>
        <v>20000</v>
      </c>
    </row>
    <row r="278" spans="1:11">
      <c r="A278" s="690"/>
      <c r="B278" s="61" t="s">
        <v>1653</v>
      </c>
      <c r="C278" s="45" t="s">
        <v>717</v>
      </c>
      <c r="D278" s="45"/>
      <c r="E278" s="738">
        <v>0</v>
      </c>
      <c r="F278" s="135"/>
      <c r="G278" s="737">
        <v>0</v>
      </c>
      <c r="H278" s="135"/>
      <c r="I278" s="737">
        <v>45000</v>
      </c>
      <c r="J278" s="260"/>
      <c r="K278" s="260">
        <f t="shared" si="20"/>
        <v>45000</v>
      </c>
    </row>
    <row r="279" spans="1:11">
      <c r="A279" s="690"/>
      <c r="B279" s="61" t="s">
        <v>1654</v>
      </c>
      <c r="C279" s="566" t="s">
        <v>83</v>
      </c>
      <c r="D279" s="45"/>
      <c r="E279" s="738">
        <v>0</v>
      </c>
      <c r="F279" s="135"/>
      <c r="G279" s="737">
        <v>0</v>
      </c>
      <c r="H279" s="135"/>
      <c r="I279" s="737">
        <v>4000</v>
      </c>
      <c r="J279" s="260"/>
      <c r="K279" s="260">
        <f t="shared" si="20"/>
        <v>4000</v>
      </c>
    </row>
    <row r="280" spans="1:11">
      <c r="A280" s="690"/>
      <c r="B280" s="61" t="s">
        <v>1655</v>
      </c>
      <c r="C280" s="45" t="s">
        <v>717</v>
      </c>
      <c r="D280" s="45"/>
      <c r="E280" s="738">
        <v>2000</v>
      </c>
      <c r="F280" s="135"/>
      <c r="G280" s="737">
        <v>0</v>
      </c>
      <c r="H280" s="135"/>
      <c r="I280" s="737">
        <v>28500</v>
      </c>
      <c r="J280" s="260"/>
      <c r="K280" s="260">
        <f t="shared" si="20"/>
        <v>30500</v>
      </c>
    </row>
    <row r="281" spans="1:11">
      <c r="A281" s="690"/>
      <c r="B281" s="61"/>
      <c r="C281" s="45"/>
      <c r="D281" s="45"/>
      <c r="E281" s="140"/>
      <c r="F281" s="775"/>
      <c r="G281" s="260"/>
      <c r="H281" s="775"/>
      <c r="I281" s="260"/>
      <c r="J281" s="660"/>
      <c r="K281" s="260" t="s">
        <v>83</v>
      </c>
    </row>
    <row r="282" spans="1:11">
      <c r="A282" s="61" t="s">
        <v>1656</v>
      </c>
      <c r="B282" s="61"/>
      <c r="C282" s="45"/>
      <c r="D282" s="45"/>
      <c r="E282" s="140"/>
      <c r="F282" s="135"/>
      <c r="G282" s="421"/>
      <c r="H282" s="135"/>
      <c r="I282" s="737"/>
      <c r="J282" s="260"/>
      <c r="K282" s="260" t="s">
        <v>83</v>
      </c>
    </row>
    <row r="283" spans="1:11">
      <c r="A283" s="690"/>
      <c r="B283" s="61" t="s">
        <v>1657</v>
      </c>
      <c r="C283" s="45" t="s">
        <v>717</v>
      </c>
      <c r="D283" s="885"/>
      <c r="E283" s="738">
        <v>2400000</v>
      </c>
      <c r="F283" s="135"/>
      <c r="G283" s="737">
        <v>0</v>
      </c>
      <c r="H283" s="135"/>
      <c r="I283" s="737">
        <v>2500000</v>
      </c>
      <c r="J283" s="260"/>
      <c r="K283" s="260">
        <f t="shared" ref="K283:K284" si="21">ROUND(SUM(E283:I283),0)</f>
        <v>4900000</v>
      </c>
    </row>
    <row r="284" spans="1:11">
      <c r="A284" s="566"/>
      <c r="B284" t="s">
        <v>2346</v>
      </c>
      <c r="C284" s="566" t="s">
        <v>717</v>
      </c>
      <c r="D284" s="1530"/>
      <c r="E284" s="793">
        <v>0</v>
      </c>
      <c r="F284" s="135"/>
      <c r="G284" s="794">
        <v>0</v>
      </c>
      <c r="H284" s="888" t="s">
        <v>83</v>
      </c>
      <c r="I284" s="794">
        <v>100000</v>
      </c>
      <c r="J284" s="260"/>
      <c r="K284" s="260">
        <f t="shared" si="21"/>
        <v>100000</v>
      </c>
    </row>
    <row r="286" spans="1:11">
      <c r="A286" s="61" t="s">
        <v>1661</v>
      </c>
      <c r="B286" s="61"/>
      <c r="C286" s="45" t="s">
        <v>717</v>
      </c>
      <c r="D286" s="884"/>
      <c r="E286" s="738">
        <v>15000</v>
      </c>
      <c r="F286" s="135"/>
      <c r="G286" s="737">
        <v>0</v>
      </c>
      <c r="H286" s="135"/>
      <c r="I286" s="737">
        <v>30000</v>
      </c>
      <c r="J286" s="260"/>
      <c r="K286" s="260">
        <f>ROUND(SUM(E286:I286),0)</f>
        <v>45000</v>
      </c>
    </row>
    <row r="287" spans="1:11">
      <c r="A287" s="61"/>
      <c r="B287" s="61"/>
      <c r="C287" s="45" t="s">
        <v>717</v>
      </c>
      <c r="D287" s="884"/>
      <c r="E287" s="140"/>
      <c r="F287" s="135"/>
      <c r="G287" s="260"/>
      <c r="H287" s="135"/>
      <c r="I287" s="421"/>
      <c r="J287" s="260"/>
      <c r="K287" s="260" t="s">
        <v>83</v>
      </c>
    </row>
    <row r="288" spans="1:11">
      <c r="A288" s="61" t="s">
        <v>1662</v>
      </c>
      <c r="B288" s="61"/>
      <c r="C288" s="45" t="s">
        <v>717</v>
      </c>
      <c r="D288" s="885"/>
      <c r="E288" s="738">
        <v>10000</v>
      </c>
      <c r="F288" s="135"/>
      <c r="G288" s="737">
        <v>0</v>
      </c>
      <c r="H288" s="135"/>
      <c r="I288" s="737">
        <v>0</v>
      </c>
      <c r="J288" s="260"/>
      <c r="K288" s="260">
        <f>ROUND(SUM(E288:I288),0)</f>
        <v>10000</v>
      </c>
    </row>
    <row r="289" spans="1:11">
      <c r="A289" s="61"/>
      <c r="B289" s="61"/>
      <c r="C289" s="45" t="s">
        <v>717</v>
      </c>
      <c r="D289" s="885"/>
      <c r="E289" s="140"/>
      <c r="F289" s="135"/>
      <c r="G289" s="421"/>
      <c r="H289" s="135"/>
      <c r="I289" s="737"/>
      <c r="J289" s="660"/>
      <c r="K289" s="260" t="s">
        <v>83</v>
      </c>
    </row>
    <row r="291" spans="1:11">
      <c r="A291" s="677" t="s">
        <v>77</v>
      </c>
      <c r="B291"/>
      <c r="C291" s="566"/>
      <c r="D291" s="566"/>
      <c r="E291" s="260"/>
      <c r="F291" s="260"/>
      <c r="G291" s="260"/>
      <c r="H291" s="260"/>
      <c r="I291" s="260"/>
      <c r="J291"/>
      <c r="K291" s="663" t="s">
        <v>1482</v>
      </c>
    </row>
    <row r="292" spans="1:11">
      <c r="A292" s="47" t="s">
        <v>1483</v>
      </c>
      <c r="B292"/>
      <c r="C292" s="46"/>
      <c r="D292" s="46"/>
      <c r="E292" s="150"/>
      <c r="F292" s="150"/>
      <c r="G292" s="150"/>
      <c r="H292" s="150"/>
      <c r="I292" s="150"/>
      <c r="J292"/>
      <c r="K292" s="893" t="s">
        <v>164</v>
      </c>
    </row>
    <row r="293" spans="1:11">
      <c r="A293" s="466" t="s">
        <v>2266</v>
      </c>
      <c r="B293"/>
      <c r="C293" s="466"/>
      <c r="D293" s="466"/>
      <c r="E293" s="150"/>
      <c r="F293" s="150"/>
      <c r="G293" s="150"/>
      <c r="H293" s="150"/>
      <c r="I293" s="150"/>
      <c r="J293"/>
      <c r="K293"/>
    </row>
    <row r="294" spans="1:11">
      <c r="A294"/>
      <c r="B294"/>
      <c r="C294" s="566"/>
      <c r="D294" s="566"/>
      <c r="E294" s="260"/>
      <c r="F294" s="260"/>
      <c r="G294" s="260"/>
      <c r="H294" s="260"/>
      <c r="I294" s="569"/>
      <c r="J294" s="260"/>
      <c r="K294" s="260"/>
    </row>
    <row r="295" spans="1:11">
      <c r="A295" s="468"/>
      <c r="B295" s="46"/>
      <c r="C295" s="665"/>
      <c r="D295" s="665"/>
      <c r="E295" s="778" t="s">
        <v>1485</v>
      </c>
      <c r="F295" s="309"/>
      <c r="G295" s="779"/>
      <c r="H295" s="309"/>
      <c r="I295" s="150"/>
      <c r="J295" s="172"/>
      <c r="K295" s="666" t="s">
        <v>815</v>
      </c>
    </row>
    <row r="296" spans="1:11">
      <c r="A296" s="875" t="s">
        <v>1486</v>
      </c>
      <c r="B296" s="876"/>
      <c r="C296" s="665"/>
      <c r="D296" s="172"/>
      <c r="E296" s="881" t="s">
        <v>1487</v>
      </c>
      <c r="F296" s="309"/>
      <c r="G296" s="881" t="s">
        <v>1488</v>
      </c>
      <c r="H296" s="309"/>
      <c r="I296" s="881" t="s">
        <v>1489</v>
      </c>
      <c r="J296" s="469"/>
      <c r="K296" s="879" t="s">
        <v>711</v>
      </c>
    </row>
    <row r="297" spans="1:11">
      <c r="A297" s="566"/>
      <c r="B297"/>
      <c r="C297" s="566"/>
      <c r="D297"/>
      <c r="E297" s="661"/>
      <c r="F297" s="260"/>
      <c r="G297" s="661"/>
      <c r="H297" s="260"/>
      <c r="I297" s="567"/>
      <c r="J297" s="260"/>
      <c r="K297" s="260"/>
    </row>
    <row r="298" spans="1:11">
      <c r="A298" s="61" t="s">
        <v>1663</v>
      </c>
      <c r="B298" s="61"/>
      <c r="C298" s="45" t="s">
        <v>717</v>
      </c>
      <c r="D298" s="45"/>
      <c r="E298" s="738">
        <v>30000</v>
      </c>
      <c r="F298" s="135"/>
      <c r="G298" s="737">
        <v>23100</v>
      </c>
      <c r="H298" s="135"/>
      <c r="I298" s="737">
        <v>0</v>
      </c>
      <c r="J298" s="260"/>
      <c r="K298" s="260">
        <f>ROUND(SUM(E298:I298),0)</f>
        <v>53100</v>
      </c>
    </row>
    <row r="300" spans="1:11">
      <c r="A300" s="61" t="s">
        <v>1664</v>
      </c>
      <c r="B300" s="61"/>
      <c r="C300" s="45" t="s">
        <v>717</v>
      </c>
      <c r="D300" s="45"/>
      <c r="E300" s="155"/>
      <c r="F300" s="848"/>
      <c r="G300" s="848"/>
      <c r="H300" s="848"/>
      <c r="I300" s="737"/>
      <c r="J300"/>
      <c r="K300" s="260" t="s">
        <v>83</v>
      </c>
    </row>
    <row r="301" spans="1:11">
      <c r="A301" s="690"/>
      <c r="B301" s="61" t="s">
        <v>1665</v>
      </c>
      <c r="C301" s="45" t="s">
        <v>717</v>
      </c>
      <c r="D301" s="45"/>
      <c r="E301" s="738">
        <v>300</v>
      </c>
      <c r="F301" s="135"/>
      <c r="G301" s="737">
        <v>0</v>
      </c>
      <c r="H301" s="135"/>
      <c r="I301" s="737">
        <v>0</v>
      </c>
      <c r="J301" s="260"/>
      <c r="K301" s="260">
        <f t="shared" ref="K301:K302" si="22">ROUND(SUM(E301:I301),0)</f>
        <v>300</v>
      </c>
    </row>
    <row r="302" spans="1:11">
      <c r="A302" s="690"/>
      <c r="B302" s="61" t="s">
        <v>1666</v>
      </c>
      <c r="C302" s="45" t="s">
        <v>717</v>
      </c>
      <c r="D302" s="45"/>
      <c r="E302" s="738">
        <v>22500</v>
      </c>
      <c r="F302" s="135"/>
      <c r="G302" s="737">
        <v>10000</v>
      </c>
      <c r="H302" s="135"/>
      <c r="I302" s="737">
        <v>0</v>
      </c>
      <c r="J302" s="260"/>
      <c r="K302" s="260">
        <f t="shared" si="22"/>
        <v>32500</v>
      </c>
    </row>
    <row r="303" spans="1:11">
      <c r="A303" s="690"/>
      <c r="B303" s="61" t="s">
        <v>1667</v>
      </c>
      <c r="C303" s="45" t="s">
        <v>717</v>
      </c>
      <c r="D303" s="61"/>
      <c r="E303" s="738">
        <v>50</v>
      </c>
      <c r="F303" s="135"/>
      <c r="G303" s="737">
        <v>0</v>
      </c>
      <c r="H303" s="135"/>
      <c r="I303" s="737">
        <v>0</v>
      </c>
      <c r="J303" s="260"/>
      <c r="K303" s="260">
        <f t="shared" ref="K303:K314" si="23">ROUND(SUM(E303:I303),0)</f>
        <v>50</v>
      </c>
    </row>
    <row r="304" spans="1:11">
      <c r="A304" s="690"/>
      <c r="B304" s="61" t="s">
        <v>1668</v>
      </c>
      <c r="C304" s="45" t="s">
        <v>717</v>
      </c>
      <c r="D304" s="885"/>
      <c r="E304" s="738">
        <v>5000</v>
      </c>
      <c r="F304" s="135"/>
      <c r="G304" s="737">
        <v>0</v>
      </c>
      <c r="H304" s="135"/>
      <c r="I304" s="737">
        <v>0</v>
      </c>
      <c r="J304" s="260"/>
      <c r="K304" s="260">
        <f t="shared" si="23"/>
        <v>5000</v>
      </c>
    </row>
    <row r="305" spans="1:11" s="1453" customFormat="1">
      <c r="A305" s="1454"/>
      <c r="B305" t="s">
        <v>2337</v>
      </c>
      <c r="C305" s="45" t="s">
        <v>717</v>
      </c>
      <c r="D305" s="884"/>
      <c r="E305" s="738">
        <v>300</v>
      </c>
      <c r="F305" s="135"/>
      <c r="G305" s="737">
        <v>0</v>
      </c>
      <c r="H305" s="135"/>
      <c r="I305" s="737">
        <v>0</v>
      </c>
      <c r="J305" s="260"/>
      <c r="K305" s="260">
        <f t="shared" ref="K305" si="24">ROUND(SUM(E305:I305),0)</f>
        <v>300</v>
      </c>
    </row>
    <row r="306" spans="1:11">
      <c r="A306" s="690"/>
      <c r="B306" s="61" t="s">
        <v>1669</v>
      </c>
      <c r="C306" s="45" t="s">
        <v>717</v>
      </c>
      <c r="D306" s="884"/>
      <c r="E306" s="738">
        <v>1150</v>
      </c>
      <c r="F306" s="135"/>
      <c r="G306" s="737">
        <v>0</v>
      </c>
      <c r="H306" s="135"/>
      <c r="I306" s="737">
        <v>0</v>
      </c>
      <c r="J306" s="260"/>
      <c r="K306" s="260">
        <f t="shared" si="23"/>
        <v>1150</v>
      </c>
    </row>
    <row r="307" spans="1:11">
      <c r="A307" s="690"/>
      <c r="B307" s="61" t="s">
        <v>1670</v>
      </c>
      <c r="C307" s="45" t="s">
        <v>717</v>
      </c>
      <c r="D307" s="45"/>
      <c r="E307" s="738">
        <v>590</v>
      </c>
      <c r="F307" s="135"/>
      <c r="G307" s="737">
        <v>0</v>
      </c>
      <c r="H307" s="135"/>
      <c r="I307" s="737">
        <v>0</v>
      </c>
      <c r="J307" s="260"/>
      <c r="K307" s="260">
        <f t="shared" si="23"/>
        <v>590</v>
      </c>
    </row>
    <row r="308" spans="1:11">
      <c r="A308" s="690"/>
      <c r="B308" s="61" t="s">
        <v>1671</v>
      </c>
      <c r="C308" s="45" t="s">
        <v>717</v>
      </c>
      <c r="D308" s="45"/>
      <c r="E308" s="738">
        <v>655</v>
      </c>
      <c r="F308" s="135"/>
      <c r="G308" s="737">
        <v>0</v>
      </c>
      <c r="H308" s="135"/>
      <c r="I308" s="737">
        <v>0</v>
      </c>
      <c r="J308" s="260"/>
      <c r="K308" s="260">
        <f t="shared" si="23"/>
        <v>655</v>
      </c>
    </row>
    <row r="309" spans="1:11">
      <c r="A309" s="690"/>
      <c r="B309" s="61" t="s">
        <v>1672</v>
      </c>
      <c r="C309" s="45" t="s">
        <v>717</v>
      </c>
      <c r="D309" s="45"/>
      <c r="E309" s="738">
        <v>800</v>
      </c>
      <c r="F309" s="135"/>
      <c r="G309" s="737">
        <v>0</v>
      </c>
      <c r="H309" s="135"/>
      <c r="I309" s="737">
        <v>0</v>
      </c>
      <c r="J309" s="260"/>
      <c r="K309" s="260">
        <f t="shared" si="23"/>
        <v>800</v>
      </c>
    </row>
    <row r="310" spans="1:11">
      <c r="A310" s="690"/>
      <c r="B310" s="61" t="s">
        <v>1673</v>
      </c>
      <c r="C310" s="45" t="s">
        <v>717</v>
      </c>
      <c r="D310" s="45"/>
      <c r="E310" s="738">
        <v>450</v>
      </c>
      <c r="F310" s="135"/>
      <c r="G310" s="737">
        <v>0</v>
      </c>
      <c r="H310" s="135"/>
      <c r="I310" s="737">
        <v>0</v>
      </c>
      <c r="J310" s="260"/>
      <c r="K310" s="260">
        <f t="shared" si="23"/>
        <v>450</v>
      </c>
    </row>
    <row r="311" spans="1:11">
      <c r="A311" s="690"/>
      <c r="B311" s="61" t="s">
        <v>1674</v>
      </c>
      <c r="C311" s="45" t="s">
        <v>717</v>
      </c>
      <c r="D311" s="45"/>
      <c r="E311" s="738">
        <v>1300</v>
      </c>
      <c r="F311" s="135"/>
      <c r="G311" s="737">
        <v>0</v>
      </c>
      <c r="H311" s="135"/>
      <c r="I311" s="737">
        <v>0</v>
      </c>
      <c r="J311" s="260"/>
      <c r="K311" s="260">
        <f t="shared" si="23"/>
        <v>1300</v>
      </c>
    </row>
    <row r="312" spans="1:11">
      <c r="A312" s="690"/>
      <c r="B312" s="61" t="s">
        <v>1675</v>
      </c>
      <c r="C312" s="45" t="s">
        <v>717</v>
      </c>
      <c r="D312" s="45"/>
      <c r="E312" s="738">
        <v>950</v>
      </c>
      <c r="F312" s="135"/>
      <c r="G312" s="737">
        <v>0</v>
      </c>
      <c r="H312" s="135"/>
      <c r="I312" s="737">
        <v>0</v>
      </c>
      <c r="J312" s="260"/>
      <c r="K312" s="260">
        <f t="shared" si="23"/>
        <v>950</v>
      </c>
    </row>
    <row r="313" spans="1:11">
      <c r="A313" s="690"/>
      <c r="B313" s="61" t="s">
        <v>1676</v>
      </c>
      <c r="C313" s="45" t="s">
        <v>717</v>
      </c>
      <c r="D313" s="45"/>
      <c r="E313" s="738">
        <v>500</v>
      </c>
      <c r="F313" s="135"/>
      <c r="G313" s="737">
        <v>0</v>
      </c>
      <c r="H313" s="135"/>
      <c r="I313" s="737">
        <v>0</v>
      </c>
      <c r="J313" s="260"/>
      <c r="K313" s="260">
        <f t="shared" si="23"/>
        <v>500</v>
      </c>
    </row>
    <row r="314" spans="1:11">
      <c r="A314" s="690"/>
      <c r="B314" s="61" t="s">
        <v>1677</v>
      </c>
      <c r="C314" s="45" t="s">
        <v>717</v>
      </c>
      <c r="D314" s="45"/>
      <c r="E314" s="738">
        <v>950</v>
      </c>
      <c r="F314" s="135"/>
      <c r="G314" s="737">
        <v>0</v>
      </c>
      <c r="H314" s="135"/>
      <c r="I314" s="737">
        <v>0</v>
      </c>
      <c r="J314" s="260"/>
      <c r="K314" s="260">
        <f t="shared" si="23"/>
        <v>950</v>
      </c>
    </row>
    <row r="315" spans="1:11">
      <c r="A315" s="61"/>
      <c r="B315" s="61"/>
      <c r="C315" s="45" t="s">
        <v>717</v>
      </c>
      <c r="D315" s="45"/>
      <c r="E315" s="260"/>
      <c r="F315" s="775"/>
      <c r="G315" s="421"/>
      <c r="H315" s="775"/>
      <c r="I315" s="737"/>
      <c r="J315" s="260"/>
      <c r="K315" s="260" t="s">
        <v>83</v>
      </c>
    </row>
    <row r="316" spans="1:11">
      <c r="A316" s="61" t="s">
        <v>1678</v>
      </c>
      <c r="B316" s="61"/>
      <c r="C316" s="45" t="s">
        <v>717</v>
      </c>
      <c r="D316" s="45"/>
      <c r="E316" s="738">
        <v>1550</v>
      </c>
      <c r="F316" s="135"/>
      <c r="G316" s="737">
        <v>0</v>
      </c>
      <c r="H316" s="135"/>
      <c r="I316" s="737">
        <v>200000</v>
      </c>
      <c r="J316" s="308"/>
      <c r="K316" s="260">
        <f>ROUND(SUM(E316:I316),0)</f>
        <v>201550</v>
      </c>
    </row>
    <row r="317" spans="1:11">
      <c r="A317" s="61"/>
      <c r="B317" s="61"/>
      <c r="C317" s="45"/>
      <c r="D317" s="45"/>
      <c r="E317" s="738"/>
      <c r="F317" s="135"/>
      <c r="G317" s="737"/>
      <c r="H317" s="135"/>
      <c r="I317" s="737"/>
      <c r="J317" s="308"/>
      <c r="K317" s="260"/>
    </row>
    <row r="318" spans="1:11">
      <c r="A318" s="61" t="s">
        <v>1679</v>
      </c>
      <c r="B318" s="61"/>
      <c r="C318" s="45" t="s">
        <v>717</v>
      </c>
      <c r="D318" s="45"/>
      <c r="E318" s="738">
        <v>0</v>
      </c>
      <c r="F318" s="135"/>
      <c r="G318" s="737">
        <v>0</v>
      </c>
      <c r="H318" s="135"/>
      <c r="I318" s="737">
        <v>15000</v>
      </c>
      <c r="J318" s="260"/>
      <c r="K318" s="260">
        <f>ROUND(SUM(E318:I318),0)</f>
        <v>15000</v>
      </c>
    </row>
    <row r="319" spans="1:11">
      <c r="A319" s="61"/>
      <c r="B319" s="61"/>
      <c r="C319" s="45" t="s">
        <v>717</v>
      </c>
      <c r="D319" s="45"/>
      <c r="E319" s="848"/>
      <c r="F319" s="848"/>
      <c r="G319" s="155"/>
      <c r="H319" s="848"/>
      <c r="I319" s="155"/>
      <c r="J319" s="260"/>
      <c r="K319" s="260" t="s">
        <v>83</v>
      </c>
    </row>
    <row r="320" spans="1:11">
      <c r="A320" s="884"/>
      <c r="B320" s="61"/>
      <c r="C320" s="45" t="s">
        <v>717</v>
      </c>
      <c r="D320" s="45"/>
      <c r="E320" s="736"/>
      <c r="F320" s="734"/>
      <c r="G320" s="736"/>
      <c r="H320" s="734"/>
      <c r="I320" s="733"/>
      <c r="J320" s="260"/>
      <c r="K320" s="260"/>
    </row>
    <row r="321" spans="1:11" ht="16.5" thickBot="1">
      <c r="A321" s="47" t="s">
        <v>1680</v>
      </c>
      <c r="B321" s="46"/>
      <c r="C321" s="45" t="s">
        <v>717</v>
      </c>
      <c r="D321" s="472"/>
      <c r="E321" s="843">
        <f>ROUND(SUM(E12:E320),0)</f>
        <v>4535370</v>
      </c>
      <c r="F321" s="844"/>
      <c r="G321" s="843">
        <f>ROUND(SUM(G12:G320),0)</f>
        <v>60150</v>
      </c>
      <c r="H321" s="844"/>
      <c r="I321" s="843">
        <f>ROUND(SUM(I12:I320),0)</f>
        <v>14019146</v>
      </c>
      <c r="J321" s="260"/>
      <c r="K321" s="258">
        <f>ROUND(SUM(K12:K320),0)</f>
        <v>18614666</v>
      </c>
    </row>
    <row r="322" spans="1:11" ht="16.5" thickTop="1"/>
    <row r="325" spans="1:11">
      <c r="I325" s="304" t="s">
        <v>83</v>
      </c>
    </row>
    <row r="326" spans="1:11">
      <c r="I326" s="1287" t="s">
        <v>83</v>
      </c>
    </row>
    <row r="328" spans="1:11">
      <c r="A328"/>
      <c r="B328"/>
      <c r="C328" s="566"/>
      <c r="D328"/>
      <c r="E328" s="661"/>
      <c r="F328" s="260"/>
      <c r="G328" s="260"/>
      <c r="H328" s="260"/>
      <c r="I328" s="567"/>
      <c r="J328" s="260"/>
      <c r="K328" s="260"/>
    </row>
    <row r="329" spans="1:11">
      <c r="A329"/>
      <c r="B329"/>
      <c r="C329" s="566"/>
      <c r="D329"/>
      <c r="E329" s="661"/>
      <c r="F329" s="260"/>
      <c r="G329" s="660"/>
      <c r="H329" s="260"/>
      <c r="I329" s="668"/>
      <c r="J329" s="260"/>
      <c r="K329" s="260"/>
    </row>
    <row r="330" spans="1:11">
      <c r="A330"/>
      <c r="B330"/>
      <c r="C330" s="566"/>
      <c r="D330" s="566"/>
      <c r="E330" s="661"/>
      <c r="F330" s="260"/>
      <c r="G330" s="660"/>
      <c r="H330" s="260"/>
      <c r="I330" s="661"/>
      <c r="J330" s="260"/>
      <c r="K330" s="260"/>
    </row>
    <row r="331" spans="1:11">
      <c r="A331"/>
      <c r="B331"/>
      <c r="C331" s="566"/>
      <c r="D331" s="566"/>
      <c r="E331" s="260"/>
      <c r="F331" s="260"/>
      <c r="G331" s="660"/>
      <c r="H331" s="260"/>
      <c r="I331" s="567"/>
      <c r="J331" s="260"/>
      <c r="K331" s="260"/>
    </row>
    <row r="332" spans="1:11">
      <c r="A332"/>
      <c r="B332"/>
      <c r="C332" s="566"/>
      <c r="D332" s="566"/>
      <c r="E332" s="661"/>
      <c r="F332" s="260"/>
      <c r="G332" s="660"/>
      <c r="H332" s="260"/>
      <c r="I332"/>
      <c r="J332" s="260"/>
      <c r="K332" s="260"/>
    </row>
    <row r="333" spans="1:11">
      <c r="A333" s="566"/>
      <c r="B333"/>
      <c r="C333" s="566"/>
      <c r="D333" s="566"/>
      <c r="E333" s="660"/>
      <c r="F333" s="260"/>
      <c r="G333" s="567"/>
      <c r="H333" s="260"/>
      <c r="I333" s="567"/>
      <c r="J333" s="260"/>
      <c r="K333" s="260"/>
    </row>
    <row r="334" spans="1:11">
      <c r="A334" s="568"/>
      <c r="B334"/>
      <c r="C334" s="566"/>
      <c r="D334" s="566"/>
      <c r="E334" s="660"/>
      <c r="F334" s="260"/>
      <c r="G334" s="567"/>
      <c r="H334" s="260"/>
      <c r="I334" s="567"/>
      <c r="J334" s="260"/>
      <c r="K334" s="260"/>
    </row>
    <row r="335" spans="1:11">
      <c r="A335" s="47"/>
      <c r="B335" s="46"/>
      <c r="C335" s="566"/>
      <c r="D335" s="472"/>
      <c r="E335" s="42"/>
      <c r="F335" s="308"/>
      <c r="G335" s="709"/>
      <c r="H335" s="308"/>
      <c r="I335" s="709"/>
      <c r="J335" s="308"/>
      <c r="K335" s="260"/>
    </row>
  </sheetData>
  <mergeCells count="1">
    <mergeCell ref="A7:K7"/>
  </mergeCells>
  <printOptions horizontalCentered="1"/>
  <pageMargins left="0.33" right="0.5" top="0.5" bottom="0.25" header="0.5" footer="0.25"/>
  <pageSetup scale="68" firstPageNumber="124" orientation="landscape" useFirstPageNumber="1" r:id="rId1"/>
  <headerFooter scaleWithDoc="0">
    <oddFooter>&amp;R&amp;8&amp;P</oddFooter>
  </headerFooter>
  <rowBreaks count="6" manualBreakCount="6">
    <brk id="49" max="10" man="1"/>
    <brk id="98" max="10" man="1"/>
    <brk id="148" max="10" man="1"/>
    <brk id="196" max="10" man="1"/>
    <brk id="244" max="10" man="1"/>
    <brk id="290" max="10" man="1"/>
  </rowBreaks>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ntry="1"/>
  <dimension ref="A1:U66"/>
  <sheetViews>
    <sheetView showGridLines="0" zoomScaleNormal="100" workbookViewId="0"/>
  </sheetViews>
  <sheetFormatPr defaultColWidth="9.77734375" defaultRowHeight="12.75"/>
  <cols>
    <col min="1" max="1" width="32.77734375" style="1288" customWidth="1"/>
    <col min="2" max="2" width="1.77734375" style="1288" customWidth="1"/>
    <col min="3" max="3" width="11.21875" style="1288" customWidth="1"/>
    <col min="4" max="4" width="1.77734375" style="1288" customWidth="1"/>
    <col min="5" max="5" width="11.21875" style="1288" customWidth="1"/>
    <col min="6" max="6" width="1.77734375" style="1288" customWidth="1"/>
    <col min="7" max="7" width="11.21875" style="1288" customWidth="1"/>
    <col min="8" max="8" width="1.77734375" style="1288" customWidth="1"/>
    <col min="9" max="9" width="11.21875" style="1288" customWidth="1"/>
    <col min="10" max="10" width="1.77734375" style="1288" customWidth="1"/>
    <col min="11" max="11" width="11.21875" style="1288" customWidth="1"/>
    <col min="12" max="12" width="1.77734375" style="1288" customWidth="1"/>
    <col min="13" max="13" width="11.21875" style="1288" customWidth="1"/>
    <col min="14" max="14" width="1.77734375" style="1288" customWidth="1"/>
    <col min="15" max="15" width="11.21875" style="1288" customWidth="1"/>
    <col min="16" max="16" width="1.77734375" style="1288" customWidth="1"/>
    <col min="17" max="17" width="11.21875" style="1288" customWidth="1"/>
    <col min="18" max="18" width="1.77734375" style="1288" customWidth="1"/>
    <col min="19" max="19" width="11.21875" style="1288" customWidth="1"/>
    <col min="20" max="20" width="1.77734375" style="1288" customWidth="1"/>
    <col min="21" max="21" width="11.21875" style="1288" customWidth="1"/>
    <col min="22" max="16384" width="9.77734375" style="1288"/>
  </cols>
  <sheetData>
    <row r="1" spans="1:21" ht="15">
      <c r="A1" s="342" t="s">
        <v>76</v>
      </c>
    </row>
    <row r="3" spans="1:21" ht="20.85" customHeight="1">
      <c r="A3" s="1291" t="s">
        <v>77</v>
      </c>
      <c r="B3" s="33"/>
      <c r="C3" s="33"/>
      <c r="D3" s="1293"/>
      <c r="E3" s="33"/>
      <c r="F3" s="33"/>
      <c r="G3" s="33"/>
      <c r="H3" s="1293"/>
      <c r="I3" s="1293"/>
      <c r="J3" s="1293"/>
      <c r="K3" s="1293"/>
      <c r="L3" s="1293"/>
      <c r="M3" s="1293"/>
      <c r="N3" s="1293"/>
      <c r="O3" s="1293"/>
      <c r="P3" s="1293"/>
      <c r="Q3" s="1293"/>
    </row>
    <row r="4" spans="1:21" ht="20.85" customHeight="1">
      <c r="A4" s="1291" t="s">
        <v>78</v>
      </c>
      <c r="B4" s="33"/>
      <c r="C4" s="33"/>
      <c r="D4" s="1293"/>
      <c r="E4" s="33"/>
      <c r="F4" s="33"/>
      <c r="G4" s="33"/>
      <c r="H4" s="1293"/>
      <c r="I4" s="1293"/>
      <c r="J4" s="1293"/>
      <c r="K4" s="1293"/>
      <c r="L4" s="1293"/>
      <c r="M4" s="1293"/>
      <c r="N4" s="1293"/>
      <c r="O4" s="1293"/>
      <c r="P4" s="1293"/>
      <c r="Q4" s="1293"/>
    </row>
    <row r="5" spans="1:21" ht="20.85" customHeight="1">
      <c r="A5" s="1294" t="s">
        <v>215</v>
      </c>
      <c r="B5" s="33"/>
      <c r="C5" s="33"/>
      <c r="D5" s="1293"/>
      <c r="E5" s="33"/>
      <c r="F5" s="33"/>
      <c r="G5" s="33"/>
      <c r="H5" s="1293"/>
      <c r="I5" s="1293"/>
      <c r="J5" s="1293"/>
      <c r="K5" s="1293"/>
      <c r="L5" s="1293"/>
      <c r="M5" s="1293"/>
      <c r="N5" s="1293"/>
      <c r="P5" s="1295"/>
      <c r="U5" s="1296" t="s">
        <v>216</v>
      </c>
    </row>
    <row r="6" spans="1:21" ht="20.85" customHeight="1">
      <c r="A6" s="1294" t="s">
        <v>2268</v>
      </c>
      <c r="B6" s="33"/>
      <c r="C6" s="33"/>
      <c r="D6" s="1293"/>
      <c r="E6" s="33"/>
      <c r="F6" s="33"/>
      <c r="G6" s="33"/>
      <c r="H6" s="1293"/>
      <c r="I6" s="1293"/>
      <c r="J6" s="1293"/>
      <c r="K6" s="1293"/>
      <c r="L6" s="1293"/>
      <c r="M6" s="1293"/>
      <c r="N6" s="1293"/>
      <c r="O6" s="1293"/>
      <c r="P6" s="1293"/>
      <c r="Q6" s="1293"/>
    </row>
    <row r="7" spans="1:21" ht="16.350000000000001" customHeight="1">
      <c r="A7" s="723" t="s">
        <v>81</v>
      </c>
      <c r="B7" s="33"/>
      <c r="C7" s="33"/>
      <c r="D7" s="1293"/>
      <c r="E7" s="33"/>
      <c r="F7" s="33"/>
      <c r="G7" s="33"/>
      <c r="H7" s="1293"/>
      <c r="I7" s="1293"/>
      <c r="J7" s="1293"/>
      <c r="K7" s="1293"/>
      <c r="L7" s="1293"/>
      <c r="M7" s="1293"/>
      <c r="N7" s="1293"/>
      <c r="O7" s="1293"/>
      <c r="P7" s="1293"/>
      <c r="Q7" s="1293"/>
    </row>
    <row r="8" spans="1:21">
      <c r="A8" s="1293"/>
      <c r="B8" s="1293"/>
      <c r="C8" s="1293"/>
      <c r="D8" s="1293"/>
      <c r="E8" s="1293"/>
      <c r="F8" s="1293"/>
      <c r="G8" s="1293"/>
      <c r="H8" s="1293"/>
      <c r="I8" s="1293"/>
      <c r="J8" s="1293"/>
      <c r="K8" s="1293"/>
      <c r="L8" s="1293"/>
      <c r="M8" s="1293"/>
      <c r="N8" s="1293"/>
      <c r="O8" s="1293"/>
    </row>
    <row r="9" spans="1:21" ht="3" customHeight="1">
      <c r="A9" s="1293"/>
      <c r="B9" s="1293"/>
      <c r="C9" s="1293"/>
      <c r="D9" s="1293"/>
      <c r="E9" s="1293"/>
      <c r="F9" s="1293"/>
      <c r="G9" s="1293"/>
      <c r="H9" s="1293"/>
      <c r="I9" s="1293"/>
      <c r="J9" s="1293"/>
      <c r="K9" s="1293"/>
      <c r="L9" s="1293"/>
      <c r="M9" s="1293"/>
      <c r="N9" s="1293"/>
      <c r="O9" s="1293"/>
    </row>
    <row r="10" spans="1:21" ht="14.1" customHeight="1">
      <c r="A10" s="33"/>
      <c r="B10" s="1297"/>
      <c r="C10" s="1298" t="s">
        <v>217</v>
      </c>
      <c r="D10" s="1290"/>
      <c r="E10" s="1298" t="s">
        <v>218</v>
      </c>
      <c r="F10" s="1290"/>
      <c r="G10" s="1298" t="s">
        <v>219</v>
      </c>
      <c r="H10" s="1290"/>
      <c r="I10" s="1298" t="s">
        <v>220</v>
      </c>
      <c r="J10" s="1290"/>
      <c r="K10" s="1298" t="s">
        <v>221</v>
      </c>
      <c r="L10" s="1290"/>
      <c r="M10" s="1298" t="s">
        <v>87</v>
      </c>
      <c r="N10" s="1290"/>
      <c r="O10" s="1298" t="s">
        <v>86</v>
      </c>
      <c r="P10" s="1290"/>
      <c r="Q10" s="1298" t="s">
        <v>2117</v>
      </c>
      <c r="R10" s="1290"/>
      <c r="S10" s="1298" t="s">
        <v>2187</v>
      </c>
      <c r="T10" s="1290"/>
      <c r="U10" s="1298" t="s">
        <v>2265</v>
      </c>
    </row>
    <row r="11" spans="1:21" ht="14.25" customHeight="1">
      <c r="A11" s="35" t="s">
        <v>222</v>
      </c>
      <c r="B11" s="33"/>
    </row>
    <row r="12" spans="1:21" s="14" customFormat="1" ht="14.1" customHeight="1">
      <c r="A12" s="1299" t="s">
        <v>223</v>
      </c>
      <c r="B12" s="1300" t="s">
        <v>83</v>
      </c>
      <c r="C12" s="275">
        <v>37523891</v>
      </c>
      <c r="E12" s="275">
        <v>40269241</v>
      </c>
      <c r="G12" s="275">
        <v>41084099</v>
      </c>
      <c r="I12" s="275">
        <v>43118278</v>
      </c>
      <c r="K12" s="275">
        <v>44218244</v>
      </c>
      <c r="M12" s="275">
        <v>53327759</v>
      </c>
      <c r="O12" s="275">
        <v>52476669</v>
      </c>
      <c r="Q12" s="275">
        <v>54699605</v>
      </c>
      <c r="S12" s="275">
        <v>59826597</v>
      </c>
      <c r="U12" s="275">
        <f>'SCH 2'!T16</f>
        <v>64680111</v>
      </c>
    </row>
    <row r="13" spans="1:21" ht="14.1" customHeight="1">
      <c r="A13" s="1301" t="s">
        <v>2137</v>
      </c>
      <c r="B13" s="1302" t="s">
        <v>83</v>
      </c>
      <c r="C13" s="54">
        <v>14971822</v>
      </c>
      <c r="D13" s="1303"/>
      <c r="E13" s="54">
        <v>17781120</v>
      </c>
      <c r="F13" s="1303"/>
      <c r="G13" s="54">
        <v>14009873</v>
      </c>
      <c r="H13" s="1303"/>
      <c r="I13" s="54">
        <v>17025034</v>
      </c>
      <c r="J13" s="1303"/>
      <c r="K13" s="54">
        <v>16441248</v>
      </c>
      <c r="L13" s="1303"/>
      <c r="M13" s="54">
        <v>21665899</v>
      </c>
      <c r="N13" s="1303"/>
      <c r="O13" s="54">
        <v>18428112</v>
      </c>
      <c r="P13" s="1303"/>
      <c r="Q13" s="54">
        <v>10779552</v>
      </c>
      <c r="R13" s="1303"/>
      <c r="S13" s="54">
        <v>12298866</v>
      </c>
      <c r="T13" s="1303"/>
      <c r="U13" s="54">
        <f>'SCH 2'!T17</f>
        <v>14874609</v>
      </c>
    </row>
    <row r="14" spans="1:21" ht="14.1" customHeight="1">
      <c r="A14" s="1301" t="s">
        <v>224</v>
      </c>
      <c r="B14" s="1302" t="s">
        <v>83</v>
      </c>
      <c r="C14" s="54">
        <v>2616198</v>
      </c>
      <c r="D14" s="1303"/>
      <c r="E14" s="54">
        <v>2538951</v>
      </c>
      <c r="F14" s="1303"/>
      <c r="G14" s="54">
        <v>2746012</v>
      </c>
      <c r="H14" s="1303"/>
      <c r="I14" s="54">
        <v>3482091</v>
      </c>
      <c r="J14" s="1303"/>
      <c r="K14" s="54">
        <v>3606032</v>
      </c>
      <c r="L14" s="1303"/>
      <c r="M14" s="54">
        <v>4631146</v>
      </c>
      <c r="N14" s="1303"/>
      <c r="O14" s="54">
        <v>5450325</v>
      </c>
      <c r="P14" s="1303"/>
      <c r="Q14" s="54">
        <v>3761317</v>
      </c>
      <c r="R14" s="1303"/>
      <c r="S14" s="54">
        <v>3763814</v>
      </c>
      <c r="T14" s="1303"/>
      <c r="U14" s="54">
        <f>'SCH 2'!T18</f>
        <v>4710751</v>
      </c>
    </row>
    <row r="15" spans="1:21" ht="14.1" customHeight="1">
      <c r="A15" s="1301" t="s">
        <v>225</v>
      </c>
      <c r="B15" s="1302" t="s">
        <v>83</v>
      </c>
      <c r="C15" s="54">
        <v>-851242</v>
      </c>
      <c r="D15" s="1303"/>
      <c r="E15" s="54">
        <v>-855954</v>
      </c>
      <c r="F15" s="1303"/>
      <c r="G15" s="54">
        <v>-1135335</v>
      </c>
      <c r="H15" s="1303"/>
      <c r="I15" s="54">
        <v>-1117314</v>
      </c>
      <c r="J15" s="1303"/>
      <c r="K15" s="54">
        <v>-1192318</v>
      </c>
      <c r="L15" s="1303"/>
      <c r="M15" s="54">
        <v>-1122288</v>
      </c>
      <c r="N15" s="1303"/>
      <c r="O15" s="54">
        <v>-2008097</v>
      </c>
      <c r="P15" s="1303"/>
      <c r="Q15" s="54">
        <v>-1253386</v>
      </c>
      <c r="R15" s="1303"/>
      <c r="S15" s="54">
        <v>-1369673</v>
      </c>
      <c r="T15" s="1303"/>
      <c r="U15" s="54">
        <f>'SCH 2'!T19</f>
        <v>-1596566</v>
      </c>
    </row>
    <row r="16" spans="1:21" ht="14.25" customHeight="1">
      <c r="A16" s="1301" t="s">
        <v>226</v>
      </c>
      <c r="B16" s="1302" t="s">
        <v>83</v>
      </c>
      <c r="C16" s="54">
        <v>1405964</v>
      </c>
      <c r="D16" s="1303"/>
      <c r="E16" s="54">
        <v>1446472</v>
      </c>
      <c r="F16" s="1303"/>
      <c r="G16" s="54">
        <v>1332835</v>
      </c>
      <c r="H16" s="1303"/>
      <c r="I16" s="54">
        <v>1357370</v>
      </c>
      <c r="J16" s="1303"/>
      <c r="K16" s="54">
        <v>1263856</v>
      </c>
      <c r="L16" s="1303"/>
      <c r="M16" s="54">
        <v>1494067</v>
      </c>
      <c r="N16" s="1303"/>
      <c r="O16" s="54">
        <v>1792116</v>
      </c>
      <c r="P16" s="1303"/>
      <c r="Q16" s="54">
        <v>1757363</v>
      </c>
      <c r="R16" s="1303"/>
      <c r="S16" s="54">
        <v>1842421</v>
      </c>
      <c r="T16" s="1303"/>
      <c r="U16" s="54">
        <f>'SCH 2'!T20</f>
        <v>2016706</v>
      </c>
    </row>
    <row r="17" spans="1:21" ht="14.25" customHeight="1">
      <c r="A17" s="1301" t="s">
        <v>227</v>
      </c>
      <c r="B17" s="1302" t="s">
        <v>83</v>
      </c>
      <c r="C17" s="54">
        <v>0</v>
      </c>
      <c r="D17" s="1303"/>
      <c r="E17" s="54">
        <v>0</v>
      </c>
      <c r="F17" s="1303"/>
      <c r="G17" s="54">
        <v>53</v>
      </c>
      <c r="H17" s="1303"/>
      <c r="I17" s="54">
        <v>0</v>
      </c>
      <c r="J17" s="1303"/>
      <c r="K17" s="54">
        <v>0</v>
      </c>
      <c r="L17" s="1303"/>
      <c r="M17" s="54">
        <v>0</v>
      </c>
      <c r="N17" s="1303"/>
      <c r="O17" s="54">
        <v>0</v>
      </c>
      <c r="P17" s="1303"/>
      <c r="Q17" s="54">
        <v>0</v>
      </c>
      <c r="R17" s="1303"/>
      <c r="S17" s="54">
        <v>0</v>
      </c>
      <c r="T17" s="1303"/>
      <c r="U17" s="54">
        <v>0</v>
      </c>
    </row>
    <row r="18" spans="1:21" ht="16.350000000000001" customHeight="1">
      <c r="A18" s="1301" t="s">
        <v>228</v>
      </c>
      <c r="B18" s="1302" t="s">
        <v>83</v>
      </c>
      <c r="C18" s="461">
        <f>ROUND(SUM(C11:C17),0)</f>
        <v>55666633</v>
      </c>
      <c r="D18" s="1303"/>
      <c r="E18" s="461">
        <f>ROUND(SUM(E11:E17),0)</f>
        <v>61179830</v>
      </c>
      <c r="F18" s="1303"/>
      <c r="G18" s="461">
        <f>ROUND(SUM(G11:G17),0)</f>
        <v>58037537</v>
      </c>
      <c r="H18" s="1303"/>
      <c r="I18" s="461">
        <f>ROUND(SUM(I11:I17),0)</f>
        <v>63865459</v>
      </c>
      <c r="J18" s="1303"/>
      <c r="K18" s="461">
        <f>ROUND(SUM(K11:K17),0)</f>
        <v>64337062</v>
      </c>
      <c r="L18" s="1303"/>
      <c r="M18" s="461">
        <f>ROUND(SUM(M11:M17),0)</f>
        <v>79996583</v>
      </c>
      <c r="N18" s="1303"/>
      <c r="O18" s="461">
        <f>ROUND(SUM(O11:O17),0)</f>
        <v>76139125</v>
      </c>
      <c r="P18" s="1303"/>
      <c r="Q18" s="461">
        <f>ROUND(SUM(Q11:Q17),0)</f>
        <v>69744451</v>
      </c>
      <c r="R18" s="1303"/>
      <c r="S18" s="461">
        <f>ROUND(SUM(S11:S17),0)</f>
        <v>76362025</v>
      </c>
      <c r="T18" s="1303"/>
      <c r="U18" s="461">
        <f>ROUND(SUM(U11:U17),0)</f>
        <v>84685611</v>
      </c>
    </row>
    <row r="19" spans="1:21" ht="14.1" customHeight="1">
      <c r="A19" s="1301" t="s">
        <v>229</v>
      </c>
      <c r="B19" s="1302" t="s">
        <v>83</v>
      </c>
      <c r="C19" s="54">
        <v>-8100689</v>
      </c>
      <c r="D19" s="1303"/>
      <c r="E19" s="54">
        <v>-9678493</v>
      </c>
      <c r="F19" s="1303"/>
      <c r="G19" s="54">
        <v>-9950148</v>
      </c>
      <c r="H19" s="1303"/>
      <c r="I19" s="54">
        <v>-10206057</v>
      </c>
      <c r="J19" s="1303"/>
      <c r="K19" s="54">
        <v>-9370392</v>
      </c>
      <c r="L19" s="1303"/>
      <c r="M19" s="54">
        <v>-9259241</v>
      </c>
      <c r="N19" s="1303"/>
      <c r="O19" s="54">
        <v>-17363453</v>
      </c>
      <c r="P19" s="1303"/>
      <c r="Q19" s="54">
        <v>-15904374</v>
      </c>
      <c r="R19" s="1303"/>
      <c r="S19" s="54">
        <v>-15160293</v>
      </c>
      <c r="T19" s="1303"/>
      <c r="U19" s="54">
        <f>'SCH 2'!T24</f>
        <v>-17274743</v>
      </c>
    </row>
    <row r="20" spans="1:21" ht="18" customHeight="1">
      <c r="A20" s="1289" t="s">
        <v>230</v>
      </c>
      <c r="B20" s="1302" t="s">
        <v>83</v>
      </c>
      <c r="C20" s="1304">
        <f>C18+C19</f>
        <v>47565944</v>
      </c>
      <c r="D20" s="1303"/>
      <c r="E20" s="1304">
        <f>E18+E19</f>
        <v>51501337</v>
      </c>
      <c r="F20" s="1303"/>
      <c r="G20" s="1304">
        <f>ROUND(SUM(G18+G19),0)</f>
        <v>48087389</v>
      </c>
      <c r="H20" s="1303"/>
      <c r="I20" s="1304">
        <f>ROUND(SUM(I18+I19),0)</f>
        <v>53659402</v>
      </c>
      <c r="J20" s="1303"/>
      <c r="K20" s="1304">
        <f>ROUND(SUM(K18+K19),0)</f>
        <v>54966670</v>
      </c>
      <c r="L20" s="1303"/>
      <c r="M20" s="1304">
        <f>ROUND(SUM(M18+M19),0)</f>
        <v>70737342</v>
      </c>
      <c r="N20" s="1303"/>
      <c r="O20" s="1304">
        <f>ROUND(SUM(O18+O19),0)</f>
        <v>58775672</v>
      </c>
      <c r="P20" s="1303"/>
      <c r="Q20" s="1304">
        <f>ROUND(SUM(Q18+Q19),0)</f>
        <v>53840077</v>
      </c>
      <c r="R20" s="1303"/>
      <c r="S20" s="1304">
        <f>ROUND(SUM(S18+S19),0)</f>
        <v>61201732</v>
      </c>
      <c r="T20" s="1303"/>
      <c r="U20" s="1304">
        <f>ROUND(SUM(U18+U19),0)</f>
        <v>67410868</v>
      </c>
    </row>
    <row r="21" spans="1:21" ht="11.25" customHeight="1">
      <c r="A21" s="33"/>
      <c r="B21" s="1302"/>
      <c r="C21" s="461"/>
      <c r="D21" s="1303"/>
      <c r="E21" s="461"/>
      <c r="F21" s="1303"/>
      <c r="G21" s="461"/>
      <c r="H21" s="1303"/>
      <c r="I21" s="461"/>
      <c r="J21" s="1303"/>
      <c r="K21" s="461"/>
      <c r="L21" s="1303"/>
      <c r="M21" s="461"/>
      <c r="N21" s="1303"/>
      <c r="O21" s="461"/>
      <c r="P21" s="1303"/>
      <c r="Q21" s="461"/>
      <c r="R21" s="1303"/>
      <c r="S21" s="461"/>
      <c r="T21" s="1303"/>
      <c r="U21" s="461"/>
    </row>
    <row r="22" spans="1:21" ht="14.25" customHeight="1">
      <c r="A22" s="35" t="s">
        <v>90</v>
      </c>
      <c r="B22" s="1302"/>
      <c r="C22" s="54"/>
      <c r="D22" s="1303"/>
      <c r="E22" s="54"/>
      <c r="F22" s="1303"/>
      <c r="G22" s="54"/>
      <c r="H22" s="1303"/>
      <c r="I22" s="54"/>
      <c r="J22" s="1303"/>
      <c r="K22" s="54"/>
      <c r="L22" s="1303"/>
      <c r="M22" s="54"/>
      <c r="N22" s="1303"/>
      <c r="O22" s="54"/>
      <c r="P22" s="1303"/>
      <c r="Q22" s="54"/>
      <c r="R22" s="1303"/>
      <c r="S22" s="54"/>
      <c r="T22" s="1303"/>
      <c r="U22" s="54"/>
    </row>
    <row r="23" spans="1:21" ht="14.1" customHeight="1">
      <c r="A23" s="33" t="s">
        <v>2161</v>
      </c>
      <c r="B23" s="1305" t="s">
        <v>83</v>
      </c>
      <c r="C23" s="54">
        <v>13869587</v>
      </c>
      <c r="D23" s="1303"/>
      <c r="E23" s="54">
        <v>14495076</v>
      </c>
      <c r="F23" s="1303"/>
      <c r="G23" s="54">
        <v>15127442</v>
      </c>
      <c r="H23" s="1303"/>
      <c r="I23" s="54">
        <v>15932060</v>
      </c>
      <c r="J23" s="1303"/>
      <c r="K23" s="54">
        <v>14146259</v>
      </c>
      <c r="L23" s="1303"/>
      <c r="M23" s="54">
        <v>17580133</v>
      </c>
      <c r="N23" s="1303"/>
      <c r="O23" s="54">
        <v>18933333</v>
      </c>
      <c r="P23" s="1303"/>
      <c r="Q23" s="54">
        <v>19903059</v>
      </c>
      <c r="R23" s="1303"/>
      <c r="S23" s="54">
        <v>20348756</v>
      </c>
      <c r="T23" s="1303"/>
      <c r="U23" s="54">
        <f>'SCH 2'!T28</f>
        <v>21561638</v>
      </c>
    </row>
    <row r="24" spans="1:21" ht="14.1" customHeight="1">
      <c r="A24" s="33" t="s">
        <v>2162</v>
      </c>
      <c r="B24" s="1305" t="s">
        <v>83</v>
      </c>
      <c r="C24" s="54">
        <v>127004</v>
      </c>
      <c r="D24" s="1303"/>
      <c r="E24" s="54">
        <v>122988</v>
      </c>
      <c r="F24" s="1303"/>
      <c r="G24" s="54">
        <v>130033</v>
      </c>
      <c r="H24" s="1303"/>
      <c r="I24" s="54">
        <v>107033</v>
      </c>
      <c r="J24" s="1303"/>
      <c r="K24" s="54">
        <v>64000</v>
      </c>
      <c r="L24" s="1303"/>
      <c r="M24" s="54">
        <v>99000</v>
      </c>
      <c r="N24" s="1303"/>
      <c r="O24" s="54">
        <v>122000</v>
      </c>
      <c r="P24" s="1303"/>
      <c r="Q24" s="54">
        <v>131000</v>
      </c>
      <c r="R24" s="1303"/>
      <c r="S24" s="54">
        <v>137000</v>
      </c>
      <c r="T24" s="1303"/>
      <c r="U24" s="54">
        <f>'SCH 2'!T29</f>
        <v>148000</v>
      </c>
    </row>
    <row r="25" spans="1:21" ht="14.1" customHeight="1">
      <c r="A25" s="33" t="s">
        <v>2163</v>
      </c>
      <c r="B25" s="1305" t="s">
        <v>83</v>
      </c>
      <c r="C25" s="54">
        <v>1235230</v>
      </c>
      <c r="D25" s="1303"/>
      <c r="E25" s="54">
        <v>1170526</v>
      </c>
      <c r="F25" s="1303"/>
      <c r="G25" s="54">
        <v>1107756</v>
      </c>
      <c r="H25" s="1303"/>
      <c r="I25" s="54">
        <v>1035223</v>
      </c>
      <c r="J25" s="1303"/>
      <c r="K25" s="54">
        <v>1005643</v>
      </c>
      <c r="L25" s="1303"/>
      <c r="M25" s="54">
        <v>957232</v>
      </c>
      <c r="N25" s="1303"/>
      <c r="O25" s="54">
        <v>860277</v>
      </c>
      <c r="P25" s="1303"/>
      <c r="Q25" s="54">
        <v>842541</v>
      </c>
      <c r="R25" s="1303"/>
      <c r="S25" s="54">
        <v>797836</v>
      </c>
      <c r="T25" s="1303"/>
      <c r="U25" s="54">
        <f>'SCH 2'!T30</f>
        <v>740816</v>
      </c>
    </row>
    <row r="26" spans="1:21" ht="14.1" customHeight="1">
      <c r="A26" s="33" t="s">
        <v>2144</v>
      </c>
      <c r="B26" s="1305" t="s">
        <v>83</v>
      </c>
      <c r="C26" s="54">
        <v>584</v>
      </c>
      <c r="D26" s="1303"/>
      <c r="E26" s="54">
        <v>1880</v>
      </c>
      <c r="F26" s="1303"/>
      <c r="G26" s="54">
        <v>3867</v>
      </c>
      <c r="H26" s="1303"/>
      <c r="I26" s="54">
        <v>5698</v>
      </c>
      <c r="J26" s="1303"/>
      <c r="K26" s="54">
        <v>8411</v>
      </c>
      <c r="L26" s="1303"/>
      <c r="M26" s="54">
        <v>12909</v>
      </c>
      <c r="N26" s="1303"/>
      <c r="O26" s="54">
        <v>12591</v>
      </c>
      <c r="P26" s="1303"/>
      <c r="Q26" s="54">
        <v>42272</v>
      </c>
      <c r="R26" s="1303"/>
      <c r="S26" s="54">
        <v>129101</v>
      </c>
      <c r="T26" s="1303"/>
      <c r="U26" s="54">
        <f>'SCH 2'!T31</f>
        <v>198452</v>
      </c>
    </row>
    <row r="27" spans="1:21" ht="14.1" customHeight="1">
      <c r="A27" s="1301" t="s">
        <v>2405</v>
      </c>
      <c r="B27" s="1305" t="s">
        <v>83</v>
      </c>
      <c r="C27" s="54">
        <v>519015</v>
      </c>
      <c r="D27" s="1303"/>
      <c r="E27" s="54">
        <v>512503</v>
      </c>
      <c r="F27" s="1303"/>
      <c r="G27" s="54">
        <v>528121</v>
      </c>
      <c r="H27" s="1303"/>
      <c r="I27" s="54">
        <v>511845</v>
      </c>
      <c r="J27" s="1303"/>
      <c r="K27" s="54">
        <v>425017</v>
      </c>
      <c r="L27" s="1303"/>
      <c r="M27" s="54">
        <v>495039</v>
      </c>
      <c r="N27" s="1303"/>
      <c r="O27" s="54">
        <v>178897</v>
      </c>
      <c r="P27" s="1303"/>
      <c r="Q27" s="54">
        <v>486767</v>
      </c>
      <c r="R27" s="1303"/>
      <c r="S27" s="54">
        <v>486456</v>
      </c>
      <c r="T27" s="1303"/>
      <c r="U27" s="54">
        <f>'SCH 2'!T32</f>
        <v>489798</v>
      </c>
    </row>
    <row r="28" spans="1:21" ht="14.1" customHeight="1">
      <c r="A28" s="1301" t="s">
        <v>2145</v>
      </c>
      <c r="B28" s="1305" t="s">
        <v>83</v>
      </c>
      <c r="C28" s="54">
        <v>0</v>
      </c>
      <c r="D28" s="1303"/>
      <c r="E28" s="54">
        <v>0</v>
      </c>
      <c r="F28" s="1303"/>
      <c r="G28" s="54">
        <v>0</v>
      </c>
      <c r="H28" s="1303"/>
      <c r="I28" s="54">
        <v>0</v>
      </c>
      <c r="J28" s="1303"/>
      <c r="K28" s="54">
        <v>0</v>
      </c>
      <c r="L28" s="1303"/>
      <c r="M28" s="54">
        <v>0</v>
      </c>
      <c r="N28" s="1303"/>
      <c r="O28" s="54">
        <v>2000</v>
      </c>
      <c r="P28" s="1303"/>
      <c r="Q28" s="54">
        <v>600</v>
      </c>
      <c r="R28" s="1303"/>
      <c r="S28" s="54">
        <v>2000</v>
      </c>
      <c r="T28" s="1303"/>
      <c r="U28" s="54">
        <f>'SCH 2'!T33</f>
        <v>1400</v>
      </c>
    </row>
    <row r="29" spans="1:21" ht="14.1" customHeight="1">
      <c r="A29" s="33" t="s">
        <v>2222</v>
      </c>
      <c r="B29" s="1305" t="s">
        <v>83</v>
      </c>
      <c r="C29" s="54">
        <v>257678</v>
      </c>
      <c r="D29" s="1303"/>
      <c r="E29" s="54">
        <v>259230</v>
      </c>
      <c r="F29" s="1303"/>
      <c r="G29" s="54">
        <v>262385</v>
      </c>
      <c r="H29" s="1303"/>
      <c r="I29" s="54">
        <v>258980</v>
      </c>
      <c r="J29" s="1303"/>
      <c r="K29" s="54">
        <v>270984</v>
      </c>
      <c r="L29" s="1303"/>
      <c r="M29" s="54">
        <v>277283</v>
      </c>
      <c r="N29" s="1303"/>
      <c r="O29" s="54">
        <v>281983</v>
      </c>
      <c r="P29" s="1303"/>
      <c r="Q29" s="54">
        <v>275267</v>
      </c>
      <c r="R29" s="1303"/>
      <c r="S29" s="54">
        <v>269445</v>
      </c>
      <c r="T29" s="1303"/>
      <c r="U29" s="54">
        <f>'SCH 2'!T34</f>
        <v>268261</v>
      </c>
    </row>
    <row r="30" spans="1:21" ht="14.1" customHeight="1">
      <c r="A30" s="33" t="s">
        <v>2146</v>
      </c>
      <c r="B30" s="1305" t="s">
        <v>83</v>
      </c>
      <c r="C30" s="54">
        <v>138696</v>
      </c>
      <c r="D30" s="1303"/>
      <c r="E30" s="54">
        <v>93205</v>
      </c>
      <c r="F30" s="1303"/>
      <c r="G30" s="54">
        <v>145007</v>
      </c>
      <c r="H30" s="1303"/>
      <c r="I30" s="54">
        <v>141385</v>
      </c>
      <c r="J30" s="1303"/>
      <c r="K30" s="54">
        <v>134842</v>
      </c>
      <c r="L30" s="1303"/>
      <c r="M30" s="54">
        <v>142073</v>
      </c>
      <c r="N30" s="1303"/>
      <c r="O30" s="54">
        <v>142523</v>
      </c>
      <c r="P30" s="1303"/>
      <c r="Q30" s="54">
        <v>138579</v>
      </c>
      <c r="R30" s="1303"/>
      <c r="S30" s="54">
        <v>137794</v>
      </c>
      <c r="T30" s="1303"/>
      <c r="U30" s="54">
        <f>'SCH 2'!T35</f>
        <v>134688</v>
      </c>
    </row>
    <row r="31" spans="1:21" ht="14.1" customHeight="1">
      <c r="A31" s="33" t="s">
        <v>2255</v>
      </c>
      <c r="B31" s="1305" t="s">
        <v>83</v>
      </c>
      <c r="C31" s="54">
        <v>0</v>
      </c>
      <c r="D31" s="1303"/>
      <c r="E31" s="54">
        <v>0</v>
      </c>
      <c r="F31" s="1303"/>
      <c r="G31" s="54">
        <v>0</v>
      </c>
      <c r="H31" s="1303"/>
      <c r="I31" s="54">
        <v>10405</v>
      </c>
      <c r="J31" s="1303"/>
      <c r="K31" s="54">
        <v>32318</v>
      </c>
      <c r="L31" s="1303"/>
      <c r="M31" s="54">
        <v>29083</v>
      </c>
      <c r="N31" s="1303"/>
      <c r="O31" s="54">
        <v>24847</v>
      </c>
      <c r="P31" s="1303"/>
      <c r="Q31" s="54">
        <v>23918</v>
      </c>
      <c r="R31" s="1303"/>
      <c r="S31" s="54">
        <v>21060</v>
      </c>
      <c r="T31" s="1303"/>
      <c r="U31" s="54">
        <f>'SCH 2'!T36</f>
        <v>18941</v>
      </c>
    </row>
    <row r="32" spans="1:21" ht="14.1" customHeight="1">
      <c r="A32" s="33" t="s">
        <v>231</v>
      </c>
      <c r="B32" s="1305" t="s">
        <v>83</v>
      </c>
      <c r="C32" s="54">
        <v>0</v>
      </c>
      <c r="D32" s="1303"/>
      <c r="E32" s="54">
        <v>0</v>
      </c>
      <c r="F32" s="1303"/>
      <c r="G32" s="54">
        <v>0</v>
      </c>
      <c r="H32" s="1303"/>
      <c r="I32" s="54">
        <v>19356</v>
      </c>
      <c r="J32" s="1303"/>
      <c r="K32" s="54">
        <v>29988</v>
      </c>
      <c r="L32" s="1303"/>
      <c r="M32" s="54">
        <v>28551</v>
      </c>
      <c r="N32" s="1303"/>
      <c r="O32" s="54">
        <v>26736</v>
      </c>
      <c r="P32" s="1303"/>
      <c r="Q32" s="54">
        <v>21574</v>
      </c>
      <c r="R32" s="1303"/>
      <c r="S32" s="54">
        <v>20561</v>
      </c>
      <c r="T32" s="1303"/>
      <c r="U32" s="54">
        <f>'SCH 2'!T37</f>
        <v>22205</v>
      </c>
    </row>
    <row r="33" spans="1:21" ht="14.1" customHeight="1">
      <c r="A33" s="33" t="s">
        <v>232</v>
      </c>
      <c r="B33" s="1305" t="s">
        <v>83</v>
      </c>
      <c r="C33" s="54">
        <v>64036</v>
      </c>
      <c r="D33" s="1303"/>
      <c r="E33" s="54">
        <v>55944</v>
      </c>
      <c r="F33" s="1303"/>
      <c r="G33" s="54">
        <v>51703</v>
      </c>
      <c r="H33" s="1303"/>
      <c r="I33" s="54">
        <v>0</v>
      </c>
      <c r="J33" s="1303"/>
      <c r="K33" s="54">
        <v>0</v>
      </c>
      <c r="L33" s="1303"/>
      <c r="M33" s="54">
        <v>0</v>
      </c>
      <c r="N33" s="1303"/>
      <c r="O33" s="54">
        <v>0</v>
      </c>
      <c r="P33" s="1303"/>
      <c r="Q33" s="54">
        <v>0</v>
      </c>
      <c r="R33" s="1303"/>
      <c r="S33" s="54">
        <v>0</v>
      </c>
      <c r="T33" s="1303"/>
      <c r="U33" s="54">
        <v>0</v>
      </c>
    </row>
    <row r="34" spans="1:21" ht="18" customHeight="1">
      <c r="A34" s="1289" t="s">
        <v>233</v>
      </c>
      <c r="B34" s="1302" t="s">
        <v>83</v>
      </c>
      <c r="C34" s="1304">
        <f>SUM(C23:C33)</f>
        <v>16211830</v>
      </c>
      <c r="D34" s="1303"/>
      <c r="E34" s="1304">
        <f>SUM(E23:E33)</f>
        <v>16711352</v>
      </c>
      <c r="F34" s="1303"/>
      <c r="G34" s="1304">
        <f>ROUND(SUM(G23:G33),0)</f>
        <v>17356314</v>
      </c>
      <c r="H34" s="1303"/>
      <c r="I34" s="1304">
        <f>ROUND(SUM(I23:I33),0)</f>
        <v>18021985</v>
      </c>
      <c r="J34" s="1303"/>
      <c r="K34" s="1304">
        <f>ROUND(SUM(K23:K33),0)</f>
        <v>16117462</v>
      </c>
      <c r="L34" s="1303"/>
      <c r="M34" s="1304">
        <f>ROUND(SUM(M23:M33),0)</f>
        <v>19621303</v>
      </c>
      <c r="N34" s="1303"/>
      <c r="O34" s="1304">
        <f>ROUND(SUM(O23:O33),0)</f>
        <v>20585187</v>
      </c>
      <c r="P34" s="1303"/>
      <c r="Q34" s="1304">
        <f>ROUND(SUM(Q23:Q33),0)</f>
        <v>21865577</v>
      </c>
      <c r="R34" s="1303"/>
      <c r="S34" s="1304">
        <f>ROUND(SUM(S23:S33),0)</f>
        <v>22350009</v>
      </c>
      <c r="T34" s="1303"/>
      <c r="U34" s="1304">
        <f>ROUND(SUM(U23:U33),0)</f>
        <v>23584199</v>
      </c>
    </row>
    <row r="35" spans="1:21" ht="11.25" customHeight="1">
      <c r="A35" s="33"/>
      <c r="B35" s="1302"/>
      <c r="C35" s="461"/>
      <c r="D35" s="1303"/>
      <c r="E35" s="461"/>
      <c r="F35" s="1303"/>
      <c r="G35" s="461"/>
      <c r="H35" s="1303"/>
      <c r="I35" s="461"/>
      <c r="J35" s="1303"/>
      <c r="K35" s="461"/>
      <c r="L35" s="1303"/>
      <c r="M35" s="461"/>
      <c r="N35" s="1303"/>
      <c r="O35" s="461"/>
      <c r="P35" s="1303"/>
      <c r="Q35" s="461"/>
      <c r="R35" s="1303"/>
      <c r="S35" s="461"/>
      <c r="T35" s="1303"/>
      <c r="U35" s="461"/>
    </row>
    <row r="36" spans="1:21" ht="14.25" customHeight="1">
      <c r="A36" s="35" t="s">
        <v>102</v>
      </c>
      <c r="B36" s="1302"/>
      <c r="C36" s="54"/>
      <c r="D36" s="1303"/>
      <c r="E36" s="54"/>
      <c r="F36" s="1303"/>
      <c r="G36" s="54"/>
      <c r="H36" s="1303"/>
      <c r="I36" s="54"/>
      <c r="J36" s="1303"/>
      <c r="K36" s="54"/>
      <c r="L36" s="1303"/>
      <c r="M36" s="54"/>
      <c r="N36" s="1303"/>
      <c r="O36" s="54"/>
      <c r="P36" s="1303"/>
      <c r="Q36" s="54"/>
      <c r="R36" s="1303"/>
      <c r="S36" s="54"/>
      <c r="T36" s="1303"/>
      <c r="U36" s="54"/>
    </row>
    <row r="37" spans="1:21" ht="14.1" customHeight="1">
      <c r="A37" s="33" t="s">
        <v>2164</v>
      </c>
      <c r="B37" s="1305" t="s">
        <v>83</v>
      </c>
      <c r="C37" s="54">
        <v>3165584</v>
      </c>
      <c r="D37" s="1303"/>
      <c r="E37" s="54">
        <v>3079974</v>
      </c>
      <c r="F37" s="1303"/>
      <c r="G37" s="54">
        <v>4296595</v>
      </c>
      <c r="H37" s="1303"/>
      <c r="I37" s="54">
        <v>4824289</v>
      </c>
      <c r="J37" s="1303"/>
      <c r="K37" s="54">
        <v>4954149</v>
      </c>
      <c r="L37" s="1303"/>
      <c r="M37" s="54">
        <v>7235034</v>
      </c>
      <c r="N37" s="1303"/>
      <c r="O37" s="54">
        <v>9017511</v>
      </c>
      <c r="P37" s="1303"/>
      <c r="Q37" s="54">
        <v>9261644</v>
      </c>
      <c r="R37" s="1303"/>
      <c r="S37" s="54">
        <v>8676539</v>
      </c>
      <c r="T37" s="1303"/>
      <c r="U37" s="54">
        <f>'SCH 2'!T41</f>
        <v>8475510</v>
      </c>
    </row>
    <row r="38" spans="1:21" ht="13.5" customHeight="1">
      <c r="A38" s="33" t="s">
        <v>2165</v>
      </c>
      <c r="B38" s="1305" t="s">
        <v>83</v>
      </c>
      <c r="C38" s="54">
        <v>720335</v>
      </c>
      <c r="D38" s="1303"/>
      <c r="E38" s="54">
        <v>747908</v>
      </c>
      <c r="F38" s="1303"/>
      <c r="G38" s="54">
        <v>672479</v>
      </c>
      <c r="H38" s="1303"/>
      <c r="I38" s="54">
        <v>704722</v>
      </c>
      <c r="J38" s="1303"/>
      <c r="K38" s="54">
        <v>550071</v>
      </c>
      <c r="L38" s="1303"/>
      <c r="M38" s="54">
        <v>555207</v>
      </c>
      <c r="N38" s="1303"/>
      <c r="O38" s="54">
        <v>524595</v>
      </c>
      <c r="P38" s="1303"/>
      <c r="Q38" s="54">
        <v>554038</v>
      </c>
      <c r="R38" s="1303"/>
      <c r="S38" s="54">
        <v>516029</v>
      </c>
      <c r="T38" s="1303"/>
      <c r="U38" s="54">
        <f>'SCH 2'!T42</f>
        <v>513012</v>
      </c>
    </row>
    <row r="39" spans="1:21" ht="14.1" customHeight="1">
      <c r="A39" s="33" t="s">
        <v>2166</v>
      </c>
      <c r="B39" s="1305" t="s">
        <v>83</v>
      </c>
      <c r="C39" s="54">
        <v>1579645</v>
      </c>
      <c r="D39" s="1303"/>
      <c r="E39" s="54">
        <v>1776830</v>
      </c>
      <c r="F39" s="1303"/>
      <c r="G39" s="54">
        <v>1836785</v>
      </c>
      <c r="H39" s="1303"/>
      <c r="I39" s="54">
        <v>2305962</v>
      </c>
      <c r="J39" s="1303"/>
      <c r="K39" s="54">
        <v>2189710</v>
      </c>
      <c r="L39" s="1303"/>
      <c r="M39" s="54">
        <v>2452448</v>
      </c>
      <c r="N39" s="1303"/>
      <c r="O39" s="54">
        <v>2680420</v>
      </c>
      <c r="P39" s="1303"/>
      <c r="Q39" s="54">
        <v>2813082</v>
      </c>
      <c r="R39" s="1303"/>
      <c r="S39" s="54">
        <v>3005684</v>
      </c>
      <c r="T39" s="1303"/>
      <c r="U39" s="54">
        <f>'SCH 2'!T43</f>
        <v>2890898</v>
      </c>
    </row>
    <row r="40" spans="1:21" ht="14.1" customHeight="1">
      <c r="A40" s="33" t="s">
        <v>2167</v>
      </c>
      <c r="B40" s="1305" t="s">
        <v>83</v>
      </c>
      <c r="C40" s="54">
        <v>389660</v>
      </c>
      <c r="D40" s="1303"/>
      <c r="E40" s="54">
        <v>467123</v>
      </c>
      <c r="F40" s="1303"/>
      <c r="G40" s="54">
        <v>-58989</v>
      </c>
      <c r="H40" s="1303"/>
      <c r="I40" s="54">
        <v>69</v>
      </c>
      <c r="J40" s="1303"/>
      <c r="K40" s="54">
        <v>156490</v>
      </c>
      <c r="L40" s="1303"/>
      <c r="M40" s="54">
        <v>19860</v>
      </c>
      <c r="N40" s="1303"/>
      <c r="O40" s="54">
        <v>354775</v>
      </c>
      <c r="P40" s="1303"/>
      <c r="Q40" s="54">
        <v>957</v>
      </c>
      <c r="R40" s="1303"/>
      <c r="S40" s="54">
        <v>332662</v>
      </c>
      <c r="T40" s="1303"/>
      <c r="U40" s="54">
        <f>'SCH 2'!T44</f>
        <v>248729</v>
      </c>
    </row>
    <row r="41" spans="1:21" ht="14.1" customHeight="1">
      <c r="A41" s="33" t="s">
        <v>2168</v>
      </c>
      <c r="B41" s="1305" t="s">
        <v>83</v>
      </c>
      <c r="C41" s="54">
        <v>0</v>
      </c>
      <c r="D41" s="1303"/>
      <c r="E41" s="54">
        <v>0</v>
      </c>
      <c r="F41" s="1303"/>
      <c r="G41" s="54">
        <v>0</v>
      </c>
      <c r="H41" s="1303"/>
      <c r="I41" s="54">
        <v>0</v>
      </c>
      <c r="J41" s="1303"/>
      <c r="K41" s="54">
        <v>0</v>
      </c>
      <c r="L41" s="1303"/>
      <c r="M41" s="54">
        <v>16430336</v>
      </c>
      <c r="N41" s="1303"/>
      <c r="O41" s="54">
        <v>14944292</v>
      </c>
      <c r="P41" s="1303"/>
      <c r="Q41" s="54">
        <v>13955436</v>
      </c>
      <c r="R41" s="1303"/>
      <c r="S41" s="54">
        <v>17780858</v>
      </c>
      <c r="T41" s="1303"/>
      <c r="U41" s="54">
        <f>'SCH 2'!T45</f>
        <v>20125716</v>
      </c>
    </row>
    <row r="42" spans="1:21" ht="14.1" customHeight="1">
      <c r="A42" s="33" t="s">
        <v>2169</v>
      </c>
      <c r="B42" s="1305" t="s">
        <v>83</v>
      </c>
      <c r="C42" s="54">
        <v>1123685</v>
      </c>
      <c r="D42" s="1303"/>
      <c r="E42" s="54">
        <v>1091954</v>
      </c>
      <c r="F42" s="1303"/>
      <c r="G42" s="54">
        <v>1165218</v>
      </c>
      <c r="H42" s="1303"/>
      <c r="I42" s="54">
        <v>1160775</v>
      </c>
      <c r="J42" s="1303"/>
      <c r="K42" s="54">
        <v>941997</v>
      </c>
      <c r="L42" s="1303"/>
      <c r="M42" s="54">
        <v>1031659</v>
      </c>
      <c r="N42" s="1303"/>
      <c r="O42" s="54">
        <v>1094733</v>
      </c>
      <c r="P42" s="1303"/>
      <c r="Q42" s="54">
        <v>1109110</v>
      </c>
      <c r="R42" s="1303"/>
      <c r="S42" s="54">
        <v>1060573</v>
      </c>
      <c r="T42" s="1303"/>
      <c r="U42" s="54">
        <f>'SCH 2'!T46</f>
        <v>1000963</v>
      </c>
    </row>
    <row r="43" spans="1:21" ht="18" customHeight="1">
      <c r="A43" s="1289" t="s">
        <v>234</v>
      </c>
      <c r="B43" s="1302" t="s">
        <v>83</v>
      </c>
      <c r="C43" s="1304">
        <f>SUM(C37:C42)</f>
        <v>6978909</v>
      </c>
      <c r="D43" s="1303"/>
      <c r="E43" s="1304">
        <f>SUM(E37:E42)</f>
        <v>7163789</v>
      </c>
      <c r="F43" s="1303"/>
      <c r="G43" s="1304">
        <f>ROUND(SUM(G37:G42),0)</f>
        <v>7912088</v>
      </c>
      <c r="H43" s="1303"/>
      <c r="I43" s="1304">
        <f>ROUND(SUM(I37:I42),0)</f>
        <v>8995817</v>
      </c>
      <c r="J43" s="1303"/>
      <c r="K43" s="1304">
        <f>ROUND(SUM(K37:K42),0)</f>
        <v>8792417</v>
      </c>
      <c r="L43" s="1303"/>
      <c r="M43" s="1304">
        <f>ROUND(SUM(M37:M42),0)</f>
        <v>27724544</v>
      </c>
      <c r="N43" s="1303"/>
      <c r="O43" s="1304">
        <f>ROUND(SUM(O37:O42),0)</f>
        <v>28616326</v>
      </c>
      <c r="P43" s="1303"/>
      <c r="Q43" s="1304">
        <f>ROUND(SUM(Q37:Q42),0)</f>
        <v>27694267</v>
      </c>
      <c r="R43" s="1303"/>
      <c r="S43" s="1304">
        <f>ROUND(SUM(S37:S42),0)</f>
        <v>31372345</v>
      </c>
      <c r="T43" s="1303"/>
      <c r="U43" s="1304">
        <f>ROUND(SUM(U37:U42),0)</f>
        <v>33254828</v>
      </c>
    </row>
    <row r="44" spans="1:21" ht="11.25" customHeight="1">
      <c r="A44" s="1289"/>
      <c r="B44" s="1302"/>
      <c r="C44" s="461"/>
      <c r="D44" s="1303"/>
      <c r="E44" s="461"/>
      <c r="F44" s="1303"/>
      <c r="G44" s="461"/>
      <c r="H44" s="1303"/>
      <c r="I44" s="461"/>
      <c r="J44" s="1303"/>
      <c r="K44" s="461"/>
      <c r="L44" s="1303"/>
      <c r="M44" s="461"/>
      <c r="N44" s="1303"/>
      <c r="O44" s="461"/>
      <c r="P44" s="1303"/>
      <c r="Q44" s="461"/>
      <c r="R44" s="1303"/>
      <c r="S44" s="461"/>
      <c r="T44" s="1303"/>
      <c r="U44" s="461"/>
    </row>
    <row r="45" spans="1:21" ht="14.25" customHeight="1">
      <c r="A45" s="35" t="s">
        <v>110</v>
      </c>
      <c r="B45" s="1302"/>
      <c r="C45" s="54"/>
      <c r="D45" s="1303"/>
      <c r="E45" s="54"/>
      <c r="F45" s="1303"/>
      <c r="G45" s="54"/>
      <c r="H45" s="1303"/>
      <c r="I45" s="54"/>
      <c r="J45" s="1303"/>
      <c r="K45" s="54"/>
      <c r="L45" s="1303"/>
      <c r="M45" s="54"/>
      <c r="N45" s="1303"/>
      <c r="O45" s="54"/>
      <c r="P45" s="1303"/>
      <c r="Q45" s="54"/>
      <c r="R45" s="1303"/>
      <c r="S45" s="54"/>
      <c r="T45" s="1303"/>
      <c r="U45" s="54"/>
    </row>
    <row r="46" spans="1:21" ht="14.1" customHeight="1">
      <c r="A46" s="33" t="s">
        <v>2223</v>
      </c>
      <c r="B46" s="1305" t="s">
        <v>83</v>
      </c>
      <c r="C46" s="54">
        <v>63</v>
      </c>
      <c r="D46" s="1303"/>
      <c r="E46" s="54">
        <v>-7</v>
      </c>
      <c r="F46" s="1303"/>
      <c r="G46" s="54">
        <v>0</v>
      </c>
      <c r="H46" s="1303"/>
      <c r="I46" s="54">
        <v>0</v>
      </c>
      <c r="J46" s="1303"/>
      <c r="K46" s="54">
        <v>0</v>
      </c>
      <c r="L46" s="1303"/>
      <c r="M46" s="54">
        <v>0</v>
      </c>
      <c r="N46" s="1303"/>
      <c r="O46" s="54">
        <v>0</v>
      </c>
      <c r="P46" s="1303"/>
      <c r="Q46" s="54">
        <v>0</v>
      </c>
      <c r="R46" s="1303"/>
      <c r="S46" s="54">
        <v>0</v>
      </c>
      <c r="T46" s="1303"/>
      <c r="U46" s="54">
        <f>'SCH 2'!T50</f>
        <v>0</v>
      </c>
    </row>
    <row r="47" spans="1:21" ht="14.1" customHeight="1">
      <c r="A47" s="33" t="s">
        <v>2224</v>
      </c>
      <c r="B47" s="1305" t="s">
        <v>83</v>
      </c>
      <c r="C47" s="54">
        <v>1090889</v>
      </c>
      <c r="D47" s="1303"/>
      <c r="E47" s="54">
        <v>1307842</v>
      </c>
      <c r="F47" s="1303"/>
      <c r="G47" s="54">
        <v>1068327</v>
      </c>
      <c r="H47" s="1303"/>
      <c r="I47" s="54">
        <v>1070166</v>
      </c>
      <c r="J47" s="1303"/>
      <c r="K47" s="54">
        <v>1537437</v>
      </c>
      <c r="L47" s="1303"/>
      <c r="M47" s="54">
        <v>1386152</v>
      </c>
      <c r="N47" s="1303"/>
      <c r="O47" s="54">
        <v>2185203</v>
      </c>
      <c r="P47" s="1303"/>
      <c r="Q47" s="54">
        <v>1855654</v>
      </c>
      <c r="R47" s="1303"/>
      <c r="S47" s="54">
        <v>1300942</v>
      </c>
      <c r="T47" s="1303"/>
      <c r="U47" s="54">
        <f>'SCH 2'!T51</f>
        <v>1753444</v>
      </c>
    </row>
    <row r="48" spans="1:21" ht="14.1" customHeight="1">
      <c r="A48" s="33" t="s">
        <v>2225</v>
      </c>
      <c r="B48" s="1305" t="s">
        <v>83</v>
      </c>
      <c r="C48" s="54">
        <v>15755</v>
      </c>
      <c r="D48" s="1303"/>
      <c r="E48" s="54">
        <v>15372</v>
      </c>
      <c r="F48" s="1303"/>
      <c r="G48" s="54">
        <v>15368</v>
      </c>
      <c r="H48" s="1303"/>
      <c r="I48" s="54">
        <v>13917</v>
      </c>
      <c r="J48" s="1303"/>
      <c r="K48" s="54">
        <v>9652</v>
      </c>
      <c r="L48" s="1303"/>
      <c r="M48" s="54">
        <v>12948</v>
      </c>
      <c r="N48" s="1303"/>
      <c r="O48" s="54">
        <v>13005</v>
      </c>
      <c r="P48" s="1303"/>
      <c r="Q48" s="54">
        <v>12167</v>
      </c>
      <c r="R48" s="1303"/>
      <c r="S48" s="54">
        <v>11665</v>
      </c>
      <c r="T48" s="1303"/>
      <c r="U48" s="54">
        <f>'SCH 2'!T52</f>
        <v>12910</v>
      </c>
    </row>
    <row r="49" spans="1:21" ht="14.1" customHeight="1">
      <c r="A49" s="33" t="s">
        <v>2226</v>
      </c>
      <c r="B49" s="1305" t="s">
        <v>83</v>
      </c>
      <c r="C49" s="54">
        <v>1126369</v>
      </c>
      <c r="D49" s="1303"/>
      <c r="E49" s="54">
        <v>1125073</v>
      </c>
      <c r="F49" s="1303"/>
      <c r="G49" s="54">
        <v>1135271</v>
      </c>
      <c r="H49" s="1303"/>
      <c r="I49" s="54">
        <v>1123766</v>
      </c>
      <c r="J49" s="1303"/>
      <c r="K49" s="54">
        <v>948856</v>
      </c>
      <c r="L49" s="1303"/>
      <c r="M49" s="54">
        <v>1639467</v>
      </c>
      <c r="N49" s="1303"/>
      <c r="O49" s="54">
        <v>1472000</v>
      </c>
      <c r="P49" s="1303"/>
      <c r="Q49" s="54">
        <v>1165186</v>
      </c>
      <c r="R49" s="1303"/>
      <c r="S49" s="54">
        <v>1257841</v>
      </c>
      <c r="T49" s="1303"/>
      <c r="U49" s="54">
        <f>'SCH 2'!T53</f>
        <v>1445555</v>
      </c>
    </row>
    <row r="50" spans="1:21" ht="14.1" customHeight="1">
      <c r="A50" s="33" t="s">
        <v>2256</v>
      </c>
      <c r="B50" s="1305" t="s">
        <v>83</v>
      </c>
      <c r="C50" s="54">
        <v>2914</v>
      </c>
      <c r="D50" s="1303"/>
      <c r="E50" s="54">
        <v>2541</v>
      </c>
      <c r="F50" s="1303"/>
      <c r="G50" s="54">
        <v>2565</v>
      </c>
      <c r="H50" s="1303"/>
      <c r="I50" s="54">
        <v>2022</v>
      </c>
      <c r="J50" s="1303"/>
      <c r="K50" s="54">
        <v>76</v>
      </c>
      <c r="L50" s="1303"/>
      <c r="M50" s="54">
        <v>1452</v>
      </c>
      <c r="N50" s="1303"/>
      <c r="O50" s="54">
        <v>2008</v>
      </c>
      <c r="P50" s="1303"/>
      <c r="Q50" s="54">
        <v>1465</v>
      </c>
      <c r="R50" s="1303"/>
      <c r="S50" s="54">
        <v>2155</v>
      </c>
      <c r="T50" s="1303"/>
      <c r="U50" s="54">
        <f>'SCH 2'!T54</f>
        <v>945</v>
      </c>
    </row>
    <row r="51" spans="1:21" ht="14.1" customHeight="1">
      <c r="A51" s="33" t="s">
        <v>235</v>
      </c>
      <c r="B51" s="1305" t="s">
        <v>83</v>
      </c>
      <c r="C51" s="54">
        <v>1380246</v>
      </c>
      <c r="D51" s="1303"/>
      <c r="E51" s="54">
        <v>1439241</v>
      </c>
      <c r="F51" s="1303"/>
      <c r="G51" s="54">
        <v>0</v>
      </c>
      <c r="H51" s="1303"/>
      <c r="I51" s="54">
        <v>0</v>
      </c>
      <c r="J51" s="1303"/>
      <c r="K51" s="54">
        <v>0</v>
      </c>
      <c r="L51" s="1303"/>
      <c r="M51" s="54">
        <v>0</v>
      </c>
      <c r="N51" s="1303"/>
      <c r="O51" s="54">
        <v>0</v>
      </c>
      <c r="P51" s="1303"/>
      <c r="Q51" s="54">
        <v>0</v>
      </c>
      <c r="R51" s="1303"/>
      <c r="S51" s="54">
        <v>0</v>
      </c>
      <c r="T51" s="1303"/>
      <c r="U51" s="54">
        <v>0</v>
      </c>
    </row>
    <row r="52" spans="1:21" ht="14.1" customHeight="1">
      <c r="A52" s="33" t="s">
        <v>236</v>
      </c>
      <c r="B52" s="1305" t="s">
        <v>83</v>
      </c>
      <c r="C52" s="54">
        <v>0</v>
      </c>
      <c r="D52" s="1303"/>
      <c r="E52" s="54">
        <v>0</v>
      </c>
      <c r="F52" s="1303"/>
      <c r="G52" s="54">
        <v>0</v>
      </c>
      <c r="H52" s="1303"/>
      <c r="I52" s="54">
        <v>1994</v>
      </c>
      <c r="J52" s="1303"/>
      <c r="K52" s="54">
        <v>3227</v>
      </c>
      <c r="L52" s="1303"/>
      <c r="M52" s="54">
        <v>12804</v>
      </c>
      <c r="N52" s="1303"/>
      <c r="O52" s="54">
        <v>6724</v>
      </c>
      <c r="P52" s="1303"/>
      <c r="Q52" s="54">
        <v>13084</v>
      </c>
      <c r="R52" s="1303"/>
      <c r="S52" s="54">
        <v>14988</v>
      </c>
      <c r="T52" s="1303"/>
      <c r="U52" s="54">
        <f>'SCH 2'!T55</f>
        <v>17242</v>
      </c>
    </row>
    <row r="53" spans="1:21" ht="18" customHeight="1">
      <c r="A53" s="1289" t="s">
        <v>237</v>
      </c>
      <c r="B53" s="1302" t="s">
        <v>83</v>
      </c>
      <c r="C53" s="1304">
        <f>SUM(C46:C52)</f>
        <v>3616236</v>
      </c>
      <c r="D53" s="1303"/>
      <c r="E53" s="1304">
        <f>SUM(E46:E52)</f>
        <v>3890062</v>
      </c>
      <c r="F53" s="1303"/>
      <c r="G53" s="1304">
        <f>SUM(G46:G52)</f>
        <v>2221531</v>
      </c>
      <c r="H53" s="1303"/>
      <c r="I53" s="1304">
        <f>SUM(I46:I52)</f>
        <v>2211865</v>
      </c>
      <c r="J53" s="1303"/>
      <c r="K53" s="1304">
        <f>ROUND(SUM(K46:K52),0)</f>
        <v>2499248</v>
      </c>
      <c r="L53" s="1303"/>
      <c r="M53" s="1304">
        <f>ROUND(SUM(M46:M52),0)</f>
        <v>3052823</v>
      </c>
      <c r="N53" s="1303"/>
      <c r="O53" s="1304">
        <f>ROUND(SUM(O46:O52),0)</f>
        <v>3678940</v>
      </c>
      <c r="P53" s="1303"/>
      <c r="Q53" s="1304">
        <f>ROUND(SUM(Q46:Q52),0)</f>
        <v>3047556</v>
      </c>
      <c r="R53" s="1303"/>
      <c r="S53" s="1304">
        <f>ROUND(SUM(S46:S52),0)</f>
        <v>2587591</v>
      </c>
      <c r="T53" s="1303"/>
      <c r="U53" s="1304">
        <f>ROUND(SUM(U46:U52),0)</f>
        <v>3230096</v>
      </c>
    </row>
    <row r="54" spans="1:21" ht="11.25" customHeight="1">
      <c r="A54" s="1289"/>
      <c r="B54" s="1302"/>
      <c r="C54" s="1306"/>
      <c r="E54" s="1306"/>
      <c r="G54" s="1306"/>
      <c r="I54" s="1306"/>
      <c r="K54" s="1306"/>
      <c r="M54" s="1306"/>
      <c r="O54" s="1306"/>
      <c r="Q54" s="1306"/>
      <c r="S54" s="1306"/>
      <c r="U54" s="1306"/>
    </row>
    <row r="55" spans="1:21" s="14" customFormat="1" ht="22.35" customHeight="1" thickBot="1">
      <c r="A55" s="42" t="s">
        <v>238</v>
      </c>
      <c r="B55" s="1307" t="s">
        <v>83</v>
      </c>
      <c r="C55" s="1308">
        <f>C53+C43+C34+C20</f>
        <v>74372919</v>
      </c>
      <c r="D55" s="1307"/>
      <c r="E55" s="1308">
        <f>E53+E43+E34+E20</f>
        <v>79266540</v>
      </c>
      <c r="F55" s="1307"/>
      <c r="G55" s="1308">
        <f>G53+G43+G34+G20</f>
        <v>75577322</v>
      </c>
      <c r="H55" s="1307"/>
      <c r="I55" s="1308">
        <f>I53+I43+I34+I20</f>
        <v>82889069</v>
      </c>
      <c r="J55" s="1307"/>
      <c r="K55" s="1308">
        <f>K53+K43+K34+K20</f>
        <v>82375797</v>
      </c>
      <c r="M55" s="1308">
        <f>ROUND(SUM(M53+M43+M34+M20),0)</f>
        <v>121136012</v>
      </c>
      <c r="O55" s="1308">
        <f>ROUND(SUM(O53+O43+O34+O20),0)</f>
        <v>111656125</v>
      </c>
      <c r="Q55" s="1308">
        <f>ROUND(SUM(Q53+Q43+Q34+Q20),0)</f>
        <v>106447477</v>
      </c>
      <c r="S55" s="1308">
        <f>ROUND(SUM(S53+S43+S34+S20),0)</f>
        <v>117511677</v>
      </c>
      <c r="U55" s="1308">
        <f>ROUND(SUM(U53+U43+U34+U20),0)</f>
        <v>127479991</v>
      </c>
    </row>
    <row r="56" spans="1:21" ht="11.25" customHeight="1" thickTop="1">
      <c r="A56" s="33"/>
      <c r="B56" s="1302"/>
      <c r="C56" s="1309"/>
      <c r="D56" s="1310"/>
      <c r="E56" s="1309"/>
      <c r="F56" s="1310"/>
      <c r="G56" s="1309"/>
      <c r="H56" s="1310"/>
      <c r="I56" s="1309"/>
    </row>
    <row r="57" spans="1:21">
      <c r="A57" s="1311" t="s">
        <v>83</v>
      </c>
      <c r="B57" s="31"/>
      <c r="E57" s="31"/>
      <c r="G57" s="31"/>
      <c r="I57" s="31"/>
      <c r="K57" s="31"/>
      <c r="N57" s="1312"/>
      <c r="O57" s="1305"/>
      <c r="P57" s="1312"/>
      <c r="Q57" s="1305"/>
      <c r="R57" s="1312"/>
      <c r="S57" s="1305"/>
      <c r="U57" s="1305"/>
    </row>
    <row r="58" spans="1:21" ht="12" customHeight="1">
      <c r="A58" s="1313" t="s">
        <v>83</v>
      </c>
      <c r="B58" s="31"/>
      <c r="E58" s="31"/>
      <c r="G58" s="31"/>
      <c r="I58" s="31"/>
      <c r="K58" s="31"/>
      <c r="N58" s="31"/>
      <c r="O58" s="1305"/>
      <c r="P58" s="31"/>
      <c r="Q58" s="1305"/>
      <c r="R58" s="31"/>
      <c r="S58" s="1305"/>
      <c r="U58" s="1305"/>
    </row>
    <row r="59" spans="1:21" ht="12" customHeight="1">
      <c r="A59" s="1313"/>
      <c r="B59" s="31"/>
      <c r="E59" s="31"/>
      <c r="G59" s="31"/>
      <c r="I59" s="31"/>
      <c r="K59" s="31"/>
      <c r="N59" s="1312"/>
      <c r="O59" s="1305"/>
      <c r="P59" s="1312"/>
      <c r="Q59" s="1305"/>
      <c r="R59" s="1312"/>
      <c r="S59" s="1305"/>
      <c r="U59" s="1305"/>
    </row>
    <row r="60" spans="1:21" ht="3" customHeight="1">
      <c r="A60" s="1301"/>
      <c r="B60" s="1312"/>
      <c r="C60" s="1305" t="s">
        <v>83</v>
      </c>
      <c r="D60" s="1312"/>
      <c r="E60" s="1305"/>
      <c r="F60" s="1312"/>
      <c r="G60" s="1305"/>
      <c r="H60" s="1312"/>
      <c r="I60" s="1305"/>
      <c r="J60" s="1312"/>
      <c r="K60" s="1305"/>
      <c r="L60" s="1312"/>
      <c r="M60" s="1305"/>
      <c r="N60" s="1312"/>
      <c r="O60" s="1305"/>
      <c r="P60" s="1312"/>
      <c r="Q60" s="1305"/>
      <c r="R60" s="1312"/>
      <c r="S60" s="1305"/>
      <c r="U60" s="1305"/>
    </row>
    <row r="61" spans="1:21" ht="17.25" customHeight="1">
      <c r="A61" s="1314"/>
      <c r="B61" s="31"/>
      <c r="E61" s="31"/>
      <c r="G61" s="31"/>
      <c r="I61" s="31"/>
      <c r="K61" s="31"/>
    </row>
    <row r="62" spans="1:21" ht="12" customHeight="1">
      <c r="A62" s="1313"/>
      <c r="B62" s="31"/>
      <c r="C62" s="31"/>
      <c r="D62" s="31"/>
      <c r="E62" s="31"/>
      <c r="F62" s="31"/>
      <c r="G62" s="31"/>
      <c r="I62" s="31"/>
      <c r="M62" s="31"/>
      <c r="O62" s="31"/>
      <c r="Q62" s="31"/>
    </row>
    <row r="63" spans="1:21">
      <c r="A63" s="1315" t="s">
        <v>83</v>
      </c>
      <c r="B63" s="31"/>
      <c r="C63" s="31"/>
      <c r="D63" s="31"/>
      <c r="E63" s="31"/>
      <c r="G63" s="31"/>
      <c r="K63" s="31"/>
      <c r="M63" s="31"/>
      <c r="O63" s="31"/>
      <c r="Q63" s="31"/>
    </row>
    <row r="64" spans="1:21">
      <c r="A64" s="33" t="s">
        <v>83</v>
      </c>
    </row>
    <row r="65" spans="1:1">
      <c r="A65" s="33" t="s">
        <v>83</v>
      </c>
    </row>
    <row r="66" spans="1:1">
      <c r="A66" s="1315" t="s">
        <v>83</v>
      </c>
    </row>
  </sheetData>
  <pageMargins left="0.6" right="0.5" top="0.71" bottom="0.25" header="0" footer="0.25"/>
  <pageSetup scale="63" orientation="landscape" r:id="rId1"/>
  <headerFooter scaleWithDoc="0">
    <oddFooter>&amp;R&amp;8 71</oddFooter>
  </headerFooter>
  <customProperties>
    <customPr name="SheetOptions" r:id="rId2"/>
  </customProperties>
  <ignoredErrors>
    <ignoredError sqref="R18" formulaRange="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H168"/>
  <sheetViews>
    <sheetView showGridLines="0" zoomScaleNormal="100" workbookViewId="0"/>
  </sheetViews>
  <sheetFormatPr defaultColWidth="8.77734375" defaultRowHeight="12.75"/>
  <cols>
    <col min="1" max="1" width="14.77734375" style="811" customWidth="1"/>
    <col min="2" max="2" width="42.77734375" style="386" customWidth="1"/>
    <col min="3" max="3" width="16.77734375" style="386" customWidth="1"/>
    <col min="4" max="4" width="13.109375" style="386" bestFit="1" customWidth="1"/>
    <col min="5" max="5" width="43.77734375" style="386" customWidth="1"/>
    <col min="6" max="7" width="9.77734375" style="386" customWidth="1"/>
    <col min="8" max="8" width="5.77734375" style="386" customWidth="1"/>
    <col min="9" max="9" width="1.77734375" style="386" customWidth="1"/>
    <col min="10" max="16384" width="8.77734375" style="386"/>
  </cols>
  <sheetData>
    <row r="1" spans="1:6">
      <c r="D1" s="680"/>
    </row>
    <row r="2" spans="1:6">
      <c r="A2" s="812" t="s">
        <v>77</v>
      </c>
      <c r="B2" s="385"/>
      <c r="D2" s="678"/>
      <c r="E2" s="388" t="s">
        <v>1681</v>
      </c>
      <c r="F2" s="387"/>
    </row>
    <row r="3" spans="1:6">
      <c r="A3" s="812" t="s">
        <v>1682</v>
      </c>
      <c r="B3" s="385"/>
      <c r="D3" s="678"/>
      <c r="E3" s="388" t="s">
        <v>164</v>
      </c>
      <c r="F3" s="387"/>
    </row>
    <row r="4" spans="1:6">
      <c r="A4" s="812" t="s">
        <v>2274</v>
      </c>
      <c r="B4" s="385"/>
      <c r="C4" s="385"/>
      <c r="D4" s="679"/>
      <c r="E4" s="387"/>
      <c r="F4" s="387"/>
    </row>
    <row r="5" spans="1:6">
      <c r="D5" s="680"/>
    </row>
    <row r="6" spans="1:6">
      <c r="D6" s="680"/>
    </row>
    <row r="7" spans="1:6">
      <c r="D7" s="680"/>
    </row>
    <row r="8" spans="1:6">
      <c r="A8" s="812" t="s">
        <v>1683</v>
      </c>
      <c r="B8" s="385"/>
      <c r="C8" s="389" t="s">
        <v>1683</v>
      </c>
      <c r="D8" s="389" t="s">
        <v>1684</v>
      </c>
      <c r="E8" s="387"/>
      <c r="F8" s="387"/>
    </row>
    <row r="9" spans="1:6">
      <c r="A9" s="882" t="s">
        <v>1685</v>
      </c>
      <c r="B9" s="883" t="s">
        <v>1686</v>
      </c>
      <c r="C9" s="883" t="s">
        <v>1687</v>
      </c>
      <c r="D9" s="883" t="s">
        <v>1688</v>
      </c>
      <c r="E9" s="883" t="s">
        <v>1689</v>
      </c>
      <c r="F9" s="387"/>
    </row>
    <row r="10" spans="1:6" ht="5.25" customHeight="1">
      <c r="A10" s="812"/>
      <c r="B10" s="389"/>
      <c r="C10" s="389"/>
      <c r="D10" s="389"/>
      <c r="E10" s="389"/>
      <c r="F10" s="387"/>
    </row>
    <row r="11" spans="1:6">
      <c r="A11" s="810" t="s">
        <v>1690</v>
      </c>
      <c r="B11" s="682" t="s">
        <v>1691</v>
      </c>
      <c r="C11" s="682" t="s">
        <v>1002</v>
      </c>
      <c r="D11" s="681">
        <v>1981</v>
      </c>
      <c r="E11" s="682" t="s">
        <v>1692</v>
      </c>
      <c r="F11" s="387"/>
    </row>
    <row r="12" spans="1:6">
      <c r="A12" s="810" t="s">
        <v>1693</v>
      </c>
      <c r="B12" s="682" t="s">
        <v>1694</v>
      </c>
      <c r="C12" s="682" t="s">
        <v>1002</v>
      </c>
      <c r="D12" s="681">
        <v>1981</v>
      </c>
      <c r="E12" s="682" t="s">
        <v>1695</v>
      </c>
      <c r="F12" s="387"/>
    </row>
    <row r="13" spans="1:6">
      <c r="A13" s="810" t="s">
        <v>1696</v>
      </c>
      <c r="B13" s="682" t="s">
        <v>1697</v>
      </c>
      <c r="C13" s="682" t="s">
        <v>1002</v>
      </c>
      <c r="D13" s="681">
        <v>1984</v>
      </c>
      <c r="E13" s="682" t="s">
        <v>1698</v>
      </c>
      <c r="F13" s="387"/>
    </row>
    <row r="14" spans="1:6">
      <c r="A14" s="810" t="s">
        <v>1699</v>
      </c>
      <c r="B14" s="682" t="s">
        <v>1700</v>
      </c>
      <c r="C14" s="682" t="s">
        <v>1002</v>
      </c>
      <c r="D14" s="681">
        <v>1993</v>
      </c>
      <c r="E14" s="682" t="s">
        <v>1701</v>
      </c>
      <c r="F14" s="387"/>
    </row>
    <row r="15" spans="1:6">
      <c r="A15" s="810" t="s">
        <v>1702</v>
      </c>
      <c r="B15" s="682" t="s">
        <v>1703</v>
      </c>
      <c r="C15" s="682" t="s">
        <v>1002</v>
      </c>
      <c r="D15" s="681">
        <v>2000</v>
      </c>
      <c r="E15" s="682" t="s">
        <v>1704</v>
      </c>
      <c r="F15" s="387"/>
    </row>
    <row r="16" spans="1:6">
      <c r="A16" s="810" t="s">
        <v>1705</v>
      </c>
      <c r="B16" s="682" t="s">
        <v>1706</v>
      </c>
      <c r="C16" s="682" t="s">
        <v>1002</v>
      </c>
      <c r="D16" s="681">
        <v>1996</v>
      </c>
      <c r="E16" s="682" t="s">
        <v>1707</v>
      </c>
      <c r="F16" s="387"/>
    </row>
    <row r="17" spans="1:7">
      <c r="A17" s="810" t="s">
        <v>1708</v>
      </c>
      <c r="B17" s="682" t="s">
        <v>1709</v>
      </c>
      <c r="C17" s="682" t="s">
        <v>1002</v>
      </c>
      <c r="D17" s="681">
        <v>2007</v>
      </c>
      <c r="E17" s="682" t="s">
        <v>1710</v>
      </c>
      <c r="F17" s="387"/>
    </row>
    <row r="18" spans="1:7">
      <c r="A18" s="810" t="s">
        <v>1711</v>
      </c>
      <c r="B18" s="682" t="s">
        <v>1712</v>
      </c>
      <c r="C18" s="682" t="s">
        <v>1002</v>
      </c>
      <c r="D18" s="681">
        <v>1978</v>
      </c>
      <c r="E18" s="682" t="s">
        <v>1713</v>
      </c>
      <c r="F18" s="387"/>
    </row>
    <row r="19" spans="1:7">
      <c r="A19" s="810" t="s">
        <v>1714</v>
      </c>
      <c r="B19" s="682" t="s">
        <v>1715</v>
      </c>
      <c r="C19" s="682" t="s">
        <v>1002</v>
      </c>
      <c r="D19" s="681">
        <v>2003</v>
      </c>
      <c r="E19" s="682" t="s">
        <v>1716</v>
      </c>
      <c r="F19" s="387"/>
    </row>
    <row r="20" spans="1:7">
      <c r="A20" s="810" t="s">
        <v>1717</v>
      </c>
      <c r="B20" s="682" t="s">
        <v>1718</v>
      </c>
      <c r="C20" s="682" t="s">
        <v>1719</v>
      </c>
      <c r="D20" s="681">
        <v>1984</v>
      </c>
      <c r="E20" s="682" t="s">
        <v>1720</v>
      </c>
      <c r="F20" s="387"/>
    </row>
    <row r="21" spans="1:7">
      <c r="A21" s="810" t="s">
        <v>1721</v>
      </c>
      <c r="B21" s="682" t="s">
        <v>1722</v>
      </c>
      <c r="C21" s="682" t="s">
        <v>1719</v>
      </c>
      <c r="D21" s="681">
        <v>1982</v>
      </c>
      <c r="E21" s="682" t="s">
        <v>1723</v>
      </c>
      <c r="F21" s="387"/>
      <c r="G21" s="386" t="s">
        <v>83</v>
      </c>
    </row>
    <row r="22" spans="1:7">
      <c r="A22" s="810" t="s">
        <v>1724</v>
      </c>
      <c r="B22" s="682" t="s">
        <v>1725</v>
      </c>
      <c r="C22" s="682" t="s">
        <v>1719</v>
      </c>
      <c r="D22" s="681">
        <v>1983</v>
      </c>
      <c r="E22" s="682" t="s">
        <v>1726</v>
      </c>
      <c r="F22" s="387"/>
    </row>
    <row r="23" spans="1:7">
      <c r="A23" s="810" t="s">
        <v>1727</v>
      </c>
      <c r="B23" s="682" t="s">
        <v>1728</v>
      </c>
      <c r="C23" s="682" t="s">
        <v>1719</v>
      </c>
      <c r="D23" s="681">
        <v>1992</v>
      </c>
      <c r="E23" s="682" t="s">
        <v>1729</v>
      </c>
      <c r="F23" s="387"/>
    </row>
    <row r="24" spans="1:7">
      <c r="A24" s="810" t="s">
        <v>1730</v>
      </c>
      <c r="B24" s="682" t="s">
        <v>1731</v>
      </c>
      <c r="C24" s="682" t="s">
        <v>1719</v>
      </c>
      <c r="D24" s="681">
        <v>2003</v>
      </c>
      <c r="E24" s="682" t="s">
        <v>1732</v>
      </c>
      <c r="F24" s="387"/>
    </row>
    <row r="25" spans="1:7">
      <c r="A25" s="810" t="s">
        <v>1733</v>
      </c>
      <c r="B25" s="682" t="s">
        <v>1734</v>
      </c>
      <c r="C25" s="682" t="s">
        <v>1719</v>
      </c>
      <c r="D25" s="681">
        <v>1990</v>
      </c>
      <c r="E25" s="682" t="s">
        <v>1735</v>
      </c>
      <c r="F25" s="387"/>
    </row>
    <row r="26" spans="1:7">
      <c r="A26" s="810" t="s">
        <v>1736</v>
      </c>
      <c r="B26" s="682" t="s">
        <v>1737</v>
      </c>
      <c r="C26" s="682" t="s">
        <v>1719</v>
      </c>
      <c r="D26" s="681">
        <v>1989</v>
      </c>
      <c r="E26" s="682" t="s">
        <v>1738</v>
      </c>
      <c r="F26" s="387"/>
    </row>
    <row r="27" spans="1:7">
      <c r="A27" s="810" t="s">
        <v>1739</v>
      </c>
      <c r="B27" s="682" t="s">
        <v>1740</v>
      </c>
      <c r="C27" s="682" t="s">
        <v>1719</v>
      </c>
      <c r="D27" s="681">
        <v>1998</v>
      </c>
      <c r="E27" s="682" t="s">
        <v>1741</v>
      </c>
      <c r="F27" s="387"/>
    </row>
    <row r="28" spans="1:7">
      <c r="A28" s="810" t="s">
        <v>1742</v>
      </c>
      <c r="B28" s="682" t="s">
        <v>1743</v>
      </c>
      <c r="C28" s="682" t="s">
        <v>1719</v>
      </c>
      <c r="D28" s="681">
        <v>1999</v>
      </c>
      <c r="E28" s="682" t="s">
        <v>1744</v>
      </c>
      <c r="F28" s="387"/>
    </row>
    <row r="29" spans="1:7">
      <c r="A29" s="810" t="s">
        <v>1745</v>
      </c>
      <c r="B29" s="682" t="s">
        <v>1746</v>
      </c>
      <c r="C29" s="682" t="s">
        <v>1719</v>
      </c>
      <c r="D29" s="681">
        <v>1991</v>
      </c>
      <c r="E29" s="682" t="s">
        <v>1747</v>
      </c>
      <c r="F29" s="387"/>
    </row>
    <row r="30" spans="1:7">
      <c r="A30" s="810" t="s">
        <v>1748</v>
      </c>
      <c r="B30" s="682" t="s">
        <v>1749</v>
      </c>
      <c r="C30" s="682" t="s">
        <v>1719</v>
      </c>
      <c r="D30" s="681">
        <v>2000</v>
      </c>
      <c r="E30" s="682" t="s">
        <v>1750</v>
      </c>
      <c r="F30" s="387"/>
    </row>
    <row r="31" spans="1:7">
      <c r="A31" s="810" t="s">
        <v>1751</v>
      </c>
      <c r="B31" s="682" t="s">
        <v>1752</v>
      </c>
      <c r="C31" s="682" t="s">
        <v>1719</v>
      </c>
      <c r="D31" s="681">
        <v>1991</v>
      </c>
      <c r="E31" s="682" t="s">
        <v>1753</v>
      </c>
      <c r="F31" s="387"/>
    </row>
    <row r="32" spans="1:7">
      <c r="A32" s="810" t="s">
        <v>1754</v>
      </c>
      <c r="B32" s="682" t="s">
        <v>1755</v>
      </c>
      <c r="C32" s="682" t="s">
        <v>1719</v>
      </c>
      <c r="D32" s="681">
        <v>1967</v>
      </c>
      <c r="E32" s="682" t="s">
        <v>1756</v>
      </c>
    </row>
    <row r="33" spans="1:5">
      <c r="A33" s="810" t="s">
        <v>1757</v>
      </c>
      <c r="B33" s="682" t="s">
        <v>1758</v>
      </c>
      <c r="C33" s="682" t="s">
        <v>1719</v>
      </c>
      <c r="D33" s="681">
        <v>1982</v>
      </c>
      <c r="E33" s="682" t="s">
        <v>1759</v>
      </c>
    </row>
    <row r="34" spans="1:5">
      <c r="A34" s="810" t="s">
        <v>1760</v>
      </c>
      <c r="B34" s="682" t="s">
        <v>1761</v>
      </c>
      <c r="C34" s="682" t="s">
        <v>1719</v>
      </c>
      <c r="D34" s="681">
        <v>1989</v>
      </c>
      <c r="E34" s="682" t="s">
        <v>1762</v>
      </c>
    </row>
    <row r="35" spans="1:5">
      <c r="A35" s="810" t="s">
        <v>1763</v>
      </c>
      <c r="B35" s="682" t="s">
        <v>1764</v>
      </c>
      <c r="C35" s="682" t="s">
        <v>1719</v>
      </c>
      <c r="D35" s="681">
        <v>1992</v>
      </c>
      <c r="E35" s="682" t="s">
        <v>1759</v>
      </c>
    </row>
    <row r="36" spans="1:5">
      <c r="A36" s="810" t="s">
        <v>1765</v>
      </c>
      <c r="B36" s="682" t="s">
        <v>1766</v>
      </c>
      <c r="C36" s="682" t="s">
        <v>1719</v>
      </c>
      <c r="D36" s="681">
        <v>1940</v>
      </c>
      <c r="E36" s="682" t="s">
        <v>1767</v>
      </c>
    </row>
    <row r="37" spans="1:5">
      <c r="A37" s="810" t="s">
        <v>1768</v>
      </c>
      <c r="B37" s="682" t="s">
        <v>1769</v>
      </c>
      <c r="C37" s="682" t="s">
        <v>1719</v>
      </c>
      <c r="D37" s="681">
        <v>1978</v>
      </c>
      <c r="E37" s="682" t="s">
        <v>1770</v>
      </c>
    </row>
    <row r="38" spans="1:5">
      <c r="A38" s="810" t="s">
        <v>1771</v>
      </c>
      <c r="B38" s="682" t="s">
        <v>1772</v>
      </c>
      <c r="C38" s="682" t="s">
        <v>1719</v>
      </c>
      <c r="D38" s="681">
        <v>1985</v>
      </c>
      <c r="E38" s="682" t="s">
        <v>1773</v>
      </c>
    </row>
    <row r="39" spans="1:5">
      <c r="A39" s="810" t="s">
        <v>1774</v>
      </c>
      <c r="B39" s="682" t="s">
        <v>1775</v>
      </c>
      <c r="C39" s="682" t="s">
        <v>1719</v>
      </c>
      <c r="D39" s="681">
        <v>1981</v>
      </c>
      <c r="E39" s="682" t="s">
        <v>1776</v>
      </c>
    </row>
    <row r="40" spans="1:5">
      <c r="A40" s="810" t="s">
        <v>1777</v>
      </c>
      <c r="B40" s="682" t="s">
        <v>1778</v>
      </c>
      <c r="C40" s="682" t="s">
        <v>1719</v>
      </c>
      <c r="D40" s="681">
        <v>1985</v>
      </c>
      <c r="E40" s="682" t="s">
        <v>1779</v>
      </c>
    </row>
    <row r="41" spans="1:5">
      <c r="A41" s="810" t="s">
        <v>1780</v>
      </c>
      <c r="B41" s="682" t="s">
        <v>1781</v>
      </c>
      <c r="C41" s="682" t="s">
        <v>1719</v>
      </c>
      <c r="D41" s="681">
        <v>1981</v>
      </c>
      <c r="E41" s="682" t="s">
        <v>1782</v>
      </c>
    </row>
    <row r="42" spans="1:5">
      <c r="A42" s="810" t="s">
        <v>1783</v>
      </c>
      <c r="B42" s="682" t="s">
        <v>1784</v>
      </c>
      <c r="C42" s="682" t="s">
        <v>1719</v>
      </c>
      <c r="D42" s="681">
        <v>1993</v>
      </c>
      <c r="E42" s="682" t="s">
        <v>1785</v>
      </c>
    </row>
    <row r="43" spans="1:5">
      <c r="A43" s="810" t="s">
        <v>1786</v>
      </c>
      <c r="B43" s="682" t="s">
        <v>1787</v>
      </c>
      <c r="C43" s="682" t="s">
        <v>1719</v>
      </c>
      <c r="D43" s="681">
        <v>1987</v>
      </c>
      <c r="E43" s="682" t="s">
        <v>1788</v>
      </c>
    </row>
    <row r="44" spans="1:5">
      <c r="A44" s="810" t="s">
        <v>1789</v>
      </c>
      <c r="B44" s="682" t="s">
        <v>1790</v>
      </c>
      <c r="C44" s="682" t="s">
        <v>1719</v>
      </c>
      <c r="D44" s="681">
        <v>1984</v>
      </c>
      <c r="E44" s="682" t="s">
        <v>1791</v>
      </c>
    </row>
    <row r="45" spans="1:5">
      <c r="A45" s="810" t="s">
        <v>1792</v>
      </c>
      <c r="B45" s="682" t="s">
        <v>1793</v>
      </c>
      <c r="C45" s="682" t="s">
        <v>1719</v>
      </c>
      <c r="D45" s="681">
        <v>1993</v>
      </c>
      <c r="E45" s="682" t="s">
        <v>1785</v>
      </c>
    </row>
    <row r="46" spans="1:5">
      <c r="A46" s="810" t="s">
        <v>1794</v>
      </c>
      <c r="B46" s="682" t="s">
        <v>1795</v>
      </c>
      <c r="C46" s="682" t="s">
        <v>1719</v>
      </c>
      <c r="D46" s="681">
        <v>1982</v>
      </c>
      <c r="E46" s="682" t="s">
        <v>1759</v>
      </c>
    </row>
    <row r="47" spans="1:5">
      <c r="A47" s="810" t="s">
        <v>1796</v>
      </c>
      <c r="B47" s="682" t="s">
        <v>1797</v>
      </c>
      <c r="C47" s="682" t="s">
        <v>1719</v>
      </c>
      <c r="D47" s="681">
        <v>1977</v>
      </c>
      <c r="E47" s="682" t="s">
        <v>1798</v>
      </c>
    </row>
    <row r="48" spans="1:5">
      <c r="A48" s="810" t="s">
        <v>1799</v>
      </c>
      <c r="B48" s="682" t="s">
        <v>1800</v>
      </c>
      <c r="C48" s="682" t="s">
        <v>1719</v>
      </c>
      <c r="D48" s="681">
        <v>1983</v>
      </c>
      <c r="E48" s="682" t="s">
        <v>1726</v>
      </c>
    </row>
    <row r="49" spans="1:6">
      <c r="A49" s="810" t="s">
        <v>1801</v>
      </c>
      <c r="B49" s="682" t="s">
        <v>1802</v>
      </c>
      <c r="C49" s="682" t="s">
        <v>1719</v>
      </c>
      <c r="D49" s="681">
        <v>1987</v>
      </c>
      <c r="E49" s="682" t="s">
        <v>1803</v>
      </c>
    </row>
    <row r="50" spans="1:6">
      <c r="A50" s="810" t="s">
        <v>1804</v>
      </c>
      <c r="B50" s="682" t="s">
        <v>1805</v>
      </c>
      <c r="C50" s="682" t="s">
        <v>1719</v>
      </c>
      <c r="D50" s="681">
        <v>1982</v>
      </c>
      <c r="E50" s="682" t="s">
        <v>1759</v>
      </c>
    </row>
    <row r="51" spans="1:6">
      <c r="A51" s="810" t="s">
        <v>1806</v>
      </c>
      <c r="B51" s="682" t="s">
        <v>1807</v>
      </c>
      <c r="C51" s="682" t="s">
        <v>1719</v>
      </c>
      <c r="D51" s="681">
        <v>1987</v>
      </c>
      <c r="E51" s="682" t="s">
        <v>1808</v>
      </c>
    </row>
    <row r="52" spans="1:6">
      <c r="A52" s="810" t="s">
        <v>1809</v>
      </c>
      <c r="B52" s="682" t="s">
        <v>1810</v>
      </c>
      <c r="C52" s="682" t="s">
        <v>1719</v>
      </c>
      <c r="D52" s="681">
        <v>1983</v>
      </c>
      <c r="E52" s="682" t="s">
        <v>1759</v>
      </c>
    </row>
    <row r="53" spans="1:6">
      <c r="A53" s="810" t="s">
        <v>1811</v>
      </c>
      <c r="B53" s="682" t="s">
        <v>1812</v>
      </c>
      <c r="C53" s="682" t="s">
        <v>1719</v>
      </c>
      <c r="D53" s="681">
        <v>1959</v>
      </c>
      <c r="E53" s="682" t="s">
        <v>1813</v>
      </c>
    </row>
    <row r="54" spans="1:6">
      <c r="A54" s="810" t="s">
        <v>1814</v>
      </c>
      <c r="B54" s="682" t="s">
        <v>1815</v>
      </c>
      <c r="C54" s="682" t="s">
        <v>1719</v>
      </c>
      <c r="D54" s="681">
        <v>1984</v>
      </c>
      <c r="E54" s="682" t="s">
        <v>1816</v>
      </c>
    </row>
    <row r="55" spans="1:6">
      <c r="A55" s="810" t="s">
        <v>1817</v>
      </c>
      <c r="B55" s="682" t="s">
        <v>1818</v>
      </c>
      <c r="C55" s="682" t="s">
        <v>1719</v>
      </c>
      <c r="D55" s="681">
        <v>1987</v>
      </c>
      <c r="E55" s="682" t="s">
        <v>1819</v>
      </c>
    </row>
    <row r="56" spans="1:6">
      <c r="A56" s="810" t="s">
        <v>1820</v>
      </c>
      <c r="B56" s="682" t="s">
        <v>1821</v>
      </c>
      <c r="C56" s="682"/>
      <c r="D56" s="681"/>
      <c r="E56" s="682"/>
    </row>
    <row r="57" spans="1:6">
      <c r="A57" s="810"/>
      <c r="B57" s="682" t="s">
        <v>1822</v>
      </c>
      <c r="C57" s="682" t="s">
        <v>1719</v>
      </c>
      <c r="D57" s="681">
        <v>1992</v>
      </c>
      <c r="E57" s="682" t="s">
        <v>1823</v>
      </c>
    </row>
    <row r="58" spans="1:6">
      <c r="A58" s="810" t="s">
        <v>1824</v>
      </c>
      <c r="B58" s="682" t="s">
        <v>1825</v>
      </c>
      <c r="C58" s="682" t="s">
        <v>1719</v>
      </c>
      <c r="D58" s="681">
        <v>1990</v>
      </c>
      <c r="E58" s="682" t="s">
        <v>1826</v>
      </c>
    </row>
    <row r="59" spans="1:6">
      <c r="A59" s="810" t="s">
        <v>1827</v>
      </c>
      <c r="B59" s="682" t="s">
        <v>1828</v>
      </c>
      <c r="C59" s="682" t="s">
        <v>1719</v>
      </c>
      <c r="D59" s="681">
        <v>1996</v>
      </c>
      <c r="E59" s="682" t="s">
        <v>1829</v>
      </c>
    </row>
    <row r="60" spans="1:6">
      <c r="A60" s="810" t="s">
        <v>1830</v>
      </c>
      <c r="B60" s="682" t="s">
        <v>1831</v>
      </c>
      <c r="C60" s="682" t="s">
        <v>1719</v>
      </c>
      <c r="D60" s="681">
        <v>1968</v>
      </c>
      <c r="E60" s="682" t="s">
        <v>1832</v>
      </c>
    </row>
    <row r="61" spans="1:6">
      <c r="A61" s="810" t="s">
        <v>1833</v>
      </c>
      <c r="B61" s="682" t="s">
        <v>1834</v>
      </c>
      <c r="C61" s="682" t="s">
        <v>1719</v>
      </c>
      <c r="D61" s="681">
        <v>1990</v>
      </c>
      <c r="E61" s="682" t="s">
        <v>1835</v>
      </c>
    </row>
    <row r="62" spans="1:6">
      <c r="A62" s="810" t="s">
        <v>1836</v>
      </c>
      <c r="B62" s="682" t="s">
        <v>1837</v>
      </c>
      <c r="C62" s="682" t="s">
        <v>1719</v>
      </c>
      <c r="D62" s="681">
        <v>1969</v>
      </c>
      <c r="E62" s="682" t="s">
        <v>1838</v>
      </c>
    </row>
    <row r="63" spans="1:6">
      <c r="A63" s="810" t="s">
        <v>1839</v>
      </c>
      <c r="B63" s="682" t="s">
        <v>1840</v>
      </c>
      <c r="C63" s="682" t="s">
        <v>1719</v>
      </c>
      <c r="D63" s="681">
        <v>1997</v>
      </c>
      <c r="E63" s="682" t="s">
        <v>1841</v>
      </c>
    </row>
    <row r="64" spans="1:6">
      <c r="A64" s="810" t="s">
        <v>1842</v>
      </c>
      <c r="B64" s="682" t="s">
        <v>1843</v>
      </c>
      <c r="C64" s="682" t="s">
        <v>1719</v>
      </c>
      <c r="D64" s="681">
        <v>1992</v>
      </c>
      <c r="E64" s="682" t="s">
        <v>1844</v>
      </c>
      <c r="F64" s="387"/>
    </row>
    <row r="65" spans="1:8">
      <c r="A65" s="810" t="s">
        <v>1845</v>
      </c>
      <c r="B65" s="682" t="s">
        <v>1846</v>
      </c>
      <c r="C65" s="682" t="s">
        <v>1719</v>
      </c>
      <c r="D65" s="681">
        <v>1992</v>
      </c>
      <c r="E65" s="682" t="s">
        <v>1847</v>
      </c>
      <c r="F65" s="387"/>
    </row>
    <row r="66" spans="1:8">
      <c r="A66" s="810" t="s">
        <v>1848</v>
      </c>
      <c r="B66" s="682" t="s">
        <v>1849</v>
      </c>
      <c r="C66" s="682" t="s">
        <v>1719</v>
      </c>
      <c r="D66" s="681">
        <v>1995</v>
      </c>
      <c r="E66" s="682" t="s">
        <v>1850</v>
      </c>
      <c r="F66" s="387"/>
    </row>
    <row r="67" spans="1:8">
      <c r="A67" s="810" t="s">
        <v>1851</v>
      </c>
      <c r="B67" s="682" t="s">
        <v>1852</v>
      </c>
      <c r="C67" s="682" t="s">
        <v>1719</v>
      </c>
      <c r="D67" s="681">
        <v>2003</v>
      </c>
      <c r="E67" s="682" t="s">
        <v>1853</v>
      </c>
      <c r="F67" s="387"/>
    </row>
    <row r="68" spans="1:8">
      <c r="A68" s="810" t="s">
        <v>1854</v>
      </c>
      <c r="B68" s="682" t="s">
        <v>1855</v>
      </c>
      <c r="C68" s="682" t="s">
        <v>1719</v>
      </c>
      <c r="D68" s="681">
        <v>1952</v>
      </c>
      <c r="E68" s="682" t="s">
        <v>1856</v>
      </c>
      <c r="F68" s="387"/>
    </row>
    <row r="69" spans="1:8">
      <c r="A69" s="810" t="s">
        <v>1857</v>
      </c>
      <c r="B69" s="682" t="s">
        <v>1858</v>
      </c>
      <c r="C69" s="682" t="str">
        <f>+C68</f>
        <v>Special Revenue - State</v>
      </c>
      <c r="D69" s="681">
        <v>2009</v>
      </c>
      <c r="E69" s="682" t="s">
        <v>1859</v>
      </c>
      <c r="F69" s="387"/>
      <c r="G69" s="386" t="s">
        <v>83</v>
      </c>
    </row>
    <row r="70" spans="1:8">
      <c r="A70" s="810" t="s">
        <v>1860</v>
      </c>
      <c r="B70" s="682" t="s">
        <v>1861</v>
      </c>
      <c r="C70" s="682" t="s">
        <v>1719</v>
      </c>
      <c r="D70" s="681">
        <v>2013</v>
      </c>
      <c r="E70" s="682" t="s">
        <v>1862</v>
      </c>
      <c r="F70" s="387"/>
    </row>
    <row r="71" spans="1:8">
      <c r="A71" s="810" t="s">
        <v>1863</v>
      </c>
      <c r="B71" s="682" t="s">
        <v>1864</v>
      </c>
      <c r="C71" s="682" t="s">
        <v>1719</v>
      </c>
      <c r="D71" s="681">
        <v>2014</v>
      </c>
      <c r="E71" s="682" t="s">
        <v>1865</v>
      </c>
      <c r="F71" s="387"/>
    </row>
    <row r="72" spans="1:8">
      <c r="A72" s="810" t="s">
        <v>1866</v>
      </c>
      <c r="B72" s="682" t="s">
        <v>1867</v>
      </c>
      <c r="C72" s="682" t="s">
        <v>1719</v>
      </c>
      <c r="D72" s="681">
        <v>2016</v>
      </c>
      <c r="E72" s="682" t="s">
        <v>1759</v>
      </c>
      <c r="F72" s="387"/>
    </row>
    <row r="73" spans="1:8">
      <c r="A73" s="810" t="s">
        <v>1868</v>
      </c>
      <c r="B73" s="682" t="s">
        <v>2176</v>
      </c>
      <c r="C73" s="682" t="s">
        <v>1719</v>
      </c>
      <c r="D73" s="681">
        <v>2021</v>
      </c>
      <c r="E73" s="682" t="s">
        <v>1869</v>
      </c>
      <c r="F73" s="387"/>
    </row>
    <row r="74" spans="1:8">
      <c r="A74" s="810" t="s">
        <v>1870</v>
      </c>
      <c r="B74" s="682" t="s">
        <v>1871</v>
      </c>
      <c r="C74" s="682" t="s">
        <v>1719</v>
      </c>
      <c r="D74" s="681">
        <v>2018</v>
      </c>
      <c r="E74" s="682" t="s">
        <v>1872</v>
      </c>
      <c r="F74" s="387"/>
      <c r="G74" s="386" t="s">
        <v>83</v>
      </c>
      <c r="H74" s="386" t="s">
        <v>83</v>
      </c>
    </row>
    <row r="75" spans="1:8">
      <c r="A75" s="810" t="s">
        <v>1873</v>
      </c>
      <c r="B75" s="682" t="s">
        <v>1874</v>
      </c>
      <c r="C75" s="682" t="s">
        <v>1719</v>
      </c>
      <c r="D75" s="681">
        <v>2018</v>
      </c>
      <c r="E75" s="682" t="s">
        <v>1875</v>
      </c>
      <c r="F75" s="387"/>
      <c r="G75" s="386" t="s">
        <v>83</v>
      </c>
      <c r="H75" s="386" t="s">
        <v>83</v>
      </c>
    </row>
    <row r="76" spans="1:8">
      <c r="A76" s="810" t="s">
        <v>1876</v>
      </c>
      <c r="B76" s="682" t="s">
        <v>1877</v>
      </c>
      <c r="C76" s="682" t="s">
        <v>1719</v>
      </c>
      <c r="D76" s="681">
        <v>2016</v>
      </c>
      <c r="E76" s="682" t="s">
        <v>1878</v>
      </c>
      <c r="F76" s="387"/>
    </row>
    <row r="77" spans="1:8">
      <c r="A77" s="810" t="s">
        <v>1879</v>
      </c>
      <c r="B77" s="682" t="s">
        <v>1880</v>
      </c>
      <c r="C77" s="682" t="s">
        <v>1719</v>
      </c>
      <c r="D77" s="681">
        <v>2021</v>
      </c>
      <c r="E77" s="682" t="s">
        <v>1881</v>
      </c>
      <c r="F77" s="387"/>
    </row>
    <row r="78" spans="1:8">
      <c r="A78" s="810" t="s">
        <v>1882</v>
      </c>
      <c r="B78" s="682" t="s">
        <v>1883</v>
      </c>
      <c r="C78" s="682" t="s">
        <v>1719</v>
      </c>
      <c r="D78" s="681">
        <v>1955</v>
      </c>
      <c r="E78" s="682" t="s">
        <v>1884</v>
      </c>
      <c r="F78" s="387"/>
    </row>
    <row r="79" spans="1:8">
      <c r="A79" s="810" t="s">
        <v>1314</v>
      </c>
      <c r="B79" s="682" t="s">
        <v>1885</v>
      </c>
      <c r="C79" s="682" t="s">
        <v>1886</v>
      </c>
      <c r="D79" s="681">
        <v>1988</v>
      </c>
      <c r="E79" s="682" t="s">
        <v>1759</v>
      </c>
      <c r="F79" s="387"/>
    </row>
    <row r="80" spans="1:8">
      <c r="A80" s="810" t="s">
        <v>1317</v>
      </c>
      <c r="B80" s="682" t="s">
        <v>1887</v>
      </c>
      <c r="C80" s="682" t="s">
        <v>1886</v>
      </c>
      <c r="D80" s="681">
        <v>1972</v>
      </c>
      <c r="E80" s="682" t="s">
        <v>1759</v>
      </c>
    </row>
    <row r="81" spans="1:5">
      <c r="A81" s="810" t="s">
        <v>1320</v>
      </c>
      <c r="B81" s="682" t="s">
        <v>1888</v>
      </c>
      <c r="C81" s="682" t="s">
        <v>1886</v>
      </c>
      <c r="D81" s="681">
        <v>1998</v>
      </c>
      <c r="E81" s="682" t="s">
        <v>1759</v>
      </c>
    </row>
    <row r="82" spans="1:5">
      <c r="A82" s="810" t="s">
        <v>1889</v>
      </c>
      <c r="B82" s="682" t="s">
        <v>1890</v>
      </c>
      <c r="C82" s="682" t="s">
        <v>1886</v>
      </c>
      <c r="D82" s="681">
        <v>1981</v>
      </c>
      <c r="E82" s="682" t="s">
        <v>1759</v>
      </c>
    </row>
    <row r="83" spans="1:5">
      <c r="A83" s="810" t="s">
        <v>1326</v>
      </c>
      <c r="B83" s="682" t="s">
        <v>1891</v>
      </c>
      <c r="C83" s="682" t="s">
        <v>1886</v>
      </c>
      <c r="D83" s="681">
        <v>1936</v>
      </c>
      <c r="E83" s="682" t="s">
        <v>1892</v>
      </c>
    </row>
    <row r="84" spans="1:5">
      <c r="A84" s="810" t="s">
        <v>1893</v>
      </c>
      <c r="B84" s="682" t="s">
        <v>1894</v>
      </c>
      <c r="C84" s="682" t="s">
        <v>1886</v>
      </c>
      <c r="D84" s="681">
        <v>1967</v>
      </c>
      <c r="E84" s="682" t="s">
        <v>1759</v>
      </c>
    </row>
    <row r="85" spans="1:5">
      <c r="A85" s="810" t="s">
        <v>1331</v>
      </c>
      <c r="B85" s="682" t="s">
        <v>1895</v>
      </c>
      <c r="C85" s="682" t="s">
        <v>1886</v>
      </c>
      <c r="D85" s="681">
        <v>1983</v>
      </c>
      <c r="E85" s="682" t="s">
        <v>1759</v>
      </c>
    </row>
    <row r="86" spans="1:5">
      <c r="A86" s="810" t="s">
        <v>1896</v>
      </c>
      <c r="B86" s="682" t="s">
        <v>1897</v>
      </c>
      <c r="C86" s="682" t="s">
        <v>1898</v>
      </c>
      <c r="D86" s="681">
        <v>1982</v>
      </c>
      <c r="E86" s="682" t="s">
        <v>1899</v>
      </c>
    </row>
    <row r="87" spans="1:5">
      <c r="A87" s="810" t="s">
        <v>1900</v>
      </c>
      <c r="B87" s="682" t="s">
        <v>1901</v>
      </c>
      <c r="C87" s="682" t="s">
        <v>1898</v>
      </c>
      <c r="D87" s="681">
        <v>1991</v>
      </c>
      <c r="E87" s="682" t="s">
        <v>1902</v>
      </c>
    </row>
    <row r="88" spans="1:5">
      <c r="A88" s="810" t="s">
        <v>1903</v>
      </c>
      <c r="B88" s="682" t="s">
        <v>1904</v>
      </c>
      <c r="C88" s="682" t="s">
        <v>1898</v>
      </c>
      <c r="D88" s="681">
        <v>1991</v>
      </c>
      <c r="E88" s="682" t="s">
        <v>1759</v>
      </c>
    </row>
    <row r="89" spans="1:5">
      <c r="A89" s="810" t="s">
        <v>1905</v>
      </c>
      <c r="B89" s="682" t="s">
        <v>1906</v>
      </c>
      <c r="C89" s="682" t="s">
        <v>1898</v>
      </c>
      <c r="D89" s="681">
        <v>1992</v>
      </c>
      <c r="E89" s="682" t="s">
        <v>1907</v>
      </c>
    </row>
    <row r="90" spans="1:5">
      <c r="A90" s="810" t="s">
        <v>1908</v>
      </c>
      <c r="B90" s="682" t="s">
        <v>1909</v>
      </c>
      <c r="C90" s="682" t="s">
        <v>1898</v>
      </c>
      <c r="D90" s="681">
        <v>1993</v>
      </c>
      <c r="E90" s="682" t="s">
        <v>1910</v>
      </c>
    </row>
    <row r="91" spans="1:5">
      <c r="A91" s="810" t="s">
        <v>1911</v>
      </c>
      <c r="B91" s="682" t="s">
        <v>1912</v>
      </c>
      <c r="C91" s="682" t="s">
        <v>1898</v>
      </c>
      <c r="D91" s="681">
        <v>1993</v>
      </c>
      <c r="E91" s="682" t="s">
        <v>1913</v>
      </c>
    </row>
    <row r="92" spans="1:5">
      <c r="A92" s="810" t="s">
        <v>1914</v>
      </c>
      <c r="B92" s="682" t="s">
        <v>1915</v>
      </c>
      <c r="C92" s="682" t="s">
        <v>1898</v>
      </c>
      <c r="D92" s="681">
        <v>1993</v>
      </c>
      <c r="E92" s="682" t="s">
        <v>1916</v>
      </c>
    </row>
    <row r="93" spans="1:5">
      <c r="A93" s="810" t="s">
        <v>1917</v>
      </c>
      <c r="B93" s="682" t="s">
        <v>1918</v>
      </c>
      <c r="C93" s="682" t="s">
        <v>1898</v>
      </c>
      <c r="D93" s="681">
        <v>1997</v>
      </c>
      <c r="E93" s="682" t="s">
        <v>1919</v>
      </c>
    </row>
    <row r="94" spans="1:5">
      <c r="A94" s="810" t="s">
        <v>1920</v>
      </c>
      <c r="B94" s="682" t="s">
        <v>1921</v>
      </c>
      <c r="C94" s="682" t="s">
        <v>1898</v>
      </c>
      <c r="D94" s="681">
        <v>1980</v>
      </c>
      <c r="E94" s="682" t="s">
        <v>1922</v>
      </c>
    </row>
    <row r="95" spans="1:5">
      <c r="A95" s="810" t="s">
        <v>1923</v>
      </c>
      <c r="B95" s="682" t="s">
        <v>1924</v>
      </c>
      <c r="C95" s="682" t="s">
        <v>1898</v>
      </c>
      <c r="D95" s="681">
        <v>1960</v>
      </c>
      <c r="E95" s="682" t="s">
        <v>1925</v>
      </c>
    </row>
    <row r="96" spans="1:5">
      <c r="A96" s="810" t="s">
        <v>1926</v>
      </c>
      <c r="B96" s="682" t="s">
        <v>1927</v>
      </c>
      <c r="C96" s="682" t="s">
        <v>1898</v>
      </c>
      <c r="D96" s="681">
        <v>1965</v>
      </c>
      <c r="E96" s="682" t="s">
        <v>1925</v>
      </c>
    </row>
    <row r="97" spans="1:5">
      <c r="A97" s="810" t="s">
        <v>1928</v>
      </c>
      <c r="B97" s="682" t="s">
        <v>1929</v>
      </c>
      <c r="C97" s="682" t="s">
        <v>1898</v>
      </c>
      <c r="D97" s="681">
        <v>1967</v>
      </c>
      <c r="E97" s="682" t="s">
        <v>1925</v>
      </c>
    </row>
    <row r="98" spans="1:5">
      <c r="A98" s="810" t="s">
        <v>1930</v>
      </c>
      <c r="B98" s="682" t="s">
        <v>1931</v>
      </c>
      <c r="C98" s="682" t="s">
        <v>1898</v>
      </c>
      <c r="D98" s="681">
        <v>1973</v>
      </c>
      <c r="E98" s="682" t="s">
        <v>1932</v>
      </c>
    </row>
    <row r="99" spans="1:5">
      <c r="A99" s="810" t="s">
        <v>1933</v>
      </c>
      <c r="B99" s="682" t="s">
        <v>1934</v>
      </c>
      <c r="C99" s="682" t="s">
        <v>1898</v>
      </c>
      <c r="D99" s="681">
        <v>2005</v>
      </c>
      <c r="E99" s="682" t="s">
        <v>1935</v>
      </c>
    </row>
    <row r="100" spans="1:5">
      <c r="A100" s="810" t="s">
        <v>1936</v>
      </c>
      <c r="B100" s="682" t="s">
        <v>1937</v>
      </c>
      <c r="C100" s="682" t="s">
        <v>1898</v>
      </c>
      <c r="D100" s="681">
        <v>1983</v>
      </c>
      <c r="E100" s="682" t="s">
        <v>1938</v>
      </c>
    </row>
    <row r="101" spans="1:5">
      <c r="A101" s="810" t="s">
        <v>1939</v>
      </c>
      <c r="B101" s="682" t="s">
        <v>1940</v>
      </c>
      <c r="C101" s="682" t="s">
        <v>1898</v>
      </c>
      <c r="D101" s="681">
        <v>1986</v>
      </c>
      <c r="E101" s="682" t="s">
        <v>1941</v>
      </c>
    </row>
    <row r="102" spans="1:5">
      <c r="A102" s="810" t="s">
        <v>1942</v>
      </c>
      <c r="B102" s="682" t="s">
        <v>1943</v>
      </c>
      <c r="C102" s="682" t="s">
        <v>1898</v>
      </c>
      <c r="D102" s="681">
        <v>1988</v>
      </c>
      <c r="E102" s="682" t="s">
        <v>1944</v>
      </c>
    </row>
    <row r="103" spans="1:5">
      <c r="A103" s="810" t="s">
        <v>1945</v>
      </c>
      <c r="B103" s="682" t="s">
        <v>1946</v>
      </c>
      <c r="C103" s="682" t="s">
        <v>1898</v>
      </c>
      <c r="D103" s="681">
        <v>1996</v>
      </c>
      <c r="E103" s="682" t="s">
        <v>1947</v>
      </c>
    </row>
    <row r="104" spans="1:5">
      <c r="A104" s="810" t="s">
        <v>1948</v>
      </c>
      <c r="B104" s="682" t="s">
        <v>1949</v>
      </c>
      <c r="C104" s="682" t="s">
        <v>1898</v>
      </c>
      <c r="D104" s="681">
        <v>1939</v>
      </c>
      <c r="E104" s="682" t="s">
        <v>1950</v>
      </c>
    </row>
    <row r="105" spans="1:5">
      <c r="A105" s="810" t="s">
        <v>1951</v>
      </c>
      <c r="B105" s="682" t="s">
        <v>1952</v>
      </c>
      <c r="C105" s="682" t="s">
        <v>1898</v>
      </c>
      <c r="D105" s="681">
        <v>2014</v>
      </c>
      <c r="E105" s="682" t="s">
        <v>1953</v>
      </c>
    </row>
    <row r="106" spans="1:5">
      <c r="A106" s="810" t="s">
        <v>1954</v>
      </c>
      <c r="B106" s="682" t="s">
        <v>2244</v>
      </c>
      <c r="C106" s="682" t="s">
        <v>1898</v>
      </c>
      <c r="D106" s="681">
        <v>2022</v>
      </c>
      <c r="E106" s="682" t="s">
        <v>1955</v>
      </c>
    </row>
    <row r="107" spans="1:5">
      <c r="A107" s="810" t="s">
        <v>1956</v>
      </c>
      <c r="B107" s="682" t="s">
        <v>1957</v>
      </c>
      <c r="C107" s="682" t="s">
        <v>1898</v>
      </c>
      <c r="D107" s="681">
        <v>1965</v>
      </c>
      <c r="E107" s="682" t="s">
        <v>1925</v>
      </c>
    </row>
    <row r="108" spans="1:5">
      <c r="A108" s="810" t="s">
        <v>1958</v>
      </c>
      <c r="B108" s="682" t="s">
        <v>1959</v>
      </c>
      <c r="C108" s="682" t="s">
        <v>1898</v>
      </c>
      <c r="D108" s="681">
        <v>1974</v>
      </c>
      <c r="E108" s="682" t="s">
        <v>1960</v>
      </c>
    </row>
    <row r="109" spans="1:5">
      <c r="A109" s="810" t="s">
        <v>1335</v>
      </c>
      <c r="B109" s="682" t="s">
        <v>1961</v>
      </c>
      <c r="C109" s="682" t="s">
        <v>1962</v>
      </c>
      <c r="D109" s="681">
        <v>1982</v>
      </c>
      <c r="E109" s="682" t="s">
        <v>1759</v>
      </c>
    </row>
    <row r="110" spans="1:5">
      <c r="A110" s="810" t="s">
        <v>1963</v>
      </c>
      <c r="B110" s="682" t="s">
        <v>1964</v>
      </c>
      <c r="C110" s="682" t="s">
        <v>1898</v>
      </c>
      <c r="D110" s="681">
        <v>1958</v>
      </c>
      <c r="E110" s="682" t="s">
        <v>1965</v>
      </c>
    </row>
    <row r="111" spans="1:5">
      <c r="A111" s="810" t="s">
        <v>1966</v>
      </c>
      <c r="B111" s="682" t="s">
        <v>1967</v>
      </c>
      <c r="C111" s="682" t="s">
        <v>1898</v>
      </c>
      <c r="D111" s="681">
        <v>1982</v>
      </c>
      <c r="E111" s="682" t="s">
        <v>1968</v>
      </c>
    </row>
    <row r="112" spans="1:5">
      <c r="A112" s="810" t="s">
        <v>1969</v>
      </c>
      <c r="B112" s="682" t="s">
        <v>1970</v>
      </c>
      <c r="C112" s="682" t="s">
        <v>1898</v>
      </c>
      <c r="D112" s="681">
        <v>1987</v>
      </c>
      <c r="E112" s="682" t="s">
        <v>1971</v>
      </c>
    </row>
    <row r="113" spans="1:5">
      <c r="A113" s="810" t="s">
        <v>1972</v>
      </c>
      <c r="B113" s="682" t="s">
        <v>1973</v>
      </c>
      <c r="C113" s="682" t="s">
        <v>1898</v>
      </c>
      <c r="D113" s="681">
        <v>1990</v>
      </c>
      <c r="E113" s="682" t="s">
        <v>1974</v>
      </c>
    </row>
    <row r="114" spans="1:5">
      <c r="A114" s="810" t="s">
        <v>1975</v>
      </c>
      <c r="B114" s="682" t="s">
        <v>1976</v>
      </c>
      <c r="C114" s="682" t="s">
        <v>1898</v>
      </c>
      <c r="D114" s="681">
        <v>1988</v>
      </c>
      <c r="E114" s="682" t="s">
        <v>1977</v>
      </c>
    </row>
    <row r="115" spans="1:5">
      <c r="A115" s="810" t="s">
        <v>1978</v>
      </c>
      <c r="B115" s="682" t="s">
        <v>1979</v>
      </c>
      <c r="C115" s="682" t="s">
        <v>1898</v>
      </c>
      <c r="D115" s="681">
        <v>1990</v>
      </c>
      <c r="E115" s="682" t="s">
        <v>1759</v>
      </c>
    </row>
    <row r="116" spans="1:5">
      <c r="A116" s="810" t="s">
        <v>1980</v>
      </c>
      <c r="B116" s="682" t="s">
        <v>1981</v>
      </c>
      <c r="C116" s="682" t="s">
        <v>1898</v>
      </c>
      <c r="D116" s="681">
        <v>1994</v>
      </c>
      <c r="E116" s="682" t="s">
        <v>1982</v>
      </c>
    </row>
    <row r="117" spans="1:5">
      <c r="A117" s="810" t="s">
        <v>1983</v>
      </c>
      <c r="B117" s="682" t="s">
        <v>1984</v>
      </c>
      <c r="C117" s="682" t="s">
        <v>1898</v>
      </c>
      <c r="D117" s="681">
        <v>1989</v>
      </c>
      <c r="E117" s="682" t="s">
        <v>1982</v>
      </c>
    </row>
    <row r="118" spans="1:5">
      <c r="A118" s="810" t="s">
        <v>1985</v>
      </c>
      <c r="B118" s="682" t="s">
        <v>1986</v>
      </c>
      <c r="C118" s="682" t="s">
        <v>1898</v>
      </c>
      <c r="D118" s="681">
        <v>1988</v>
      </c>
      <c r="E118" s="682" t="s">
        <v>1759</v>
      </c>
    </row>
    <row r="119" spans="1:5">
      <c r="A119" s="810" t="s">
        <v>1987</v>
      </c>
      <c r="B119" s="682" t="s">
        <v>1988</v>
      </c>
      <c r="C119" s="682" t="s">
        <v>1898</v>
      </c>
      <c r="D119" s="681">
        <v>1987</v>
      </c>
      <c r="E119" s="682" t="s">
        <v>1989</v>
      </c>
    </row>
    <row r="120" spans="1:5">
      <c r="A120" s="810" t="s">
        <v>1990</v>
      </c>
      <c r="B120" s="682" t="s">
        <v>1991</v>
      </c>
      <c r="C120" s="682" t="s">
        <v>1898</v>
      </c>
      <c r="D120" s="681">
        <v>1990</v>
      </c>
      <c r="E120" s="682" t="s">
        <v>1759</v>
      </c>
    </row>
    <row r="121" spans="1:5">
      <c r="A121" s="810" t="s">
        <v>1992</v>
      </c>
      <c r="B121" s="682" t="s">
        <v>1993</v>
      </c>
      <c r="C121" s="682" t="s">
        <v>1898</v>
      </c>
      <c r="D121" s="681">
        <v>1990</v>
      </c>
      <c r="E121" s="682" t="s">
        <v>1759</v>
      </c>
    </row>
    <row r="122" spans="1:5">
      <c r="A122" s="810" t="s">
        <v>1994</v>
      </c>
      <c r="B122" s="682" t="s">
        <v>1995</v>
      </c>
      <c r="C122" s="682" t="s">
        <v>1898</v>
      </c>
      <c r="D122" s="681">
        <v>1977</v>
      </c>
      <c r="E122" s="682" t="s">
        <v>1759</v>
      </c>
    </row>
    <row r="123" spans="1:5">
      <c r="A123" s="810" t="s">
        <v>1996</v>
      </c>
      <c r="B123" s="682" t="s">
        <v>2177</v>
      </c>
      <c r="C123" s="682" t="s">
        <v>1898</v>
      </c>
      <c r="D123" s="681">
        <v>2015</v>
      </c>
      <c r="E123" s="682" t="s">
        <v>1997</v>
      </c>
    </row>
    <row r="124" spans="1:5">
      <c r="A124" s="810" t="s">
        <v>1998</v>
      </c>
      <c r="B124" s="682" t="s">
        <v>1999</v>
      </c>
      <c r="C124" s="682" t="s">
        <v>1132</v>
      </c>
      <c r="D124" s="681">
        <v>1998</v>
      </c>
      <c r="E124" s="682" t="s">
        <v>1741</v>
      </c>
    </row>
    <row r="125" spans="1:5">
      <c r="A125" s="810" t="s">
        <v>2000</v>
      </c>
      <c r="B125" s="682" t="s">
        <v>2001</v>
      </c>
      <c r="C125" s="682" t="s">
        <v>1132</v>
      </c>
      <c r="D125" s="681">
        <v>1987</v>
      </c>
      <c r="E125" s="682" t="s">
        <v>2002</v>
      </c>
    </row>
    <row r="126" spans="1:5">
      <c r="A126" s="810" t="s">
        <v>2003</v>
      </c>
      <c r="B126" s="682" t="s">
        <v>2004</v>
      </c>
      <c r="C126" s="682" t="s">
        <v>1132</v>
      </c>
      <c r="D126" s="681">
        <v>1982</v>
      </c>
      <c r="E126" s="682" t="s">
        <v>2005</v>
      </c>
    </row>
    <row r="127" spans="1:5">
      <c r="A127" s="810" t="s">
        <v>2006</v>
      </c>
      <c r="B127" s="682" t="s">
        <v>2007</v>
      </c>
      <c r="C127" s="682" t="s">
        <v>1132</v>
      </c>
      <c r="D127" s="681">
        <v>1940</v>
      </c>
      <c r="E127" s="682" t="s">
        <v>2008</v>
      </c>
    </row>
    <row r="128" spans="1:5">
      <c r="A128" s="810" t="s">
        <v>2009</v>
      </c>
      <c r="B128" s="682" t="s">
        <v>2010</v>
      </c>
      <c r="C128" s="682" t="s">
        <v>1132</v>
      </c>
      <c r="D128" s="681">
        <v>1971</v>
      </c>
      <c r="E128" s="682" t="s">
        <v>2011</v>
      </c>
    </row>
    <row r="129" spans="1:5">
      <c r="A129" s="810" t="s">
        <v>2012</v>
      </c>
      <c r="B129" s="682" t="s">
        <v>2013</v>
      </c>
      <c r="C129" s="682" t="s">
        <v>1132</v>
      </c>
      <c r="D129" s="681">
        <v>1996</v>
      </c>
      <c r="E129" s="682" t="s">
        <v>2014</v>
      </c>
    </row>
    <row r="130" spans="1:5">
      <c r="A130" s="810" t="s">
        <v>2015</v>
      </c>
      <c r="B130" s="682" t="s">
        <v>2016</v>
      </c>
      <c r="C130" s="682" t="s">
        <v>2017</v>
      </c>
      <c r="D130" s="681">
        <v>1995</v>
      </c>
      <c r="E130" s="682" t="s">
        <v>1759</v>
      </c>
    </row>
    <row r="131" spans="1:5">
      <c r="A131" s="810" t="s">
        <v>2018</v>
      </c>
      <c r="B131" s="682" t="s">
        <v>2019</v>
      </c>
      <c r="C131" s="682" t="s">
        <v>2017</v>
      </c>
      <c r="D131" s="681">
        <v>1970</v>
      </c>
      <c r="E131" s="682" t="s">
        <v>2020</v>
      </c>
    </row>
    <row r="132" spans="1:5">
      <c r="A132" s="810" t="s">
        <v>2021</v>
      </c>
      <c r="B132" s="682" t="s">
        <v>2022</v>
      </c>
      <c r="C132" s="682" t="s">
        <v>2017</v>
      </c>
      <c r="D132" s="681">
        <v>1927</v>
      </c>
      <c r="E132" s="682" t="s">
        <v>2023</v>
      </c>
    </row>
    <row r="133" spans="1:5">
      <c r="A133" s="810" t="s">
        <v>2024</v>
      </c>
      <c r="B133" s="682" t="s">
        <v>2025</v>
      </c>
      <c r="C133" s="682" t="s">
        <v>2017</v>
      </c>
      <c r="D133" s="681">
        <v>1948</v>
      </c>
      <c r="E133" s="682" t="s">
        <v>2026</v>
      </c>
    </row>
    <row r="134" spans="1:5">
      <c r="A134" s="810" t="s">
        <v>2027</v>
      </c>
      <c r="B134" s="682" t="s">
        <v>2028</v>
      </c>
      <c r="C134" s="682" t="s">
        <v>2017</v>
      </c>
      <c r="D134" s="681">
        <v>1983</v>
      </c>
      <c r="E134" s="682" t="s">
        <v>1759</v>
      </c>
    </row>
    <row r="135" spans="1:5">
      <c r="A135" s="810" t="s">
        <v>2029</v>
      </c>
      <c r="B135" s="682" t="s">
        <v>2030</v>
      </c>
      <c r="C135" s="682" t="s">
        <v>2017</v>
      </c>
      <c r="D135" s="681">
        <v>1984</v>
      </c>
      <c r="E135" s="682" t="s">
        <v>1759</v>
      </c>
    </row>
    <row r="136" spans="1:5">
      <c r="A136" s="810" t="s">
        <v>2031</v>
      </c>
      <c r="B136" s="682" t="s">
        <v>2032</v>
      </c>
      <c r="C136" s="682" t="s">
        <v>2017</v>
      </c>
      <c r="D136" s="681">
        <v>1984</v>
      </c>
      <c r="E136" s="682" t="s">
        <v>1759</v>
      </c>
    </row>
    <row r="137" spans="1:5">
      <c r="A137" s="810" t="s">
        <v>2033</v>
      </c>
      <c r="B137" s="682" t="s">
        <v>2034</v>
      </c>
      <c r="C137" s="682" t="s">
        <v>2017</v>
      </c>
      <c r="D137" s="681">
        <v>1965</v>
      </c>
      <c r="E137" s="682" t="s">
        <v>2035</v>
      </c>
    </row>
    <row r="138" spans="1:5">
      <c r="A138" s="810" t="s">
        <v>2036</v>
      </c>
      <c r="B138" s="682" t="s">
        <v>2178</v>
      </c>
      <c r="C138" s="682" t="s">
        <v>2017</v>
      </c>
      <c r="D138" s="681">
        <v>1938</v>
      </c>
      <c r="E138" s="682" t="s">
        <v>2037</v>
      </c>
    </row>
    <row r="139" spans="1:5">
      <c r="A139" s="810" t="s">
        <v>2038</v>
      </c>
      <c r="B139" s="682" t="s">
        <v>2039</v>
      </c>
      <c r="C139" s="682" t="s">
        <v>2017</v>
      </c>
      <c r="D139" s="681">
        <v>1977</v>
      </c>
      <c r="E139" s="682" t="s">
        <v>2040</v>
      </c>
    </row>
    <row r="140" spans="1:5">
      <c r="A140" s="810" t="s">
        <v>2041</v>
      </c>
      <c r="B140" s="682" t="s">
        <v>2042</v>
      </c>
      <c r="C140" s="682" t="s">
        <v>2043</v>
      </c>
      <c r="D140" s="681">
        <v>1964</v>
      </c>
      <c r="E140" s="682" t="s">
        <v>2044</v>
      </c>
    </row>
    <row r="141" spans="1:5">
      <c r="A141" s="810" t="s">
        <v>2045</v>
      </c>
      <c r="B141" s="682" t="s">
        <v>2046</v>
      </c>
      <c r="C141" s="682" t="s">
        <v>2043</v>
      </c>
      <c r="D141" s="681">
        <v>1983</v>
      </c>
      <c r="E141" s="682" t="s">
        <v>1759</v>
      </c>
    </row>
    <row r="142" spans="1:5">
      <c r="A142" s="810" t="s">
        <v>2047</v>
      </c>
      <c r="B142" s="682" t="s">
        <v>2048</v>
      </c>
      <c r="C142" s="682" t="s">
        <v>2043</v>
      </c>
      <c r="D142" s="681">
        <v>1953</v>
      </c>
      <c r="E142" s="682" t="s">
        <v>1759</v>
      </c>
    </row>
    <row r="143" spans="1:5">
      <c r="A143" s="810" t="s">
        <v>2049</v>
      </c>
      <c r="B143" s="682" t="s">
        <v>2050</v>
      </c>
      <c r="C143" s="682" t="s">
        <v>2043</v>
      </c>
      <c r="D143" s="681">
        <v>1983</v>
      </c>
      <c r="E143" s="682" t="s">
        <v>2051</v>
      </c>
    </row>
    <row r="144" spans="1:5">
      <c r="A144" s="810" t="s">
        <v>2052</v>
      </c>
      <c r="B144" s="682" t="s">
        <v>2053</v>
      </c>
      <c r="C144" s="682" t="s">
        <v>2043</v>
      </c>
      <c r="D144" s="681">
        <v>1986</v>
      </c>
      <c r="E144" s="682" t="s">
        <v>1759</v>
      </c>
    </row>
    <row r="145" spans="1:5">
      <c r="A145" s="810" t="s">
        <v>2054</v>
      </c>
      <c r="B145" s="682" t="s">
        <v>2055</v>
      </c>
      <c r="C145" s="682" t="s">
        <v>2043</v>
      </c>
      <c r="D145" s="681">
        <v>1982</v>
      </c>
      <c r="E145" s="682" t="s">
        <v>1759</v>
      </c>
    </row>
    <row r="146" spans="1:5">
      <c r="A146" s="810" t="s">
        <v>2056</v>
      </c>
      <c r="B146" s="682" t="s">
        <v>2057</v>
      </c>
      <c r="C146" s="682" t="s">
        <v>2043</v>
      </c>
      <c r="D146" s="681">
        <v>1982</v>
      </c>
      <c r="E146" s="682" t="s">
        <v>1759</v>
      </c>
    </row>
    <row r="147" spans="1:5">
      <c r="A147" s="810" t="s">
        <v>2058</v>
      </c>
      <c r="B147" s="682" t="s">
        <v>2059</v>
      </c>
      <c r="C147" s="682" t="s">
        <v>2043</v>
      </c>
      <c r="D147" s="681">
        <v>1982</v>
      </c>
      <c r="E147" s="682" t="s">
        <v>1759</v>
      </c>
    </row>
    <row r="148" spans="1:5">
      <c r="A148" s="810" t="s">
        <v>2060</v>
      </c>
      <c r="B148" s="682" t="s">
        <v>2061</v>
      </c>
      <c r="C148" s="682" t="s">
        <v>2062</v>
      </c>
      <c r="D148" s="681">
        <v>1988</v>
      </c>
      <c r="E148" s="682" t="s">
        <v>2063</v>
      </c>
    </row>
    <row r="149" spans="1:5">
      <c r="A149" s="810" t="s">
        <v>2064</v>
      </c>
      <c r="B149" s="682" t="s">
        <v>2065</v>
      </c>
      <c r="C149" s="682" t="s">
        <v>2062</v>
      </c>
      <c r="D149" s="681">
        <v>2004</v>
      </c>
      <c r="E149" s="682" t="s">
        <v>2066</v>
      </c>
    </row>
    <row r="150" spans="1:5">
      <c r="A150" s="810" t="s">
        <v>2067</v>
      </c>
      <c r="B150" s="682" t="s">
        <v>2068</v>
      </c>
      <c r="C150" s="682" t="s">
        <v>2062</v>
      </c>
      <c r="D150" s="681">
        <v>1956</v>
      </c>
      <c r="E150" s="682" t="s">
        <v>2069</v>
      </c>
    </row>
    <row r="151" spans="1:5">
      <c r="A151" s="810" t="s">
        <v>2070</v>
      </c>
      <c r="B151" s="682" t="s">
        <v>2071</v>
      </c>
      <c r="C151" s="682" t="s">
        <v>2062</v>
      </c>
      <c r="D151" s="681">
        <v>1953</v>
      </c>
      <c r="E151" s="682" t="s">
        <v>2072</v>
      </c>
    </row>
    <row r="152" spans="1:5">
      <c r="A152" s="810" t="s">
        <v>2073</v>
      </c>
      <c r="B152" s="682" t="s">
        <v>2074</v>
      </c>
      <c r="C152" s="682" t="s">
        <v>2062</v>
      </c>
      <c r="D152" s="681">
        <v>1982</v>
      </c>
      <c r="E152" s="682" t="s">
        <v>1759</v>
      </c>
    </row>
    <row r="153" spans="1:5">
      <c r="A153" s="810" t="s">
        <v>2075</v>
      </c>
      <c r="B153" s="682" t="s">
        <v>2076</v>
      </c>
      <c r="C153" s="682" t="s">
        <v>2062</v>
      </c>
      <c r="D153" s="681">
        <v>1971</v>
      </c>
      <c r="E153" s="682" t="s">
        <v>1759</v>
      </c>
    </row>
    <row r="154" spans="1:5">
      <c r="A154" s="810" t="s">
        <v>2077</v>
      </c>
      <c r="B154" s="682" t="s">
        <v>2078</v>
      </c>
      <c r="C154" s="682" t="s">
        <v>2062</v>
      </c>
      <c r="D154" s="681">
        <v>1971</v>
      </c>
      <c r="E154" s="682" t="s">
        <v>1759</v>
      </c>
    </row>
    <row r="155" spans="1:5">
      <c r="A155" s="810" t="s">
        <v>2079</v>
      </c>
      <c r="B155" s="682" t="s">
        <v>2080</v>
      </c>
      <c r="C155" s="682" t="s">
        <v>2062</v>
      </c>
      <c r="D155" s="681">
        <v>1967</v>
      </c>
      <c r="E155" s="682" t="s">
        <v>2081</v>
      </c>
    </row>
    <row r="156" spans="1:5">
      <c r="A156" s="810" t="s">
        <v>2082</v>
      </c>
      <c r="B156" s="682" t="s">
        <v>2083</v>
      </c>
      <c r="C156" s="682" t="s">
        <v>2062</v>
      </c>
      <c r="D156" s="681">
        <v>1977</v>
      </c>
      <c r="E156" s="682" t="s">
        <v>2084</v>
      </c>
    </row>
    <row r="157" spans="1:5">
      <c r="A157" s="810" t="s">
        <v>2085</v>
      </c>
      <c r="B157" s="682" t="s">
        <v>2086</v>
      </c>
      <c r="C157" s="682" t="s">
        <v>2062</v>
      </c>
      <c r="D157" s="681">
        <v>1982</v>
      </c>
      <c r="E157" s="682" t="s">
        <v>1759</v>
      </c>
    </row>
    <row r="158" spans="1:5">
      <c r="A158" s="810" t="s">
        <v>2087</v>
      </c>
      <c r="B158" s="682" t="s">
        <v>2088</v>
      </c>
      <c r="C158" s="682" t="s">
        <v>2062</v>
      </c>
      <c r="D158" s="681">
        <v>1987</v>
      </c>
      <c r="E158" s="682" t="s">
        <v>1759</v>
      </c>
    </row>
    <row r="159" spans="1:5">
      <c r="A159" s="810" t="s">
        <v>2089</v>
      </c>
      <c r="B159" s="682" t="s">
        <v>2090</v>
      </c>
      <c r="C159" s="682" t="s">
        <v>2062</v>
      </c>
      <c r="D159" s="681">
        <v>1977</v>
      </c>
      <c r="E159" s="682" t="s">
        <v>2091</v>
      </c>
    </row>
    <row r="160" spans="1:5">
      <c r="A160" s="810" t="s">
        <v>2092</v>
      </c>
      <c r="B160" s="682" t="s">
        <v>2093</v>
      </c>
      <c r="C160" s="682" t="s">
        <v>2062</v>
      </c>
      <c r="D160" s="681">
        <v>1985</v>
      </c>
      <c r="E160" s="682" t="s">
        <v>2094</v>
      </c>
    </row>
    <row r="161" spans="1:5">
      <c r="A161" s="810" t="s">
        <v>2095</v>
      </c>
      <c r="B161" s="682" t="s">
        <v>2096</v>
      </c>
      <c r="C161" s="682" t="s">
        <v>2062</v>
      </c>
      <c r="D161" s="681">
        <v>1976</v>
      </c>
      <c r="E161" s="682" t="s">
        <v>1759</v>
      </c>
    </row>
    <row r="162" spans="1:5">
      <c r="A162" s="810" t="s">
        <v>2097</v>
      </c>
      <c r="B162" s="682" t="s">
        <v>2098</v>
      </c>
      <c r="C162" s="682" t="s">
        <v>2062</v>
      </c>
      <c r="D162" s="681">
        <v>1995</v>
      </c>
      <c r="E162" s="682" t="s">
        <v>1759</v>
      </c>
    </row>
    <row r="163" spans="1:5">
      <c r="A163" s="810" t="s">
        <v>2099</v>
      </c>
      <c r="B163" s="682" t="s">
        <v>2100</v>
      </c>
      <c r="C163" s="682" t="s">
        <v>2062</v>
      </c>
      <c r="D163" s="681">
        <v>2014</v>
      </c>
      <c r="E163" s="682" t="s">
        <v>1759</v>
      </c>
    </row>
    <row r="164" spans="1:5">
      <c r="A164" s="810" t="s">
        <v>2101</v>
      </c>
      <c r="B164" s="682" t="s">
        <v>2102</v>
      </c>
      <c r="C164" s="682" t="s">
        <v>2103</v>
      </c>
      <c r="D164" s="681">
        <v>1967</v>
      </c>
      <c r="E164" s="682" t="s">
        <v>2104</v>
      </c>
    </row>
    <row r="165" spans="1:5">
      <c r="A165" s="810" t="s">
        <v>2105</v>
      </c>
      <c r="B165" s="682" t="s">
        <v>2106</v>
      </c>
      <c r="C165" s="682" t="s">
        <v>2103</v>
      </c>
      <c r="D165" s="681">
        <v>2021</v>
      </c>
      <c r="E165" s="682" t="s">
        <v>2107</v>
      </c>
    </row>
    <row r="166" spans="1:5">
      <c r="A166" s="810">
        <v>22022</v>
      </c>
      <c r="B166" s="682" t="s">
        <v>2108</v>
      </c>
      <c r="C166" s="682" t="s">
        <v>2109</v>
      </c>
      <c r="D166" s="681">
        <v>2003</v>
      </c>
      <c r="E166" s="682" t="s">
        <v>2110</v>
      </c>
    </row>
    <row r="167" spans="1:5">
      <c r="A167" s="810" t="s">
        <v>2111</v>
      </c>
      <c r="B167" s="682" t="s">
        <v>2112</v>
      </c>
      <c r="C167" s="682" t="s">
        <v>2109</v>
      </c>
      <c r="D167" s="681">
        <v>1992</v>
      </c>
      <c r="E167" s="682" t="s">
        <v>2113</v>
      </c>
    </row>
    <row r="168" spans="1:5">
      <c r="A168" s="810" t="s">
        <v>2114</v>
      </c>
      <c r="B168" s="682" t="s">
        <v>2115</v>
      </c>
      <c r="C168" s="682" t="s">
        <v>2109</v>
      </c>
      <c r="D168" s="681">
        <v>1987</v>
      </c>
      <c r="E168" s="682" t="s">
        <v>2116</v>
      </c>
    </row>
  </sheetData>
  <pageMargins left="0.7" right="0.7" top="0.75" bottom="0.75" header="0.3" footer="0.3"/>
  <pageSetup scale="10" firstPageNumber="132" fitToHeight="4" orientation="landscape" useFirstPageNumber="1" r:id="rId1"/>
  <headerFooter scaleWithDoc="0">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00"/>
  <sheetViews>
    <sheetView showGridLines="0" zoomScale="80" zoomScaleNormal="80" workbookViewId="0"/>
  </sheetViews>
  <sheetFormatPr defaultColWidth="8.77734375" defaultRowHeight="12.75"/>
  <cols>
    <col min="1" max="1" width="50.77734375" style="1288" customWidth="1"/>
    <col min="2" max="2" width="2.109375" style="1288" bestFit="1" customWidth="1"/>
    <col min="3" max="3" width="18.44140625" style="1288" customWidth="1"/>
    <col min="4" max="4" width="1.77734375" style="1288" customWidth="1"/>
    <col min="5" max="5" width="2.109375" style="1288" bestFit="1" customWidth="1"/>
    <col min="6" max="6" width="18.44140625" style="1288" customWidth="1"/>
    <col min="7" max="7" width="1.77734375" style="1288" customWidth="1"/>
    <col min="8" max="8" width="18.44140625" style="1288" customWidth="1"/>
    <col min="9" max="9" width="2" style="1288" customWidth="1"/>
    <col min="10" max="10" width="18.44140625" style="1288" customWidth="1"/>
    <col min="11" max="11" width="1.77734375" style="1288" customWidth="1"/>
    <col min="12" max="12" width="18.44140625" style="1288" customWidth="1"/>
    <col min="13" max="13" width="1.77734375" style="1288" customWidth="1"/>
    <col min="14" max="14" width="18.44140625" style="1288" customWidth="1"/>
    <col min="15" max="15" width="1.5546875" style="1288" customWidth="1"/>
    <col min="16" max="16" width="18.44140625" style="1288" customWidth="1"/>
    <col min="17" max="17" width="1.44140625" style="1288" customWidth="1"/>
    <col min="18" max="18" width="18.44140625" style="1288" customWidth="1"/>
    <col min="19" max="19" width="1.77734375" style="1288" customWidth="1"/>
    <col min="20" max="21" width="2.109375" style="1288" customWidth="1"/>
    <col min="22" max="22" width="18.44140625" style="1288" customWidth="1"/>
    <col min="23" max="23" width="2.109375" style="1288" bestFit="1" customWidth="1"/>
    <col min="24" max="24" width="18.44140625" style="1288" customWidth="1"/>
    <col min="25" max="25" width="2.109375" style="1288" bestFit="1" customWidth="1"/>
    <col min="26" max="26" width="2.109375" style="1288" customWidth="1"/>
    <col min="27" max="27" width="2.109375" style="1288" bestFit="1" customWidth="1"/>
    <col min="28" max="28" width="18.44140625" style="1288" customWidth="1"/>
    <col min="29" max="29" width="2.109375" style="1288" bestFit="1" customWidth="1"/>
    <col min="30" max="30" width="18.44140625" style="1288" customWidth="1"/>
    <col min="31" max="31" width="2.109375" style="1288" customWidth="1"/>
    <col min="32" max="32" width="2.109375" style="1288" bestFit="1" customWidth="1"/>
    <col min="33" max="33" width="18.44140625" style="1288" customWidth="1"/>
    <col min="34" max="34" width="2.109375" style="1288" bestFit="1" customWidth="1"/>
    <col min="35" max="35" width="18.44140625" style="1288" customWidth="1"/>
    <col min="36" max="36" width="15.77734375" style="1288" customWidth="1"/>
    <col min="37" max="37" width="1.77734375" style="1288" customWidth="1"/>
    <col min="38" max="38" width="15.77734375" style="1288" customWidth="1"/>
    <col min="39" max="39" width="25.77734375" style="1288" customWidth="1"/>
    <col min="40" max="16384" width="8.77734375" style="1288"/>
  </cols>
  <sheetData>
    <row r="1" spans="1:35" ht="15" customHeight="1">
      <c r="A1" s="342" t="s">
        <v>76</v>
      </c>
    </row>
    <row r="3" spans="1:35" s="4" customFormat="1" ht="20.25">
      <c r="A3" s="1291" t="s">
        <v>239</v>
      </c>
      <c r="B3" s="1289"/>
      <c r="C3" s="1289"/>
      <c r="D3" s="1289"/>
      <c r="E3" s="1289"/>
      <c r="F3" s="1289"/>
      <c r="G3" s="1289"/>
      <c r="H3" s="1289"/>
      <c r="I3" s="1289"/>
      <c r="J3" s="1289"/>
      <c r="K3" s="1289"/>
      <c r="L3" s="1289"/>
      <c r="M3" s="1289"/>
      <c r="N3" s="1289"/>
      <c r="O3" s="1289"/>
      <c r="P3" s="1289"/>
      <c r="Q3" s="1289"/>
      <c r="R3" s="1289"/>
      <c r="S3" s="1289"/>
      <c r="T3" s="1289"/>
      <c r="U3" s="1289"/>
      <c r="V3" s="1289"/>
      <c r="W3" s="1289"/>
      <c r="X3" s="1289"/>
      <c r="Y3" s="1289"/>
      <c r="Z3" s="1289"/>
      <c r="AA3" s="1289"/>
      <c r="AB3" s="1290"/>
      <c r="AC3" s="1290"/>
      <c r="AD3" s="1290"/>
      <c r="AE3" s="1290"/>
      <c r="AF3" s="1290"/>
      <c r="AG3" s="1290"/>
      <c r="AH3" s="1290"/>
      <c r="AI3" s="1290"/>
    </row>
    <row r="4" spans="1:35" s="4" customFormat="1" ht="20.25">
      <c r="A4" s="1291" t="s">
        <v>240</v>
      </c>
      <c r="B4" s="1289"/>
      <c r="C4" s="1289"/>
      <c r="D4" s="1289"/>
      <c r="E4" s="1289"/>
      <c r="F4" s="1289"/>
      <c r="G4" s="1289"/>
      <c r="H4" s="1289"/>
      <c r="I4" s="1289"/>
      <c r="J4" s="1289"/>
      <c r="K4" s="1289"/>
      <c r="L4" s="1289"/>
      <c r="M4" s="1289"/>
      <c r="N4" s="1289"/>
      <c r="O4" s="1289"/>
      <c r="P4" s="1289"/>
      <c r="Q4" s="1289"/>
      <c r="R4" s="1289"/>
      <c r="S4" s="1289"/>
      <c r="T4" s="1289"/>
      <c r="U4" s="1289"/>
      <c r="V4" s="1289"/>
      <c r="W4" s="1289"/>
      <c r="X4" s="1289"/>
      <c r="Y4" s="1289"/>
      <c r="Z4" s="1289"/>
      <c r="AA4" s="1289"/>
      <c r="AB4" s="1290"/>
      <c r="AC4" s="1290"/>
      <c r="AD4" s="1290"/>
      <c r="AE4" s="1290"/>
      <c r="AF4" s="1290"/>
      <c r="AG4" s="1290"/>
      <c r="AH4" s="1290"/>
      <c r="AI4" s="1290"/>
    </row>
    <row r="5" spans="1:35" s="4" customFormat="1" ht="21.75">
      <c r="A5" s="1294" t="s">
        <v>241</v>
      </c>
      <c r="B5" s="1289"/>
      <c r="C5" s="1289"/>
      <c r="D5" s="1289"/>
      <c r="E5" s="1289"/>
      <c r="F5" s="1289"/>
      <c r="G5" s="1289"/>
      <c r="H5" s="1289"/>
      <c r="I5" s="1289"/>
      <c r="J5" s="1289"/>
      <c r="K5" s="1289"/>
      <c r="L5" s="1289"/>
      <c r="M5" s="1289"/>
      <c r="N5" s="1289"/>
      <c r="O5" s="1289"/>
      <c r="P5" s="1289"/>
      <c r="Q5" s="1289"/>
      <c r="R5" s="1316" t="s">
        <v>242</v>
      </c>
      <c r="T5" s="1289"/>
      <c r="U5" s="1289"/>
      <c r="V5" s="1289"/>
      <c r="W5" s="1289"/>
      <c r="X5" s="1289"/>
      <c r="Y5" s="1289"/>
      <c r="Z5" s="1289"/>
      <c r="AA5" s="1289"/>
      <c r="AB5" s="1290"/>
      <c r="AC5" s="1290"/>
      <c r="AD5" s="1290"/>
      <c r="AE5" s="1290"/>
      <c r="AF5" s="1290"/>
      <c r="AG5" s="1288"/>
      <c r="AH5" s="1290"/>
      <c r="AI5" s="1316" t="s">
        <v>242</v>
      </c>
    </row>
    <row r="6" spans="1:35" s="4" customFormat="1" ht="20.25">
      <c r="A6" s="1294" t="s">
        <v>2264</v>
      </c>
      <c r="B6"/>
      <c r="C6"/>
      <c r="D6" s="1289"/>
      <c r="E6" s="1289"/>
      <c r="F6" s="1289"/>
      <c r="G6" s="1289"/>
      <c r="H6" s="1289"/>
      <c r="I6" s="1289"/>
      <c r="J6" s="1289"/>
      <c r="K6" s="1289"/>
      <c r="L6" s="1289"/>
      <c r="M6" s="1289"/>
      <c r="N6" s="1289"/>
      <c r="O6" s="1289"/>
      <c r="P6" s="1289"/>
      <c r="Q6" s="1289"/>
      <c r="R6" s="1289"/>
      <c r="S6" s="1289"/>
      <c r="T6" s="1289"/>
      <c r="U6" s="1289"/>
      <c r="V6" s="1289"/>
      <c r="W6" s="1289"/>
      <c r="X6" s="1289"/>
      <c r="Y6" s="1289"/>
      <c r="Z6" s="1289"/>
      <c r="AA6" s="1289"/>
      <c r="AB6" s="1290"/>
      <c r="AC6" s="1290"/>
      <c r="AD6" s="1290"/>
      <c r="AE6" s="1290"/>
      <c r="AF6" s="1290"/>
      <c r="AG6" s="1290"/>
      <c r="AH6" s="1290"/>
      <c r="AI6" s="1296" t="s">
        <v>164</v>
      </c>
    </row>
    <row r="7" spans="1:35" s="4" customFormat="1" ht="18">
      <c r="A7" s="7" t="s">
        <v>165</v>
      </c>
      <c r="B7" s="33"/>
      <c r="C7" s="1289"/>
      <c r="D7" s="1289"/>
      <c r="E7" s="1289"/>
      <c r="F7" s="1289"/>
      <c r="G7" s="1289"/>
      <c r="H7" s="1289"/>
      <c r="I7" s="1289"/>
      <c r="J7" s="1289"/>
      <c r="K7" s="1289"/>
      <c r="L7" s="1289"/>
      <c r="M7" s="1289"/>
      <c r="N7" s="1289"/>
      <c r="O7" s="1289"/>
      <c r="P7" s="1289"/>
      <c r="Q7" s="1289"/>
      <c r="R7" s="1289"/>
      <c r="S7" s="1289"/>
      <c r="T7" s="1289"/>
      <c r="U7" s="1289"/>
      <c r="V7" s="1289"/>
      <c r="W7" s="1289"/>
      <c r="X7" s="1289"/>
      <c r="Y7" s="1289"/>
      <c r="Z7" s="1289"/>
      <c r="AA7" s="1289"/>
      <c r="AB7" s="1288"/>
      <c r="AC7" s="1288"/>
      <c r="AD7" s="1288"/>
      <c r="AE7" s="1288"/>
      <c r="AF7" s="1288"/>
      <c r="AG7" s="1288"/>
      <c r="AH7" s="1288"/>
      <c r="AI7" s="1288"/>
    </row>
    <row r="8" spans="1:35" s="4" customFormat="1">
      <c r="A8" s="1288"/>
      <c r="B8" s="33"/>
      <c r="C8" s="1289"/>
      <c r="D8" s="1289"/>
      <c r="E8" s="1289"/>
      <c r="F8" s="1289"/>
      <c r="G8" s="1289"/>
      <c r="H8" s="1289"/>
      <c r="I8" s="1289"/>
      <c r="J8" s="1289"/>
      <c r="K8" s="1289"/>
      <c r="L8" s="1289"/>
      <c r="M8" s="1289"/>
      <c r="N8" s="1289"/>
      <c r="O8" s="1289"/>
      <c r="P8" s="1289"/>
      <c r="Q8" s="1289"/>
      <c r="R8" s="1289"/>
      <c r="S8" s="1289"/>
      <c r="T8" s="1289"/>
      <c r="U8" s="1289"/>
      <c r="V8" s="1289"/>
      <c r="W8" s="1289"/>
      <c r="X8" s="1289"/>
      <c r="Y8" s="1289"/>
      <c r="Z8" s="1289"/>
      <c r="AA8" s="1289"/>
      <c r="AB8" s="1288"/>
      <c r="AC8" s="1288"/>
      <c r="AD8" s="1288"/>
      <c r="AE8" s="1288"/>
      <c r="AF8" s="1288"/>
      <c r="AG8" s="1288"/>
      <c r="AH8" s="1288"/>
      <c r="AI8" s="1288"/>
    </row>
    <row r="9" spans="1:35" s="4" customFormat="1" ht="4.5" customHeight="1">
      <c r="A9" s="1291"/>
      <c r="B9" s="33"/>
      <c r="C9" s="1289"/>
      <c r="D9" s="1289"/>
      <c r="E9" s="1289"/>
      <c r="F9" s="1289"/>
      <c r="G9" s="1289"/>
      <c r="H9" s="1289"/>
      <c r="I9" s="1289"/>
      <c r="J9" s="1289"/>
      <c r="K9" s="1289"/>
      <c r="L9" s="1289"/>
      <c r="M9" s="1289"/>
      <c r="N9" s="1289"/>
      <c r="O9" s="1289"/>
      <c r="P9" s="1289"/>
      <c r="Q9" s="1289"/>
      <c r="R9" s="1289"/>
      <c r="S9" s="1289"/>
      <c r="T9" s="1289"/>
      <c r="U9" s="1289"/>
      <c r="V9" s="1289"/>
      <c r="W9" s="1289"/>
      <c r="X9" s="1289"/>
      <c r="Y9" s="1289"/>
      <c r="Z9" s="1289"/>
      <c r="AA9" s="1289"/>
      <c r="AB9" s="1288"/>
      <c r="AC9" s="1288"/>
      <c r="AD9" s="1288"/>
      <c r="AE9" s="1288"/>
      <c r="AF9" s="1288"/>
      <c r="AG9" s="1288"/>
      <c r="AH9" s="1288"/>
      <c r="AI9" s="1288"/>
    </row>
    <row r="10" spans="1:35" s="4" customFormat="1" ht="16.5" customHeight="1">
      <c r="A10" s="1291"/>
      <c r="B10" s="33"/>
      <c r="C10" s="1289"/>
      <c r="D10" s="1289"/>
      <c r="E10" s="1289"/>
      <c r="F10" s="1289"/>
      <c r="G10" s="1289"/>
      <c r="H10" s="1289"/>
      <c r="I10" s="1289"/>
      <c r="J10" s="1289"/>
      <c r="K10" s="1289"/>
      <c r="L10" s="1289"/>
      <c r="M10" s="1289"/>
      <c r="N10" s="1289"/>
      <c r="O10" s="1289"/>
      <c r="P10" s="1289"/>
      <c r="Q10" s="1289"/>
      <c r="R10" s="1289"/>
      <c r="S10" s="1289"/>
      <c r="T10" s="1289"/>
      <c r="U10" s="1289"/>
      <c r="V10" s="1289"/>
      <c r="W10" s="1289"/>
      <c r="X10" s="1289"/>
      <c r="Y10" s="1289"/>
      <c r="Z10" s="1289"/>
      <c r="AA10" s="1289"/>
      <c r="AB10" s="1288"/>
      <c r="AC10" s="1288"/>
      <c r="AD10" s="1288"/>
      <c r="AE10" s="1288"/>
      <c r="AF10" s="1288"/>
    </row>
    <row r="11" spans="1:35" s="4" customFormat="1" ht="18">
      <c r="A11" s="34"/>
      <c r="B11" s="34"/>
      <c r="C11" s="1317" t="s">
        <v>243</v>
      </c>
      <c r="D11" s="1318"/>
      <c r="E11" s="35"/>
      <c r="F11" s="1559" t="s">
        <v>244</v>
      </c>
      <c r="G11" s="1559"/>
      <c r="H11" s="1559"/>
      <c r="I11" s="1559"/>
      <c r="J11" s="1559"/>
      <c r="K11" s="1559"/>
      <c r="L11" s="1559"/>
      <c r="M11" s="1559"/>
      <c r="N11" s="1559"/>
      <c r="O11" s="1559"/>
      <c r="P11" s="1559"/>
      <c r="Q11" s="1559"/>
      <c r="R11" s="1559"/>
      <c r="S11" s="1560"/>
      <c r="T11" s="1560"/>
      <c r="U11" s="1319"/>
      <c r="V11" s="1559" t="s">
        <v>245</v>
      </c>
      <c r="W11" s="1559"/>
      <c r="X11" s="1559"/>
      <c r="Y11" s="1559"/>
      <c r="Z11" s="1319"/>
      <c r="AA11" s="35"/>
      <c r="AB11" s="1559" t="s">
        <v>246</v>
      </c>
      <c r="AC11" s="1559"/>
      <c r="AD11" s="1559"/>
      <c r="AE11" s="1319"/>
      <c r="AF11" s="1288"/>
      <c r="AG11" s="1560"/>
      <c r="AH11" s="1560"/>
      <c r="AI11" s="1560"/>
    </row>
    <row r="12" spans="1:35" s="932" customFormat="1" ht="18" customHeight="1">
      <c r="A12" s="34"/>
      <c r="B12" s="34"/>
      <c r="C12" s="1318"/>
      <c r="D12" s="1320"/>
      <c r="E12" s="35"/>
      <c r="F12" s="1318" t="s">
        <v>247</v>
      </c>
      <c r="G12" s="1318"/>
      <c r="H12" s="1318"/>
      <c r="I12" s="1318"/>
      <c r="J12" s="1318"/>
      <c r="K12" s="1318"/>
      <c r="L12" s="1318" t="s">
        <v>248</v>
      </c>
      <c r="M12" s="1318"/>
      <c r="O12" s="1318"/>
      <c r="P12" s="1318"/>
      <c r="Q12" s="1318"/>
      <c r="R12" s="1318"/>
      <c r="S12" s="1321"/>
      <c r="T12" s="1318"/>
      <c r="U12" s="1318"/>
      <c r="V12" s="1318"/>
      <c r="W12" s="1318"/>
      <c r="Y12" s="1318"/>
      <c r="Z12" s="1318"/>
      <c r="AA12" s="1322"/>
      <c r="AB12" s="1318" t="s">
        <v>249</v>
      </c>
      <c r="AC12" s="1318"/>
      <c r="AD12" s="1318"/>
      <c r="AE12" s="1318"/>
      <c r="AF12" s="1323"/>
    </row>
    <row r="13" spans="1:35" s="932" customFormat="1" ht="18" customHeight="1">
      <c r="A13" s="34"/>
      <c r="B13" s="34"/>
      <c r="C13" s="1318" t="s">
        <v>250</v>
      </c>
      <c r="D13" s="1320"/>
      <c r="E13" s="35"/>
      <c r="F13" s="1318" t="s">
        <v>248</v>
      </c>
      <c r="G13" s="1318"/>
      <c r="H13" s="1318" t="s">
        <v>251</v>
      </c>
      <c r="I13" s="1318"/>
      <c r="J13" s="1318" t="s">
        <v>252</v>
      </c>
      <c r="K13" s="1318"/>
      <c r="L13" s="1318" t="s">
        <v>253</v>
      </c>
      <c r="M13" s="1318"/>
      <c r="N13" s="1318" t="s">
        <v>254</v>
      </c>
      <c r="O13" s="1318"/>
      <c r="P13" s="1318" t="s">
        <v>255</v>
      </c>
      <c r="Q13" s="1318"/>
      <c r="R13" s="1318" t="s">
        <v>256</v>
      </c>
      <c r="S13" s="1321"/>
      <c r="T13" s="1318"/>
      <c r="U13" s="1318"/>
      <c r="V13" s="1318"/>
      <c r="W13" s="1318"/>
      <c r="X13" s="1318" t="s">
        <v>243</v>
      </c>
      <c r="Y13" s="1318"/>
      <c r="Z13" s="1318"/>
      <c r="AA13" s="1322"/>
      <c r="AB13" s="1318" t="s">
        <v>257</v>
      </c>
      <c r="AC13" s="1318"/>
      <c r="AD13" s="1318"/>
      <c r="AE13" s="1318"/>
      <c r="AF13" s="1323"/>
    </row>
    <row r="14" spans="1:35" s="932" customFormat="1" ht="18.600000000000001" customHeight="1">
      <c r="A14" s="34"/>
      <c r="B14" s="34"/>
      <c r="C14" s="1324" t="s">
        <v>258</v>
      </c>
      <c r="D14" s="1320"/>
      <c r="E14" s="35"/>
      <c r="F14" s="1318" t="s">
        <v>259</v>
      </c>
      <c r="G14" s="1318"/>
      <c r="H14" s="1318" t="s">
        <v>260</v>
      </c>
      <c r="I14" s="1318"/>
      <c r="J14" s="1318" t="s">
        <v>261</v>
      </c>
      <c r="K14" s="1318"/>
      <c r="L14" s="1318" t="s">
        <v>262</v>
      </c>
      <c r="M14" s="1318"/>
      <c r="N14" s="1318" t="s">
        <v>263</v>
      </c>
      <c r="O14" s="1318"/>
      <c r="P14" s="1318" t="s">
        <v>263</v>
      </c>
      <c r="Q14" s="1318"/>
      <c r="R14" s="1318" t="s">
        <v>264</v>
      </c>
      <c r="S14" s="1325"/>
      <c r="T14" s="1318"/>
      <c r="U14" s="1318"/>
      <c r="V14" s="1318" t="s">
        <v>265</v>
      </c>
      <c r="W14" s="1318"/>
      <c r="X14" s="1324" t="s">
        <v>266</v>
      </c>
      <c r="Y14" s="1318"/>
      <c r="Z14" s="1318"/>
      <c r="AA14" s="1322"/>
      <c r="AB14" s="1326" t="s">
        <v>267</v>
      </c>
      <c r="AC14" s="1318"/>
      <c r="AD14" s="1318" t="s">
        <v>268</v>
      </c>
      <c r="AE14" s="1318"/>
      <c r="AF14" s="1323"/>
      <c r="AG14" s="1560" t="s">
        <v>269</v>
      </c>
      <c r="AH14" s="1560"/>
      <c r="AI14" s="1560"/>
    </row>
    <row r="15" spans="1:35" s="932" customFormat="1" ht="16.5" customHeight="1">
      <c r="A15" s="34"/>
      <c r="B15" s="34"/>
      <c r="C15" s="1324" t="s">
        <v>270</v>
      </c>
      <c r="D15" s="1327"/>
      <c r="E15" s="1328"/>
      <c r="F15" s="1326" t="s">
        <v>271</v>
      </c>
      <c r="G15" s="1328"/>
      <c r="H15" s="1318" t="s">
        <v>272</v>
      </c>
      <c r="I15" s="1318"/>
      <c r="J15" s="1318" t="s">
        <v>273</v>
      </c>
      <c r="K15" s="1328"/>
      <c r="L15" s="1326" t="s">
        <v>274</v>
      </c>
      <c r="M15" s="1326"/>
      <c r="N15" s="1318" t="s">
        <v>275</v>
      </c>
      <c r="O15" s="1326"/>
      <c r="P15" s="1318" t="s">
        <v>276</v>
      </c>
      <c r="Q15" s="1326"/>
      <c r="R15" s="1324" t="s">
        <v>277</v>
      </c>
      <c r="S15" s="1329"/>
      <c r="T15" s="1326"/>
      <c r="U15" s="1326"/>
      <c r="V15" s="1324" t="s">
        <v>278</v>
      </c>
      <c r="W15" s="1328"/>
      <c r="X15" s="1324" t="s">
        <v>279</v>
      </c>
      <c r="Y15" s="1328"/>
      <c r="Z15" s="1324"/>
      <c r="AA15" s="1330"/>
      <c r="AB15" s="1326" t="s">
        <v>271</v>
      </c>
      <c r="AC15" s="1331"/>
      <c r="AD15" s="1324" t="s">
        <v>280</v>
      </c>
      <c r="AE15" s="1324"/>
      <c r="AF15" s="1323"/>
      <c r="AG15" s="1559" t="s">
        <v>281</v>
      </c>
      <c r="AH15" s="1559"/>
      <c r="AI15" s="1559"/>
    </row>
    <row r="16" spans="1:35" s="932" customFormat="1" ht="16.5" customHeight="1">
      <c r="A16" s="1332"/>
      <c r="B16" s="1332"/>
      <c r="C16" s="1333" t="s">
        <v>282</v>
      </c>
      <c r="D16" s="1321"/>
      <c r="E16" s="933"/>
      <c r="F16" s="1333" t="s">
        <v>283</v>
      </c>
      <c r="G16" s="933"/>
      <c r="H16" s="1333" t="s">
        <v>284</v>
      </c>
      <c r="I16" s="1334"/>
      <c r="J16" s="1333" t="s">
        <v>285</v>
      </c>
      <c r="K16" s="933"/>
      <c r="L16" s="1333" t="s">
        <v>286</v>
      </c>
      <c r="M16" s="1334"/>
      <c r="N16" s="1333" t="s">
        <v>287</v>
      </c>
      <c r="O16" s="1334"/>
      <c r="P16" s="1333" t="s">
        <v>288</v>
      </c>
      <c r="Q16" s="1334"/>
      <c r="R16" s="1333" t="s">
        <v>289</v>
      </c>
      <c r="S16" s="1329"/>
      <c r="T16" s="1334"/>
      <c r="U16" s="1334"/>
      <c r="V16" s="1333" t="s">
        <v>290</v>
      </c>
      <c r="W16" s="933"/>
      <c r="X16" s="1333" t="s">
        <v>291</v>
      </c>
      <c r="Y16" s="933"/>
      <c r="Z16" s="1334"/>
      <c r="AA16" s="1335"/>
      <c r="AB16" s="1333" t="s">
        <v>292</v>
      </c>
      <c r="AC16" s="1336"/>
      <c r="AD16" s="1333" t="s">
        <v>293</v>
      </c>
      <c r="AE16" s="1334"/>
      <c r="AF16" s="1337"/>
      <c r="AG16" s="1338" t="s">
        <v>2265</v>
      </c>
      <c r="AH16" s="1339"/>
      <c r="AI16" s="1338" t="s">
        <v>2187</v>
      </c>
    </row>
    <row r="17" spans="1:38" s="14" customFormat="1" ht="26.25" customHeight="1">
      <c r="A17" s="7" t="s">
        <v>294</v>
      </c>
      <c r="B17" s="1340" t="s">
        <v>83</v>
      </c>
      <c r="C17" s="1341">
        <f>'SCH 2'!D25</f>
        <v>32356056</v>
      </c>
      <c r="D17" s="1342"/>
      <c r="E17" s="1343"/>
      <c r="F17" s="1341">
        <v>0</v>
      </c>
      <c r="G17" s="917"/>
      <c r="H17" s="1341">
        <v>0</v>
      </c>
      <c r="I17" s="1341"/>
      <c r="J17" s="1341">
        <v>0</v>
      </c>
      <c r="K17" s="1343"/>
      <c r="L17" s="1341">
        <v>0</v>
      </c>
      <c r="M17" s="1341"/>
      <c r="N17" s="1341">
        <v>0</v>
      </c>
      <c r="O17" s="1343"/>
      <c r="P17" s="1341">
        <v>0</v>
      </c>
      <c r="Q17" s="1343"/>
      <c r="R17" s="1341">
        <v>1349378</v>
      </c>
      <c r="S17" s="1344"/>
      <c r="T17" s="1345" t="s">
        <v>83</v>
      </c>
      <c r="U17" s="1345"/>
      <c r="V17" s="1341">
        <v>0</v>
      </c>
      <c r="W17" s="1343"/>
      <c r="X17" s="1341">
        <v>33705434</v>
      </c>
      <c r="Y17" s="1343"/>
      <c r="Z17" s="1341"/>
      <c r="AA17" s="1346"/>
      <c r="AB17" s="1341">
        <v>0</v>
      </c>
      <c r="AC17" s="1343"/>
      <c r="AD17" s="1341">
        <v>0</v>
      </c>
      <c r="AE17" s="1341"/>
      <c r="AF17" s="1346"/>
      <c r="AG17" s="1347">
        <f>ROUND(SUM(C17:AD17),1)</f>
        <v>67410868</v>
      </c>
      <c r="AH17" s="1343"/>
      <c r="AI17" s="1341">
        <f>'SCH 2'!V25</f>
        <v>61201732</v>
      </c>
      <c r="AJ17" s="1531"/>
    </row>
    <row r="18" spans="1:38" s="4" customFormat="1" ht="18" customHeight="1">
      <c r="A18" s="7"/>
      <c r="B18" s="1348"/>
      <c r="C18" s="1349"/>
      <c r="D18" s="1350"/>
      <c r="E18" s="1351"/>
      <c r="F18" s="1349"/>
      <c r="G18" s="1318"/>
      <c r="H18" s="1349"/>
      <c r="I18" s="1351"/>
      <c r="J18" s="1349"/>
      <c r="K18" s="1351"/>
      <c r="L18" s="1349"/>
      <c r="M18" s="1351"/>
      <c r="N18" s="1349"/>
      <c r="O18" s="1351"/>
      <c r="P18" s="1349"/>
      <c r="Q18" s="1351"/>
      <c r="R18" s="1349"/>
      <c r="S18" s="1325"/>
      <c r="T18" s="1352"/>
      <c r="U18" s="1352"/>
      <c r="V18" s="1349"/>
      <c r="W18" s="1351"/>
      <c r="X18" s="1349"/>
      <c r="Y18" s="1351"/>
      <c r="Z18" s="1351"/>
      <c r="AA18" s="1353"/>
      <c r="AB18" s="1349"/>
      <c r="AC18" s="1354"/>
      <c r="AD18" s="1349"/>
      <c r="AE18" s="1355"/>
      <c r="AF18" s="1356"/>
      <c r="AG18" s="1355"/>
      <c r="AH18" s="1355"/>
      <c r="AI18" s="1349"/>
      <c r="AJ18" s="1531"/>
    </row>
    <row r="19" spans="1:38" s="4" customFormat="1" ht="16.5" customHeight="1">
      <c r="A19" s="7" t="s">
        <v>90</v>
      </c>
      <c r="B19" s="1348"/>
      <c r="C19" s="1357"/>
      <c r="D19" s="1358"/>
      <c r="E19" s="1357"/>
      <c r="F19" s="1357"/>
      <c r="G19" s="309"/>
      <c r="H19" s="1357"/>
      <c r="I19" s="1357"/>
      <c r="J19" s="1357"/>
      <c r="K19" s="1357"/>
      <c r="L19" s="1357"/>
      <c r="M19" s="1357"/>
      <c r="N19" s="1357"/>
      <c r="O19" s="1357"/>
      <c r="P19" s="1357"/>
      <c r="Q19" s="1357"/>
      <c r="R19" s="1357"/>
      <c r="S19" s="1325"/>
      <c r="T19" s="1352"/>
      <c r="U19" s="1352"/>
      <c r="V19" s="1357"/>
      <c r="W19" s="1351"/>
      <c r="X19" s="1357"/>
      <c r="Y19" s="1351"/>
      <c r="Z19" s="1351"/>
      <c r="AA19" s="1353"/>
      <c r="AB19" s="1357"/>
      <c r="AC19" s="1354"/>
      <c r="AD19" s="1357"/>
      <c r="AE19" s="1355"/>
      <c r="AF19" s="1356"/>
      <c r="AG19" s="1355"/>
      <c r="AH19" s="1355"/>
      <c r="AI19" s="1357"/>
      <c r="AJ19" s="1531"/>
    </row>
    <row r="20" spans="1:38" s="4" customFormat="1" ht="18" customHeight="1">
      <c r="A20" s="1354" t="s">
        <v>295</v>
      </c>
      <c r="B20" s="1348" t="s">
        <v>83</v>
      </c>
      <c r="C20" s="1359">
        <f>'SCH 2'!D28</f>
        <v>10084810</v>
      </c>
      <c r="D20" s="1358"/>
      <c r="E20" s="1357"/>
      <c r="F20" s="1359">
        <v>0</v>
      </c>
      <c r="G20" s="44"/>
      <c r="H20" s="1359">
        <v>0</v>
      </c>
      <c r="I20" s="1359"/>
      <c r="J20" s="1359">
        <v>0</v>
      </c>
      <c r="K20" s="1357"/>
      <c r="L20" s="1359">
        <v>1397000</v>
      </c>
      <c r="M20" s="1359"/>
      <c r="N20" s="1359">
        <v>0</v>
      </c>
      <c r="O20" s="1357"/>
      <c r="P20" s="1359">
        <v>0</v>
      </c>
      <c r="Q20" s="1357"/>
      <c r="R20" s="1359">
        <v>0</v>
      </c>
      <c r="S20" s="1325"/>
      <c r="T20" s="1352"/>
      <c r="U20" s="1352"/>
      <c r="V20" s="1359">
        <v>0</v>
      </c>
      <c r="W20" s="1357"/>
      <c r="X20" s="1359">
        <v>10079828</v>
      </c>
      <c r="Y20" s="1357"/>
      <c r="Z20" s="1359"/>
      <c r="AA20" s="1360"/>
      <c r="AB20" s="1359">
        <v>0</v>
      </c>
      <c r="AC20" s="1357"/>
      <c r="AD20" s="1359">
        <v>0</v>
      </c>
      <c r="AE20" s="1359"/>
      <c r="AF20" s="1360"/>
      <c r="AG20" s="1357">
        <f t="shared" ref="AG20:AG29" si="0">ROUND(SUM(C20:AF20),0)</f>
        <v>21561638</v>
      </c>
      <c r="AH20" s="1357"/>
      <c r="AI20" s="1359">
        <f>'SCH 2'!V28</f>
        <v>20348756</v>
      </c>
      <c r="AJ20" s="1531"/>
      <c r="AK20" s="1303"/>
      <c r="AL20" s="1303"/>
    </row>
    <row r="21" spans="1:38" s="4" customFormat="1" ht="18" customHeight="1">
      <c r="A21" s="1354" t="s">
        <v>296</v>
      </c>
      <c r="B21" s="1348" t="s">
        <v>83</v>
      </c>
      <c r="C21" s="1359">
        <f>'SCH 2'!D29</f>
        <v>0</v>
      </c>
      <c r="D21" s="1361"/>
      <c r="E21" s="1357"/>
      <c r="F21" s="1359">
        <v>0</v>
      </c>
      <c r="G21" s="44"/>
      <c r="H21" s="1359">
        <v>0</v>
      </c>
      <c r="I21" s="1359"/>
      <c r="J21" s="1359">
        <v>0</v>
      </c>
      <c r="K21" s="1357"/>
      <c r="L21" s="1359">
        <v>42000</v>
      </c>
      <c r="M21" s="1359"/>
      <c r="N21" s="1359">
        <v>0</v>
      </c>
      <c r="O21" s="1359"/>
      <c r="P21" s="1359">
        <v>0</v>
      </c>
      <c r="Q21" s="1359"/>
      <c r="R21" s="1359">
        <v>0</v>
      </c>
      <c r="S21" s="1325"/>
      <c r="T21" s="1362"/>
      <c r="U21" s="1362"/>
      <c r="V21" s="1359">
        <v>0</v>
      </c>
      <c r="W21" s="1357"/>
      <c r="X21" s="1359">
        <v>0</v>
      </c>
      <c r="Y21" s="1357"/>
      <c r="Z21" s="1359"/>
      <c r="AA21" s="1360"/>
      <c r="AB21" s="1359">
        <v>106000</v>
      </c>
      <c r="AC21" s="1357"/>
      <c r="AD21" s="1359">
        <v>0</v>
      </c>
      <c r="AE21" s="1359"/>
      <c r="AF21" s="1360"/>
      <c r="AG21" s="1357">
        <f t="shared" si="0"/>
        <v>148000</v>
      </c>
      <c r="AH21" s="1357"/>
      <c r="AI21" s="1359">
        <f>'SCH 2'!V29</f>
        <v>137000</v>
      </c>
      <c r="AJ21" s="1531"/>
      <c r="AK21" s="1303"/>
      <c r="AL21" s="1303"/>
    </row>
    <row r="22" spans="1:38" s="4" customFormat="1" ht="18" customHeight="1">
      <c r="A22" s="1354" t="s">
        <v>297</v>
      </c>
      <c r="B22" s="1348" t="s">
        <v>83</v>
      </c>
      <c r="C22" s="1359">
        <f>'SCH 2'!D30</f>
        <v>227687</v>
      </c>
      <c r="D22" s="1358"/>
      <c r="E22" s="1357"/>
      <c r="F22" s="1359">
        <v>0</v>
      </c>
      <c r="G22" s="1357"/>
      <c r="H22" s="1359">
        <v>513129</v>
      </c>
      <c r="I22" s="1359"/>
      <c r="J22" s="1359">
        <v>0</v>
      </c>
      <c r="K22" s="1357"/>
      <c r="L22" s="1359">
        <v>0</v>
      </c>
      <c r="M22" s="1359"/>
      <c r="N22" s="1359">
        <v>0</v>
      </c>
      <c r="O22" s="1359"/>
      <c r="P22" s="1359">
        <v>0</v>
      </c>
      <c r="Q22" s="1359"/>
      <c r="R22" s="1359">
        <v>0</v>
      </c>
      <c r="S22" s="1325"/>
      <c r="T22" s="1362"/>
      <c r="U22" s="1362"/>
      <c r="V22" s="1359">
        <v>0</v>
      </c>
      <c r="W22" s="1357"/>
      <c r="X22" s="1359">
        <v>0</v>
      </c>
      <c r="Y22" s="1357"/>
      <c r="Z22" s="1359"/>
      <c r="AA22" s="1360"/>
      <c r="AB22" s="1359">
        <v>0</v>
      </c>
      <c r="AC22" s="1357"/>
      <c r="AD22" s="1359">
        <v>0</v>
      </c>
      <c r="AE22" s="1359"/>
      <c r="AF22" s="1360"/>
      <c r="AG22" s="1357">
        <f t="shared" si="0"/>
        <v>740816</v>
      </c>
      <c r="AH22" s="1357"/>
      <c r="AI22" s="1359">
        <f>'SCH 2'!V30</f>
        <v>797836</v>
      </c>
      <c r="AJ22" s="1531"/>
      <c r="AK22" s="1303"/>
      <c r="AL22" s="1303"/>
    </row>
    <row r="23" spans="1:38" s="4" customFormat="1" ht="18" customHeight="1">
      <c r="A23" s="1354" t="s">
        <v>298</v>
      </c>
      <c r="B23" s="1348" t="s">
        <v>83</v>
      </c>
      <c r="C23" s="1359">
        <f>'SCH 2'!D31</f>
        <v>0</v>
      </c>
      <c r="D23" s="1358"/>
      <c r="E23" s="1357"/>
      <c r="F23" s="1359">
        <v>0</v>
      </c>
      <c r="G23" s="1357"/>
      <c r="H23" s="1359">
        <v>0</v>
      </c>
      <c r="I23" s="1359"/>
      <c r="J23" s="1359">
        <v>0</v>
      </c>
      <c r="K23" s="1357"/>
      <c r="L23" s="1359">
        <v>0</v>
      </c>
      <c r="M23" s="1359"/>
      <c r="N23" s="1359">
        <v>2492</v>
      </c>
      <c r="O23" s="1359"/>
      <c r="P23" s="1359">
        <v>195960</v>
      </c>
      <c r="Q23" s="1359"/>
      <c r="R23" s="1359">
        <v>0</v>
      </c>
      <c r="S23" s="1325"/>
      <c r="T23" s="1362"/>
      <c r="U23" s="1362"/>
      <c r="V23" s="1359">
        <v>0</v>
      </c>
      <c r="W23" s="1357"/>
      <c r="X23" s="1359">
        <v>0</v>
      </c>
      <c r="Y23" s="1357"/>
      <c r="Z23" s="1359"/>
      <c r="AA23" s="1360"/>
      <c r="AB23" s="1359">
        <v>0</v>
      </c>
      <c r="AC23" s="1357"/>
      <c r="AD23" s="1359">
        <v>0</v>
      </c>
      <c r="AE23" s="1359"/>
      <c r="AF23" s="1360"/>
      <c r="AG23" s="1357">
        <f t="shared" si="0"/>
        <v>198452</v>
      </c>
      <c r="AH23" s="1357"/>
      <c r="AI23" s="1359">
        <f>'SCH 2'!V31</f>
        <v>129101</v>
      </c>
      <c r="AJ23" s="1531"/>
      <c r="AK23" s="1303"/>
      <c r="AL23" s="1303"/>
    </row>
    <row r="24" spans="1:38" s="4" customFormat="1" ht="18" customHeight="1">
      <c r="A24" s="1363" t="s">
        <v>299</v>
      </c>
      <c r="B24" s="1348" t="s">
        <v>83</v>
      </c>
      <c r="C24" s="1359">
        <f>'SCH 2'!D32</f>
        <v>0</v>
      </c>
      <c r="D24" s="1361"/>
      <c r="E24" s="1357"/>
      <c r="F24" s="1359">
        <v>105036</v>
      </c>
      <c r="G24" s="1357"/>
      <c r="H24" s="1359">
        <v>0</v>
      </c>
      <c r="I24" s="1359"/>
      <c r="J24" s="1359">
        <v>0</v>
      </c>
      <c r="K24" s="1357"/>
      <c r="L24" s="1359">
        <v>0</v>
      </c>
      <c r="M24" s="1359"/>
      <c r="N24" s="1359">
        <v>0</v>
      </c>
      <c r="O24" s="1359"/>
      <c r="P24" s="1359">
        <v>0</v>
      </c>
      <c r="Q24" s="1359"/>
      <c r="R24" s="1359">
        <v>0</v>
      </c>
      <c r="S24" s="1325"/>
      <c r="T24" s="1362"/>
      <c r="U24" s="1362"/>
      <c r="V24" s="1359">
        <v>0</v>
      </c>
      <c r="W24" s="1357"/>
      <c r="X24" s="1359">
        <v>0</v>
      </c>
      <c r="Y24" s="1357"/>
      <c r="Z24" s="1359"/>
      <c r="AA24" s="1360"/>
      <c r="AB24" s="1359">
        <v>384762</v>
      </c>
      <c r="AC24" s="1357"/>
      <c r="AD24" s="1359">
        <v>0</v>
      </c>
      <c r="AE24" s="1359"/>
      <c r="AF24" s="1360"/>
      <c r="AG24" s="1357">
        <f t="shared" si="0"/>
        <v>489798</v>
      </c>
      <c r="AH24" s="1357"/>
      <c r="AI24" s="1359">
        <f>'SCH 2'!V32</f>
        <v>486456</v>
      </c>
      <c r="AJ24" s="1531"/>
      <c r="AK24" s="1303"/>
      <c r="AL24" s="1303"/>
    </row>
    <row r="25" spans="1:38" s="4" customFormat="1" ht="18" customHeight="1">
      <c r="A25" s="1363" t="s">
        <v>300</v>
      </c>
      <c r="B25" s="1348" t="s">
        <v>83</v>
      </c>
      <c r="C25" s="1359">
        <f>'SCH 2'!D33</f>
        <v>1375</v>
      </c>
      <c r="D25" s="1361"/>
      <c r="E25" s="1357"/>
      <c r="F25" s="1359">
        <v>0</v>
      </c>
      <c r="G25" s="1357"/>
      <c r="H25" s="1359">
        <v>0</v>
      </c>
      <c r="I25" s="1359"/>
      <c r="J25" s="1359">
        <v>0</v>
      </c>
      <c r="K25" s="1357"/>
      <c r="L25" s="1359">
        <v>25</v>
      </c>
      <c r="M25" s="1359"/>
      <c r="N25" s="1359">
        <v>0</v>
      </c>
      <c r="O25" s="1359"/>
      <c r="P25" s="1359">
        <v>0</v>
      </c>
      <c r="Q25" s="1359"/>
      <c r="R25" s="1359">
        <v>0</v>
      </c>
      <c r="S25" s="1325"/>
      <c r="T25" s="1362"/>
      <c r="U25" s="1362"/>
      <c r="V25" s="1359">
        <v>0</v>
      </c>
      <c r="W25" s="1357"/>
      <c r="X25" s="1359">
        <v>0</v>
      </c>
      <c r="Y25" s="1357"/>
      <c r="Z25" s="1359"/>
      <c r="AA25" s="1360"/>
      <c r="AB25" s="1359">
        <v>0</v>
      </c>
      <c r="AC25" s="1357"/>
      <c r="AD25" s="1359">
        <v>0</v>
      </c>
      <c r="AE25" s="1359"/>
      <c r="AF25" s="1360"/>
      <c r="AG25" s="1357">
        <f t="shared" si="0"/>
        <v>1400</v>
      </c>
      <c r="AH25" s="1357"/>
      <c r="AI25" s="1359">
        <f>'SCH 2'!V33</f>
        <v>2000</v>
      </c>
      <c r="AJ25" s="1531"/>
      <c r="AK25" s="1303"/>
      <c r="AL25" s="1303"/>
    </row>
    <row r="26" spans="1:38" s="4" customFormat="1" ht="18" customHeight="1">
      <c r="A26" s="1363" t="s">
        <v>301</v>
      </c>
      <c r="B26" s="1348" t="s">
        <v>83</v>
      </c>
      <c r="C26" s="1359">
        <f>'SCH 2'!D34</f>
        <v>268261</v>
      </c>
      <c r="D26" s="1358"/>
      <c r="E26" s="1357"/>
      <c r="F26" s="1359">
        <v>0</v>
      </c>
      <c r="G26" s="1357"/>
      <c r="H26" s="1359">
        <v>0</v>
      </c>
      <c r="I26" s="1359"/>
      <c r="J26" s="1359">
        <v>0</v>
      </c>
      <c r="K26" s="1357"/>
      <c r="L26" s="1359">
        <v>0</v>
      </c>
      <c r="M26" s="1359"/>
      <c r="N26" s="1359">
        <v>0</v>
      </c>
      <c r="O26" s="1359"/>
      <c r="P26" s="1359">
        <v>0</v>
      </c>
      <c r="Q26" s="1359"/>
      <c r="R26" s="1359">
        <v>0</v>
      </c>
      <c r="S26" s="1325"/>
      <c r="T26" s="1362"/>
      <c r="U26" s="1362"/>
      <c r="V26" s="1359">
        <v>0</v>
      </c>
      <c r="W26" s="1357"/>
      <c r="X26" s="1359">
        <v>0</v>
      </c>
      <c r="Y26" s="1357"/>
      <c r="Z26" s="1359"/>
      <c r="AA26" s="1360"/>
      <c r="AB26" s="1359">
        <v>0</v>
      </c>
      <c r="AC26" s="1357"/>
      <c r="AD26" s="1359">
        <v>0</v>
      </c>
      <c r="AE26" s="1359"/>
      <c r="AF26" s="1360"/>
      <c r="AG26" s="1357">
        <f t="shared" si="0"/>
        <v>268261</v>
      </c>
      <c r="AH26" s="1357"/>
      <c r="AI26" s="1359">
        <f>'SCH 2'!V34</f>
        <v>269445</v>
      </c>
      <c r="AJ26" s="1531"/>
      <c r="AK26" s="1303"/>
      <c r="AL26" s="1303"/>
    </row>
    <row r="27" spans="1:38" s="4" customFormat="1" ht="18" customHeight="1">
      <c r="A27" s="1354" t="s">
        <v>302</v>
      </c>
      <c r="B27" s="1348" t="s">
        <v>83</v>
      </c>
      <c r="C27" s="1359">
        <f>'SCH 2'!D35</f>
        <v>0</v>
      </c>
      <c r="D27" s="1361"/>
      <c r="E27" s="1357"/>
      <c r="F27" s="1359">
        <v>0</v>
      </c>
      <c r="G27" s="1357"/>
      <c r="H27" s="1359">
        <v>0</v>
      </c>
      <c r="I27" s="1359"/>
      <c r="J27" s="1359">
        <v>558</v>
      </c>
      <c r="K27" s="1357"/>
      <c r="L27" s="1359">
        <v>0</v>
      </c>
      <c r="M27" s="1359"/>
      <c r="N27" s="1359">
        <v>0</v>
      </c>
      <c r="O27" s="1359"/>
      <c r="P27" s="1359">
        <v>0</v>
      </c>
      <c r="Q27" s="1359"/>
      <c r="R27" s="1359">
        <v>0</v>
      </c>
      <c r="S27" s="1329"/>
      <c r="T27" s="1362"/>
      <c r="U27" s="1362"/>
      <c r="V27" s="1359">
        <v>0</v>
      </c>
      <c r="W27" s="1357"/>
      <c r="X27" s="1359">
        <v>0</v>
      </c>
      <c r="Y27" s="1357"/>
      <c r="Z27" s="1359"/>
      <c r="AA27" s="1360"/>
      <c r="AB27" s="1359">
        <v>134130</v>
      </c>
      <c r="AC27" s="1357"/>
      <c r="AD27" s="1359">
        <v>0</v>
      </c>
      <c r="AE27" s="1359"/>
      <c r="AF27" s="1360"/>
      <c r="AG27" s="1357">
        <f t="shared" si="0"/>
        <v>134688</v>
      </c>
      <c r="AH27" s="1357"/>
      <c r="AI27" s="1359">
        <f>'SCH 2'!V35</f>
        <v>137794</v>
      </c>
      <c r="AJ27" s="1531"/>
      <c r="AK27" s="1303"/>
      <c r="AL27" s="1303"/>
    </row>
    <row r="28" spans="1:38" s="4" customFormat="1" ht="18" customHeight="1">
      <c r="A28" s="1354" t="s">
        <v>303</v>
      </c>
      <c r="B28" s="1348" t="s">
        <v>83</v>
      </c>
      <c r="C28" s="1359">
        <f>'SCH 2'!D36</f>
        <v>0</v>
      </c>
      <c r="D28" s="1361"/>
      <c r="E28" s="1357"/>
      <c r="F28" s="1359">
        <v>0</v>
      </c>
      <c r="G28" s="1357"/>
      <c r="H28" s="1359">
        <v>18941</v>
      </c>
      <c r="I28" s="1359"/>
      <c r="J28" s="1359">
        <v>0</v>
      </c>
      <c r="K28" s="1357"/>
      <c r="L28" s="1359">
        <v>0</v>
      </c>
      <c r="M28" s="1359"/>
      <c r="N28" s="1359">
        <v>0</v>
      </c>
      <c r="O28" s="1359"/>
      <c r="P28" s="1359">
        <v>0</v>
      </c>
      <c r="Q28" s="1359"/>
      <c r="R28" s="1359">
        <v>0</v>
      </c>
      <c r="S28" s="1329"/>
      <c r="T28" s="1362"/>
      <c r="U28" s="1362"/>
      <c r="V28" s="1359">
        <v>0</v>
      </c>
      <c r="W28" s="1357"/>
      <c r="X28" s="1359">
        <v>0</v>
      </c>
      <c r="Y28" s="1357"/>
      <c r="Z28" s="1359"/>
      <c r="AA28" s="1360"/>
      <c r="AB28" s="1359">
        <v>0</v>
      </c>
      <c r="AC28" s="1357"/>
      <c r="AD28" s="1359">
        <v>0</v>
      </c>
      <c r="AE28" s="1359"/>
      <c r="AF28" s="1360"/>
      <c r="AG28" s="1357">
        <f t="shared" si="0"/>
        <v>18941</v>
      </c>
      <c r="AH28" s="1357"/>
      <c r="AI28" s="1359">
        <f>'SCH 2'!V36</f>
        <v>21060</v>
      </c>
      <c r="AJ28" s="1531"/>
      <c r="AK28" s="1303"/>
      <c r="AL28" s="1303"/>
    </row>
    <row r="29" spans="1:38" s="4" customFormat="1" ht="18" customHeight="1">
      <c r="A29" s="1354" t="s">
        <v>304</v>
      </c>
      <c r="B29" s="1348" t="s">
        <v>83</v>
      </c>
      <c r="C29" s="1359">
        <f>'SCH 2'!D37</f>
        <v>22205</v>
      </c>
      <c r="D29" s="1361"/>
      <c r="E29" s="1357"/>
      <c r="F29" s="1359">
        <v>0</v>
      </c>
      <c r="G29" s="1357"/>
      <c r="H29" s="1359">
        <v>0</v>
      </c>
      <c r="I29" s="1359"/>
      <c r="J29" s="1359">
        <v>0</v>
      </c>
      <c r="K29" s="1357"/>
      <c r="L29" s="1359">
        <v>0</v>
      </c>
      <c r="M29" s="1359"/>
      <c r="N29" s="1359">
        <v>0</v>
      </c>
      <c r="O29" s="1359"/>
      <c r="P29" s="1359">
        <v>0</v>
      </c>
      <c r="Q29" s="1359"/>
      <c r="R29" s="1359">
        <v>0</v>
      </c>
      <c r="S29" s="1329"/>
      <c r="T29" s="1362"/>
      <c r="U29" s="1362"/>
      <c r="V29" s="1359">
        <v>0</v>
      </c>
      <c r="W29" s="1357"/>
      <c r="X29" s="1359">
        <v>0</v>
      </c>
      <c r="Y29" s="1357"/>
      <c r="Z29" s="1359"/>
      <c r="AA29" s="1360"/>
      <c r="AB29" s="1359">
        <v>0</v>
      </c>
      <c r="AC29" s="1357"/>
      <c r="AD29" s="1359">
        <v>0</v>
      </c>
      <c r="AE29" s="1359"/>
      <c r="AF29" s="1360"/>
      <c r="AG29" s="1357">
        <f t="shared" si="0"/>
        <v>22205</v>
      </c>
      <c r="AH29" s="1357"/>
      <c r="AI29" s="1359">
        <f>'SCH 2'!V37</f>
        <v>20561</v>
      </c>
      <c r="AJ29" s="1531"/>
      <c r="AK29" s="1303"/>
      <c r="AL29" s="1303"/>
    </row>
    <row r="30" spans="1:38" s="4" customFormat="1" ht="18" customHeight="1">
      <c r="A30" s="7" t="s">
        <v>305</v>
      </c>
      <c r="B30" s="1348" t="s">
        <v>83</v>
      </c>
      <c r="C30" s="1364">
        <f>ROUND(SUM(C20:C29),0)</f>
        <v>10604338</v>
      </c>
      <c r="D30" s="1358"/>
      <c r="E30" s="1357"/>
      <c r="F30" s="1364">
        <f>ROUND(SUM(F20:F29),0)</f>
        <v>105036</v>
      </c>
      <c r="G30" s="1357"/>
      <c r="H30" s="1364">
        <f>ROUND(SUM(H20:H29),0)</f>
        <v>532070</v>
      </c>
      <c r="I30" s="1365"/>
      <c r="J30" s="1364">
        <f>ROUND(SUM(J20:J29),0)</f>
        <v>558</v>
      </c>
      <c r="K30" s="1357"/>
      <c r="L30" s="1364">
        <f>ROUND(SUM(L20:L29),0)</f>
        <v>1439025</v>
      </c>
      <c r="M30" s="1365"/>
      <c r="N30" s="1364">
        <f>ROUND(SUM(N20:N29),0)</f>
        <v>2492</v>
      </c>
      <c r="O30" s="1365"/>
      <c r="P30" s="1364">
        <f>ROUND(SUM(P20:P29),0)</f>
        <v>195960</v>
      </c>
      <c r="Q30" s="1365"/>
      <c r="R30" s="1364">
        <f>ROUND(SUM(R20:R29),0)</f>
        <v>0</v>
      </c>
      <c r="S30" s="1329"/>
      <c r="T30" s="1366"/>
      <c r="U30" s="1366"/>
      <c r="V30" s="1364">
        <f>ROUND(SUM(V20:V29),0)</f>
        <v>0</v>
      </c>
      <c r="W30" s="1357"/>
      <c r="X30" s="1364">
        <f>ROUND(SUM(X20:X29),0)</f>
        <v>10079828</v>
      </c>
      <c r="Y30" s="1365"/>
      <c r="Z30" s="1365"/>
      <c r="AA30" s="1360"/>
      <c r="AB30" s="1364">
        <f>ROUND(SUM(AB20:AB29),0)</f>
        <v>624892</v>
      </c>
      <c r="AC30" s="1357"/>
      <c r="AD30" s="1364">
        <f>ROUND(SUM(AD20:AD29),0)</f>
        <v>0</v>
      </c>
      <c r="AE30" s="1367"/>
      <c r="AF30" s="1360"/>
      <c r="AG30" s="1368">
        <f>ROUND(SUM(AG20:AG29),0)</f>
        <v>23584199</v>
      </c>
      <c r="AH30" s="1357"/>
      <c r="AI30" s="1364">
        <f>ROUND(SUM(AI20:AI29),0)</f>
        <v>22350009</v>
      </c>
      <c r="AJ30" s="1531"/>
    </row>
    <row r="31" spans="1:38" s="4" customFormat="1" ht="17.25" customHeight="1">
      <c r="A31" s="1354"/>
      <c r="B31" s="1348"/>
      <c r="C31" s="1369"/>
      <c r="D31" s="1358"/>
      <c r="E31" s="1357"/>
      <c r="F31" s="1369"/>
      <c r="G31" s="1357"/>
      <c r="H31" s="1369"/>
      <c r="I31" s="1357"/>
      <c r="J31" s="1369"/>
      <c r="K31" s="1357"/>
      <c r="L31" s="1369"/>
      <c r="M31" s="1357"/>
      <c r="N31" s="1369"/>
      <c r="O31" s="1357"/>
      <c r="P31" s="1369"/>
      <c r="Q31" s="1357"/>
      <c r="R31" s="1369"/>
      <c r="S31" s="1329"/>
      <c r="T31" s="1352"/>
      <c r="U31" s="1352"/>
      <c r="V31" s="1369"/>
      <c r="W31" s="1357"/>
      <c r="X31" s="1369"/>
      <c r="Y31" s="1357"/>
      <c r="Z31" s="1357"/>
      <c r="AA31" s="1360"/>
      <c r="AB31" s="1369"/>
      <c r="AC31" s="159"/>
      <c r="AD31" s="1369"/>
      <c r="AE31" s="1370"/>
      <c r="AF31" s="1371"/>
      <c r="AG31" s="1370"/>
      <c r="AH31" s="1370"/>
      <c r="AI31" s="1369"/>
      <c r="AJ31" s="1531"/>
    </row>
    <row r="32" spans="1:38" s="4" customFormat="1" ht="18" customHeight="1">
      <c r="A32" s="7" t="s">
        <v>102</v>
      </c>
      <c r="B32" s="1348"/>
      <c r="C32" s="1357"/>
      <c r="D32" s="1358"/>
      <c r="E32" s="1357"/>
      <c r="F32" s="1357"/>
      <c r="G32" s="1357"/>
      <c r="H32" s="1357"/>
      <c r="I32" s="1357"/>
      <c r="J32" s="1357"/>
      <c r="K32" s="1357"/>
      <c r="L32" s="1357"/>
      <c r="M32" s="1357"/>
      <c r="N32" s="1357"/>
      <c r="O32" s="1357"/>
      <c r="P32" s="1357"/>
      <c r="Q32" s="1357"/>
      <c r="R32" s="1357"/>
      <c r="S32" s="1329"/>
      <c r="T32" s="1352"/>
      <c r="U32" s="1352"/>
      <c r="V32" s="1357"/>
      <c r="W32" s="1357"/>
      <c r="X32" s="1357"/>
      <c r="Y32" s="1357"/>
      <c r="Z32" s="1357"/>
      <c r="AA32" s="1360"/>
      <c r="AB32" s="1357"/>
      <c r="AC32" s="159"/>
      <c r="AD32" s="1357"/>
      <c r="AE32" s="1370"/>
      <c r="AF32" s="1371"/>
      <c r="AG32" s="1370"/>
      <c r="AH32" s="1370"/>
      <c r="AI32" s="1357"/>
      <c r="AJ32" s="1531"/>
    </row>
    <row r="33" spans="1:38" s="4" customFormat="1" ht="18" customHeight="1">
      <c r="A33" s="1363" t="s">
        <v>306</v>
      </c>
      <c r="B33" s="1348" t="s">
        <v>83</v>
      </c>
      <c r="C33" s="1359">
        <f>'SCH 2'!D41</f>
        <v>6666428</v>
      </c>
      <c r="D33" s="1358"/>
      <c r="E33" s="1357"/>
      <c r="F33" s="1359">
        <v>0</v>
      </c>
      <c r="G33" s="1357"/>
      <c r="H33" s="1359">
        <v>0</v>
      </c>
      <c r="I33" s="1359"/>
      <c r="J33" s="1359">
        <v>0</v>
      </c>
      <c r="K33" s="1357"/>
      <c r="L33" s="1359">
        <v>1809082</v>
      </c>
      <c r="M33" s="1359"/>
      <c r="N33" s="1359">
        <v>0</v>
      </c>
      <c r="O33" s="1357"/>
      <c r="P33" s="1359">
        <v>0</v>
      </c>
      <c r="Q33" s="1357"/>
      <c r="R33" s="1359">
        <v>0</v>
      </c>
      <c r="S33" s="1329"/>
      <c r="T33" s="1352"/>
      <c r="U33" s="1352"/>
      <c r="V33" s="1359">
        <v>0</v>
      </c>
      <c r="W33" s="1357"/>
      <c r="X33" s="1359">
        <v>0</v>
      </c>
      <c r="Y33" s="1357"/>
      <c r="Z33" s="1359"/>
      <c r="AA33" s="1360"/>
      <c r="AB33" s="1359">
        <v>0</v>
      </c>
      <c r="AC33" s="159"/>
      <c r="AD33" s="1359">
        <v>0</v>
      </c>
      <c r="AE33" s="1359"/>
      <c r="AF33" s="1372"/>
      <c r="AG33" s="1357">
        <f t="shared" ref="AG33:AG38" si="1">ROUND(SUM(C33:AD33),0)</f>
        <v>8475510</v>
      </c>
      <c r="AH33" s="1373"/>
      <c r="AI33" s="1359">
        <f>'SCH 2'!V41</f>
        <v>8676539</v>
      </c>
      <c r="AJ33" s="1531"/>
      <c r="AK33" s="1303"/>
      <c r="AL33" s="1303"/>
    </row>
    <row r="34" spans="1:38" s="4" customFormat="1" ht="18" customHeight="1">
      <c r="A34" s="1363" t="s">
        <v>307</v>
      </c>
      <c r="B34" s="1348" t="s">
        <v>83</v>
      </c>
      <c r="C34" s="1359">
        <f>'SCH 2'!D42</f>
        <v>389113</v>
      </c>
      <c r="D34" s="1358"/>
      <c r="E34" s="1357"/>
      <c r="F34" s="1359">
        <v>0</v>
      </c>
      <c r="G34" s="1357"/>
      <c r="H34" s="1359">
        <v>0</v>
      </c>
      <c r="I34" s="1359"/>
      <c r="J34" s="1359">
        <v>0</v>
      </c>
      <c r="K34" s="1357"/>
      <c r="L34" s="1359">
        <v>113146</v>
      </c>
      <c r="M34" s="1359"/>
      <c r="N34" s="1359">
        <v>0</v>
      </c>
      <c r="O34" s="1357"/>
      <c r="P34" s="1359">
        <v>0</v>
      </c>
      <c r="Q34" s="1357"/>
      <c r="R34" s="1359">
        <v>0</v>
      </c>
      <c r="S34" s="1329"/>
      <c r="T34" s="1352"/>
      <c r="U34" s="1352"/>
      <c r="V34" s="1359">
        <v>0</v>
      </c>
      <c r="W34" s="1357"/>
      <c r="X34" s="1359">
        <v>0</v>
      </c>
      <c r="Y34" s="1357"/>
      <c r="Z34" s="1359"/>
      <c r="AA34" s="1360"/>
      <c r="AB34" s="1359">
        <v>10753</v>
      </c>
      <c r="AC34" s="159"/>
      <c r="AD34" s="1359">
        <v>0</v>
      </c>
      <c r="AE34" s="1359"/>
      <c r="AF34" s="1372"/>
      <c r="AG34" s="1357">
        <f t="shared" si="1"/>
        <v>513012</v>
      </c>
      <c r="AH34" s="1373"/>
      <c r="AI34" s="1359">
        <f>'SCH 2'!V42</f>
        <v>516029</v>
      </c>
      <c r="AJ34" s="1531"/>
      <c r="AK34" s="1303"/>
      <c r="AL34" s="1303"/>
    </row>
    <row r="35" spans="1:38" s="4" customFormat="1" ht="18" customHeight="1">
      <c r="A35" s="1354" t="s">
        <v>308</v>
      </c>
      <c r="B35" s="1348" t="s">
        <v>83</v>
      </c>
      <c r="C35" s="1359">
        <f>'SCH 2'!D43</f>
        <v>2624342</v>
      </c>
      <c r="D35" s="1358"/>
      <c r="E35" s="1357"/>
      <c r="F35" s="1359">
        <v>0</v>
      </c>
      <c r="G35" s="1357"/>
      <c r="H35" s="1359">
        <v>0</v>
      </c>
      <c r="I35" s="1359"/>
      <c r="J35" s="1359">
        <v>0</v>
      </c>
      <c r="K35" s="1357"/>
      <c r="L35" s="1359">
        <v>266556</v>
      </c>
      <c r="M35" s="1359"/>
      <c r="N35" s="1359">
        <v>0</v>
      </c>
      <c r="O35" s="1357"/>
      <c r="P35" s="1359">
        <v>0</v>
      </c>
      <c r="Q35" s="1357"/>
      <c r="R35" s="1359">
        <v>0</v>
      </c>
      <c r="S35" s="1325"/>
      <c r="T35" s="1352"/>
      <c r="U35" s="1352"/>
      <c r="V35" s="1359">
        <v>0</v>
      </c>
      <c r="W35" s="1357"/>
      <c r="X35" s="1359">
        <v>0</v>
      </c>
      <c r="Y35" s="1357"/>
      <c r="Z35" s="1359"/>
      <c r="AA35" s="1360"/>
      <c r="AB35" s="1359">
        <v>0</v>
      </c>
      <c r="AC35" s="159"/>
      <c r="AD35" s="1359">
        <v>0</v>
      </c>
      <c r="AE35" s="1359"/>
      <c r="AF35" s="1372"/>
      <c r="AG35" s="1357">
        <f t="shared" si="1"/>
        <v>2890898</v>
      </c>
      <c r="AH35" s="1373"/>
      <c r="AI35" s="1359">
        <f>'SCH 2'!V43</f>
        <v>3005684</v>
      </c>
      <c r="AJ35" s="1531"/>
      <c r="AK35" s="1303"/>
      <c r="AL35" s="1303"/>
    </row>
    <row r="36" spans="1:38" s="4" customFormat="1" ht="18" customHeight="1">
      <c r="A36" s="1354" t="s">
        <v>309</v>
      </c>
      <c r="B36" s="1348" t="s">
        <v>83</v>
      </c>
      <c r="C36" s="1359">
        <f>'SCH 2'!D44</f>
        <v>209412</v>
      </c>
      <c r="D36" s="1358"/>
      <c r="E36" s="1357"/>
      <c r="F36" s="1359">
        <v>0</v>
      </c>
      <c r="G36" s="1357"/>
      <c r="H36" s="1359">
        <v>0</v>
      </c>
      <c r="I36" s="1359"/>
      <c r="J36" s="1359">
        <v>0</v>
      </c>
      <c r="K36" s="1357"/>
      <c r="L36" s="1359">
        <v>39317</v>
      </c>
      <c r="M36" s="1359"/>
      <c r="N36" s="1359">
        <v>0</v>
      </c>
      <c r="O36" s="1357"/>
      <c r="P36" s="1359">
        <v>0</v>
      </c>
      <c r="Q36" s="1357"/>
      <c r="R36" s="1359">
        <v>0</v>
      </c>
      <c r="S36" s="1329"/>
      <c r="T36" s="1352"/>
      <c r="U36" s="1352"/>
      <c r="V36" s="1359">
        <v>0</v>
      </c>
      <c r="W36" s="1357"/>
      <c r="X36" s="1359">
        <v>0</v>
      </c>
      <c r="Y36" s="1357"/>
      <c r="Z36" s="1359"/>
      <c r="AA36" s="1360"/>
      <c r="AB36" s="1359">
        <v>0</v>
      </c>
      <c r="AC36" s="159"/>
      <c r="AD36" s="1359">
        <v>0</v>
      </c>
      <c r="AE36" s="1359"/>
      <c r="AF36" s="1372"/>
      <c r="AG36" s="1357">
        <f t="shared" si="1"/>
        <v>248729</v>
      </c>
      <c r="AH36" s="1373"/>
      <c r="AI36" s="1359">
        <f>'SCH 2'!V44</f>
        <v>332662</v>
      </c>
      <c r="AJ36" s="1531"/>
      <c r="AK36" s="1303"/>
      <c r="AL36" s="1303"/>
    </row>
    <row r="37" spans="1:38" s="4" customFormat="1" ht="18" customHeight="1">
      <c r="A37" s="1354" t="s">
        <v>310</v>
      </c>
      <c r="B37" s="1348" t="s">
        <v>83</v>
      </c>
      <c r="C37" s="1359">
        <f>'SCH 2'!D45</f>
        <v>10062858</v>
      </c>
      <c r="D37" s="1358"/>
      <c r="E37" s="1357"/>
      <c r="F37" s="1359">
        <v>0</v>
      </c>
      <c r="G37" s="1357"/>
      <c r="H37" s="1359">
        <v>0</v>
      </c>
      <c r="I37" s="1359"/>
      <c r="J37" s="1359">
        <v>0</v>
      </c>
      <c r="K37" s="1357"/>
      <c r="L37" s="1359">
        <v>0</v>
      </c>
      <c r="M37" s="1359"/>
      <c r="N37" s="1359">
        <v>0</v>
      </c>
      <c r="O37" s="1357"/>
      <c r="P37" s="1359">
        <v>0</v>
      </c>
      <c r="Q37" s="1357"/>
      <c r="R37" s="1359">
        <v>0</v>
      </c>
      <c r="S37" s="1329"/>
      <c r="T37" s="1352"/>
      <c r="U37" s="1352"/>
      <c r="V37" s="1359">
        <v>0</v>
      </c>
      <c r="W37" s="1357"/>
      <c r="X37" s="1359">
        <v>10062858</v>
      </c>
      <c r="Y37" s="1357"/>
      <c r="Z37" s="1359"/>
      <c r="AA37" s="1360"/>
      <c r="AB37" s="1359">
        <v>0</v>
      </c>
      <c r="AC37" s="159"/>
      <c r="AD37" s="1359">
        <v>0</v>
      </c>
      <c r="AE37" s="1359"/>
      <c r="AF37" s="1372"/>
      <c r="AG37" s="1357">
        <f t="shared" si="1"/>
        <v>20125716</v>
      </c>
      <c r="AH37" s="1373"/>
      <c r="AI37" s="1359">
        <f>'SCH 2'!V45</f>
        <v>17780858</v>
      </c>
      <c r="AJ37" s="1531"/>
      <c r="AK37" s="1303"/>
      <c r="AL37" s="1303"/>
    </row>
    <row r="38" spans="1:38" s="4" customFormat="1" ht="18" customHeight="1">
      <c r="A38" s="1374" t="s">
        <v>311</v>
      </c>
      <c r="B38" s="1375" t="s">
        <v>83</v>
      </c>
      <c r="C38" s="1359">
        <f>'SCH 2'!D46</f>
        <v>0</v>
      </c>
      <c r="D38" s="1358"/>
      <c r="E38" s="1357"/>
      <c r="F38" s="1359">
        <v>324045</v>
      </c>
      <c r="G38" s="1357"/>
      <c r="H38" s="1359">
        <v>0</v>
      </c>
      <c r="I38" s="1359"/>
      <c r="J38" s="1359">
        <v>0</v>
      </c>
      <c r="K38" s="1357"/>
      <c r="L38" s="1359">
        <v>115853</v>
      </c>
      <c r="M38" s="1359"/>
      <c r="N38" s="1359">
        <v>0</v>
      </c>
      <c r="O38" s="1357"/>
      <c r="P38" s="1359">
        <v>0</v>
      </c>
      <c r="Q38" s="1357"/>
      <c r="R38" s="1359">
        <v>0</v>
      </c>
      <c r="S38" s="1329"/>
      <c r="T38" s="1352"/>
      <c r="U38" s="1352"/>
      <c r="V38" s="1359">
        <v>0</v>
      </c>
      <c r="W38" s="1357"/>
      <c r="X38" s="1359">
        <v>0</v>
      </c>
      <c r="Y38" s="1357"/>
      <c r="Z38" s="1359"/>
      <c r="AA38" s="1360"/>
      <c r="AB38" s="1359">
        <v>561065</v>
      </c>
      <c r="AC38" s="159"/>
      <c r="AD38" s="1359">
        <v>0</v>
      </c>
      <c r="AE38" s="1359"/>
      <c r="AF38" s="1372"/>
      <c r="AG38" s="1357">
        <f t="shared" si="1"/>
        <v>1000963</v>
      </c>
      <c r="AH38" s="1373"/>
      <c r="AI38" s="1359">
        <f>'SCH 2'!V46</f>
        <v>1060573</v>
      </c>
      <c r="AJ38" s="1531"/>
      <c r="AK38" s="1303"/>
      <c r="AL38" s="1303"/>
    </row>
    <row r="39" spans="1:38" s="4" customFormat="1" ht="18" customHeight="1">
      <c r="A39" s="7" t="s">
        <v>148</v>
      </c>
      <c r="B39" s="1348" t="s">
        <v>83</v>
      </c>
      <c r="C39" s="1364">
        <f>ROUND(SUM(C33:C38),0)</f>
        <v>19952153</v>
      </c>
      <c r="D39" s="1358"/>
      <c r="E39" s="1357"/>
      <c r="F39" s="1364">
        <f>ROUND(SUM(F33:F38),0)</f>
        <v>324045</v>
      </c>
      <c r="G39" s="1357"/>
      <c r="H39" s="1364">
        <f>ROUND(SUM(H33:H38),0)</f>
        <v>0</v>
      </c>
      <c r="I39" s="1365"/>
      <c r="J39" s="1364">
        <f>ROUND(SUM(J33:J38),0)</f>
        <v>0</v>
      </c>
      <c r="K39" s="1357"/>
      <c r="L39" s="1364">
        <f>ROUND(SUM(L33:L38),0)</f>
        <v>2343954</v>
      </c>
      <c r="M39" s="1364"/>
      <c r="N39" s="1364">
        <f>ROUND(SUM(N33:N38),0)</f>
        <v>0</v>
      </c>
      <c r="O39" s="1365"/>
      <c r="P39" s="1364">
        <f>ROUND(SUM(P33:P38),0)</f>
        <v>0</v>
      </c>
      <c r="Q39" s="1365"/>
      <c r="R39" s="1364">
        <f>ROUND(SUM(R33:R38),0)</f>
        <v>0</v>
      </c>
      <c r="S39" s="1325"/>
      <c r="T39" s="1366"/>
      <c r="U39" s="1366"/>
      <c r="V39" s="1364">
        <f>ROUND(SUM(V33:V38),0)</f>
        <v>0</v>
      </c>
      <c r="W39" s="1357"/>
      <c r="X39" s="1364">
        <f>ROUND(SUM(X33:X38),0)</f>
        <v>10062858</v>
      </c>
      <c r="Y39" s="1357"/>
      <c r="Z39" s="1367"/>
      <c r="AA39" s="1360"/>
      <c r="AB39" s="1364">
        <f>ROUND(SUM(AB33:AB38),0)</f>
        <v>571818</v>
      </c>
      <c r="AC39" s="1357"/>
      <c r="AD39" s="1364">
        <f>ROUND(SUM(AD33:AD38),0)</f>
        <v>0</v>
      </c>
      <c r="AE39" s="1367"/>
      <c r="AF39" s="1360"/>
      <c r="AG39" s="1368">
        <f>ROUND(SUM(AG32:AG38),0)</f>
        <v>33254828</v>
      </c>
      <c r="AH39" s="1357"/>
      <c r="AI39" s="1364">
        <f>ROUND(SUM(AI33:AI38),0)</f>
        <v>31372345</v>
      </c>
      <c r="AJ39" s="1531"/>
      <c r="AK39" s="1303"/>
      <c r="AL39" s="1303"/>
    </row>
    <row r="40" spans="1:38" s="4" customFormat="1" ht="17.25" customHeight="1">
      <c r="A40" s="1354"/>
      <c r="B40" s="1348"/>
      <c r="C40" s="1369"/>
      <c r="D40" s="1358"/>
      <c r="E40" s="1357"/>
      <c r="F40" s="1369"/>
      <c r="G40" s="1357"/>
      <c r="H40" s="1369"/>
      <c r="I40" s="1357"/>
      <c r="J40" s="1369"/>
      <c r="K40" s="1357"/>
      <c r="L40" s="1369"/>
      <c r="M40" s="1357"/>
      <c r="N40" s="1369"/>
      <c r="O40" s="1357"/>
      <c r="P40" s="1369"/>
      <c r="Q40" s="1357"/>
      <c r="R40" s="1369"/>
      <c r="S40" s="1325"/>
      <c r="T40" s="1352"/>
      <c r="U40" s="1352"/>
      <c r="V40" s="1369"/>
      <c r="W40" s="1357"/>
      <c r="X40" s="1369"/>
      <c r="Y40" s="1357"/>
      <c r="Z40" s="1357"/>
      <c r="AA40" s="1360"/>
      <c r="AB40" s="1369"/>
      <c r="AC40" s="159"/>
      <c r="AD40" s="1369"/>
      <c r="AE40" s="1370"/>
      <c r="AF40" s="1371"/>
      <c r="AG40" s="1370"/>
      <c r="AH40" s="1370"/>
      <c r="AI40" s="1369"/>
      <c r="AJ40" s="1531"/>
      <c r="AK40" s="1303"/>
      <c r="AL40" s="1303"/>
    </row>
    <row r="41" spans="1:38" s="4" customFormat="1" ht="18" customHeight="1">
      <c r="A41" s="7" t="s">
        <v>110</v>
      </c>
      <c r="B41" s="1348"/>
      <c r="C41" s="1357"/>
      <c r="D41" s="1358"/>
      <c r="E41" s="1357"/>
      <c r="F41" s="1357"/>
      <c r="G41" s="1357"/>
      <c r="H41" s="1357"/>
      <c r="I41" s="1357"/>
      <c r="J41" s="1357"/>
      <c r="K41" s="1357"/>
      <c r="L41" s="1357"/>
      <c r="M41" s="1357"/>
      <c r="N41" s="1357"/>
      <c r="O41" s="1357"/>
      <c r="P41" s="1357"/>
      <c r="Q41" s="1357"/>
      <c r="R41" s="1357"/>
      <c r="S41" s="1325"/>
      <c r="T41" s="1352"/>
      <c r="U41" s="1352"/>
      <c r="V41" s="1357"/>
      <c r="W41" s="1357"/>
      <c r="X41" s="1357"/>
      <c r="Y41" s="1357"/>
      <c r="Z41" s="1357"/>
      <c r="AA41" s="1360"/>
      <c r="AB41" s="1357"/>
      <c r="AC41" s="159"/>
      <c r="AD41" s="1357"/>
      <c r="AE41" s="1370"/>
      <c r="AF41" s="1371"/>
      <c r="AG41" s="1370"/>
      <c r="AH41" s="1370"/>
      <c r="AI41" s="1357"/>
      <c r="AJ41" s="1531"/>
    </row>
    <row r="42" spans="1:38" s="4" customFormat="1" ht="18" customHeight="1">
      <c r="A42" s="1363" t="s">
        <v>312</v>
      </c>
      <c r="B42" s="1348" t="s">
        <v>83</v>
      </c>
      <c r="C42" s="1359">
        <f>'SCH 2'!D50</f>
        <v>0</v>
      </c>
      <c r="D42" s="1358"/>
      <c r="E42" s="1357"/>
      <c r="F42" s="1359">
        <v>0</v>
      </c>
      <c r="G42" s="1357"/>
      <c r="H42" s="1359">
        <v>0</v>
      </c>
      <c r="I42" s="1359"/>
      <c r="J42" s="1359">
        <v>0</v>
      </c>
      <c r="K42" s="1357"/>
      <c r="L42" s="1359">
        <v>0</v>
      </c>
      <c r="M42" s="1359"/>
      <c r="N42" s="1359">
        <v>0</v>
      </c>
      <c r="O42" s="1359"/>
      <c r="P42" s="1359">
        <v>0</v>
      </c>
      <c r="Q42" s="1359"/>
      <c r="R42" s="1359">
        <v>0</v>
      </c>
      <c r="S42" s="1325"/>
      <c r="T42" s="1362"/>
      <c r="U42" s="1362"/>
      <c r="V42" s="1359">
        <v>0</v>
      </c>
      <c r="W42" s="1357"/>
      <c r="X42" s="1359">
        <v>0</v>
      </c>
      <c r="Y42" s="1357"/>
      <c r="Z42" s="1359"/>
      <c r="AA42" s="1360"/>
      <c r="AB42" s="1359">
        <v>0</v>
      </c>
      <c r="AC42" s="1373"/>
      <c r="AD42" s="1359">
        <v>0</v>
      </c>
      <c r="AE42" s="1359"/>
      <c r="AF42" s="1372"/>
      <c r="AG42" s="1357">
        <f>ROUND(SUM(C42:AF42),0)</f>
        <v>0</v>
      </c>
      <c r="AH42" s="1373"/>
      <c r="AI42" s="1359">
        <f>'SCH 2'!V50</f>
        <v>0</v>
      </c>
      <c r="AJ42" s="1531"/>
      <c r="AK42" s="1303"/>
      <c r="AL42" s="1303"/>
    </row>
    <row r="43" spans="1:38" s="4" customFormat="1" ht="18" customHeight="1">
      <c r="A43" s="1354" t="s">
        <v>313</v>
      </c>
      <c r="B43" s="1348" t="s">
        <v>83</v>
      </c>
      <c r="C43" s="1359">
        <f>'SCH 2'!D51</f>
        <v>1753444</v>
      </c>
      <c r="D43" s="1358"/>
      <c r="E43" s="1357"/>
      <c r="F43" s="1359">
        <v>0</v>
      </c>
      <c r="G43" s="1357"/>
      <c r="H43" s="1359">
        <v>0</v>
      </c>
      <c r="I43" s="1359"/>
      <c r="J43" s="1359">
        <v>0</v>
      </c>
      <c r="K43" s="1357"/>
      <c r="L43" s="1359">
        <v>0</v>
      </c>
      <c r="M43" s="1359"/>
      <c r="N43" s="1359">
        <v>0</v>
      </c>
      <c r="O43" s="1359"/>
      <c r="P43" s="1359">
        <v>0</v>
      </c>
      <c r="Q43" s="1359"/>
      <c r="R43" s="1359">
        <v>0</v>
      </c>
      <c r="S43" s="1325"/>
      <c r="T43" s="1362"/>
      <c r="U43" s="1362"/>
      <c r="V43" s="1359">
        <v>0</v>
      </c>
      <c r="W43" s="1357"/>
      <c r="X43" s="1359">
        <v>0</v>
      </c>
      <c r="Y43" s="1357"/>
      <c r="Z43" s="1359"/>
      <c r="AA43" s="1360"/>
      <c r="AB43" s="1359">
        <v>0</v>
      </c>
      <c r="AC43" s="1373"/>
      <c r="AD43" s="1359">
        <v>0</v>
      </c>
      <c r="AE43" s="1359"/>
      <c r="AF43" s="1372"/>
      <c r="AG43" s="1357">
        <f t="shared" ref="AG43:AG46" si="2">ROUND(SUM(C43:AF43),0)</f>
        <v>1753444</v>
      </c>
      <c r="AH43" s="1373"/>
      <c r="AI43" s="1359">
        <f>'SCH 2'!V51</f>
        <v>1300942</v>
      </c>
      <c r="AJ43" s="1531"/>
      <c r="AK43" s="1303"/>
      <c r="AL43" s="1303"/>
    </row>
    <row r="44" spans="1:38" s="4" customFormat="1" ht="18" customHeight="1">
      <c r="A44" s="1354" t="s">
        <v>314</v>
      </c>
      <c r="B44" s="1348" t="s">
        <v>83</v>
      </c>
      <c r="C44" s="1359">
        <f>'SCH 2'!D52</f>
        <v>12910</v>
      </c>
      <c r="D44" s="1358"/>
      <c r="E44" s="1357"/>
      <c r="F44" s="1359">
        <v>0</v>
      </c>
      <c r="G44" s="1357"/>
      <c r="H44" s="1359">
        <v>0</v>
      </c>
      <c r="I44" s="1359"/>
      <c r="J44" s="1359">
        <v>0</v>
      </c>
      <c r="K44" s="1357"/>
      <c r="L44" s="1359">
        <v>0</v>
      </c>
      <c r="M44" s="1359"/>
      <c r="N44" s="1359">
        <v>0</v>
      </c>
      <c r="O44" s="1359"/>
      <c r="P44" s="1359">
        <v>0</v>
      </c>
      <c r="Q44" s="1359"/>
      <c r="R44" s="1359">
        <v>0</v>
      </c>
      <c r="S44" s="1325"/>
      <c r="T44" s="1362"/>
      <c r="U44" s="1362"/>
      <c r="V44" s="1359">
        <v>0</v>
      </c>
      <c r="W44" s="1357"/>
      <c r="X44" s="1359">
        <v>0</v>
      </c>
      <c r="Y44" s="1357"/>
      <c r="Z44" s="1359"/>
      <c r="AA44" s="1360"/>
      <c r="AB44" s="1359">
        <v>0</v>
      </c>
      <c r="AC44" s="1373"/>
      <c r="AD44" s="1359">
        <v>0</v>
      </c>
      <c r="AE44" s="1359"/>
      <c r="AF44" s="1372"/>
      <c r="AG44" s="1357">
        <f t="shared" si="2"/>
        <v>12910</v>
      </c>
      <c r="AH44" s="1373"/>
      <c r="AI44" s="1359">
        <f>'SCH 2'!V52</f>
        <v>11665</v>
      </c>
      <c r="AJ44" s="1531"/>
      <c r="AK44" s="1303"/>
      <c r="AL44" s="1303"/>
    </row>
    <row r="45" spans="1:38" s="4" customFormat="1" ht="18" customHeight="1">
      <c r="A45" s="1354" t="s">
        <v>315</v>
      </c>
      <c r="B45" s="1348" t="s">
        <v>83</v>
      </c>
      <c r="C45" s="1359">
        <f>'SCH 2'!D53</f>
        <v>0</v>
      </c>
      <c r="D45" s="1361"/>
      <c r="E45" s="1357"/>
      <c r="F45" s="1359">
        <v>0</v>
      </c>
      <c r="G45" s="1357"/>
      <c r="H45" s="1359">
        <v>0</v>
      </c>
      <c r="I45" s="1359"/>
      <c r="J45" s="1359">
        <v>0</v>
      </c>
      <c r="K45" s="1357"/>
      <c r="L45" s="1359">
        <v>0</v>
      </c>
      <c r="M45" s="1359"/>
      <c r="N45" s="1359">
        <v>0</v>
      </c>
      <c r="O45" s="1359"/>
      <c r="P45" s="1359">
        <v>0</v>
      </c>
      <c r="Q45" s="1359"/>
      <c r="R45" s="1359">
        <v>0</v>
      </c>
      <c r="S45" s="1329"/>
      <c r="T45" s="1362"/>
      <c r="U45" s="1362"/>
      <c r="V45" s="1359">
        <v>1188205</v>
      </c>
      <c r="W45" s="1357"/>
      <c r="X45" s="1359">
        <v>0</v>
      </c>
      <c r="Y45" s="1357"/>
      <c r="Z45" s="1359"/>
      <c r="AA45" s="1360"/>
      <c r="AB45" s="1359">
        <v>0</v>
      </c>
      <c r="AC45" s="1357"/>
      <c r="AD45" s="1359">
        <v>257350</v>
      </c>
      <c r="AE45" s="1359"/>
      <c r="AF45" s="1360"/>
      <c r="AG45" s="1357">
        <f t="shared" si="2"/>
        <v>1445555</v>
      </c>
      <c r="AH45" s="1357"/>
      <c r="AI45" s="1359">
        <f>'SCH 2'!V53</f>
        <v>1257841</v>
      </c>
      <c r="AJ45" s="1531"/>
      <c r="AK45" s="1303"/>
      <c r="AL45" s="1303"/>
    </row>
    <row r="46" spans="1:38" s="4" customFormat="1" ht="18" customHeight="1">
      <c r="A46" s="1354" t="s">
        <v>316</v>
      </c>
      <c r="B46" s="1348" t="s">
        <v>83</v>
      </c>
      <c r="C46" s="1359">
        <f>'SCH 2'!D54</f>
        <v>945</v>
      </c>
      <c r="D46" s="1358"/>
      <c r="E46" s="1357"/>
      <c r="F46" s="1359">
        <v>0</v>
      </c>
      <c r="G46" s="1357"/>
      <c r="H46" s="1359">
        <v>0</v>
      </c>
      <c r="I46" s="1359"/>
      <c r="J46" s="1359">
        <v>0</v>
      </c>
      <c r="K46" s="1357"/>
      <c r="L46" s="1359">
        <v>0</v>
      </c>
      <c r="M46" s="1359"/>
      <c r="N46" s="1359">
        <v>0</v>
      </c>
      <c r="O46" s="1359"/>
      <c r="P46" s="1359">
        <v>0</v>
      </c>
      <c r="Q46" s="1359"/>
      <c r="R46" s="1359">
        <v>0</v>
      </c>
      <c r="S46" s="1325"/>
      <c r="T46" s="1362"/>
      <c r="U46" s="1362"/>
      <c r="V46" s="1359">
        <v>0</v>
      </c>
      <c r="W46" s="1357"/>
      <c r="X46" s="1359">
        <v>0</v>
      </c>
      <c r="Y46" s="1357"/>
      <c r="Z46" s="1359"/>
      <c r="AA46" s="1360"/>
      <c r="AB46" s="1359">
        <v>0</v>
      </c>
      <c r="AC46" s="1373"/>
      <c r="AD46" s="1359">
        <v>0</v>
      </c>
      <c r="AE46" s="1359"/>
      <c r="AF46" s="1372"/>
      <c r="AG46" s="1357">
        <f t="shared" si="2"/>
        <v>945</v>
      </c>
      <c r="AH46" s="1373"/>
      <c r="AI46" s="1359">
        <f>'SCH 2'!V54</f>
        <v>2155</v>
      </c>
      <c r="AJ46" s="1531"/>
      <c r="AK46" s="1303"/>
      <c r="AL46" s="1303"/>
    </row>
    <row r="47" spans="1:38" s="4" customFormat="1" ht="18" customHeight="1">
      <c r="A47" s="1354" t="s">
        <v>155</v>
      </c>
      <c r="B47" s="1348" t="s">
        <v>83</v>
      </c>
      <c r="C47" s="1359">
        <f>'SCH 2'!D55</f>
        <v>8621</v>
      </c>
      <c r="D47" s="1358"/>
      <c r="E47" s="1357"/>
      <c r="F47" s="1359">
        <v>0</v>
      </c>
      <c r="G47" s="1357"/>
      <c r="H47" s="1359">
        <v>0</v>
      </c>
      <c r="I47" s="1359"/>
      <c r="J47" s="1359">
        <v>0</v>
      </c>
      <c r="K47" s="1357"/>
      <c r="L47" s="1359">
        <v>0</v>
      </c>
      <c r="M47" s="1359"/>
      <c r="N47" s="1359">
        <v>0</v>
      </c>
      <c r="O47" s="1359"/>
      <c r="P47" s="1359">
        <v>0</v>
      </c>
      <c r="Q47" s="1359"/>
      <c r="R47" s="1359">
        <v>0</v>
      </c>
      <c r="S47" s="1325"/>
      <c r="T47" s="1362"/>
      <c r="U47" s="1362"/>
      <c r="V47" s="1359">
        <v>0</v>
      </c>
      <c r="W47" s="1357"/>
      <c r="X47" s="1359">
        <v>8621</v>
      </c>
      <c r="Y47" s="1357"/>
      <c r="Z47" s="1359"/>
      <c r="AA47" s="1360"/>
      <c r="AB47" s="1359">
        <v>0</v>
      </c>
      <c r="AC47" s="1373"/>
      <c r="AD47" s="1359">
        <v>0</v>
      </c>
      <c r="AE47" s="1359"/>
      <c r="AF47" s="1372"/>
      <c r="AG47" s="1357">
        <f>ROUND(SUM(C47:AF47),0)</f>
        <v>17242</v>
      </c>
      <c r="AH47" s="1373"/>
      <c r="AI47" s="1359">
        <f>'SCH 2'!V55</f>
        <v>14988</v>
      </c>
      <c r="AJ47" s="1531"/>
      <c r="AK47" s="1303"/>
      <c r="AL47" s="1303"/>
    </row>
    <row r="48" spans="1:38" s="4" customFormat="1" ht="18" customHeight="1">
      <c r="A48" s="7" t="s">
        <v>156</v>
      </c>
      <c r="B48" s="1348" t="s">
        <v>83</v>
      </c>
      <c r="C48" s="1376">
        <f>ROUND(SUM(C42:C47),0)</f>
        <v>1775920</v>
      </c>
      <c r="D48" s="1358"/>
      <c r="E48" s="1357"/>
      <c r="F48" s="1376">
        <f>ROUND(SUM(F42:F47),0)</f>
        <v>0</v>
      </c>
      <c r="G48" s="1357"/>
      <c r="H48" s="1376">
        <f>ROUND(SUM(H42:H47),0)</f>
        <v>0</v>
      </c>
      <c r="I48" s="1365"/>
      <c r="J48" s="1376">
        <f>ROUND(SUM(J42:J47),0)</f>
        <v>0</v>
      </c>
      <c r="K48" s="1357"/>
      <c r="L48" s="1376">
        <f>ROUND(SUM(L42:L47),0)</f>
        <v>0</v>
      </c>
      <c r="M48" s="1365"/>
      <c r="N48" s="1376">
        <f>ROUND(SUM(N42:N47),0)</f>
        <v>0</v>
      </c>
      <c r="O48" s="1367"/>
      <c r="P48" s="1376">
        <f>ROUND(SUM(P42:P47),0)</f>
        <v>0</v>
      </c>
      <c r="Q48" s="1367"/>
      <c r="R48" s="1376">
        <f>ROUND(SUM(R42:R47),0)</f>
        <v>0</v>
      </c>
      <c r="S48" s="1325"/>
      <c r="T48" s="1377"/>
      <c r="U48" s="1377"/>
      <c r="V48" s="1376">
        <f>ROUND(SUM(V42:V47),0)</f>
        <v>1188205</v>
      </c>
      <c r="W48" s="1357"/>
      <c r="X48" s="1376">
        <f>ROUND(SUM(X42:X47),0)</f>
        <v>8621</v>
      </c>
      <c r="Y48" s="1357"/>
      <c r="Z48" s="1367"/>
      <c r="AA48" s="1360"/>
      <c r="AB48" s="1376">
        <f>ROUND(SUM(AB42:AB47),0)</f>
        <v>0</v>
      </c>
      <c r="AC48" s="1357"/>
      <c r="AD48" s="1376">
        <f>ROUND(SUM(AD42:AD47),0)</f>
        <v>257350</v>
      </c>
      <c r="AE48" s="1367"/>
      <c r="AF48" s="1360"/>
      <c r="AG48" s="1376">
        <f>ROUND(SUM(AG42:AG47),0)</f>
        <v>3230096</v>
      </c>
      <c r="AH48" s="1357"/>
      <c r="AI48" s="1376">
        <f>ROUND(SUM(AI42:AI47),0)</f>
        <v>2587591</v>
      </c>
      <c r="AJ48" s="1531"/>
      <c r="AK48" s="1303"/>
      <c r="AL48" s="1303"/>
    </row>
    <row r="49" spans="1:38" s="4" customFormat="1" ht="20.25" customHeight="1">
      <c r="A49" s="7"/>
      <c r="B49" s="1348"/>
      <c r="C49" s="1378"/>
      <c r="D49" s="1350"/>
      <c r="E49" s="1351"/>
      <c r="F49" s="1378"/>
      <c r="G49" s="1351"/>
      <c r="H49" s="1351"/>
      <c r="I49" s="1351"/>
      <c r="J49" s="1351"/>
      <c r="K49" s="1351"/>
      <c r="L49" s="1378"/>
      <c r="M49" s="1378"/>
      <c r="N49" s="1378"/>
      <c r="O49" s="1378"/>
      <c r="P49" s="1378"/>
      <c r="Q49" s="1378"/>
      <c r="R49" s="1378"/>
      <c r="S49" s="1325"/>
      <c r="T49" s="1362"/>
      <c r="U49" s="1362"/>
      <c r="V49" s="1351"/>
      <c r="W49" s="1351"/>
      <c r="X49" s="1351"/>
      <c r="Y49" s="1351"/>
      <c r="Z49" s="1351"/>
      <c r="AA49" s="1353"/>
      <c r="AB49" s="1354"/>
      <c r="AC49" s="1354"/>
      <c r="AD49" s="1355"/>
      <c r="AE49" s="1355"/>
      <c r="AF49" s="1356"/>
      <c r="AG49" s="1355"/>
      <c r="AH49" s="1355"/>
      <c r="AI49" s="1351"/>
      <c r="AJ49" s="1531"/>
      <c r="AK49" s="1303"/>
      <c r="AL49" s="1303"/>
    </row>
    <row r="50" spans="1:38" s="14" customFormat="1" ht="18" customHeight="1" thickBot="1">
      <c r="A50" s="1379" t="s">
        <v>317</v>
      </c>
      <c r="B50" s="1380" t="s">
        <v>83</v>
      </c>
      <c r="C50" s="1381">
        <f>ROUND(SUM(C17)+SUM(C30)+SUM(C39)+SUM(C48),0)</f>
        <v>64688467</v>
      </c>
      <c r="D50" s="1382"/>
      <c r="E50" s="917"/>
      <c r="F50" s="1381">
        <f>ROUND(SUM(F17)+SUM(F30)+SUM(F39)+SUM(F48),0)</f>
        <v>429081</v>
      </c>
      <c r="G50" s="1343"/>
      <c r="H50" s="1381">
        <f>ROUND(SUM(H17)+SUM(H30)+SUM(H39)+SUM(H48),0)</f>
        <v>532070</v>
      </c>
      <c r="I50" s="1343"/>
      <c r="J50" s="1381">
        <f>ROUND(SUM(J17)+SUM(J30)+SUM(J39)+SUM(J48),0)</f>
        <v>558</v>
      </c>
      <c r="K50" s="917"/>
      <c r="L50" s="1381">
        <f>ROUND(SUM(L17)+SUM(L30)+SUM(L39)+SUM(L48),0)</f>
        <v>3782979</v>
      </c>
      <c r="M50" s="1343"/>
      <c r="N50" s="1381">
        <f>ROUND(SUM(N17)+SUM(N30)+SUM(N39)+SUM(N48),0)</f>
        <v>2492</v>
      </c>
      <c r="O50" s="917"/>
      <c r="P50" s="1381">
        <f>ROUND(SUM(P17)+SUM(P30)+SUM(P39)+SUM(P48),0)</f>
        <v>195960</v>
      </c>
      <c r="Q50" s="917"/>
      <c r="R50" s="1381">
        <f>ROUND(SUM(R17)+SUM(R30)+SUM(R39)+SUM(R48),0)</f>
        <v>1349378</v>
      </c>
      <c r="S50" s="1383"/>
      <c r="T50" s="1340"/>
      <c r="U50" s="1340"/>
      <c r="V50" s="1381">
        <f>ROUND(SUM(V17)+SUM(V30)+SUM(V39)+SUM(V48),0)</f>
        <v>1188205</v>
      </c>
      <c r="W50" s="917"/>
      <c r="X50" s="1381">
        <f>ROUND(SUM(X17)+SUM(X30)+SUM(X39)+SUM(X48),0)</f>
        <v>53856741</v>
      </c>
      <c r="Y50" s="917"/>
      <c r="Z50" s="1343"/>
      <c r="AA50" s="1384"/>
      <c r="AB50" s="1381">
        <f>ROUND(SUM(AB17)+SUM(AB30)+SUM(AB39)+SUM(AB48),0)</f>
        <v>1196710</v>
      </c>
      <c r="AC50" s="1343"/>
      <c r="AD50" s="1381">
        <f>ROUND(SUM(AD17)+SUM(AD30)+SUM(AD39)+SUM(AD48),0)</f>
        <v>257350</v>
      </c>
      <c r="AE50" s="1343"/>
      <c r="AF50" s="1346"/>
      <c r="AG50" s="1381">
        <f>ROUND(SUM(C50:AD50),0)</f>
        <v>127479991</v>
      </c>
      <c r="AH50" s="1343"/>
      <c r="AI50" s="1381">
        <f>ROUND(SUM(AI17)+SUM(AI30)+SUM(AI39)+SUM(AI48),0)</f>
        <v>117511677</v>
      </c>
      <c r="AJ50" s="1531"/>
    </row>
    <row r="51" spans="1:38" s="4" customFormat="1" ht="7.5" customHeight="1" thickTop="1">
      <c r="A51" s="34"/>
      <c r="B51" s="1292"/>
      <c r="C51" s="1385"/>
      <c r="D51" s="1386"/>
      <c r="E51" s="1386"/>
      <c r="F51" s="1386"/>
      <c r="G51" s="1386"/>
      <c r="H51" s="1385"/>
      <c r="I51" s="1386"/>
      <c r="J51" s="1386"/>
      <c r="K51" s="1386"/>
      <c r="L51" s="1385"/>
      <c r="M51" s="1386"/>
      <c r="N51" s="1386"/>
      <c r="O51" s="1386"/>
      <c r="P51" s="1386"/>
      <c r="Q51" s="1386"/>
      <c r="R51" s="1386"/>
      <c r="S51" s="1386"/>
      <c r="T51" s="1386"/>
      <c r="U51" s="1386"/>
      <c r="V51" s="1385"/>
      <c r="W51" s="1386"/>
      <c r="Y51" s="1386"/>
      <c r="Z51" s="1386"/>
      <c r="AA51" s="1386"/>
      <c r="AB51" s="33"/>
      <c r="AC51" s="33"/>
      <c r="AD51" s="33"/>
      <c r="AE51" s="33"/>
      <c r="AF51" s="1288"/>
      <c r="AG51" s="1288"/>
      <c r="AH51" s="1288"/>
      <c r="AI51" s="1288"/>
    </row>
    <row r="52" spans="1:38" s="4" customFormat="1" ht="6.75" customHeight="1">
      <c r="A52" s="1288"/>
      <c r="B52" s="1288"/>
      <c r="C52" s="1288"/>
      <c r="D52" s="1288"/>
      <c r="E52" s="1288"/>
      <c r="F52" s="1288"/>
      <c r="G52" s="1288"/>
      <c r="H52" s="1288"/>
      <c r="I52" s="1288"/>
      <c r="J52" s="1288"/>
      <c r="K52" s="1288"/>
      <c r="L52" s="1288"/>
      <c r="M52" s="1288"/>
      <c r="N52" s="1288"/>
      <c r="O52" s="1288"/>
      <c r="P52" s="1288"/>
      <c r="Q52" s="1288"/>
      <c r="R52" s="1288"/>
      <c r="S52" s="1288"/>
      <c r="T52" s="1288"/>
      <c r="U52" s="1288"/>
      <c r="V52" s="1288"/>
      <c r="W52" s="1288"/>
      <c r="X52" s="1288"/>
      <c r="Y52" s="1288"/>
      <c r="Z52" s="1288"/>
      <c r="AA52" s="31"/>
      <c r="AB52" s="1288"/>
      <c r="AC52" s="1288"/>
      <c r="AD52" s="1288"/>
      <c r="AE52" s="1288"/>
      <c r="AF52" s="1288"/>
      <c r="AG52" s="1288"/>
      <c r="AH52" s="1288"/>
      <c r="AI52" s="1288"/>
    </row>
    <row r="53" spans="1:38" s="4" customFormat="1" ht="15.75" customHeight="1">
      <c r="A53" s="45"/>
      <c r="B53" s="1288"/>
      <c r="C53" s="1288"/>
      <c r="D53" s="1288"/>
      <c r="E53" s="1288"/>
      <c r="F53" s="1288"/>
      <c r="G53" s="1288"/>
      <c r="H53" s="1288"/>
      <c r="I53" s="1288"/>
      <c r="J53" s="1288"/>
      <c r="K53" s="1288"/>
      <c r="L53" s="1288"/>
      <c r="M53" s="1288"/>
      <c r="N53" s="1288"/>
      <c r="O53" s="1288"/>
      <c r="P53" s="1288"/>
      <c r="Q53" s="1288"/>
      <c r="R53" s="1288"/>
      <c r="S53" s="1288"/>
      <c r="T53" s="1288"/>
      <c r="U53" s="1288"/>
      <c r="V53" s="1288"/>
      <c r="W53" s="1288"/>
      <c r="X53" s="1288"/>
      <c r="Y53" s="1288"/>
      <c r="Z53" s="1288"/>
      <c r="AA53" s="31"/>
      <c r="AB53" s="1288"/>
      <c r="AC53" s="1288"/>
      <c r="AD53" s="1288"/>
      <c r="AE53" s="1288"/>
      <c r="AF53" s="1288"/>
      <c r="AG53" s="1288"/>
      <c r="AH53" s="1288"/>
      <c r="AI53" s="1288"/>
    </row>
    <row r="54" spans="1:38" s="4" customFormat="1" ht="15.75" customHeight="1">
      <c r="A54" s="34"/>
      <c r="B54" s="1288"/>
      <c r="C54" s="1288"/>
      <c r="D54" s="1288"/>
      <c r="E54" s="1288"/>
      <c r="F54" s="1288"/>
      <c r="G54" s="1288"/>
      <c r="H54" s="1288"/>
      <c r="I54" s="1288"/>
      <c r="J54" s="1288"/>
      <c r="K54" s="1288"/>
      <c r="L54" s="1288"/>
      <c r="M54" s="1288"/>
      <c r="N54" s="1288"/>
      <c r="O54" s="1288"/>
      <c r="P54" s="1288"/>
      <c r="Q54" s="1288"/>
      <c r="R54" s="1288"/>
      <c r="S54" s="1288"/>
      <c r="T54" s="1288"/>
      <c r="U54" s="1288"/>
      <c r="V54" s="1288"/>
      <c r="W54" s="1288"/>
      <c r="X54" s="1288"/>
      <c r="Y54" s="1288"/>
      <c r="Z54" s="1288"/>
      <c r="AA54" s="31"/>
      <c r="AB54" s="1288"/>
      <c r="AC54" s="1288"/>
      <c r="AD54" s="1288"/>
      <c r="AE54" s="1288"/>
      <c r="AF54" s="1288"/>
      <c r="AG54" s="1288"/>
      <c r="AH54" s="1288"/>
      <c r="AI54" s="1288"/>
    </row>
    <row r="55" spans="1:38" s="4" customFormat="1" ht="18.75" customHeight="1">
      <c r="A55" s="34"/>
      <c r="B55" s="1288"/>
      <c r="C55" s="1288"/>
      <c r="D55" s="1288"/>
      <c r="E55" s="1288"/>
      <c r="F55" s="1288"/>
      <c r="G55" s="1288"/>
      <c r="H55" s="1288"/>
      <c r="I55" s="1288"/>
      <c r="J55" s="1288"/>
      <c r="K55" s="1288"/>
      <c r="L55" s="1288"/>
      <c r="M55" s="1288"/>
      <c r="N55" s="1288"/>
      <c r="O55" s="1288"/>
      <c r="P55" s="1288"/>
      <c r="Q55" s="1288"/>
      <c r="R55" s="1288"/>
      <c r="S55" s="1288"/>
      <c r="T55" s="1288"/>
      <c r="U55" s="1288"/>
      <c r="V55" s="1288"/>
      <c r="W55" s="1288"/>
      <c r="X55" s="1288"/>
      <c r="Y55" s="1288"/>
      <c r="Z55" s="1288"/>
      <c r="AA55" s="31"/>
      <c r="AB55" s="1288"/>
      <c r="AC55" s="1288"/>
      <c r="AD55" s="1288"/>
      <c r="AE55" s="1288"/>
      <c r="AF55" s="1288"/>
      <c r="AG55" s="1288"/>
      <c r="AH55" s="1288"/>
      <c r="AI55" s="1288"/>
    </row>
    <row r="56" spans="1:38" s="4" customFormat="1" ht="18.75" customHeight="1">
      <c r="A56" s="34"/>
      <c r="B56" s="1288"/>
      <c r="C56" s="1288"/>
      <c r="D56" s="1288"/>
      <c r="E56" s="1288"/>
      <c r="F56" s="1288"/>
      <c r="G56" s="1288"/>
      <c r="H56" s="1288"/>
      <c r="I56" s="1288"/>
      <c r="J56" s="1288"/>
      <c r="K56" s="1288"/>
      <c r="L56" s="1288"/>
      <c r="M56" s="1288"/>
      <c r="N56" s="1288"/>
      <c r="O56" s="1288"/>
      <c r="P56" s="1288"/>
      <c r="Q56" s="1288"/>
      <c r="R56" s="1288"/>
      <c r="S56" s="1288"/>
      <c r="T56" s="1288"/>
      <c r="U56" s="1288"/>
      <c r="V56" s="1288"/>
      <c r="W56" s="1288"/>
      <c r="X56" s="1288"/>
      <c r="Y56" s="1288"/>
      <c r="Z56" s="1288"/>
      <c r="AA56" s="31"/>
      <c r="AB56" s="1288"/>
      <c r="AC56" s="1288"/>
      <c r="AD56" s="1288"/>
      <c r="AE56" s="1288"/>
      <c r="AF56" s="1288"/>
      <c r="AG56" s="1288"/>
      <c r="AH56" s="1288"/>
      <c r="AI56" s="1288"/>
    </row>
    <row r="57" spans="1:38" s="4" customFormat="1" ht="18.75" customHeight="1">
      <c r="A57" s="34"/>
      <c r="B57" s="1288"/>
      <c r="C57" s="1288"/>
      <c r="D57" s="1288"/>
      <c r="E57" s="1288"/>
      <c r="F57" s="1288"/>
      <c r="G57" s="1288"/>
      <c r="H57" s="1288"/>
      <c r="I57" s="1288"/>
      <c r="J57" s="1288"/>
      <c r="K57" s="1288"/>
      <c r="L57" s="1288"/>
      <c r="M57" s="1288"/>
      <c r="N57" s="1288"/>
      <c r="O57" s="1288"/>
      <c r="P57" s="1288"/>
      <c r="Q57" s="1288"/>
      <c r="R57" s="1288"/>
      <c r="S57" s="1288"/>
      <c r="T57" s="1288"/>
      <c r="U57" s="1288"/>
      <c r="V57" s="1288"/>
      <c r="W57" s="1288"/>
      <c r="X57" s="1288"/>
      <c r="Y57" s="1288"/>
      <c r="Z57" s="1288"/>
      <c r="AA57" s="31"/>
      <c r="AB57" s="1288"/>
      <c r="AC57" s="1288"/>
      <c r="AD57" s="1288"/>
      <c r="AE57" s="1288"/>
      <c r="AF57" s="1288"/>
      <c r="AG57" s="1288"/>
      <c r="AH57" s="1288"/>
      <c r="AI57" s="1288"/>
    </row>
    <row r="58" spans="1:38" s="4" customFormat="1" ht="18" customHeight="1">
      <c r="A58" s="34"/>
      <c r="B58" s="1288"/>
      <c r="C58" s="1288"/>
      <c r="D58" s="1288"/>
      <c r="E58" s="1288"/>
      <c r="F58" s="1288"/>
      <c r="G58" s="1288"/>
      <c r="H58" s="1288"/>
      <c r="I58" s="1288"/>
      <c r="J58" s="1288"/>
      <c r="K58" s="1288"/>
      <c r="L58" s="1288"/>
      <c r="M58" s="1288"/>
      <c r="N58" s="1288"/>
      <c r="O58" s="1288"/>
      <c r="P58" s="1288"/>
      <c r="Q58" s="1288"/>
      <c r="R58" s="1288"/>
      <c r="S58" s="1288"/>
      <c r="T58" s="1288"/>
      <c r="U58" s="1288"/>
      <c r="V58" s="1288"/>
      <c r="W58" s="1288"/>
      <c r="X58" s="1288"/>
      <c r="Y58" s="1288"/>
      <c r="Z58" s="1288"/>
      <c r="AA58" s="31"/>
      <c r="AB58" s="1288"/>
      <c r="AC58" s="1288"/>
      <c r="AD58" s="1288"/>
      <c r="AE58" s="1288"/>
      <c r="AF58" s="1288"/>
      <c r="AG58" s="1288"/>
      <c r="AH58" s="1288"/>
      <c r="AI58" s="1288"/>
    </row>
    <row r="59" spans="1:38" s="4" customFormat="1" ht="18.75" customHeight="1">
      <c r="A59" s="34"/>
      <c r="B59" s="1288"/>
      <c r="C59" s="1288"/>
      <c r="D59" s="1288"/>
      <c r="E59" s="1288"/>
      <c r="F59" s="1288"/>
      <c r="G59" s="1288"/>
      <c r="H59" s="1288"/>
      <c r="I59" s="1288"/>
      <c r="J59" s="1288"/>
      <c r="K59" s="1288"/>
      <c r="L59" s="1288"/>
      <c r="M59" s="1288"/>
      <c r="N59" s="1288"/>
      <c r="O59" s="1288"/>
      <c r="P59" s="1288"/>
      <c r="Q59" s="1288"/>
      <c r="R59" s="1288"/>
      <c r="S59" s="1288"/>
      <c r="T59" s="1288"/>
      <c r="U59" s="1288"/>
      <c r="V59" s="1288"/>
      <c r="W59" s="1288"/>
      <c r="X59" s="1288"/>
      <c r="Y59" s="1288"/>
      <c r="Z59" s="1288"/>
      <c r="AA59" s="31"/>
      <c r="AB59" s="1288"/>
      <c r="AC59" s="1288"/>
      <c r="AD59" s="1288"/>
      <c r="AE59" s="1288"/>
      <c r="AF59" s="1288"/>
      <c r="AG59" s="1288"/>
      <c r="AH59" s="1288"/>
      <c r="AI59" s="1288"/>
    </row>
    <row r="60" spans="1:38" s="4" customFormat="1" ht="18.75" customHeight="1">
      <c r="A60" s="34"/>
      <c r="B60" s="1288"/>
      <c r="C60" s="1288"/>
      <c r="D60" s="1288"/>
      <c r="E60" s="1288"/>
      <c r="F60" s="1288"/>
      <c r="G60" s="1288"/>
      <c r="H60" s="1288"/>
      <c r="I60" s="1288"/>
      <c r="J60" s="1288"/>
      <c r="K60" s="1288"/>
      <c r="L60" s="1288"/>
      <c r="M60" s="1288"/>
      <c r="N60" s="1288"/>
      <c r="O60" s="1288"/>
      <c r="P60" s="1288"/>
      <c r="Q60" s="1288"/>
      <c r="R60" s="1288"/>
      <c r="S60" s="1288"/>
      <c r="T60" s="1288"/>
      <c r="U60" s="1288"/>
      <c r="V60" s="1288"/>
      <c r="W60" s="1288"/>
      <c r="X60" s="1288"/>
      <c r="Y60" s="1288"/>
      <c r="Z60" s="1288"/>
      <c r="AA60" s="31"/>
      <c r="AB60" s="1288"/>
      <c r="AC60" s="1288"/>
      <c r="AD60" s="1288"/>
      <c r="AE60" s="1288"/>
      <c r="AF60" s="1288"/>
      <c r="AG60" s="1288"/>
      <c r="AH60" s="1288"/>
      <c r="AI60" s="1288"/>
    </row>
    <row r="61" spans="1:38" s="4" customFormat="1" ht="18" customHeight="1">
      <c r="A61" s="34"/>
      <c r="B61" s="1288"/>
      <c r="C61" s="1288"/>
      <c r="D61" s="1288"/>
      <c r="E61" s="1288"/>
      <c r="F61" s="1288"/>
      <c r="G61" s="1288"/>
      <c r="H61" s="1288"/>
      <c r="I61" s="1288"/>
      <c r="J61" s="1288"/>
      <c r="K61" s="1288"/>
      <c r="L61" s="1288"/>
      <c r="M61" s="1288"/>
      <c r="N61" s="1288"/>
      <c r="O61" s="1288"/>
      <c r="P61" s="1288"/>
      <c r="Q61" s="1288"/>
      <c r="R61" s="1288"/>
      <c r="S61" s="1288"/>
      <c r="T61" s="1288"/>
      <c r="U61" s="1288"/>
      <c r="V61" s="1288"/>
      <c r="W61" s="1288"/>
      <c r="X61" s="1288"/>
      <c r="Y61" s="1288"/>
      <c r="Z61" s="1288"/>
      <c r="AA61" s="31"/>
      <c r="AB61" s="1288"/>
      <c r="AC61" s="1288"/>
      <c r="AD61" s="1288"/>
      <c r="AE61" s="1288"/>
      <c r="AF61" s="1288"/>
      <c r="AG61" s="1288"/>
      <c r="AH61" s="1288"/>
      <c r="AI61" s="1288"/>
    </row>
    <row r="62" spans="1:38" s="4" customFormat="1">
      <c r="A62" s="1288"/>
      <c r="B62" s="1288"/>
      <c r="C62" s="1288"/>
      <c r="D62" s="1288"/>
      <c r="E62" s="1288"/>
      <c r="F62" s="1288"/>
      <c r="G62" s="1288"/>
      <c r="H62" s="1288"/>
      <c r="I62" s="1288"/>
      <c r="J62" s="1288"/>
      <c r="K62" s="1288"/>
      <c r="L62" s="1288"/>
      <c r="M62" s="1288"/>
      <c r="N62" s="1288"/>
      <c r="O62" s="1288"/>
      <c r="P62" s="1288"/>
      <c r="Q62" s="1288"/>
      <c r="R62" s="1288"/>
      <c r="S62" s="1288"/>
      <c r="T62" s="1288"/>
      <c r="U62" s="1288"/>
      <c r="V62" s="1288"/>
      <c r="W62" s="1288"/>
      <c r="X62" s="1288"/>
      <c r="Y62" s="1288"/>
      <c r="Z62" s="1288"/>
      <c r="AA62" s="31"/>
      <c r="AB62" s="1288"/>
      <c r="AC62" s="1288"/>
      <c r="AD62" s="1288"/>
      <c r="AE62" s="1288"/>
      <c r="AF62" s="1288"/>
      <c r="AG62" s="1288"/>
      <c r="AH62" s="1288"/>
      <c r="AI62" s="1288"/>
    </row>
    <row r="63" spans="1:38" s="4" customFormat="1">
      <c r="A63" s="1288"/>
      <c r="B63" s="1288"/>
      <c r="C63" s="1288"/>
      <c r="D63" s="1288"/>
      <c r="E63" s="1288"/>
      <c r="F63" s="1288"/>
      <c r="G63" s="1288"/>
      <c r="H63" s="1288"/>
      <c r="I63" s="1288"/>
      <c r="J63" s="1288"/>
      <c r="K63" s="1288"/>
      <c r="L63" s="1288"/>
      <c r="M63" s="1288"/>
      <c r="N63" s="1288"/>
      <c r="O63" s="1288"/>
      <c r="P63" s="1288"/>
      <c r="Q63" s="1288"/>
      <c r="R63" s="1288"/>
      <c r="S63" s="1288"/>
      <c r="T63" s="1288"/>
      <c r="U63" s="1288"/>
      <c r="V63" s="1288"/>
      <c r="W63" s="1288"/>
      <c r="X63" s="1288"/>
      <c r="Y63" s="1288"/>
      <c r="Z63" s="1288"/>
      <c r="AA63" s="31"/>
      <c r="AB63" s="1288"/>
      <c r="AC63" s="1288"/>
      <c r="AD63" s="1288"/>
      <c r="AE63" s="1288"/>
      <c r="AF63" s="1288"/>
      <c r="AG63" s="1288"/>
      <c r="AH63" s="1288"/>
      <c r="AI63" s="1288"/>
    </row>
    <row r="64" spans="1:38" s="4" customFormat="1">
      <c r="A64" s="1288"/>
      <c r="B64" s="1288"/>
      <c r="C64" s="1288"/>
      <c r="D64" s="1288"/>
      <c r="E64" s="1288"/>
      <c r="F64" s="1288"/>
      <c r="G64" s="1288"/>
      <c r="H64" s="1288"/>
      <c r="I64" s="1288"/>
      <c r="J64" s="1288"/>
      <c r="K64" s="1288"/>
      <c r="L64" s="1288"/>
      <c r="M64" s="1288"/>
      <c r="N64" s="1288"/>
      <c r="O64" s="1288"/>
      <c r="P64" s="1288"/>
      <c r="Q64" s="1288"/>
      <c r="R64" s="1288"/>
      <c r="S64" s="1288"/>
      <c r="T64" s="1288"/>
      <c r="U64" s="1288"/>
      <c r="V64" s="1288"/>
      <c r="W64" s="1288"/>
      <c r="X64" s="1288"/>
      <c r="Y64" s="1288"/>
      <c r="Z64" s="1288"/>
      <c r="AA64" s="31"/>
      <c r="AB64" s="1288"/>
      <c r="AC64" s="1288"/>
      <c r="AD64" s="1288"/>
      <c r="AE64" s="1288"/>
      <c r="AF64" s="1288"/>
      <c r="AG64" s="1288"/>
      <c r="AH64" s="1288"/>
      <c r="AI64" s="1288"/>
    </row>
    <row r="65" spans="1:1" s="4" customFormat="1">
      <c r="A65" s="1288"/>
    </row>
    <row r="66" spans="1:1" s="4" customFormat="1">
      <c r="A66" s="1288"/>
    </row>
    <row r="67" spans="1:1" s="4" customFormat="1">
      <c r="A67" s="1288"/>
    </row>
    <row r="68" spans="1:1" s="4" customFormat="1">
      <c r="A68" s="1288"/>
    </row>
    <row r="69" spans="1:1" s="4" customFormat="1">
      <c r="A69" s="1288"/>
    </row>
    <row r="70" spans="1:1" s="4" customFormat="1">
      <c r="A70" s="1288"/>
    </row>
    <row r="71" spans="1:1" s="4" customFormat="1">
      <c r="A71" s="1288"/>
    </row>
    <row r="72" spans="1:1" s="4" customFormat="1">
      <c r="A72" s="1288"/>
    </row>
    <row r="73" spans="1:1" s="4" customFormat="1">
      <c r="A73" s="1288"/>
    </row>
    <row r="74" spans="1:1" s="4" customFormat="1">
      <c r="A74" s="1288"/>
    </row>
    <row r="75" spans="1:1" s="4" customFormat="1">
      <c r="A75" s="1288"/>
    </row>
    <row r="76" spans="1:1" s="4" customFormat="1">
      <c r="A76" s="1288"/>
    </row>
    <row r="77" spans="1:1" s="4" customFormat="1">
      <c r="A77" s="1288"/>
    </row>
    <row r="78" spans="1:1" s="4" customFormat="1">
      <c r="A78" s="1288"/>
    </row>
    <row r="79" spans="1:1" s="4" customFormat="1">
      <c r="A79" s="1288"/>
    </row>
    <row r="80" spans="1:1" s="4" customFormat="1">
      <c r="A80" s="1288"/>
    </row>
    <row r="81" spans="1:1" s="4" customFormat="1">
      <c r="A81" s="1288"/>
    </row>
    <row r="82" spans="1:1" s="4" customFormat="1">
      <c r="A82" s="1288"/>
    </row>
    <row r="83" spans="1:1" s="4" customFormat="1">
      <c r="A83" s="1288"/>
    </row>
    <row r="84" spans="1:1" s="4" customFormat="1">
      <c r="A84" s="1288"/>
    </row>
    <row r="85" spans="1:1" s="4" customFormat="1">
      <c r="A85" s="1288"/>
    </row>
    <row r="86" spans="1:1" s="4" customFormat="1">
      <c r="A86" s="1288"/>
    </row>
    <row r="87" spans="1:1" s="4" customFormat="1">
      <c r="A87" s="1288"/>
    </row>
    <row r="88" spans="1:1" s="4" customFormat="1">
      <c r="A88" s="1288"/>
    </row>
    <row r="89" spans="1:1" s="4" customFormat="1">
      <c r="A89" s="1288"/>
    </row>
    <row r="90" spans="1:1" s="4" customFormat="1">
      <c r="A90" s="1288"/>
    </row>
    <row r="91" spans="1:1" s="4" customFormat="1">
      <c r="A91" s="1288"/>
    </row>
    <row r="92" spans="1:1" s="4" customFormat="1">
      <c r="A92" s="1288"/>
    </row>
    <row r="93" spans="1:1" s="4" customFormat="1">
      <c r="A93" s="1288"/>
    </row>
    <row r="94" spans="1:1" s="4" customFormat="1">
      <c r="A94" s="1288"/>
    </row>
    <row r="95" spans="1:1" s="4" customFormat="1">
      <c r="A95" s="1288"/>
    </row>
    <row r="96" spans="1:1" s="4" customFormat="1">
      <c r="A96" s="1288"/>
    </row>
    <row r="97" spans="1:1" s="4" customFormat="1">
      <c r="A97" s="1288"/>
    </row>
    <row r="98" spans="1:1" s="4" customFormat="1">
      <c r="A98" s="1288"/>
    </row>
    <row r="99" spans="1:1" s="4" customFormat="1">
      <c r="A99" s="1288"/>
    </row>
    <row r="100" spans="1:1" s="4" customFormat="1">
      <c r="A100" s="1288"/>
    </row>
  </sheetData>
  <mergeCells count="6">
    <mergeCell ref="AG15:AI15"/>
    <mergeCell ref="F11:T11"/>
    <mergeCell ref="V11:Y11"/>
    <mergeCell ref="AB11:AD11"/>
    <mergeCell ref="AG11:AI11"/>
    <mergeCell ref="AG14:AI14"/>
  </mergeCells>
  <pageMargins left="0.55000000000000004" right="0.5" top="0.66" bottom="0.25" header="0.19" footer="0.25"/>
  <pageSetup scale="49" firstPageNumber="72" fitToWidth="2" orientation="landscape" useFirstPageNumber="1" r:id="rId1"/>
  <headerFooter scaleWithDoc="0">
    <oddFooter>&amp;R&amp;8&amp;P</oddFooter>
  </headerFooter>
  <colBreaks count="1" manualBreakCount="1">
    <brk id="19" min="2" max="53" man="1"/>
  </colBreaks>
  <customProperties>
    <customPr name="SheetOptions" r:id="rId2"/>
  </customProperties>
  <ignoredErrors>
    <ignoredError sqref="J16" numberStoredAsText="1"/>
    <ignoredError sqref="C30"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48"/>
  <sheetViews>
    <sheetView showGridLines="0" zoomScale="80" zoomScaleNormal="80" workbookViewId="0"/>
  </sheetViews>
  <sheetFormatPr defaultColWidth="9.77734375" defaultRowHeight="12.75"/>
  <cols>
    <col min="1" max="1" width="19.77734375" style="3" customWidth="1"/>
    <col min="2" max="2" width="3.77734375" style="3" customWidth="1"/>
    <col min="3" max="3" width="9.109375" style="3" customWidth="1"/>
    <col min="4" max="4" width="1.77734375" style="3" customWidth="1"/>
    <col min="5" max="5" width="9.77734375" style="3" customWidth="1"/>
    <col min="6" max="6" width="1.77734375" style="3" customWidth="1"/>
    <col min="7" max="7" width="9.77734375" style="3" customWidth="1"/>
    <col min="8" max="8" width="1.77734375" style="3" customWidth="1"/>
    <col min="9" max="9" width="9.77734375" style="3" customWidth="1"/>
    <col min="10" max="10" width="1.77734375" style="3" customWidth="1"/>
    <col min="11" max="11" width="9.77734375" style="3" customWidth="1"/>
    <col min="12" max="12" width="1.77734375" style="3" customWidth="1"/>
    <col min="13" max="13" width="9.77734375" style="3" customWidth="1"/>
    <col min="14" max="14" width="1.77734375" style="3" customWidth="1"/>
    <col min="15" max="15" width="9.77734375" style="3" customWidth="1"/>
    <col min="16" max="16" width="1.77734375" style="3" customWidth="1"/>
    <col min="17" max="17" width="9.77734375" style="3" customWidth="1"/>
    <col min="18" max="18" width="1.77734375" style="3" customWidth="1"/>
    <col min="19" max="19" width="9.77734375" style="3" customWidth="1"/>
    <col min="20" max="20" width="1.77734375" style="3" customWidth="1"/>
    <col min="21" max="21" width="9.77734375" style="3" customWidth="1"/>
    <col min="22" max="22" width="0.77734375" style="3" customWidth="1"/>
    <col min="23" max="23" width="10.21875" style="3" customWidth="1"/>
    <col min="24" max="16384" width="9.77734375" style="3"/>
  </cols>
  <sheetData>
    <row r="1" spans="1:23" ht="15" customHeight="1">
      <c r="A1" s="342" t="s">
        <v>76</v>
      </c>
    </row>
    <row r="3" spans="1:23" ht="15" customHeight="1">
      <c r="A3" s="46" t="s">
        <v>77</v>
      </c>
      <c r="B3" s="2"/>
      <c r="C3" s="2"/>
    </row>
    <row r="4" spans="1:23" ht="15" customHeight="1">
      <c r="A4" s="46" t="s">
        <v>78</v>
      </c>
      <c r="B4" s="2"/>
      <c r="C4" s="2"/>
      <c r="F4" s="893"/>
      <c r="H4" s="893"/>
      <c r="I4" s="893"/>
      <c r="J4" s="893"/>
      <c r="K4" s="893"/>
      <c r="L4" s="893"/>
      <c r="M4" s="893"/>
      <c r="N4" s="893"/>
      <c r="O4" s="893"/>
      <c r="P4" s="893"/>
      <c r="S4" s="893"/>
      <c r="U4" s="893"/>
      <c r="W4" s="893" t="s">
        <v>318</v>
      </c>
    </row>
    <row r="5" spans="1:23" ht="15" customHeight="1">
      <c r="A5" s="47" t="s">
        <v>319</v>
      </c>
      <c r="B5" s="2"/>
      <c r="C5" s="2"/>
    </row>
    <row r="6" spans="1:23" ht="15" customHeight="1">
      <c r="A6" s="47" t="s">
        <v>2279</v>
      </c>
    </row>
    <row r="7" spans="1:23" ht="15" customHeight="1">
      <c r="A7" s="48"/>
      <c r="B7" s="49"/>
      <c r="C7" s="49"/>
      <c r="D7" s="49"/>
    </row>
    <row r="8" spans="1:23" ht="15">
      <c r="A8" s="49"/>
      <c r="B8" s="49"/>
      <c r="C8" s="49"/>
      <c r="D8" s="49"/>
      <c r="E8" s="50"/>
    </row>
    <row r="9" spans="1:23" ht="15">
      <c r="A9" s="49"/>
      <c r="B9" s="49"/>
      <c r="C9" s="49"/>
      <c r="D9" s="49"/>
      <c r="W9" s="1387"/>
    </row>
    <row r="10" spans="1:23" ht="15">
      <c r="A10" s="49"/>
      <c r="B10" s="49"/>
      <c r="C10" s="49"/>
      <c r="D10" s="49"/>
    </row>
    <row r="11" spans="1:23" ht="15">
      <c r="A11" s="49"/>
      <c r="B11" s="49"/>
      <c r="C11" s="49"/>
      <c r="D11" s="49"/>
    </row>
    <row r="12" spans="1:23" ht="15.75">
      <c r="A12" s="49"/>
      <c r="B12" s="49"/>
      <c r="C12" s="49"/>
      <c r="D12" s="49"/>
      <c r="E12" s="1388" t="s">
        <v>217</v>
      </c>
      <c r="F12" s="2"/>
      <c r="G12" s="1388" t="s">
        <v>218</v>
      </c>
      <c r="H12" s="2"/>
      <c r="I12" s="1388" t="s">
        <v>219</v>
      </c>
      <c r="J12" s="2"/>
      <c r="K12" s="1388" t="s">
        <v>220</v>
      </c>
      <c r="L12" s="2"/>
      <c r="M12" s="1388" t="s">
        <v>221</v>
      </c>
      <c r="N12" s="2"/>
      <c r="O12" s="1388" t="s">
        <v>87</v>
      </c>
      <c r="P12" s="2"/>
      <c r="Q12" s="1388" t="s">
        <v>86</v>
      </c>
      <c r="R12" s="2"/>
      <c r="S12" s="1388" t="s">
        <v>2117</v>
      </c>
      <c r="T12" s="2"/>
      <c r="U12" s="1388" t="s">
        <v>2187</v>
      </c>
      <c r="V12" s="2"/>
      <c r="W12" s="1388" t="s">
        <v>2265</v>
      </c>
    </row>
    <row r="13" spans="1:23" ht="15.75">
      <c r="A13" s="48" t="s">
        <v>320</v>
      </c>
      <c r="B13" s="49"/>
      <c r="C13" s="49"/>
      <c r="D13" s="49"/>
    </row>
    <row r="14" spans="1:23" ht="15">
      <c r="A14" s="52" t="s">
        <v>321</v>
      </c>
      <c r="B14" s="49"/>
      <c r="C14" s="49"/>
      <c r="D14" s="49" t="s">
        <v>83</v>
      </c>
      <c r="E14" s="1389">
        <v>47566</v>
      </c>
      <c r="F14" s="275"/>
      <c r="G14" s="1389">
        <v>51501</v>
      </c>
      <c r="H14" s="275"/>
      <c r="I14" s="1389">
        <v>48087</v>
      </c>
      <c r="J14" s="275"/>
      <c r="K14" s="1389">
        <v>53659</v>
      </c>
      <c r="L14" s="275"/>
      <c r="M14" s="1389">
        <v>54967</v>
      </c>
      <c r="N14" s="275"/>
      <c r="O14" s="1389">
        <v>70737</v>
      </c>
      <c r="P14" s="275"/>
      <c r="Q14" s="1389">
        <v>58776</v>
      </c>
      <c r="R14" s="275"/>
      <c r="S14" s="1389">
        <v>53840</v>
      </c>
      <c r="T14" s="275"/>
      <c r="U14" s="1389">
        <v>61202</v>
      </c>
      <c r="V14" s="275"/>
      <c r="W14" s="1389">
        <f>ROUND('SCH 1'!I12/1000,0)</f>
        <v>67411</v>
      </c>
    </row>
    <row r="15" spans="1:23" ht="15">
      <c r="A15" s="52" t="s">
        <v>322</v>
      </c>
      <c r="B15" s="49"/>
      <c r="C15" s="49"/>
      <c r="D15" s="49" t="s">
        <v>83</v>
      </c>
      <c r="E15" s="53">
        <f>(ROUND(SUM(E14/E38),4))</f>
        <v>0.63959999999999995</v>
      </c>
      <c r="F15" s="684"/>
      <c r="G15" s="53">
        <f>(ROUND(SUM(G14/G38),4))</f>
        <v>0.64970000000000006</v>
      </c>
      <c r="H15" s="684"/>
      <c r="I15" s="53">
        <f>(ROUND(SUM(I14/I38),4))</f>
        <v>0.63629999999999998</v>
      </c>
      <c r="J15" s="684"/>
      <c r="K15" s="53">
        <f>(ROUND(SUM(K14/K38),4))</f>
        <v>0.64739999999999998</v>
      </c>
      <c r="L15" s="684"/>
      <c r="M15" s="53">
        <f>(ROUND(SUM(M14/M38),4))</f>
        <v>0.6673</v>
      </c>
      <c r="N15" s="684"/>
      <c r="O15" s="53">
        <f>(ROUND(SUM(O14/O38),4))</f>
        <v>0.58389999999999997</v>
      </c>
      <c r="P15" s="684"/>
      <c r="Q15" s="53">
        <f>(ROUND(SUM(Q14/Q38),4))</f>
        <v>0.52639999999999998</v>
      </c>
      <c r="R15" s="684"/>
      <c r="S15" s="53">
        <f>(ROUND(SUM(S14/S38),4))</f>
        <v>0.50580000000000003</v>
      </c>
      <c r="T15" s="684"/>
      <c r="U15" s="53">
        <f>(ROUND(SUM(U14/U38),4))</f>
        <v>0.52080000000000004</v>
      </c>
      <c r="V15" s="684"/>
      <c r="W15" s="53">
        <f>(ROUND(SUM(W14/W38),4))</f>
        <v>0.52880000000000005</v>
      </c>
    </row>
    <row r="16" spans="1:23" ht="15">
      <c r="A16" s="52" t="s">
        <v>323</v>
      </c>
      <c r="B16" s="49"/>
      <c r="C16" s="49"/>
      <c r="D16" s="49" t="s">
        <v>83</v>
      </c>
      <c r="E16" s="53">
        <v>1.0999999999999999E-2</v>
      </c>
      <c r="F16" s="684"/>
      <c r="G16" s="53">
        <f>ROUND(SUM(+G14-E14)/(E14),3)</f>
        <v>8.3000000000000004E-2</v>
      </c>
      <c r="H16" s="684"/>
      <c r="I16" s="53">
        <f>ROUND(SUM(+I14-G14)/(G14),4)</f>
        <v>-6.6299999999999998E-2</v>
      </c>
      <c r="J16" s="684"/>
      <c r="K16" s="53">
        <f>ROUND(SUM(+K14-I14)/(I14),4)</f>
        <v>0.1159</v>
      </c>
      <c r="L16" s="684"/>
      <c r="M16" s="53">
        <f>ROUND(SUM(+M14-K14)/(K14),4)</f>
        <v>2.4400000000000002E-2</v>
      </c>
      <c r="N16" s="684"/>
      <c r="O16" s="53">
        <f>ROUND(SUM(+O14-M14)/(M14),4)</f>
        <v>0.28689999999999999</v>
      </c>
      <c r="P16" s="684"/>
      <c r="Q16" s="53">
        <f>ROUND(SUM(+Q14-O14)/(O14),4)</f>
        <v>-0.1691</v>
      </c>
      <c r="R16" s="684"/>
      <c r="S16" s="53">
        <f>ROUND(SUM(+S14-Q14)/(Q14),4)</f>
        <v>-8.4000000000000005E-2</v>
      </c>
      <c r="T16" s="684"/>
      <c r="U16" s="53">
        <f>ROUND(SUM(+U14-S14)/(S14),4)</f>
        <v>0.13669999999999999</v>
      </c>
      <c r="V16" s="684"/>
      <c r="W16" s="53">
        <f>ROUND(SUM(+W14-U14)/(U14),4)</f>
        <v>0.10150000000000001</v>
      </c>
    </row>
    <row r="17" spans="1:24" ht="15">
      <c r="A17" s="52" t="s">
        <v>324</v>
      </c>
      <c r="B17" s="52"/>
      <c r="C17" s="49"/>
      <c r="D17" s="49" t="s">
        <v>83</v>
      </c>
      <c r="E17" s="55">
        <f>ROUND(SUM(E14/19.7),4)</f>
        <v>2414.5178000000001</v>
      </c>
      <c r="F17" s="54"/>
      <c r="G17" s="55">
        <f>ROUND(SUM(G14/19.8),4)</f>
        <v>2601.0605999999998</v>
      </c>
      <c r="H17" s="54"/>
      <c r="I17" s="55">
        <f>ROUND(SUM(I14/19.5),4)</f>
        <v>2466</v>
      </c>
      <c r="J17" s="54"/>
      <c r="K17" s="55">
        <f>ROUND(SUM(K14/19.5),4)</f>
        <v>2751.7435999999998</v>
      </c>
      <c r="L17" s="54"/>
      <c r="M17" s="55">
        <f>ROUND(SUM(M14/20.2),4)</f>
        <v>2721.1386000000002</v>
      </c>
      <c r="N17" s="54"/>
      <c r="O17" s="55">
        <f>ROUND(SUM(O14/19.8),4)</f>
        <v>3572.5758000000001</v>
      </c>
      <c r="P17" s="54"/>
      <c r="Q17" s="55">
        <f>ROUND(SUM(Q14/19.7),4)</f>
        <v>2983.5533</v>
      </c>
      <c r="R17" s="54"/>
      <c r="S17" s="55">
        <f>ROUND(SUM(S14/19.6),4)</f>
        <v>2746.9387999999999</v>
      </c>
      <c r="T17" s="54"/>
      <c r="U17" s="55">
        <f>ROUND(SUM(U14/19.9),4)+1</f>
        <v>3076.4774000000002</v>
      </c>
      <c r="V17" s="54"/>
      <c r="W17" s="55">
        <f>ROUND(SUM(W14/20),4)</f>
        <v>3370.55</v>
      </c>
      <c r="X17" s="1407" t="s">
        <v>83</v>
      </c>
    </row>
    <row r="18" spans="1:24" ht="15">
      <c r="A18" s="49"/>
      <c r="B18" s="49"/>
      <c r="C18" s="49"/>
      <c r="D18" s="49"/>
    </row>
    <row r="19" spans="1:24" ht="15.75">
      <c r="A19" s="48" t="s">
        <v>325</v>
      </c>
      <c r="B19" s="49"/>
      <c r="C19" s="49"/>
      <c r="D19" s="49"/>
    </row>
    <row r="20" spans="1:24" ht="15">
      <c r="A20" s="52" t="s">
        <v>326</v>
      </c>
      <c r="B20" s="49"/>
      <c r="C20" s="49"/>
      <c r="D20" s="49" t="s">
        <v>83</v>
      </c>
      <c r="E20" s="55">
        <v>16212</v>
      </c>
      <c r="F20" s="54"/>
      <c r="G20" s="55">
        <v>16711</v>
      </c>
      <c r="H20" s="54"/>
      <c r="I20" s="55">
        <v>17356</v>
      </c>
      <c r="J20" s="54"/>
      <c r="K20" s="55">
        <v>18022</v>
      </c>
      <c r="L20" s="54"/>
      <c r="M20" s="55">
        <v>16118</v>
      </c>
      <c r="N20" s="54"/>
      <c r="O20" s="55">
        <v>19621</v>
      </c>
      <c r="P20" s="54"/>
      <c r="Q20" s="55">
        <v>20585</v>
      </c>
      <c r="R20" s="54"/>
      <c r="S20" s="55">
        <v>21866</v>
      </c>
      <c r="T20" s="54"/>
      <c r="U20" s="55">
        <v>22350</v>
      </c>
      <c r="V20" s="54"/>
      <c r="W20" s="55">
        <f>ROUND('SCH 1'!I26/1000,0)</f>
        <v>23584</v>
      </c>
    </row>
    <row r="21" spans="1:24" ht="15">
      <c r="A21" s="52" t="s">
        <v>327</v>
      </c>
      <c r="B21" s="49"/>
      <c r="C21" s="49"/>
      <c r="D21" s="49" t="s">
        <v>83</v>
      </c>
      <c r="E21" s="683">
        <f>(ROUND(SUM(E20/E38),4))</f>
        <v>0.218</v>
      </c>
      <c r="G21" s="683">
        <f>(ROUND(SUM(G20/G38),4))</f>
        <v>0.21079999999999999</v>
      </c>
      <c r="I21" s="683">
        <f>(ROUND(SUM(I20/I38),4))</f>
        <v>0.2296</v>
      </c>
      <c r="K21" s="683">
        <f>(ROUND(SUM(K20/K38),4))</f>
        <v>0.21740000000000001</v>
      </c>
      <c r="M21" s="683">
        <f>(ROUND(SUM(M20/M38),4))</f>
        <v>0.19570000000000001</v>
      </c>
      <c r="O21" s="683">
        <f>(ROUND(SUM(O20/O38),4))</f>
        <v>0.16200000000000001</v>
      </c>
      <c r="Q21" s="683">
        <f>(ROUND(SUM(Q20/Q38),4))</f>
        <v>0.18440000000000001</v>
      </c>
      <c r="S21" s="683">
        <f>(ROUND(SUM(S20/S38),4))</f>
        <v>0.2054</v>
      </c>
      <c r="U21" s="683">
        <f>(ROUND(SUM(U20/U38),4))</f>
        <v>0.19020000000000001</v>
      </c>
      <c r="W21" s="683">
        <f>(ROUND(SUM(W20/W38),4))</f>
        <v>0.185</v>
      </c>
    </row>
    <row r="22" spans="1:24" ht="15">
      <c r="A22" s="52" t="s">
        <v>328</v>
      </c>
      <c r="B22" s="49"/>
      <c r="C22" s="49"/>
      <c r="D22" s="49" t="s">
        <v>83</v>
      </c>
      <c r="E22" s="53">
        <v>3.1E-2</v>
      </c>
      <c r="F22" s="684"/>
      <c r="G22" s="53">
        <f>ROUND(SUM(+G20-E20)/(E20),4)</f>
        <v>3.0800000000000001E-2</v>
      </c>
      <c r="H22" s="684"/>
      <c r="I22" s="53">
        <f>ROUND(SUM(+I20-G20)/(G20),4)</f>
        <v>3.8600000000000002E-2</v>
      </c>
      <c r="J22" s="684"/>
      <c r="K22" s="53">
        <f>ROUND(SUM(+K20-I20)/(I20),4)</f>
        <v>3.8399999999999997E-2</v>
      </c>
      <c r="L22" s="684"/>
      <c r="M22" s="53">
        <f>ROUND(SUM(+M20-K20)/(K20),4)</f>
        <v>-0.1056</v>
      </c>
      <c r="N22" s="684"/>
      <c r="O22" s="53">
        <f>ROUND(SUM(+O20-M20)/(M20),4)</f>
        <v>0.21729999999999999</v>
      </c>
      <c r="P22" s="684"/>
      <c r="Q22" s="53">
        <f>ROUND(SUM(+Q20-O20)/(O20),4)</f>
        <v>4.9099999999999998E-2</v>
      </c>
      <c r="S22" s="53">
        <f>ROUND(SUM(+S20-Q20)/(Q20),4)</f>
        <v>6.2199999999999998E-2</v>
      </c>
      <c r="U22" s="53">
        <f>ROUND(SUM(+U20-S20)/(S20),4)</f>
        <v>2.2100000000000002E-2</v>
      </c>
      <c r="W22" s="53">
        <f>ROUND(SUM(+W20-U20)/(U20),4)</f>
        <v>5.5199999999999999E-2</v>
      </c>
    </row>
    <row r="23" spans="1:24" ht="15">
      <c r="A23" s="52" t="s">
        <v>329</v>
      </c>
      <c r="B23" s="52"/>
      <c r="C23" s="49"/>
      <c r="D23" s="49" t="s">
        <v>83</v>
      </c>
      <c r="E23" s="55">
        <f>ROUND(SUM(E20/19.7),4)</f>
        <v>822.94420000000002</v>
      </c>
      <c r="F23" s="54"/>
      <c r="G23" s="55">
        <f>ROUND(SUM(G20/19.8),4)</f>
        <v>843.98990000000003</v>
      </c>
      <c r="H23" s="54"/>
      <c r="I23" s="55">
        <f>ROUND(SUM(I20/19.5),4)</f>
        <v>890.05129999999997</v>
      </c>
      <c r="J23" s="54"/>
      <c r="K23" s="55">
        <f>ROUND(SUM(K20/19.5),4)</f>
        <v>924.20510000000002</v>
      </c>
      <c r="L23" s="54"/>
      <c r="M23" s="55">
        <f>ROUND(SUM(M20/20.2),4)</f>
        <v>797.92079999999999</v>
      </c>
      <c r="N23" s="54"/>
      <c r="O23" s="55">
        <f>ROUND(SUM(O20/19.8),4)</f>
        <v>990.95960000000002</v>
      </c>
      <c r="P23" s="54"/>
      <c r="Q23" s="55">
        <f>ROUND(SUM(Q20/19.7),4)</f>
        <v>1044.9239</v>
      </c>
      <c r="R23" s="54"/>
      <c r="S23" s="55">
        <f>ROUND(SUM(S20/19.6),4)</f>
        <v>1115.6122</v>
      </c>
      <c r="T23" s="54"/>
      <c r="U23" s="55">
        <f>ROUND(SUM(U20/19.9),4)</f>
        <v>1123.1156000000001</v>
      </c>
      <c r="V23" s="54"/>
      <c r="W23" s="55">
        <f>ROUND(SUM(W20/20),4)</f>
        <v>1179.2</v>
      </c>
      <c r="X23" s="1057" t="s">
        <v>83</v>
      </c>
    </row>
    <row r="24" spans="1:24" ht="15">
      <c r="A24" s="49"/>
      <c r="B24" s="49"/>
      <c r="C24" s="49"/>
      <c r="D24" s="49"/>
    </row>
    <row r="25" spans="1:24" ht="15.75">
      <c r="A25" s="48" t="s">
        <v>330</v>
      </c>
      <c r="B25" s="49"/>
      <c r="C25" s="49"/>
      <c r="D25" s="49"/>
    </row>
    <row r="26" spans="1:24" ht="15">
      <c r="A26" s="52" t="s">
        <v>331</v>
      </c>
      <c r="B26" s="49"/>
      <c r="C26" s="49"/>
      <c r="D26" s="49" t="s">
        <v>83</v>
      </c>
      <c r="E26" s="55">
        <v>6979</v>
      </c>
      <c r="F26" s="54"/>
      <c r="G26" s="55">
        <v>7164</v>
      </c>
      <c r="H26" s="54"/>
      <c r="I26" s="55">
        <v>7912</v>
      </c>
      <c r="J26" s="54"/>
      <c r="K26" s="55">
        <v>8996</v>
      </c>
      <c r="L26" s="54"/>
      <c r="M26" s="55">
        <v>8792</v>
      </c>
      <c r="N26" s="54"/>
      <c r="O26" s="55">
        <v>27725</v>
      </c>
      <c r="P26" s="54"/>
      <c r="Q26" s="55">
        <v>28616</v>
      </c>
      <c r="R26" s="54"/>
      <c r="S26" s="55">
        <v>27694</v>
      </c>
      <c r="T26" s="54"/>
      <c r="U26" s="55">
        <v>31372</v>
      </c>
      <c r="V26" s="54"/>
      <c r="W26" s="55">
        <f>ROUND('SCH 1'!I36/1000,0)</f>
        <v>33255</v>
      </c>
    </row>
    <row r="27" spans="1:24" ht="15">
      <c r="A27" s="52" t="s">
        <v>332</v>
      </c>
      <c r="B27" s="49"/>
      <c r="C27" s="49"/>
      <c r="D27" s="49" t="s">
        <v>83</v>
      </c>
      <c r="E27" s="683">
        <f>(ROUND(SUM(E26/E38),4))</f>
        <v>9.3799999999999994E-2</v>
      </c>
      <c r="G27" s="683">
        <f>(ROUND(SUM(G26/G38),4))</f>
        <v>9.0399999999999994E-2</v>
      </c>
      <c r="I27" s="683">
        <f>(ROUND(SUM(I26/I38),4))</f>
        <v>0.1047</v>
      </c>
      <c r="K27" s="683">
        <f>(ROUND(SUM(K26/K38),4))</f>
        <v>0.1085</v>
      </c>
      <c r="M27" s="683">
        <f>(ROUND(SUM(M26/M38),4))</f>
        <v>0.1067</v>
      </c>
      <c r="O27" s="683">
        <f>(ROUND(SUM(O26/O38),4))</f>
        <v>0.22889999999999999</v>
      </c>
      <c r="Q27" s="683">
        <f>(ROUND(SUM(Q26/Q38),4))</f>
        <v>0.25629999999999997</v>
      </c>
      <c r="S27" s="683">
        <f>(ROUND(SUM(S26/S38),4))</f>
        <v>0.26019999999999999</v>
      </c>
      <c r="U27" s="683">
        <f>(ROUND(SUM(U26/U38),4))</f>
        <v>0.26700000000000002</v>
      </c>
      <c r="W27" s="683">
        <f>(ROUND(SUM(W26/W38),4))</f>
        <v>0.26090000000000002</v>
      </c>
    </row>
    <row r="28" spans="1:24" ht="15">
      <c r="A28" s="52" t="s">
        <v>333</v>
      </c>
      <c r="B28" s="49"/>
      <c r="C28" s="49"/>
      <c r="D28" s="49" t="s">
        <v>83</v>
      </c>
      <c r="E28" s="53">
        <v>-0.1148</v>
      </c>
      <c r="F28" s="684"/>
      <c r="G28" s="53">
        <f>ROUND(SUM(+G26-E26)/(E26),4)</f>
        <v>2.6499999999999999E-2</v>
      </c>
      <c r="H28" s="684"/>
      <c r="I28" s="53">
        <f>ROUND(SUM(+I26-G26)/(G26),4)</f>
        <v>0.10440000000000001</v>
      </c>
      <c r="J28" s="684"/>
      <c r="K28" s="53">
        <f>ROUND(SUM(+K26-I26)/(I26),4)</f>
        <v>0.13700000000000001</v>
      </c>
      <c r="L28" s="684"/>
      <c r="M28" s="53">
        <f>ROUND(SUM(+M26-K26)/(K26),4)</f>
        <v>-2.2700000000000001E-2</v>
      </c>
      <c r="N28" s="684"/>
      <c r="O28" s="53">
        <f>ROUND(SUM(+O26-M26)/(M26),4)</f>
        <v>2.1534</v>
      </c>
      <c r="P28" s="684"/>
      <c r="Q28" s="53">
        <f>ROUND(SUM(+Q26-O26)/(O26),4)</f>
        <v>3.2099999999999997E-2</v>
      </c>
      <c r="S28" s="53">
        <f>ROUND(SUM(+S26-Q26)/(Q26),4)</f>
        <v>-3.2199999999999999E-2</v>
      </c>
      <c r="U28" s="53">
        <f>ROUND(SUM(+U26-S26)/(S26),4)</f>
        <v>0.1328</v>
      </c>
      <c r="W28" s="53">
        <f>ROUND(SUM(+W26-U26)/(U26),4)</f>
        <v>0.06</v>
      </c>
    </row>
    <row r="29" spans="1:24" ht="15">
      <c r="A29" s="52" t="s">
        <v>334</v>
      </c>
      <c r="B29" s="52"/>
      <c r="C29" s="49"/>
      <c r="D29" s="49" t="s">
        <v>83</v>
      </c>
      <c r="E29" s="55">
        <f>ROUND(SUM(E26/19.7),4)</f>
        <v>354.26400000000001</v>
      </c>
      <c r="F29" s="54"/>
      <c r="G29" s="55">
        <f>ROUND(SUM(G26/19.8),4)</f>
        <v>361.81819999999999</v>
      </c>
      <c r="H29" s="54"/>
      <c r="I29" s="55">
        <f>ROUND(SUM(I26/19.5),4)</f>
        <v>405.74360000000001</v>
      </c>
      <c r="J29" s="54"/>
      <c r="K29" s="55">
        <f>ROUND(SUM(K26/19.5),4)</f>
        <v>461.33330000000001</v>
      </c>
      <c r="L29" s="54"/>
      <c r="M29" s="55">
        <f>ROUND(SUM(M26/20.2),4)</f>
        <v>435.2475</v>
      </c>
      <c r="N29" s="54"/>
      <c r="O29" s="55">
        <f>ROUND(SUM(O26/19.8),4)</f>
        <v>1400.2525000000001</v>
      </c>
      <c r="P29" s="54"/>
      <c r="Q29" s="55">
        <f>ROUND(SUM(Q26/19.7),4)</f>
        <v>1452.5888</v>
      </c>
      <c r="R29" s="54"/>
      <c r="S29" s="55">
        <f>ROUND(SUM(S26/19.6),4)</f>
        <v>1412.9592</v>
      </c>
      <c r="T29" s="54"/>
      <c r="U29" s="55">
        <f>ROUND(SUM(U26/19.9),4)</f>
        <v>1576.4824000000001</v>
      </c>
      <c r="V29" s="54"/>
      <c r="W29" s="55">
        <f>ROUND(SUM(W26/20),4)</f>
        <v>1662.75</v>
      </c>
      <c r="X29" s="1057" t="s">
        <v>83</v>
      </c>
    </row>
    <row r="30" spans="1:24" ht="15">
      <c r="A30" s="49"/>
      <c r="B30" s="49"/>
      <c r="C30" s="49"/>
      <c r="D30" s="49"/>
    </row>
    <row r="31" spans="1:24" ht="15.75">
      <c r="A31" s="48" t="s">
        <v>335</v>
      </c>
      <c r="B31" s="49"/>
      <c r="C31" s="49"/>
      <c r="D31" s="49"/>
    </row>
    <row r="32" spans="1:24" ht="15">
      <c r="A32" s="52" t="s">
        <v>336</v>
      </c>
      <c r="B32" s="49"/>
      <c r="C32" s="49"/>
      <c r="D32" s="49" t="s">
        <v>83</v>
      </c>
      <c r="E32" s="55">
        <v>3616</v>
      </c>
      <c r="F32" s="54"/>
      <c r="G32" s="55">
        <v>3890</v>
      </c>
      <c r="H32" s="54"/>
      <c r="I32" s="55">
        <v>2222</v>
      </c>
      <c r="J32" s="54"/>
      <c r="K32" s="55">
        <v>2212</v>
      </c>
      <c r="L32" s="54"/>
      <c r="M32" s="55">
        <v>2499</v>
      </c>
      <c r="N32" s="54"/>
      <c r="O32" s="55">
        <v>3053</v>
      </c>
      <c r="P32" s="54"/>
      <c r="Q32" s="55">
        <v>3679</v>
      </c>
      <c r="R32" s="54"/>
      <c r="S32" s="55">
        <v>3047</v>
      </c>
      <c r="T32" s="54"/>
      <c r="U32" s="55">
        <v>2588</v>
      </c>
      <c r="V32" s="54"/>
      <c r="W32" s="55">
        <f>ROUND('SCH 1'!I46/1000,0)</f>
        <v>3230</v>
      </c>
    </row>
    <row r="33" spans="1:24" ht="15">
      <c r="A33" s="52" t="s">
        <v>337</v>
      </c>
      <c r="B33" s="49"/>
      <c r="C33" s="49"/>
      <c r="D33" s="49" t="s">
        <v>83</v>
      </c>
      <c r="E33" s="683">
        <f>(ROUND(SUM((E32)/E38),4))</f>
        <v>4.8599999999999997E-2</v>
      </c>
      <c r="G33" s="683">
        <f>(ROUND(SUM((G32)/G38),4))</f>
        <v>4.9099999999999998E-2</v>
      </c>
      <c r="I33" s="683">
        <f>(ROUND(SUM((I32)/I38),4))</f>
        <v>2.9399999999999999E-2</v>
      </c>
      <c r="K33" s="683">
        <f>(ROUND(SUM((K32)/K38),4))</f>
        <v>2.6700000000000002E-2</v>
      </c>
      <c r="M33" s="683">
        <f>(ROUND(SUM((M32)/M38),4))</f>
        <v>3.0300000000000001E-2</v>
      </c>
      <c r="O33" s="683">
        <f>(ROUND(SUM((O32)/O38),4))</f>
        <v>2.52E-2</v>
      </c>
      <c r="Q33" s="683">
        <f>(ROUND(SUM((Q32)/Q38),4))</f>
        <v>3.2899999999999999E-2</v>
      </c>
      <c r="S33" s="683">
        <f>(ROUND(SUM((S32)/S38),4))</f>
        <v>2.86E-2</v>
      </c>
      <c r="U33" s="683">
        <f>(ROUND(SUM((U32)/U38),4))</f>
        <v>2.1999999999999999E-2</v>
      </c>
      <c r="W33" s="683">
        <f>(ROUND(SUM((W32)/W38),4))</f>
        <v>2.53E-2</v>
      </c>
    </row>
    <row r="34" spans="1:24" ht="15">
      <c r="A34" s="52" t="s">
        <v>338</v>
      </c>
      <c r="B34" s="49"/>
      <c r="C34" s="49"/>
      <c r="D34" s="49" t="s">
        <v>83</v>
      </c>
      <c r="E34" s="53">
        <v>-9.8000000000000004E-2</v>
      </c>
      <c r="F34" s="684"/>
      <c r="G34" s="53">
        <f>ROUND(SUM(+G32-E32)/(E32),4)</f>
        <v>7.5800000000000006E-2</v>
      </c>
      <c r="H34" s="684"/>
      <c r="I34" s="53">
        <f>ROUND(SUM(+I32-G32)/(G32),4)</f>
        <v>-0.42880000000000001</v>
      </c>
      <c r="J34" s="684"/>
      <c r="K34" s="53">
        <f>ROUND(SUM(+K32-I32)/(I32),4)</f>
        <v>-4.4999999999999997E-3</v>
      </c>
      <c r="L34" s="684"/>
      <c r="M34" s="53">
        <f>ROUND(SUM(+M32-K32)/(K32),4)</f>
        <v>0.12970000000000001</v>
      </c>
      <c r="N34" s="684"/>
      <c r="O34" s="53">
        <f>ROUND(SUM(+O32-M32)/(M32),4)</f>
        <v>0.22170000000000001</v>
      </c>
      <c r="P34" s="684"/>
      <c r="Q34" s="53">
        <f>ROUND(SUM(+Q32-O32)/(O32),4)</f>
        <v>0.20499999999999999</v>
      </c>
      <c r="S34" s="53">
        <f>ROUND(SUM(+S32-Q32)/(Q32),4)</f>
        <v>-0.17180000000000001</v>
      </c>
      <c r="U34" s="53">
        <f>ROUND(SUM(+U32-S32)/(S32),4)</f>
        <v>-0.15060000000000001</v>
      </c>
      <c r="W34" s="53">
        <f>ROUND(SUM(+W32-U32)/(U32),4)</f>
        <v>0.24809999999999999</v>
      </c>
    </row>
    <row r="35" spans="1:24" ht="15">
      <c r="A35" s="52" t="s">
        <v>339</v>
      </c>
      <c r="B35" s="52"/>
      <c r="C35" s="49"/>
      <c r="D35" s="49" t="s">
        <v>83</v>
      </c>
      <c r="E35" s="55">
        <f>ROUND(SUM(E32/19.7),4)</f>
        <v>183.55330000000001</v>
      </c>
      <c r="F35" s="54"/>
      <c r="G35" s="55">
        <f>ROUND(SUM(G32/19.8),4)</f>
        <v>196.46459999999999</v>
      </c>
      <c r="H35" s="54"/>
      <c r="I35" s="55">
        <f>ROUND(SUM(I32/19.5),4)</f>
        <v>113.9487</v>
      </c>
      <c r="J35" s="54"/>
      <c r="K35" s="55">
        <f>ROUND(SUM(K32/19.5),4)</f>
        <v>113.4359</v>
      </c>
      <c r="L35" s="54"/>
      <c r="M35" s="55">
        <f>ROUND(SUM(M32/20.2),4)</f>
        <v>123.7129</v>
      </c>
      <c r="N35" s="54"/>
      <c r="O35" s="55">
        <f>ROUND(SUM(O32/19.8),4)</f>
        <v>154.1919</v>
      </c>
      <c r="P35" s="54"/>
      <c r="Q35" s="55">
        <f>ROUND(SUM(Q32/19.7),4)</f>
        <v>186.75129999999999</v>
      </c>
      <c r="R35" s="54"/>
      <c r="S35" s="55">
        <f>ROUND(SUM(S32/19.6),4)</f>
        <v>155.45920000000001</v>
      </c>
      <c r="T35" s="54"/>
      <c r="U35" s="55">
        <f>ROUND(SUM(U32/19.9),4)</f>
        <v>130.05029999999999</v>
      </c>
      <c r="V35" s="54"/>
      <c r="W35" s="55">
        <f>ROUND(SUM(W32/20),4)-1</f>
        <v>160.5</v>
      </c>
      <c r="X35" s="1057" t="s">
        <v>83</v>
      </c>
    </row>
    <row r="36" spans="1:24" ht="15">
      <c r="A36" s="49"/>
      <c r="B36" s="49"/>
      <c r="C36" s="49"/>
      <c r="D36" s="49"/>
      <c r="K36" s="849"/>
      <c r="L36" s="849"/>
      <c r="M36" s="849"/>
      <c r="N36" s="849"/>
      <c r="Q36" s="849"/>
      <c r="S36" s="849"/>
      <c r="U36" s="849"/>
      <c r="W36" s="849"/>
    </row>
    <row r="37" spans="1:24" ht="15.75">
      <c r="A37" s="48" t="s">
        <v>340</v>
      </c>
      <c r="B37" s="49"/>
      <c r="C37" s="49"/>
      <c r="D37" s="49"/>
      <c r="E37" s="248"/>
      <c r="F37" s="248"/>
      <c r="G37" s="248"/>
      <c r="H37" s="248"/>
      <c r="I37" s="248"/>
      <c r="J37" s="56"/>
      <c r="O37" s="56"/>
      <c r="P37" s="56"/>
      <c r="R37" s="56"/>
      <c r="T37" s="56"/>
      <c r="V37" s="56"/>
    </row>
    <row r="38" spans="1:24" ht="15.75">
      <c r="A38" s="57" t="s">
        <v>341</v>
      </c>
      <c r="B38" s="48"/>
      <c r="C38" s="48"/>
      <c r="D38" s="48" t="s">
        <v>83</v>
      </c>
      <c r="E38" s="59">
        <v>74373</v>
      </c>
      <c r="F38" s="659"/>
      <c r="G38" s="59">
        <v>79266</v>
      </c>
      <c r="H38" s="59"/>
      <c r="I38" s="59">
        <v>75577</v>
      </c>
      <c r="J38" s="59"/>
      <c r="K38" s="59">
        <f>K14+K20+K26+K32</f>
        <v>82889</v>
      </c>
      <c r="L38" s="659"/>
      <c r="M38" s="59">
        <f>M14+M20+M26+M32</f>
        <v>82376</v>
      </c>
      <c r="N38" s="659"/>
      <c r="O38" s="59">
        <f>O14+O20+O26+O32</f>
        <v>121136</v>
      </c>
      <c r="P38" s="659"/>
      <c r="Q38" s="59">
        <f>Q14+Q20+Q26+Q32</f>
        <v>111656</v>
      </c>
      <c r="R38" s="659"/>
      <c r="S38" s="59">
        <f>S14+S20+S26+S32</f>
        <v>106447</v>
      </c>
      <c r="T38" s="659"/>
      <c r="U38" s="59">
        <f>U14+U20+U26+U32</f>
        <v>117512</v>
      </c>
      <c r="V38" s="659"/>
      <c r="W38" s="59">
        <f>W14+W20+W26+W32</f>
        <v>127480</v>
      </c>
    </row>
    <row r="39" spans="1:24" ht="15.75">
      <c r="A39" s="57" t="s">
        <v>337</v>
      </c>
      <c r="B39" s="48"/>
      <c r="C39" s="48"/>
      <c r="D39" s="48" t="s">
        <v>83</v>
      </c>
      <c r="E39" s="60">
        <f>E15+E21+E27+E33</f>
        <v>0.99999999999999989</v>
      </c>
      <c r="F39" s="60"/>
      <c r="G39" s="60">
        <f>G15+G21+G27+G33</f>
        <v>1</v>
      </c>
      <c r="H39" s="2"/>
      <c r="I39" s="60">
        <f>I15+I21+I27+I33</f>
        <v>1</v>
      </c>
      <c r="J39" s="60"/>
      <c r="K39" s="60">
        <f>K15+K21+K27+K33</f>
        <v>1</v>
      </c>
      <c r="L39" s="60"/>
      <c r="M39" s="60">
        <f>M15+M21+M27+M33</f>
        <v>1</v>
      </c>
      <c r="N39" s="2"/>
      <c r="O39" s="60">
        <f>O15+O21+O27+O33</f>
        <v>1</v>
      </c>
      <c r="P39" s="2"/>
      <c r="Q39" s="60">
        <f>Q15+Q21+Q27+Q33</f>
        <v>1</v>
      </c>
      <c r="R39" s="2"/>
      <c r="S39" s="60">
        <f>S15+S21+S27+S33</f>
        <v>1</v>
      </c>
      <c r="T39" s="2"/>
      <c r="U39" s="60">
        <f>U15+U21+U27+U33</f>
        <v>1</v>
      </c>
      <c r="V39" s="2"/>
      <c r="W39" s="60">
        <f>W15+W21+W27+W33</f>
        <v>1</v>
      </c>
    </row>
    <row r="40" spans="1:24" ht="15.75">
      <c r="A40" s="57" t="s">
        <v>342</v>
      </c>
      <c r="B40" s="48"/>
      <c r="C40" s="48"/>
      <c r="D40" s="48" t="s">
        <v>83</v>
      </c>
      <c r="E40" s="60">
        <v>-4.0000000000000001E-3</v>
      </c>
      <c r="F40" s="2"/>
      <c r="G40" s="60">
        <f>ROUND(SUM(+G38-E38)/(E38),4)</f>
        <v>6.5799999999999997E-2</v>
      </c>
      <c r="H40" s="60"/>
      <c r="I40" s="60">
        <f>ROUND(SUM(+I38-G38)/(G38),4)</f>
        <v>-4.65E-2</v>
      </c>
      <c r="J40" s="60"/>
      <c r="K40" s="60">
        <f>ROUND(SUM(+K38-I38)/(I38),4)</f>
        <v>9.6699999999999994E-2</v>
      </c>
      <c r="L40" s="2"/>
      <c r="M40" s="60">
        <f>ROUND(SUM(+M38-K38)/(K38),4)</f>
        <v>-6.1999999999999998E-3</v>
      </c>
      <c r="N40" s="2"/>
      <c r="O40" s="60">
        <f>ROUND(SUM(+O38-M38)/(M38),4)</f>
        <v>0.47049999999999997</v>
      </c>
      <c r="P40" s="2"/>
      <c r="Q40" s="60">
        <f>ROUND(SUM(+Q38-O38)/(O38),4)</f>
        <v>-7.8299999999999995E-2</v>
      </c>
      <c r="R40" s="2"/>
      <c r="S40" s="60">
        <f>ROUND(SUM(+S38-Q38)/(Q38),4)</f>
        <v>-4.6699999999999998E-2</v>
      </c>
      <c r="T40" s="2"/>
      <c r="U40" s="60">
        <f>ROUND(SUM(+U38-S38)/(S38),4)</f>
        <v>0.10390000000000001</v>
      </c>
      <c r="V40" s="2"/>
      <c r="W40" s="60">
        <f>ROUND(SUM(+W38-U38)/(U38),4)</f>
        <v>8.48E-2</v>
      </c>
    </row>
    <row r="41" spans="1:24" ht="15.75">
      <c r="A41" s="57" t="s">
        <v>343</v>
      </c>
      <c r="B41" s="57"/>
      <c r="C41" s="48"/>
      <c r="D41" s="48" t="s">
        <v>83</v>
      </c>
      <c r="E41" s="59">
        <f>E17+E23+E29+E35+1</f>
        <v>3776.2793000000001</v>
      </c>
      <c r="F41" s="59"/>
      <c r="G41" s="59">
        <f>G17+G23+G29+G35</f>
        <v>4003.3332999999998</v>
      </c>
      <c r="H41" s="659"/>
      <c r="I41" s="59">
        <f>I17+I23+I29+I35</f>
        <v>3875.7435999999998</v>
      </c>
      <c r="J41" s="659"/>
      <c r="K41" s="59">
        <f>K17+K23+K29+K35-1</f>
        <v>4249.7179000000006</v>
      </c>
      <c r="L41" s="659"/>
      <c r="M41" s="59">
        <f>M17+M23+M29+M35</f>
        <v>4078.0198</v>
      </c>
      <c r="N41" s="659"/>
      <c r="O41" s="59">
        <f>O17+O23+O29+O35</f>
        <v>6117.9797999999992</v>
      </c>
      <c r="P41" s="659"/>
      <c r="Q41" s="59">
        <f>ROUND(SUM((Q38)/19.7),4)+1</f>
        <v>5668.8172999999997</v>
      </c>
      <c r="R41" s="659"/>
      <c r="S41" s="42">
        <f>ROUND(SUM((S38)/19.6),4)</f>
        <v>5430.9694</v>
      </c>
      <c r="T41" s="659"/>
      <c r="U41" s="42">
        <f>ROUND(SUM((U38)/19.9),4)</f>
        <v>5905.1256000000003</v>
      </c>
      <c r="V41" s="659"/>
      <c r="W41" s="42">
        <f>ROUND(SUM((W38)/20),4)</f>
        <v>6374</v>
      </c>
      <c r="X41" s="1407" t="s">
        <v>83</v>
      </c>
    </row>
    <row r="42" spans="1:24" ht="15.75" thickBot="1">
      <c r="A42" s="61"/>
      <c r="G42" s="62"/>
      <c r="I42" s="62"/>
      <c r="K42" s="62"/>
      <c r="M42" s="62"/>
      <c r="N42" s="62"/>
      <c r="O42" s="62"/>
      <c r="P42" s="62"/>
      <c r="Q42" s="62"/>
      <c r="R42" s="62"/>
      <c r="S42" s="62"/>
      <c r="T42" s="62"/>
      <c r="U42" s="62"/>
      <c r="V42" s="62"/>
      <c r="W42" s="62"/>
    </row>
    <row r="43" spans="1:24" ht="13.5" thickTop="1">
      <c r="E43" s="63"/>
      <c r="F43" s="63"/>
      <c r="G43" s="63"/>
      <c r="H43" s="63"/>
      <c r="J43" s="63"/>
      <c r="L43" s="63"/>
      <c r="N43" s="63"/>
    </row>
    <row r="44" spans="1:24">
      <c r="A44" s="64" t="s">
        <v>344</v>
      </c>
    </row>
    <row r="45" spans="1:24">
      <c r="A45" s="33" t="s">
        <v>83</v>
      </c>
      <c r="B45" s="39"/>
    </row>
    <row r="46" spans="1:24">
      <c r="A46" s="33" t="s">
        <v>83</v>
      </c>
      <c r="B46" s="39"/>
    </row>
    <row r="47" spans="1:24">
      <c r="A47" s="65"/>
    </row>
    <row r="48" spans="1:24">
      <c r="A48" s="33"/>
    </row>
  </sheetData>
  <pageMargins left="0.6" right="0.5" top="1" bottom="0.25" header="0" footer="0.25"/>
  <pageSetup scale="71" orientation="landscape" r:id="rId1"/>
  <headerFooter scaleWithDoc="0">
    <oddFooter>&amp;R&amp;8 74</oddFooter>
  </headerFooter>
  <customProperties>
    <customPr name="SheetOption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58"/>
  <sheetViews>
    <sheetView showGridLines="0" zoomScaleNormal="100" workbookViewId="0"/>
  </sheetViews>
  <sheetFormatPr defaultColWidth="8.77734375" defaultRowHeight="12.75"/>
  <cols>
    <col min="1" max="1" width="50.88671875" style="68" customWidth="1"/>
    <col min="2" max="2" width="2.5546875" style="68" customWidth="1"/>
    <col min="3" max="3" width="13.77734375" style="68" customWidth="1"/>
    <col min="4" max="4" width="1.21875" style="68" customWidth="1"/>
    <col min="5" max="5" width="13.77734375" style="68" customWidth="1"/>
    <col min="6" max="6" width="1.21875" style="68" customWidth="1"/>
    <col min="7" max="7" width="13.77734375" style="68" customWidth="1"/>
    <col min="8" max="8" width="1.21875" style="68" customWidth="1"/>
    <col min="9" max="9" width="13.77734375" style="68" customWidth="1"/>
    <col min="10" max="10" width="1.21875" style="68" customWidth="1"/>
    <col min="11" max="11" width="13.77734375" style="68" customWidth="1"/>
    <col min="12" max="12" width="1.21875" style="68" customWidth="1"/>
    <col min="13" max="13" width="13.77734375" style="68" customWidth="1"/>
    <col min="14" max="14" width="1.21875" style="68" customWidth="1"/>
    <col min="15" max="15" width="13.77734375" style="68" customWidth="1"/>
    <col min="16" max="16" width="1.21875" style="68" customWidth="1"/>
    <col min="17" max="17" width="13.77734375" style="68" customWidth="1"/>
    <col min="18" max="18" width="1.21875" style="68" customWidth="1"/>
    <col min="19" max="19" width="13.77734375" style="68" customWidth="1"/>
    <col min="20" max="20" width="1.21875" style="68" customWidth="1"/>
    <col min="21" max="21" width="13.77734375" style="68" customWidth="1"/>
    <col min="22" max="22" width="14.109375" style="68" customWidth="1"/>
    <col min="23" max="16384" width="8.77734375" style="68"/>
  </cols>
  <sheetData>
    <row r="1" spans="1:21" ht="15" customHeight="1">
      <c r="A1" s="342" t="s">
        <v>76</v>
      </c>
    </row>
    <row r="3" spans="1:21" ht="20.25" customHeight="1">
      <c r="A3" s="66" t="s">
        <v>77</v>
      </c>
      <c r="B3" s="67"/>
    </row>
    <row r="4" spans="1:21" ht="18" customHeight="1">
      <c r="A4" s="66" t="s">
        <v>240</v>
      </c>
      <c r="B4" s="67"/>
    </row>
    <row r="5" spans="1:21" ht="18" customHeight="1">
      <c r="A5" s="66" t="s">
        <v>345</v>
      </c>
      <c r="B5" s="67"/>
      <c r="E5" s="69"/>
      <c r="G5" s="69"/>
      <c r="H5" s="69"/>
      <c r="I5" s="69"/>
      <c r="J5" s="69"/>
      <c r="K5" s="70"/>
      <c r="L5" s="69"/>
      <c r="M5" s="68" t="s">
        <v>83</v>
      </c>
      <c r="Q5" s="70"/>
      <c r="S5" s="70"/>
      <c r="U5" s="70" t="s">
        <v>346</v>
      </c>
    </row>
    <row r="6" spans="1:21" ht="18.75" customHeight="1">
      <c r="A6" s="66" t="s">
        <v>347</v>
      </c>
      <c r="B6" s="67"/>
    </row>
    <row r="7" spans="1:21" ht="19.5" customHeight="1">
      <c r="A7" s="71" t="s">
        <v>2280</v>
      </c>
      <c r="B7" s="72"/>
      <c r="I7" s="73"/>
    </row>
    <row r="8" spans="1:21" ht="18" customHeight="1">
      <c r="A8" s="74" t="s">
        <v>165</v>
      </c>
      <c r="B8" s="67"/>
    </row>
    <row r="9" spans="1:21" ht="14.1" customHeight="1">
      <c r="A9" s="75"/>
      <c r="B9" s="75"/>
      <c r="Q9" s="76"/>
      <c r="S9" s="76"/>
      <c r="U9" s="76"/>
    </row>
    <row r="10" spans="1:21" ht="14.1" customHeight="1">
      <c r="A10" s="75"/>
      <c r="B10" s="75"/>
      <c r="C10" s="850" t="s">
        <v>217</v>
      </c>
      <c r="D10" s="770"/>
      <c r="E10" s="850" t="s">
        <v>218</v>
      </c>
      <c r="F10" s="770"/>
      <c r="G10" s="850" t="s">
        <v>219</v>
      </c>
      <c r="H10" s="770"/>
      <c r="I10" s="850" t="s">
        <v>220</v>
      </c>
      <c r="J10" s="770"/>
      <c r="K10" s="850" t="s">
        <v>221</v>
      </c>
      <c r="L10" s="770"/>
      <c r="M10" s="850" t="s">
        <v>87</v>
      </c>
      <c r="N10" s="770"/>
      <c r="O10" s="850" t="s">
        <v>86</v>
      </c>
      <c r="P10" s="770"/>
      <c r="Q10" s="850" t="s">
        <v>2117</v>
      </c>
      <c r="R10" s="770"/>
      <c r="S10" s="850" t="s">
        <v>2187</v>
      </c>
      <c r="T10" s="770"/>
      <c r="U10" s="850" t="s">
        <v>2265</v>
      </c>
    </row>
    <row r="11" spans="1:21" ht="14.1" customHeight="1">
      <c r="A11" s="74" t="s">
        <v>348</v>
      </c>
      <c r="B11" s="75"/>
      <c r="C11" s="1390"/>
      <c r="E11" s="1390"/>
      <c r="G11" s="1390"/>
      <c r="I11" s="1390"/>
    </row>
    <row r="12" spans="1:21" ht="14.1" customHeight="1">
      <c r="A12" s="462" t="s">
        <v>349</v>
      </c>
      <c r="B12" s="77" t="s">
        <v>83</v>
      </c>
      <c r="C12" s="78">
        <v>47565944</v>
      </c>
      <c r="D12" s="79"/>
      <c r="E12" s="78">
        <v>51501337</v>
      </c>
      <c r="F12" s="79"/>
      <c r="G12" s="78">
        <v>48087389</v>
      </c>
      <c r="H12" s="79"/>
      <c r="I12" s="78">
        <v>53659402</v>
      </c>
      <c r="J12" s="79"/>
      <c r="K12" s="78">
        <v>54966670</v>
      </c>
      <c r="L12" s="79"/>
      <c r="M12" s="78">
        <v>70737342</v>
      </c>
      <c r="N12" s="79"/>
      <c r="O12" s="78">
        <v>58775672</v>
      </c>
      <c r="P12" s="79"/>
      <c r="Q12" s="78">
        <v>53840077</v>
      </c>
      <c r="R12" s="79"/>
      <c r="S12" s="78">
        <v>61201732</v>
      </c>
      <c r="T12" s="79"/>
      <c r="U12" s="78">
        <f>'SCH 1'!I12</f>
        <v>67410868</v>
      </c>
    </row>
    <row r="13" spans="1:21" ht="14.1" customHeight="1">
      <c r="A13" s="80" t="s">
        <v>350</v>
      </c>
      <c r="B13" s="81" t="s">
        <v>83</v>
      </c>
      <c r="C13" s="82">
        <v>16211830</v>
      </c>
      <c r="D13" s="83"/>
      <c r="E13" s="82">
        <v>16711352</v>
      </c>
      <c r="F13" s="83"/>
      <c r="G13" s="82">
        <v>17356314</v>
      </c>
      <c r="H13" s="83"/>
      <c r="I13" s="82">
        <v>18021985</v>
      </c>
      <c r="J13" s="83"/>
      <c r="K13" s="82">
        <v>16117462</v>
      </c>
      <c r="L13" s="83"/>
      <c r="M13" s="82">
        <v>19621303</v>
      </c>
      <c r="N13" s="83"/>
      <c r="O13" s="82">
        <v>20585187</v>
      </c>
      <c r="P13" s="83"/>
      <c r="Q13" s="82">
        <v>21865577</v>
      </c>
      <c r="R13" s="83"/>
      <c r="S13" s="82">
        <v>22350009</v>
      </c>
      <c r="T13" s="83"/>
      <c r="U13" s="82">
        <f>'SCH 1'!I26</f>
        <v>23584199</v>
      </c>
    </row>
    <row r="14" spans="1:21" ht="14.1" customHeight="1">
      <c r="A14" s="80" t="s">
        <v>351</v>
      </c>
      <c r="B14" s="77" t="s">
        <v>83</v>
      </c>
      <c r="C14" s="82">
        <v>6978909</v>
      </c>
      <c r="D14" s="83"/>
      <c r="E14" s="82">
        <v>7163789</v>
      </c>
      <c r="F14" s="83"/>
      <c r="G14" s="82">
        <v>7912088</v>
      </c>
      <c r="H14" s="83"/>
      <c r="I14" s="82">
        <v>8995817</v>
      </c>
      <c r="J14" s="83"/>
      <c r="K14" s="82">
        <v>8792417</v>
      </c>
      <c r="L14" s="83"/>
      <c r="M14" s="82">
        <v>27724544</v>
      </c>
      <c r="N14" s="83"/>
      <c r="O14" s="82">
        <v>28616326</v>
      </c>
      <c r="P14" s="83"/>
      <c r="Q14" s="82">
        <v>27694267</v>
      </c>
      <c r="R14" s="83"/>
      <c r="S14" s="82">
        <v>31372345</v>
      </c>
      <c r="T14" s="83"/>
      <c r="U14" s="82">
        <f>'SCH 1'!I36</f>
        <v>33254828</v>
      </c>
    </row>
    <row r="15" spans="1:21" ht="14.1" customHeight="1">
      <c r="A15" s="80" t="s">
        <v>352</v>
      </c>
      <c r="B15" s="77" t="s">
        <v>83</v>
      </c>
      <c r="C15" s="82">
        <v>3616236</v>
      </c>
      <c r="D15" s="83"/>
      <c r="E15" s="82">
        <v>3890062</v>
      </c>
      <c r="F15" s="83"/>
      <c r="G15" s="82">
        <v>2221531</v>
      </c>
      <c r="H15" s="83"/>
      <c r="I15" s="82">
        <v>2211865</v>
      </c>
      <c r="J15" s="83"/>
      <c r="K15" s="82">
        <v>2499248</v>
      </c>
      <c r="L15" s="83"/>
      <c r="M15" s="82">
        <v>3052823</v>
      </c>
      <c r="N15" s="83"/>
      <c r="O15" s="82">
        <v>3678940</v>
      </c>
      <c r="P15" s="83"/>
      <c r="Q15" s="82">
        <v>3047556</v>
      </c>
      <c r="R15" s="83"/>
      <c r="S15" s="82">
        <v>2587591</v>
      </c>
      <c r="T15" s="83"/>
      <c r="U15" s="82">
        <f>'SCH 1'!I46</f>
        <v>3230096</v>
      </c>
    </row>
    <row r="16" spans="1:21" ht="14.1" customHeight="1">
      <c r="A16" s="80" t="s">
        <v>353</v>
      </c>
      <c r="B16" s="77" t="s">
        <v>83</v>
      </c>
      <c r="C16" s="82">
        <v>26592173</v>
      </c>
      <c r="D16" s="83"/>
      <c r="E16" s="82">
        <v>27261900</v>
      </c>
      <c r="F16" s="83"/>
      <c r="G16" s="82">
        <v>31184690</v>
      </c>
      <c r="H16" s="83"/>
      <c r="I16" s="82">
        <v>29466372</v>
      </c>
      <c r="J16" s="83"/>
      <c r="K16" s="82">
        <v>30772200</v>
      </c>
      <c r="L16" s="83"/>
      <c r="M16" s="82">
        <v>27932192</v>
      </c>
      <c r="N16" s="83"/>
      <c r="O16" s="82">
        <v>31841074</v>
      </c>
      <c r="P16" s="83"/>
      <c r="Q16" s="82">
        <v>33755089</v>
      </c>
      <c r="R16" s="83"/>
      <c r="S16" s="82">
        <v>34761661</v>
      </c>
      <c r="T16" s="83"/>
      <c r="U16" s="795">
        <f>'SCH 2'!T152</f>
        <v>40590084</v>
      </c>
    </row>
    <row r="17" spans="1:21" ht="14.1" customHeight="1">
      <c r="A17" s="561" t="s">
        <v>354</v>
      </c>
      <c r="B17" s="77" t="s">
        <v>83</v>
      </c>
      <c r="C17" s="82">
        <v>55407032</v>
      </c>
      <c r="D17" s="83"/>
      <c r="E17" s="82">
        <v>58941910</v>
      </c>
      <c r="F17" s="83"/>
      <c r="G17" s="82">
        <v>61344353</v>
      </c>
      <c r="H17" s="83"/>
      <c r="I17" s="82">
        <v>65080025</v>
      </c>
      <c r="J17" s="83"/>
      <c r="K17" s="82">
        <v>78152450</v>
      </c>
      <c r="L17" s="83"/>
      <c r="M17" s="82">
        <v>95306331</v>
      </c>
      <c r="N17" s="83"/>
      <c r="O17" s="82">
        <v>89563137</v>
      </c>
      <c r="P17" s="83"/>
      <c r="Q17" s="82">
        <v>94275750</v>
      </c>
      <c r="R17" s="83"/>
      <c r="S17" s="82">
        <v>96712449</v>
      </c>
      <c r="T17" s="83"/>
      <c r="U17" s="82">
        <f>'SCH 2'!T155</f>
        <v>98899103</v>
      </c>
    </row>
    <row r="18" spans="1:21" ht="18.75" customHeight="1">
      <c r="A18" s="84" t="s">
        <v>355</v>
      </c>
      <c r="B18" s="85" t="s">
        <v>83</v>
      </c>
      <c r="C18" s="86">
        <f>ROUND(SUM(C12:C17),1)</f>
        <v>156372124</v>
      </c>
      <c r="D18" s="87"/>
      <c r="E18" s="86">
        <f>ROUND(SUM(E12:E17),1)</f>
        <v>165470350</v>
      </c>
      <c r="F18" s="87"/>
      <c r="G18" s="86">
        <f>ROUND(SUM(G12:G17),1)</f>
        <v>168106365</v>
      </c>
      <c r="H18" s="87"/>
      <c r="I18" s="86">
        <f>ROUND(SUM(I12:I17),1)</f>
        <v>177435466</v>
      </c>
      <c r="J18" s="87"/>
      <c r="K18" s="86">
        <f>ROUND(SUM(K12:K17),1)</f>
        <v>191300447</v>
      </c>
      <c r="L18" s="87"/>
      <c r="M18" s="86">
        <f>ROUND(SUM(M12:M17),1)</f>
        <v>244374535</v>
      </c>
      <c r="N18" s="87"/>
      <c r="O18" s="86">
        <f>ROUND(SUM(O12:O17),1)</f>
        <v>233060336</v>
      </c>
      <c r="P18" s="87"/>
      <c r="Q18" s="86">
        <f>ROUND(SUM(Q12:Q17),1)</f>
        <v>234478316</v>
      </c>
      <c r="R18" s="87"/>
      <c r="S18" s="86">
        <f>ROUND(SUM(S12:S17),1)</f>
        <v>248985787</v>
      </c>
      <c r="T18" s="87"/>
      <c r="U18" s="86">
        <f>ROUND(SUM(U12:U17),1)</f>
        <v>266969178</v>
      </c>
    </row>
    <row r="19" spans="1:21" ht="12" customHeight="1">
      <c r="A19" s="80"/>
      <c r="B19" s="34"/>
      <c r="C19" s="88"/>
      <c r="D19" s="89"/>
      <c r="E19" s="88"/>
      <c r="F19" s="89"/>
      <c r="G19" s="88"/>
      <c r="H19" s="89"/>
      <c r="I19" s="88"/>
      <c r="J19" s="89"/>
      <c r="K19" s="88"/>
      <c r="L19" s="89"/>
      <c r="M19" s="88"/>
      <c r="N19" s="89"/>
      <c r="O19" s="88"/>
      <c r="P19" s="89"/>
      <c r="Q19" s="88"/>
      <c r="R19" s="89"/>
      <c r="S19" s="88"/>
      <c r="T19" s="89"/>
      <c r="U19" s="88"/>
    </row>
    <row r="20" spans="1:21" ht="14.1" customHeight="1">
      <c r="A20" s="84" t="s">
        <v>356</v>
      </c>
      <c r="B20" s="34"/>
      <c r="C20" s="90"/>
      <c r="D20" s="89"/>
      <c r="E20" s="90"/>
      <c r="F20" s="89"/>
      <c r="G20" s="90"/>
      <c r="H20" s="89"/>
      <c r="I20" s="90"/>
      <c r="J20" s="89"/>
      <c r="K20" s="90"/>
      <c r="L20" s="89"/>
      <c r="M20" s="90"/>
      <c r="N20" s="89"/>
      <c r="O20" s="90"/>
      <c r="P20" s="89"/>
      <c r="Q20" s="90"/>
      <c r="R20" s="89"/>
      <c r="S20" s="90"/>
      <c r="T20" s="89"/>
      <c r="U20" s="90"/>
    </row>
    <row r="21" spans="1:21" ht="14.1" customHeight="1">
      <c r="A21" s="80" t="s">
        <v>357</v>
      </c>
      <c r="B21" s="34"/>
      <c r="C21" s="90"/>
      <c r="D21" s="89"/>
      <c r="E21" s="90"/>
      <c r="F21" s="89"/>
      <c r="G21" s="90"/>
      <c r="H21" s="89"/>
      <c r="I21" s="90"/>
      <c r="J21" s="89"/>
      <c r="K21" s="90"/>
      <c r="L21" s="89"/>
      <c r="M21" s="90"/>
      <c r="N21" s="89"/>
      <c r="O21" s="90"/>
      <c r="P21" s="89"/>
      <c r="Q21" s="90"/>
      <c r="R21" s="89"/>
      <c r="S21" s="90"/>
      <c r="T21" s="89"/>
      <c r="U21" s="90"/>
    </row>
    <row r="22" spans="1:21" ht="14.25" customHeight="1">
      <c r="A22" s="91" t="s">
        <v>358</v>
      </c>
      <c r="B22" s="34" t="s">
        <v>83</v>
      </c>
      <c r="C22" s="82">
        <v>36143713</v>
      </c>
      <c r="D22" s="83"/>
      <c r="E22" s="82">
        <v>36311610</v>
      </c>
      <c r="F22" s="83"/>
      <c r="G22" s="82">
        <v>37838681</v>
      </c>
      <c r="H22" s="83"/>
      <c r="I22" s="82">
        <v>37846434</v>
      </c>
      <c r="J22" s="83"/>
      <c r="K22" s="82">
        <v>37035918</v>
      </c>
      <c r="L22" s="83"/>
      <c r="M22" s="848">
        <v>41769204</v>
      </c>
      <c r="N22" s="83"/>
      <c r="O22" s="848">
        <v>46041139</v>
      </c>
      <c r="P22" s="83"/>
      <c r="Q22" s="848">
        <v>49363043</v>
      </c>
      <c r="R22" s="83"/>
      <c r="S22" s="848">
        <v>51910620</v>
      </c>
      <c r="T22" s="83"/>
      <c r="U22" s="848">
        <f>+'SCH 7'!M15</f>
        <v>49243612</v>
      </c>
    </row>
    <row r="23" spans="1:21" ht="14.25" customHeight="1">
      <c r="A23" s="91" t="s">
        <v>359</v>
      </c>
      <c r="B23" s="34" t="s">
        <v>83</v>
      </c>
      <c r="C23" s="82">
        <v>323656</v>
      </c>
      <c r="D23" s="83"/>
      <c r="E23" s="82">
        <v>339773</v>
      </c>
      <c r="F23" s="83"/>
      <c r="G23" s="82">
        <v>437205</v>
      </c>
      <c r="H23" s="83"/>
      <c r="I23" s="82">
        <v>426032</v>
      </c>
      <c r="J23" s="83"/>
      <c r="K23" s="82">
        <v>205570</v>
      </c>
      <c r="L23" s="83"/>
      <c r="M23" s="848">
        <v>382749</v>
      </c>
      <c r="N23" s="83"/>
      <c r="O23" s="848">
        <v>501266</v>
      </c>
      <c r="P23" s="83"/>
      <c r="Q23" s="848">
        <v>835410</v>
      </c>
      <c r="R23" s="83"/>
      <c r="S23" s="848">
        <v>867713</v>
      </c>
      <c r="T23" s="83"/>
      <c r="U23" s="848">
        <f>+'SCH 7'!M20</f>
        <v>603586</v>
      </c>
    </row>
    <row r="24" spans="1:21" ht="14.25" customHeight="1">
      <c r="A24" s="91" t="s">
        <v>360</v>
      </c>
      <c r="B24" s="34" t="s">
        <v>83</v>
      </c>
      <c r="C24" s="82">
        <v>1706128</v>
      </c>
      <c r="D24" s="83"/>
      <c r="E24" s="82">
        <v>1825069</v>
      </c>
      <c r="F24" s="83"/>
      <c r="G24" s="82">
        <v>2256612</v>
      </c>
      <c r="H24" s="83"/>
      <c r="I24" s="82">
        <v>2171966</v>
      </c>
      <c r="J24" s="83"/>
      <c r="K24" s="82">
        <v>6016766</v>
      </c>
      <c r="L24" s="83"/>
      <c r="M24" s="848">
        <v>2304861</v>
      </c>
      <c r="N24" s="83"/>
      <c r="O24" s="848">
        <v>2609775</v>
      </c>
      <c r="P24" s="83"/>
      <c r="Q24" s="848">
        <v>2071756</v>
      </c>
      <c r="R24" s="83"/>
      <c r="S24" s="848">
        <v>2168117</v>
      </c>
      <c r="T24" s="83"/>
      <c r="U24" s="848">
        <f>+'SCH 7'!M26</f>
        <v>2236059</v>
      </c>
    </row>
    <row r="25" spans="1:21" ht="14.25" customHeight="1">
      <c r="A25" s="91" t="s">
        <v>361</v>
      </c>
      <c r="B25" s="34" t="s">
        <v>83</v>
      </c>
      <c r="C25" s="82"/>
      <c r="D25" s="83"/>
      <c r="E25" s="82"/>
      <c r="F25" s="83"/>
      <c r="G25" s="82"/>
      <c r="H25" s="83"/>
      <c r="I25" s="82"/>
      <c r="J25" s="83"/>
      <c r="K25" s="82"/>
      <c r="L25" s="83"/>
      <c r="M25" s="848"/>
      <c r="N25" s="83"/>
      <c r="O25" s="848"/>
      <c r="P25" s="83"/>
      <c r="Q25" s="848"/>
      <c r="R25" s="83"/>
      <c r="S25" s="848"/>
      <c r="T25" s="83"/>
      <c r="U25" s="848"/>
    </row>
    <row r="26" spans="1:21" ht="14.25" customHeight="1">
      <c r="A26" s="92" t="s">
        <v>362</v>
      </c>
      <c r="B26" s="34" t="s">
        <v>83</v>
      </c>
      <c r="C26" s="82">
        <v>52441101</v>
      </c>
      <c r="D26" s="83"/>
      <c r="E26" s="82">
        <v>56641472</v>
      </c>
      <c r="F26" s="83"/>
      <c r="G26" s="82">
        <v>59753089</v>
      </c>
      <c r="H26" s="83"/>
      <c r="I26" s="82">
        <v>63490463</v>
      </c>
      <c r="J26" s="83"/>
      <c r="K26" s="82">
        <v>63600848</v>
      </c>
      <c r="L26" s="83"/>
      <c r="M26" s="848">
        <v>72116816</v>
      </c>
      <c r="N26" s="83"/>
      <c r="O26" s="848">
        <v>80323575</v>
      </c>
      <c r="P26" s="83"/>
      <c r="Q26" s="848">
        <v>88468593</v>
      </c>
      <c r="R26" s="83"/>
      <c r="S26" s="848">
        <v>86416359</v>
      </c>
      <c r="T26" s="83"/>
      <c r="U26" s="848">
        <f>+'SCH 7'!M29</f>
        <v>96578793</v>
      </c>
    </row>
    <row r="27" spans="1:21" ht="14.25" customHeight="1">
      <c r="A27" s="353" t="s">
        <v>363</v>
      </c>
      <c r="B27" s="34" t="s">
        <v>83</v>
      </c>
      <c r="C27" s="82">
        <v>9059103</v>
      </c>
      <c r="D27" s="83"/>
      <c r="E27" s="82">
        <v>10136319</v>
      </c>
      <c r="F27" s="83"/>
      <c r="G27" s="82">
        <v>10375088</v>
      </c>
      <c r="H27" s="83"/>
      <c r="I27" s="82">
        <v>10448786</v>
      </c>
      <c r="J27" s="83"/>
      <c r="K27" s="82">
        <v>10820431</v>
      </c>
      <c r="L27" s="83"/>
      <c r="M27" s="848">
        <v>12303061</v>
      </c>
      <c r="N27" s="83"/>
      <c r="O27" s="848">
        <v>13656042</v>
      </c>
      <c r="P27" s="83"/>
      <c r="Q27" s="848">
        <v>17407527</v>
      </c>
      <c r="R27" s="83"/>
      <c r="S27" s="848">
        <v>21992295</v>
      </c>
      <c r="T27" s="83"/>
      <c r="U27" s="848">
        <f>+'SCH 7'!M30+'SCH 7'!M32+'SCH 7'!M31</f>
        <v>24346202</v>
      </c>
    </row>
    <row r="28" spans="1:21" ht="14.25" customHeight="1">
      <c r="A28" s="353" t="s">
        <v>364</v>
      </c>
      <c r="B28" s="34" t="s">
        <v>83</v>
      </c>
      <c r="C28" s="82">
        <v>1715641</v>
      </c>
      <c r="D28" s="83"/>
      <c r="E28" s="82">
        <v>1794205</v>
      </c>
      <c r="F28" s="83"/>
      <c r="G28" s="82">
        <v>1593457</v>
      </c>
      <c r="H28" s="83"/>
      <c r="I28" s="82">
        <v>1853770</v>
      </c>
      <c r="J28" s="83"/>
      <c r="K28" s="82">
        <v>2358389</v>
      </c>
      <c r="L28" s="83"/>
      <c r="M28" s="848">
        <v>2348332</v>
      </c>
      <c r="N28" s="83"/>
      <c r="O28" s="848">
        <v>3804946</v>
      </c>
      <c r="P28" s="83"/>
      <c r="Q28" s="848">
        <v>5065767</v>
      </c>
      <c r="R28" s="83"/>
      <c r="S28" s="848">
        <v>5141626</v>
      </c>
      <c r="T28" s="83"/>
      <c r="U28" s="848">
        <f>+'SCH 7'!M39</f>
        <v>4264812</v>
      </c>
    </row>
    <row r="29" spans="1:21" ht="14.25" customHeight="1">
      <c r="A29" s="353" t="s">
        <v>365</v>
      </c>
      <c r="B29" s="34" t="s">
        <v>83</v>
      </c>
      <c r="C29" s="82">
        <v>7259655</v>
      </c>
      <c r="D29" s="83"/>
      <c r="E29" s="82">
        <v>7500534</v>
      </c>
      <c r="F29" s="83"/>
      <c r="G29" s="82">
        <v>8076392</v>
      </c>
      <c r="H29" s="83"/>
      <c r="I29" s="82">
        <v>7593504</v>
      </c>
      <c r="J29" s="83"/>
      <c r="K29" s="82">
        <v>7715346</v>
      </c>
      <c r="L29" s="83"/>
      <c r="M29" s="848">
        <v>13307051</v>
      </c>
      <c r="N29" s="83"/>
      <c r="O29" s="848">
        <v>12199654</v>
      </c>
      <c r="P29" s="83"/>
      <c r="Q29" s="848">
        <v>11621333</v>
      </c>
      <c r="R29" s="83"/>
      <c r="S29" s="848">
        <v>12640216</v>
      </c>
      <c r="T29" s="83"/>
      <c r="U29" s="848">
        <f>+'SCH 7'!M45</f>
        <v>14743003</v>
      </c>
    </row>
    <row r="30" spans="1:21" ht="14.25" customHeight="1">
      <c r="A30" s="353" t="s">
        <v>366</v>
      </c>
      <c r="B30" s="34" t="s">
        <v>83</v>
      </c>
      <c r="C30" s="82">
        <v>1087080</v>
      </c>
      <c r="D30" s="83"/>
      <c r="E30" s="82">
        <v>1202054</v>
      </c>
      <c r="F30" s="83"/>
      <c r="G30" s="82">
        <v>1328131</v>
      </c>
      <c r="H30" s="83"/>
      <c r="I30" s="82">
        <v>1114267</v>
      </c>
      <c r="J30" s="83"/>
      <c r="K30" s="82">
        <v>860636</v>
      </c>
      <c r="L30" s="83"/>
      <c r="M30" s="848">
        <v>1520370</v>
      </c>
      <c r="N30" s="83"/>
      <c r="O30" s="848">
        <v>1611249</v>
      </c>
      <c r="P30" s="83"/>
      <c r="Q30" s="848">
        <v>1613610</v>
      </c>
      <c r="R30" s="83"/>
      <c r="S30" s="848">
        <v>1850966</v>
      </c>
      <c r="T30" s="83"/>
      <c r="U30" s="848">
        <f>+'SCH 7'!M50</f>
        <v>2093320</v>
      </c>
    </row>
    <row r="31" spans="1:21" ht="14.25" customHeight="1">
      <c r="A31" s="353" t="s">
        <v>367</v>
      </c>
      <c r="B31" s="34" t="s">
        <v>83</v>
      </c>
      <c r="C31" s="82">
        <v>6600666</v>
      </c>
      <c r="D31" s="83"/>
      <c r="E31" s="82">
        <v>6243875</v>
      </c>
      <c r="F31" s="83"/>
      <c r="G31" s="82">
        <v>5773123</v>
      </c>
      <c r="H31" s="83"/>
      <c r="I31" s="82">
        <v>5173187</v>
      </c>
      <c r="J31" s="83"/>
      <c r="K31" s="82">
        <v>6157444</v>
      </c>
      <c r="L31" s="83"/>
      <c r="M31" s="848">
        <v>7885286</v>
      </c>
      <c r="N31" s="83"/>
      <c r="O31" s="848">
        <v>6907860</v>
      </c>
      <c r="P31" s="83"/>
      <c r="Q31" s="848">
        <v>6729436</v>
      </c>
      <c r="R31" s="83"/>
      <c r="S31" s="848">
        <v>7105413</v>
      </c>
      <c r="T31" s="83"/>
      <c r="U31" s="848">
        <f>+'SCH 7'!M55</f>
        <v>7174982</v>
      </c>
    </row>
    <row r="32" spans="1:21" ht="18" customHeight="1">
      <c r="A32" s="84" t="s">
        <v>368</v>
      </c>
      <c r="B32" s="34" t="s">
        <v>83</v>
      </c>
      <c r="C32" s="86">
        <f>ROUND(SUM(C22:C31),1)</f>
        <v>116336743</v>
      </c>
      <c r="D32" s="87"/>
      <c r="E32" s="86">
        <f>ROUND(SUM(E22:E31),1)</f>
        <v>121994911</v>
      </c>
      <c r="F32" s="87"/>
      <c r="G32" s="86">
        <f>ROUND(SUM(G22:G31),1)</f>
        <v>127431778</v>
      </c>
      <c r="H32" s="87"/>
      <c r="I32" s="86">
        <f>ROUND(SUM(I22:I31),1)</f>
        <v>130118409</v>
      </c>
      <c r="J32" s="87"/>
      <c r="K32" s="86">
        <f>ROUND(SUM(K22:K31),1)</f>
        <v>134771348</v>
      </c>
      <c r="L32" s="87"/>
      <c r="M32" s="86">
        <f>ROUND(SUM(M22:M31),1)</f>
        <v>153937730</v>
      </c>
      <c r="N32" s="87"/>
      <c r="O32" s="86">
        <f>ROUND(SUM(O22:O31),1)</f>
        <v>167655506</v>
      </c>
      <c r="P32" s="87"/>
      <c r="Q32" s="86">
        <f>ROUND(SUM(Q22:Q31),1)</f>
        <v>183176475</v>
      </c>
      <c r="R32" s="87"/>
      <c r="S32" s="86">
        <f>ROUND(SUM(S22:S31),1)</f>
        <v>190093325</v>
      </c>
      <c r="T32" s="87"/>
      <c r="U32" s="86">
        <f>ROUND(SUM(U22:U31),1)</f>
        <v>201284369</v>
      </c>
    </row>
    <row r="33" spans="1:21" ht="10.5" customHeight="1">
      <c r="A33" s="84"/>
      <c r="B33" s="34"/>
      <c r="C33" s="82"/>
      <c r="D33" s="83"/>
      <c r="E33" s="82"/>
      <c r="F33" s="83"/>
      <c r="G33" s="82"/>
      <c r="H33" s="83"/>
      <c r="I33" s="82"/>
      <c r="J33" s="83"/>
      <c r="K33" s="82"/>
      <c r="L33" s="83"/>
      <c r="M33" s="82"/>
      <c r="N33" s="83"/>
      <c r="O33" s="82"/>
      <c r="P33" s="83"/>
      <c r="Q33" s="82"/>
      <c r="R33" s="83"/>
      <c r="S33" s="82"/>
      <c r="T33" s="83"/>
      <c r="U33" s="82"/>
    </row>
    <row r="34" spans="1:21" ht="14.1" customHeight="1">
      <c r="A34" s="80" t="s">
        <v>369</v>
      </c>
      <c r="B34" s="34"/>
      <c r="C34" s="90"/>
      <c r="D34" s="89"/>
      <c r="E34" s="90"/>
      <c r="F34" s="89"/>
      <c r="G34" s="90"/>
      <c r="H34" s="89"/>
      <c r="I34" s="90"/>
      <c r="J34" s="89"/>
      <c r="K34" s="90"/>
      <c r="L34" s="89"/>
      <c r="M34" s="90"/>
      <c r="N34" s="89"/>
      <c r="O34" s="90"/>
      <c r="P34" s="89"/>
      <c r="Q34" s="90"/>
      <c r="R34" s="89"/>
      <c r="S34" s="90"/>
      <c r="T34" s="89"/>
      <c r="U34" s="90"/>
    </row>
    <row r="35" spans="1:21" ht="14.1" customHeight="1">
      <c r="A35" s="561" t="s">
        <v>2142</v>
      </c>
      <c r="B35" s="77" t="s">
        <v>83</v>
      </c>
      <c r="C35" s="82">
        <v>13723534</v>
      </c>
      <c r="D35" s="83"/>
      <c r="E35" s="82">
        <v>13837589</v>
      </c>
      <c r="F35" s="83"/>
      <c r="G35" s="82">
        <v>14324727</v>
      </c>
      <c r="H35" s="83"/>
      <c r="I35" s="82">
        <v>14726504</v>
      </c>
      <c r="J35" s="83"/>
      <c r="K35" s="82">
        <v>14792082</v>
      </c>
      <c r="L35" s="83"/>
      <c r="M35" s="848">
        <v>15094133</v>
      </c>
      <c r="N35" s="83"/>
      <c r="O35" s="848">
        <v>15544527</v>
      </c>
      <c r="P35" s="83"/>
      <c r="Q35" s="848">
        <v>16526427</v>
      </c>
      <c r="R35" s="83"/>
      <c r="S35" s="848">
        <v>17709212</v>
      </c>
      <c r="T35" s="83"/>
      <c r="U35" s="848">
        <f>+'SCH 21'!W102+'SCH 22'!W87+'SCH 23'!W65</f>
        <v>19191141</v>
      </c>
    </row>
    <row r="36" spans="1:21" ht="14.1" customHeight="1">
      <c r="A36" s="561" t="s">
        <v>370</v>
      </c>
      <c r="B36" s="77" t="s">
        <v>83</v>
      </c>
      <c r="C36" s="82">
        <v>6958850</v>
      </c>
      <c r="D36" s="83"/>
      <c r="E36" s="82">
        <v>7019728</v>
      </c>
      <c r="F36" s="83"/>
      <c r="G36" s="82">
        <v>6764020</v>
      </c>
      <c r="H36" s="83"/>
      <c r="I36" s="82">
        <v>7477130</v>
      </c>
      <c r="J36" s="83"/>
      <c r="K36" s="82">
        <v>7375679</v>
      </c>
      <c r="L36" s="83"/>
      <c r="M36" s="848">
        <v>9279516</v>
      </c>
      <c r="N36" s="83"/>
      <c r="O36" s="848">
        <v>7979865</v>
      </c>
      <c r="P36" s="83"/>
      <c r="Q36" s="848">
        <v>8387352</v>
      </c>
      <c r="R36" s="83"/>
      <c r="S36" s="848">
        <v>9472998</v>
      </c>
      <c r="T36" s="83"/>
      <c r="U36" s="260">
        <f>+'SCH 21'!Y102+'SCH 22'!Y87+'SCH 23'!Y65+'SCH 24'!C31</f>
        <v>10059398</v>
      </c>
    </row>
    <row r="37" spans="1:21" ht="14.1" customHeight="1">
      <c r="A37" s="80" t="s">
        <v>371</v>
      </c>
      <c r="B37" s="77" t="s">
        <v>83</v>
      </c>
      <c r="C37" s="82">
        <v>7926960</v>
      </c>
      <c r="D37" s="83"/>
      <c r="E37" s="82">
        <v>8174647</v>
      </c>
      <c r="F37" s="83"/>
      <c r="G37" s="82">
        <v>8624718</v>
      </c>
      <c r="H37" s="83"/>
      <c r="I37" s="82">
        <v>8756793</v>
      </c>
      <c r="J37" s="83"/>
      <c r="K37" s="82">
        <v>9259466</v>
      </c>
      <c r="L37" s="83"/>
      <c r="M37" s="848">
        <v>11060254</v>
      </c>
      <c r="N37" s="83"/>
      <c r="O37" s="848">
        <v>10588008</v>
      </c>
      <c r="P37" s="83"/>
      <c r="Q37" s="848">
        <v>11108103</v>
      </c>
      <c r="R37" s="83"/>
      <c r="S37" s="848">
        <v>10861127</v>
      </c>
      <c r="T37" s="83"/>
      <c r="U37" s="848">
        <f>+'SCH 21'!AA102+'SCH 22'!AA87+'SCH 23'!AA65</f>
        <v>12262024</v>
      </c>
    </row>
    <row r="38" spans="1:21" ht="14.1" customHeight="1">
      <c r="A38" s="462" t="s">
        <v>2351</v>
      </c>
      <c r="B38" s="77" t="s">
        <v>83</v>
      </c>
      <c r="C38" s="82">
        <v>5513783</v>
      </c>
      <c r="D38" s="83"/>
      <c r="E38" s="82">
        <v>5872838</v>
      </c>
      <c r="F38" s="83"/>
      <c r="G38" s="82">
        <v>6698565</v>
      </c>
      <c r="H38" s="83"/>
      <c r="I38" s="82">
        <v>4916091</v>
      </c>
      <c r="J38" s="83"/>
      <c r="K38" s="82">
        <v>13298477</v>
      </c>
      <c r="L38" s="83"/>
      <c r="M38" s="848">
        <v>12587208</v>
      </c>
      <c r="N38" s="83"/>
      <c r="O38" s="848">
        <v>10480899</v>
      </c>
      <c r="P38" s="83"/>
      <c r="Q38" s="848">
        <v>6996592</v>
      </c>
      <c r="R38" s="83"/>
      <c r="S38" s="848">
        <v>3775696</v>
      </c>
      <c r="T38" s="83"/>
      <c r="U38" s="848">
        <f>+'SCH 24'!E31</f>
        <v>5749607</v>
      </c>
    </row>
    <row r="39" spans="1:21" ht="14.1" customHeight="1">
      <c r="A39" s="561" t="s">
        <v>372</v>
      </c>
      <c r="B39" s="77" t="s">
        <v>83</v>
      </c>
      <c r="C39" s="82">
        <v>6555395</v>
      </c>
      <c r="D39" s="83"/>
      <c r="E39" s="82">
        <v>6843884</v>
      </c>
      <c r="F39" s="83"/>
      <c r="G39" s="82">
        <v>7031248</v>
      </c>
      <c r="H39" s="83"/>
      <c r="I39" s="82">
        <v>6985439</v>
      </c>
      <c r="J39" s="83"/>
      <c r="K39" s="82">
        <v>7090029</v>
      </c>
      <c r="L39" s="83"/>
      <c r="M39" s="260">
        <v>7380480</v>
      </c>
      <c r="N39" s="83"/>
      <c r="O39" s="260">
        <v>8212242</v>
      </c>
      <c r="P39" s="83"/>
      <c r="Q39" s="260">
        <v>8672357</v>
      </c>
      <c r="R39" s="83"/>
      <c r="S39" s="260">
        <v>9558951</v>
      </c>
      <c r="T39" s="83"/>
      <c r="U39" s="260">
        <f>+'SCH 25 '!U62+'SCH 26'!U28</f>
        <v>10404340</v>
      </c>
    </row>
    <row r="40" spans="1:21" ht="18" customHeight="1">
      <c r="A40" s="84" t="s">
        <v>373</v>
      </c>
      <c r="B40" s="85" t="s">
        <v>83</v>
      </c>
      <c r="C40" s="86">
        <f>ROUND(SUM(C32:C39),1)</f>
        <v>157015265</v>
      </c>
      <c r="D40" s="87"/>
      <c r="E40" s="86">
        <f>ROUND(SUM(E32:E39),1)</f>
        <v>163743597</v>
      </c>
      <c r="F40" s="87"/>
      <c r="G40" s="86">
        <f>ROUND(SUM(G32:G39),1)</f>
        <v>170875056</v>
      </c>
      <c r="H40" s="87"/>
      <c r="I40" s="86">
        <f>ROUND(SUM(I32:I39),1)</f>
        <v>172980366</v>
      </c>
      <c r="J40" s="87"/>
      <c r="K40" s="86">
        <f>ROUND(SUM(K32:K39),1)</f>
        <v>186587081</v>
      </c>
      <c r="L40" s="87"/>
      <c r="M40" s="86">
        <f>ROUND(SUM(M32:M39),1)</f>
        <v>209339321</v>
      </c>
      <c r="N40" s="87"/>
      <c r="O40" s="86">
        <f>ROUND(SUM(O32:O39),1)</f>
        <v>220461047</v>
      </c>
      <c r="P40" s="87"/>
      <c r="Q40" s="86">
        <f>ROUND(SUM(Q32:Q39),1)</f>
        <v>234867306</v>
      </c>
      <c r="R40" s="87"/>
      <c r="S40" s="86">
        <f>ROUND(SUM(S32:S39),1)</f>
        <v>241471309</v>
      </c>
      <c r="T40" s="87"/>
      <c r="U40" s="86">
        <f>ROUND(SUM(U32:U39),1)</f>
        <v>258950879</v>
      </c>
    </row>
    <row r="41" spans="1:21" ht="15" customHeight="1">
      <c r="A41" s="84"/>
      <c r="B41" s="35"/>
      <c r="C41" s="86"/>
      <c r="D41" s="87"/>
      <c r="E41" s="86"/>
      <c r="F41" s="87"/>
      <c r="G41" s="86"/>
      <c r="H41" s="87"/>
      <c r="I41" s="86"/>
      <c r="J41" s="87"/>
      <c r="K41" s="86"/>
      <c r="L41" s="87"/>
      <c r="M41" s="86"/>
      <c r="N41" s="87"/>
      <c r="O41" s="86"/>
      <c r="P41" s="87"/>
      <c r="Q41" s="86"/>
      <c r="R41" s="87"/>
      <c r="S41" s="86"/>
      <c r="T41" s="87"/>
      <c r="U41" s="86"/>
    </row>
    <row r="42" spans="1:21" ht="15.75" customHeight="1">
      <c r="A42" s="84" t="s">
        <v>374</v>
      </c>
      <c r="B42" s="85" t="s">
        <v>83</v>
      </c>
      <c r="C42" s="93">
        <f>ROUND(SUM(C18-C40),1)</f>
        <v>-643141</v>
      </c>
      <c r="D42" s="87"/>
      <c r="E42" s="93">
        <f>ROUND(SUM(E18-E40),1)</f>
        <v>1726753</v>
      </c>
      <c r="F42" s="87"/>
      <c r="G42" s="93">
        <f>ROUND(SUM(G18-G40),1)</f>
        <v>-2768691</v>
      </c>
      <c r="H42" s="87"/>
      <c r="I42" s="93">
        <f>ROUND(SUM(I18-I40),1)</f>
        <v>4455100</v>
      </c>
      <c r="J42" s="87"/>
      <c r="K42" s="93">
        <f>ROUND(SUM(K18-K40),1)</f>
        <v>4713366</v>
      </c>
      <c r="L42" s="87"/>
      <c r="M42" s="93">
        <f>ROUND(SUM(M18-M40),1)</f>
        <v>35035214</v>
      </c>
      <c r="N42" s="87"/>
      <c r="O42" s="93">
        <f>ROUND(SUM(O18-O40),1)</f>
        <v>12599289</v>
      </c>
      <c r="P42" s="87"/>
      <c r="Q42" s="93">
        <f>ROUND(SUM(Q18-Q40),1)</f>
        <v>-388990</v>
      </c>
      <c r="R42" s="87"/>
      <c r="S42" s="93">
        <f>ROUND(SUM(S18-S40),1)</f>
        <v>7514478</v>
      </c>
      <c r="T42" s="87"/>
      <c r="U42" s="93">
        <f>ROUND(SUM(U18-U40),1)</f>
        <v>8018299</v>
      </c>
    </row>
    <row r="43" spans="1:21" ht="15.75">
      <c r="A43" s="84"/>
      <c r="B43" s="34"/>
      <c r="C43" s="88"/>
      <c r="D43" s="89"/>
      <c r="E43" s="88"/>
      <c r="F43" s="89"/>
      <c r="G43" s="88"/>
      <c r="H43" s="89"/>
      <c r="I43" s="88"/>
      <c r="J43" s="89"/>
      <c r="K43" s="88"/>
      <c r="L43" s="89"/>
      <c r="M43" s="88"/>
      <c r="N43" s="89"/>
      <c r="O43" s="88"/>
      <c r="P43" s="89"/>
      <c r="Q43" s="88"/>
      <c r="R43" s="89"/>
      <c r="S43" s="88"/>
      <c r="T43" s="89"/>
      <c r="U43" s="88"/>
    </row>
    <row r="44" spans="1:21" ht="14.1" customHeight="1">
      <c r="A44" s="84" t="s">
        <v>375</v>
      </c>
      <c r="B44" s="34"/>
      <c r="C44" s="90"/>
      <c r="D44" s="89"/>
      <c r="E44" s="90"/>
      <c r="F44" s="89"/>
      <c r="G44" s="90"/>
      <c r="H44" s="89"/>
      <c r="I44" s="90"/>
      <c r="J44" s="89"/>
      <c r="K44" s="90"/>
      <c r="L44" s="89"/>
      <c r="M44" s="90"/>
      <c r="N44" s="89"/>
      <c r="O44" s="90"/>
      <c r="P44" s="89"/>
      <c r="Q44" s="90"/>
      <c r="R44" s="89"/>
      <c r="S44" s="90"/>
      <c r="T44" s="89"/>
      <c r="U44" s="90"/>
    </row>
    <row r="45" spans="1:21" ht="14.1" customHeight="1">
      <c r="A45" s="561" t="s">
        <v>376</v>
      </c>
      <c r="B45" s="77" t="s">
        <v>83</v>
      </c>
      <c r="C45" s="82">
        <v>0</v>
      </c>
      <c r="D45" s="83"/>
      <c r="E45" s="82">
        <v>160369</v>
      </c>
      <c r="F45" s="83"/>
      <c r="G45" s="82">
        <v>132900</v>
      </c>
      <c r="H45" s="83"/>
      <c r="I45" s="82">
        <v>0</v>
      </c>
      <c r="J45" s="83"/>
      <c r="K45" s="82">
        <v>202642</v>
      </c>
      <c r="L45" s="83"/>
      <c r="M45" s="82">
        <v>0</v>
      </c>
      <c r="N45" s="83"/>
      <c r="O45" s="82">
        <v>0</v>
      </c>
      <c r="P45" s="83"/>
      <c r="Q45" s="82">
        <v>504981</v>
      </c>
      <c r="R45" s="83"/>
      <c r="S45" s="82">
        <v>386402</v>
      </c>
      <c r="T45" s="83"/>
      <c r="U45" s="82">
        <f>+'SCH 2'!T158</f>
        <v>0</v>
      </c>
    </row>
    <row r="46" spans="1:21" ht="14.1" customHeight="1">
      <c r="A46" s="80" t="s">
        <v>377</v>
      </c>
      <c r="B46" s="77" t="s">
        <v>83</v>
      </c>
      <c r="C46" s="82">
        <v>31668311</v>
      </c>
      <c r="D46" s="83"/>
      <c r="E46" s="82">
        <v>33063685</v>
      </c>
      <c r="F46" s="83"/>
      <c r="G46" s="82">
        <v>38730322</v>
      </c>
      <c r="H46" s="83"/>
      <c r="I46" s="82">
        <v>45464700</v>
      </c>
      <c r="J46" s="83"/>
      <c r="K46" s="82">
        <v>37288898</v>
      </c>
      <c r="L46" s="83"/>
      <c r="M46" s="82">
        <v>61298258</v>
      </c>
      <c r="N46" s="83"/>
      <c r="O46" s="82">
        <v>52323876</v>
      </c>
      <c r="P46" s="83"/>
      <c r="Q46" s="82">
        <v>52431421</v>
      </c>
      <c r="R46" s="83"/>
      <c r="S46" s="82">
        <v>64695755</v>
      </c>
      <c r="T46" s="83"/>
      <c r="U46" s="82">
        <f>'SCH 2'!T159</f>
        <v>65704883</v>
      </c>
    </row>
    <row r="47" spans="1:21" ht="14.1" customHeight="1">
      <c r="A47" s="80" t="s">
        <v>378</v>
      </c>
      <c r="B47" s="77" t="s">
        <v>83</v>
      </c>
      <c r="C47" s="82">
        <v>-31730590</v>
      </c>
      <c r="D47" s="83"/>
      <c r="E47" s="82">
        <v>-33306520</v>
      </c>
      <c r="F47" s="83"/>
      <c r="G47" s="82">
        <v>-38868505</v>
      </c>
      <c r="H47" s="83"/>
      <c r="I47" s="82">
        <v>-45610072</v>
      </c>
      <c r="J47" s="83"/>
      <c r="K47" s="82">
        <v>-37541026</v>
      </c>
      <c r="L47" s="83"/>
      <c r="M47" s="848">
        <v>-61535569</v>
      </c>
      <c r="N47" s="83"/>
      <c r="O47" s="848">
        <v>-52516422</v>
      </c>
      <c r="P47" s="83"/>
      <c r="Q47" s="848">
        <v>-52590938</v>
      </c>
      <c r="R47" s="83"/>
      <c r="S47" s="848">
        <v>-64812402</v>
      </c>
      <c r="T47" s="83"/>
      <c r="U47" s="848">
        <v>-72411836</v>
      </c>
    </row>
    <row r="48" spans="1:21" ht="18.75" customHeight="1">
      <c r="A48" s="84" t="s">
        <v>379</v>
      </c>
      <c r="B48" s="85" t="s">
        <v>83</v>
      </c>
      <c r="C48" s="86">
        <f>ROUND(SUM(C45:C47),1)</f>
        <v>-62279</v>
      </c>
      <c r="D48" s="87"/>
      <c r="E48" s="86">
        <f>ROUND(SUM(E45:E47),1)</f>
        <v>-82466</v>
      </c>
      <c r="F48" s="87"/>
      <c r="G48" s="86">
        <f>ROUND(SUM(G45:G47),1)</f>
        <v>-5283</v>
      </c>
      <c r="H48" s="87"/>
      <c r="I48" s="86">
        <f>ROUND(SUM(I45:I47),1)</f>
        <v>-145372</v>
      </c>
      <c r="J48" s="87"/>
      <c r="K48" s="86">
        <f>ROUND(SUM(K45:K47),1)</f>
        <v>-49486</v>
      </c>
      <c r="L48" s="87"/>
      <c r="M48" s="86">
        <f>ROUND(SUM(M45:M47),1)</f>
        <v>-237311</v>
      </c>
      <c r="N48" s="87"/>
      <c r="O48" s="86">
        <f>ROUND(SUM(O45:O47),1)</f>
        <v>-192546</v>
      </c>
      <c r="P48" s="87"/>
      <c r="Q48" s="86">
        <f>ROUND(SUM(Q45:Q47),1)</f>
        <v>345464</v>
      </c>
      <c r="R48" s="87"/>
      <c r="S48" s="86">
        <f>ROUND(SUM(S45:S47),1)</f>
        <v>269755</v>
      </c>
      <c r="T48" s="87"/>
      <c r="U48" s="86">
        <f>ROUND(SUM(U45:U47),1)</f>
        <v>-6706953</v>
      </c>
    </row>
    <row r="49" spans="1:21" ht="15" customHeight="1">
      <c r="A49" s="80"/>
      <c r="B49" s="34"/>
      <c r="C49" s="88"/>
      <c r="D49" s="89"/>
      <c r="E49" s="88"/>
      <c r="F49" s="89"/>
      <c r="G49" s="88"/>
      <c r="H49" s="89"/>
      <c r="I49" s="88"/>
      <c r="J49" s="89"/>
      <c r="K49" s="88"/>
      <c r="L49" s="89"/>
      <c r="M49" s="88"/>
      <c r="N49" s="89"/>
      <c r="O49" s="88"/>
      <c r="P49" s="89"/>
      <c r="Q49" s="88"/>
      <c r="R49" s="89"/>
      <c r="S49" s="88"/>
      <c r="T49" s="89"/>
      <c r="U49" s="88"/>
    </row>
    <row r="50" spans="1:21" ht="15.75" customHeight="1">
      <c r="A50" s="94" t="s">
        <v>380</v>
      </c>
      <c r="B50" s="35"/>
      <c r="C50" s="90"/>
      <c r="D50" s="89"/>
      <c r="E50" s="90"/>
      <c r="F50" s="89"/>
      <c r="G50" s="90"/>
      <c r="H50" s="89"/>
      <c r="I50" s="90"/>
      <c r="J50" s="89"/>
      <c r="K50" s="90"/>
      <c r="L50" s="89"/>
      <c r="M50" s="90"/>
      <c r="N50" s="89"/>
      <c r="O50" s="90"/>
      <c r="P50" s="89"/>
      <c r="Q50" s="90"/>
      <c r="R50" s="89"/>
      <c r="S50" s="90"/>
      <c r="T50" s="89"/>
      <c r="U50" s="90"/>
    </row>
    <row r="51" spans="1:21" ht="15.75">
      <c r="A51" s="84" t="s">
        <v>381</v>
      </c>
      <c r="B51" s="35"/>
      <c r="C51" s="90"/>
      <c r="D51" s="89"/>
      <c r="E51" s="90"/>
      <c r="F51" s="89"/>
      <c r="G51" s="90"/>
      <c r="H51" s="89"/>
      <c r="I51" s="90"/>
      <c r="J51" s="89"/>
      <c r="K51" s="90"/>
      <c r="L51" s="89"/>
      <c r="M51" s="90"/>
      <c r="N51" s="89"/>
      <c r="O51" s="90"/>
      <c r="P51" s="89"/>
      <c r="Q51" s="90"/>
      <c r="R51" s="89"/>
      <c r="S51" s="90"/>
      <c r="T51" s="89"/>
      <c r="U51" s="90"/>
    </row>
    <row r="52" spans="1:21" ht="14.1" customHeight="1">
      <c r="A52" s="84" t="s">
        <v>382</v>
      </c>
      <c r="B52" s="85" t="s">
        <v>83</v>
      </c>
      <c r="C52" s="93">
        <f>ROUND(SUM(C42+C48),1)</f>
        <v>-705420</v>
      </c>
      <c r="D52" s="87"/>
      <c r="E52" s="93">
        <f>ROUND(SUM(E42+E48),1)</f>
        <v>1644287</v>
      </c>
      <c r="F52" s="87"/>
      <c r="G52" s="93">
        <f>ROUND(SUM(G42+G48),1)</f>
        <v>-2773974</v>
      </c>
      <c r="H52" s="87"/>
      <c r="I52" s="93">
        <f>ROUND(SUM(I42+I48),1)</f>
        <v>4309728</v>
      </c>
      <c r="J52" s="87"/>
      <c r="K52" s="93">
        <f>ROUND(SUM(K42+K48),1)</f>
        <v>4663880</v>
      </c>
      <c r="L52" s="87"/>
      <c r="M52" s="93">
        <f>ROUND(SUM(M42+M48),1)</f>
        <v>34797903</v>
      </c>
      <c r="N52" s="87"/>
      <c r="O52" s="93">
        <f>ROUND(SUM(O42+O48),1)</f>
        <v>12406743</v>
      </c>
      <c r="P52" s="87"/>
      <c r="Q52" s="93">
        <f>ROUND(SUM(Q42+Q48),1)</f>
        <v>-43526</v>
      </c>
      <c r="R52" s="87"/>
      <c r="S52" s="93">
        <f>ROUND(SUM(S42+S48),1)</f>
        <v>7784233</v>
      </c>
      <c r="T52" s="87"/>
      <c r="U52" s="93">
        <f>ROUND(SUM(U42+U48),1)</f>
        <v>1311346</v>
      </c>
    </row>
    <row r="53" spans="1:21" ht="8.1" customHeight="1">
      <c r="A53" s="84"/>
      <c r="B53" s="35"/>
      <c r="C53" s="93"/>
      <c r="D53" s="87"/>
      <c r="E53" s="93"/>
      <c r="F53" s="87"/>
      <c r="G53" s="93"/>
      <c r="H53" s="87"/>
      <c r="I53" s="93"/>
      <c r="J53" s="87"/>
      <c r="K53" s="93"/>
      <c r="L53" s="87"/>
      <c r="M53" s="93"/>
      <c r="N53" s="87"/>
      <c r="O53" s="93"/>
      <c r="P53" s="87"/>
      <c r="Q53" s="93"/>
      <c r="R53" s="87"/>
      <c r="S53" s="93"/>
      <c r="T53" s="87"/>
      <c r="U53" s="93"/>
    </row>
    <row r="54" spans="1:21" ht="14.1" customHeight="1">
      <c r="A54" s="94" t="s">
        <v>383</v>
      </c>
      <c r="B54" s="35" t="s">
        <v>83</v>
      </c>
      <c r="C54" s="93">
        <v>11810121</v>
      </c>
      <c r="D54" s="87"/>
      <c r="E54" s="93">
        <v>11104701</v>
      </c>
      <c r="F54" s="87"/>
      <c r="G54" s="93">
        <v>12748988</v>
      </c>
      <c r="H54" s="87"/>
      <c r="I54" s="93">
        <v>9975014</v>
      </c>
      <c r="J54" s="87"/>
      <c r="K54" s="93">
        <v>14284742</v>
      </c>
      <c r="L54" s="87"/>
      <c r="M54" s="93">
        <v>18751091</v>
      </c>
      <c r="N54" s="87"/>
      <c r="O54" s="93">
        <v>53548994</v>
      </c>
      <c r="P54" s="87"/>
      <c r="Q54" s="93">
        <v>65955737</v>
      </c>
      <c r="R54" s="87"/>
      <c r="S54" s="93">
        <v>65912211</v>
      </c>
      <c r="T54" s="87"/>
      <c r="U54" s="93">
        <v>73696444</v>
      </c>
    </row>
    <row r="55" spans="1:21" ht="22.5" customHeight="1" thickBot="1">
      <c r="A55" s="94" t="s">
        <v>384</v>
      </c>
      <c r="B55" s="85" t="s">
        <v>83</v>
      </c>
      <c r="C55" s="95">
        <f>ROUND(SUM(C52+C54),1)</f>
        <v>11104701</v>
      </c>
      <c r="D55" s="96"/>
      <c r="E55" s="95">
        <f>ROUND(SUM(E52+E54),1)</f>
        <v>12748988</v>
      </c>
      <c r="F55" s="96"/>
      <c r="G55" s="95">
        <f>ROUND(SUM(G52+G54),1)</f>
        <v>9975014</v>
      </c>
      <c r="H55" s="97"/>
      <c r="I55" s="95">
        <f>ROUND(SUM(I52+I54),1)</f>
        <v>14284742</v>
      </c>
      <c r="J55" s="98"/>
      <c r="K55" s="95">
        <f>ROUND(SUM(K52+K54),1)</f>
        <v>18948622</v>
      </c>
      <c r="L55" s="98"/>
      <c r="M55" s="95">
        <f>ROUND(SUM(M52+M54),1)</f>
        <v>53548994</v>
      </c>
      <c r="N55" s="98"/>
      <c r="O55" s="95">
        <f>ROUND(SUM(O52+O54),1)</f>
        <v>65955737</v>
      </c>
      <c r="P55" s="98"/>
      <c r="Q55" s="95">
        <f>ROUND(SUM(Q52+Q54),1)</f>
        <v>65912211</v>
      </c>
      <c r="R55" s="98"/>
      <c r="S55" s="95">
        <f>ROUND(SUM(S52+S54),1)</f>
        <v>73696444</v>
      </c>
      <c r="T55" s="98"/>
      <c r="U55" s="95">
        <f>ROUND(SUM(U52+U54),1)</f>
        <v>75007790</v>
      </c>
    </row>
    <row r="56" spans="1:21" ht="15.75" customHeight="1" thickTop="1">
      <c r="A56" s="94"/>
      <c r="B56" s="94"/>
      <c r="C56" s="87"/>
      <c r="D56" s="96"/>
      <c r="F56" s="96"/>
      <c r="G56" s="87"/>
      <c r="H56" s="96"/>
      <c r="I56" s="87"/>
      <c r="J56" s="96"/>
      <c r="K56" s="87"/>
      <c r="L56" s="87"/>
      <c r="M56" s="96"/>
      <c r="N56" s="96"/>
      <c r="O56" s="87"/>
      <c r="P56" s="96"/>
      <c r="Q56" s="87"/>
      <c r="R56" s="96"/>
      <c r="S56" s="87"/>
      <c r="T56" s="96"/>
      <c r="U56" s="87"/>
    </row>
    <row r="57" spans="1:21" ht="14.25">
      <c r="A57" s="821" t="s">
        <v>2282</v>
      </c>
      <c r="B57" s="99"/>
    </row>
    <row r="58" spans="1:21" ht="14.25">
      <c r="B58" s="100"/>
    </row>
  </sheetData>
  <pageMargins left="0.7" right="0.5" top="0.9" bottom="0.25" header="0.5" footer="0.25"/>
  <pageSetup scale="50" orientation="landscape" r:id="rId1"/>
  <headerFooter scaleWithDoc="0">
    <oddFooter>&amp;R&amp;8 77</oddFooter>
  </headerFooter>
  <customProperties>
    <customPr name="SheetOption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62"/>
  <sheetViews>
    <sheetView showGridLines="0" zoomScaleNormal="100" workbookViewId="0"/>
  </sheetViews>
  <sheetFormatPr defaultColWidth="8.77734375" defaultRowHeight="12.75"/>
  <cols>
    <col min="1" max="1" width="51.109375" style="934" customWidth="1"/>
    <col min="2" max="2" width="1.77734375" style="934" customWidth="1"/>
    <col min="3" max="3" width="13.77734375" style="934" customWidth="1"/>
    <col min="4" max="4" width="1.109375" style="934" customWidth="1"/>
    <col min="5" max="5" width="13.77734375" style="934" customWidth="1"/>
    <col min="6" max="6" width="1.109375" style="934" customWidth="1"/>
    <col min="7" max="7" width="13.77734375" style="934" customWidth="1"/>
    <col min="8" max="8" width="1.109375" style="934" customWidth="1"/>
    <col min="9" max="9" width="13.77734375" style="934" customWidth="1"/>
    <col min="10" max="10" width="1.109375" style="934" customWidth="1"/>
    <col min="11" max="11" width="13.77734375" style="934" customWidth="1"/>
    <col min="12" max="12" width="1.109375" style="934" customWidth="1"/>
    <col min="13" max="13" width="13.77734375" style="934" customWidth="1"/>
    <col min="14" max="14" width="1.109375" style="934" customWidth="1"/>
    <col min="15" max="15" width="13.77734375" style="934" customWidth="1"/>
    <col min="16" max="16" width="1.109375" style="934" customWidth="1"/>
    <col min="17" max="17" width="13.77734375" style="934" customWidth="1"/>
    <col min="18" max="18" width="1.109375" style="934" customWidth="1"/>
    <col min="19" max="19" width="13.77734375" style="934" customWidth="1"/>
    <col min="20" max="20" width="1.109375" style="934" customWidth="1"/>
    <col min="21" max="21" width="13.77734375" style="934" customWidth="1"/>
    <col min="22" max="22" width="16.109375" style="934" customWidth="1"/>
    <col min="23" max="16384" width="8.77734375" style="934"/>
  </cols>
  <sheetData>
    <row r="1" spans="1:22" ht="15" customHeight="1">
      <c r="A1" s="342" t="s">
        <v>76</v>
      </c>
    </row>
    <row r="3" spans="1:22" ht="18" customHeight="1">
      <c r="A3" s="935" t="s">
        <v>77</v>
      </c>
      <c r="B3" s="936"/>
    </row>
    <row r="4" spans="1:22" ht="20.25" customHeight="1">
      <c r="A4" s="935" t="s">
        <v>2227</v>
      </c>
      <c r="B4" s="936"/>
    </row>
    <row r="5" spans="1:22" ht="18" customHeight="1">
      <c r="A5" s="935" t="s">
        <v>345</v>
      </c>
      <c r="B5" s="936"/>
      <c r="E5" s="937"/>
      <c r="G5" s="937"/>
      <c r="H5" s="937"/>
      <c r="I5" s="937"/>
      <c r="J5" s="937"/>
      <c r="K5" s="938"/>
      <c r="L5" s="937"/>
      <c r="Q5" s="938"/>
      <c r="S5" s="938"/>
      <c r="U5" s="937" t="s">
        <v>346</v>
      </c>
    </row>
    <row r="6" spans="1:22" ht="18" customHeight="1">
      <c r="A6" s="935" t="s">
        <v>347</v>
      </c>
      <c r="B6" s="936"/>
      <c r="Q6" s="939"/>
      <c r="S6" s="940"/>
      <c r="U6" s="940" t="s">
        <v>385</v>
      </c>
    </row>
    <row r="7" spans="1:22" ht="17.25" customHeight="1">
      <c r="A7" s="941" t="s">
        <v>2280</v>
      </c>
      <c r="B7" s="936"/>
      <c r="I7" s="942"/>
    </row>
    <row r="8" spans="1:22" ht="16.350000000000001" customHeight="1">
      <c r="A8" s="943" t="s">
        <v>165</v>
      </c>
      <c r="B8" s="936"/>
    </row>
    <row r="9" spans="1:22" ht="14.1" customHeight="1">
      <c r="A9" s="936"/>
      <c r="B9" s="936"/>
      <c r="Q9" s="944"/>
    </row>
    <row r="10" spans="1:22" ht="14.1" customHeight="1">
      <c r="A10" s="936"/>
      <c r="B10" s="936"/>
      <c r="C10" s="945" t="s">
        <v>217</v>
      </c>
      <c r="D10" s="1391"/>
      <c r="E10" s="945" t="s">
        <v>218</v>
      </c>
      <c r="F10" s="1391"/>
      <c r="G10" s="945" t="s">
        <v>219</v>
      </c>
      <c r="H10" s="946"/>
      <c r="I10" s="945" t="s">
        <v>220</v>
      </c>
      <c r="J10" s="946"/>
      <c r="K10" s="945" t="s">
        <v>221</v>
      </c>
      <c r="L10" s="946"/>
      <c r="M10" s="945" t="s">
        <v>87</v>
      </c>
      <c r="N10" s="946"/>
      <c r="O10" s="945" t="s">
        <v>86</v>
      </c>
      <c r="P10" s="946"/>
      <c r="Q10" s="945" t="s">
        <v>2117</v>
      </c>
      <c r="R10" s="946"/>
      <c r="S10" s="945" t="s">
        <v>2187</v>
      </c>
      <c r="T10" s="946"/>
      <c r="U10" s="945" t="s">
        <v>2265</v>
      </c>
    </row>
    <row r="11" spans="1:22" ht="14.1" customHeight="1">
      <c r="A11" s="943" t="s">
        <v>348</v>
      </c>
      <c r="B11" s="936"/>
      <c r="C11" s="1392"/>
      <c r="E11" s="1392"/>
      <c r="G11" s="1392"/>
      <c r="I11" s="1392"/>
    </row>
    <row r="12" spans="1:22" ht="14.1" customHeight="1">
      <c r="A12" s="947" t="s">
        <v>349</v>
      </c>
      <c r="B12" s="948" t="s">
        <v>83</v>
      </c>
      <c r="C12" s="949">
        <v>47565944</v>
      </c>
      <c r="D12" s="950"/>
      <c r="E12" s="949">
        <v>51501337</v>
      </c>
      <c r="F12" s="950"/>
      <c r="G12" s="949">
        <v>48087389</v>
      </c>
      <c r="H12" s="950"/>
      <c r="I12" s="949">
        <v>53659402</v>
      </c>
      <c r="J12" s="950"/>
      <c r="K12" s="949">
        <v>54966670</v>
      </c>
      <c r="L12" s="950"/>
      <c r="M12" s="949">
        <v>70737342</v>
      </c>
      <c r="N12" s="950"/>
      <c r="O12" s="949">
        <v>58775672</v>
      </c>
      <c r="P12" s="950"/>
      <c r="Q12" s="949">
        <v>53840077</v>
      </c>
      <c r="R12" s="950"/>
      <c r="S12" s="949">
        <v>61201732</v>
      </c>
      <c r="T12" s="950"/>
      <c r="U12" s="912">
        <f>SUM('SCH 4'!C17:Y17)</f>
        <v>67410868</v>
      </c>
      <c r="V12" s="934" t="s">
        <v>83</v>
      </c>
    </row>
    <row r="13" spans="1:22" ht="14.1" customHeight="1">
      <c r="A13" s="951" t="s">
        <v>386</v>
      </c>
      <c r="B13" s="948" t="s">
        <v>83</v>
      </c>
      <c r="C13" s="952">
        <v>15587740</v>
      </c>
      <c r="D13" s="953"/>
      <c r="E13" s="952">
        <v>16138822</v>
      </c>
      <c r="F13" s="953"/>
      <c r="G13" s="952">
        <v>16711610</v>
      </c>
      <c r="H13" s="953"/>
      <c r="I13" s="952">
        <v>17389999</v>
      </c>
      <c r="J13" s="953"/>
      <c r="K13" s="952">
        <v>15596905</v>
      </c>
      <c r="L13" s="953"/>
      <c r="M13" s="952">
        <v>19014572</v>
      </c>
      <c r="N13" s="953"/>
      <c r="O13" s="952">
        <v>20208435</v>
      </c>
      <c r="P13" s="953"/>
      <c r="Q13" s="952">
        <v>21244378</v>
      </c>
      <c r="R13" s="953"/>
      <c r="S13" s="952">
        <v>21727328</v>
      </c>
      <c r="T13" s="953"/>
      <c r="U13" s="952">
        <f>SUM('SCH 4'!C30:Y30)</f>
        <v>22959307</v>
      </c>
      <c r="V13" s="934" t="s">
        <v>83</v>
      </c>
    </row>
    <row r="14" spans="1:22" ht="14.1" customHeight="1">
      <c r="A14" s="951" t="s">
        <v>351</v>
      </c>
      <c r="B14" s="948" t="s">
        <v>83</v>
      </c>
      <c r="C14" s="952">
        <v>6339407</v>
      </c>
      <c r="D14" s="953"/>
      <c r="E14" s="952">
        <v>6541978</v>
      </c>
      <c r="F14" s="953"/>
      <c r="G14" s="952">
        <v>7242419</v>
      </c>
      <c r="H14" s="953"/>
      <c r="I14" s="952">
        <v>8329453</v>
      </c>
      <c r="J14" s="953"/>
      <c r="K14" s="952">
        <v>8256522</v>
      </c>
      <c r="L14" s="953"/>
      <c r="M14" s="952">
        <v>27137530</v>
      </c>
      <c r="N14" s="953"/>
      <c r="O14" s="952">
        <v>27991753</v>
      </c>
      <c r="P14" s="953"/>
      <c r="Q14" s="952">
        <v>27055760</v>
      </c>
      <c r="R14" s="953"/>
      <c r="S14" s="952">
        <v>30766273</v>
      </c>
      <c r="T14" s="953"/>
      <c r="U14" s="952">
        <f>SUM('SCH 4'!C39:Y39)</f>
        <v>32683010</v>
      </c>
      <c r="V14" s="934" t="s">
        <v>83</v>
      </c>
    </row>
    <row r="15" spans="1:22" ht="14.1" customHeight="1">
      <c r="A15" s="951" t="s">
        <v>352</v>
      </c>
      <c r="B15" s="948" t="s">
        <v>83</v>
      </c>
      <c r="C15" s="952">
        <v>3497136</v>
      </c>
      <c r="D15" s="953"/>
      <c r="E15" s="952">
        <v>3770962</v>
      </c>
      <c r="F15" s="953"/>
      <c r="G15" s="952">
        <v>2102431</v>
      </c>
      <c r="H15" s="953"/>
      <c r="I15" s="952">
        <v>2092765</v>
      </c>
      <c r="J15" s="953"/>
      <c r="K15" s="952">
        <v>2380148</v>
      </c>
      <c r="L15" s="953"/>
      <c r="M15" s="952">
        <v>2933723</v>
      </c>
      <c r="N15" s="953"/>
      <c r="O15" s="952">
        <v>3421590</v>
      </c>
      <c r="P15" s="953"/>
      <c r="Q15" s="952">
        <v>2790206</v>
      </c>
      <c r="R15" s="953"/>
      <c r="S15" s="952">
        <v>2330241</v>
      </c>
      <c r="T15" s="953"/>
      <c r="U15" s="952">
        <f>SUM('SCH 4'!C48:Y48)</f>
        <v>2972746</v>
      </c>
      <c r="V15" s="934" t="s">
        <v>83</v>
      </c>
    </row>
    <row r="16" spans="1:22" ht="14.1" customHeight="1">
      <c r="A16" s="954" t="s">
        <v>387</v>
      </c>
      <c r="B16" s="955" t="s">
        <v>388</v>
      </c>
      <c r="C16" s="952">
        <v>21756660</v>
      </c>
      <c r="D16" s="953"/>
      <c r="E16" s="952">
        <v>21333717</v>
      </c>
      <c r="F16" s="953"/>
      <c r="G16" s="952">
        <v>23485540</v>
      </c>
      <c r="H16" s="953"/>
      <c r="I16" s="952">
        <v>22700563</v>
      </c>
      <c r="J16" s="953"/>
      <c r="K16" s="952">
        <v>25109327</v>
      </c>
      <c r="L16" s="953"/>
      <c r="M16" s="952">
        <v>22742619</v>
      </c>
      <c r="N16" s="953"/>
      <c r="O16" s="952">
        <v>24901557</v>
      </c>
      <c r="P16" s="953"/>
      <c r="Q16" s="952">
        <v>27692663</v>
      </c>
      <c r="R16" s="953"/>
      <c r="S16" s="952">
        <v>28595236</v>
      </c>
      <c r="T16" s="953"/>
      <c r="U16" s="848">
        <v>32418489</v>
      </c>
    </row>
    <row r="17" spans="1:22" ht="14.1" customHeight="1">
      <c r="A17" s="951" t="s">
        <v>389</v>
      </c>
      <c r="B17" s="948" t="s">
        <v>83</v>
      </c>
      <c r="C17" s="952">
        <v>72472</v>
      </c>
      <c r="D17" s="953"/>
      <c r="E17" s="952">
        <v>74484</v>
      </c>
      <c r="F17" s="953"/>
      <c r="G17" s="952">
        <v>72646</v>
      </c>
      <c r="H17" s="953"/>
      <c r="I17" s="952">
        <v>61164</v>
      </c>
      <c r="J17" s="953"/>
      <c r="K17" s="952">
        <v>60658</v>
      </c>
      <c r="L17" s="953"/>
      <c r="M17" s="952">
        <v>4605846</v>
      </c>
      <c r="N17" s="953"/>
      <c r="O17" s="952">
        <v>2419933</v>
      </c>
      <c r="P17" s="953"/>
      <c r="Q17" s="952">
        <v>2298639</v>
      </c>
      <c r="R17" s="953"/>
      <c r="S17" s="952">
        <v>3682973</v>
      </c>
      <c r="T17" s="953"/>
      <c r="U17" s="848">
        <v>50830</v>
      </c>
    </row>
    <row r="18" spans="1:22" ht="18.75" customHeight="1">
      <c r="A18" s="956" t="s">
        <v>390</v>
      </c>
      <c r="B18" s="957" t="s">
        <v>83</v>
      </c>
      <c r="C18" s="958">
        <f>ROUND(SUM(C12:C17),1)</f>
        <v>94819359</v>
      </c>
      <c r="D18" s="959"/>
      <c r="E18" s="958">
        <f>ROUND(SUM(E12:E17),1)</f>
        <v>99361300</v>
      </c>
      <c r="F18" s="959"/>
      <c r="G18" s="958">
        <f>ROUND(SUM(G12:G17),1)</f>
        <v>97702035</v>
      </c>
      <c r="H18" s="959"/>
      <c r="I18" s="958">
        <f>ROUND(SUM(I12:I17),1)</f>
        <v>104233346</v>
      </c>
      <c r="J18" s="959"/>
      <c r="K18" s="958">
        <f>ROUND(SUM(K12:K17),1)</f>
        <v>106370230</v>
      </c>
      <c r="L18" s="959"/>
      <c r="M18" s="958">
        <f>ROUND(SUM(M12:M17),1)</f>
        <v>147171632</v>
      </c>
      <c r="N18" s="959"/>
      <c r="O18" s="958">
        <f>ROUND(SUM(O12:O17),1)</f>
        <v>137718940</v>
      </c>
      <c r="P18" s="959"/>
      <c r="Q18" s="958">
        <f>ROUND(SUM(Q12:Q17),1)</f>
        <v>134921723</v>
      </c>
      <c r="R18" s="959"/>
      <c r="S18" s="958">
        <f>ROUND(SUM(S12:S17),1)</f>
        <v>148303783</v>
      </c>
      <c r="T18" s="959"/>
      <c r="U18" s="958">
        <f>ROUND(SUM(U12:U17),1)</f>
        <v>158495250</v>
      </c>
      <c r="V18" s="934" t="s">
        <v>89</v>
      </c>
    </row>
    <row r="19" spans="1:22" ht="15">
      <c r="A19" s="951"/>
      <c r="B19" s="936" t="s">
        <v>83</v>
      </c>
      <c r="C19" s="960"/>
      <c r="D19" s="961"/>
      <c r="E19" s="960"/>
      <c r="F19" s="961"/>
      <c r="G19" s="960"/>
      <c r="H19" s="961"/>
      <c r="I19" s="960"/>
      <c r="J19" s="961"/>
      <c r="K19" s="960"/>
      <c r="L19" s="961"/>
      <c r="M19" s="960"/>
      <c r="N19" s="961"/>
      <c r="O19" s="960"/>
      <c r="P19" s="961"/>
      <c r="Q19" s="960"/>
      <c r="R19" s="961"/>
      <c r="S19" s="960"/>
      <c r="T19" s="961"/>
      <c r="U19" s="960"/>
    </row>
    <row r="20" spans="1:22" ht="14.1" customHeight="1">
      <c r="A20" s="956" t="s">
        <v>356</v>
      </c>
      <c r="B20" s="936"/>
      <c r="C20" s="962"/>
      <c r="D20" s="961"/>
      <c r="E20" s="962"/>
      <c r="F20" s="961"/>
      <c r="G20" s="962"/>
      <c r="H20" s="961"/>
      <c r="I20" s="962"/>
      <c r="J20" s="961"/>
      <c r="K20" s="962"/>
      <c r="L20" s="961"/>
      <c r="M20" s="962"/>
      <c r="N20" s="961"/>
      <c r="O20" s="962"/>
      <c r="P20" s="961"/>
      <c r="Q20" s="962"/>
      <c r="R20" s="961"/>
      <c r="S20" s="962"/>
      <c r="T20" s="961"/>
      <c r="U20" s="962"/>
    </row>
    <row r="21" spans="1:22" ht="14.1" customHeight="1">
      <c r="A21" s="951" t="s">
        <v>357</v>
      </c>
      <c r="B21" s="936"/>
      <c r="C21" s="962"/>
      <c r="D21" s="961"/>
      <c r="E21" s="962"/>
      <c r="F21" s="961"/>
      <c r="G21" s="962"/>
      <c r="H21" s="961"/>
      <c r="I21" s="962"/>
      <c r="J21" s="961"/>
      <c r="K21" s="962"/>
      <c r="L21" s="961"/>
      <c r="M21" s="962"/>
      <c r="N21" s="961"/>
      <c r="O21" s="962"/>
      <c r="P21" s="961"/>
      <c r="Q21" s="962"/>
      <c r="R21" s="961"/>
      <c r="S21" s="962"/>
      <c r="T21" s="961"/>
      <c r="U21" s="962"/>
    </row>
    <row r="22" spans="1:22" ht="14.1" customHeight="1">
      <c r="A22" s="963" t="s">
        <v>358</v>
      </c>
      <c r="B22" s="936" t="s">
        <v>83</v>
      </c>
      <c r="C22" s="964">
        <v>32548831</v>
      </c>
      <c r="D22" s="961"/>
      <c r="E22" s="964">
        <v>33014336</v>
      </c>
      <c r="F22" s="961"/>
      <c r="G22" s="964">
        <v>33845340</v>
      </c>
      <c r="H22" s="961"/>
      <c r="I22" s="964">
        <v>34142263</v>
      </c>
      <c r="J22" s="961"/>
      <c r="K22" s="848">
        <v>33909751</v>
      </c>
      <c r="L22" s="961"/>
      <c r="M22" s="848">
        <v>35088467</v>
      </c>
      <c r="N22" s="961"/>
      <c r="O22" s="848">
        <v>37164263</v>
      </c>
      <c r="P22" s="961"/>
      <c r="Q22" s="848">
        <v>40481751</v>
      </c>
      <c r="R22" s="961"/>
      <c r="S22" s="848">
        <v>42871321</v>
      </c>
      <c r="T22" s="961"/>
      <c r="U22" s="848">
        <f>'SCH 7'!C15+'SCH 7'!E15</f>
        <v>44946421</v>
      </c>
      <c r="V22" s="934" t="s">
        <v>83</v>
      </c>
    </row>
    <row r="23" spans="1:22" ht="14.1" customHeight="1">
      <c r="A23" s="963" t="s">
        <v>359</v>
      </c>
      <c r="B23" s="936" t="s">
        <v>83</v>
      </c>
      <c r="C23" s="964">
        <v>8668</v>
      </c>
      <c r="D23" s="961"/>
      <c r="E23" s="964">
        <v>8315</v>
      </c>
      <c r="F23" s="961"/>
      <c r="G23" s="964">
        <v>7913</v>
      </c>
      <c r="H23" s="961"/>
      <c r="I23" s="964">
        <v>7811</v>
      </c>
      <c r="J23" s="961"/>
      <c r="K23" s="848">
        <v>5326</v>
      </c>
      <c r="L23" s="961"/>
      <c r="M23" s="848">
        <v>11304</v>
      </c>
      <c r="N23" s="961"/>
      <c r="O23" s="848">
        <v>7468</v>
      </c>
      <c r="P23" s="961"/>
      <c r="Q23" s="848">
        <v>8363</v>
      </c>
      <c r="R23" s="961"/>
      <c r="S23" s="848">
        <v>10545</v>
      </c>
      <c r="T23" s="961"/>
      <c r="U23" s="848">
        <f>'SCH 7'!C20+'SCH 7'!E20</f>
        <v>12589</v>
      </c>
      <c r="V23" s="934" t="s">
        <v>83</v>
      </c>
    </row>
    <row r="24" spans="1:22" ht="14.1" customHeight="1">
      <c r="A24" s="963" t="s">
        <v>360</v>
      </c>
      <c r="B24" s="936" t="s">
        <v>83</v>
      </c>
      <c r="C24" s="964">
        <v>1191543</v>
      </c>
      <c r="D24" s="961"/>
      <c r="E24" s="964">
        <v>1165773</v>
      </c>
      <c r="F24" s="961"/>
      <c r="G24" s="964">
        <v>1180807</v>
      </c>
      <c r="H24" s="961"/>
      <c r="I24" s="964">
        <v>1267929</v>
      </c>
      <c r="J24" s="961"/>
      <c r="K24" s="848">
        <v>1175242</v>
      </c>
      <c r="L24" s="961"/>
      <c r="M24" s="848">
        <v>1257051</v>
      </c>
      <c r="N24" s="961"/>
      <c r="O24" s="848">
        <v>1423721</v>
      </c>
      <c r="P24" s="961"/>
      <c r="Q24" s="848">
        <v>1385660</v>
      </c>
      <c r="R24" s="961"/>
      <c r="S24" s="848">
        <v>1419756</v>
      </c>
      <c r="T24" s="961"/>
      <c r="U24" s="848">
        <f>'SCH 7'!C26+'SCH 7'!E26</f>
        <v>1495143</v>
      </c>
      <c r="V24" s="934" t="s">
        <v>83</v>
      </c>
    </row>
    <row r="25" spans="1:22" ht="14.1" customHeight="1">
      <c r="A25" s="963" t="s">
        <v>361</v>
      </c>
      <c r="B25" s="936" t="s">
        <v>83</v>
      </c>
      <c r="C25" s="964"/>
      <c r="D25" s="961"/>
      <c r="E25" s="964"/>
      <c r="F25" s="961"/>
      <c r="G25" s="964"/>
      <c r="H25" s="961"/>
      <c r="I25" s="964"/>
      <c r="J25" s="961"/>
      <c r="K25" s="848"/>
      <c r="L25" s="961"/>
      <c r="M25" s="848"/>
      <c r="N25" s="961"/>
      <c r="O25" s="848"/>
      <c r="P25" s="961"/>
      <c r="Q25" s="848"/>
      <c r="R25" s="961"/>
      <c r="S25" s="848"/>
      <c r="T25" s="961"/>
      <c r="U25" s="848"/>
      <c r="V25" s="934" t="s">
        <v>83</v>
      </c>
    </row>
    <row r="26" spans="1:22" ht="14.1" customHeight="1">
      <c r="A26" s="965" t="s">
        <v>391</v>
      </c>
      <c r="B26" s="936" t="s">
        <v>83</v>
      </c>
      <c r="C26" s="964">
        <v>18651573</v>
      </c>
      <c r="D26" s="961"/>
      <c r="E26" s="964">
        <v>19691251</v>
      </c>
      <c r="F26" s="961"/>
      <c r="G26" s="964">
        <v>20371950</v>
      </c>
      <c r="H26" s="961"/>
      <c r="I26" s="964">
        <v>23241124</v>
      </c>
      <c r="J26" s="961"/>
      <c r="K26" s="848">
        <v>19292613</v>
      </c>
      <c r="L26" s="961"/>
      <c r="M26" s="848">
        <v>24598856</v>
      </c>
      <c r="N26" s="961"/>
      <c r="O26" s="848">
        <v>27768488</v>
      </c>
      <c r="P26" s="961"/>
      <c r="Q26" s="848">
        <v>32086169</v>
      </c>
      <c r="R26" s="961"/>
      <c r="S26" s="848">
        <v>34267873</v>
      </c>
      <c r="T26" s="961"/>
      <c r="U26" s="848">
        <f>'SCH 7'!C29+'SCH 7'!E29</f>
        <v>38853098</v>
      </c>
      <c r="V26" s="934" t="s">
        <v>83</v>
      </c>
    </row>
    <row r="27" spans="1:22" ht="14.1" customHeight="1">
      <c r="A27" s="966" t="s">
        <v>363</v>
      </c>
      <c r="B27" s="936" t="s">
        <v>83</v>
      </c>
      <c r="C27" s="964">
        <v>3485984</v>
      </c>
      <c r="D27" s="961"/>
      <c r="E27" s="964">
        <v>3292526</v>
      </c>
      <c r="F27" s="961"/>
      <c r="G27" s="964">
        <v>3436703</v>
      </c>
      <c r="H27" s="961"/>
      <c r="I27" s="964">
        <v>3591023</v>
      </c>
      <c r="J27" s="961"/>
      <c r="K27" s="848">
        <v>3612626</v>
      </c>
      <c r="L27" s="961"/>
      <c r="M27" s="848">
        <v>3843819</v>
      </c>
      <c r="N27" s="961"/>
      <c r="O27" s="848">
        <v>4502700</v>
      </c>
      <c r="P27" s="961"/>
      <c r="Q27" s="848">
        <v>4540274</v>
      </c>
      <c r="R27" s="961"/>
      <c r="S27" s="848">
        <v>5669697</v>
      </c>
      <c r="T27" s="961"/>
      <c r="U27" s="848">
        <f>'SCH 7'!C30+'SCH 7'!C31+'SCH 7'!C32+'SCH 7'!E30+'SCH 7'!E31</f>
        <v>6468279</v>
      </c>
      <c r="V27" s="934" t="s">
        <v>83</v>
      </c>
    </row>
    <row r="28" spans="1:22" ht="14.1" customHeight="1">
      <c r="A28" s="966" t="s">
        <v>392</v>
      </c>
      <c r="B28" s="936" t="s">
        <v>83</v>
      </c>
      <c r="C28" s="964">
        <v>315928</v>
      </c>
      <c r="D28" s="961"/>
      <c r="E28" s="964">
        <v>323989</v>
      </c>
      <c r="F28" s="961"/>
      <c r="G28" s="964">
        <v>379250</v>
      </c>
      <c r="H28" s="961"/>
      <c r="I28" s="964">
        <v>363657</v>
      </c>
      <c r="J28" s="961"/>
      <c r="K28" s="848">
        <v>329689</v>
      </c>
      <c r="L28" s="961"/>
      <c r="M28" s="848">
        <v>496832</v>
      </c>
      <c r="N28" s="961"/>
      <c r="O28" s="848">
        <v>505793</v>
      </c>
      <c r="P28" s="961"/>
      <c r="Q28" s="848">
        <v>658830</v>
      </c>
      <c r="R28" s="961"/>
      <c r="S28" s="848">
        <v>933543</v>
      </c>
      <c r="T28" s="961"/>
      <c r="U28" s="848">
        <f>'SCH 7'!C39+'SCH 7'!E39</f>
        <v>1280771</v>
      </c>
      <c r="V28" s="934" t="s">
        <v>83</v>
      </c>
    </row>
    <row r="29" spans="1:22" ht="14.1" customHeight="1">
      <c r="A29" s="966" t="s">
        <v>2170</v>
      </c>
      <c r="B29" s="936" t="s">
        <v>83</v>
      </c>
      <c r="C29" s="964">
        <v>2922687</v>
      </c>
      <c r="D29" s="961"/>
      <c r="E29" s="964">
        <v>2822482</v>
      </c>
      <c r="F29" s="961"/>
      <c r="G29" s="964">
        <v>2783464</v>
      </c>
      <c r="H29" s="961"/>
      <c r="I29" s="964">
        <v>2322931</v>
      </c>
      <c r="J29" s="961"/>
      <c r="K29" s="848">
        <v>2945109</v>
      </c>
      <c r="L29" s="961"/>
      <c r="M29" s="848">
        <v>5065789</v>
      </c>
      <c r="N29" s="961"/>
      <c r="O29" s="848">
        <v>5020856</v>
      </c>
      <c r="P29" s="961"/>
      <c r="Q29" s="848">
        <v>4335066</v>
      </c>
      <c r="R29" s="961"/>
      <c r="S29" s="848">
        <v>5238074</v>
      </c>
      <c r="T29" s="961"/>
      <c r="U29" s="848">
        <f>'SCH 7'!C45+'SCH 7'!E45</f>
        <v>6399890</v>
      </c>
      <c r="V29" s="934" t="s">
        <v>83</v>
      </c>
    </row>
    <row r="30" spans="1:22" ht="14.1" customHeight="1">
      <c r="A30" s="966" t="s">
        <v>393</v>
      </c>
      <c r="B30" s="936" t="s">
        <v>83</v>
      </c>
      <c r="C30" s="964">
        <v>266146</v>
      </c>
      <c r="D30" s="961"/>
      <c r="E30" s="964">
        <v>260406</v>
      </c>
      <c r="F30" s="961"/>
      <c r="G30" s="964">
        <v>233146</v>
      </c>
      <c r="H30" s="961"/>
      <c r="I30" s="964">
        <v>227259</v>
      </c>
      <c r="J30" s="961"/>
      <c r="K30" s="848">
        <v>168423</v>
      </c>
      <c r="L30" s="961"/>
      <c r="M30" s="848">
        <v>849879</v>
      </c>
      <c r="N30" s="961"/>
      <c r="O30" s="848">
        <v>914459</v>
      </c>
      <c r="P30" s="961"/>
      <c r="Q30" s="848">
        <v>467959</v>
      </c>
      <c r="R30" s="961"/>
      <c r="S30" s="848">
        <v>327569</v>
      </c>
      <c r="T30" s="961"/>
      <c r="U30" s="848">
        <f>'SCH 7'!C50+'SCH 7'!E50</f>
        <v>373331</v>
      </c>
      <c r="V30" s="934" t="s">
        <v>83</v>
      </c>
    </row>
    <row r="31" spans="1:22" ht="14.1" customHeight="1">
      <c r="A31" s="966" t="s">
        <v>394</v>
      </c>
      <c r="B31" s="936" t="s">
        <v>83</v>
      </c>
      <c r="C31" s="964">
        <v>4977294</v>
      </c>
      <c r="D31" s="961"/>
      <c r="E31" s="964">
        <v>5024864</v>
      </c>
      <c r="F31" s="961"/>
      <c r="G31" s="964">
        <v>3938202</v>
      </c>
      <c r="H31" s="961"/>
      <c r="I31" s="964">
        <v>3488296</v>
      </c>
      <c r="J31" s="961"/>
      <c r="K31" s="848">
        <v>3648121</v>
      </c>
      <c r="L31" s="961"/>
      <c r="M31" s="848">
        <v>3786095</v>
      </c>
      <c r="N31" s="961"/>
      <c r="O31" s="848">
        <v>4569245</v>
      </c>
      <c r="P31" s="961"/>
      <c r="Q31" s="848">
        <v>5237481</v>
      </c>
      <c r="R31" s="961"/>
      <c r="S31" s="848">
        <v>5119903</v>
      </c>
      <c r="T31" s="961"/>
      <c r="U31" s="848">
        <f>'SCH 7'!C55+'SCH 7'!E55</f>
        <v>5339430</v>
      </c>
      <c r="V31" s="934" t="s">
        <v>83</v>
      </c>
    </row>
    <row r="32" spans="1:22" ht="18" customHeight="1">
      <c r="A32" s="956" t="s">
        <v>395</v>
      </c>
      <c r="B32" s="936" t="s">
        <v>83</v>
      </c>
      <c r="C32" s="967">
        <f>ROUND(SUM(C22:C31),1)</f>
        <v>64368654</v>
      </c>
      <c r="D32" s="953"/>
      <c r="E32" s="967">
        <f>ROUND(SUM(E22:E31),1)</f>
        <v>65603942</v>
      </c>
      <c r="F32" s="953"/>
      <c r="G32" s="967">
        <f>ROUND(SUM(G22:G31),1)</f>
        <v>66176775</v>
      </c>
      <c r="H32" s="953"/>
      <c r="I32" s="967">
        <f>ROUND(SUM(I22:I31),1)</f>
        <v>68652293</v>
      </c>
      <c r="J32" s="953"/>
      <c r="K32" s="967">
        <f>ROUND(SUM(K22:K31),1)</f>
        <v>65086900</v>
      </c>
      <c r="L32" s="953"/>
      <c r="M32" s="967">
        <f>ROUND(SUM(M22:M31),1)</f>
        <v>74998092</v>
      </c>
      <c r="N32" s="953"/>
      <c r="O32" s="967">
        <f>ROUND(SUM(O22:O31),1)</f>
        <v>81876993</v>
      </c>
      <c r="P32" s="953"/>
      <c r="Q32" s="967">
        <f>ROUND(SUM(Q22:Q31),1)</f>
        <v>89201553</v>
      </c>
      <c r="R32" s="953"/>
      <c r="S32" s="967">
        <f>ROUND(SUM(S22:S31),1)</f>
        <v>95858281</v>
      </c>
      <c r="T32" s="953"/>
      <c r="U32" s="967">
        <f>ROUND(SUM(U22:U31),1)</f>
        <v>105168952</v>
      </c>
      <c r="V32" s="934" t="s">
        <v>83</v>
      </c>
    </row>
    <row r="33" spans="1:23" ht="10.5" customHeight="1">
      <c r="A33" s="956"/>
      <c r="B33" s="936"/>
      <c r="C33" s="969"/>
      <c r="D33" s="953"/>
      <c r="E33" s="969"/>
      <c r="F33" s="953"/>
      <c r="G33" s="969"/>
      <c r="H33" s="953"/>
      <c r="I33" s="969"/>
      <c r="J33" s="953"/>
      <c r="K33" s="969"/>
      <c r="L33" s="953"/>
      <c r="M33" s="969"/>
      <c r="N33" s="953"/>
      <c r="O33" s="969"/>
      <c r="P33" s="953"/>
      <c r="Q33" s="969"/>
      <c r="R33" s="953"/>
      <c r="S33" s="969"/>
      <c r="T33" s="953"/>
      <c r="U33" s="969"/>
    </row>
    <row r="34" spans="1:23" ht="14.1" customHeight="1">
      <c r="A34" s="951" t="s">
        <v>369</v>
      </c>
      <c r="B34" s="936"/>
      <c r="C34" s="962"/>
      <c r="D34" s="961"/>
      <c r="E34" s="962"/>
      <c r="F34" s="961"/>
      <c r="G34" s="962"/>
      <c r="H34" s="961"/>
      <c r="I34" s="962"/>
      <c r="J34" s="961"/>
      <c r="K34" s="962"/>
      <c r="L34" s="961"/>
      <c r="M34" s="962"/>
      <c r="N34" s="961"/>
      <c r="O34" s="962"/>
      <c r="P34" s="961"/>
      <c r="Q34" s="962"/>
      <c r="R34" s="961"/>
      <c r="S34" s="962"/>
      <c r="T34" s="961"/>
      <c r="U34" s="962"/>
      <c r="V34" s="934" t="s">
        <v>83</v>
      </c>
    </row>
    <row r="35" spans="1:23" ht="14.1" customHeight="1">
      <c r="A35" s="954" t="s">
        <v>2143</v>
      </c>
      <c r="B35" s="948" t="s">
        <v>83</v>
      </c>
      <c r="C35" s="952">
        <v>13092382</v>
      </c>
      <c r="D35" s="953"/>
      <c r="E35" s="952">
        <v>13170430</v>
      </c>
      <c r="F35" s="953"/>
      <c r="G35" s="952">
        <v>13687315</v>
      </c>
      <c r="H35" s="953"/>
      <c r="I35" s="952">
        <v>14089676</v>
      </c>
      <c r="J35" s="953"/>
      <c r="K35" s="848">
        <v>12354693</v>
      </c>
      <c r="L35" s="953"/>
      <c r="M35" s="848">
        <v>13243266</v>
      </c>
      <c r="N35" s="953"/>
      <c r="O35" s="848">
        <v>14840050</v>
      </c>
      <c r="P35" s="953"/>
      <c r="Q35" s="848">
        <v>15749299</v>
      </c>
      <c r="R35" s="953"/>
      <c r="S35" s="848">
        <v>16915114</v>
      </c>
      <c r="T35" s="953"/>
      <c r="U35" s="848">
        <f>'SCH 21'!W102+'SCH 22'!W87</f>
        <v>18321582</v>
      </c>
    </row>
    <row r="36" spans="1:23" ht="14.1" customHeight="1">
      <c r="A36" s="954" t="s">
        <v>396</v>
      </c>
      <c r="B36" s="948" t="s">
        <v>83</v>
      </c>
      <c r="C36" s="952">
        <v>5587399</v>
      </c>
      <c r="D36" s="953"/>
      <c r="E36" s="952">
        <v>5650695</v>
      </c>
      <c r="F36" s="953"/>
      <c r="G36" s="952">
        <v>5370250</v>
      </c>
      <c r="H36" s="953"/>
      <c r="I36" s="952">
        <v>6078226</v>
      </c>
      <c r="J36" s="953"/>
      <c r="K36" s="848">
        <v>5651162</v>
      </c>
      <c r="L36" s="953"/>
      <c r="M36" s="848">
        <v>6592477</v>
      </c>
      <c r="N36" s="953"/>
      <c r="O36" s="848">
        <v>6349097</v>
      </c>
      <c r="P36" s="953"/>
      <c r="Q36" s="848">
        <v>5829269</v>
      </c>
      <c r="R36" s="953"/>
      <c r="S36" s="848">
        <v>6660859</v>
      </c>
      <c r="T36" s="953"/>
      <c r="U36" s="848">
        <f>'SCH 21'!Y102+'SCH 22'!Y87+'SCH 24'!C31</f>
        <v>7734737</v>
      </c>
      <c r="W36" s="934" t="s">
        <v>83</v>
      </c>
    </row>
    <row r="37" spans="1:23" ht="14.1" customHeight="1">
      <c r="A37" s="951" t="s">
        <v>371</v>
      </c>
      <c r="B37" s="948" t="s">
        <v>83</v>
      </c>
      <c r="C37" s="952">
        <v>7634324</v>
      </c>
      <c r="D37" s="953"/>
      <c r="E37" s="952">
        <v>7853087</v>
      </c>
      <c r="F37" s="953"/>
      <c r="G37" s="952">
        <v>8203826</v>
      </c>
      <c r="H37" s="953"/>
      <c r="I37" s="952">
        <v>8423198</v>
      </c>
      <c r="J37" s="953"/>
      <c r="K37" s="848">
        <v>7917891</v>
      </c>
      <c r="L37" s="953"/>
      <c r="M37" s="848">
        <v>10024752</v>
      </c>
      <c r="N37" s="953"/>
      <c r="O37" s="848">
        <v>10202889</v>
      </c>
      <c r="P37" s="953"/>
      <c r="Q37" s="848">
        <v>10695976</v>
      </c>
      <c r="R37" s="953"/>
      <c r="S37" s="848">
        <v>10442747</v>
      </c>
      <c r="T37" s="953"/>
      <c r="U37" s="848">
        <f>'SCH 21'!AA102+'SCH 22'!AA87</f>
        <v>11835226</v>
      </c>
    </row>
    <row r="38" spans="1:23" ht="14.1" customHeight="1">
      <c r="A38" s="968" t="s">
        <v>2179</v>
      </c>
      <c r="B38" s="936" t="s">
        <v>83</v>
      </c>
      <c r="C38" s="952">
        <v>5513783</v>
      </c>
      <c r="D38" s="961"/>
      <c r="E38" s="952">
        <v>5872838</v>
      </c>
      <c r="F38" s="961"/>
      <c r="G38" s="952">
        <v>6698565</v>
      </c>
      <c r="H38" s="961"/>
      <c r="I38" s="952">
        <v>4916091</v>
      </c>
      <c r="J38" s="961"/>
      <c r="K38" s="848">
        <v>13196256</v>
      </c>
      <c r="L38" s="961"/>
      <c r="M38" s="848">
        <v>12544930</v>
      </c>
      <c r="N38" s="961"/>
      <c r="O38" s="848">
        <v>10480899</v>
      </c>
      <c r="P38" s="961"/>
      <c r="Q38" s="848">
        <v>6996592</v>
      </c>
      <c r="R38" s="961"/>
      <c r="S38" s="848">
        <v>3775696</v>
      </c>
      <c r="T38" s="961"/>
      <c r="U38" s="848">
        <f>'SCH 24'!E31</f>
        <v>5749607</v>
      </c>
    </row>
    <row r="39" spans="1:23" ht="14.1" customHeight="1">
      <c r="A39" s="954" t="s">
        <v>372</v>
      </c>
      <c r="B39" s="948" t="s">
        <v>83</v>
      </c>
      <c r="C39" s="952">
        <v>2544</v>
      </c>
      <c r="D39" s="953"/>
      <c r="E39" s="952">
        <v>0</v>
      </c>
      <c r="F39" s="953"/>
      <c r="G39" s="952">
        <v>0</v>
      </c>
      <c r="H39" s="953"/>
      <c r="I39" s="952">
        <v>0</v>
      </c>
      <c r="J39" s="953"/>
      <c r="K39" s="848">
        <v>0</v>
      </c>
      <c r="L39" s="953"/>
      <c r="M39" s="848">
        <v>0</v>
      </c>
      <c r="N39" s="953"/>
      <c r="O39" s="848">
        <v>0</v>
      </c>
      <c r="P39" s="953"/>
      <c r="Q39" s="848">
        <v>0</v>
      </c>
      <c r="R39" s="953"/>
      <c r="S39" s="848">
        <v>0</v>
      </c>
      <c r="T39" s="953"/>
      <c r="U39" s="848">
        <v>0</v>
      </c>
    </row>
    <row r="40" spans="1:23" ht="18" customHeight="1">
      <c r="A40" s="956" t="s">
        <v>373</v>
      </c>
      <c r="B40" s="957" t="s">
        <v>83</v>
      </c>
      <c r="C40" s="958">
        <f>ROUND(SUM(C32:C39),1)</f>
        <v>96199086</v>
      </c>
      <c r="D40" s="959"/>
      <c r="E40" s="958">
        <f>ROUND(SUM(E32:E39),1)</f>
        <v>98150992</v>
      </c>
      <c r="F40" s="959"/>
      <c r="G40" s="958">
        <f>ROUND(SUM(G32:G39),1)</f>
        <v>100136731</v>
      </c>
      <c r="H40" s="959"/>
      <c r="I40" s="958">
        <f>ROUND(SUM(I32:I39),1)</f>
        <v>102159484</v>
      </c>
      <c r="J40" s="959"/>
      <c r="K40" s="958">
        <f>ROUND(SUM(K32:K39),1)</f>
        <v>104206902</v>
      </c>
      <c r="L40" s="959"/>
      <c r="M40" s="958">
        <f>ROUND(SUM(M32:M39),1)</f>
        <v>117403517</v>
      </c>
      <c r="N40" s="959"/>
      <c r="O40" s="958">
        <f>ROUND(SUM(O32:O39),1)</f>
        <v>123749928</v>
      </c>
      <c r="P40" s="959"/>
      <c r="Q40" s="958">
        <f>ROUND(SUM(Q32:Q39),1)</f>
        <v>128472689</v>
      </c>
      <c r="R40" s="959"/>
      <c r="S40" s="958">
        <f>ROUND(SUM(S32:S39),1)</f>
        <v>133652697</v>
      </c>
      <c r="T40" s="959"/>
      <c r="U40" s="958">
        <f>ROUND(SUM(U32:U39),1)</f>
        <v>148810104</v>
      </c>
    </row>
    <row r="41" spans="1:23" ht="15" customHeight="1">
      <c r="A41" s="956"/>
      <c r="B41" s="943"/>
      <c r="C41" s="958"/>
      <c r="D41" s="959"/>
      <c r="E41" s="958"/>
      <c r="F41" s="959"/>
      <c r="G41" s="958"/>
      <c r="H41" s="959"/>
      <c r="I41" s="958"/>
      <c r="J41" s="959"/>
      <c r="K41" s="958"/>
      <c r="L41" s="959"/>
      <c r="M41" s="958"/>
      <c r="N41" s="959"/>
      <c r="O41" s="958"/>
      <c r="P41" s="959"/>
      <c r="Q41" s="958"/>
      <c r="R41" s="959"/>
      <c r="S41" s="958"/>
      <c r="T41" s="959"/>
      <c r="U41" s="958"/>
    </row>
    <row r="42" spans="1:23" ht="15.75" customHeight="1">
      <c r="A42" s="956" t="s">
        <v>397</v>
      </c>
      <c r="B42" s="957" t="s">
        <v>83</v>
      </c>
      <c r="C42" s="969">
        <f>ROUND(SUM(C18-C40),1)</f>
        <v>-1379727</v>
      </c>
      <c r="D42" s="959"/>
      <c r="E42" s="969">
        <f>ROUND(SUM(E18-E40),1)</f>
        <v>1210308</v>
      </c>
      <c r="F42" s="959"/>
      <c r="G42" s="969">
        <f>ROUND(SUM(G18-G40),1)</f>
        <v>-2434696</v>
      </c>
      <c r="H42" s="959"/>
      <c r="I42" s="969">
        <f>ROUND(SUM(I18-I40),1)</f>
        <v>2073862</v>
      </c>
      <c r="J42" s="959"/>
      <c r="K42" s="969">
        <f>ROUND(SUM(K18-K40),1)</f>
        <v>2163328</v>
      </c>
      <c r="L42" s="959"/>
      <c r="M42" s="969">
        <f>ROUND(SUM(M18-M40),1)</f>
        <v>29768115</v>
      </c>
      <c r="N42" s="959"/>
      <c r="O42" s="969">
        <f>ROUND(SUM(O18-O40),1)</f>
        <v>13969012</v>
      </c>
      <c r="P42" s="959"/>
      <c r="Q42" s="969">
        <f>ROUND(SUM(Q18-Q40),1)</f>
        <v>6449034</v>
      </c>
      <c r="R42" s="959"/>
      <c r="S42" s="969">
        <f>ROUND(SUM(S18-S40),1)</f>
        <v>14651086</v>
      </c>
      <c r="T42" s="959"/>
      <c r="U42" s="969">
        <f>ROUND(SUM(U18-U40),1)</f>
        <v>9685146</v>
      </c>
      <c r="V42" s="934" t="s">
        <v>83</v>
      </c>
    </row>
    <row r="43" spans="1:23" ht="15.75">
      <c r="A43" s="956"/>
      <c r="B43" s="936"/>
      <c r="C43" s="960"/>
      <c r="D43" s="961"/>
      <c r="E43" s="960"/>
      <c r="F43" s="961"/>
      <c r="G43" s="960"/>
      <c r="H43" s="961"/>
      <c r="I43" s="960"/>
      <c r="J43" s="961"/>
      <c r="K43" s="960"/>
      <c r="L43" s="961"/>
      <c r="M43" s="960"/>
      <c r="N43" s="961"/>
      <c r="O43" s="960"/>
      <c r="P43" s="961"/>
      <c r="Q43" s="960"/>
      <c r="R43" s="961"/>
      <c r="S43" s="960"/>
      <c r="T43" s="961"/>
      <c r="U43" s="960"/>
    </row>
    <row r="44" spans="1:23" ht="14.1" customHeight="1">
      <c r="A44" s="956" t="s">
        <v>375</v>
      </c>
      <c r="B44" s="936"/>
      <c r="C44" s="962"/>
      <c r="D44" s="961"/>
      <c r="E44" s="962"/>
      <c r="F44" s="961"/>
      <c r="G44" s="962"/>
      <c r="H44" s="961"/>
      <c r="I44" s="962"/>
      <c r="J44" s="961"/>
      <c r="K44" s="962"/>
      <c r="L44" s="961"/>
      <c r="M44" s="962"/>
      <c r="N44" s="961"/>
      <c r="O44" s="962"/>
      <c r="P44" s="961"/>
      <c r="Q44" s="962"/>
      <c r="R44" s="961"/>
      <c r="S44" s="962"/>
      <c r="T44" s="961"/>
      <c r="U44" s="962"/>
    </row>
    <row r="45" spans="1:23" ht="14.1" customHeight="1">
      <c r="A45" s="951" t="s">
        <v>377</v>
      </c>
      <c r="B45" s="948" t="s">
        <v>83</v>
      </c>
      <c r="C45" s="952">
        <v>29289847</v>
      </c>
      <c r="D45" s="953"/>
      <c r="E45" s="952">
        <v>31088466</v>
      </c>
      <c r="F45" s="953"/>
      <c r="G45" s="952">
        <v>37127642</v>
      </c>
      <c r="H45" s="953"/>
      <c r="I45" s="952">
        <v>42428495</v>
      </c>
      <c r="J45" s="953"/>
      <c r="K45" s="848">
        <v>33030762</v>
      </c>
      <c r="L45" s="953"/>
      <c r="M45" s="848">
        <v>54681615</v>
      </c>
      <c r="N45" s="953"/>
      <c r="O45" s="848">
        <v>47754785</v>
      </c>
      <c r="P45" s="953"/>
      <c r="Q45" s="848">
        <v>46745940</v>
      </c>
      <c r="R45" s="953"/>
      <c r="S45" s="848">
        <v>57967252</v>
      </c>
      <c r="T45" s="953"/>
      <c r="U45" s="848">
        <v>60681044</v>
      </c>
    </row>
    <row r="46" spans="1:23" ht="14.1" customHeight="1">
      <c r="A46" s="951" t="s">
        <v>378</v>
      </c>
      <c r="B46" s="948" t="s">
        <v>83</v>
      </c>
      <c r="C46" s="952">
        <v>-28925962</v>
      </c>
      <c r="D46" s="953"/>
      <c r="E46" s="952">
        <v>-30317497</v>
      </c>
      <c r="F46" s="953"/>
      <c r="G46" s="952">
        <v>-35938285</v>
      </c>
      <c r="H46" s="953"/>
      <c r="I46" s="952">
        <v>-42455322</v>
      </c>
      <c r="J46" s="953"/>
      <c r="K46" s="848">
        <v>-34470447</v>
      </c>
      <c r="L46" s="953"/>
      <c r="M46" s="848">
        <v>-58616974</v>
      </c>
      <c r="N46" s="953"/>
      <c r="O46" s="848">
        <v>-49767105</v>
      </c>
      <c r="P46" s="953"/>
      <c r="Q46" s="848">
        <v>-49841551</v>
      </c>
      <c r="R46" s="953"/>
      <c r="S46" s="848">
        <v>-61373752</v>
      </c>
      <c r="T46" s="953"/>
      <c r="U46" s="848">
        <v>-68673850</v>
      </c>
    </row>
    <row r="47" spans="1:23" ht="18.75" customHeight="1">
      <c r="A47" s="956" t="s">
        <v>398</v>
      </c>
      <c r="B47" s="957" t="s">
        <v>83</v>
      </c>
      <c r="C47" s="958">
        <f>ROUND(SUM(C45:C46),1)</f>
        <v>363885</v>
      </c>
      <c r="D47" s="959"/>
      <c r="E47" s="958">
        <f>ROUND(SUM(E45:E46),1)</f>
        <v>770969</v>
      </c>
      <c r="F47" s="959"/>
      <c r="G47" s="958">
        <f>ROUND(SUM(G45:G46),1)</f>
        <v>1189357</v>
      </c>
      <c r="H47" s="959"/>
      <c r="I47" s="958">
        <f>ROUND(SUM(I45:I46),1)</f>
        <v>-26827</v>
      </c>
      <c r="J47" s="959"/>
      <c r="K47" s="958">
        <f>ROUND(SUM(K45:K46),1)</f>
        <v>-1439685</v>
      </c>
      <c r="L47" s="959"/>
      <c r="M47" s="958">
        <f>ROUND(SUM(M45:M46),1)</f>
        <v>-3935359</v>
      </c>
      <c r="N47" s="959"/>
      <c r="O47" s="958">
        <f>ROUND(SUM(O45:O46),1)</f>
        <v>-2012320</v>
      </c>
      <c r="P47" s="959"/>
      <c r="Q47" s="958">
        <f>ROUND(SUM(Q45:Q46),1)</f>
        <v>-3095611</v>
      </c>
      <c r="R47" s="959"/>
      <c r="S47" s="958">
        <f>ROUND(SUM(S45:S46),1)</f>
        <v>-3406500</v>
      </c>
      <c r="T47" s="959"/>
      <c r="U47" s="958">
        <f>ROUND(SUM(U45:U46),1)</f>
        <v>-7992806</v>
      </c>
    </row>
    <row r="48" spans="1:23" ht="15" customHeight="1">
      <c r="A48" s="951"/>
      <c r="B48" s="936"/>
      <c r="C48" s="960"/>
      <c r="D48" s="961"/>
      <c r="E48" s="960"/>
      <c r="F48" s="961"/>
      <c r="G48" s="960"/>
      <c r="H48" s="961"/>
      <c r="I48" s="960"/>
      <c r="J48" s="961"/>
      <c r="K48" s="960"/>
      <c r="L48" s="961"/>
      <c r="M48" s="960"/>
      <c r="N48" s="961"/>
      <c r="O48" s="960"/>
      <c r="P48" s="961"/>
      <c r="Q48" s="960"/>
      <c r="R48" s="961"/>
      <c r="S48" s="960"/>
      <c r="T48" s="961"/>
      <c r="U48" s="960"/>
    </row>
    <row r="49" spans="1:21" ht="15.75" customHeight="1">
      <c r="A49" s="970" t="s">
        <v>380</v>
      </c>
      <c r="B49" s="943"/>
      <c r="C49" s="962"/>
      <c r="D49" s="961"/>
      <c r="E49" s="962"/>
      <c r="F49" s="961"/>
      <c r="G49" s="962"/>
      <c r="H49" s="961"/>
      <c r="I49" s="962"/>
      <c r="J49" s="961"/>
      <c r="K49" s="962"/>
      <c r="L49" s="961"/>
      <c r="M49" s="962"/>
      <c r="N49" s="961"/>
      <c r="O49" s="962"/>
      <c r="P49" s="961"/>
      <c r="Q49" s="962"/>
      <c r="R49" s="961"/>
      <c r="S49" s="962"/>
      <c r="T49" s="961"/>
      <c r="U49" s="962"/>
    </row>
    <row r="50" spans="1:21" ht="15.75">
      <c r="A50" s="956" t="s">
        <v>381</v>
      </c>
      <c r="B50" s="943"/>
      <c r="C50" s="962"/>
      <c r="D50" s="961"/>
      <c r="E50" s="962"/>
      <c r="F50" s="961"/>
      <c r="G50" s="962"/>
      <c r="H50" s="961"/>
      <c r="I50" s="962"/>
      <c r="J50" s="961"/>
      <c r="K50" s="962"/>
      <c r="L50" s="961"/>
      <c r="M50" s="962"/>
      <c r="N50" s="961"/>
      <c r="O50" s="962"/>
      <c r="P50" s="961"/>
      <c r="Q50" s="962"/>
      <c r="R50" s="961"/>
      <c r="S50" s="962"/>
      <c r="T50" s="961"/>
      <c r="U50" s="962"/>
    </row>
    <row r="51" spans="1:21" ht="15.75" customHeight="1">
      <c r="A51" s="956" t="s">
        <v>382</v>
      </c>
      <c r="B51" s="957" t="s">
        <v>83</v>
      </c>
      <c r="C51" s="969">
        <f>ROUND(SUM(C42+C47),1)</f>
        <v>-1015842</v>
      </c>
      <c r="D51" s="959"/>
      <c r="E51" s="969">
        <f>ROUND(SUM(E42+E47),1)</f>
        <v>1981277</v>
      </c>
      <c r="F51" s="959"/>
      <c r="G51" s="969">
        <f>ROUND(SUM(G42+G47),1)</f>
        <v>-1245339</v>
      </c>
      <c r="H51" s="959"/>
      <c r="I51" s="969">
        <f>ROUND(SUM(I42+I47),1)</f>
        <v>2047035</v>
      </c>
      <c r="J51" s="959"/>
      <c r="K51" s="969">
        <f>ROUND(SUM(K42+K47),1)</f>
        <v>723643</v>
      </c>
      <c r="L51" s="959"/>
      <c r="M51" s="969">
        <f>ROUND(SUM(M42+M47),1)</f>
        <v>25832756</v>
      </c>
      <c r="N51" s="959"/>
      <c r="O51" s="969">
        <f>ROUND(SUM(O42+O47),1)</f>
        <v>11956692</v>
      </c>
      <c r="P51" s="959"/>
      <c r="Q51" s="969">
        <f>ROUND(SUM(Q42+Q47),1)</f>
        <v>3353423</v>
      </c>
      <c r="R51" s="959"/>
      <c r="S51" s="969">
        <f>ROUND(SUM(S42+S47),1)</f>
        <v>11244586</v>
      </c>
      <c r="T51" s="959"/>
      <c r="U51" s="969">
        <f>ROUND(SUM(U42+U47),1)</f>
        <v>1692340</v>
      </c>
    </row>
    <row r="52" spans="1:21" ht="8.1" customHeight="1">
      <c r="A52" s="956"/>
      <c r="B52" s="943"/>
      <c r="C52" s="969"/>
      <c r="D52" s="959"/>
      <c r="E52" s="969"/>
      <c r="F52" s="959"/>
      <c r="G52" s="969"/>
      <c r="H52" s="959"/>
      <c r="I52" s="969"/>
      <c r="J52" s="959"/>
      <c r="K52" s="969"/>
      <c r="L52" s="959"/>
      <c r="M52" s="969"/>
      <c r="N52" s="959"/>
      <c r="O52" s="969"/>
      <c r="P52" s="959"/>
      <c r="Q52" s="969"/>
      <c r="R52" s="959"/>
      <c r="S52" s="969"/>
      <c r="T52" s="959"/>
      <c r="U52" s="969"/>
    </row>
    <row r="53" spans="1:21" ht="14.1" customHeight="1">
      <c r="A53" s="970" t="s">
        <v>399</v>
      </c>
      <c r="B53" s="943" t="s">
        <v>83</v>
      </c>
      <c r="C53" s="969">
        <v>12641171</v>
      </c>
      <c r="D53" s="959"/>
      <c r="E53" s="969">
        <v>11625329</v>
      </c>
      <c r="F53" s="959"/>
      <c r="G53" s="969">
        <v>13606606</v>
      </c>
      <c r="H53" s="959"/>
      <c r="I53" s="969">
        <v>12361267</v>
      </c>
      <c r="J53" s="959"/>
      <c r="K53" s="969">
        <v>14408302</v>
      </c>
      <c r="L53" s="959"/>
      <c r="M53" s="969">
        <v>14934414</v>
      </c>
      <c r="N53" s="959"/>
      <c r="O53" s="969">
        <v>40767170</v>
      </c>
      <c r="P53" s="959"/>
      <c r="Q53" s="969">
        <v>52723862</v>
      </c>
      <c r="R53" s="959"/>
      <c r="S53" s="969">
        <v>56077285</v>
      </c>
      <c r="T53" s="959"/>
      <c r="U53" s="969">
        <f>S54</f>
        <v>67321871</v>
      </c>
    </row>
    <row r="54" spans="1:21" ht="22.5" customHeight="1" thickBot="1">
      <c r="A54" s="970" t="s">
        <v>384</v>
      </c>
      <c r="B54" s="957" t="s">
        <v>83</v>
      </c>
      <c r="C54" s="971">
        <f>ROUND(SUM(C51+C53),1)</f>
        <v>11625329</v>
      </c>
      <c r="D54" s="972"/>
      <c r="E54" s="971">
        <f>ROUND(SUM(E51+E53),1)</f>
        <v>13606606</v>
      </c>
      <c r="F54" s="972"/>
      <c r="G54" s="971">
        <f>ROUND(SUM(G51+G53),1)</f>
        <v>12361267</v>
      </c>
      <c r="H54" s="972"/>
      <c r="I54" s="971">
        <f>ROUND(SUM(I51+I53),1)</f>
        <v>14408302</v>
      </c>
      <c r="J54" s="972"/>
      <c r="K54" s="971">
        <f>ROUND(SUM(K51+K53),1)</f>
        <v>15131945</v>
      </c>
      <c r="L54" s="972"/>
      <c r="M54" s="971">
        <f>ROUND(SUM(M51+M53),1)</f>
        <v>40767170</v>
      </c>
      <c r="N54" s="972"/>
      <c r="O54" s="971">
        <f>ROUND(SUM(O51+O53),1)</f>
        <v>52723862</v>
      </c>
      <c r="P54" s="972"/>
      <c r="Q54" s="971">
        <f>ROUND(SUM(Q51+Q53),1)</f>
        <v>56077285</v>
      </c>
      <c r="R54" s="972"/>
      <c r="S54" s="971">
        <f>ROUND(SUM(S51+S53),1)</f>
        <v>67321871</v>
      </c>
      <c r="T54" s="972"/>
      <c r="U54" s="971">
        <f>ROUND(SUM(U51+U53),1)</f>
        <v>69014211</v>
      </c>
    </row>
    <row r="55" spans="1:21" ht="15.75" customHeight="1" thickTop="1">
      <c r="A55" s="970"/>
      <c r="B55" s="973"/>
      <c r="C55" s="959"/>
      <c r="D55" s="972"/>
      <c r="E55" s="959"/>
      <c r="F55" s="972"/>
      <c r="H55" s="972"/>
      <c r="I55" s="959"/>
      <c r="J55" s="972"/>
      <c r="K55" s="959"/>
      <c r="L55" s="972"/>
      <c r="M55" s="959"/>
      <c r="N55" s="959"/>
      <c r="O55" s="972"/>
      <c r="P55" s="972"/>
      <c r="Q55" s="959"/>
      <c r="R55" s="972"/>
    </row>
    <row r="56" spans="1:21" ht="13.5" customHeight="1">
      <c r="A56" s="821" t="s">
        <v>2281</v>
      </c>
      <c r="B56" s="101"/>
      <c r="C56" s="974"/>
      <c r="D56" s="950"/>
      <c r="E56" s="974"/>
      <c r="F56" s="950"/>
      <c r="H56" s="950"/>
      <c r="I56" s="974"/>
      <c r="J56" s="974"/>
      <c r="K56" s="974"/>
      <c r="L56" s="974"/>
      <c r="M56" s="974"/>
      <c r="N56" s="974"/>
      <c r="O56" s="936"/>
      <c r="P56" s="936"/>
      <c r="Q56" s="936"/>
      <c r="R56" s="936"/>
    </row>
    <row r="57" spans="1:21" s="936" customFormat="1" ht="13.5" customHeight="1">
      <c r="S57" s="934"/>
    </row>
    <row r="58" spans="1:21" ht="13.5" customHeight="1">
      <c r="A58" s="99" t="s">
        <v>83</v>
      </c>
      <c r="B58" s="68"/>
      <c r="C58" s="68"/>
      <c r="D58" s="68"/>
      <c r="E58" s="68"/>
      <c r="F58" s="68"/>
      <c r="G58" s="68"/>
      <c r="H58" s="68"/>
      <c r="I58" s="68"/>
      <c r="J58" s="68"/>
      <c r="K58" s="68"/>
      <c r="L58" s="68"/>
      <c r="M58" s="68"/>
      <c r="N58" s="68"/>
      <c r="O58" s="68"/>
      <c r="P58" s="68"/>
      <c r="Q58" s="68"/>
      <c r="R58" s="68"/>
    </row>
    <row r="59" spans="1:21" ht="13.5" customHeight="1">
      <c r="A59" s="100" t="s">
        <v>83</v>
      </c>
      <c r="B59" s="68"/>
      <c r="C59" s="68"/>
      <c r="D59" s="68"/>
      <c r="E59" s="68"/>
      <c r="F59" s="68"/>
      <c r="G59" s="68"/>
      <c r="H59" s="68"/>
      <c r="I59" s="68"/>
      <c r="J59" s="68"/>
      <c r="K59" s="68"/>
      <c r="L59" s="68"/>
      <c r="M59" s="68"/>
      <c r="N59" s="68"/>
      <c r="O59" s="68"/>
      <c r="P59" s="68"/>
      <c r="Q59" s="68"/>
      <c r="R59" s="68"/>
    </row>
    <row r="61" spans="1:21" ht="14.25">
      <c r="A61" s="975"/>
    </row>
    <row r="62" spans="1:21">
      <c r="S62" s="934" t="s">
        <v>83</v>
      </c>
    </row>
  </sheetData>
  <pageMargins left="0.7" right="0.5" top="0.9" bottom="0.25" header="0.5" footer="0.25"/>
  <pageSetup scale="50" orientation="landscape" r:id="rId1"/>
  <headerFooter scaleWithDoc="0">
    <oddFooter>&amp;R&amp;8 78</oddFooter>
  </headerFooter>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0"/>
  <sheetViews>
    <sheetView showGridLines="0" zoomScale="80" zoomScaleNormal="80" workbookViewId="0"/>
  </sheetViews>
  <sheetFormatPr defaultColWidth="8.77734375" defaultRowHeight="15"/>
  <cols>
    <col min="1" max="1" width="40.77734375" style="976" customWidth="1"/>
    <col min="2" max="2" width="2" style="976" customWidth="1"/>
    <col min="3" max="3" width="20.44140625" style="976" customWidth="1"/>
    <col min="4" max="4" width="1.77734375" style="976" customWidth="1"/>
    <col min="5" max="5" width="20.44140625" style="976" customWidth="1"/>
    <col min="6" max="6" width="1.77734375" style="977" customWidth="1"/>
    <col min="7" max="7" width="20.44140625" style="976" customWidth="1"/>
    <col min="8" max="8" width="1.77734375" style="976" customWidth="1"/>
    <col min="9" max="9" width="20.44140625" style="976" customWidth="1"/>
    <col min="10" max="10" width="1.77734375" style="976" customWidth="1"/>
    <col min="11" max="11" width="20.44140625" style="976" customWidth="1"/>
    <col min="12" max="12" width="1.77734375" style="976" customWidth="1"/>
    <col min="13" max="13" width="20.44140625" style="976" customWidth="1"/>
    <col min="14" max="14" width="1.77734375" style="978" customWidth="1"/>
    <col min="15" max="15" width="20.44140625" style="979" customWidth="1"/>
    <col min="16" max="16" width="15.109375" style="979" customWidth="1"/>
    <col min="17" max="16384" width="8.77734375" style="979"/>
  </cols>
  <sheetData>
    <row r="1" spans="1:17">
      <c r="A1" s="342" t="s">
        <v>76</v>
      </c>
    </row>
    <row r="3" spans="1:17" ht="18" customHeight="1">
      <c r="A3" s="980" t="s">
        <v>400</v>
      </c>
      <c r="B3" s="981"/>
      <c r="C3" s="981"/>
      <c r="D3" s="982"/>
      <c r="E3" s="982"/>
      <c r="F3" s="982"/>
      <c r="G3" s="982"/>
      <c r="H3" s="982"/>
      <c r="I3" s="982"/>
      <c r="J3" s="982"/>
      <c r="K3" s="982"/>
      <c r="L3" s="982"/>
      <c r="M3" s="983"/>
      <c r="N3" s="984"/>
      <c r="O3" s="983" t="s">
        <v>401</v>
      </c>
    </row>
    <row r="4" spans="1:17" ht="20.100000000000001" customHeight="1">
      <c r="A4" s="980" t="s">
        <v>78</v>
      </c>
      <c r="B4" s="981"/>
      <c r="C4" s="981"/>
      <c r="D4" s="982"/>
      <c r="E4" s="982"/>
      <c r="F4" s="982"/>
      <c r="G4" s="982"/>
      <c r="H4" s="982"/>
      <c r="I4" s="982"/>
      <c r="J4" s="982" t="s">
        <v>83</v>
      </c>
      <c r="K4" s="985" t="s">
        <v>83</v>
      </c>
      <c r="L4" s="982"/>
      <c r="M4" s="982"/>
      <c r="N4" s="984"/>
      <c r="O4" s="986"/>
    </row>
    <row r="5" spans="1:17" ht="18" customHeight="1">
      <c r="A5" s="987" t="s">
        <v>402</v>
      </c>
      <c r="B5" s="988"/>
      <c r="C5" s="988"/>
      <c r="D5" s="989"/>
      <c r="E5" s="989"/>
      <c r="F5" s="989"/>
      <c r="G5" s="989"/>
      <c r="H5" s="989"/>
      <c r="I5" s="989"/>
      <c r="J5" s="989"/>
      <c r="K5" s="989"/>
      <c r="L5" s="989"/>
      <c r="M5" s="989"/>
      <c r="N5" s="990"/>
    </row>
    <row r="6" spans="1:17" ht="20.25" customHeight="1">
      <c r="A6" s="991" t="s">
        <v>2264</v>
      </c>
      <c r="B6" s="992"/>
      <c r="C6" s="992"/>
      <c r="D6" s="993"/>
      <c r="E6" s="993"/>
      <c r="F6" s="993"/>
      <c r="G6" s="993"/>
      <c r="H6" s="993"/>
      <c r="I6" s="993"/>
      <c r="J6" s="993"/>
      <c r="K6" s="993"/>
      <c r="L6" s="993"/>
      <c r="M6" s="993"/>
      <c r="N6" s="994"/>
      <c r="O6" s="995"/>
    </row>
    <row r="7" spans="1:17" ht="68.849999999999994" customHeight="1">
      <c r="A7" s="996" t="s">
        <v>81</v>
      </c>
      <c r="B7" s="997"/>
      <c r="C7" s="997"/>
      <c r="D7" s="989"/>
      <c r="E7" s="989"/>
      <c r="F7" s="989"/>
      <c r="G7" s="989"/>
      <c r="H7" s="989"/>
      <c r="I7" s="989"/>
      <c r="J7" s="989"/>
      <c r="K7" s="989"/>
      <c r="L7" s="989"/>
      <c r="M7" s="989"/>
      <c r="N7" s="990"/>
    </row>
    <row r="8" spans="1:17" ht="20.25">
      <c r="A8" s="998"/>
      <c r="B8" s="998"/>
      <c r="C8" s="977"/>
      <c r="D8" s="999"/>
      <c r="E8" s="999" t="s">
        <v>250</v>
      </c>
      <c r="F8" s="999"/>
      <c r="G8" s="999" t="s">
        <v>403</v>
      </c>
      <c r="H8" s="999"/>
      <c r="I8" s="999" t="s">
        <v>250</v>
      </c>
      <c r="J8" s="999"/>
      <c r="K8" s="999" t="s">
        <v>403</v>
      </c>
      <c r="L8" s="1020"/>
      <c r="M8" s="989"/>
      <c r="N8" s="990"/>
      <c r="O8" s="1021"/>
    </row>
    <row r="9" spans="1:17" ht="16.5">
      <c r="A9" s="998"/>
      <c r="B9" s="998"/>
      <c r="C9" s="1000" t="s">
        <v>243</v>
      </c>
      <c r="D9" s="999"/>
      <c r="E9" s="1001" t="s">
        <v>244</v>
      </c>
      <c r="F9" s="1002"/>
      <c r="G9" s="1001" t="s">
        <v>244</v>
      </c>
      <c r="H9" s="999"/>
      <c r="I9" s="1000" t="s">
        <v>246</v>
      </c>
      <c r="J9" s="999"/>
      <c r="K9" s="1000" t="s">
        <v>246</v>
      </c>
      <c r="L9" s="999"/>
      <c r="M9" s="1003" t="s">
        <v>2265</v>
      </c>
      <c r="N9" s="1004"/>
      <c r="O9" s="1000" t="s">
        <v>2187</v>
      </c>
    </row>
    <row r="10" spans="1:17" ht="16.5">
      <c r="A10" s="998" t="s">
        <v>404</v>
      </c>
      <c r="B10" s="1005"/>
      <c r="C10" s="1006"/>
      <c r="D10" s="1006"/>
      <c r="H10" s="1006"/>
      <c r="I10" s="1006"/>
      <c r="J10" s="1006"/>
      <c r="K10" s="1006"/>
      <c r="L10" s="1006"/>
      <c r="M10" s="1006"/>
      <c r="N10" s="1535"/>
      <c r="O10" s="995"/>
    </row>
    <row r="11" spans="1:17" ht="16.5">
      <c r="A11" s="1007" t="s">
        <v>405</v>
      </c>
      <c r="B11" s="1008" t="s">
        <v>83</v>
      </c>
      <c r="C11" s="1536">
        <v>34384996</v>
      </c>
      <c r="D11" s="1008" t="s">
        <v>83</v>
      </c>
      <c r="E11" s="1536">
        <v>5314363</v>
      </c>
      <c r="F11" s="1008" t="s">
        <v>83</v>
      </c>
      <c r="G11" s="1536">
        <v>4049350</v>
      </c>
      <c r="H11" s="1008" t="s">
        <v>83</v>
      </c>
      <c r="I11" s="1536">
        <v>186550</v>
      </c>
      <c r="J11" s="1008" t="s">
        <v>83</v>
      </c>
      <c r="K11" s="1009">
        <v>0</v>
      </c>
      <c r="L11" s="1008" t="s">
        <v>83</v>
      </c>
      <c r="M11" s="1537">
        <f>ROUND(SUM(C11:K11),1)</f>
        <v>43935259</v>
      </c>
      <c r="N11" s="1008" t="s">
        <v>83</v>
      </c>
      <c r="O11" s="1009">
        <v>46751755</v>
      </c>
    </row>
    <row r="12" spans="1:17" ht="16.5">
      <c r="A12" s="1007" t="s">
        <v>406</v>
      </c>
      <c r="B12" s="1006" t="s">
        <v>83</v>
      </c>
      <c r="C12" s="1538">
        <v>3620061</v>
      </c>
      <c r="D12" s="1006"/>
      <c r="E12" s="1538">
        <v>0</v>
      </c>
      <c r="F12" s="1539"/>
      <c r="G12" s="1538">
        <v>0</v>
      </c>
      <c r="H12" s="1006"/>
      <c r="I12" s="1538">
        <v>18500</v>
      </c>
      <c r="J12" s="1006"/>
      <c r="K12" s="1538">
        <v>0</v>
      </c>
      <c r="L12" s="1006"/>
      <c r="M12" s="1534">
        <f>ROUND(SUM(C12:K12),1)</f>
        <v>3638561</v>
      </c>
      <c r="N12" s="1010"/>
      <c r="O12" s="1538">
        <v>3418748</v>
      </c>
    </row>
    <row r="13" spans="1:17" ht="16.5">
      <c r="A13" s="1007" t="s">
        <v>407</v>
      </c>
      <c r="B13" s="1006" t="s">
        <v>83</v>
      </c>
      <c r="C13" s="1538">
        <v>0</v>
      </c>
      <c r="D13" s="1006"/>
      <c r="E13" s="1538">
        <v>1349378</v>
      </c>
      <c r="F13" s="1539"/>
      <c r="G13" s="1538">
        <v>0</v>
      </c>
      <c r="H13" s="1006"/>
      <c r="I13" s="1538">
        <v>0</v>
      </c>
      <c r="J13" s="1006"/>
      <c r="K13" s="1538">
        <v>0</v>
      </c>
      <c r="L13" s="1006"/>
      <c r="M13" s="1534">
        <f t="shared" ref="M13:M14" si="0">ROUND(SUM(C13:K13),1)</f>
        <v>1349378</v>
      </c>
      <c r="N13" s="1010"/>
      <c r="O13" s="1538">
        <v>1448470</v>
      </c>
    </row>
    <row r="14" spans="1:17" ht="16.5">
      <c r="A14" s="1007" t="s">
        <v>408</v>
      </c>
      <c r="B14" s="1006" t="s">
        <v>83</v>
      </c>
      <c r="C14" s="1538">
        <v>272385</v>
      </c>
      <c r="D14" s="1006"/>
      <c r="E14" s="1538">
        <v>5238</v>
      </c>
      <c r="F14" s="1539"/>
      <c r="G14" s="1538">
        <v>41975</v>
      </c>
      <c r="H14" s="1006"/>
      <c r="I14" s="1538">
        <v>816</v>
      </c>
      <c r="J14" s="1006"/>
      <c r="K14" s="1538">
        <v>0</v>
      </c>
      <c r="L14" s="1006"/>
      <c r="M14" s="1534">
        <f t="shared" si="0"/>
        <v>320414</v>
      </c>
      <c r="N14" s="1010"/>
      <c r="O14" s="1538">
        <v>291647</v>
      </c>
    </row>
    <row r="15" spans="1:17" ht="16.5">
      <c r="A15" s="998" t="s">
        <v>409</v>
      </c>
      <c r="B15" s="1006" t="s">
        <v>83</v>
      </c>
      <c r="C15" s="1540">
        <f>ROUND(SUM(C11:C14),1)</f>
        <v>38277442</v>
      </c>
      <c r="D15" s="1006"/>
      <c r="E15" s="1540">
        <f>ROUND(SUM(E11:E14),1)</f>
        <v>6668979</v>
      </c>
      <c r="F15" s="1011"/>
      <c r="G15" s="1540">
        <f>ROUND(SUM(G11:G14),1)</f>
        <v>4091325</v>
      </c>
      <c r="H15" s="1006"/>
      <c r="I15" s="1540">
        <f>ROUND(SUM(I11:I14),1)</f>
        <v>205866</v>
      </c>
      <c r="J15" s="1006"/>
      <c r="K15" s="1540">
        <f>ROUND(SUM(K11:K14),1)</f>
        <v>0</v>
      </c>
      <c r="L15" s="1006"/>
      <c r="M15" s="1533">
        <f>ROUND(SUM(M11:M14),1)</f>
        <v>49243612</v>
      </c>
      <c r="N15" s="1012"/>
      <c r="O15" s="1540">
        <f>ROUND(SUM(O11:O14),1)</f>
        <v>51910620</v>
      </c>
      <c r="Q15" s="1278" t="s">
        <v>83</v>
      </c>
    </row>
    <row r="16" spans="1:17" ht="16.5">
      <c r="A16" s="1006"/>
      <c r="B16" s="1006"/>
      <c r="C16" s="1541"/>
      <c r="D16" s="1006"/>
      <c r="E16" s="1541"/>
      <c r="F16" s="1542"/>
      <c r="G16" s="1541"/>
      <c r="H16" s="1006"/>
      <c r="I16" s="1541"/>
      <c r="J16" s="1006"/>
      <c r="K16" s="1541"/>
      <c r="L16" s="1006"/>
      <c r="M16" s="1534"/>
      <c r="N16" s="1543"/>
      <c r="O16" s="1541"/>
    </row>
    <row r="17" spans="1:15" ht="16.5">
      <c r="A17" s="998" t="s">
        <v>410</v>
      </c>
      <c r="B17" s="1006"/>
      <c r="C17" s="1541"/>
      <c r="D17" s="1006"/>
      <c r="E17" s="1541"/>
      <c r="F17" s="1542"/>
      <c r="G17" s="1541"/>
      <c r="H17" s="1006"/>
      <c r="I17" s="1541"/>
      <c r="J17" s="1006"/>
      <c r="K17" s="1541"/>
      <c r="L17" s="1006"/>
      <c r="M17" s="1534"/>
      <c r="N17" s="1543"/>
      <c r="O17" s="1541"/>
    </row>
    <row r="18" spans="1:15" ht="16.5">
      <c r="A18" s="1007" t="s">
        <v>411</v>
      </c>
      <c r="B18" s="1006" t="s">
        <v>83</v>
      </c>
      <c r="C18" s="1538">
        <v>3949</v>
      </c>
      <c r="D18" s="1006"/>
      <c r="E18" s="1538">
        <v>0</v>
      </c>
      <c r="F18" s="1539"/>
      <c r="G18" s="1538">
        <v>0</v>
      </c>
      <c r="H18" s="1006"/>
      <c r="I18" s="1538">
        <v>339020</v>
      </c>
      <c r="J18" s="1006"/>
      <c r="K18" s="1538">
        <v>248867</v>
      </c>
      <c r="L18" s="1006"/>
      <c r="M18" s="1534">
        <f>ROUND(SUM(C18:K18),1)</f>
        <v>591836</v>
      </c>
      <c r="N18" s="1543"/>
      <c r="O18" s="1538">
        <v>857191</v>
      </c>
    </row>
    <row r="19" spans="1:15" ht="16.5">
      <c r="A19" s="1007" t="s">
        <v>412</v>
      </c>
      <c r="B19" s="1006" t="s">
        <v>83</v>
      </c>
      <c r="C19" s="1538">
        <v>1561</v>
      </c>
      <c r="D19" s="1006"/>
      <c r="E19" s="1538">
        <v>7079</v>
      </c>
      <c r="F19" s="1539"/>
      <c r="G19" s="1538">
        <v>3102</v>
      </c>
      <c r="H19" s="1006"/>
      <c r="I19" s="1538">
        <v>8</v>
      </c>
      <c r="J19" s="1006"/>
      <c r="K19" s="1538">
        <v>0</v>
      </c>
      <c r="L19" s="1006"/>
      <c r="M19" s="1534">
        <f>ROUND(SUM(C19:K19),1)</f>
        <v>11750</v>
      </c>
      <c r="N19" s="1543"/>
      <c r="O19" s="1538">
        <v>10522</v>
      </c>
    </row>
    <row r="20" spans="1:15" ht="16.5">
      <c r="A20" s="998" t="s">
        <v>413</v>
      </c>
      <c r="B20" s="1006" t="s">
        <v>83</v>
      </c>
      <c r="C20" s="1540">
        <f>ROUND(SUM(C18:C19),1)</f>
        <v>5510</v>
      </c>
      <c r="D20" s="1006"/>
      <c r="E20" s="1540">
        <f>ROUND(SUM(E18:E19),1)</f>
        <v>7079</v>
      </c>
      <c r="F20" s="1542"/>
      <c r="G20" s="1540">
        <f>ROUND(SUM(G18:G19),1)</f>
        <v>3102</v>
      </c>
      <c r="H20" s="1006"/>
      <c r="I20" s="1540">
        <f>ROUND(SUM(I18:I19),1)</f>
        <v>339028</v>
      </c>
      <c r="J20" s="1006"/>
      <c r="K20" s="1540">
        <f>ROUND(SUM(K18:K19),1)</f>
        <v>248867</v>
      </c>
      <c r="L20" s="1006"/>
      <c r="M20" s="1533">
        <f>ROUND(SUM(M18:M19),1)</f>
        <v>603586</v>
      </c>
      <c r="N20" s="1543"/>
      <c r="O20" s="1540">
        <f>ROUND(SUM(O18:O19),1)</f>
        <v>867713</v>
      </c>
    </row>
    <row r="21" spans="1:15" ht="16.5">
      <c r="A21" s="1006"/>
      <c r="B21" s="1006" t="s">
        <v>83</v>
      </c>
      <c r="C21" s="1541" t="s">
        <v>83</v>
      </c>
      <c r="D21" s="1006"/>
      <c r="E21" s="1541"/>
      <c r="F21" s="1542"/>
      <c r="G21" s="1541"/>
      <c r="H21" s="1006"/>
      <c r="I21" s="1541"/>
      <c r="J21" s="1006"/>
      <c r="K21" s="1541"/>
      <c r="L21" s="1006"/>
      <c r="M21" s="1534"/>
      <c r="N21" s="1543"/>
      <c r="O21" s="1541"/>
    </row>
    <row r="22" spans="1:15" ht="16.5">
      <c r="A22" s="1013" t="s">
        <v>414</v>
      </c>
      <c r="B22" s="1006" t="s">
        <v>83</v>
      </c>
      <c r="C22" s="1541"/>
      <c r="D22" s="1006"/>
      <c r="E22" s="1541"/>
      <c r="F22" s="1542"/>
      <c r="G22" s="1541"/>
      <c r="H22" s="1006"/>
      <c r="I22" s="1541"/>
      <c r="J22" s="1006"/>
      <c r="K22" s="1541"/>
      <c r="L22" s="1006"/>
      <c r="M22" s="1534"/>
      <c r="N22" s="1543"/>
      <c r="O22" s="1541"/>
    </row>
    <row r="23" spans="1:15" ht="16.5">
      <c r="A23" s="1007" t="s">
        <v>415</v>
      </c>
      <c r="B23" s="1005" t="s">
        <v>83</v>
      </c>
      <c r="C23" s="1538">
        <v>995644</v>
      </c>
      <c r="D23" s="1006"/>
      <c r="E23" s="1538">
        <v>93026</v>
      </c>
      <c r="F23" s="1539"/>
      <c r="G23" s="1538">
        <v>0</v>
      </c>
      <c r="H23" s="1006"/>
      <c r="I23" s="1538">
        <v>116958</v>
      </c>
      <c r="J23" s="1006"/>
      <c r="K23" s="1538">
        <v>0</v>
      </c>
      <c r="L23" s="1005"/>
      <c r="M23" s="1534">
        <f>ROUND(SUM(C23:K23),1)</f>
        <v>1205628</v>
      </c>
      <c r="N23" s="1010"/>
      <c r="O23" s="1538">
        <v>1107989</v>
      </c>
    </row>
    <row r="24" spans="1:15" ht="16.5">
      <c r="A24" s="1007" t="s">
        <v>416</v>
      </c>
      <c r="B24" s="1005" t="s">
        <v>83</v>
      </c>
      <c r="C24" s="1538">
        <v>179790</v>
      </c>
      <c r="D24" s="1006"/>
      <c r="E24" s="1538">
        <v>128810</v>
      </c>
      <c r="F24" s="1539"/>
      <c r="G24" s="1538">
        <v>0</v>
      </c>
      <c r="H24" s="1006"/>
      <c r="I24" s="1538">
        <v>0</v>
      </c>
      <c r="J24" s="1006"/>
      <c r="K24" s="1538">
        <v>0</v>
      </c>
      <c r="L24" s="1005"/>
      <c r="M24" s="1534">
        <f t="shared" ref="M24:M25" si="1">ROUND(SUM(C24:K24),1)</f>
        <v>308600</v>
      </c>
      <c r="N24" s="1010"/>
      <c r="O24" s="1538">
        <v>265173</v>
      </c>
    </row>
    <row r="25" spans="1:15" ht="16.5">
      <c r="A25" s="1007" t="s">
        <v>417</v>
      </c>
      <c r="B25" s="1005" t="s">
        <v>83</v>
      </c>
      <c r="C25" s="1538">
        <v>93434</v>
      </c>
      <c r="D25" s="1006"/>
      <c r="E25" s="1538">
        <v>4439</v>
      </c>
      <c r="F25" s="1539"/>
      <c r="G25" s="1538">
        <v>60255</v>
      </c>
      <c r="H25" s="1006"/>
      <c r="I25" s="1538">
        <v>563703</v>
      </c>
      <c r="J25" s="1006"/>
      <c r="K25" s="1538">
        <v>0</v>
      </c>
      <c r="L25" s="1006"/>
      <c r="M25" s="1534">
        <f t="shared" si="1"/>
        <v>721831</v>
      </c>
      <c r="N25" s="1010"/>
      <c r="O25" s="1538">
        <v>794955</v>
      </c>
    </row>
    <row r="26" spans="1:15" ht="16.5">
      <c r="A26" s="998" t="s">
        <v>418</v>
      </c>
      <c r="B26" s="1005" t="s">
        <v>83</v>
      </c>
      <c r="C26" s="1544">
        <f>ROUND(SUM(C23:C25),1)</f>
        <v>1268868</v>
      </c>
      <c r="D26" s="1543"/>
      <c r="E26" s="1544">
        <f>ROUND(SUM(E23:E25),1)</f>
        <v>226275</v>
      </c>
      <c r="F26" s="1011"/>
      <c r="G26" s="1544">
        <f>ROUND(SUM(G23:G25),1)</f>
        <v>60255</v>
      </c>
      <c r="H26" s="1543"/>
      <c r="I26" s="1544">
        <f>ROUND(SUM(I23:I25),1)</f>
        <v>680661</v>
      </c>
      <c r="J26" s="1543"/>
      <c r="K26" s="1544">
        <f>ROUND(SUM(K23:K25),1)</f>
        <v>0</v>
      </c>
      <c r="L26" s="1543"/>
      <c r="M26" s="1532">
        <f>ROUND(SUM(M23:M25),1)</f>
        <v>2236059</v>
      </c>
      <c r="N26" s="1012"/>
      <c r="O26" s="1544">
        <f>ROUND(SUM(O23:O25),1)</f>
        <v>2168117</v>
      </c>
    </row>
    <row r="27" spans="1:15" ht="16.5">
      <c r="A27" s="1006"/>
      <c r="B27" s="1006" t="s">
        <v>83</v>
      </c>
      <c r="C27" s="1541"/>
      <c r="D27" s="1006"/>
      <c r="E27" s="1541"/>
      <c r="F27" s="1542"/>
      <c r="G27" s="1541"/>
      <c r="H27" s="1006"/>
      <c r="I27" s="1541"/>
      <c r="J27" s="1006"/>
      <c r="K27" s="1541"/>
      <c r="L27" s="1006"/>
      <c r="M27" s="1534"/>
      <c r="N27" s="1543"/>
      <c r="O27" s="1541"/>
    </row>
    <row r="28" spans="1:15" ht="16.5">
      <c r="A28" s="998" t="s">
        <v>419</v>
      </c>
      <c r="B28" s="1006" t="s">
        <v>83</v>
      </c>
      <c r="C28" s="1545"/>
      <c r="D28" s="1006"/>
      <c r="E28" s="1545" t="s">
        <v>83</v>
      </c>
      <c r="F28" s="1542"/>
      <c r="G28" s="1545" t="s">
        <v>83</v>
      </c>
      <c r="H28" s="1006"/>
      <c r="I28" s="1545"/>
      <c r="J28" s="1006"/>
      <c r="K28" s="1545"/>
      <c r="L28" s="1006"/>
      <c r="M28" s="1534"/>
      <c r="N28" s="1543"/>
      <c r="O28" s="1545"/>
    </row>
    <row r="29" spans="1:15" ht="16.5">
      <c r="A29" s="1007" t="s">
        <v>420</v>
      </c>
      <c r="B29" s="1006" t="s">
        <v>83</v>
      </c>
      <c r="C29" s="1538">
        <v>31727179</v>
      </c>
      <c r="D29" s="1006"/>
      <c r="E29" s="1538">
        <v>7125919</v>
      </c>
      <c r="F29" s="1539"/>
      <c r="G29" s="1538">
        <v>57725695</v>
      </c>
      <c r="H29" s="1006"/>
      <c r="I29" s="1538">
        <v>0</v>
      </c>
      <c r="J29" s="1006"/>
      <c r="K29" s="1538">
        <v>0</v>
      </c>
      <c r="L29" s="1006"/>
      <c r="M29" s="1534">
        <f>ROUND(SUM(C29:K29),1)</f>
        <v>96578793</v>
      </c>
      <c r="N29" s="1010"/>
      <c r="O29" s="1538">
        <v>86416359</v>
      </c>
    </row>
    <row r="30" spans="1:15" ht="16.5">
      <c r="A30" s="1007" t="s">
        <v>421</v>
      </c>
      <c r="B30" s="1006" t="s">
        <v>83</v>
      </c>
      <c r="C30" s="1538">
        <v>3087375</v>
      </c>
      <c r="D30" s="1006"/>
      <c r="E30" s="1538">
        <v>124315</v>
      </c>
      <c r="F30" s="1539"/>
      <c r="G30" s="1538">
        <v>212503</v>
      </c>
      <c r="H30" s="1006"/>
      <c r="I30" s="1538">
        <v>101479</v>
      </c>
      <c r="J30" s="1006"/>
      <c r="K30" s="1538">
        <v>0</v>
      </c>
      <c r="L30" s="1006"/>
      <c r="M30" s="1534">
        <f t="shared" ref="M30:M32" si="2">ROUND(SUM(C30:K30),1)</f>
        <v>3525672</v>
      </c>
      <c r="N30" s="1010"/>
      <c r="O30" s="1538">
        <v>3029469</v>
      </c>
    </row>
    <row r="31" spans="1:15" ht="16.5">
      <c r="A31" s="1007" t="s">
        <v>422</v>
      </c>
      <c r="B31" s="1006" t="s">
        <v>83</v>
      </c>
      <c r="C31" s="1538">
        <v>838155</v>
      </c>
      <c r="D31" s="1006"/>
      <c r="E31" s="1538">
        <v>2219681</v>
      </c>
      <c r="F31" s="1539"/>
      <c r="G31" s="1538">
        <v>16790649</v>
      </c>
      <c r="H31" s="1006"/>
      <c r="I31" s="1538">
        <v>436772</v>
      </c>
      <c r="J31" s="1006"/>
      <c r="K31" s="1538">
        <v>218364</v>
      </c>
      <c r="L31" s="1006"/>
      <c r="M31" s="1534">
        <f t="shared" si="2"/>
        <v>20503621</v>
      </c>
      <c r="N31" s="1010"/>
      <c r="O31" s="1538">
        <v>18642478</v>
      </c>
    </row>
    <row r="32" spans="1:15" ht="16.5">
      <c r="A32" s="1007" t="s">
        <v>423</v>
      </c>
      <c r="B32" s="1006" t="s">
        <v>83</v>
      </c>
      <c r="C32" s="1538">
        <v>198753</v>
      </c>
      <c r="D32" s="1006"/>
      <c r="E32" s="1538">
        <v>0</v>
      </c>
      <c r="F32" s="1539"/>
      <c r="G32" s="1538">
        <v>118156</v>
      </c>
      <c r="H32" s="1006"/>
      <c r="I32" s="1538">
        <v>0</v>
      </c>
      <c r="J32" s="1006"/>
      <c r="K32" s="1538">
        <v>0</v>
      </c>
      <c r="L32" s="1006"/>
      <c r="M32" s="1534">
        <f t="shared" si="2"/>
        <v>316909</v>
      </c>
      <c r="N32" s="1010"/>
      <c r="O32" s="1538">
        <v>320348</v>
      </c>
    </row>
    <row r="33" spans="1:15" ht="16.5">
      <c r="A33" s="1013" t="s">
        <v>424</v>
      </c>
      <c r="B33" s="1006" t="s">
        <v>83</v>
      </c>
      <c r="C33" s="1546">
        <f>ROUND(SUM(C29:C32),1)</f>
        <v>35851462</v>
      </c>
      <c r="D33" s="1006"/>
      <c r="E33" s="1546">
        <f>ROUND(SUM(E29:E32),1)</f>
        <v>9469915</v>
      </c>
      <c r="F33" s="1539"/>
      <c r="G33" s="1546">
        <f>ROUND(SUM(G29:G32),1)</f>
        <v>74847003</v>
      </c>
      <c r="H33" s="1006"/>
      <c r="I33" s="1546">
        <f>ROUND(SUM(I29:I32),1)</f>
        <v>538251</v>
      </c>
      <c r="J33" s="1006"/>
      <c r="K33" s="1546">
        <f>ROUND(SUM(K29:K32),1)</f>
        <v>218364</v>
      </c>
      <c r="L33" s="1006"/>
      <c r="M33" s="1547">
        <f>ROUND(SUM(M29:M32),1)</f>
        <v>120924995</v>
      </c>
      <c r="N33" s="1010"/>
      <c r="O33" s="1546">
        <f>ROUND(SUM(O29:O32),1)</f>
        <v>108408654</v>
      </c>
    </row>
    <row r="34" spans="1:15" ht="16.5">
      <c r="A34" s="1006"/>
      <c r="B34" s="1006" t="s">
        <v>83</v>
      </c>
      <c r="C34" s="1541" t="s">
        <v>83</v>
      </c>
      <c r="D34" s="1006"/>
      <c r="E34" s="1541"/>
      <c r="F34" s="1542"/>
      <c r="G34" s="1541"/>
      <c r="H34" s="1006"/>
      <c r="I34" s="1541"/>
      <c r="J34" s="1006"/>
      <c r="K34" s="1541"/>
      <c r="L34" s="1006"/>
      <c r="M34" s="1534"/>
      <c r="N34" s="1543"/>
      <c r="O34" s="1541"/>
    </row>
    <row r="35" spans="1:15" ht="16.5">
      <c r="A35" s="998" t="s">
        <v>425</v>
      </c>
      <c r="B35" s="1006" t="s">
        <v>83</v>
      </c>
      <c r="C35" s="1548"/>
      <c r="D35" s="1006"/>
      <c r="E35" s="1548"/>
      <c r="F35" s="1542"/>
      <c r="G35" s="1548"/>
      <c r="H35" s="1006"/>
      <c r="I35" s="1548"/>
      <c r="J35" s="1006"/>
      <c r="K35" s="1548"/>
      <c r="L35" s="1006"/>
      <c r="M35" s="1534"/>
      <c r="N35" s="1543"/>
      <c r="O35" s="1548"/>
    </row>
    <row r="36" spans="1:15" ht="16.5">
      <c r="A36" s="1007" t="s">
        <v>426</v>
      </c>
      <c r="B36" s="1006" t="s">
        <v>83</v>
      </c>
      <c r="C36" s="1538">
        <v>600776</v>
      </c>
      <c r="D36" s="1006"/>
      <c r="E36" s="1538">
        <v>525734</v>
      </c>
      <c r="F36" s="1539"/>
      <c r="G36" s="1538">
        <v>135648</v>
      </c>
      <c r="H36" s="1006"/>
      <c r="I36" s="1538">
        <v>17301</v>
      </c>
      <c r="J36" s="1006"/>
      <c r="K36" s="1538">
        <v>0</v>
      </c>
      <c r="L36" s="1006"/>
      <c r="M36" s="1534">
        <f>ROUND(SUM(C36:K36),1)</f>
        <v>1279459</v>
      </c>
      <c r="N36" s="1012"/>
      <c r="O36" s="1538">
        <v>959816</v>
      </c>
    </row>
    <row r="37" spans="1:15" ht="16.5">
      <c r="A37" s="1007" t="s">
        <v>427</v>
      </c>
      <c r="B37" s="1006" t="s">
        <v>83</v>
      </c>
      <c r="C37" s="1538">
        <v>37409</v>
      </c>
      <c r="D37" s="1006"/>
      <c r="E37" s="1538">
        <v>78736</v>
      </c>
      <c r="F37" s="1539"/>
      <c r="G37" s="1538">
        <v>2805688</v>
      </c>
      <c r="H37" s="1006"/>
      <c r="I37" s="1538">
        <v>25404</v>
      </c>
      <c r="J37" s="1006"/>
      <c r="K37" s="1538">
        <v>0</v>
      </c>
      <c r="L37" s="1006"/>
      <c r="M37" s="1534">
        <f t="shared" ref="M37:M38" si="3">ROUND(SUM(C37:K37),1)</f>
        <v>2947237</v>
      </c>
      <c r="N37" s="1012"/>
      <c r="O37" s="1538">
        <v>4162906</v>
      </c>
    </row>
    <row r="38" spans="1:15" ht="16.5">
      <c r="A38" s="1007" t="s">
        <v>428</v>
      </c>
      <c r="B38" s="1006" t="s">
        <v>83</v>
      </c>
      <c r="C38" s="1538">
        <v>38116</v>
      </c>
      <c r="D38" s="1006"/>
      <c r="E38" s="1538">
        <v>0</v>
      </c>
      <c r="F38" s="1539"/>
      <c r="G38" s="1538">
        <v>0</v>
      </c>
      <c r="H38" s="1006"/>
      <c r="I38" s="1538">
        <v>0</v>
      </c>
      <c r="J38" s="1006"/>
      <c r="K38" s="1538">
        <v>0</v>
      </c>
      <c r="L38" s="1006"/>
      <c r="M38" s="1534">
        <f t="shared" si="3"/>
        <v>38116</v>
      </c>
      <c r="N38" s="1012"/>
      <c r="O38" s="1538">
        <v>18904</v>
      </c>
    </row>
    <row r="39" spans="1:15" ht="16.5">
      <c r="A39" s="998" t="s">
        <v>429</v>
      </c>
      <c r="B39" s="1006" t="s">
        <v>83</v>
      </c>
      <c r="C39" s="1540">
        <f>ROUND(SUM(C36:C38),1)</f>
        <v>676301</v>
      </c>
      <c r="D39" s="1006"/>
      <c r="E39" s="1540">
        <f>ROUND(SUM(E36:E38),1)</f>
        <v>604470</v>
      </c>
      <c r="F39" s="1542"/>
      <c r="G39" s="1540">
        <f>ROUND(SUM(G36:G38),1)</f>
        <v>2941336</v>
      </c>
      <c r="H39" s="1006"/>
      <c r="I39" s="1540">
        <f>ROUND(SUM(I36:I38),1)</f>
        <v>42705</v>
      </c>
      <c r="J39" s="1006"/>
      <c r="K39" s="1540">
        <f>ROUND(SUM(K36:K38),1)</f>
        <v>0</v>
      </c>
      <c r="L39" s="1006"/>
      <c r="M39" s="1533">
        <f>ROUND(SUM(M36:M38),1)</f>
        <v>4264812</v>
      </c>
      <c r="N39" s="1010"/>
      <c r="O39" s="1540">
        <f>ROUND(SUM(O36:O38),1)</f>
        <v>5141626</v>
      </c>
    </row>
    <row r="40" spans="1:15" ht="16.5">
      <c r="A40" s="998"/>
      <c r="B40" s="1006" t="s">
        <v>83</v>
      </c>
      <c r="C40" s="1549"/>
      <c r="D40" s="1006"/>
      <c r="E40" s="1549"/>
      <c r="F40" s="1542"/>
      <c r="G40" s="1549"/>
      <c r="H40" s="1006"/>
      <c r="I40" s="1549"/>
      <c r="J40" s="1006"/>
      <c r="K40" s="1549"/>
      <c r="L40" s="1006"/>
      <c r="M40" s="1550"/>
      <c r="N40" s="1010"/>
      <c r="O40" s="1549"/>
    </row>
    <row r="41" spans="1:15" ht="16.5">
      <c r="A41" s="998" t="s">
        <v>430</v>
      </c>
      <c r="B41" s="1006" t="s">
        <v>83</v>
      </c>
      <c r="C41" s="1548"/>
      <c r="D41" s="1006"/>
      <c r="E41" s="1548"/>
      <c r="F41" s="1542"/>
      <c r="G41" s="1548"/>
      <c r="H41" s="1006"/>
      <c r="I41" s="1548"/>
      <c r="J41" s="1006"/>
      <c r="K41" s="1548"/>
      <c r="L41" s="1006"/>
      <c r="M41" s="1534"/>
      <c r="N41" s="1543"/>
      <c r="O41" s="1548"/>
    </row>
    <row r="42" spans="1:15" ht="16.5">
      <c r="A42" s="1007" t="s">
        <v>431</v>
      </c>
      <c r="B42" s="1006" t="s">
        <v>83</v>
      </c>
      <c r="C42" s="1538">
        <v>6247983</v>
      </c>
      <c r="D42" s="1006"/>
      <c r="E42" s="1538">
        <v>3892</v>
      </c>
      <c r="F42" s="1539"/>
      <c r="G42" s="1538">
        <v>6187527</v>
      </c>
      <c r="H42" s="1006"/>
      <c r="I42" s="1538">
        <v>18701</v>
      </c>
      <c r="J42" s="1006"/>
      <c r="K42" s="1538">
        <v>0</v>
      </c>
      <c r="L42" s="1006"/>
      <c r="M42" s="1534">
        <f>ROUND(SUM(C42:K42),1)</f>
        <v>12458103</v>
      </c>
      <c r="N42" s="1012"/>
      <c r="O42" s="1538">
        <v>10613158</v>
      </c>
    </row>
    <row r="43" spans="1:15" ht="16.5">
      <c r="A43" s="1007" t="s">
        <v>432</v>
      </c>
      <c r="B43" s="1006" t="s">
        <v>83</v>
      </c>
      <c r="C43" s="1538">
        <v>96615</v>
      </c>
      <c r="D43" s="1006"/>
      <c r="E43" s="1538">
        <v>22655</v>
      </c>
      <c r="F43" s="1539"/>
      <c r="G43" s="1538">
        <v>30358</v>
      </c>
      <c r="H43" s="1006"/>
      <c r="I43" s="1538">
        <v>1924094</v>
      </c>
      <c r="J43" s="1006"/>
      <c r="K43" s="1538">
        <v>0</v>
      </c>
      <c r="L43" s="1006"/>
      <c r="M43" s="1534">
        <f t="shared" ref="M43:M44" si="4">ROUND(SUM(C43:K43),1)</f>
        <v>2073722</v>
      </c>
      <c r="N43" s="1012"/>
      <c r="O43" s="1538">
        <v>1826089</v>
      </c>
    </row>
    <row r="44" spans="1:15" ht="16.5">
      <c r="A44" s="1007" t="s">
        <v>433</v>
      </c>
      <c r="B44" s="1006" t="s">
        <v>83</v>
      </c>
      <c r="C44" s="1538">
        <v>28399</v>
      </c>
      <c r="D44" s="1006"/>
      <c r="E44" s="1538">
        <v>346</v>
      </c>
      <c r="F44" s="1539"/>
      <c r="G44" s="1538">
        <v>182433</v>
      </c>
      <c r="H44" s="1006"/>
      <c r="I44" s="1538">
        <v>0</v>
      </c>
      <c r="J44" s="1006"/>
      <c r="K44" s="1538">
        <v>0</v>
      </c>
      <c r="L44" s="1006"/>
      <c r="M44" s="1534">
        <f t="shared" si="4"/>
        <v>211178</v>
      </c>
      <c r="N44" s="1012"/>
      <c r="O44" s="1538">
        <v>200969</v>
      </c>
    </row>
    <row r="45" spans="1:15" ht="16.5">
      <c r="A45" s="998" t="s">
        <v>434</v>
      </c>
      <c r="B45" s="1006" t="s">
        <v>83</v>
      </c>
      <c r="C45" s="1540">
        <f>ROUND(SUM(C42:C44),1)</f>
        <v>6372997</v>
      </c>
      <c r="D45" s="1006"/>
      <c r="E45" s="1540">
        <f>ROUND(SUM(E42:E44),1)</f>
        <v>26893</v>
      </c>
      <c r="F45" s="1542"/>
      <c r="G45" s="1540">
        <f>ROUND(SUM(G42:G44),1)</f>
        <v>6400318</v>
      </c>
      <c r="H45" s="1006"/>
      <c r="I45" s="1540">
        <f>ROUND(SUM(I42:I44),1)</f>
        <v>1942795</v>
      </c>
      <c r="J45" s="1006"/>
      <c r="K45" s="1540">
        <f>ROUND(SUM(K42:K44),1)</f>
        <v>0</v>
      </c>
      <c r="L45" s="1006"/>
      <c r="M45" s="1533">
        <f>ROUND(SUM(M42:M44),1)</f>
        <v>14743003</v>
      </c>
      <c r="N45" s="1010"/>
      <c r="O45" s="1540">
        <f>ROUND(SUM(O42:O44),1)</f>
        <v>12640216</v>
      </c>
    </row>
    <row r="46" spans="1:15" ht="16.5">
      <c r="A46" s="998"/>
      <c r="B46" s="1006" t="s">
        <v>83</v>
      </c>
      <c r="C46" s="1549"/>
      <c r="D46" s="1006"/>
      <c r="E46" s="1549"/>
      <c r="F46" s="1542"/>
      <c r="G46" s="1549"/>
      <c r="H46" s="1006"/>
      <c r="I46" s="1549"/>
      <c r="J46" s="1006"/>
      <c r="K46" s="1549"/>
      <c r="L46" s="1006"/>
      <c r="M46" s="1550" t="s">
        <v>83</v>
      </c>
      <c r="N46" s="1010"/>
      <c r="O46" s="1549"/>
    </row>
    <row r="47" spans="1:15" ht="16.5">
      <c r="A47" s="1013" t="s">
        <v>435</v>
      </c>
      <c r="B47" s="1006" t="s">
        <v>83</v>
      </c>
      <c r="C47" s="1541"/>
      <c r="D47" s="1006"/>
      <c r="E47" s="1541"/>
      <c r="F47" s="1539"/>
      <c r="G47" s="1541"/>
      <c r="H47" s="1006"/>
      <c r="I47" s="1541"/>
      <c r="J47" s="1006"/>
      <c r="K47" s="1541"/>
      <c r="L47" s="1006"/>
      <c r="M47" s="1534"/>
      <c r="N47" s="1010"/>
      <c r="O47" s="1541"/>
    </row>
    <row r="48" spans="1:15" ht="16.5">
      <c r="A48" s="1007" t="s">
        <v>436</v>
      </c>
      <c r="B48" s="1006" t="s">
        <v>83</v>
      </c>
      <c r="C48" s="1538">
        <v>290312</v>
      </c>
      <c r="D48" s="1006"/>
      <c r="E48" s="1538">
        <v>0</v>
      </c>
      <c r="F48" s="1539"/>
      <c r="G48" s="1538">
        <v>181491</v>
      </c>
      <c r="H48" s="1006"/>
      <c r="I48" s="1538">
        <v>1512457</v>
      </c>
      <c r="J48" s="1006"/>
      <c r="K48" s="1538">
        <v>26041</v>
      </c>
      <c r="L48" s="1006"/>
      <c r="M48" s="1534">
        <f>ROUND(SUM(C48:K48),1)</f>
        <v>2010301</v>
      </c>
      <c r="N48" s="1010"/>
      <c r="O48" s="1538">
        <v>1722967</v>
      </c>
    </row>
    <row r="49" spans="1:15" ht="16.5">
      <c r="A49" s="1007" t="s">
        <v>437</v>
      </c>
      <c r="B49" s="1006" t="s">
        <v>83</v>
      </c>
      <c r="C49" s="1538">
        <v>7800</v>
      </c>
      <c r="D49" s="1006"/>
      <c r="E49" s="1538">
        <v>75219</v>
      </c>
      <c r="F49" s="1539"/>
      <c r="G49" s="1538">
        <v>0</v>
      </c>
      <c r="H49" s="1006"/>
      <c r="I49" s="1538">
        <v>0</v>
      </c>
      <c r="J49" s="1006"/>
      <c r="K49" s="1538">
        <v>0</v>
      </c>
      <c r="L49" s="1006"/>
      <c r="M49" s="1534">
        <f>ROUND(SUM(C49:K49),1)</f>
        <v>83019</v>
      </c>
      <c r="N49" s="1010"/>
      <c r="O49" s="1538">
        <v>127999</v>
      </c>
    </row>
    <row r="50" spans="1:15" ht="16.5">
      <c r="A50" s="1013" t="s">
        <v>438</v>
      </c>
      <c r="B50" s="1006" t="s">
        <v>83</v>
      </c>
      <c r="C50" s="1540">
        <f>ROUND(SUM(C48:C49),1)</f>
        <v>298112</v>
      </c>
      <c r="D50" s="1006"/>
      <c r="E50" s="1540">
        <f>ROUND(SUM(E48:E49),1)</f>
        <v>75219</v>
      </c>
      <c r="F50" s="1011"/>
      <c r="G50" s="1540">
        <f>ROUND(SUM(G48:G49),1)</f>
        <v>181491</v>
      </c>
      <c r="H50" s="1006"/>
      <c r="I50" s="1540">
        <f>ROUND(SUM(I48:I49),1)</f>
        <v>1512457</v>
      </c>
      <c r="J50" s="1006"/>
      <c r="K50" s="1540">
        <f>ROUND(SUM(K48:K49),1)</f>
        <v>26041</v>
      </c>
      <c r="L50" s="1006"/>
      <c r="M50" s="1533">
        <f>ROUND(SUM(M48:M49),1)</f>
        <v>2093320</v>
      </c>
      <c r="N50" s="1012"/>
      <c r="O50" s="1540">
        <f>ROUND(SUM(O48:O49),1)</f>
        <v>1850966</v>
      </c>
    </row>
    <row r="51" spans="1:15" ht="17.649999999999999" customHeight="1">
      <c r="A51" s="998"/>
      <c r="B51" s="1006" t="s">
        <v>83</v>
      </c>
      <c r="C51" s="1549"/>
      <c r="D51" s="1006"/>
      <c r="E51" s="1549"/>
      <c r="F51" s="1542"/>
      <c r="G51" s="1549" t="s">
        <v>83</v>
      </c>
      <c r="H51" s="1006"/>
      <c r="I51" s="1549"/>
      <c r="J51" s="1006"/>
      <c r="K51" s="1549"/>
      <c r="L51" s="1006"/>
      <c r="M51" s="1550"/>
      <c r="N51" s="1010"/>
      <c r="O51" s="1549"/>
    </row>
    <row r="52" spans="1:15" ht="16.5" customHeight="1">
      <c r="A52" s="1013" t="s">
        <v>439</v>
      </c>
      <c r="B52" s="1006" t="s">
        <v>83</v>
      </c>
      <c r="C52" s="1551"/>
      <c r="D52" s="1006"/>
      <c r="E52" s="1551"/>
      <c r="F52" s="1542"/>
      <c r="G52" s="1551"/>
      <c r="H52" s="1006"/>
      <c r="I52" s="1551"/>
      <c r="J52" s="1006"/>
      <c r="K52" s="1551"/>
      <c r="L52" s="1006"/>
      <c r="M52" s="1534"/>
      <c r="N52" s="1010"/>
      <c r="O52" s="1551"/>
    </row>
    <row r="53" spans="1:15" ht="16.5" customHeight="1">
      <c r="A53" s="1007" t="s">
        <v>440</v>
      </c>
      <c r="B53" s="1006" t="s">
        <v>83</v>
      </c>
      <c r="C53" s="1538">
        <v>0</v>
      </c>
      <c r="D53" s="1006"/>
      <c r="E53" s="1538">
        <v>0</v>
      </c>
      <c r="F53" s="1539"/>
      <c r="G53" s="1538">
        <v>24169</v>
      </c>
      <c r="H53" s="1006"/>
      <c r="I53" s="1538">
        <v>0</v>
      </c>
      <c r="J53" s="1006"/>
      <c r="K53" s="1538">
        <v>0</v>
      </c>
      <c r="L53" s="1006"/>
      <c r="M53" s="1534">
        <f>ROUND(SUM(C53:K53),1)</f>
        <v>24169</v>
      </c>
      <c r="N53" s="1010"/>
      <c r="O53" s="1538">
        <v>25165</v>
      </c>
    </row>
    <row r="54" spans="1:15" ht="16.5" customHeight="1">
      <c r="A54" s="1007" t="s">
        <v>441</v>
      </c>
      <c r="B54" s="1006" t="s">
        <v>83</v>
      </c>
      <c r="C54" s="1538">
        <v>254593</v>
      </c>
      <c r="D54" s="1006"/>
      <c r="E54" s="1538">
        <v>5084837</v>
      </c>
      <c r="F54" s="1539"/>
      <c r="G54" s="1538">
        <v>76856</v>
      </c>
      <c r="H54" s="1006"/>
      <c r="I54" s="1538">
        <v>1357783</v>
      </c>
      <c r="J54" s="1006"/>
      <c r="K54" s="1538">
        <v>376744</v>
      </c>
      <c r="L54" s="1006"/>
      <c r="M54" s="1534">
        <f>ROUND(SUM(C54:K54),1)</f>
        <v>7150813</v>
      </c>
      <c r="N54" s="1010"/>
      <c r="O54" s="1538">
        <v>7080248</v>
      </c>
    </row>
    <row r="55" spans="1:15" ht="16.5">
      <c r="A55" s="998" t="s">
        <v>442</v>
      </c>
      <c r="B55" s="998" t="s">
        <v>83</v>
      </c>
      <c r="C55" s="1533">
        <f>ROUND(SUM(C53:C54),1)</f>
        <v>254593</v>
      </c>
      <c r="D55" s="1006"/>
      <c r="E55" s="1533">
        <f>ROUND(SUM(E53:E54),1)</f>
        <v>5084837</v>
      </c>
      <c r="F55" s="1011"/>
      <c r="G55" s="1533">
        <f>ROUND(SUM(G53:G54),1)</f>
        <v>101025</v>
      </c>
      <c r="H55" s="1006"/>
      <c r="I55" s="1533">
        <f>ROUND(SUM(I53:I54),1)</f>
        <v>1357783</v>
      </c>
      <c r="J55" s="1006"/>
      <c r="K55" s="1533">
        <f>ROUND(SUM(K53:K54),1)</f>
        <v>376744</v>
      </c>
      <c r="L55" s="1006"/>
      <c r="M55" s="1533">
        <f>ROUND(SUM(M53:M54),1)</f>
        <v>7174982</v>
      </c>
      <c r="N55" s="1012"/>
      <c r="O55" s="1533">
        <f>ROUND(SUM(O53:O54),1)</f>
        <v>7105413</v>
      </c>
    </row>
    <row r="56" spans="1:15" ht="10.5" customHeight="1">
      <c r="A56" s="1006"/>
      <c r="B56" s="1006" t="s">
        <v>83</v>
      </c>
      <c r="C56" s="1552"/>
      <c r="D56" s="1006"/>
      <c r="E56" s="1534"/>
      <c r="F56" s="1542"/>
      <c r="G56" s="1534"/>
      <c r="H56" s="1006"/>
      <c r="I56" s="1534"/>
      <c r="J56" s="1006"/>
      <c r="K56" s="1534"/>
      <c r="L56" s="1006"/>
      <c r="M56" s="1534"/>
      <c r="N56" s="1543"/>
      <c r="O56" s="1010"/>
    </row>
    <row r="57" spans="1:15" ht="10.5" customHeight="1">
      <c r="A57" s="1014"/>
      <c r="B57" s="1006" t="s">
        <v>83</v>
      </c>
      <c r="C57" s="1015"/>
      <c r="D57" s="1006"/>
      <c r="E57" s="1016"/>
      <c r="F57" s="1011"/>
      <c r="G57" s="1016"/>
      <c r="H57" s="1006"/>
      <c r="I57" s="1016"/>
      <c r="J57" s="1006"/>
      <c r="K57" s="1016"/>
      <c r="L57" s="1006"/>
      <c r="M57" s="1016"/>
      <c r="N57" s="1012"/>
      <c r="O57" s="1010"/>
    </row>
    <row r="58" spans="1:15" ht="19.5" customHeight="1" thickBot="1">
      <c r="A58" s="998" t="s">
        <v>443</v>
      </c>
      <c r="B58" s="1008" t="s">
        <v>83</v>
      </c>
      <c r="C58" s="1017">
        <f>ROUND(SUM(+C26+C50+C55+C39+C33+C20+C15+C45),1)</f>
        <v>83005285</v>
      </c>
      <c r="D58" s="1008" t="s">
        <v>83</v>
      </c>
      <c r="E58" s="1017">
        <f>ROUND(SUM(+E26+E50+E55+E39+E33+E20+E15+E45),1)</f>
        <v>22163667</v>
      </c>
      <c r="F58" s="1008" t="s">
        <v>83</v>
      </c>
      <c r="G58" s="1017">
        <f>ROUND(SUM(+G26+G50+G55+G39+G33+G20+G15+G45),1)</f>
        <v>88625855</v>
      </c>
      <c r="H58" s="1008" t="s">
        <v>83</v>
      </c>
      <c r="I58" s="1017">
        <f>ROUND(SUM(+I26+I50+I55+I39+I33+I20+I15+I45),1)</f>
        <v>6619546</v>
      </c>
      <c r="J58" s="1008" t="s">
        <v>83</v>
      </c>
      <c r="K58" s="1017">
        <f>ROUND(SUM(+K26+K50+K55+K39+K33+K20+K15+K45),1)</f>
        <v>870016</v>
      </c>
      <c r="L58" s="1008" t="s">
        <v>83</v>
      </c>
      <c r="M58" s="1017">
        <f>ROUND(SUM(+M26+M50+M55+M39+M33+M20+M15+M45),1)</f>
        <v>201284369</v>
      </c>
      <c r="N58" s="1008" t="s">
        <v>83</v>
      </c>
      <c r="O58" s="1017">
        <f>ROUND(SUM(+O26+O50+O55+O39+O33+O20+O15+O45),1)</f>
        <v>190093325</v>
      </c>
    </row>
    <row r="59" spans="1:15" ht="11.25" customHeight="1" thickTop="1">
      <c r="A59" s="998"/>
      <c r="B59" s="1005" t="s">
        <v>83</v>
      </c>
      <c r="C59" s="1018"/>
      <c r="D59" s="1005"/>
      <c r="E59" s="1018"/>
      <c r="F59" s="1008"/>
      <c r="G59" s="1018"/>
      <c r="H59" s="1005"/>
      <c r="I59" s="1018"/>
      <c r="J59" s="1005"/>
      <c r="K59" s="1018"/>
      <c r="L59" s="1005"/>
      <c r="M59" s="1018"/>
      <c r="N59" s="1018"/>
      <c r="O59" s="1010"/>
    </row>
    <row r="60" spans="1:15" ht="18.75" customHeight="1">
      <c r="A60" s="1006"/>
      <c r="B60" s="1006"/>
      <c r="C60" s="1006"/>
      <c r="D60" s="1006"/>
      <c r="E60" s="1006"/>
      <c r="F60" s="1008"/>
      <c r="G60" s="1006"/>
      <c r="H60" s="1006"/>
      <c r="I60" s="1019"/>
      <c r="J60" s="1006"/>
      <c r="K60" s="1019"/>
      <c r="L60" s="1006"/>
      <c r="M60" s="1019" t="s">
        <v>83</v>
      </c>
      <c r="N60" s="1019"/>
      <c r="O60" s="1019"/>
    </row>
  </sheetData>
  <printOptions horizontalCentered="1"/>
  <pageMargins left="0.7" right="0.5" top="0.9" bottom="0.25" header="0.5" footer="0.25"/>
  <pageSetup scale="53" orientation="landscape" r:id="rId1"/>
  <headerFooter scaleWithDoc="0">
    <oddFooter>&amp;R&amp;8 81</oddFooter>
  </headerFooter>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92</vt:i4>
      </vt:variant>
    </vt:vector>
  </HeadingPairs>
  <TitlesOfParts>
    <vt:vector size="132" baseType="lpstr">
      <vt:lpstr>Table of Contents</vt:lpstr>
      <vt:lpstr>SCH 1</vt:lpstr>
      <vt:lpstr>SCH 2</vt:lpstr>
      <vt:lpstr>SCH 3</vt:lpstr>
      <vt:lpstr>SCH 4</vt:lpstr>
      <vt:lpstr>SCH 5</vt:lpstr>
      <vt:lpstr>SCH 6</vt:lpstr>
      <vt:lpstr>SCH 6 Supplemental</vt:lpstr>
      <vt:lpstr>SCH 7</vt:lpstr>
      <vt:lpstr>SCH 8</vt:lpstr>
      <vt:lpstr>SCH 9</vt:lpstr>
      <vt:lpstr>SCH 10</vt:lpstr>
      <vt:lpstr>SCH 11</vt:lpstr>
      <vt:lpstr>SCH 12</vt:lpstr>
      <vt:lpstr>SCH 13</vt:lpstr>
      <vt:lpstr>SCH 14</vt:lpstr>
      <vt:lpstr>SCH 15</vt:lpstr>
      <vt:lpstr>SCH 16</vt:lpstr>
      <vt:lpstr>SCH 17 pg1</vt:lpstr>
      <vt:lpstr>SCH 17 pg2</vt:lpstr>
      <vt:lpstr>SCH 18</vt:lpstr>
      <vt:lpstr>SCH 19</vt:lpstr>
      <vt:lpstr>SCH 20</vt:lpstr>
      <vt:lpstr>SCH 20a</vt:lpstr>
      <vt:lpstr>SCH 20b</vt:lpstr>
      <vt:lpstr>SCH 20c</vt:lpstr>
      <vt:lpstr>SCH 21</vt:lpstr>
      <vt:lpstr>SCH 22</vt:lpstr>
      <vt:lpstr>SCH 23</vt:lpstr>
      <vt:lpstr>SCH 24</vt:lpstr>
      <vt:lpstr>SCH 25 </vt:lpstr>
      <vt:lpstr>SCH 26</vt:lpstr>
      <vt:lpstr>SCH 27</vt:lpstr>
      <vt:lpstr>SCH 28</vt:lpstr>
      <vt:lpstr>SCH 29</vt:lpstr>
      <vt:lpstr>SCH 30</vt:lpstr>
      <vt:lpstr>SCH 31</vt:lpstr>
      <vt:lpstr>SCH 32</vt:lpstr>
      <vt:lpstr>SCH 33</vt:lpstr>
      <vt:lpstr>Appendix</vt:lpstr>
      <vt:lpstr>'SCH 11'!_1PAGE_1</vt:lpstr>
      <vt:lpstr>_1SCHEDULE_18</vt:lpstr>
      <vt:lpstr>_pg1</vt:lpstr>
      <vt:lpstr>_pg2</vt:lpstr>
      <vt:lpstr>_pg3</vt:lpstr>
      <vt:lpstr>_SCH1</vt:lpstr>
      <vt:lpstr>'SCH 11'!_SCH12</vt:lpstr>
      <vt:lpstr>'SCH 2'!_SCH2</vt:lpstr>
      <vt:lpstr>'SCH 4'!_SCH2</vt:lpstr>
      <vt:lpstr>_SCH3</vt:lpstr>
      <vt:lpstr>check</vt:lpstr>
      <vt:lpstr>copyalrs33103</vt:lpstr>
      <vt:lpstr>DIFFERENCE</vt:lpstr>
      <vt:lpstr>'SCH 21'!FINAL</vt:lpstr>
      <vt:lpstr>'SCH 22'!FINAL</vt:lpstr>
      <vt:lpstr>'SCH 25 '!FINAL</vt:lpstr>
      <vt:lpstr>'SCH 26'!FINAL</vt:lpstr>
      <vt:lpstr>'SCH 21'!GF</vt:lpstr>
      <vt:lpstr>'SCH 22'!GF</vt:lpstr>
      <vt:lpstr>'SCH 25 '!GF</vt:lpstr>
      <vt:lpstr>'SCH 26'!GF</vt:lpstr>
      <vt:lpstr>'SCH 4'!Page_1</vt:lpstr>
      <vt:lpstr>'SCH 4'!Page_2</vt:lpstr>
      <vt:lpstr>'SCH 13'!PAGE1</vt:lpstr>
      <vt:lpstr>'SCH 32'!page1</vt:lpstr>
      <vt:lpstr>'Table of Contents'!page1</vt:lpstr>
      <vt:lpstr>'SCH 13'!PAGE2</vt:lpstr>
      <vt:lpstr>'SCH 32'!page2</vt:lpstr>
      <vt:lpstr>'Table of Contents'!page2</vt:lpstr>
      <vt:lpstr>page3</vt:lpstr>
      <vt:lpstr>Appendix!Print_Area</vt:lpstr>
      <vt:lpstr>'SCH 1'!Print_Area</vt:lpstr>
      <vt:lpstr>'SCH 10'!Print_Area</vt:lpstr>
      <vt:lpstr>'SCH 11'!Print_Area</vt:lpstr>
      <vt:lpstr>'SCH 12'!Print_Area</vt:lpstr>
      <vt:lpstr>'SCH 13'!Print_Area</vt:lpstr>
      <vt:lpstr>'SCH 14'!Print_Area</vt:lpstr>
      <vt:lpstr>'SCH 15'!Print_Area</vt:lpstr>
      <vt:lpstr>'SCH 16'!Print_Area</vt:lpstr>
      <vt:lpstr>'SCH 17 pg1'!Print_Area</vt:lpstr>
      <vt:lpstr>'SCH 17 pg2'!Print_Area</vt:lpstr>
      <vt:lpstr>'SCH 18'!Print_Area</vt:lpstr>
      <vt:lpstr>'SCH 19'!Print_Area</vt:lpstr>
      <vt:lpstr>'SCH 2'!Print_Area</vt:lpstr>
      <vt:lpstr>'SCH 20'!Print_Area</vt:lpstr>
      <vt:lpstr>'SCH 20a'!Print_Area</vt:lpstr>
      <vt:lpstr>'SCH 20b'!Print_Area</vt:lpstr>
      <vt:lpstr>'SCH 20c'!Print_Area</vt:lpstr>
      <vt:lpstr>'SCH 21'!Print_Area</vt:lpstr>
      <vt:lpstr>'SCH 22'!Print_Area</vt:lpstr>
      <vt:lpstr>'SCH 23'!Print_Area</vt:lpstr>
      <vt:lpstr>'SCH 24'!Print_Area</vt:lpstr>
      <vt:lpstr>'SCH 25 '!Print_Area</vt:lpstr>
      <vt:lpstr>'SCH 26'!Print_Area</vt:lpstr>
      <vt:lpstr>'SCH 27'!Print_Area</vt:lpstr>
      <vt:lpstr>'SCH 28'!Print_Area</vt:lpstr>
      <vt:lpstr>'SCH 29'!Print_Area</vt:lpstr>
      <vt:lpstr>'SCH 3'!Print_Area</vt:lpstr>
      <vt:lpstr>'SCH 30'!Print_Area</vt:lpstr>
      <vt:lpstr>'SCH 31'!Print_Area</vt:lpstr>
      <vt:lpstr>'SCH 32'!Print_Area</vt:lpstr>
      <vt:lpstr>'SCH 33'!Print_Area</vt:lpstr>
      <vt:lpstr>'SCH 4'!Print_Area</vt:lpstr>
      <vt:lpstr>'SCH 5'!Print_Area</vt:lpstr>
      <vt:lpstr>'SCH 6'!Print_Area</vt:lpstr>
      <vt:lpstr>'SCH 6 Supplemental'!Print_Area</vt:lpstr>
      <vt:lpstr>'SCH 7'!Print_Area</vt:lpstr>
      <vt:lpstr>'SCH 8'!Print_Area</vt:lpstr>
      <vt:lpstr>'SCH 9'!Print_Area</vt:lpstr>
      <vt:lpstr>'Table of Contents'!Print_Area</vt:lpstr>
      <vt:lpstr>Appendix!Print_Titles</vt:lpstr>
      <vt:lpstr>'SCH 13'!Print_Titles</vt:lpstr>
      <vt:lpstr>'SCH 16'!Print_Titles</vt:lpstr>
      <vt:lpstr>'SCH 19'!Print_Titles</vt:lpstr>
      <vt:lpstr>'SCH 23'!Print_Titles</vt:lpstr>
      <vt:lpstr>'SCH 26'!Print_Titles</vt:lpstr>
      <vt:lpstr>'SCH 4'!Print_Titles</vt:lpstr>
      <vt:lpstr>'Table of Contents'!Print_Titles</vt:lpstr>
      <vt:lpstr>SCH_16_print</vt:lpstr>
      <vt:lpstr>Sch_19_print</vt:lpstr>
      <vt:lpstr>Sch_5_print</vt:lpstr>
      <vt:lpstr>Sch_8_print</vt:lpstr>
      <vt:lpstr>'SCH 9'!Sch_9_print</vt:lpstr>
      <vt:lpstr>Sched30</vt:lpstr>
      <vt:lpstr>SCHEDULE_15</vt:lpstr>
      <vt:lpstr>SCHEDULE_18</vt:lpstr>
      <vt:lpstr>Schedule_25</vt:lpstr>
      <vt:lpstr>Schedule12</vt:lpstr>
      <vt:lpstr>'SCH 10'!schedule2</vt:lpstr>
      <vt:lpstr>SRFED</vt:lpstr>
      <vt:lpstr>'SCH 10'!STATE_OF_NEW_YORK</vt:lpstr>
      <vt:lpstr>TOTALS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2026-07-17T14:29:29Z</dcterms:created>
  <dcterms:modified xsi:type="dcterms:W3CDTF">2026-07-27T14:37:31Z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f7bddef3-8e59-45c1-bdac-d5d24c730409_Enabled">
    <vt:lpwstr>true</vt:lpwstr>
  </property>
  <property fmtid="{D5CDD505-2E9C-101B-9397-08002B2CF9AE}" pid="5" name="MSIP_Label_f7bddef3-8e59-45c1-bdac-d5d24c730409_SetDate">
    <vt:lpwstr>2026-07-17T14:56:26Z</vt:lpwstr>
  </property>
  <property fmtid="{D5CDD505-2E9C-101B-9397-08002B2CF9AE}" pid="6" name="MSIP_Label_f7bddef3-8e59-45c1-bdac-d5d24c730409_Method">
    <vt:lpwstr>Privileged</vt:lpwstr>
  </property>
  <property fmtid="{D5CDD505-2E9C-101B-9397-08002B2CF9AE}" pid="7" name="MSIP_Label_f7bddef3-8e59-45c1-bdac-d5d24c730409_Name">
    <vt:lpwstr>Public</vt:lpwstr>
  </property>
  <property fmtid="{D5CDD505-2E9C-101B-9397-08002B2CF9AE}" pid="8" name="MSIP_Label_f7bddef3-8e59-45c1-bdac-d5d24c730409_SiteId">
    <vt:lpwstr>23b2cc00-e776-44cb-a980-c7c90c455026</vt:lpwstr>
  </property>
  <property fmtid="{D5CDD505-2E9C-101B-9397-08002B2CF9AE}" pid="9" name="MSIP_Label_f7bddef3-8e59-45c1-bdac-d5d24c730409_ActionId">
    <vt:lpwstr>42515e66-274e-4f4f-a093-cbdff040f23d</vt:lpwstr>
  </property>
  <property fmtid="{D5CDD505-2E9C-101B-9397-08002B2CF9AE}" pid="10" name="MSIP_Label_f7bddef3-8e59-45c1-bdac-d5d24c730409_ContentBits">
    <vt:lpwstr>0</vt:lpwstr>
  </property>
  <property fmtid="{D5CDD505-2E9C-101B-9397-08002B2CF9AE}" pid="11" name="MSIP_Label_f7bddef3-8e59-45c1-bdac-d5d24c730409_Tag">
    <vt:lpwstr>10, 0, 1, 1</vt:lpwstr>
  </property>
</Properties>
</file>